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codeName="ThisWorkbook" defaultThemeVersion="166925"/>
  <mc:AlternateContent xmlns:mc="http://schemas.openxmlformats.org/markup-compatibility/2006">
    <mc:Choice Requires="x15">
      <x15ac:absPath xmlns:x15ac="http://schemas.microsoft.com/office/spreadsheetml/2010/11/ac" url="C:\temp considerfunding\Beantragung\"/>
    </mc:Choice>
  </mc:AlternateContent>
  <xr:revisionPtr revIDLastSave="0" documentId="8_{EA591D16-233A-4FD6-AEDC-87FE01151C6A}" xr6:coauthVersionLast="47" xr6:coauthVersionMax="47" xr10:uidLastSave="{00000000-0000-0000-0000-000000000000}"/>
  <workbookProtection workbookAlgorithmName="SHA-512" workbookHashValue="STTbiIKD+yTS759U9vvcGi1d5QfzSxpKLmpDAowzQj/6wC1KIu1fvJibL04sYb4Gc80PBKQGoqV4/zreJ2TBdw==" workbookSaltValue="xgHMW6gtyTEUFMA4bI9ziw==" workbookSpinCount="100000" lockStructure="1"/>
  <bookViews>
    <workbookView xWindow="57480" yWindow="-120" windowWidth="29040" windowHeight="15720" activeTab="2" xr2:uid="{B31D6C6D-C821-0543-9CD7-D49CC9DCF43D}"/>
  </bookViews>
  <sheets>
    <sheet name="Ganzes Unternehmen" sheetId="27" r:id="rId1"/>
    <sheet name="FuE Vorhaben" sheetId="26" r:id="rId2"/>
    <sheet name="Personaleingabe" sheetId="19" r:id="rId3"/>
    <sheet name="Kooperationspartner" sheetId="33" state="hidden" r:id="rId4"/>
    <sheet name="Tabelle2" sheetId="32" state="hidden" r:id="rId5"/>
    <sheet name="Arbeitsplan" sheetId="30" state="hidden" r:id="rId6"/>
    <sheet name="Stundenzettel" sheetId="12" state="hidden" r:id="rId7"/>
    <sheet name="Tabelle1" sheetId="31" state="hidden" r:id="rId8"/>
    <sheet name="ELSTER" sheetId="29" state="hidden" r:id="rId9"/>
    <sheet name="Dashboard" sheetId="28" state="hidden" r:id="rId10"/>
    <sheet name="Feiertage" sheetId="18" state="hidden" r:id="rId11"/>
    <sheet name="DevToDo" sheetId="22" state="hidden" r:id="rId12"/>
    <sheet name="Steuernummern" sheetId="20" state="hidden" r:id="rId13"/>
  </sheets>
  <externalReferences>
    <externalReference r:id="rId14"/>
  </externalReferences>
  <definedNames>
    <definedName name="AN_Vorhaben1">'FuE Vorhaben'!$B$17:$H$26</definedName>
    <definedName name="AN_Vorhaben2">'FuE Vorhaben'!#REF!</definedName>
    <definedName name="AN_Vorhaben3">'FuE Vorhaben'!#REF!</definedName>
    <definedName name="AN_Vorhaben4">'FuE Vorhaben'!#REF!</definedName>
    <definedName name="AN_Vorhaben5">'FuE Vorhaben'!#REF!</definedName>
    <definedName name="AN_Vorhaben6">'FuE Vorhaben'!#REF!</definedName>
    <definedName name="AN_Vorhaben7">'FuE Vorhaben'!#REF!</definedName>
    <definedName name="ausschließlich_eigenbetriebliche_Nutzung?">Tabelle1!$B$2:$B$3</definedName>
    <definedName name="BeantrFZ2020">'Ganzes Unternehmen'!$H$57</definedName>
    <definedName name="BeantrFZ2021">'Ganzes Unternehmen'!$I$57</definedName>
    <definedName name="BeantrFZ2022">'Ganzes Unternehmen'!$J$57</definedName>
    <definedName name="BeantrFZ2023">'Ganzes Unternehmen'!$K$57</definedName>
    <definedName name="BeantrFZ2024">'Ganzes Unternehmen'!$L$57</definedName>
    <definedName name="BeantrFZ2025">'Ganzes Unternehmen'!$M$57</definedName>
    <definedName name="Bundesland">'Ganzes Unternehmen'!$C$11</definedName>
    <definedName name="CountLines">_xlfn.LAMBDA(_xlpm.Zelle,LEN(_xlpm.Zelle)-LEN(SUBSTITUTE(_xlpm.Zelle,CHAR(10),""))+1)</definedName>
    <definedName name="Display_Week">Arbeitsplan!$C$4</definedName>
    <definedName name="_xlnm.Print_Area" localSheetId="1">'FuE Vorhaben'!$A$1:$K$78,'FuE Vorhaben'!#REF!,'FuE Vorhaben'!#REF!,'FuE Vorhaben'!#REF!,'FuE Vorhaben'!#REF!,'FuE Vorhaben'!#REF!</definedName>
    <definedName name="_xlnm.Print_Area" localSheetId="0">'Ganzes Unternehmen'!$A$1:$R$66</definedName>
    <definedName name="_xlnm.Print_Area" localSheetId="6">Stundenzettel!$B$13:$AI$37,Stundenzettel!$B$41:$AI$65,Stundenzettel!$B$69:$AI$93,Stundenzettel!$B$97:$AI$121,Stundenzettel!$B$125:$AI$149,Stundenzettel!$B$153:$AI$177</definedName>
    <definedName name="GetAGBeitrag">_xlfn.LAMBDA(_xlpm.links,_xlpm.rechts,IF(CountLines(_xlpm.links)+CountLines(_xlpm.rechts)=6,GetSteuerbruttoZ3(_xlpm.links)&amp;","&amp;GetSteuerbruttoZ3(_xlpm.rechts),""))</definedName>
    <definedName name="GetColOfAry" comment="Target Column Number; Array">_xlfn.LAMBDA(_xlpm.targetcol,_xlpm.ary,  _xlfn.TAKE(_xlfn.TAKE(_xlpm.ary,,_xlpm.targetcol),,-1)  )</definedName>
    <definedName name="GetName">_xlfn.LAMBDA(_xlpm.Zelle1,_xlpm.Zelle2,_xlpm.Zelle3,_xlpm.Zelle4,  _xlfn.LET(_xlpm.name,SUBSTITUTE(SUBSTITUTE(SUBSTITUTE(RemoveNumbers(_xlpm.Zelle1)&amp;RemoveNumbers(_xlpm.Zelle2)&amp;RemoveNumbers(_xlpm.Zelle3)&amp;RemoveNumbers(_xlpm.Zelle4)," ",""),",",", "),CHAR(10),""),    IF(RIGHT(_xlpm.name,2)="NB",LEFT(_xlpm.name,LEN(_xlpm.name)-2),  IF(RIGHT(_xlpm.name,4)="NBVJ",LEFT(_xlpm.name,LEN(_xlpm.name)-4),  IF(RIGHT(_xlpm.name,5)="EVJMK",LEFT(_xlpm.name,LEN(_xlpm.name)-5),  IF(RIGHT(_xlpm.name,1)="E",LEFT(_xlpm.name,LEN(_xlpm.name)-1),  _xlpm.name)))  )  ))</definedName>
    <definedName name="GetNameOfMonth">_xlfn.LAMBDA(_xlpm.txt,  SUBSTITUTE(SUBSTITUTE(SUBSTITUTE(SUBSTITUTE(SUBSTITUTE(SUBSTITUTE(SUBSTITUTE(SUBSTITUTE(SUBSTITUTE(SUBSTITUTE(SUBSTITUTE(SUBSTITUTE(_xlpm.txt,10,"Okt"),11,"Nov"),12,"Dez"),4,"Apr"),5,"Mai"),6,"Jun"),7,"Jul"),8,"Aug"),9,"Sep"),1,"Jan"),2,"Feb"),3,"Mär"))</definedName>
    <definedName name="GetNumberofMonth">_xlfn.LAMBDA(_xlpm.txt,  SUBSTITUTE(SUBSTITUTE(SUBSTITUTE(SUBSTITUTE(SUBSTITUTE(SUBSTITUTE(SUBSTITUTE(SUBSTITUTE(SUBSTITUTE(SUBSTITUTE(SUBSTITUTE(SUBSTITUTE(_xlpm.txt,"Dez",12),"Nov",11),"Okt",10),"Sep",9),"Aug",8),"Jul",7),"Jun",6),"Mai",5),"Apr",4),"Mär",3),"Feb",2),"Jan",1))</definedName>
    <definedName name="GetNumbers">_xlfn.LAMBDA(_xlpm.Zelle,SUM(MID(0&amp;_xlpm.Zelle,LARGE(INDEX(ISNUMBER(--MID(_xlpm.Zelle,ROW(#REF!),1))*ROW(#REF!),),ROW(#REF!))+1,1)*10^ROW(#REF!)/10))</definedName>
    <definedName name="GetSteuerbruttoZ2">_xlfn.LAMBDA(_xlpm.Steuerbruttozeile,IF(LEN(_xlpm.Steuerbruttozeile)-LEN(SUBSTITUTE(_xlpm.Steuerbruttozeile,CHAR(10),""))+1=3,SUBSTITUTE(SUBSTITUTE(INDEX(_xlfn.TEXTSPLIT(_xlpm.Steuerbruttozeile,CHAR(10)),,2)," ",""),".",""),GetNumbers(_xlpm.Steuerbruttozeile)))</definedName>
    <definedName name="GetSteuerbruttoZ3">_xlfn.LAMBDA(_xlpm.Steuerbruttozeile,TRIM(IF(LEN(_xlpm.Steuerbruttozeile)-LEN(SUBSTITUTE(_xlpm.Steuerbruttozeile,CHAR(10),""))+1=3,SUBSTITUTE(SUBSTITUTE(INDEX(_xlfn.TEXTSPLIT(_xlpm.Steuerbruttozeile,CHAR(10)),,3)," ",""),".",""),"")))</definedName>
    <definedName name="GewählterMA">Stundenzettel!$C$8</definedName>
    <definedName name="GewähltesVorhaben">Stundenzettel!$C$9</definedName>
    <definedName name="Jahr1">Stundenzettel!$C$15</definedName>
    <definedName name="Jahr2">Stundenzettel!$C$43</definedName>
    <definedName name="Jahr3">Stundenzettel!$C$71</definedName>
    <definedName name="Jahr4">Stundenzettel!$C$99</definedName>
    <definedName name="Jahr5">Stundenzettel!$C$127</definedName>
    <definedName name="Jahr6">Stundenzettel!$C$155</definedName>
    <definedName name="Kosten2020">Dashboard!$E$17</definedName>
    <definedName name="Kosten2021">Dashboard!$F$17</definedName>
    <definedName name="Kosten2022">Dashboard!$G$17</definedName>
    <definedName name="Kosten2023">Dashboard!$H$17</definedName>
    <definedName name="Kosten2024">Dashboard!$I$17</definedName>
    <definedName name="Kosten2025">Dashboard!$J$17</definedName>
    <definedName name="LJ_Names">_xlfn.LET(_xlpm.ary,_xlfn.UNIQUE(#REF!),  _xlpm.out,_xlfn._xlws.FILTER(_xlfn.CHOOSECOLS(_xlpm.ary,1),  (_xlpm.ary&lt;&gt;"Name")*  (_xlpm.ary&lt;&gt;0)*  (_xlpm.ary&lt;&gt;"Nam")*  (_xlpm.ary&lt;&gt;"hnung")*  (_xlpm.ary&lt;&gt;"")*  NOT(ISNUMBER(SEARCH("steuer", _xlpm.ary)))*  NOT(ISNUMBER(SEARCH("lohn", _xlpm.ary)))*  NOT(ISNUMBER(SEARCH("Kirche", _xlpm.ary)))*  NOT(ISNUMBER(SEARCH("Pausch", _xlpm.ary)))*  NOT(ISNUMBER(SEARCH("§", _xlpm.ary)))),  _xlfn._xlws.SORT(_xlpm.out)  )</definedName>
    <definedName name="Mitarbeiter">_xlfn.ANCHORARRAY(Personaleingabe!$AZ$11)</definedName>
    <definedName name="Proj1">'Ganzes Unternehmen'!$B$16</definedName>
    <definedName name="Proj2">'Ganzes Unternehmen'!$B$17</definedName>
    <definedName name="Proj3">'Ganzes Unternehmen'!$B$18</definedName>
    <definedName name="Proj4">'Ganzes Unternehmen'!$B$19</definedName>
    <definedName name="Proj5">'Ganzes Unternehmen'!$B$20</definedName>
    <definedName name="Proj6">'Ganzes Unternehmen'!$B$21</definedName>
    <definedName name="Proj7">'Ganzes Unternehmen'!$B$22</definedName>
    <definedName name="Project_Start">Arbeitsplan!$C$3</definedName>
    <definedName name="RemoveNumbers">_xlfn.LAMBDA(_xlpm.Zelle,TRIM(    SUBSTITUTE(    SUBSTITUTE(SUBSTITUTE(SUBSTITUTE(SUBSTITUTE(SUBSTITUTE(SUBSTITUTE(SUBSTITUTE(SUBSTITUTE(SUBSTITUTE(SUBSTITUTE(SUBSTITUTE(SUBSTITUTE(SUBSTITUTE(SUBSTITUTE(SUBSTITUTE(SUBSTITUTE(SUBSTITUTE(SUBSTITUTE(SUBSTITUTE(SUBSTITUTE(_xlpm.Zelle,1,""),2,""),3,""),4,""),5,""),6,""),7,""),8,""),9,""),0,"")," 1","")," 2","")," 3","")," 4","")," 5","")," 6","")," 7","")," 8","")," 9","")," 0","")," . ","")    ))</definedName>
    <definedName name="Steuerland">Steuernummern!$A$3</definedName>
    <definedName name="Steuernummer_kurz">'Ganzes Unternehmen'!$C$10</definedName>
    <definedName name="Steuernummer_lang">'Ganzes Unternehmen'!$C$9</definedName>
    <definedName name="task_end" localSheetId="5">[1]ProjectSchedule!$D1</definedName>
    <definedName name="task_start" localSheetId="5">[1]ProjectSchedule!$C1</definedName>
    <definedName name="WJ">#REF!</definedName>
    <definedName name="WJ_2020">'Ganzes Unternehmen'!$C$23</definedName>
    <definedName name="WJ_2021">'Ganzes Unternehmen'!$D$23</definedName>
    <definedName name="WJ_2022">'Ganzes Unternehmen'!$E$23</definedName>
    <definedName name="WJ_2023">'Ganzes Unternehmen'!$F$23</definedName>
    <definedName name="WJ_2024">'Ganzes Unternehmen'!$G$23</definedName>
    <definedName name="WJ_2025">'Ganzes Unternehmen'!$H$23</definedName>
    <definedName name="Year_Valid_V1">'FuE Vorhaben'!$C$9:$H$9</definedName>
    <definedName name="Year_Valid_V2">'FuE Vorhaben'!#REF!</definedName>
    <definedName name="Year_Valid_V3">'FuE Vorhaben'!#REF!</definedName>
    <definedName name="Year_Valid_V4">'FuE Vorhaben'!#REF!</definedName>
    <definedName name="Year_Valid_V5">'FuE Vorhaben'!#REF!</definedName>
    <definedName name="Year_Valid_V6">'FuE Vorhaben'!#REF!</definedName>
    <definedName name="Year_Valid_V7">'FuE Vorhaben'!#REF!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 i="26" l="1"/>
  <c r="H15" i="26"/>
  <c r="G15" i="26"/>
  <c r="C36" i="27"/>
  <c r="C31" i="27"/>
  <c r="E10" i="26"/>
  <c r="E13" i="26" s="1" a="1"/>
  <c r="D10" i="26"/>
  <c r="B55" i="26"/>
  <c r="B56" i="26"/>
  <c r="B49" i="26"/>
  <c r="F42" i="26"/>
  <c r="E42" i="26"/>
  <c r="E28" i="26"/>
  <c r="F28" i="26"/>
  <c r="D13" i="26"/>
  <c r="D14" i="26"/>
  <c r="C60" i="27"/>
  <c r="C61" i="27"/>
  <c r="C33" i="27"/>
  <c r="CC10" i="26"/>
  <c r="CC14" i="26" s="1"/>
  <c r="BP10" i="26"/>
  <c r="BP14" i="26" s="1"/>
  <c r="BC10" i="26"/>
  <c r="BC13" i="26" s="1"/>
  <c r="AP10" i="26"/>
  <c r="AC10" i="26"/>
  <c r="P10" i="26"/>
  <c r="P14" i="26" s="1"/>
  <c r="BP13" i="26"/>
  <c r="AP14" i="26"/>
  <c r="AP13" i="26"/>
  <c r="AC14" i="26"/>
  <c r="AC13" i="26"/>
  <c r="P13" i="26"/>
  <c r="C14" i="26"/>
  <c r="CJ42" i="26"/>
  <c r="CI42" i="26"/>
  <c r="CH42" i="26"/>
  <c r="CG42" i="26"/>
  <c r="CF42" i="26"/>
  <c r="CE42" i="26"/>
  <c r="BW42" i="26"/>
  <c r="BV42" i="26"/>
  <c r="BU42" i="26"/>
  <c r="BT42" i="26"/>
  <c r="BS42" i="26"/>
  <c r="BR42" i="26"/>
  <c r="BJ42" i="26"/>
  <c r="BI42" i="26"/>
  <c r="BH42" i="26"/>
  <c r="BG42" i="26"/>
  <c r="BF42" i="26"/>
  <c r="BE42" i="26"/>
  <c r="AW42" i="26"/>
  <c r="AV42" i="26"/>
  <c r="AU42" i="26"/>
  <c r="AT42" i="26"/>
  <c r="AS42" i="26"/>
  <c r="AR42" i="26"/>
  <c r="AJ42" i="26"/>
  <c r="AI42" i="26"/>
  <c r="AH42" i="26"/>
  <c r="AG42" i="26"/>
  <c r="AF42" i="26"/>
  <c r="AE42" i="26"/>
  <c r="W42" i="26"/>
  <c r="V42" i="26"/>
  <c r="U42" i="26"/>
  <c r="T42" i="26"/>
  <c r="S42" i="26"/>
  <c r="R42" i="26"/>
  <c r="CI28" i="26"/>
  <c r="BV28" i="26"/>
  <c r="BI28" i="26"/>
  <c r="AV28" i="26"/>
  <c r="AI28" i="26"/>
  <c r="V28" i="26"/>
  <c r="I28" i="26"/>
  <c r="I42" i="26"/>
  <c r="CF64" i="26"/>
  <c r="CB64" i="26"/>
  <c r="CF63" i="26"/>
  <c r="CB63" i="26"/>
  <c r="CF62" i="26"/>
  <c r="CB62" i="26"/>
  <c r="CF61" i="26"/>
  <c r="CB61" i="26"/>
  <c r="CF60" i="26"/>
  <c r="CB60" i="26"/>
  <c r="CF59" i="26"/>
  <c r="CB59" i="26"/>
  <c r="CF58" i="26"/>
  <c r="CB58" i="26"/>
  <c r="CF57" i="26"/>
  <c r="CB57" i="26"/>
  <c r="CF56" i="26"/>
  <c r="CB56" i="26"/>
  <c r="CB55" i="26"/>
  <c r="CB51" i="26"/>
  <c r="CB50" i="26"/>
  <c r="CB49" i="26"/>
  <c r="CC45" i="26"/>
  <c r="CJ28" i="26"/>
  <c r="CH28" i="26"/>
  <c r="CG28" i="26"/>
  <c r="CF28" i="26"/>
  <c r="CE28" i="26"/>
  <c r="CD28" i="26"/>
  <c r="CC28" i="26"/>
  <c r="CD10" i="26"/>
  <c r="CB6" i="26"/>
  <c r="CE1" i="26" s="1"/>
  <c r="BS64" i="26"/>
  <c r="BO64" i="26"/>
  <c r="BS63" i="26"/>
  <c r="BO63" i="26"/>
  <c r="BS62" i="26"/>
  <c r="BO62" i="26"/>
  <c r="BS61" i="26"/>
  <c r="BO61" i="26"/>
  <c r="BS60" i="26"/>
  <c r="BO60" i="26"/>
  <c r="BS59" i="26"/>
  <c r="BO59" i="26"/>
  <c r="BS58" i="26"/>
  <c r="BO58" i="26"/>
  <c r="BS57" i="26"/>
  <c r="BO57" i="26"/>
  <c r="BS56" i="26"/>
  <c r="BO56" i="26"/>
  <c r="BO55" i="26"/>
  <c r="BO51" i="26"/>
  <c r="BO50" i="26"/>
  <c r="BO49" i="26"/>
  <c r="BP45" i="26"/>
  <c r="BW28" i="26"/>
  <c r="BU28" i="26"/>
  <c r="BT28" i="26"/>
  <c r="BS28" i="26"/>
  <c r="BR28" i="26"/>
  <c r="BQ28" i="26"/>
  <c r="BP28" i="26"/>
  <c r="BQ10" i="26"/>
  <c r="BO6" i="26"/>
  <c r="BF64" i="26"/>
  <c r="BB64" i="26"/>
  <c r="BF63" i="26"/>
  <c r="BB63" i="26"/>
  <c r="BF62" i="26"/>
  <c r="BB62" i="26"/>
  <c r="BF61" i="26"/>
  <c r="BB61" i="26"/>
  <c r="BF60" i="26"/>
  <c r="BB60" i="26"/>
  <c r="BF59" i="26"/>
  <c r="BB59" i="26"/>
  <c r="BF58" i="26"/>
  <c r="BB58" i="26"/>
  <c r="BF57" i="26"/>
  <c r="BB57" i="26"/>
  <c r="BF56" i="26"/>
  <c r="BB56" i="26"/>
  <c r="BB55" i="26"/>
  <c r="BB51" i="26"/>
  <c r="BB50" i="26"/>
  <c r="BB49" i="26"/>
  <c r="BJ28" i="26"/>
  <c r="BH28" i="26"/>
  <c r="BG28" i="26"/>
  <c r="BF28" i="26"/>
  <c r="BE28" i="26"/>
  <c r="BD28" i="26"/>
  <c r="BC28" i="26"/>
  <c r="BB6" i="26"/>
  <c r="AS64" i="26"/>
  <c r="AO64" i="26"/>
  <c r="AS63" i="26"/>
  <c r="AO63" i="26"/>
  <c r="AS62" i="26"/>
  <c r="AO62" i="26"/>
  <c r="AS61" i="26"/>
  <c r="AO61" i="26"/>
  <c r="AS60" i="26"/>
  <c r="AO60" i="26"/>
  <c r="AS59" i="26"/>
  <c r="AO59" i="26"/>
  <c r="AS58" i="26"/>
  <c r="AO58" i="26"/>
  <c r="AS57" i="26"/>
  <c r="AO57" i="26"/>
  <c r="AS56" i="26"/>
  <c r="AO56" i="26"/>
  <c r="AO55" i="26"/>
  <c r="AO51" i="26"/>
  <c r="AO50" i="26"/>
  <c r="AO49" i="26"/>
  <c r="AP45" i="26"/>
  <c r="AW28" i="26"/>
  <c r="AU28" i="26"/>
  <c r="AT28" i="26"/>
  <c r="AS28" i="26"/>
  <c r="AR28" i="26"/>
  <c r="AQ28" i="26"/>
  <c r="AP28" i="26"/>
  <c r="AQ10" i="26"/>
  <c r="AO6" i="26"/>
  <c r="AF64" i="26"/>
  <c r="AB64" i="26"/>
  <c r="AF63" i="26"/>
  <c r="AB63" i="26"/>
  <c r="AF62" i="26"/>
  <c r="AB62" i="26"/>
  <c r="AF61" i="26"/>
  <c r="AB61" i="26"/>
  <c r="AF60" i="26"/>
  <c r="AB60" i="26"/>
  <c r="AF59" i="26"/>
  <c r="AB59" i="26"/>
  <c r="AF58" i="26"/>
  <c r="AB58" i="26"/>
  <c r="AF57" i="26"/>
  <c r="AB57" i="26"/>
  <c r="AF56" i="26"/>
  <c r="AB56" i="26"/>
  <c r="AB55" i="26"/>
  <c r="AB51" i="26"/>
  <c r="AB50" i="26"/>
  <c r="AB49" i="26"/>
  <c r="AC45" i="26"/>
  <c r="AJ28" i="26"/>
  <c r="AH28" i="26"/>
  <c r="AG28" i="26"/>
  <c r="AF28" i="26"/>
  <c r="AE28" i="26"/>
  <c r="AD28" i="26"/>
  <c r="AC28" i="26"/>
  <c r="AD10" i="26"/>
  <c r="AB6" i="26"/>
  <c r="S64" i="26"/>
  <c r="O64" i="26"/>
  <c r="S63" i="26"/>
  <c r="O63" i="26"/>
  <c r="S62" i="26"/>
  <c r="O62" i="26"/>
  <c r="S61" i="26"/>
  <c r="O61" i="26"/>
  <c r="S60" i="26"/>
  <c r="O60" i="26"/>
  <c r="S59" i="26"/>
  <c r="O59" i="26"/>
  <c r="S58" i="26"/>
  <c r="O58" i="26"/>
  <c r="S57" i="26"/>
  <c r="O57" i="26"/>
  <c r="S56" i="26"/>
  <c r="O56" i="26"/>
  <c r="O55" i="26"/>
  <c r="O51" i="26"/>
  <c r="O50" i="26"/>
  <c r="O49" i="26"/>
  <c r="P45" i="26"/>
  <c r="W28" i="26"/>
  <c r="U28" i="26"/>
  <c r="T28" i="26"/>
  <c r="S28" i="26"/>
  <c r="R28" i="26"/>
  <c r="Q28" i="26"/>
  <c r="P28" i="26"/>
  <c r="Q10" i="26"/>
  <c r="O6" i="26"/>
  <c r="C13" i="26"/>
  <c r="BO70" i="26" a="1"/>
  <c r="AO69" i="26" a="1"/>
  <c r="O70" i="26" a="1"/>
  <c r="AO72" i="26" a="1"/>
  <c r="B70" i="26" a="1"/>
  <c r="AB71" i="26" a="1"/>
  <c r="AB69" i="26" a="1"/>
  <c r="B71" i="26" a="1"/>
  <c r="CB72" i="26" a="1"/>
  <c r="O71" i="26" a="1"/>
  <c r="O69" i="26" a="1"/>
  <c r="O68" i="26" a="1"/>
  <c r="BP6" i="26" a="1"/>
  <c r="AB72" i="26" a="1"/>
  <c r="CB69" i="26" a="1"/>
  <c r="BO69" i="26" a="1"/>
  <c r="B72" i="26" a="1"/>
  <c r="BB68" i="26" a="1"/>
  <c r="AO68" i="26" a="1"/>
  <c r="AO70" i="26" a="1"/>
  <c r="AC6" i="26" a="1"/>
  <c r="AO71" i="26" a="1"/>
  <c r="BB72" i="26" a="1"/>
  <c r="P6" i="26" a="1"/>
  <c r="BB71" i="26" a="1"/>
  <c r="BO71" i="26" a="1"/>
  <c r="BB69" i="26" a="1"/>
  <c r="AB68" i="26" a="1"/>
  <c r="BB70" i="26" a="1"/>
  <c r="AB70" i="26" a="1"/>
  <c r="CB68" i="26" a="1"/>
  <c r="BC6" i="26" a="1"/>
  <c r="CB70" i="26" a="1"/>
  <c r="CB71" i="26" a="1"/>
  <c r="BO68" i="26" a="1"/>
  <c r="AP6" i="26" a="1"/>
  <c r="O72" i="26" a="1"/>
  <c r="BO72" i="26" a="1"/>
  <c r="F10" i="26" l="1"/>
  <c r="BC14" i="26"/>
  <c r="CC13" i="26"/>
  <c r="BC45" i="26"/>
  <c r="BD10" i="26"/>
  <c r="BD13" i="26" s="1"/>
  <c r="P1" i="26"/>
  <c r="X1" i="26"/>
  <c r="T1" i="26"/>
  <c r="U1" i="26"/>
  <c r="O1" i="26"/>
  <c r="W1" i="26"/>
  <c r="Q1" i="26"/>
  <c r="R1" i="26"/>
  <c r="S1" i="26"/>
  <c r="V1" i="26"/>
  <c r="AE1" i="26"/>
  <c r="AI1" i="26"/>
  <c r="AB1" i="26"/>
  <c r="AJ1" i="26"/>
  <c r="AD1" i="26"/>
  <c r="AF1" i="26"/>
  <c r="AG1" i="26"/>
  <c r="AH1" i="26"/>
  <c r="AC1" i="26"/>
  <c r="AK1" i="26"/>
  <c r="AS1" i="26"/>
  <c r="AX1" i="26"/>
  <c r="BF1" i="26"/>
  <c r="BK1" i="26"/>
  <c r="BQ1" i="26"/>
  <c r="BX1" i="26"/>
  <c r="CE10" i="26"/>
  <c r="CD14" i="26"/>
  <c r="CD13" i="26"/>
  <c r="BR10" i="26"/>
  <c r="BS10" i="26" s="1"/>
  <c r="BS14" i="26" s="1"/>
  <c r="BQ14" i="26"/>
  <c r="BQ13" i="26"/>
  <c r="BE10" i="26"/>
  <c r="BD14" i="26"/>
  <c r="AR10" i="26"/>
  <c r="AS10" i="26" s="1"/>
  <c r="AS14" i="26" s="1"/>
  <c r="AQ13" i="26"/>
  <c r="AQ14" i="26"/>
  <c r="AE10" i="26"/>
  <c r="AE45" i="26" s="1"/>
  <c r="AD13" i="26"/>
  <c r="AD14" i="26"/>
  <c r="R10" i="26"/>
  <c r="R45" i="26" s="1"/>
  <c r="Q14" i="26"/>
  <c r="Q13" i="26"/>
  <c r="Y1" i="26"/>
  <c r="BS1" i="26"/>
  <c r="CG1" i="26"/>
  <c r="BT1" i="26"/>
  <c r="CJ1" i="26"/>
  <c r="CI1" i="26"/>
  <c r="CH1" i="26"/>
  <c r="BW1" i="26"/>
  <c r="BV1" i="26"/>
  <c r="CF1" i="26"/>
  <c r="BU1" i="26"/>
  <c r="BH1" i="26"/>
  <c r="BJ1" i="26"/>
  <c r="BR1" i="26"/>
  <c r="BI1" i="26"/>
  <c r="BG1" i="26"/>
  <c r="AW1" i="26"/>
  <c r="AV1" i="26"/>
  <c r="AU1" i="26"/>
  <c r="AT1" i="26"/>
  <c r="CA55" i="26" a="1"/>
  <c r="CD45" i="26"/>
  <c r="N1" i="26"/>
  <c r="AL1" i="26"/>
  <c r="AA1" i="26"/>
  <c r="AP1" i="26"/>
  <c r="AY1" i="26"/>
  <c r="AN1" i="26"/>
  <c r="BC1" i="26"/>
  <c r="BL1" i="26"/>
  <c r="BA1" i="26"/>
  <c r="BB1" i="26"/>
  <c r="BY1" i="26"/>
  <c r="BN1" i="26"/>
  <c r="BO1" i="26"/>
  <c r="BP1" i="26"/>
  <c r="CL1" i="26"/>
  <c r="CA1" i="26"/>
  <c r="CC1" i="26"/>
  <c r="CD1" i="26"/>
  <c r="CB1" i="26"/>
  <c r="CE45" i="26"/>
  <c r="CF10" i="26"/>
  <c r="CF14" i="26" s="1"/>
  <c r="BN55" i="26" a="1"/>
  <c r="BQ45" i="26"/>
  <c r="BR45" i="26"/>
  <c r="BD1" i="26"/>
  <c r="AO1" i="26"/>
  <c r="BD45" i="26"/>
  <c r="BA55" i="26" a="1"/>
  <c r="BE1" i="26"/>
  <c r="BE45" i="26"/>
  <c r="BF10" i="26"/>
  <c r="BF14" i="26" s="1"/>
  <c r="AQ1" i="26"/>
  <c r="AQ45" i="26"/>
  <c r="AN55" i="26" a="1"/>
  <c r="AR1" i="26"/>
  <c r="AR45" i="26"/>
  <c r="AD45" i="26"/>
  <c r="AA55" i="26" a="1"/>
  <c r="N55" i="26" a="1"/>
  <c r="Q45" i="26"/>
  <c r="CC6" i="26" a="1"/>
  <c r="S10" i="26" l="1"/>
  <c r="S14" i="26" s="1"/>
  <c r="CE14" i="26"/>
  <c r="CE13" i="26"/>
  <c r="BR13" i="26"/>
  <c r="BR14" i="26"/>
  <c r="BE14" i="26"/>
  <c r="BE13" i="26"/>
  <c r="AR14" i="26"/>
  <c r="AR13" i="26"/>
  <c r="AF10" i="26"/>
  <c r="AF14" i="26" s="1"/>
  <c r="AE14" i="26"/>
  <c r="AE13" i="26"/>
  <c r="R14" i="26"/>
  <c r="R13" i="26"/>
  <c r="CF45" i="26"/>
  <c r="CG10" i="26"/>
  <c r="CG14" i="26" s="1"/>
  <c r="BS45" i="26"/>
  <c r="BT10" i="26"/>
  <c r="BT14" i="26" s="1"/>
  <c r="BG10" i="26"/>
  <c r="BG14" i="26" s="1"/>
  <c r="BF45" i="26"/>
  <c r="AT10" i="26"/>
  <c r="AT14" i="26" s="1"/>
  <c r="AS45" i="26"/>
  <c r="AF45" i="26"/>
  <c r="AG10" i="26"/>
  <c r="AG14" i="26" s="1"/>
  <c r="S45" i="26"/>
  <c r="T10" i="26"/>
  <c r="T14" i="26" s="1"/>
  <c r="CH10" i="26" l="1"/>
  <c r="CH14" i="26" s="1"/>
  <c r="CG45" i="26"/>
  <c r="BT45" i="26"/>
  <c r="BU10" i="26"/>
  <c r="BU14" i="26" s="1"/>
  <c r="BH10" i="26"/>
  <c r="BH14" i="26" s="1"/>
  <c r="BG45" i="26"/>
  <c r="AU10" i="26"/>
  <c r="AU14" i="26" s="1"/>
  <c r="AT45" i="26"/>
  <c r="AG45" i="26"/>
  <c r="AH10" i="26"/>
  <c r="AH14" i="26" s="1"/>
  <c r="T45" i="26"/>
  <c r="U10" i="26"/>
  <c r="U14" i="26" s="1"/>
  <c r="CI10" i="26" l="1"/>
  <c r="BV10" i="26"/>
  <c r="BI10" i="26"/>
  <c r="AV10" i="26"/>
  <c r="AI10" i="26"/>
  <c r="V10" i="26"/>
  <c r="CH45" i="26"/>
  <c r="CJ10" i="26"/>
  <c r="BU45" i="26"/>
  <c r="BH45" i="26"/>
  <c r="AU45" i="26"/>
  <c r="AH45" i="26"/>
  <c r="U45" i="26"/>
  <c r="CI12" i="26" l="1"/>
  <c r="CI14" i="26"/>
  <c r="CJ14" i="26"/>
  <c r="BW10" i="26"/>
  <c r="BV14" i="26"/>
  <c r="BV12" i="26"/>
  <c r="BI12" i="26"/>
  <c r="BI14" i="26"/>
  <c r="AV14" i="26"/>
  <c r="AV12" i="26"/>
  <c r="AJ10" i="26"/>
  <c r="AI14" i="26"/>
  <c r="AI12" i="26"/>
  <c r="AI11" i="26" s="1"/>
  <c r="V9" i="26"/>
  <c r="V14" i="26"/>
  <c r="V12" i="26"/>
  <c r="CJ9" i="26"/>
  <c r="CI9" i="26"/>
  <c r="CI45" i="26"/>
  <c r="BV9" i="26"/>
  <c r="BV45" i="26"/>
  <c r="BJ10" i="26"/>
  <c r="BI9" i="26"/>
  <c r="BI45" i="26"/>
  <c r="AW10" i="26"/>
  <c r="AV9" i="26"/>
  <c r="AV45" i="26"/>
  <c r="AI9" i="26"/>
  <c r="AI45" i="26"/>
  <c r="W10" i="26"/>
  <c r="V45" i="26"/>
  <c r="CJ45" i="26"/>
  <c r="BW45" i="26"/>
  <c r="AJ45" i="26"/>
  <c r="CI37" i="26" l="1"/>
  <c r="CI43" i="26"/>
  <c r="CI39" i="26"/>
  <c r="CJ37" i="26"/>
  <c r="CJ43" i="26"/>
  <c r="CJ39" i="26"/>
  <c r="CI11" i="26"/>
  <c r="BV37" i="26"/>
  <c r="BV43" i="26"/>
  <c r="BV39" i="26"/>
  <c r="BV11" i="26"/>
  <c r="BW9" i="26"/>
  <c r="BW14" i="26"/>
  <c r="BI43" i="26"/>
  <c r="BI39" i="26"/>
  <c r="BI37" i="26"/>
  <c r="BJ14" i="26"/>
  <c r="BI11" i="26"/>
  <c r="AV37" i="26"/>
  <c r="AV43" i="26"/>
  <c r="AV39" i="26"/>
  <c r="AW45" i="26"/>
  <c r="AW14" i="26"/>
  <c r="AV11" i="26"/>
  <c r="AI37" i="26"/>
  <c r="AI43" i="26"/>
  <c r="AI39" i="26"/>
  <c r="AJ9" i="26"/>
  <c r="AJ14" i="26"/>
  <c r="V11" i="26"/>
  <c r="W45" i="26"/>
  <c r="W14" i="26"/>
  <c r="V43" i="26"/>
  <c r="V39" i="26"/>
  <c r="V37" i="26"/>
  <c r="BJ45" i="26"/>
  <c r="CJ16" i="26"/>
  <c r="CI16" i="26"/>
  <c r="BV16" i="26"/>
  <c r="BI16" i="26"/>
  <c r="BJ9" i="26"/>
  <c r="AW9" i="26"/>
  <c r="AV16" i="26"/>
  <c r="AI16" i="26"/>
  <c r="W9" i="26"/>
  <c r="V16" i="26"/>
  <c r="BW37" i="26" l="1"/>
  <c r="BW43" i="26"/>
  <c r="BW39" i="26"/>
  <c r="BW16" i="26"/>
  <c r="BJ43" i="26"/>
  <c r="BJ39" i="26"/>
  <c r="BJ37" i="26"/>
  <c r="AW43" i="26"/>
  <c r="AW39" i="26"/>
  <c r="AW37" i="26"/>
  <c r="AJ43" i="26"/>
  <c r="AJ39" i="26"/>
  <c r="AJ37" i="26"/>
  <c r="AJ16" i="26"/>
  <c r="W37" i="26"/>
  <c r="W43" i="26"/>
  <c r="W39" i="26"/>
  <c r="CI34" i="26"/>
  <c r="BI34" i="26"/>
  <c r="BV34" i="26"/>
  <c r="BJ16" i="26"/>
  <c r="AV34" i="26"/>
  <c r="AW16" i="26"/>
  <c r="V34" i="26"/>
  <c r="AI34" i="26"/>
  <c r="W16" i="26"/>
  <c r="B6" i="26" l="1"/>
  <c r="H1" i="26" s="1"/>
  <c r="J1" i="26"/>
  <c r="C1" i="26"/>
  <c r="D1" i="26"/>
  <c r="B1" i="26"/>
  <c r="AA14" i="19"/>
  <c r="AB14" i="19"/>
  <c r="AF14" i="19"/>
  <c r="W15" i="19"/>
  <c r="AA15" i="19"/>
  <c r="AB15" i="19"/>
  <c r="AF15" i="19"/>
  <c r="W16" i="19"/>
  <c r="AA16" i="19"/>
  <c r="AB16" i="19"/>
  <c r="AF16" i="19"/>
  <c r="W17" i="19"/>
  <c r="AA17" i="19"/>
  <c r="AB17" i="19"/>
  <c r="AF17" i="19"/>
  <c r="W18" i="19"/>
  <c r="AA18" i="19"/>
  <c r="AB18" i="19"/>
  <c r="AF18" i="19"/>
  <c r="W19" i="19"/>
  <c r="AA19" i="19"/>
  <c r="AB19" i="19"/>
  <c r="AF19" i="19"/>
  <c r="W20" i="19"/>
  <c r="AA20" i="19"/>
  <c r="AB20" i="19"/>
  <c r="AF20" i="19"/>
  <c r="W21" i="19"/>
  <c r="AA21" i="19"/>
  <c r="AB21" i="19"/>
  <c r="AF21" i="19"/>
  <c r="W22" i="19"/>
  <c r="AA22" i="19"/>
  <c r="AB22" i="19"/>
  <c r="AF22" i="19"/>
  <c r="W23" i="19"/>
  <c r="AA23" i="19"/>
  <c r="AB23" i="19"/>
  <c r="AF23" i="19"/>
  <c r="W24" i="19"/>
  <c r="AA24" i="19"/>
  <c r="AB24" i="19"/>
  <c r="AF24" i="19"/>
  <c r="W25" i="19"/>
  <c r="AA25" i="19"/>
  <c r="AB25" i="19"/>
  <c r="AF25" i="19"/>
  <c r="W26" i="19"/>
  <c r="AA26" i="19"/>
  <c r="AB26" i="19"/>
  <c r="AF26" i="19"/>
  <c r="W27" i="19"/>
  <c r="AA27" i="19"/>
  <c r="AB27" i="19"/>
  <c r="AF27" i="19"/>
  <c r="W28" i="19"/>
  <c r="AA28" i="19"/>
  <c r="AB28" i="19"/>
  <c r="AF28" i="19"/>
  <c r="W29" i="19"/>
  <c r="AA29" i="19"/>
  <c r="AB29" i="19"/>
  <c r="AF29" i="19"/>
  <c r="W30" i="19"/>
  <c r="AA30" i="19"/>
  <c r="AB30" i="19"/>
  <c r="AF30" i="19"/>
  <c r="W31" i="19"/>
  <c r="AA31" i="19"/>
  <c r="AB31" i="19"/>
  <c r="AF31" i="19"/>
  <c r="W32" i="19"/>
  <c r="AA32" i="19"/>
  <c r="AB32" i="19"/>
  <c r="AF32" i="19"/>
  <c r="W33" i="19"/>
  <c r="AA33" i="19"/>
  <c r="AB33" i="19"/>
  <c r="AF33" i="19"/>
  <c r="W34" i="19"/>
  <c r="AA34" i="19"/>
  <c r="AB34" i="19"/>
  <c r="AF34" i="19"/>
  <c r="W35" i="19"/>
  <c r="AA35" i="19"/>
  <c r="AB35" i="19"/>
  <c r="AF35" i="19"/>
  <c r="W36" i="19"/>
  <c r="AA36" i="19"/>
  <c r="AB36" i="19"/>
  <c r="AF36" i="19"/>
  <c r="W37" i="19"/>
  <c r="AA37" i="19"/>
  <c r="AB37" i="19"/>
  <c r="AF37" i="19"/>
  <c r="W38" i="19"/>
  <c r="AA38" i="19"/>
  <c r="AB38" i="19"/>
  <c r="AF38" i="19"/>
  <c r="W39" i="19"/>
  <c r="AA39" i="19"/>
  <c r="AB39" i="19"/>
  <c r="AF39" i="19"/>
  <c r="W40" i="19"/>
  <c r="AA40" i="19"/>
  <c r="AB40" i="19"/>
  <c r="AF40" i="19"/>
  <c r="W41" i="19"/>
  <c r="AA41" i="19"/>
  <c r="AB41" i="19"/>
  <c r="AF41" i="19"/>
  <c r="W42" i="19"/>
  <c r="AA42" i="19"/>
  <c r="AB42" i="19"/>
  <c r="AF42" i="19"/>
  <c r="W43" i="19"/>
  <c r="AA43" i="19"/>
  <c r="AB43" i="19"/>
  <c r="AF43" i="19"/>
  <c r="W44" i="19"/>
  <c r="AA44" i="19"/>
  <c r="AB44" i="19"/>
  <c r="AF44" i="19"/>
  <c r="W45" i="19"/>
  <c r="AA45" i="19"/>
  <c r="AB45" i="19"/>
  <c r="AF45" i="19"/>
  <c r="W46" i="19"/>
  <c r="AA46" i="19"/>
  <c r="AB46" i="19"/>
  <c r="AD44" i="19" s="1"/>
  <c r="AF46" i="19"/>
  <c r="W47" i="19"/>
  <c r="AA47" i="19"/>
  <c r="AB47" i="19"/>
  <c r="AF47" i="19"/>
  <c r="W48" i="19"/>
  <c r="AA48" i="19"/>
  <c r="AB48" i="19"/>
  <c r="AF48" i="19"/>
  <c r="W49" i="19"/>
  <c r="AA49" i="19"/>
  <c r="AB49" i="19"/>
  <c r="AF49" i="19"/>
  <c r="W50" i="19"/>
  <c r="AA50" i="19"/>
  <c r="AB50" i="19"/>
  <c r="AD57" i="19" s="1"/>
  <c r="AF50" i="19"/>
  <c r="W51" i="19"/>
  <c r="AA51" i="19"/>
  <c r="AB51" i="19"/>
  <c r="AF51" i="19"/>
  <c r="W52" i="19"/>
  <c r="AA52" i="19"/>
  <c r="AB52" i="19"/>
  <c r="AF52" i="19"/>
  <c r="W53" i="19"/>
  <c r="AA53" i="19"/>
  <c r="AB53" i="19"/>
  <c r="AF53" i="19"/>
  <c r="W54" i="19"/>
  <c r="AA54" i="19"/>
  <c r="AB54" i="19"/>
  <c r="AF54" i="19"/>
  <c r="W55" i="19"/>
  <c r="AA55" i="19"/>
  <c r="AB55" i="19"/>
  <c r="AF55" i="19"/>
  <c r="W56" i="19"/>
  <c r="AA56" i="19"/>
  <c r="AB56" i="19"/>
  <c r="AF56" i="19"/>
  <c r="W57" i="19"/>
  <c r="AA57" i="19"/>
  <c r="AB57" i="19"/>
  <c r="AF57" i="19"/>
  <c r="W58" i="19"/>
  <c r="AA58" i="19"/>
  <c r="AB58" i="19"/>
  <c r="AD56" i="19" s="1"/>
  <c r="AF58" i="19"/>
  <c r="W59" i="19"/>
  <c r="AA59" i="19"/>
  <c r="AB59" i="19"/>
  <c r="AF59" i="19"/>
  <c r="W60" i="19"/>
  <c r="AA60" i="19"/>
  <c r="AB60" i="19"/>
  <c r="AF60" i="19"/>
  <c r="W61" i="19"/>
  <c r="AA61" i="19"/>
  <c r="AB61" i="19"/>
  <c r="AF61" i="19"/>
  <c r="W62" i="19"/>
  <c r="AA62" i="19"/>
  <c r="AB62" i="19"/>
  <c r="AD62" i="19"/>
  <c r="AE62" i="19"/>
  <c r="AF62" i="19"/>
  <c r="W63" i="19"/>
  <c r="AA63" i="19"/>
  <c r="AB63" i="19"/>
  <c r="AF63" i="19"/>
  <c r="W64" i="19"/>
  <c r="AA64" i="19"/>
  <c r="AB64" i="19"/>
  <c r="AF64" i="19"/>
  <c r="W65" i="19"/>
  <c r="AA65" i="19"/>
  <c r="AB65" i="19"/>
  <c r="AF65" i="19"/>
  <c r="W66" i="19"/>
  <c r="AA66" i="19"/>
  <c r="AB66" i="19"/>
  <c r="AF66" i="19"/>
  <c r="W67" i="19"/>
  <c r="AA67" i="19"/>
  <c r="AB67" i="19"/>
  <c r="AF67" i="19"/>
  <c r="W68" i="19"/>
  <c r="AA68" i="19"/>
  <c r="AB68" i="19"/>
  <c r="AF68" i="19"/>
  <c r="W69" i="19"/>
  <c r="AA69" i="19"/>
  <c r="AB69" i="19"/>
  <c r="AF69" i="19"/>
  <c r="W70" i="19"/>
  <c r="AA70" i="19"/>
  <c r="AB70" i="19"/>
  <c r="AD68" i="19" s="1"/>
  <c r="AF70" i="19"/>
  <c r="W71" i="19"/>
  <c r="AA71" i="19"/>
  <c r="AB71" i="19"/>
  <c r="AF71" i="19"/>
  <c r="W72" i="19"/>
  <c r="AA72" i="19"/>
  <c r="AB72" i="19"/>
  <c r="AF72" i="19"/>
  <c r="W73" i="19"/>
  <c r="AA73" i="19"/>
  <c r="AB73" i="19"/>
  <c r="AF73" i="19"/>
  <c r="W74" i="19"/>
  <c r="AA74" i="19"/>
  <c r="AB74" i="19"/>
  <c r="AF74" i="19"/>
  <c r="W75" i="19"/>
  <c r="AA75" i="19"/>
  <c r="AB75" i="19"/>
  <c r="AF75" i="19"/>
  <c r="W76" i="19"/>
  <c r="AA76" i="19"/>
  <c r="AB76" i="19"/>
  <c r="AF76" i="19"/>
  <c r="W77" i="19"/>
  <c r="AA77" i="19"/>
  <c r="AB77" i="19"/>
  <c r="AF77" i="19"/>
  <c r="W78" i="19"/>
  <c r="AA78" i="19"/>
  <c r="AB78" i="19"/>
  <c r="AD80" i="19" s="1"/>
  <c r="AF78" i="19"/>
  <c r="W79" i="19"/>
  <c r="AA79" i="19"/>
  <c r="AB79" i="19"/>
  <c r="AF79" i="19"/>
  <c r="W80" i="19"/>
  <c r="AA80" i="19"/>
  <c r="AB80" i="19"/>
  <c r="AF80" i="19"/>
  <c r="W81" i="19"/>
  <c r="AA81" i="19"/>
  <c r="AB81" i="19"/>
  <c r="AD84" i="19" s="1"/>
  <c r="AF81" i="19"/>
  <c r="W82" i="19"/>
  <c r="AA82" i="19"/>
  <c r="AB82" i="19"/>
  <c r="AF82" i="19"/>
  <c r="W83" i="19"/>
  <c r="AA83" i="19"/>
  <c r="AB83" i="19"/>
  <c r="AF83" i="19"/>
  <c r="W84" i="19"/>
  <c r="AA84" i="19"/>
  <c r="AB84" i="19"/>
  <c r="AF84" i="19"/>
  <c r="W85" i="19"/>
  <c r="AA85" i="19"/>
  <c r="AB85" i="19"/>
  <c r="AF85" i="19"/>
  <c r="W86" i="19"/>
  <c r="AA86" i="19"/>
  <c r="AB86" i="19"/>
  <c r="AF86" i="19"/>
  <c r="W87" i="19"/>
  <c r="AA87" i="19"/>
  <c r="AB87" i="19"/>
  <c r="AF87" i="19"/>
  <c r="W88" i="19"/>
  <c r="AA88" i="19"/>
  <c r="AB88" i="19"/>
  <c r="AD90" i="19" s="1"/>
  <c r="AF88" i="19"/>
  <c r="W89" i="19"/>
  <c r="AA89" i="19"/>
  <c r="AB89" i="19"/>
  <c r="AF89" i="19"/>
  <c r="W90" i="19"/>
  <c r="AA90" i="19"/>
  <c r="AB90" i="19"/>
  <c r="AD94" i="19" s="1"/>
  <c r="AF90" i="19"/>
  <c r="W91" i="19"/>
  <c r="AA91" i="19"/>
  <c r="AB91" i="19"/>
  <c r="AF91" i="19"/>
  <c r="W92" i="19"/>
  <c r="AA92" i="19"/>
  <c r="AB92" i="19"/>
  <c r="AF92" i="19"/>
  <c r="W93" i="19"/>
  <c r="AA93" i="19"/>
  <c r="AB93" i="19"/>
  <c r="AF93" i="19"/>
  <c r="W94" i="19"/>
  <c r="AA94" i="19"/>
  <c r="AB94" i="19"/>
  <c r="AF94" i="19"/>
  <c r="W95" i="19"/>
  <c r="AA95" i="19"/>
  <c r="AB95" i="19"/>
  <c r="AF95" i="19"/>
  <c r="W96" i="19"/>
  <c r="AA96" i="19"/>
  <c r="AB96" i="19"/>
  <c r="AF96" i="19"/>
  <c r="W97" i="19"/>
  <c r="AA97" i="19"/>
  <c r="AB97" i="19"/>
  <c r="AF97" i="19"/>
  <c r="W98" i="19"/>
  <c r="AA98" i="19"/>
  <c r="AB98" i="19"/>
  <c r="AF98" i="19"/>
  <c r="W99" i="19"/>
  <c r="AA99" i="19"/>
  <c r="AB99" i="19"/>
  <c r="AF99" i="19"/>
  <c r="W100" i="19"/>
  <c r="AA100" i="19"/>
  <c r="AB100" i="19"/>
  <c r="AD100" i="19" s="1"/>
  <c r="AF100" i="19"/>
  <c r="W101" i="19"/>
  <c r="AA101" i="19"/>
  <c r="AB101" i="19"/>
  <c r="AF101" i="19"/>
  <c r="W102" i="19"/>
  <c r="AA102" i="19"/>
  <c r="AB102" i="19"/>
  <c r="AD101" i="19" s="1"/>
  <c r="AF102" i="19"/>
  <c r="W103" i="19"/>
  <c r="AA103" i="19"/>
  <c r="AB103" i="19"/>
  <c r="AD103" i="19"/>
  <c r="AF103" i="19"/>
  <c r="W104" i="19"/>
  <c r="AA104" i="19"/>
  <c r="AB104" i="19"/>
  <c r="AF104" i="19"/>
  <c r="W105" i="19"/>
  <c r="AA105" i="19"/>
  <c r="AB105" i="19"/>
  <c r="AF105" i="19"/>
  <c r="W106" i="19"/>
  <c r="AA106" i="19"/>
  <c r="AB106" i="19"/>
  <c r="AF106" i="19"/>
  <c r="W107" i="19"/>
  <c r="AA107" i="19"/>
  <c r="AB107" i="19"/>
  <c r="AF107" i="19"/>
  <c r="W108" i="19"/>
  <c r="AA108" i="19"/>
  <c r="AB108" i="19"/>
  <c r="AF108" i="19"/>
  <c r="W109" i="19"/>
  <c r="AA109" i="19"/>
  <c r="AB109" i="19"/>
  <c r="AF109" i="19"/>
  <c r="W110" i="19"/>
  <c r="AA110" i="19"/>
  <c r="AB110" i="19"/>
  <c r="AF110" i="19"/>
  <c r="W111" i="19"/>
  <c r="AA111" i="19"/>
  <c r="AB111" i="19"/>
  <c r="AF111" i="19"/>
  <c r="W112" i="19"/>
  <c r="AA112" i="19"/>
  <c r="AB112" i="19"/>
  <c r="AF112" i="19"/>
  <c r="W113" i="19"/>
  <c r="AA113" i="19"/>
  <c r="AB113" i="19"/>
  <c r="AF113" i="19"/>
  <c r="W114" i="19"/>
  <c r="AA114" i="19"/>
  <c r="AB114" i="19"/>
  <c r="AF114" i="19"/>
  <c r="W115" i="19"/>
  <c r="AA115" i="19"/>
  <c r="AB115" i="19"/>
  <c r="AD115" i="19"/>
  <c r="AF115" i="19"/>
  <c r="W116" i="19"/>
  <c r="AA116" i="19"/>
  <c r="AB116" i="19"/>
  <c r="AF116" i="19"/>
  <c r="W117" i="19"/>
  <c r="AA117" i="19"/>
  <c r="AB117" i="19"/>
  <c r="AF117" i="19"/>
  <c r="W118" i="19"/>
  <c r="AA118" i="19"/>
  <c r="AB118" i="19"/>
  <c r="AF118" i="19"/>
  <c r="W119" i="19"/>
  <c r="AA119" i="19"/>
  <c r="AB119" i="19"/>
  <c r="AF119" i="19"/>
  <c r="W120" i="19"/>
  <c r="AA120" i="19"/>
  <c r="AB120" i="19"/>
  <c r="AD120" i="19"/>
  <c r="AF120" i="19"/>
  <c r="W121" i="19"/>
  <c r="AA121" i="19"/>
  <c r="AB121" i="19"/>
  <c r="AD121" i="19" s="1"/>
  <c r="AF121" i="19"/>
  <c r="W122" i="19"/>
  <c r="AA122" i="19"/>
  <c r="AB122" i="19"/>
  <c r="AD122" i="19" s="1"/>
  <c r="AF122" i="19"/>
  <c r="W123" i="19"/>
  <c r="AA123" i="19"/>
  <c r="AB123" i="19"/>
  <c r="AD123" i="19"/>
  <c r="AE123" i="19"/>
  <c r="AF123" i="19"/>
  <c r="W124" i="19"/>
  <c r="AA124" i="19"/>
  <c r="AB124" i="19"/>
  <c r="AD124" i="19" s="1"/>
  <c r="AF124" i="19"/>
  <c r="W125" i="19"/>
  <c r="AA125" i="19"/>
  <c r="AB125" i="19"/>
  <c r="AF125" i="19"/>
  <c r="W126" i="19"/>
  <c r="AA126" i="19"/>
  <c r="AB126" i="19"/>
  <c r="AF126" i="19"/>
  <c r="W127" i="19"/>
  <c r="AA127" i="19"/>
  <c r="AB127" i="19"/>
  <c r="AF127" i="19"/>
  <c r="W128" i="19"/>
  <c r="AA128" i="19"/>
  <c r="AB128" i="19"/>
  <c r="AD127" i="19" s="1"/>
  <c r="AF128" i="19"/>
  <c r="W129" i="19"/>
  <c r="AA129" i="19"/>
  <c r="AB129" i="19"/>
  <c r="AD129" i="19"/>
  <c r="AF129" i="19"/>
  <c r="W130" i="19"/>
  <c r="AA130" i="19"/>
  <c r="AB130" i="19"/>
  <c r="AF130" i="19"/>
  <c r="W131" i="19"/>
  <c r="AA131" i="19"/>
  <c r="AB131" i="19"/>
  <c r="AD131" i="19"/>
  <c r="AF131" i="19"/>
  <c r="W132" i="19"/>
  <c r="AA132" i="19"/>
  <c r="AB132" i="19"/>
  <c r="AF132" i="19"/>
  <c r="W133" i="19"/>
  <c r="AA133" i="19"/>
  <c r="AB133" i="19"/>
  <c r="AF133" i="19"/>
  <c r="W134" i="19"/>
  <c r="AA134" i="19"/>
  <c r="AB134" i="19"/>
  <c r="AF134" i="19"/>
  <c r="W135" i="19"/>
  <c r="AA135" i="19"/>
  <c r="AB135" i="19"/>
  <c r="AF135" i="19"/>
  <c r="W136" i="19"/>
  <c r="AA136" i="19"/>
  <c r="AB136" i="19"/>
  <c r="AD139" i="19" s="1"/>
  <c r="AF136" i="19"/>
  <c r="W137" i="19"/>
  <c r="AA137" i="19"/>
  <c r="AB137" i="19"/>
  <c r="AF137" i="19"/>
  <c r="W138" i="19"/>
  <c r="AA138" i="19"/>
  <c r="AB138" i="19"/>
  <c r="AF138" i="19"/>
  <c r="W139" i="19"/>
  <c r="AA139" i="19"/>
  <c r="AB139" i="19"/>
  <c r="AF139" i="19"/>
  <c r="W140" i="19"/>
  <c r="AA140" i="19"/>
  <c r="AB140" i="19"/>
  <c r="AF140" i="19"/>
  <c r="W141" i="19"/>
  <c r="AA141" i="19"/>
  <c r="AB141" i="19"/>
  <c r="AF141" i="19"/>
  <c r="W142" i="19"/>
  <c r="AA142" i="19"/>
  <c r="AB142" i="19"/>
  <c r="AF142" i="19"/>
  <c r="W143" i="19"/>
  <c r="AA143" i="19"/>
  <c r="AB143" i="19"/>
  <c r="AF143" i="19"/>
  <c r="W144" i="19"/>
  <c r="AA144" i="19"/>
  <c r="AB144" i="19"/>
  <c r="AF144" i="19"/>
  <c r="W145" i="19"/>
  <c r="AA145" i="19"/>
  <c r="AB145" i="19"/>
  <c r="AF145" i="19"/>
  <c r="W146" i="19"/>
  <c r="AA146" i="19"/>
  <c r="AB146" i="19"/>
  <c r="AF146" i="19"/>
  <c r="W147" i="19"/>
  <c r="AA147" i="19"/>
  <c r="AB147" i="19"/>
  <c r="AF147" i="19"/>
  <c r="W148" i="19"/>
  <c r="AA148" i="19"/>
  <c r="AB148" i="19"/>
  <c r="AF148" i="19"/>
  <c r="W149" i="19"/>
  <c r="AA149" i="19"/>
  <c r="AB149" i="19"/>
  <c r="AF149" i="19"/>
  <c r="W150" i="19"/>
  <c r="AA150" i="19"/>
  <c r="AB150" i="19"/>
  <c r="AF150" i="19"/>
  <c r="W151" i="19"/>
  <c r="AA151" i="19"/>
  <c r="AB151" i="19"/>
  <c r="AF151" i="19"/>
  <c r="W152" i="19"/>
  <c r="AA152" i="19"/>
  <c r="AB152" i="19"/>
  <c r="AF152" i="19"/>
  <c r="W153" i="19"/>
  <c r="AA153" i="19"/>
  <c r="AB153" i="19"/>
  <c r="AF153" i="19"/>
  <c r="W154" i="19"/>
  <c r="AA154" i="19"/>
  <c r="AB154" i="19"/>
  <c r="AF154" i="19"/>
  <c r="W155" i="19"/>
  <c r="AA155" i="19"/>
  <c r="AB155" i="19"/>
  <c r="AF155" i="19"/>
  <c r="W156" i="19"/>
  <c r="AA156" i="19"/>
  <c r="AB156" i="19"/>
  <c r="AF156" i="19"/>
  <c r="W157" i="19"/>
  <c r="AA157" i="19"/>
  <c r="AB157" i="19"/>
  <c r="AF157" i="19"/>
  <c r="W158" i="19"/>
  <c r="AA158" i="19"/>
  <c r="AB158" i="19"/>
  <c r="AF158" i="19"/>
  <c r="W159" i="19"/>
  <c r="AA159" i="19"/>
  <c r="AB159" i="19"/>
  <c r="AF159" i="19"/>
  <c r="W160" i="19"/>
  <c r="AA160" i="19"/>
  <c r="AB160" i="19"/>
  <c r="AF160" i="19"/>
  <c r="W161" i="19"/>
  <c r="AA161" i="19"/>
  <c r="AB161" i="19"/>
  <c r="AF161" i="19"/>
  <c r="W162" i="19"/>
  <c r="AA162" i="19"/>
  <c r="AB162" i="19"/>
  <c r="AF162" i="19"/>
  <c r="W163" i="19"/>
  <c r="AA163" i="19"/>
  <c r="AB163" i="19"/>
  <c r="AF163" i="19"/>
  <c r="W164" i="19"/>
  <c r="AA164" i="19"/>
  <c r="AB164" i="19"/>
  <c r="AF164" i="19"/>
  <c r="W165" i="19"/>
  <c r="AA165" i="19"/>
  <c r="AB165" i="19"/>
  <c r="AF165" i="19"/>
  <c r="W166" i="19"/>
  <c r="AA166" i="19"/>
  <c r="AB166" i="19"/>
  <c r="AF166" i="19"/>
  <c r="W167" i="19"/>
  <c r="AA167" i="19"/>
  <c r="AB167" i="19"/>
  <c r="AF167" i="19"/>
  <c r="W168" i="19"/>
  <c r="AA168" i="19"/>
  <c r="AB168" i="19"/>
  <c r="AF168" i="19"/>
  <c r="W169" i="19"/>
  <c r="AA169" i="19"/>
  <c r="AB169" i="19"/>
  <c r="AF169" i="19"/>
  <c r="W170" i="19"/>
  <c r="AA170" i="19"/>
  <c r="AB170" i="19"/>
  <c r="AF170" i="19"/>
  <c r="W171" i="19"/>
  <c r="AA171" i="19"/>
  <c r="AB171" i="19"/>
  <c r="AF171" i="19"/>
  <c r="W172" i="19"/>
  <c r="AA172" i="19"/>
  <c r="AB172" i="19"/>
  <c r="AF172" i="19"/>
  <c r="W173" i="19"/>
  <c r="AA173" i="19"/>
  <c r="AB173" i="19"/>
  <c r="AF173" i="19"/>
  <c r="W174" i="19"/>
  <c r="AA174" i="19"/>
  <c r="AB174" i="19"/>
  <c r="AF174" i="19"/>
  <c r="W175" i="19"/>
  <c r="AA175" i="19"/>
  <c r="AB175" i="19"/>
  <c r="AF175" i="19"/>
  <c r="W176" i="19"/>
  <c r="AA176" i="19"/>
  <c r="AB176" i="19"/>
  <c r="AF176" i="19"/>
  <c r="W177" i="19"/>
  <c r="AA177" i="19"/>
  <c r="AB177" i="19"/>
  <c r="AF177" i="19"/>
  <c r="W178" i="19"/>
  <c r="AA178" i="19"/>
  <c r="AB178" i="19"/>
  <c r="AF178" i="19"/>
  <c r="W179" i="19"/>
  <c r="AA179" i="19"/>
  <c r="AB179" i="19"/>
  <c r="AF179" i="19"/>
  <c r="W180" i="19"/>
  <c r="AA180" i="19"/>
  <c r="AB180" i="19"/>
  <c r="AF180" i="19"/>
  <c r="W181" i="19"/>
  <c r="AA181" i="19"/>
  <c r="AB181" i="19"/>
  <c r="AF181" i="19"/>
  <c r="W182" i="19"/>
  <c r="AA182" i="19"/>
  <c r="AB182" i="19"/>
  <c r="AF182" i="19"/>
  <c r="W183" i="19"/>
  <c r="AA183" i="19"/>
  <c r="AB183" i="19"/>
  <c r="AF183" i="19"/>
  <c r="W184" i="19"/>
  <c r="AA184" i="19"/>
  <c r="AB184" i="19"/>
  <c r="AF184" i="19"/>
  <c r="W185" i="19"/>
  <c r="AA185" i="19"/>
  <c r="AB185" i="19"/>
  <c r="AF185" i="19"/>
  <c r="W186" i="19"/>
  <c r="AA186" i="19"/>
  <c r="AB186" i="19"/>
  <c r="AF186" i="19"/>
  <c r="W187" i="19"/>
  <c r="AA187" i="19"/>
  <c r="AB187" i="19"/>
  <c r="AD187" i="19"/>
  <c r="AF187" i="19"/>
  <c r="W188" i="19"/>
  <c r="AA188" i="19"/>
  <c r="AB188" i="19"/>
  <c r="AD188" i="19"/>
  <c r="AF188" i="19"/>
  <c r="W189" i="19"/>
  <c r="AA189" i="19"/>
  <c r="AB189" i="19"/>
  <c r="AD189" i="19"/>
  <c r="AF189" i="19"/>
  <c r="W190" i="19"/>
  <c r="AA190" i="19"/>
  <c r="AB190" i="19"/>
  <c r="AD190" i="19"/>
  <c r="AF190" i="19"/>
  <c r="W191" i="19"/>
  <c r="AA191" i="19"/>
  <c r="AB191" i="19"/>
  <c r="AD191" i="19"/>
  <c r="AF191" i="19"/>
  <c r="W192" i="19"/>
  <c r="AA192" i="19"/>
  <c r="AB192" i="19"/>
  <c r="AD192" i="19"/>
  <c r="AF192" i="19"/>
  <c r="W193" i="19"/>
  <c r="AA193" i="19"/>
  <c r="AB193" i="19"/>
  <c r="AD193" i="19"/>
  <c r="AF193" i="19"/>
  <c r="W194" i="19"/>
  <c r="AA194" i="19"/>
  <c r="AB194" i="19"/>
  <c r="AD194" i="19"/>
  <c r="AF194" i="19"/>
  <c r="W195" i="19"/>
  <c r="AA195" i="19"/>
  <c r="AB195" i="19"/>
  <c r="AD195" i="19"/>
  <c r="AF195" i="19"/>
  <c r="W196" i="19"/>
  <c r="AA196" i="19"/>
  <c r="AB196" i="19"/>
  <c r="AD196" i="19"/>
  <c r="AF196" i="19"/>
  <c r="W197" i="19"/>
  <c r="AA197" i="19"/>
  <c r="AB197" i="19"/>
  <c r="AD197" i="19"/>
  <c r="AF197" i="19"/>
  <c r="W198" i="19"/>
  <c r="AA198" i="19"/>
  <c r="AB198" i="19"/>
  <c r="AD198" i="19"/>
  <c r="AF198" i="19"/>
  <c r="W199" i="19"/>
  <c r="AA199" i="19"/>
  <c r="AB199" i="19"/>
  <c r="AD199" i="19"/>
  <c r="AF199" i="19"/>
  <c r="AD45" i="19" l="1"/>
  <c r="AD28" i="19"/>
  <c r="AD33" i="19"/>
  <c r="I1" i="26"/>
  <c r="CI46" i="26"/>
  <c r="CI47" i="26"/>
  <c r="CI50" i="26" s="1"/>
  <c r="CI48" i="26"/>
  <c r="CI51" i="26" s="1"/>
  <c r="BV46" i="26"/>
  <c r="BV47" i="26"/>
  <c r="BV50" i="26" s="1"/>
  <c r="BV48" i="26"/>
  <c r="BV51" i="26" s="1"/>
  <c r="BI46" i="26"/>
  <c r="BI48" i="26"/>
  <c r="BI51" i="26" s="1"/>
  <c r="BI47" i="26"/>
  <c r="BI50" i="26" s="1"/>
  <c r="AV46" i="26"/>
  <c r="AV47" i="26"/>
  <c r="AV50" i="26" s="1"/>
  <c r="AV48" i="26"/>
  <c r="AV51" i="26" s="1"/>
  <c r="AI46" i="26"/>
  <c r="AI47" i="26"/>
  <c r="AI50" i="26" s="1"/>
  <c r="AI48" i="26"/>
  <c r="AI51" i="26" s="1"/>
  <c r="V48" i="26"/>
  <c r="V51" i="26" s="1"/>
  <c r="V46" i="26"/>
  <c r="V47" i="26"/>
  <c r="V50" i="26" s="1"/>
  <c r="F1" i="26"/>
  <c r="L1" i="26"/>
  <c r="K1" i="26"/>
  <c r="E1" i="26"/>
  <c r="G1" i="26"/>
  <c r="AD24" i="19"/>
  <c r="AD20" i="19"/>
  <c r="AD15" i="19"/>
  <c r="AD16" i="19"/>
  <c r="AE196" i="19"/>
  <c r="AE197" i="19"/>
  <c r="AE198" i="19"/>
  <c r="AE199" i="19"/>
  <c r="AD160" i="19"/>
  <c r="AD161" i="19"/>
  <c r="AD162" i="19"/>
  <c r="AD163" i="19"/>
  <c r="AD164" i="19"/>
  <c r="AD165" i="19"/>
  <c r="AD166" i="19"/>
  <c r="AD167" i="19"/>
  <c r="AD168" i="19"/>
  <c r="AD169" i="19"/>
  <c r="AD170" i="19"/>
  <c r="AD171" i="19"/>
  <c r="AD148" i="19"/>
  <c r="AD149" i="19"/>
  <c r="AD150" i="19"/>
  <c r="AD151" i="19"/>
  <c r="AD152" i="19"/>
  <c r="AD153" i="19"/>
  <c r="AD154" i="19"/>
  <c r="AD155" i="19"/>
  <c r="AD156" i="19"/>
  <c r="AD157" i="19"/>
  <c r="AD158" i="19"/>
  <c r="AD159" i="19"/>
  <c r="AD125" i="19"/>
  <c r="AD135" i="19"/>
  <c r="AD134" i="19"/>
  <c r="AD132" i="19"/>
  <c r="AD172" i="19"/>
  <c r="AD173" i="19"/>
  <c r="AD174" i="19"/>
  <c r="AD175" i="19"/>
  <c r="AD176" i="19"/>
  <c r="AD177" i="19"/>
  <c r="AD178" i="19"/>
  <c r="AD179" i="19"/>
  <c r="AD180" i="19"/>
  <c r="AD181" i="19"/>
  <c r="AD182" i="19"/>
  <c r="AD183" i="19"/>
  <c r="AD140" i="19"/>
  <c r="AD138" i="19"/>
  <c r="AD136" i="19"/>
  <c r="AD142" i="19"/>
  <c r="AD143" i="19"/>
  <c r="AD144" i="19"/>
  <c r="AD145" i="19"/>
  <c r="AD146" i="19"/>
  <c r="AD147" i="19"/>
  <c r="AD184" i="19"/>
  <c r="AD185" i="19"/>
  <c r="AD186" i="19"/>
  <c r="AD112" i="19"/>
  <c r="AD137" i="19"/>
  <c r="AD113" i="19"/>
  <c r="AD119" i="19"/>
  <c r="AD117" i="19"/>
  <c r="AD141" i="19"/>
  <c r="AD105" i="19"/>
  <c r="AD130" i="19"/>
  <c r="AD118" i="19"/>
  <c r="AD106" i="19"/>
  <c r="AD95" i="19"/>
  <c r="AD76" i="19"/>
  <c r="AD107" i="19"/>
  <c r="AD96" i="19"/>
  <c r="AD86" i="19"/>
  <c r="AD81" i="19"/>
  <c r="AD63" i="19"/>
  <c r="AD108" i="19"/>
  <c r="AD97" i="19"/>
  <c r="AD91" i="19"/>
  <c r="AD74" i="19"/>
  <c r="AD133" i="19"/>
  <c r="AD109" i="19"/>
  <c r="AD110" i="19"/>
  <c r="AD98" i="19"/>
  <c r="AD92" i="19"/>
  <c r="AD83" i="19"/>
  <c r="AD111" i="19"/>
  <c r="AD99" i="19"/>
  <c r="AD87" i="19"/>
  <c r="AD88" i="19"/>
  <c r="AD126" i="19"/>
  <c r="AD114" i="19"/>
  <c r="AD102" i="19"/>
  <c r="AD93" i="19"/>
  <c r="AD89" i="19"/>
  <c r="AD75" i="19"/>
  <c r="AD69" i="19"/>
  <c r="AD128" i="19"/>
  <c r="AD116" i="19"/>
  <c r="AD104" i="19"/>
  <c r="AD85" i="19"/>
  <c r="AD78" i="19"/>
  <c r="AD82" i="19"/>
  <c r="AD70" i="19"/>
  <c r="AD58" i="19"/>
  <c r="AD46" i="19"/>
  <c r="AD34" i="19"/>
  <c r="AD22" i="19"/>
  <c r="AD71" i="19"/>
  <c r="AD59" i="19"/>
  <c r="AD47" i="19"/>
  <c r="AD35" i="19"/>
  <c r="AD23" i="19"/>
  <c r="AD72" i="19"/>
  <c r="AD60" i="19"/>
  <c r="AD48" i="19"/>
  <c r="AD36" i="19"/>
  <c r="AD14" i="19"/>
  <c r="AD73" i="19"/>
  <c r="AD61" i="19"/>
  <c r="AD49" i="19"/>
  <c r="AD37" i="19"/>
  <c r="AD25" i="19"/>
  <c r="AD50" i="19"/>
  <c r="AD38" i="19"/>
  <c r="AD26" i="19"/>
  <c r="AD51" i="19"/>
  <c r="AD39" i="19"/>
  <c r="AD27" i="19"/>
  <c r="AD17" i="19"/>
  <c r="AD64" i="19"/>
  <c r="AD52" i="19"/>
  <c r="AD40" i="19"/>
  <c r="AD77" i="19"/>
  <c r="AD65" i="19"/>
  <c r="AD53" i="19"/>
  <c r="AD41" i="19"/>
  <c r="AD29" i="19"/>
  <c r="AD18" i="19"/>
  <c r="AD66" i="19"/>
  <c r="AD54" i="19"/>
  <c r="AD42" i="19"/>
  <c r="AD30" i="19"/>
  <c r="AD79" i="19"/>
  <c r="AD67" i="19"/>
  <c r="AD55" i="19"/>
  <c r="AD43" i="19"/>
  <c r="AD31" i="19"/>
  <c r="AD19" i="19"/>
  <c r="AD32" i="19"/>
  <c r="AD21" i="19"/>
  <c r="C6" i="26" a="1"/>
  <c r="V49" i="26" l="1"/>
  <c r="V52" i="26"/>
  <c r="AI49" i="26"/>
  <c r="AI52" i="26"/>
  <c r="AV49" i="26"/>
  <c r="AV52" i="26"/>
  <c r="BI49" i="26"/>
  <c r="BI52" i="26"/>
  <c r="BV49" i="26"/>
  <c r="BV52" i="26"/>
  <c r="CI49" i="26"/>
  <c r="CI52" i="26"/>
  <c r="AE166" i="19"/>
  <c r="AE129" i="19"/>
  <c r="AE127" i="19"/>
  <c r="AE126" i="19"/>
  <c r="AE125" i="19"/>
  <c r="AE124" i="19"/>
  <c r="AE135" i="19"/>
  <c r="AE134" i="19"/>
  <c r="AE133" i="19"/>
  <c r="AE131" i="19"/>
  <c r="AE128" i="19"/>
  <c r="AE130" i="19"/>
  <c r="AE132" i="19"/>
  <c r="AE117" i="19"/>
  <c r="AE115" i="19"/>
  <c r="AE114" i="19"/>
  <c r="AE113" i="19"/>
  <c r="AE112" i="19"/>
  <c r="AE111" i="19"/>
  <c r="AE119" i="19"/>
  <c r="AE118" i="19"/>
  <c r="AE116" i="19"/>
  <c r="AE85" i="19"/>
  <c r="AE81" i="19"/>
  <c r="AE77" i="19"/>
  <c r="AE86" i="19"/>
  <c r="AE83" i="19"/>
  <c r="AE75" i="19"/>
  <c r="AE76" i="19"/>
  <c r="AE78" i="19"/>
  <c r="AE186" i="19"/>
  <c r="AE187" i="19"/>
  <c r="AE188" i="19"/>
  <c r="AE189" i="19"/>
  <c r="AE190" i="19"/>
  <c r="AE191" i="19"/>
  <c r="AE192" i="19"/>
  <c r="AE193" i="19"/>
  <c r="AE194" i="19"/>
  <c r="AE195" i="19"/>
  <c r="AE184" i="19"/>
  <c r="AE185" i="19"/>
  <c r="AE79" i="19"/>
  <c r="AE122" i="19"/>
  <c r="AE121" i="19"/>
  <c r="AE120" i="19"/>
  <c r="AE143" i="19"/>
  <c r="AE82" i="19"/>
  <c r="AE70" i="19"/>
  <c r="AE69" i="19"/>
  <c r="AE68" i="19"/>
  <c r="AE67" i="19"/>
  <c r="AE66" i="19"/>
  <c r="AE65" i="19"/>
  <c r="AE64" i="19"/>
  <c r="AE63" i="19"/>
  <c r="AE74" i="19"/>
  <c r="AE73" i="19"/>
  <c r="AE72" i="19"/>
  <c r="AE71" i="19"/>
  <c r="AE84" i="19"/>
  <c r="AE58" i="19"/>
  <c r="AE57" i="19"/>
  <c r="AE56" i="19"/>
  <c r="AE55" i="19"/>
  <c r="AE54" i="19"/>
  <c r="AE61" i="19"/>
  <c r="AE60" i="19"/>
  <c r="AE59" i="19"/>
  <c r="AE105" i="19"/>
  <c r="AE104" i="19"/>
  <c r="AE103" i="19"/>
  <c r="AE102" i="19"/>
  <c r="AE101" i="19"/>
  <c r="AE100" i="19"/>
  <c r="AE99" i="19"/>
  <c r="AE110" i="19"/>
  <c r="AE109" i="19"/>
  <c r="AE108" i="19"/>
  <c r="AE107" i="19"/>
  <c r="AE106" i="19"/>
  <c r="AE139" i="19" l="1"/>
  <c r="AE167" i="19"/>
  <c r="AE155" i="19"/>
  <c r="AE144" i="19"/>
  <c r="AE161" i="19"/>
  <c r="AE149" i="19"/>
  <c r="AE140" i="19"/>
  <c r="AE162" i="19"/>
  <c r="AE156" i="19"/>
  <c r="AE145" i="19"/>
  <c r="AE94" i="19"/>
  <c r="AE90" i="19"/>
  <c r="AE88" i="19"/>
  <c r="AE89" i="19"/>
  <c r="AE93" i="19"/>
  <c r="AE87" i="19"/>
  <c r="AE92" i="19"/>
  <c r="AE98" i="19"/>
  <c r="AE91" i="19"/>
  <c r="AE97" i="19"/>
  <c r="AE96" i="19"/>
  <c r="AE95" i="19"/>
  <c r="AE168" i="19"/>
  <c r="AE150" i="19"/>
  <c r="AE146" i="19"/>
  <c r="AE169" i="19"/>
  <c r="AE157" i="19"/>
  <c r="AE147" i="19"/>
  <c r="AE163" i="19"/>
  <c r="AE151" i="19"/>
  <c r="AE142" i="19"/>
  <c r="AE172" i="19"/>
  <c r="AE180" i="19"/>
  <c r="AE179" i="19"/>
  <c r="AE178" i="19"/>
  <c r="AE177" i="19"/>
  <c r="AE175" i="19"/>
  <c r="AE176" i="19"/>
  <c r="AE174" i="19"/>
  <c r="AE173" i="19"/>
  <c r="AE182" i="19"/>
  <c r="AE181" i="19"/>
  <c r="AE183" i="19"/>
  <c r="AE170" i="19"/>
  <c r="AE158" i="19"/>
  <c r="AE138" i="19"/>
  <c r="AE164" i="19"/>
  <c r="AE152" i="19"/>
  <c r="AE136" i="19"/>
  <c r="AE171" i="19"/>
  <c r="AE159" i="19"/>
  <c r="AE137" i="19"/>
  <c r="AE165" i="19"/>
  <c r="AE153" i="19"/>
  <c r="V18" i="30" l="1"/>
  <c r="W18" i="30"/>
  <c r="X18" i="30"/>
  <c r="Y18" i="30"/>
  <c r="Z18" i="30"/>
  <c r="AA18" i="30"/>
  <c r="AB18" i="30"/>
  <c r="AC18" i="30"/>
  <c r="AD18" i="30"/>
  <c r="AE18" i="30"/>
  <c r="AF18" i="30"/>
  <c r="AG18" i="30"/>
  <c r="AH18" i="30"/>
  <c r="AI18" i="30"/>
  <c r="AJ18" i="30"/>
  <c r="AK18" i="30"/>
  <c r="AL18" i="30"/>
  <c r="AM18" i="30"/>
  <c r="AN18" i="30"/>
  <c r="AO18" i="30"/>
  <c r="AP18" i="30"/>
  <c r="AQ18" i="30"/>
  <c r="AR18" i="30"/>
  <c r="AS18" i="30"/>
  <c r="AT18" i="30"/>
  <c r="AU18" i="30"/>
  <c r="AV18" i="30"/>
  <c r="AW18" i="30"/>
  <c r="AX18" i="30"/>
  <c r="AY18" i="30"/>
  <c r="AZ18" i="30"/>
  <c r="BA18" i="30"/>
  <c r="BB18" i="30"/>
  <c r="BC18" i="30"/>
  <c r="BD18" i="30"/>
  <c r="BE18" i="30"/>
  <c r="BF18" i="30"/>
  <c r="BG18" i="30"/>
  <c r="BH18" i="30"/>
  <c r="BI18" i="30"/>
  <c r="BJ18" i="30"/>
  <c r="BK18" i="30"/>
  <c r="BL18" i="30"/>
  <c r="BM18" i="30"/>
  <c r="BN18" i="30"/>
  <c r="BO18" i="30"/>
  <c r="BP18" i="30"/>
  <c r="BQ18" i="30"/>
  <c r="BR18" i="30"/>
  <c r="BS18" i="30"/>
  <c r="BT18" i="30"/>
  <c r="BU18" i="30"/>
  <c r="BV18" i="30"/>
  <c r="BW18" i="30"/>
  <c r="BX18" i="30"/>
  <c r="BY18" i="30"/>
  <c r="BZ18" i="30"/>
  <c r="CA18" i="30"/>
  <c r="CB18" i="30"/>
  <c r="CC18" i="30"/>
  <c r="CD18" i="30"/>
  <c r="CE18" i="30"/>
  <c r="CF18" i="30"/>
  <c r="CG18" i="30"/>
  <c r="CH18" i="30"/>
  <c r="CI18" i="30"/>
  <c r="CJ18" i="30"/>
  <c r="CK18" i="30"/>
  <c r="CL18" i="30"/>
  <c r="CM18" i="30"/>
  <c r="CN18" i="30"/>
  <c r="CO18" i="30"/>
  <c r="CP18" i="30"/>
  <c r="CQ18" i="30"/>
  <c r="CR18" i="30"/>
  <c r="CS18" i="30"/>
  <c r="CT18" i="30"/>
  <c r="CU18" i="30"/>
  <c r="CV18" i="30"/>
  <c r="CW18" i="30"/>
  <c r="CX18" i="30"/>
  <c r="CY18" i="30"/>
  <c r="CZ18" i="30"/>
  <c r="V19" i="30"/>
  <c r="W19" i="30"/>
  <c r="X19" i="30"/>
  <c r="Y19" i="30"/>
  <c r="Z19" i="30"/>
  <c r="AA19" i="30"/>
  <c r="AB19" i="30"/>
  <c r="AC19" i="30"/>
  <c r="AD19" i="30"/>
  <c r="AE19" i="30"/>
  <c r="AF19" i="30"/>
  <c r="AG19" i="30"/>
  <c r="AH19" i="30"/>
  <c r="AI19" i="30"/>
  <c r="AJ19" i="30"/>
  <c r="AK19" i="30"/>
  <c r="AL19" i="30"/>
  <c r="AM19" i="30"/>
  <c r="AN19" i="30"/>
  <c r="AO19" i="30"/>
  <c r="AP19" i="30"/>
  <c r="AQ19" i="30"/>
  <c r="AR19" i="30"/>
  <c r="AS19" i="30"/>
  <c r="AT19" i="30"/>
  <c r="AU19" i="30"/>
  <c r="AV19" i="30"/>
  <c r="AW19" i="30"/>
  <c r="AX19" i="30"/>
  <c r="AY19" i="30"/>
  <c r="AZ19" i="30"/>
  <c r="BA19" i="30"/>
  <c r="BB19" i="30"/>
  <c r="BC19" i="30"/>
  <c r="BD19" i="30"/>
  <c r="BE19" i="30"/>
  <c r="BF19" i="30"/>
  <c r="BG19" i="30"/>
  <c r="BH19" i="30"/>
  <c r="BI19" i="30"/>
  <c r="BJ19" i="30"/>
  <c r="BK19" i="30"/>
  <c r="BL19" i="30"/>
  <c r="BM19" i="30"/>
  <c r="BN19" i="30"/>
  <c r="BO19" i="30"/>
  <c r="BP19" i="30"/>
  <c r="BQ19" i="30"/>
  <c r="BR19" i="30"/>
  <c r="BS19" i="30"/>
  <c r="BT19" i="30"/>
  <c r="BU19" i="30"/>
  <c r="BV19" i="30"/>
  <c r="BW19" i="30"/>
  <c r="BX19" i="30"/>
  <c r="BY19" i="30"/>
  <c r="BZ19" i="30"/>
  <c r="CA19" i="30"/>
  <c r="CB19" i="30"/>
  <c r="CC19" i="30"/>
  <c r="CD19" i="30"/>
  <c r="CE19" i="30"/>
  <c r="CF19" i="30"/>
  <c r="CG19" i="30"/>
  <c r="CH19" i="30"/>
  <c r="CI19" i="30"/>
  <c r="CJ19" i="30"/>
  <c r="CK19" i="30"/>
  <c r="CL19" i="30"/>
  <c r="CM19" i="30"/>
  <c r="CN19" i="30"/>
  <c r="CO19" i="30"/>
  <c r="CP19" i="30"/>
  <c r="CQ19" i="30"/>
  <c r="CR19" i="30"/>
  <c r="CS19" i="30"/>
  <c r="CT19" i="30"/>
  <c r="CU19" i="30"/>
  <c r="CV19" i="30"/>
  <c r="CW19" i="30"/>
  <c r="CX19" i="30"/>
  <c r="CY19" i="30"/>
  <c r="CZ19" i="30"/>
  <c r="V20" i="30"/>
  <c r="W20" i="30"/>
  <c r="X20" i="30"/>
  <c r="Y20" i="30"/>
  <c r="Z20" i="30"/>
  <c r="AA20" i="30"/>
  <c r="AB20" i="30"/>
  <c r="AC20" i="30"/>
  <c r="AD20" i="30"/>
  <c r="AE20" i="30"/>
  <c r="AF20" i="30"/>
  <c r="AG20" i="30"/>
  <c r="AH20" i="30"/>
  <c r="AI20" i="30"/>
  <c r="AJ20" i="30"/>
  <c r="AK20" i="30"/>
  <c r="AL20" i="30"/>
  <c r="AM20" i="30"/>
  <c r="AN20" i="30"/>
  <c r="AO20" i="30"/>
  <c r="AP20" i="30"/>
  <c r="AQ20" i="30"/>
  <c r="AR20" i="30"/>
  <c r="AS20" i="30"/>
  <c r="AT20" i="30"/>
  <c r="AU20" i="30"/>
  <c r="AV20" i="30"/>
  <c r="AW20" i="30"/>
  <c r="AX20" i="30"/>
  <c r="AY20" i="30"/>
  <c r="AZ20" i="30"/>
  <c r="BA20" i="30"/>
  <c r="BB20" i="30"/>
  <c r="BC20" i="30"/>
  <c r="BD20" i="30"/>
  <c r="BE20" i="30"/>
  <c r="BF20" i="30"/>
  <c r="BG20" i="30"/>
  <c r="BH20" i="30"/>
  <c r="BI20" i="30"/>
  <c r="BJ20" i="30"/>
  <c r="BK20" i="30"/>
  <c r="BL20" i="30"/>
  <c r="BM20" i="30"/>
  <c r="BN20" i="30"/>
  <c r="BO20" i="30"/>
  <c r="BP20" i="30"/>
  <c r="BQ20" i="30"/>
  <c r="BR20" i="30"/>
  <c r="BS20" i="30"/>
  <c r="BT20" i="30"/>
  <c r="BU20" i="30"/>
  <c r="BV20" i="30"/>
  <c r="BW20" i="30"/>
  <c r="BX20" i="30"/>
  <c r="BY20" i="30"/>
  <c r="BZ20" i="30"/>
  <c r="CA20" i="30"/>
  <c r="CB20" i="30"/>
  <c r="CC20" i="30"/>
  <c r="CD20" i="30"/>
  <c r="CE20" i="30"/>
  <c r="CF20" i="30"/>
  <c r="CG20" i="30"/>
  <c r="CH20" i="30"/>
  <c r="CI20" i="30"/>
  <c r="CJ20" i="30"/>
  <c r="CK20" i="30"/>
  <c r="CL20" i="30"/>
  <c r="CM20" i="30"/>
  <c r="CN20" i="30"/>
  <c r="CO20" i="30"/>
  <c r="CP20" i="30"/>
  <c r="CQ20" i="30"/>
  <c r="CR20" i="30"/>
  <c r="CS20" i="30"/>
  <c r="CT20" i="30"/>
  <c r="CU20" i="30"/>
  <c r="CV20" i="30"/>
  <c r="CW20" i="30"/>
  <c r="CX20" i="30"/>
  <c r="CY20" i="30"/>
  <c r="CZ20" i="30"/>
  <c r="V21" i="30"/>
  <c r="W21" i="30"/>
  <c r="X21" i="30"/>
  <c r="Y21" i="30"/>
  <c r="Z21" i="30"/>
  <c r="AA21" i="30"/>
  <c r="AB21" i="30"/>
  <c r="AC21" i="30"/>
  <c r="AD21" i="30"/>
  <c r="AE21" i="30"/>
  <c r="AF21" i="30"/>
  <c r="AG21" i="30"/>
  <c r="AH21" i="30"/>
  <c r="AI21" i="30"/>
  <c r="AJ21" i="30"/>
  <c r="AK21" i="30"/>
  <c r="AL21" i="30"/>
  <c r="AM21" i="30"/>
  <c r="AN21" i="30"/>
  <c r="AO21" i="30"/>
  <c r="AP21" i="30"/>
  <c r="AQ21" i="30"/>
  <c r="AR21" i="30"/>
  <c r="AS21" i="30"/>
  <c r="AT21" i="30"/>
  <c r="AU21" i="30"/>
  <c r="AV21" i="30"/>
  <c r="AW21" i="30"/>
  <c r="AX21" i="30"/>
  <c r="AY21" i="30"/>
  <c r="AZ21" i="30"/>
  <c r="BA21" i="30"/>
  <c r="BB21" i="30"/>
  <c r="BC21" i="30"/>
  <c r="BD21" i="30"/>
  <c r="BE21" i="30"/>
  <c r="BF21" i="30"/>
  <c r="BG21" i="30"/>
  <c r="BH21" i="30"/>
  <c r="BI21" i="30"/>
  <c r="BJ21" i="30"/>
  <c r="BK21" i="30"/>
  <c r="BL21" i="30"/>
  <c r="BM21" i="30"/>
  <c r="BN21" i="30"/>
  <c r="BO21" i="30"/>
  <c r="BP21" i="30"/>
  <c r="BQ21" i="30"/>
  <c r="BR21" i="30"/>
  <c r="BS21" i="30"/>
  <c r="BT21" i="30"/>
  <c r="BU21" i="30"/>
  <c r="BV21" i="30"/>
  <c r="BW21" i="30"/>
  <c r="BX21" i="30"/>
  <c r="BY21" i="30"/>
  <c r="BZ21" i="30"/>
  <c r="CA21" i="30"/>
  <c r="CB21" i="30"/>
  <c r="CC21" i="30"/>
  <c r="CD21" i="30"/>
  <c r="CE21" i="30"/>
  <c r="CF21" i="30"/>
  <c r="CG21" i="30"/>
  <c r="CH21" i="30"/>
  <c r="CI21" i="30"/>
  <c r="CJ21" i="30"/>
  <c r="CK21" i="30"/>
  <c r="CL21" i="30"/>
  <c r="CM21" i="30"/>
  <c r="CN21" i="30"/>
  <c r="CO21" i="30"/>
  <c r="CP21" i="30"/>
  <c r="CQ21" i="30"/>
  <c r="CR21" i="30"/>
  <c r="CS21" i="30"/>
  <c r="CT21" i="30"/>
  <c r="CU21" i="30"/>
  <c r="CV21" i="30"/>
  <c r="CW21" i="30"/>
  <c r="CX21" i="30"/>
  <c r="CY21" i="30"/>
  <c r="CZ21" i="30"/>
  <c r="V22" i="30"/>
  <c r="W22" i="30"/>
  <c r="X22" i="30"/>
  <c r="Y22" i="30"/>
  <c r="Z22" i="30"/>
  <c r="AA22" i="30"/>
  <c r="AB22" i="30"/>
  <c r="AC22" i="30"/>
  <c r="AD22" i="30"/>
  <c r="AE22" i="30"/>
  <c r="AF22" i="30"/>
  <c r="AG22" i="30"/>
  <c r="AH22" i="30"/>
  <c r="AI22" i="30"/>
  <c r="AJ22" i="30"/>
  <c r="AK22" i="30"/>
  <c r="AL22" i="30"/>
  <c r="AM22" i="30"/>
  <c r="AN22" i="30"/>
  <c r="AO22" i="30"/>
  <c r="AP22" i="30"/>
  <c r="AQ22" i="30"/>
  <c r="AR22" i="30"/>
  <c r="AS22" i="30"/>
  <c r="AT22" i="30"/>
  <c r="AU22" i="30"/>
  <c r="AV22" i="30"/>
  <c r="AW22" i="30"/>
  <c r="AX22" i="30"/>
  <c r="AY22" i="30"/>
  <c r="AZ22" i="30"/>
  <c r="BA22" i="30"/>
  <c r="BB22" i="30"/>
  <c r="BC22" i="30"/>
  <c r="BD22" i="30"/>
  <c r="BE22" i="30"/>
  <c r="BF22" i="30"/>
  <c r="BG22" i="30"/>
  <c r="BH22" i="30"/>
  <c r="BI22" i="30"/>
  <c r="BJ22" i="30"/>
  <c r="BK22" i="30"/>
  <c r="BL22" i="30"/>
  <c r="BM22" i="30"/>
  <c r="BN22" i="30"/>
  <c r="BO22" i="30"/>
  <c r="BP22" i="30"/>
  <c r="BQ22" i="30"/>
  <c r="BR22" i="30"/>
  <c r="BS22" i="30"/>
  <c r="BT22" i="30"/>
  <c r="BU22" i="30"/>
  <c r="BV22" i="30"/>
  <c r="BW22" i="30"/>
  <c r="BX22" i="30"/>
  <c r="BY22" i="30"/>
  <c r="BZ22" i="30"/>
  <c r="CA22" i="30"/>
  <c r="CB22" i="30"/>
  <c r="CC22" i="30"/>
  <c r="CD22" i="30"/>
  <c r="CE22" i="30"/>
  <c r="CF22" i="30"/>
  <c r="CG22" i="30"/>
  <c r="CH22" i="30"/>
  <c r="CI22" i="30"/>
  <c r="CJ22" i="30"/>
  <c r="CK22" i="30"/>
  <c r="CL22" i="30"/>
  <c r="CM22" i="30"/>
  <c r="CN22" i="30"/>
  <c r="CO22" i="30"/>
  <c r="CP22" i="30"/>
  <c r="CQ22" i="30"/>
  <c r="CR22" i="30"/>
  <c r="CS22" i="30"/>
  <c r="CT22" i="30"/>
  <c r="CU22" i="30"/>
  <c r="CV22" i="30"/>
  <c r="CW22" i="30"/>
  <c r="CX22" i="30"/>
  <c r="CY22" i="30"/>
  <c r="CZ22" i="30"/>
  <c r="V23" i="30"/>
  <c r="W23" i="30"/>
  <c r="X23" i="30"/>
  <c r="Y23" i="30"/>
  <c r="Z23" i="30"/>
  <c r="AA23" i="30"/>
  <c r="AB23" i="30"/>
  <c r="AC23" i="30"/>
  <c r="AD23" i="30"/>
  <c r="AE23" i="30"/>
  <c r="AF23" i="30"/>
  <c r="AG23" i="30"/>
  <c r="AH23" i="30"/>
  <c r="AI23" i="30"/>
  <c r="AJ23" i="30"/>
  <c r="AK23" i="30"/>
  <c r="AL23" i="30"/>
  <c r="AM23" i="30"/>
  <c r="AN23" i="30"/>
  <c r="AO23" i="30"/>
  <c r="AP23" i="30"/>
  <c r="AQ23" i="30"/>
  <c r="AR23" i="30"/>
  <c r="AS23" i="30"/>
  <c r="AT23" i="30"/>
  <c r="AU23" i="30"/>
  <c r="AV23" i="30"/>
  <c r="AW23" i="30"/>
  <c r="AX23" i="30"/>
  <c r="AY23" i="30"/>
  <c r="AZ23" i="30"/>
  <c r="BA23" i="30"/>
  <c r="BB23" i="30"/>
  <c r="BC23" i="30"/>
  <c r="BD23" i="30"/>
  <c r="BE23" i="30"/>
  <c r="BF23" i="30"/>
  <c r="BG23" i="30"/>
  <c r="BH23" i="30"/>
  <c r="BI23" i="30"/>
  <c r="BJ23" i="30"/>
  <c r="BK23" i="30"/>
  <c r="BL23" i="30"/>
  <c r="BM23" i="30"/>
  <c r="BN23" i="30"/>
  <c r="BO23" i="30"/>
  <c r="BP23" i="30"/>
  <c r="BQ23" i="30"/>
  <c r="BR23" i="30"/>
  <c r="BS23" i="30"/>
  <c r="BT23" i="30"/>
  <c r="BU23" i="30"/>
  <c r="BV23" i="30"/>
  <c r="BW23" i="30"/>
  <c r="BX23" i="30"/>
  <c r="BY23" i="30"/>
  <c r="BZ23" i="30"/>
  <c r="CA23" i="30"/>
  <c r="CB23" i="30"/>
  <c r="CC23" i="30"/>
  <c r="CD23" i="30"/>
  <c r="CE23" i="30"/>
  <c r="CF23" i="30"/>
  <c r="CG23" i="30"/>
  <c r="CH23" i="30"/>
  <c r="CI23" i="30"/>
  <c r="CJ23" i="30"/>
  <c r="CK23" i="30"/>
  <c r="CL23" i="30"/>
  <c r="CM23" i="30"/>
  <c r="CN23" i="30"/>
  <c r="CO23" i="30"/>
  <c r="CP23" i="30"/>
  <c r="CQ23" i="30"/>
  <c r="CR23" i="30"/>
  <c r="CS23" i="30"/>
  <c r="CT23" i="30"/>
  <c r="CU23" i="30"/>
  <c r="CV23" i="30"/>
  <c r="CW23" i="30"/>
  <c r="CX23" i="30"/>
  <c r="CY23" i="30"/>
  <c r="CZ23" i="30"/>
  <c r="V24" i="30"/>
  <c r="W24" i="30"/>
  <c r="X24" i="30"/>
  <c r="Y24" i="30"/>
  <c r="Z24" i="30"/>
  <c r="AA24" i="30"/>
  <c r="AB24" i="30"/>
  <c r="AC24" i="30"/>
  <c r="AD24" i="30"/>
  <c r="AE24" i="30"/>
  <c r="AF24" i="30"/>
  <c r="AG24" i="30"/>
  <c r="AH24" i="30"/>
  <c r="AI24" i="30"/>
  <c r="AJ24" i="30"/>
  <c r="AK24" i="30"/>
  <c r="AL24" i="30"/>
  <c r="AM24" i="30"/>
  <c r="AN24" i="30"/>
  <c r="AO24" i="30"/>
  <c r="AP24" i="30"/>
  <c r="AQ24" i="30"/>
  <c r="AR24" i="30"/>
  <c r="AS24" i="30"/>
  <c r="AT24" i="30"/>
  <c r="AU24" i="30"/>
  <c r="AV24" i="30"/>
  <c r="AW24" i="30"/>
  <c r="AX24" i="30"/>
  <c r="AY24" i="30"/>
  <c r="AZ24" i="30"/>
  <c r="BA24" i="30"/>
  <c r="BB24" i="30"/>
  <c r="BC24" i="30"/>
  <c r="BD24" i="30"/>
  <c r="BE24" i="30"/>
  <c r="BF24" i="30"/>
  <c r="BG24" i="30"/>
  <c r="BH24" i="30"/>
  <c r="BI24" i="30"/>
  <c r="BJ24" i="30"/>
  <c r="BK24" i="30"/>
  <c r="BL24" i="30"/>
  <c r="BM24" i="30"/>
  <c r="BN24" i="30"/>
  <c r="BO24" i="30"/>
  <c r="BP24" i="30"/>
  <c r="BQ24" i="30"/>
  <c r="BR24" i="30"/>
  <c r="BS24" i="30"/>
  <c r="BT24" i="30"/>
  <c r="BU24" i="30"/>
  <c r="BV24" i="30"/>
  <c r="BW24" i="30"/>
  <c r="BX24" i="30"/>
  <c r="BY24" i="30"/>
  <c r="BZ24" i="30"/>
  <c r="CA24" i="30"/>
  <c r="CB24" i="30"/>
  <c r="CC24" i="30"/>
  <c r="CD24" i="30"/>
  <c r="CE24" i="30"/>
  <c r="CF24" i="30"/>
  <c r="CG24" i="30"/>
  <c r="CH24" i="30"/>
  <c r="CI24" i="30"/>
  <c r="CJ24" i="30"/>
  <c r="CK24" i="30"/>
  <c r="CL24" i="30"/>
  <c r="CM24" i="30"/>
  <c r="CN24" i="30"/>
  <c r="CO24" i="30"/>
  <c r="CP24" i="30"/>
  <c r="CQ24" i="30"/>
  <c r="CR24" i="30"/>
  <c r="CS24" i="30"/>
  <c r="CT24" i="30"/>
  <c r="CU24" i="30"/>
  <c r="CV24" i="30"/>
  <c r="CW24" i="30"/>
  <c r="CX24" i="30"/>
  <c r="CY24" i="30"/>
  <c r="CZ24" i="30"/>
  <c r="V25" i="30"/>
  <c r="W25" i="30"/>
  <c r="X25" i="30"/>
  <c r="Y25" i="30"/>
  <c r="Z25" i="30"/>
  <c r="AA25" i="30"/>
  <c r="AB25" i="30"/>
  <c r="AC25" i="30"/>
  <c r="AD25" i="30"/>
  <c r="AE25" i="30"/>
  <c r="AF25" i="30"/>
  <c r="AG25" i="30"/>
  <c r="AH25" i="30"/>
  <c r="AI25" i="30"/>
  <c r="AJ25" i="30"/>
  <c r="AK25" i="30"/>
  <c r="AL25" i="30"/>
  <c r="AM25" i="30"/>
  <c r="AN25" i="30"/>
  <c r="AO25" i="30"/>
  <c r="AP25" i="30"/>
  <c r="AQ25" i="30"/>
  <c r="AR25" i="30"/>
  <c r="AS25" i="30"/>
  <c r="AT25" i="30"/>
  <c r="AU25" i="30"/>
  <c r="AV25" i="30"/>
  <c r="AW25" i="30"/>
  <c r="AX25" i="30"/>
  <c r="AY25" i="30"/>
  <c r="AZ25" i="30"/>
  <c r="BA25" i="30"/>
  <c r="BB25" i="30"/>
  <c r="BC25" i="30"/>
  <c r="BD25" i="30"/>
  <c r="BE25" i="30"/>
  <c r="BF25" i="30"/>
  <c r="BG25" i="30"/>
  <c r="BH25" i="30"/>
  <c r="BI25" i="30"/>
  <c r="BJ25" i="30"/>
  <c r="BK25" i="30"/>
  <c r="BL25" i="30"/>
  <c r="BM25" i="30"/>
  <c r="BN25" i="30"/>
  <c r="BO25" i="30"/>
  <c r="BP25" i="30"/>
  <c r="BQ25" i="30"/>
  <c r="BR25" i="30"/>
  <c r="BS25" i="30"/>
  <c r="BT25" i="30"/>
  <c r="BU25" i="30"/>
  <c r="BV25" i="30"/>
  <c r="BW25" i="30"/>
  <c r="BX25" i="30"/>
  <c r="BY25" i="30"/>
  <c r="BZ25" i="30"/>
  <c r="CA25" i="30"/>
  <c r="CB25" i="30"/>
  <c r="CC25" i="30"/>
  <c r="CD25" i="30"/>
  <c r="CE25" i="30"/>
  <c r="CF25" i="30"/>
  <c r="CG25" i="30"/>
  <c r="CH25" i="30"/>
  <c r="CI25" i="30"/>
  <c r="CJ25" i="30"/>
  <c r="CK25" i="30"/>
  <c r="CL25" i="30"/>
  <c r="CM25" i="30"/>
  <c r="CN25" i="30"/>
  <c r="CO25" i="30"/>
  <c r="CP25" i="30"/>
  <c r="CQ25" i="30"/>
  <c r="CR25" i="30"/>
  <c r="CS25" i="30"/>
  <c r="CT25" i="30"/>
  <c r="CU25" i="30"/>
  <c r="CV25" i="30"/>
  <c r="CW25" i="30"/>
  <c r="CX25" i="30"/>
  <c r="CY25" i="30"/>
  <c r="CZ25" i="30"/>
  <c r="V26" i="30"/>
  <c r="W26" i="30"/>
  <c r="X26" i="30"/>
  <c r="Y26" i="30"/>
  <c r="Z26" i="30"/>
  <c r="AA26" i="30"/>
  <c r="AB26" i="30"/>
  <c r="AC26" i="30"/>
  <c r="AD26" i="30"/>
  <c r="AE26" i="30"/>
  <c r="AF26" i="30"/>
  <c r="AG26" i="30"/>
  <c r="AH26" i="30"/>
  <c r="AI26" i="30"/>
  <c r="AJ26" i="30"/>
  <c r="AK26" i="30"/>
  <c r="AL26" i="30"/>
  <c r="AM26" i="30"/>
  <c r="AN26" i="30"/>
  <c r="AO26" i="30"/>
  <c r="AP26" i="30"/>
  <c r="AQ26" i="30"/>
  <c r="AR26" i="30"/>
  <c r="AS26" i="30"/>
  <c r="AT26" i="30"/>
  <c r="AU26" i="30"/>
  <c r="AV26" i="30"/>
  <c r="AW26" i="30"/>
  <c r="AX26" i="30"/>
  <c r="AY26" i="30"/>
  <c r="AZ26" i="30"/>
  <c r="BA26" i="30"/>
  <c r="BB26" i="30"/>
  <c r="BC26" i="30"/>
  <c r="BD26" i="30"/>
  <c r="BE26" i="30"/>
  <c r="BF26" i="30"/>
  <c r="BG26" i="30"/>
  <c r="BH26" i="30"/>
  <c r="BI26" i="30"/>
  <c r="BJ26" i="30"/>
  <c r="BK26" i="30"/>
  <c r="BL26" i="30"/>
  <c r="BM26" i="30"/>
  <c r="BN26" i="30"/>
  <c r="BO26" i="30"/>
  <c r="BP26" i="30"/>
  <c r="BQ26" i="30"/>
  <c r="BR26" i="30"/>
  <c r="BS26" i="30"/>
  <c r="BT26" i="30"/>
  <c r="BU26" i="30"/>
  <c r="BV26" i="30"/>
  <c r="BW26" i="30"/>
  <c r="BX26" i="30"/>
  <c r="BY26" i="30"/>
  <c r="BZ26" i="30"/>
  <c r="CA26" i="30"/>
  <c r="CB26" i="30"/>
  <c r="CC26" i="30"/>
  <c r="CD26" i="30"/>
  <c r="CE26" i="30"/>
  <c r="CF26" i="30"/>
  <c r="CG26" i="30"/>
  <c r="CH26" i="30"/>
  <c r="CI26" i="30"/>
  <c r="CJ26" i="30"/>
  <c r="CK26" i="30"/>
  <c r="CL26" i="30"/>
  <c r="CM26" i="30"/>
  <c r="CN26" i="30"/>
  <c r="CO26" i="30"/>
  <c r="CP26" i="30"/>
  <c r="CQ26" i="30"/>
  <c r="CR26" i="30"/>
  <c r="CS26" i="30"/>
  <c r="CT26" i="30"/>
  <c r="CU26" i="30"/>
  <c r="CV26" i="30"/>
  <c r="CW26" i="30"/>
  <c r="CX26" i="30"/>
  <c r="CY26" i="30"/>
  <c r="CZ26" i="30"/>
  <c r="V27" i="30"/>
  <c r="W27" i="30"/>
  <c r="X27" i="30"/>
  <c r="Y27" i="30"/>
  <c r="Z27" i="30"/>
  <c r="AA27" i="30"/>
  <c r="AB27" i="30"/>
  <c r="AC27" i="30"/>
  <c r="AD27" i="30"/>
  <c r="AE27" i="30"/>
  <c r="AF27" i="30"/>
  <c r="AG27" i="30"/>
  <c r="AH27" i="30"/>
  <c r="AI27" i="30"/>
  <c r="AJ27" i="30"/>
  <c r="AK27" i="30"/>
  <c r="AL27" i="30"/>
  <c r="AM27" i="30"/>
  <c r="AN27" i="30"/>
  <c r="AO27" i="30"/>
  <c r="AP27" i="30"/>
  <c r="AQ27" i="30"/>
  <c r="AR27" i="30"/>
  <c r="AS27" i="30"/>
  <c r="AT27" i="30"/>
  <c r="AU27" i="30"/>
  <c r="AV27" i="30"/>
  <c r="AW27" i="30"/>
  <c r="AX27" i="30"/>
  <c r="AY27" i="30"/>
  <c r="AZ27" i="30"/>
  <c r="BA27" i="30"/>
  <c r="BB27" i="30"/>
  <c r="BC27" i="30"/>
  <c r="BD27" i="30"/>
  <c r="BE27" i="30"/>
  <c r="BF27" i="30"/>
  <c r="BG27" i="30"/>
  <c r="BH27" i="30"/>
  <c r="BI27" i="30"/>
  <c r="BJ27" i="30"/>
  <c r="BK27" i="30"/>
  <c r="BL27" i="30"/>
  <c r="BM27" i="30"/>
  <c r="BN27" i="30"/>
  <c r="BO27" i="30"/>
  <c r="BP27" i="30"/>
  <c r="BQ27" i="30"/>
  <c r="BR27" i="30"/>
  <c r="BS27" i="30"/>
  <c r="BT27" i="30"/>
  <c r="BU27" i="30"/>
  <c r="BV27" i="30"/>
  <c r="BW27" i="30"/>
  <c r="BX27" i="30"/>
  <c r="BY27" i="30"/>
  <c r="BZ27" i="30"/>
  <c r="CA27" i="30"/>
  <c r="CB27" i="30"/>
  <c r="CC27" i="30"/>
  <c r="CD27" i="30"/>
  <c r="CE27" i="30"/>
  <c r="CF27" i="30"/>
  <c r="CG27" i="30"/>
  <c r="CH27" i="30"/>
  <c r="CI27" i="30"/>
  <c r="CJ27" i="30"/>
  <c r="CK27" i="30"/>
  <c r="CL27" i="30"/>
  <c r="CM27" i="30"/>
  <c r="CN27" i="30"/>
  <c r="CO27" i="30"/>
  <c r="CP27" i="30"/>
  <c r="CQ27" i="30"/>
  <c r="CR27" i="30"/>
  <c r="CS27" i="30"/>
  <c r="CT27" i="30"/>
  <c r="CU27" i="30"/>
  <c r="CV27" i="30"/>
  <c r="CW27" i="30"/>
  <c r="CX27" i="30"/>
  <c r="CY27" i="30"/>
  <c r="CZ27" i="30"/>
  <c r="V28" i="30"/>
  <c r="W28" i="30"/>
  <c r="X28" i="30"/>
  <c r="Y28" i="30"/>
  <c r="Z28" i="30"/>
  <c r="AA28" i="30"/>
  <c r="AB28" i="30"/>
  <c r="AC28" i="30"/>
  <c r="AD28" i="30"/>
  <c r="AE28" i="30"/>
  <c r="AF28" i="30"/>
  <c r="AG28" i="30"/>
  <c r="AH28" i="30"/>
  <c r="AI28" i="30"/>
  <c r="AJ28" i="30"/>
  <c r="AK28" i="30"/>
  <c r="AL28" i="30"/>
  <c r="AM28" i="30"/>
  <c r="AN28" i="30"/>
  <c r="AO28" i="30"/>
  <c r="AP28" i="30"/>
  <c r="AQ28" i="30"/>
  <c r="AR28" i="30"/>
  <c r="AS28" i="30"/>
  <c r="AT28" i="30"/>
  <c r="AU28" i="30"/>
  <c r="AV28" i="30"/>
  <c r="AW28" i="30"/>
  <c r="AX28" i="30"/>
  <c r="AY28" i="30"/>
  <c r="AZ28" i="30"/>
  <c r="BA28" i="30"/>
  <c r="BB28" i="30"/>
  <c r="BC28" i="30"/>
  <c r="BD28" i="30"/>
  <c r="BE28" i="30"/>
  <c r="BF28" i="30"/>
  <c r="BG28" i="30"/>
  <c r="BH28" i="30"/>
  <c r="BI28" i="30"/>
  <c r="BJ28" i="30"/>
  <c r="BK28" i="30"/>
  <c r="BL28" i="30"/>
  <c r="BM28" i="30"/>
  <c r="BN28" i="30"/>
  <c r="BO28" i="30"/>
  <c r="BP28" i="30"/>
  <c r="BQ28" i="30"/>
  <c r="BR28" i="30"/>
  <c r="BS28" i="30"/>
  <c r="BT28" i="30"/>
  <c r="BU28" i="30"/>
  <c r="BV28" i="30"/>
  <c r="BW28" i="30"/>
  <c r="BX28" i="30"/>
  <c r="BY28" i="30"/>
  <c r="BZ28" i="30"/>
  <c r="CA28" i="30"/>
  <c r="CB28" i="30"/>
  <c r="CC28" i="30"/>
  <c r="CD28" i="30"/>
  <c r="CE28" i="30"/>
  <c r="CF28" i="30"/>
  <c r="CG28" i="30"/>
  <c r="CH28" i="30"/>
  <c r="CI28" i="30"/>
  <c r="CJ28" i="30"/>
  <c r="CK28" i="30"/>
  <c r="CL28" i="30"/>
  <c r="CM28" i="30"/>
  <c r="CN28" i="30"/>
  <c r="CO28" i="30"/>
  <c r="CP28" i="30"/>
  <c r="CQ28" i="30"/>
  <c r="CR28" i="30"/>
  <c r="CS28" i="30"/>
  <c r="CT28" i="30"/>
  <c r="CU28" i="30"/>
  <c r="CV28" i="30"/>
  <c r="CW28" i="30"/>
  <c r="CX28" i="30"/>
  <c r="CY28" i="30"/>
  <c r="CZ28" i="30"/>
  <c r="V29" i="30"/>
  <c r="W29" i="30"/>
  <c r="X29" i="30"/>
  <c r="Y29" i="30"/>
  <c r="Z29" i="30"/>
  <c r="AA29" i="30"/>
  <c r="AB29" i="30"/>
  <c r="AC29" i="30"/>
  <c r="AD29" i="30"/>
  <c r="AE29" i="30"/>
  <c r="AF29" i="30"/>
  <c r="AG29" i="30"/>
  <c r="AH29" i="30"/>
  <c r="AI29" i="30"/>
  <c r="AJ29" i="30"/>
  <c r="AK29" i="30"/>
  <c r="AL29" i="30"/>
  <c r="AM29" i="30"/>
  <c r="AN29" i="30"/>
  <c r="AO29" i="30"/>
  <c r="AP29" i="30"/>
  <c r="AQ29" i="30"/>
  <c r="AR29" i="30"/>
  <c r="AS29" i="30"/>
  <c r="AT29" i="30"/>
  <c r="AU29" i="30"/>
  <c r="AV29" i="30"/>
  <c r="AW29" i="30"/>
  <c r="AX29" i="30"/>
  <c r="AY29" i="30"/>
  <c r="AZ29" i="30"/>
  <c r="BA29" i="30"/>
  <c r="BB29" i="30"/>
  <c r="BC29" i="30"/>
  <c r="BD29" i="30"/>
  <c r="BE29" i="30"/>
  <c r="BF29" i="30"/>
  <c r="BG29" i="30"/>
  <c r="BH29" i="30"/>
  <c r="BI29" i="30"/>
  <c r="BJ29" i="30"/>
  <c r="BK29" i="30"/>
  <c r="BL29" i="30"/>
  <c r="BM29" i="30"/>
  <c r="BN29" i="30"/>
  <c r="BO29" i="30"/>
  <c r="BP29" i="30"/>
  <c r="BQ29" i="30"/>
  <c r="BR29" i="30"/>
  <c r="BS29" i="30"/>
  <c r="BT29" i="30"/>
  <c r="BU29" i="30"/>
  <c r="BV29" i="30"/>
  <c r="BW29" i="30"/>
  <c r="BX29" i="30"/>
  <c r="BY29" i="30"/>
  <c r="BZ29" i="30"/>
  <c r="CA29" i="30"/>
  <c r="CB29" i="30"/>
  <c r="CC29" i="30"/>
  <c r="CD29" i="30"/>
  <c r="CE29" i="30"/>
  <c r="CF29" i="30"/>
  <c r="CG29" i="30"/>
  <c r="CH29" i="30"/>
  <c r="CI29" i="30"/>
  <c r="CJ29" i="30"/>
  <c r="CK29" i="30"/>
  <c r="CL29" i="30"/>
  <c r="CM29" i="30"/>
  <c r="CN29" i="30"/>
  <c r="CO29" i="30"/>
  <c r="CP29" i="30"/>
  <c r="CQ29" i="30"/>
  <c r="CR29" i="30"/>
  <c r="CS29" i="30"/>
  <c r="CT29" i="30"/>
  <c r="CU29" i="30"/>
  <c r="CV29" i="30"/>
  <c r="CW29" i="30"/>
  <c r="CX29" i="30"/>
  <c r="CY29" i="30"/>
  <c r="CZ29" i="30"/>
  <c r="V30" i="30"/>
  <c r="W30" i="30"/>
  <c r="X30" i="30"/>
  <c r="Y30" i="30"/>
  <c r="Z30" i="30"/>
  <c r="AA30" i="30"/>
  <c r="AB30" i="30"/>
  <c r="AC30" i="30"/>
  <c r="AD30" i="30"/>
  <c r="AE30" i="30"/>
  <c r="AF30" i="30"/>
  <c r="AG30" i="30"/>
  <c r="AH30" i="30"/>
  <c r="AI30" i="30"/>
  <c r="AJ30" i="30"/>
  <c r="AK30" i="30"/>
  <c r="AL30" i="30"/>
  <c r="AM30" i="30"/>
  <c r="AN30" i="30"/>
  <c r="AO30" i="30"/>
  <c r="AP30" i="30"/>
  <c r="AQ30" i="30"/>
  <c r="AR30" i="30"/>
  <c r="AS30" i="30"/>
  <c r="AT30" i="30"/>
  <c r="AU30" i="30"/>
  <c r="AV30" i="30"/>
  <c r="AW30" i="30"/>
  <c r="AX30" i="30"/>
  <c r="AY30" i="30"/>
  <c r="AZ30" i="30"/>
  <c r="BA30" i="30"/>
  <c r="BB30" i="30"/>
  <c r="BC30" i="30"/>
  <c r="BD30" i="30"/>
  <c r="BE30" i="30"/>
  <c r="BF30" i="30"/>
  <c r="BG30" i="30"/>
  <c r="BH30" i="30"/>
  <c r="BI30" i="30"/>
  <c r="BJ30" i="30"/>
  <c r="BK30" i="30"/>
  <c r="BL30" i="30"/>
  <c r="BM30" i="30"/>
  <c r="BN30" i="30"/>
  <c r="BO30" i="30"/>
  <c r="BP30" i="30"/>
  <c r="BQ30" i="30"/>
  <c r="BR30" i="30"/>
  <c r="BS30" i="30"/>
  <c r="BT30" i="30"/>
  <c r="BU30" i="30"/>
  <c r="BV30" i="30"/>
  <c r="BW30" i="30"/>
  <c r="BX30" i="30"/>
  <c r="BY30" i="30"/>
  <c r="BZ30" i="30"/>
  <c r="CA30" i="30"/>
  <c r="CB30" i="30"/>
  <c r="CC30" i="30"/>
  <c r="CD30" i="30"/>
  <c r="CE30" i="30"/>
  <c r="CF30" i="30"/>
  <c r="CG30" i="30"/>
  <c r="CH30" i="30"/>
  <c r="CI30" i="30"/>
  <c r="CJ30" i="30"/>
  <c r="CK30" i="30"/>
  <c r="CL30" i="30"/>
  <c r="CM30" i="30"/>
  <c r="CN30" i="30"/>
  <c r="CO30" i="30"/>
  <c r="CP30" i="30"/>
  <c r="CQ30" i="30"/>
  <c r="CR30" i="30"/>
  <c r="CS30" i="30"/>
  <c r="CT30" i="30"/>
  <c r="CU30" i="30"/>
  <c r="CV30" i="30"/>
  <c r="CW30" i="30"/>
  <c r="CX30" i="30"/>
  <c r="CY30" i="30"/>
  <c r="CZ30" i="30"/>
  <c r="V31" i="30"/>
  <c r="W31" i="30"/>
  <c r="X31" i="30"/>
  <c r="Y31" i="30"/>
  <c r="Z31" i="30"/>
  <c r="AA31" i="30"/>
  <c r="AB31" i="30"/>
  <c r="AC31" i="30"/>
  <c r="AD31" i="30"/>
  <c r="AE31" i="30"/>
  <c r="AF31" i="30"/>
  <c r="AG31" i="30"/>
  <c r="AH31" i="30"/>
  <c r="AI31" i="30"/>
  <c r="AJ31" i="30"/>
  <c r="AK31" i="30"/>
  <c r="AL31" i="30"/>
  <c r="AM31" i="30"/>
  <c r="AN31" i="30"/>
  <c r="AO31" i="30"/>
  <c r="AP31" i="30"/>
  <c r="AQ31" i="30"/>
  <c r="AR31" i="30"/>
  <c r="AS31" i="30"/>
  <c r="AT31" i="30"/>
  <c r="AU31" i="30"/>
  <c r="AV31" i="30"/>
  <c r="AW31" i="30"/>
  <c r="AX31" i="30"/>
  <c r="AY31" i="30"/>
  <c r="AZ31" i="30"/>
  <c r="BA31" i="30"/>
  <c r="BB31" i="30"/>
  <c r="BC31" i="30"/>
  <c r="BD31" i="30"/>
  <c r="BE31" i="30"/>
  <c r="BF31" i="30"/>
  <c r="BG31" i="30"/>
  <c r="BH31" i="30"/>
  <c r="BI31" i="30"/>
  <c r="BJ31" i="30"/>
  <c r="BK31" i="30"/>
  <c r="BL31" i="30"/>
  <c r="BM31" i="30"/>
  <c r="BN31" i="30"/>
  <c r="BO31" i="30"/>
  <c r="BP31" i="30"/>
  <c r="BQ31" i="30"/>
  <c r="BR31" i="30"/>
  <c r="BS31" i="30"/>
  <c r="BT31" i="30"/>
  <c r="BU31" i="30"/>
  <c r="BV31" i="30"/>
  <c r="BW31" i="30"/>
  <c r="BX31" i="30"/>
  <c r="BY31" i="30"/>
  <c r="BZ31" i="30"/>
  <c r="CA31" i="30"/>
  <c r="CB31" i="30"/>
  <c r="CC31" i="30"/>
  <c r="CD31" i="30"/>
  <c r="CE31" i="30"/>
  <c r="CF31" i="30"/>
  <c r="CG31" i="30"/>
  <c r="CH31" i="30"/>
  <c r="CI31" i="30"/>
  <c r="CJ31" i="30"/>
  <c r="CK31" i="30"/>
  <c r="CL31" i="30"/>
  <c r="CM31" i="30"/>
  <c r="CN31" i="30"/>
  <c r="CO31" i="30"/>
  <c r="CP31" i="30"/>
  <c r="CQ31" i="30"/>
  <c r="CR31" i="30"/>
  <c r="CS31" i="30"/>
  <c r="CT31" i="30"/>
  <c r="CU31" i="30"/>
  <c r="CV31" i="30"/>
  <c r="CW31" i="30"/>
  <c r="CX31" i="30"/>
  <c r="CY31" i="30"/>
  <c r="CZ31" i="30"/>
  <c r="V32" i="30"/>
  <c r="W32" i="30"/>
  <c r="X32" i="30"/>
  <c r="Y32" i="30"/>
  <c r="Z32" i="30"/>
  <c r="AA32" i="30"/>
  <c r="AB32" i="30"/>
  <c r="AC32" i="30"/>
  <c r="AD32" i="30"/>
  <c r="AE32" i="30"/>
  <c r="AF32" i="30"/>
  <c r="AG32" i="30"/>
  <c r="AH32" i="30"/>
  <c r="AI32" i="30"/>
  <c r="AJ32" i="30"/>
  <c r="AK32" i="30"/>
  <c r="AL32" i="30"/>
  <c r="AM32" i="30"/>
  <c r="AN32" i="30"/>
  <c r="AO32" i="30"/>
  <c r="AP32" i="30"/>
  <c r="AQ32" i="30"/>
  <c r="AR32" i="30"/>
  <c r="AS32" i="30"/>
  <c r="AT32" i="30"/>
  <c r="AU32" i="30"/>
  <c r="AV32" i="30"/>
  <c r="AW32" i="30"/>
  <c r="AX32" i="30"/>
  <c r="AY32" i="30"/>
  <c r="AZ32" i="30"/>
  <c r="BA32" i="30"/>
  <c r="BB32" i="30"/>
  <c r="BC32" i="30"/>
  <c r="BD32" i="30"/>
  <c r="BE32" i="30"/>
  <c r="BF32" i="30"/>
  <c r="BG32" i="30"/>
  <c r="BH32" i="30"/>
  <c r="BI32" i="30"/>
  <c r="BJ32" i="30"/>
  <c r="BK32" i="30"/>
  <c r="BL32" i="30"/>
  <c r="BM32" i="30"/>
  <c r="BN32" i="30"/>
  <c r="BO32" i="30"/>
  <c r="BP32" i="30"/>
  <c r="BQ32" i="30"/>
  <c r="BR32" i="30"/>
  <c r="BS32" i="30"/>
  <c r="BT32" i="30"/>
  <c r="BU32" i="30"/>
  <c r="BV32" i="30"/>
  <c r="BW32" i="30"/>
  <c r="BX32" i="30"/>
  <c r="BY32" i="30"/>
  <c r="BZ32" i="30"/>
  <c r="CA32" i="30"/>
  <c r="CB32" i="30"/>
  <c r="CC32" i="30"/>
  <c r="CD32" i="30"/>
  <c r="CE32" i="30"/>
  <c r="CF32" i="30"/>
  <c r="CG32" i="30"/>
  <c r="CH32" i="30"/>
  <c r="CI32" i="30"/>
  <c r="CJ32" i="30"/>
  <c r="CK32" i="30"/>
  <c r="CL32" i="30"/>
  <c r="CM32" i="30"/>
  <c r="CN32" i="30"/>
  <c r="CO32" i="30"/>
  <c r="CP32" i="30"/>
  <c r="CQ32" i="30"/>
  <c r="CR32" i="30"/>
  <c r="CS32" i="30"/>
  <c r="CT32" i="30"/>
  <c r="CU32" i="30"/>
  <c r="CV32" i="30"/>
  <c r="CW32" i="30"/>
  <c r="CX32" i="30"/>
  <c r="CY32" i="30"/>
  <c r="CZ32" i="30"/>
  <c r="V33" i="30"/>
  <c r="W33" i="30"/>
  <c r="X33" i="30"/>
  <c r="Y33" i="30"/>
  <c r="Z33" i="30"/>
  <c r="AA33" i="30"/>
  <c r="AB33" i="30"/>
  <c r="AC33" i="30"/>
  <c r="AD33" i="30"/>
  <c r="AE33" i="30"/>
  <c r="AF33" i="30"/>
  <c r="AG33" i="30"/>
  <c r="AH33" i="30"/>
  <c r="AI33" i="30"/>
  <c r="AJ33" i="30"/>
  <c r="AK33" i="30"/>
  <c r="AL33" i="30"/>
  <c r="AM33" i="30"/>
  <c r="AN33" i="30"/>
  <c r="AO33" i="30"/>
  <c r="AP33" i="30"/>
  <c r="AQ33" i="30"/>
  <c r="AR33" i="30"/>
  <c r="AS33" i="30"/>
  <c r="AT33" i="30"/>
  <c r="AU33" i="30"/>
  <c r="AV33" i="30"/>
  <c r="AW33" i="30"/>
  <c r="AX33" i="30"/>
  <c r="AY33" i="30"/>
  <c r="AZ33" i="30"/>
  <c r="BA33" i="30"/>
  <c r="BB33" i="30"/>
  <c r="BC33" i="30"/>
  <c r="BD33" i="30"/>
  <c r="BE33" i="30"/>
  <c r="BF33" i="30"/>
  <c r="BG33" i="30"/>
  <c r="BH33" i="30"/>
  <c r="BI33" i="30"/>
  <c r="BJ33" i="30"/>
  <c r="BK33" i="30"/>
  <c r="BL33" i="30"/>
  <c r="BM33" i="30"/>
  <c r="BN33" i="30"/>
  <c r="BO33" i="30"/>
  <c r="BP33" i="30"/>
  <c r="BQ33" i="30"/>
  <c r="BR33" i="30"/>
  <c r="BS33" i="30"/>
  <c r="BT33" i="30"/>
  <c r="BU33" i="30"/>
  <c r="BV33" i="30"/>
  <c r="BW33" i="30"/>
  <c r="BX33" i="30"/>
  <c r="BY33" i="30"/>
  <c r="BZ33" i="30"/>
  <c r="CA33" i="30"/>
  <c r="CB33" i="30"/>
  <c r="CC33" i="30"/>
  <c r="CD33" i="30"/>
  <c r="CE33" i="30"/>
  <c r="CF33" i="30"/>
  <c r="CG33" i="30"/>
  <c r="CH33" i="30"/>
  <c r="CI33" i="30"/>
  <c r="CJ33" i="30"/>
  <c r="CK33" i="30"/>
  <c r="CL33" i="30"/>
  <c r="CM33" i="30"/>
  <c r="CN33" i="30"/>
  <c r="CO33" i="30"/>
  <c r="CP33" i="30"/>
  <c r="CQ33" i="30"/>
  <c r="CR33" i="30"/>
  <c r="CS33" i="30"/>
  <c r="CT33" i="30"/>
  <c r="CU33" i="30"/>
  <c r="CV33" i="30"/>
  <c r="CW33" i="30"/>
  <c r="CX33" i="30"/>
  <c r="CY33" i="30"/>
  <c r="CZ33" i="30"/>
  <c r="V34" i="30"/>
  <c r="W34" i="30"/>
  <c r="X34" i="30"/>
  <c r="Y34" i="30"/>
  <c r="Z34" i="30"/>
  <c r="AA34" i="30"/>
  <c r="AB34" i="30"/>
  <c r="AC34" i="30"/>
  <c r="AD34" i="30"/>
  <c r="AE34" i="30"/>
  <c r="AF34" i="30"/>
  <c r="AG34" i="30"/>
  <c r="AH34" i="30"/>
  <c r="AI34" i="30"/>
  <c r="AJ34" i="30"/>
  <c r="AK34" i="30"/>
  <c r="AL34" i="30"/>
  <c r="AM34" i="30"/>
  <c r="AN34" i="30"/>
  <c r="AO34" i="30"/>
  <c r="AP34" i="30"/>
  <c r="AQ34" i="30"/>
  <c r="AR34" i="30"/>
  <c r="AS34" i="30"/>
  <c r="AT34" i="30"/>
  <c r="AU34" i="30"/>
  <c r="AV34" i="30"/>
  <c r="AW34" i="30"/>
  <c r="AX34" i="30"/>
  <c r="AY34" i="30"/>
  <c r="AZ34" i="30"/>
  <c r="BA34" i="30"/>
  <c r="BB34" i="30"/>
  <c r="BC34" i="30"/>
  <c r="BD34" i="30"/>
  <c r="BE34" i="30"/>
  <c r="BF34" i="30"/>
  <c r="BG34" i="30"/>
  <c r="BH34" i="30"/>
  <c r="BI34" i="30"/>
  <c r="BJ34" i="30"/>
  <c r="BK34" i="30"/>
  <c r="BL34" i="30"/>
  <c r="BM34" i="30"/>
  <c r="BN34" i="30"/>
  <c r="BO34" i="30"/>
  <c r="BP34" i="30"/>
  <c r="BQ34" i="30"/>
  <c r="BR34" i="30"/>
  <c r="BS34" i="30"/>
  <c r="BT34" i="30"/>
  <c r="BU34" i="30"/>
  <c r="BV34" i="30"/>
  <c r="BW34" i="30"/>
  <c r="BX34" i="30"/>
  <c r="BY34" i="30"/>
  <c r="BZ34" i="30"/>
  <c r="CA34" i="30"/>
  <c r="CB34" i="30"/>
  <c r="CC34" i="30"/>
  <c r="CD34" i="30"/>
  <c r="CE34" i="30"/>
  <c r="CF34" i="30"/>
  <c r="CG34" i="30"/>
  <c r="CH34" i="30"/>
  <c r="CI34" i="30"/>
  <c r="CJ34" i="30"/>
  <c r="CK34" i="30"/>
  <c r="CL34" i="30"/>
  <c r="CM34" i="30"/>
  <c r="CN34" i="30"/>
  <c r="CO34" i="30"/>
  <c r="CP34" i="30"/>
  <c r="CQ34" i="30"/>
  <c r="CR34" i="30"/>
  <c r="CS34" i="30"/>
  <c r="CT34" i="30"/>
  <c r="CU34" i="30"/>
  <c r="CV34" i="30"/>
  <c r="CW34" i="30"/>
  <c r="CX34" i="30"/>
  <c r="CY34" i="30"/>
  <c r="CZ34" i="30"/>
  <c r="V35" i="30"/>
  <c r="W35" i="30"/>
  <c r="X35" i="30"/>
  <c r="Y35" i="30"/>
  <c r="Z35" i="30"/>
  <c r="AA35" i="30"/>
  <c r="AB35" i="30"/>
  <c r="AC35" i="30"/>
  <c r="AD35" i="30"/>
  <c r="AE35" i="30"/>
  <c r="AF35" i="30"/>
  <c r="AG35" i="30"/>
  <c r="AH35" i="30"/>
  <c r="AI35" i="30"/>
  <c r="AJ35" i="30"/>
  <c r="AK35" i="30"/>
  <c r="AL35" i="30"/>
  <c r="AM35" i="30"/>
  <c r="AN35" i="30"/>
  <c r="AO35" i="30"/>
  <c r="AP35" i="30"/>
  <c r="AQ35" i="30"/>
  <c r="AR35" i="30"/>
  <c r="AS35" i="30"/>
  <c r="AT35" i="30"/>
  <c r="AU35" i="30"/>
  <c r="AV35" i="30"/>
  <c r="AW35" i="30"/>
  <c r="AX35" i="30"/>
  <c r="AY35" i="30"/>
  <c r="AZ35" i="30"/>
  <c r="BA35" i="30"/>
  <c r="BB35" i="30"/>
  <c r="BC35" i="30"/>
  <c r="BD35" i="30"/>
  <c r="BE35" i="30"/>
  <c r="BF35" i="30"/>
  <c r="BG35" i="30"/>
  <c r="BH35" i="30"/>
  <c r="BI35" i="30"/>
  <c r="BJ35" i="30"/>
  <c r="BK35" i="30"/>
  <c r="BL35" i="30"/>
  <c r="BM35" i="30"/>
  <c r="BN35" i="30"/>
  <c r="BO35" i="30"/>
  <c r="BP35" i="30"/>
  <c r="BQ35" i="30"/>
  <c r="BR35" i="30"/>
  <c r="BS35" i="30"/>
  <c r="BT35" i="30"/>
  <c r="BU35" i="30"/>
  <c r="BV35" i="30"/>
  <c r="BW35" i="30"/>
  <c r="BX35" i="30"/>
  <c r="BY35" i="30"/>
  <c r="BZ35" i="30"/>
  <c r="CA35" i="30"/>
  <c r="CB35" i="30"/>
  <c r="CC35" i="30"/>
  <c r="CD35" i="30"/>
  <c r="CE35" i="30"/>
  <c r="CF35" i="30"/>
  <c r="CG35" i="30"/>
  <c r="CH35" i="30"/>
  <c r="CI35" i="30"/>
  <c r="CJ35" i="30"/>
  <c r="CK35" i="30"/>
  <c r="CL35" i="30"/>
  <c r="CM35" i="30"/>
  <c r="CN35" i="30"/>
  <c r="CO35" i="30"/>
  <c r="CP35" i="30"/>
  <c r="CQ35" i="30"/>
  <c r="CR35" i="30"/>
  <c r="CS35" i="30"/>
  <c r="CT35" i="30"/>
  <c r="CU35" i="30"/>
  <c r="CV35" i="30"/>
  <c r="CW35" i="30"/>
  <c r="CX35" i="30"/>
  <c r="CY35" i="30"/>
  <c r="CZ35" i="30"/>
  <c r="V36" i="30"/>
  <c r="W36" i="30"/>
  <c r="X36" i="30"/>
  <c r="Y36" i="30"/>
  <c r="Z36" i="30"/>
  <c r="AA36" i="30"/>
  <c r="AB36" i="30"/>
  <c r="AC36" i="30"/>
  <c r="AD36" i="30"/>
  <c r="AE36" i="30"/>
  <c r="AF36" i="30"/>
  <c r="AG36" i="30"/>
  <c r="AH36" i="30"/>
  <c r="AI36" i="30"/>
  <c r="AJ36" i="30"/>
  <c r="AK36" i="30"/>
  <c r="AL36" i="30"/>
  <c r="AM36" i="30"/>
  <c r="AN36" i="30"/>
  <c r="AO36" i="30"/>
  <c r="AP36" i="30"/>
  <c r="AQ36" i="30"/>
  <c r="AR36" i="30"/>
  <c r="AS36" i="30"/>
  <c r="AT36" i="30"/>
  <c r="AU36" i="30"/>
  <c r="AV36" i="30"/>
  <c r="AW36" i="30"/>
  <c r="AX36" i="30"/>
  <c r="AY36" i="30"/>
  <c r="AZ36" i="30"/>
  <c r="BA36" i="30"/>
  <c r="BB36" i="30"/>
  <c r="BC36" i="30"/>
  <c r="BD36" i="30"/>
  <c r="BE36" i="30"/>
  <c r="BF36" i="30"/>
  <c r="BG36" i="30"/>
  <c r="BH36" i="30"/>
  <c r="BI36" i="30"/>
  <c r="BJ36" i="30"/>
  <c r="BK36" i="30"/>
  <c r="BL36" i="30"/>
  <c r="BM36" i="30"/>
  <c r="BN36" i="30"/>
  <c r="BO36" i="30"/>
  <c r="BP36" i="30"/>
  <c r="BQ36" i="30"/>
  <c r="BR36" i="30"/>
  <c r="BS36" i="30"/>
  <c r="BT36" i="30"/>
  <c r="BU36" i="30"/>
  <c r="BV36" i="30"/>
  <c r="BW36" i="30"/>
  <c r="BX36" i="30"/>
  <c r="BY36" i="30"/>
  <c r="BZ36" i="30"/>
  <c r="CA36" i="30"/>
  <c r="CB36" i="30"/>
  <c r="CC36" i="30"/>
  <c r="CD36" i="30"/>
  <c r="CE36" i="30"/>
  <c r="CF36" i="30"/>
  <c r="CG36" i="30"/>
  <c r="CH36" i="30"/>
  <c r="CI36" i="30"/>
  <c r="CJ36" i="30"/>
  <c r="CK36" i="30"/>
  <c r="CL36" i="30"/>
  <c r="CM36" i="30"/>
  <c r="CN36" i="30"/>
  <c r="CO36" i="30"/>
  <c r="CP36" i="30"/>
  <c r="CQ36" i="30"/>
  <c r="CR36" i="30"/>
  <c r="CS36" i="30"/>
  <c r="CT36" i="30"/>
  <c r="CU36" i="30"/>
  <c r="CV36" i="30"/>
  <c r="CW36" i="30"/>
  <c r="CX36" i="30"/>
  <c r="CY36" i="30"/>
  <c r="CZ36" i="30"/>
  <c r="J28" i="26" l="1"/>
  <c r="J42" i="26"/>
  <c r="C177" i="18"/>
  <c r="E177" i="18"/>
  <c r="D177" i="18" s="1"/>
  <c r="C178" i="18"/>
  <c r="E178" i="18"/>
  <c r="D178" i="18" s="1"/>
  <c r="C179" i="18"/>
  <c r="E179" i="18"/>
  <c r="D179" i="18" s="1"/>
  <c r="C180" i="18"/>
  <c r="E180" i="18"/>
  <c r="D180" i="18" s="1"/>
  <c r="C181" i="18"/>
  <c r="E181" i="18"/>
  <c r="D181" i="18" s="1"/>
  <c r="C182" i="18"/>
  <c r="E182" i="18"/>
  <c r="D182" i="18" s="1"/>
  <c r="C183" i="18"/>
  <c r="E183" i="18"/>
  <c r="D183" i="18" s="1"/>
  <c r="C184" i="18"/>
  <c r="E184" i="18"/>
  <c r="D184" i="18" s="1"/>
  <c r="C185" i="18"/>
  <c r="E185" i="18"/>
  <c r="D185" i="18" s="1"/>
  <c r="C186" i="18"/>
  <c r="E186" i="18"/>
  <c r="D186" i="18" s="1"/>
  <c r="C187" i="18"/>
  <c r="E187" i="18"/>
  <c r="D187" i="18" s="1"/>
  <c r="C188" i="18"/>
  <c r="E188" i="18"/>
  <c r="D188" i="18" s="1"/>
  <c r="C189" i="18"/>
  <c r="E189" i="18"/>
  <c r="D189" i="18" s="1"/>
  <c r="C190" i="18"/>
  <c r="E190" i="18"/>
  <c r="D190" i="18" s="1"/>
  <c r="C191" i="18"/>
  <c r="E191" i="18"/>
  <c r="D191" i="18" s="1"/>
  <c r="C192" i="18"/>
  <c r="E192" i="18"/>
  <c r="D192" i="18" s="1"/>
  <c r="C193" i="18"/>
  <c r="E193" i="18"/>
  <c r="D193" i="18" s="1"/>
  <c r="C194" i="18"/>
  <c r="E194" i="18"/>
  <c r="D194" i="18" s="1"/>
  <c r="C195" i="18"/>
  <c r="E195" i="18"/>
  <c r="D195" i="18" s="1"/>
  <c r="C196" i="18"/>
  <c r="E196" i="18"/>
  <c r="D196" i="18" s="1"/>
  <c r="C197" i="18"/>
  <c r="E197" i="18"/>
  <c r="D197" i="18" s="1"/>
  <c r="C198" i="18"/>
  <c r="E198" i="18"/>
  <c r="D198" i="18" s="1"/>
  <c r="C199" i="18"/>
  <c r="E199" i="18"/>
  <c r="D199" i="18" s="1"/>
  <c r="C200" i="18"/>
  <c r="E200" i="18"/>
  <c r="D200" i="18" s="1"/>
  <c r="C201" i="18"/>
  <c r="E201" i="18"/>
  <c r="D201" i="18" s="1"/>
  <c r="C202" i="18"/>
  <c r="E202" i="18"/>
  <c r="D202" i="18" s="1"/>
  <c r="C203" i="18"/>
  <c r="E203" i="18"/>
  <c r="D203" i="18" s="1"/>
  <c r="C204" i="18"/>
  <c r="E204" i="18"/>
  <c r="D204" i="18" s="1"/>
  <c r="C205" i="18"/>
  <c r="E205" i="18"/>
  <c r="D205" i="18" s="1"/>
  <c r="C206" i="18"/>
  <c r="E206" i="18"/>
  <c r="D206" i="18" s="1"/>
  <c r="C207" i="18"/>
  <c r="E207" i="18"/>
  <c r="D207" i="18" s="1"/>
  <c r="C208" i="18"/>
  <c r="E208" i="18"/>
  <c r="D208" i="18" s="1"/>
  <c r="C209" i="18"/>
  <c r="E209" i="18"/>
  <c r="D209" i="18" s="1"/>
  <c r="C210" i="18"/>
  <c r="E210" i="18"/>
  <c r="D210" i="18" s="1"/>
  <c r="C211" i="18"/>
  <c r="E211" i="18"/>
  <c r="D211" i="18" s="1"/>
  <c r="C212" i="18"/>
  <c r="E212" i="18"/>
  <c r="D212" i="18" s="1"/>
  <c r="C213" i="18"/>
  <c r="E213" i="18"/>
  <c r="D213" i="18" s="1"/>
  <c r="C214" i="18"/>
  <c r="E214" i="18"/>
  <c r="D214" i="18" s="1"/>
  <c r="C158" i="18"/>
  <c r="E158" i="18"/>
  <c r="D158" i="18" s="1"/>
  <c r="C159" i="18"/>
  <c r="E159" i="18"/>
  <c r="D159" i="18" s="1"/>
  <c r="C160" i="18"/>
  <c r="E160" i="18"/>
  <c r="D160" i="18" s="1"/>
  <c r="C161" i="18"/>
  <c r="E161" i="18"/>
  <c r="D161" i="18" s="1"/>
  <c r="C162" i="18"/>
  <c r="E162" i="18"/>
  <c r="D162" i="18" s="1"/>
  <c r="C163" i="18"/>
  <c r="E163" i="18"/>
  <c r="D163" i="18" s="1"/>
  <c r="C164" i="18"/>
  <c r="E164" i="18"/>
  <c r="D164" i="18" s="1"/>
  <c r="C165" i="18"/>
  <c r="E165" i="18"/>
  <c r="D165" i="18" s="1"/>
  <c r="C166" i="18"/>
  <c r="E166" i="18"/>
  <c r="D166" i="18" s="1"/>
  <c r="C167" i="18"/>
  <c r="E167" i="18"/>
  <c r="D167" i="18" s="1"/>
  <c r="C168" i="18"/>
  <c r="E168" i="18"/>
  <c r="D168" i="18" s="1"/>
  <c r="C169" i="18"/>
  <c r="E169" i="18"/>
  <c r="D169" i="18" s="1"/>
  <c r="C170" i="18"/>
  <c r="E170" i="18"/>
  <c r="D170" i="18" s="1"/>
  <c r="C171" i="18"/>
  <c r="E171" i="18"/>
  <c r="D171" i="18" s="1"/>
  <c r="C172" i="18"/>
  <c r="E172" i="18"/>
  <c r="D172" i="18" s="1"/>
  <c r="C173" i="18"/>
  <c r="E173" i="18"/>
  <c r="D173" i="18" s="1"/>
  <c r="C174" i="18"/>
  <c r="E174" i="18"/>
  <c r="D174" i="18" s="1"/>
  <c r="C175" i="18"/>
  <c r="E175" i="18"/>
  <c r="D175" i="18" s="1"/>
  <c r="C176" i="18"/>
  <c r="E176" i="18"/>
  <c r="D176" i="18" s="1"/>
  <c r="C139" i="18"/>
  <c r="E139" i="18"/>
  <c r="D139" i="18" s="1"/>
  <c r="C140" i="18"/>
  <c r="E140" i="18"/>
  <c r="D140" i="18" s="1"/>
  <c r="C141" i="18"/>
  <c r="E141" i="18"/>
  <c r="D141" i="18" s="1"/>
  <c r="C142" i="18"/>
  <c r="E142" i="18"/>
  <c r="D142" i="18" s="1"/>
  <c r="C143" i="18"/>
  <c r="E143" i="18"/>
  <c r="D143" i="18" s="1"/>
  <c r="C144" i="18"/>
  <c r="E144" i="18"/>
  <c r="D144" i="18" s="1"/>
  <c r="C145" i="18"/>
  <c r="E145" i="18"/>
  <c r="D145" i="18" s="1"/>
  <c r="C146" i="18"/>
  <c r="E146" i="18"/>
  <c r="D146" i="18" s="1"/>
  <c r="C147" i="18"/>
  <c r="E147" i="18"/>
  <c r="D147" i="18" s="1"/>
  <c r="C148" i="18"/>
  <c r="E148" i="18"/>
  <c r="D148" i="18" s="1"/>
  <c r="C149" i="18"/>
  <c r="E149" i="18"/>
  <c r="D149" i="18" s="1"/>
  <c r="C150" i="18"/>
  <c r="E150" i="18"/>
  <c r="D150" i="18" s="1"/>
  <c r="C151" i="18"/>
  <c r="E151" i="18"/>
  <c r="D151" i="18" s="1"/>
  <c r="C152" i="18"/>
  <c r="E152" i="18"/>
  <c r="D152" i="18" s="1"/>
  <c r="C153" i="18"/>
  <c r="E153" i="18"/>
  <c r="D153" i="18" s="1"/>
  <c r="C154" i="18"/>
  <c r="E154" i="18"/>
  <c r="D154" i="18" s="1"/>
  <c r="C155" i="18"/>
  <c r="E155" i="18"/>
  <c r="D155" i="18" s="1"/>
  <c r="C156" i="18"/>
  <c r="E156" i="18"/>
  <c r="D156" i="18" s="1"/>
  <c r="C157" i="18"/>
  <c r="E157" i="18"/>
  <c r="D157" i="18" s="1"/>
  <c r="C120" i="18"/>
  <c r="E120" i="18"/>
  <c r="D120" i="18" s="1"/>
  <c r="C121" i="18"/>
  <c r="E121" i="18"/>
  <c r="D121" i="18" s="1"/>
  <c r="C122" i="18"/>
  <c r="E122" i="18"/>
  <c r="D122" i="18" s="1"/>
  <c r="C123" i="18"/>
  <c r="E123" i="18"/>
  <c r="D123" i="18" s="1"/>
  <c r="C124" i="18"/>
  <c r="E124" i="18"/>
  <c r="D124" i="18" s="1"/>
  <c r="C125" i="18"/>
  <c r="E125" i="18"/>
  <c r="D125" i="18" s="1"/>
  <c r="C126" i="18"/>
  <c r="E126" i="18"/>
  <c r="D126" i="18" s="1"/>
  <c r="C127" i="18"/>
  <c r="E127" i="18"/>
  <c r="D127" i="18" s="1"/>
  <c r="C128" i="18"/>
  <c r="E128" i="18"/>
  <c r="D128" i="18" s="1"/>
  <c r="C129" i="18"/>
  <c r="E129" i="18"/>
  <c r="D129" i="18" s="1"/>
  <c r="C130" i="18"/>
  <c r="E130" i="18"/>
  <c r="D130" i="18" s="1"/>
  <c r="C131" i="18"/>
  <c r="E131" i="18"/>
  <c r="D131" i="18" s="1"/>
  <c r="C132" i="18"/>
  <c r="E132" i="18"/>
  <c r="D132" i="18" s="1"/>
  <c r="C133" i="18"/>
  <c r="E133" i="18"/>
  <c r="D133" i="18" s="1"/>
  <c r="C134" i="18"/>
  <c r="E134" i="18"/>
  <c r="D134" i="18" s="1"/>
  <c r="C135" i="18"/>
  <c r="E135" i="18"/>
  <c r="D135" i="18" s="1"/>
  <c r="C136" i="18"/>
  <c r="E136" i="18"/>
  <c r="D136" i="18" s="1"/>
  <c r="C137" i="18"/>
  <c r="E137" i="18"/>
  <c r="D137" i="18" s="1"/>
  <c r="C138" i="18"/>
  <c r="E138" i="18"/>
  <c r="D138" i="18" s="1"/>
  <c r="C3" i="30"/>
  <c r="G13" i="30" s="1"/>
  <c r="C45" i="26"/>
  <c r="C59" i="27"/>
  <c r="G44" i="27"/>
  <c r="F44" i="27"/>
  <c r="C23" i="27"/>
  <c r="W6" i="30"/>
  <c r="X6" i="30"/>
  <c r="Y6" i="30"/>
  <c r="Z6" i="30"/>
  <c r="AA6" i="30"/>
  <c r="AB6" i="30"/>
  <c r="AC6" i="30"/>
  <c r="AD6" i="30"/>
  <c r="AE6" i="30"/>
  <c r="AF6" i="30"/>
  <c r="AG6" i="30"/>
  <c r="AH6" i="30"/>
  <c r="AI6" i="30"/>
  <c r="AJ6" i="30"/>
  <c r="AK6" i="30"/>
  <c r="AL6" i="30"/>
  <c r="AM6" i="30"/>
  <c r="AN6" i="30"/>
  <c r="AO6" i="30"/>
  <c r="AP6" i="30"/>
  <c r="AQ6" i="30"/>
  <c r="AR6" i="30"/>
  <c r="AS6" i="30"/>
  <c r="AT6" i="30"/>
  <c r="AU6" i="30"/>
  <c r="AV6" i="30"/>
  <c r="AW6" i="30"/>
  <c r="AX6" i="30"/>
  <c r="AY6" i="30"/>
  <c r="AZ6" i="30"/>
  <c r="BA6" i="30"/>
  <c r="BB6" i="30"/>
  <c r="BC6" i="30"/>
  <c r="BD6" i="30"/>
  <c r="BE6" i="30"/>
  <c r="BF6" i="30"/>
  <c r="BG6" i="30"/>
  <c r="BH6" i="30"/>
  <c r="BI6" i="30"/>
  <c r="BJ6" i="30"/>
  <c r="BK6" i="30"/>
  <c r="BL6" i="30"/>
  <c r="BM6" i="30"/>
  <c r="BN6" i="30"/>
  <c r="BO6" i="30"/>
  <c r="BP6" i="30"/>
  <c r="BQ6" i="30"/>
  <c r="BR6" i="30"/>
  <c r="BS6" i="30"/>
  <c r="BT6" i="30"/>
  <c r="BU6" i="30"/>
  <c r="BV6" i="30"/>
  <c r="BW6" i="30"/>
  <c r="BX6" i="30"/>
  <c r="BY6" i="30"/>
  <c r="BZ6" i="30"/>
  <c r="CA6" i="30"/>
  <c r="CB6" i="30"/>
  <c r="CC6" i="30"/>
  <c r="CD6" i="30"/>
  <c r="CE6" i="30"/>
  <c r="CF6" i="30"/>
  <c r="CG6" i="30"/>
  <c r="CH6" i="30"/>
  <c r="CI6" i="30"/>
  <c r="CJ6" i="30"/>
  <c r="CK6" i="30"/>
  <c r="CL6" i="30"/>
  <c r="CM6" i="30"/>
  <c r="CN6" i="30"/>
  <c r="CO6" i="30"/>
  <c r="CP6" i="30"/>
  <c r="CQ6" i="30"/>
  <c r="CR6" i="30"/>
  <c r="CS6" i="30"/>
  <c r="CT6" i="30"/>
  <c r="CU6" i="30"/>
  <c r="CV6" i="30"/>
  <c r="CW6" i="30"/>
  <c r="CX6" i="30"/>
  <c r="CY6" i="30"/>
  <c r="CZ6" i="30"/>
  <c r="DA6" i="30"/>
  <c r="W7" i="30"/>
  <c r="X7" i="30"/>
  <c r="Y7" i="30"/>
  <c r="Z7" i="30"/>
  <c r="AA7" i="30"/>
  <c r="AB7" i="30"/>
  <c r="AC7" i="30"/>
  <c r="AD7" i="30"/>
  <c r="AE7" i="30"/>
  <c r="AF7" i="30"/>
  <c r="AG7" i="30"/>
  <c r="AH7" i="30"/>
  <c r="AI7" i="30"/>
  <c r="AJ7" i="30"/>
  <c r="AK7" i="30"/>
  <c r="AL7" i="30"/>
  <c r="AM7" i="30"/>
  <c r="AN7" i="30"/>
  <c r="AO7" i="30"/>
  <c r="AP7" i="30"/>
  <c r="AQ7" i="30"/>
  <c r="AR7" i="30"/>
  <c r="AS7" i="30"/>
  <c r="AT7" i="30"/>
  <c r="AU7" i="30"/>
  <c r="AV7" i="30"/>
  <c r="AW7" i="30"/>
  <c r="AX7" i="30"/>
  <c r="AY7" i="30"/>
  <c r="AZ7" i="30"/>
  <c r="BA7" i="30"/>
  <c r="BB7" i="30"/>
  <c r="BC7" i="30"/>
  <c r="BD7" i="30"/>
  <c r="BE7" i="30"/>
  <c r="BF7" i="30"/>
  <c r="BG7" i="30"/>
  <c r="BH7" i="30"/>
  <c r="BI7" i="30"/>
  <c r="BJ7" i="30"/>
  <c r="BK7" i="30"/>
  <c r="BL7" i="30"/>
  <c r="BM7" i="30"/>
  <c r="BN7" i="30"/>
  <c r="BO7" i="30"/>
  <c r="BP7" i="30"/>
  <c r="BQ7" i="30"/>
  <c r="BR7" i="30"/>
  <c r="BS7" i="30"/>
  <c r="BT7" i="30"/>
  <c r="BU7" i="30"/>
  <c r="BV7" i="30"/>
  <c r="BW7" i="30"/>
  <c r="BX7" i="30"/>
  <c r="BY7" i="30"/>
  <c r="BZ7" i="30"/>
  <c r="CA7" i="30"/>
  <c r="CB7" i="30"/>
  <c r="CC7" i="30"/>
  <c r="CD7" i="30"/>
  <c r="CE7" i="30"/>
  <c r="CF7" i="30"/>
  <c r="CG7" i="30"/>
  <c r="CH7" i="30"/>
  <c r="CI7" i="30"/>
  <c r="CJ7" i="30"/>
  <c r="CK7" i="30"/>
  <c r="CL7" i="30"/>
  <c r="CM7" i="30"/>
  <c r="CN7" i="30"/>
  <c r="CO7" i="30"/>
  <c r="CP7" i="30"/>
  <c r="CQ7" i="30"/>
  <c r="CR7" i="30"/>
  <c r="CS7" i="30"/>
  <c r="CT7" i="30"/>
  <c r="CU7" i="30"/>
  <c r="CV7" i="30"/>
  <c r="CW7" i="30"/>
  <c r="CX7" i="30"/>
  <c r="CY7" i="30"/>
  <c r="CZ7" i="30"/>
  <c r="DA7" i="30"/>
  <c r="W8" i="30"/>
  <c r="X8" i="30"/>
  <c r="Y8" i="30"/>
  <c r="Z8" i="30"/>
  <c r="AA8" i="30"/>
  <c r="AB8" i="30"/>
  <c r="AC8" i="30"/>
  <c r="AD8" i="30"/>
  <c r="AE8" i="30"/>
  <c r="AF8" i="30"/>
  <c r="AG8" i="30"/>
  <c r="AH8" i="30"/>
  <c r="AI8" i="30"/>
  <c r="AJ8" i="30"/>
  <c r="AK8" i="30"/>
  <c r="AL8" i="30"/>
  <c r="AM8" i="30"/>
  <c r="AN8" i="30"/>
  <c r="AO8" i="30"/>
  <c r="AP8" i="30"/>
  <c r="AQ8" i="30"/>
  <c r="AR8" i="30"/>
  <c r="AS8" i="30"/>
  <c r="AT8" i="30"/>
  <c r="AU8" i="30"/>
  <c r="AV8" i="30"/>
  <c r="AW8" i="30"/>
  <c r="AX8" i="30"/>
  <c r="AY8" i="30"/>
  <c r="AZ8" i="30"/>
  <c r="BA8" i="30"/>
  <c r="BB8" i="30"/>
  <c r="BC8" i="30"/>
  <c r="BD8" i="30"/>
  <c r="BE8" i="30"/>
  <c r="BF8" i="30"/>
  <c r="BG8" i="30"/>
  <c r="BH8" i="30"/>
  <c r="BI8" i="30"/>
  <c r="BJ8" i="30"/>
  <c r="BK8" i="30"/>
  <c r="BL8" i="30"/>
  <c r="BM8" i="30"/>
  <c r="BN8" i="30"/>
  <c r="BO8" i="30"/>
  <c r="BP8" i="30"/>
  <c r="BQ8" i="30"/>
  <c r="BR8" i="30"/>
  <c r="BS8" i="30"/>
  <c r="BT8" i="30"/>
  <c r="BU8" i="30"/>
  <c r="BV8" i="30"/>
  <c r="BW8" i="30"/>
  <c r="BX8" i="30"/>
  <c r="BY8" i="30"/>
  <c r="BZ8" i="30"/>
  <c r="CA8" i="30"/>
  <c r="CB8" i="30"/>
  <c r="CC8" i="30"/>
  <c r="CD8" i="30"/>
  <c r="CE8" i="30"/>
  <c r="CF8" i="30"/>
  <c r="CG8" i="30"/>
  <c r="CH8" i="30"/>
  <c r="CI8" i="30"/>
  <c r="CJ8" i="30"/>
  <c r="CK8" i="30"/>
  <c r="CL8" i="30"/>
  <c r="CM8" i="30"/>
  <c r="CN8" i="30"/>
  <c r="CO8" i="30"/>
  <c r="CP8" i="30"/>
  <c r="CQ8" i="30"/>
  <c r="CR8" i="30"/>
  <c r="CS8" i="30"/>
  <c r="CT8" i="30"/>
  <c r="CU8" i="30"/>
  <c r="CV8" i="30"/>
  <c r="CW8" i="30"/>
  <c r="CX8" i="30"/>
  <c r="CY8" i="30"/>
  <c r="CZ8" i="30"/>
  <c r="DA8" i="30"/>
  <c r="W9" i="30"/>
  <c r="X9" i="30"/>
  <c r="Y9" i="30"/>
  <c r="Z9" i="30"/>
  <c r="AA9" i="30"/>
  <c r="AB9" i="30"/>
  <c r="AC9" i="30"/>
  <c r="AD9" i="30"/>
  <c r="AE9" i="30"/>
  <c r="AF9" i="30"/>
  <c r="AG9" i="30"/>
  <c r="AH9" i="30"/>
  <c r="AI9" i="30"/>
  <c r="AJ9" i="30"/>
  <c r="AK9" i="30"/>
  <c r="AL9" i="30"/>
  <c r="AM9" i="30"/>
  <c r="AN9" i="30"/>
  <c r="AO9" i="30"/>
  <c r="AP9" i="30"/>
  <c r="AQ9" i="30"/>
  <c r="AR9" i="30"/>
  <c r="AS9" i="30"/>
  <c r="AT9" i="30"/>
  <c r="AU9" i="30"/>
  <c r="AV9" i="30"/>
  <c r="AW9" i="30"/>
  <c r="AX9" i="30"/>
  <c r="AY9" i="30"/>
  <c r="AZ9" i="30"/>
  <c r="BA9" i="30"/>
  <c r="BB9" i="30"/>
  <c r="BC9" i="30"/>
  <c r="BD9" i="30"/>
  <c r="BE9" i="30"/>
  <c r="BF9" i="30"/>
  <c r="BG9" i="30"/>
  <c r="BH9" i="30"/>
  <c r="BI9" i="30"/>
  <c r="BJ9" i="30"/>
  <c r="BK9" i="30"/>
  <c r="BL9" i="30"/>
  <c r="BM9" i="30"/>
  <c r="BN9" i="30"/>
  <c r="BO9" i="30"/>
  <c r="BP9" i="30"/>
  <c r="BQ9" i="30"/>
  <c r="BR9" i="30"/>
  <c r="BS9" i="30"/>
  <c r="BT9" i="30"/>
  <c r="BU9" i="30"/>
  <c r="BV9" i="30"/>
  <c r="BW9" i="30"/>
  <c r="BX9" i="30"/>
  <c r="BY9" i="30"/>
  <c r="BZ9" i="30"/>
  <c r="CA9" i="30"/>
  <c r="CB9" i="30"/>
  <c r="CC9" i="30"/>
  <c r="CD9" i="30"/>
  <c r="CE9" i="30"/>
  <c r="CF9" i="30"/>
  <c r="CG9" i="30"/>
  <c r="CH9" i="30"/>
  <c r="CI9" i="30"/>
  <c r="CJ9" i="30"/>
  <c r="CK9" i="30"/>
  <c r="CL9" i="30"/>
  <c r="CM9" i="30"/>
  <c r="CN9" i="30"/>
  <c r="CO9" i="30"/>
  <c r="CP9" i="30"/>
  <c r="CQ9" i="30"/>
  <c r="CR9" i="30"/>
  <c r="CS9" i="30"/>
  <c r="CT9" i="30"/>
  <c r="CU9" i="30"/>
  <c r="CV9" i="30"/>
  <c r="CW9" i="30"/>
  <c r="CX9" i="30"/>
  <c r="CY9" i="30"/>
  <c r="CZ9" i="30"/>
  <c r="DA9" i="30"/>
  <c r="W10" i="30"/>
  <c r="X10" i="30"/>
  <c r="Y10" i="30"/>
  <c r="Z10" i="30"/>
  <c r="AA10" i="30"/>
  <c r="AB10" i="30"/>
  <c r="AC10" i="30"/>
  <c r="AD10" i="30"/>
  <c r="AE10" i="30"/>
  <c r="AF10" i="30"/>
  <c r="AG10" i="30"/>
  <c r="AH10" i="30"/>
  <c r="AI10" i="30"/>
  <c r="AJ10" i="30"/>
  <c r="AK10" i="30"/>
  <c r="AL10" i="30"/>
  <c r="AM10" i="30"/>
  <c r="AN10" i="30"/>
  <c r="AO10" i="30"/>
  <c r="AP10" i="30"/>
  <c r="AQ10" i="30"/>
  <c r="AR10" i="30"/>
  <c r="AS10" i="30"/>
  <c r="AT10" i="30"/>
  <c r="AU10" i="30"/>
  <c r="AV10" i="30"/>
  <c r="AW10" i="30"/>
  <c r="AX10" i="30"/>
  <c r="AY10" i="30"/>
  <c r="AZ10" i="30"/>
  <c r="BA10" i="30"/>
  <c r="BB10" i="30"/>
  <c r="BC10" i="30"/>
  <c r="BD10" i="30"/>
  <c r="BE10" i="30"/>
  <c r="BF10" i="30"/>
  <c r="BG10" i="30"/>
  <c r="BH10" i="30"/>
  <c r="BI10" i="30"/>
  <c r="BJ10" i="30"/>
  <c r="BK10" i="30"/>
  <c r="BL10" i="30"/>
  <c r="BM10" i="30"/>
  <c r="BN10" i="30"/>
  <c r="BO10" i="30"/>
  <c r="BP10" i="30"/>
  <c r="BQ10" i="30"/>
  <c r="BR10" i="30"/>
  <c r="BS10" i="30"/>
  <c r="BT10" i="30"/>
  <c r="BU10" i="30"/>
  <c r="BV10" i="30"/>
  <c r="BW10" i="30"/>
  <c r="BX10" i="30"/>
  <c r="BY10" i="30"/>
  <c r="BZ10" i="30"/>
  <c r="CA10" i="30"/>
  <c r="CB10" i="30"/>
  <c r="CC10" i="30"/>
  <c r="CD10" i="30"/>
  <c r="CE10" i="30"/>
  <c r="CF10" i="30"/>
  <c r="CG10" i="30"/>
  <c r="CH10" i="30"/>
  <c r="CI10" i="30"/>
  <c r="CJ10" i="30"/>
  <c r="CK10" i="30"/>
  <c r="CL10" i="30"/>
  <c r="CM10" i="30"/>
  <c r="CN10" i="30"/>
  <c r="CO10" i="30"/>
  <c r="CP10" i="30"/>
  <c r="CQ10" i="30"/>
  <c r="CR10" i="30"/>
  <c r="CS10" i="30"/>
  <c r="CT10" i="30"/>
  <c r="CU10" i="30"/>
  <c r="CV10" i="30"/>
  <c r="CW10" i="30"/>
  <c r="CX10" i="30"/>
  <c r="CY10" i="30"/>
  <c r="CZ10" i="30"/>
  <c r="DA10" i="30"/>
  <c r="W11" i="30"/>
  <c r="X11" i="30"/>
  <c r="Y11" i="30"/>
  <c r="Z11" i="30"/>
  <c r="AA11" i="30"/>
  <c r="AB11" i="30"/>
  <c r="AC11" i="30"/>
  <c r="AD11" i="30"/>
  <c r="AE11" i="30"/>
  <c r="AF11" i="30"/>
  <c r="AG11" i="30"/>
  <c r="AH11" i="30"/>
  <c r="AI11" i="30"/>
  <c r="AJ11" i="30"/>
  <c r="AK11" i="30"/>
  <c r="AL11" i="30"/>
  <c r="AM11" i="30"/>
  <c r="AN11" i="30"/>
  <c r="AO11" i="30"/>
  <c r="AP11" i="30"/>
  <c r="AQ11" i="30"/>
  <c r="AR11" i="30"/>
  <c r="AS11" i="30"/>
  <c r="AT11" i="30"/>
  <c r="AU11" i="30"/>
  <c r="AV11" i="30"/>
  <c r="AW11" i="30"/>
  <c r="AX11" i="30"/>
  <c r="AY11" i="30"/>
  <c r="AZ11" i="30"/>
  <c r="BA11" i="30"/>
  <c r="BB11" i="30"/>
  <c r="BC11" i="30"/>
  <c r="BD11" i="30"/>
  <c r="BE11" i="30"/>
  <c r="BF11" i="30"/>
  <c r="BG11" i="30"/>
  <c r="BH11" i="30"/>
  <c r="BI11" i="30"/>
  <c r="BJ11" i="30"/>
  <c r="BK11" i="30"/>
  <c r="BL11" i="30"/>
  <c r="BM11" i="30"/>
  <c r="BN11" i="30"/>
  <c r="BO11" i="30"/>
  <c r="BP11" i="30"/>
  <c r="BQ11" i="30"/>
  <c r="BR11" i="30"/>
  <c r="BS11" i="30"/>
  <c r="BT11" i="30"/>
  <c r="BU11" i="30"/>
  <c r="BV11" i="30"/>
  <c r="BW11" i="30"/>
  <c r="BX11" i="30"/>
  <c r="BY11" i="30"/>
  <c r="BZ11" i="30"/>
  <c r="CA11" i="30"/>
  <c r="CB11" i="30"/>
  <c r="CC11" i="30"/>
  <c r="CD11" i="30"/>
  <c r="CE11" i="30"/>
  <c r="CF11" i="30"/>
  <c r="CG11" i="30"/>
  <c r="CH11" i="30"/>
  <c r="CI11" i="30"/>
  <c r="CJ11" i="30"/>
  <c r="CK11" i="30"/>
  <c r="CL11" i="30"/>
  <c r="CM11" i="30"/>
  <c r="CN11" i="30"/>
  <c r="CO11" i="30"/>
  <c r="CP11" i="30"/>
  <c r="CQ11" i="30"/>
  <c r="CR11" i="30"/>
  <c r="CS11" i="30"/>
  <c r="CT11" i="30"/>
  <c r="CU11" i="30"/>
  <c r="CV11" i="30"/>
  <c r="CW11" i="30"/>
  <c r="CX11" i="30"/>
  <c r="CY11" i="30"/>
  <c r="CZ11" i="30"/>
  <c r="DA11" i="30"/>
  <c r="W12" i="30"/>
  <c r="X12" i="30"/>
  <c r="Y12" i="30"/>
  <c r="Z12" i="30"/>
  <c r="AA12" i="30"/>
  <c r="AB12" i="30"/>
  <c r="AC12" i="30"/>
  <c r="AD12" i="30"/>
  <c r="AE12" i="30"/>
  <c r="AF12" i="30"/>
  <c r="AG12" i="30"/>
  <c r="AH12" i="30"/>
  <c r="AI12" i="30"/>
  <c r="AJ12" i="30"/>
  <c r="AK12" i="30"/>
  <c r="AL12" i="30"/>
  <c r="AM12" i="30"/>
  <c r="AN12" i="30"/>
  <c r="AO12" i="30"/>
  <c r="AP12" i="30"/>
  <c r="AQ12" i="30"/>
  <c r="AR12" i="30"/>
  <c r="AS12" i="30"/>
  <c r="AT12" i="30"/>
  <c r="AU12" i="30"/>
  <c r="AV12" i="30"/>
  <c r="AW12" i="30"/>
  <c r="AX12" i="30"/>
  <c r="AY12" i="30"/>
  <c r="AZ12" i="30"/>
  <c r="BA12" i="30"/>
  <c r="BB12" i="30"/>
  <c r="BC12" i="30"/>
  <c r="BD12" i="30"/>
  <c r="BE12" i="30"/>
  <c r="BF12" i="30"/>
  <c r="BG12" i="30"/>
  <c r="BH12" i="30"/>
  <c r="BI12" i="30"/>
  <c r="BJ12" i="30"/>
  <c r="BK12" i="30"/>
  <c r="BL12" i="30"/>
  <c r="BM12" i="30"/>
  <c r="BN12" i="30"/>
  <c r="BO12" i="30"/>
  <c r="BP12" i="30"/>
  <c r="BQ12" i="30"/>
  <c r="BR12" i="30"/>
  <c r="BS12" i="30"/>
  <c r="BT12" i="30"/>
  <c r="BU12" i="30"/>
  <c r="BV12" i="30"/>
  <c r="BW12" i="30"/>
  <c r="BX12" i="30"/>
  <c r="BY12" i="30"/>
  <c r="BZ12" i="30"/>
  <c r="CA12" i="30"/>
  <c r="CB12" i="30"/>
  <c r="CC12" i="30"/>
  <c r="CD12" i="30"/>
  <c r="CE12" i="30"/>
  <c r="CF12" i="30"/>
  <c r="CG12" i="30"/>
  <c r="CH12" i="30"/>
  <c r="CI12" i="30"/>
  <c r="CJ12" i="30"/>
  <c r="CK12" i="30"/>
  <c r="CL12" i="30"/>
  <c r="CM12" i="30"/>
  <c r="CN12" i="30"/>
  <c r="CO12" i="30"/>
  <c r="CP12" i="30"/>
  <c r="CQ12" i="30"/>
  <c r="CR12" i="30"/>
  <c r="CS12" i="30"/>
  <c r="CT12" i="30"/>
  <c r="CU12" i="30"/>
  <c r="CV12" i="30"/>
  <c r="CW12" i="30"/>
  <c r="CX12" i="30"/>
  <c r="CY12" i="30"/>
  <c r="CZ12" i="30"/>
  <c r="DA12" i="30"/>
  <c r="W13" i="30"/>
  <c r="X13" i="30"/>
  <c r="Y13" i="30"/>
  <c r="Z13" i="30"/>
  <c r="AA13" i="30"/>
  <c r="AB13" i="30"/>
  <c r="AC13" i="30"/>
  <c r="AD13" i="30"/>
  <c r="AE13" i="30"/>
  <c r="AF13" i="30"/>
  <c r="AG13" i="30"/>
  <c r="AH13" i="30"/>
  <c r="AI13" i="30"/>
  <c r="AJ13" i="30"/>
  <c r="AK13" i="30"/>
  <c r="AL13" i="30"/>
  <c r="AM13" i="30"/>
  <c r="AN13" i="30"/>
  <c r="AO13" i="30"/>
  <c r="AP13" i="30"/>
  <c r="AQ13" i="30"/>
  <c r="AR13" i="30"/>
  <c r="AS13" i="30"/>
  <c r="AT13" i="30"/>
  <c r="AU13" i="30"/>
  <c r="AV13" i="30"/>
  <c r="AW13" i="30"/>
  <c r="AX13" i="30"/>
  <c r="AY13" i="30"/>
  <c r="AZ13" i="30"/>
  <c r="BA13" i="30"/>
  <c r="BB13" i="30"/>
  <c r="BC13" i="30"/>
  <c r="BD13" i="30"/>
  <c r="BE13" i="30"/>
  <c r="BF13" i="30"/>
  <c r="BG13" i="30"/>
  <c r="BH13" i="30"/>
  <c r="BI13" i="30"/>
  <c r="BJ13" i="30"/>
  <c r="BK13" i="30"/>
  <c r="BL13" i="30"/>
  <c r="BM13" i="30"/>
  <c r="BN13" i="30"/>
  <c r="BO13" i="30"/>
  <c r="BP13" i="30"/>
  <c r="BQ13" i="30"/>
  <c r="BR13" i="30"/>
  <c r="BS13" i="30"/>
  <c r="BT13" i="30"/>
  <c r="BU13" i="30"/>
  <c r="BV13" i="30"/>
  <c r="BW13" i="30"/>
  <c r="BX13" i="30"/>
  <c r="BY13" i="30"/>
  <c r="BZ13" i="30"/>
  <c r="CA13" i="30"/>
  <c r="CB13" i="30"/>
  <c r="CC13" i="30"/>
  <c r="CD13" i="30"/>
  <c r="CE13" i="30"/>
  <c r="CF13" i="30"/>
  <c r="CG13" i="30"/>
  <c r="CH13" i="30"/>
  <c r="CI13" i="30"/>
  <c r="CJ13" i="30"/>
  <c r="CK13" i="30"/>
  <c r="CL13" i="30"/>
  <c r="CM13" i="30"/>
  <c r="CN13" i="30"/>
  <c r="CO13" i="30"/>
  <c r="CP13" i="30"/>
  <c r="CQ13" i="30"/>
  <c r="CR13" i="30"/>
  <c r="CS13" i="30"/>
  <c r="CT13" i="30"/>
  <c r="CU13" i="30"/>
  <c r="CV13" i="30"/>
  <c r="CW13" i="30"/>
  <c r="CX13" i="30"/>
  <c r="CY13" i="30"/>
  <c r="CZ13" i="30"/>
  <c r="DA13" i="30"/>
  <c r="W14" i="30"/>
  <c r="X14" i="30"/>
  <c r="Y14" i="30"/>
  <c r="Z14" i="30"/>
  <c r="AA14" i="30"/>
  <c r="AB14" i="30"/>
  <c r="AC14" i="30"/>
  <c r="AD14" i="30"/>
  <c r="AE14" i="30"/>
  <c r="AF14" i="30"/>
  <c r="AG14" i="30"/>
  <c r="AH14" i="30"/>
  <c r="AI14" i="30"/>
  <c r="AJ14" i="30"/>
  <c r="AK14" i="30"/>
  <c r="AL14" i="30"/>
  <c r="AM14" i="30"/>
  <c r="AN14" i="30"/>
  <c r="AO14" i="30"/>
  <c r="AP14" i="30"/>
  <c r="AQ14" i="30"/>
  <c r="AR14" i="30"/>
  <c r="AS14" i="30"/>
  <c r="AT14" i="30"/>
  <c r="AU14" i="30"/>
  <c r="AV14" i="30"/>
  <c r="AW14" i="30"/>
  <c r="AX14" i="30"/>
  <c r="AY14" i="30"/>
  <c r="AZ14" i="30"/>
  <c r="BA14" i="30"/>
  <c r="BB14" i="30"/>
  <c r="BC14" i="30"/>
  <c r="BD14" i="30"/>
  <c r="BE14" i="30"/>
  <c r="BF14" i="30"/>
  <c r="BG14" i="30"/>
  <c r="BH14" i="30"/>
  <c r="BI14" i="30"/>
  <c r="BJ14" i="30"/>
  <c r="BK14" i="30"/>
  <c r="BL14" i="30"/>
  <c r="BM14" i="30"/>
  <c r="BN14" i="30"/>
  <c r="BO14" i="30"/>
  <c r="BP14" i="30"/>
  <c r="BQ14" i="30"/>
  <c r="BR14" i="30"/>
  <c r="BS14" i="30"/>
  <c r="BT14" i="30"/>
  <c r="BU14" i="30"/>
  <c r="BV14" i="30"/>
  <c r="BW14" i="30"/>
  <c r="BX14" i="30"/>
  <c r="BY14" i="30"/>
  <c r="BZ14" i="30"/>
  <c r="CA14" i="30"/>
  <c r="CB14" i="30"/>
  <c r="CC14" i="30"/>
  <c r="CD14" i="30"/>
  <c r="CE14" i="30"/>
  <c r="CF14" i="30"/>
  <c r="CG14" i="30"/>
  <c r="CH14" i="30"/>
  <c r="CI14" i="30"/>
  <c r="CJ14" i="30"/>
  <c r="CK14" i="30"/>
  <c r="CL14" i="30"/>
  <c r="CM14" i="30"/>
  <c r="CN14" i="30"/>
  <c r="CO14" i="30"/>
  <c r="CP14" i="30"/>
  <c r="CQ14" i="30"/>
  <c r="CR14" i="30"/>
  <c r="CS14" i="30"/>
  <c r="CT14" i="30"/>
  <c r="CU14" i="30"/>
  <c r="CV14" i="30"/>
  <c r="CW14" i="30"/>
  <c r="CX14" i="30"/>
  <c r="CY14" i="30"/>
  <c r="CZ14" i="30"/>
  <c r="DA14" i="30"/>
  <c r="W15" i="30"/>
  <c r="X15" i="30"/>
  <c r="Y15" i="30"/>
  <c r="Z15" i="30"/>
  <c r="AA15" i="30"/>
  <c r="AB15" i="30"/>
  <c r="AC15" i="30"/>
  <c r="AD15" i="30"/>
  <c r="AE15" i="30"/>
  <c r="AF15" i="30"/>
  <c r="AG15" i="30"/>
  <c r="AH15" i="30"/>
  <c r="AI15" i="30"/>
  <c r="AJ15" i="30"/>
  <c r="AK15" i="30"/>
  <c r="AL15" i="30"/>
  <c r="AM15" i="30"/>
  <c r="AN15" i="30"/>
  <c r="AO15" i="30"/>
  <c r="AP15" i="30"/>
  <c r="AQ15" i="30"/>
  <c r="AR15" i="30"/>
  <c r="AS15" i="30"/>
  <c r="AT15" i="30"/>
  <c r="AU15" i="30"/>
  <c r="AV15" i="30"/>
  <c r="AW15" i="30"/>
  <c r="AX15" i="30"/>
  <c r="AY15" i="30"/>
  <c r="AZ15" i="30"/>
  <c r="BA15" i="30"/>
  <c r="BB15" i="30"/>
  <c r="BC15" i="30"/>
  <c r="BD15" i="30"/>
  <c r="BE15" i="30"/>
  <c r="BF15" i="30"/>
  <c r="BG15" i="30"/>
  <c r="BH15" i="30"/>
  <c r="BI15" i="30"/>
  <c r="BJ15" i="30"/>
  <c r="BK15" i="30"/>
  <c r="BL15" i="30"/>
  <c r="BM15" i="30"/>
  <c r="BN15" i="30"/>
  <c r="BO15" i="30"/>
  <c r="BP15" i="30"/>
  <c r="BQ15" i="30"/>
  <c r="BR15" i="30"/>
  <c r="BS15" i="30"/>
  <c r="BT15" i="30"/>
  <c r="BU15" i="30"/>
  <c r="BV15" i="30"/>
  <c r="BW15" i="30"/>
  <c r="BX15" i="30"/>
  <c r="BY15" i="30"/>
  <c r="BZ15" i="30"/>
  <c r="CA15" i="30"/>
  <c r="CB15" i="30"/>
  <c r="CC15" i="30"/>
  <c r="CD15" i="30"/>
  <c r="CE15" i="30"/>
  <c r="CF15" i="30"/>
  <c r="CG15" i="30"/>
  <c r="CH15" i="30"/>
  <c r="CI15" i="30"/>
  <c r="CJ15" i="30"/>
  <c r="CK15" i="30"/>
  <c r="CL15" i="30"/>
  <c r="CM15" i="30"/>
  <c r="CN15" i="30"/>
  <c r="CO15" i="30"/>
  <c r="CP15" i="30"/>
  <c r="CQ15" i="30"/>
  <c r="CR15" i="30"/>
  <c r="CS15" i="30"/>
  <c r="CT15" i="30"/>
  <c r="CU15" i="30"/>
  <c r="CV15" i="30"/>
  <c r="CW15" i="30"/>
  <c r="CX15" i="30"/>
  <c r="CY15" i="30"/>
  <c r="CZ15" i="30"/>
  <c r="DA15" i="30"/>
  <c r="W16" i="30"/>
  <c r="X16" i="30"/>
  <c r="Y16" i="30"/>
  <c r="Z16" i="30"/>
  <c r="AA16" i="30"/>
  <c r="AB16" i="30"/>
  <c r="AC16" i="30"/>
  <c r="AD16" i="30"/>
  <c r="AE16" i="30"/>
  <c r="AF16" i="30"/>
  <c r="AG16" i="30"/>
  <c r="AH16" i="30"/>
  <c r="AI16" i="30"/>
  <c r="AJ16" i="30"/>
  <c r="AK16" i="30"/>
  <c r="AL16" i="30"/>
  <c r="AM16" i="30"/>
  <c r="AN16" i="30"/>
  <c r="AO16" i="30"/>
  <c r="AP16" i="30"/>
  <c r="AQ16" i="30"/>
  <c r="AR16" i="30"/>
  <c r="AS16" i="30"/>
  <c r="AT16" i="30"/>
  <c r="AU16" i="30"/>
  <c r="AV16" i="30"/>
  <c r="AW16" i="30"/>
  <c r="AX16" i="30"/>
  <c r="AY16" i="30"/>
  <c r="AZ16" i="30"/>
  <c r="BA16" i="30"/>
  <c r="BB16" i="30"/>
  <c r="BC16" i="30"/>
  <c r="BD16" i="30"/>
  <c r="BE16" i="30"/>
  <c r="BF16" i="30"/>
  <c r="BG16" i="30"/>
  <c r="BH16" i="30"/>
  <c r="BI16" i="30"/>
  <c r="BJ16" i="30"/>
  <c r="BK16" i="30"/>
  <c r="BL16" i="30"/>
  <c r="BM16" i="30"/>
  <c r="BN16" i="30"/>
  <c r="BO16" i="30"/>
  <c r="BP16" i="30"/>
  <c r="BQ16" i="30"/>
  <c r="BR16" i="30"/>
  <c r="BS16" i="30"/>
  <c r="BT16" i="30"/>
  <c r="BU16" i="30"/>
  <c r="BV16" i="30"/>
  <c r="BW16" i="30"/>
  <c r="BX16" i="30"/>
  <c r="BY16" i="30"/>
  <c r="BZ16" i="30"/>
  <c r="CA16" i="30"/>
  <c r="CB16" i="30"/>
  <c r="CC16" i="30"/>
  <c r="CD16" i="30"/>
  <c r="CE16" i="30"/>
  <c r="CF16" i="30"/>
  <c r="CG16" i="30"/>
  <c r="CH16" i="30"/>
  <c r="CI16" i="30"/>
  <c r="CJ16" i="30"/>
  <c r="CK16" i="30"/>
  <c r="CL16" i="30"/>
  <c r="CM16" i="30"/>
  <c r="CN16" i="30"/>
  <c r="CO16" i="30"/>
  <c r="CP16" i="30"/>
  <c r="CQ16" i="30"/>
  <c r="CR16" i="30"/>
  <c r="CS16" i="30"/>
  <c r="CT16" i="30"/>
  <c r="CU16" i="30"/>
  <c r="CV16" i="30"/>
  <c r="CW16" i="30"/>
  <c r="CX16" i="30"/>
  <c r="CY16" i="30"/>
  <c r="CZ16" i="30"/>
  <c r="DA16" i="30"/>
  <c r="W17" i="30"/>
  <c r="X17" i="30"/>
  <c r="Y17" i="30"/>
  <c r="Z17" i="30"/>
  <c r="AA17" i="30"/>
  <c r="AB17" i="30"/>
  <c r="AC17" i="30"/>
  <c r="AD17" i="30"/>
  <c r="AE17" i="30"/>
  <c r="AF17" i="30"/>
  <c r="AG17" i="30"/>
  <c r="AH17" i="30"/>
  <c r="AI17" i="30"/>
  <c r="AJ17" i="30"/>
  <c r="AK17" i="30"/>
  <c r="AL17" i="30"/>
  <c r="AM17" i="30"/>
  <c r="AN17" i="30"/>
  <c r="AO17" i="30"/>
  <c r="AP17" i="30"/>
  <c r="AQ17" i="30"/>
  <c r="AR17" i="30"/>
  <c r="AS17" i="30"/>
  <c r="AT17" i="30"/>
  <c r="AU17" i="30"/>
  <c r="AV17" i="30"/>
  <c r="AW17" i="30"/>
  <c r="AX17" i="30"/>
  <c r="AY17" i="30"/>
  <c r="AZ17" i="30"/>
  <c r="BA17" i="30"/>
  <c r="BB17" i="30"/>
  <c r="BC17" i="30"/>
  <c r="BD17" i="30"/>
  <c r="BE17" i="30"/>
  <c r="BF17" i="30"/>
  <c r="BG17" i="30"/>
  <c r="BH17" i="30"/>
  <c r="BI17" i="30"/>
  <c r="BJ17" i="30"/>
  <c r="BK17" i="30"/>
  <c r="BL17" i="30"/>
  <c r="BM17" i="30"/>
  <c r="BN17" i="30"/>
  <c r="BO17" i="30"/>
  <c r="BP17" i="30"/>
  <c r="BQ17" i="30"/>
  <c r="BR17" i="30"/>
  <c r="BS17" i="30"/>
  <c r="BT17" i="30"/>
  <c r="BU17" i="30"/>
  <c r="BV17" i="30"/>
  <c r="BW17" i="30"/>
  <c r="BX17" i="30"/>
  <c r="BY17" i="30"/>
  <c r="BZ17" i="30"/>
  <c r="CA17" i="30"/>
  <c r="CB17" i="30"/>
  <c r="CC17" i="30"/>
  <c r="CD17" i="30"/>
  <c r="CE17" i="30"/>
  <c r="CF17" i="30"/>
  <c r="CG17" i="30"/>
  <c r="CH17" i="30"/>
  <c r="CI17" i="30"/>
  <c r="CJ17" i="30"/>
  <c r="CK17" i="30"/>
  <c r="CL17" i="30"/>
  <c r="CM17" i="30"/>
  <c r="CN17" i="30"/>
  <c r="CO17" i="30"/>
  <c r="CP17" i="30"/>
  <c r="CQ17" i="30"/>
  <c r="CR17" i="30"/>
  <c r="CS17" i="30"/>
  <c r="CT17" i="30"/>
  <c r="CU17" i="30"/>
  <c r="CV17" i="30"/>
  <c r="CW17" i="30"/>
  <c r="CX17" i="30"/>
  <c r="CY17" i="30"/>
  <c r="CZ17" i="30"/>
  <c r="DA17" i="30"/>
  <c r="DA34" i="30"/>
  <c r="DA35" i="30"/>
  <c r="DA36" i="30"/>
  <c r="V7" i="30"/>
  <c r="V8" i="30"/>
  <c r="V9" i="30"/>
  <c r="V10" i="30"/>
  <c r="V11" i="30"/>
  <c r="V12" i="30"/>
  <c r="V13" i="30"/>
  <c r="V14" i="30"/>
  <c r="V15" i="30"/>
  <c r="V16" i="30"/>
  <c r="V17" i="30"/>
  <c r="DB6" i="30"/>
  <c r="DC6" i="30"/>
  <c r="DD6" i="30"/>
  <c r="DE6" i="30"/>
  <c r="DF6" i="30"/>
  <c r="DG6" i="30"/>
  <c r="DH6" i="30"/>
  <c r="DI6" i="30"/>
  <c r="DJ6" i="30"/>
  <c r="DK6" i="30"/>
  <c r="DL6" i="30"/>
  <c r="DM6" i="30"/>
  <c r="DN6" i="30"/>
  <c r="DO6" i="30"/>
  <c r="DP6" i="30"/>
  <c r="DQ6" i="30"/>
  <c r="DR6" i="30"/>
  <c r="DS6" i="30"/>
  <c r="DT6" i="30"/>
  <c r="DU6" i="30"/>
  <c r="DV6" i="30"/>
  <c r="DW6" i="30"/>
  <c r="DX6" i="30"/>
  <c r="DY6" i="30"/>
  <c r="DZ6" i="30"/>
  <c r="EA6" i="30"/>
  <c r="EB6" i="30"/>
  <c r="EC6" i="30"/>
  <c r="ED6" i="30"/>
  <c r="EE6" i="30"/>
  <c r="EF6" i="30"/>
  <c r="EG6" i="30"/>
  <c r="EH6" i="30"/>
  <c r="EI6" i="30"/>
  <c r="EJ6" i="30"/>
  <c r="EK6" i="30"/>
  <c r="EL6" i="30"/>
  <c r="EM6" i="30"/>
  <c r="EN6" i="30"/>
  <c r="EO6" i="30"/>
  <c r="EP6" i="30"/>
  <c r="EQ6" i="30"/>
  <c r="ER6" i="30"/>
  <c r="ES6" i="30"/>
  <c r="ET6" i="30"/>
  <c r="EU6" i="30"/>
  <c r="EV6" i="30"/>
  <c r="EW6" i="30"/>
  <c r="EX6" i="30"/>
  <c r="EY6" i="30"/>
  <c r="EZ6" i="30"/>
  <c r="FA6" i="30"/>
  <c r="FB6" i="30"/>
  <c r="FC6" i="30"/>
  <c r="FD6" i="30"/>
  <c r="FE6" i="30"/>
  <c r="FF6" i="30"/>
  <c r="FG6" i="30"/>
  <c r="FH6" i="30"/>
  <c r="FI6" i="30"/>
  <c r="FJ6" i="30"/>
  <c r="FK6" i="30"/>
  <c r="FL6" i="30"/>
  <c r="FM6" i="30"/>
  <c r="FN6" i="30"/>
  <c r="FO6" i="30"/>
  <c r="FP6" i="30"/>
  <c r="FQ6" i="30"/>
  <c r="FR6" i="30"/>
  <c r="FS6" i="30"/>
  <c r="FT6" i="30"/>
  <c r="FU6" i="30"/>
  <c r="FV6" i="30"/>
  <c r="FW6" i="30"/>
  <c r="FX6" i="30"/>
  <c r="FY6" i="30"/>
  <c r="FZ6" i="30"/>
  <c r="GA6" i="30"/>
  <c r="GB6" i="30"/>
  <c r="GC6" i="30"/>
  <c r="GD6" i="30"/>
  <c r="GE6" i="30"/>
  <c r="GF6" i="30"/>
  <c r="GG6" i="30"/>
  <c r="GH6" i="30"/>
  <c r="GI6" i="30"/>
  <c r="GJ6" i="30"/>
  <c r="GK6" i="30"/>
  <c r="GL6" i="30"/>
  <c r="GM6" i="30"/>
  <c r="GN6" i="30"/>
  <c r="GO6" i="30"/>
  <c r="GP6" i="30"/>
  <c r="GQ6" i="30"/>
  <c r="GR6" i="30"/>
  <c r="GS6" i="30"/>
  <c r="GT6" i="30"/>
  <c r="GU6" i="30"/>
  <c r="GV6" i="30"/>
  <c r="GW6" i="30"/>
  <c r="GX6" i="30"/>
  <c r="GY6" i="30"/>
  <c r="GZ6" i="30"/>
  <c r="HA6" i="30"/>
  <c r="HB6" i="30"/>
  <c r="HC6" i="30"/>
  <c r="HD6" i="30"/>
  <c r="HE6" i="30"/>
  <c r="HF6" i="30"/>
  <c r="HG6" i="30"/>
  <c r="HH6" i="30"/>
  <c r="HI6" i="30"/>
  <c r="HJ6" i="30"/>
  <c r="HK6" i="30"/>
  <c r="HL6" i="30"/>
  <c r="HM6" i="30"/>
  <c r="HN6" i="30"/>
  <c r="HO6" i="30"/>
  <c r="HP6" i="30"/>
  <c r="HQ6" i="30"/>
  <c r="HR6" i="30"/>
  <c r="HS6" i="30"/>
  <c r="HT6" i="30"/>
  <c r="HU6" i="30"/>
  <c r="HV6" i="30"/>
  <c r="HW6" i="30"/>
  <c r="HX6" i="30"/>
  <c r="HY6" i="30"/>
  <c r="HZ6" i="30"/>
  <c r="IA6" i="30"/>
  <c r="IB6" i="30"/>
  <c r="IC6" i="30"/>
  <c r="ID6" i="30"/>
  <c r="IE6" i="30"/>
  <c r="IF6" i="30"/>
  <c r="IG6" i="30"/>
  <c r="IH6" i="30"/>
  <c r="II6" i="30"/>
  <c r="IJ6" i="30"/>
  <c r="IK6" i="30"/>
  <c r="IL6" i="30"/>
  <c r="IM6" i="30"/>
  <c r="IN6" i="30"/>
  <c r="IO6" i="30"/>
  <c r="IP6" i="30"/>
  <c r="IQ6" i="30"/>
  <c r="IR6" i="30"/>
  <c r="IS6" i="30"/>
  <c r="IT6" i="30"/>
  <c r="IU6" i="30"/>
  <c r="IV6" i="30"/>
  <c r="IW6" i="30"/>
  <c r="IX6" i="30"/>
  <c r="IY6" i="30"/>
  <c r="IZ6" i="30"/>
  <c r="JA6" i="30"/>
  <c r="JB6" i="30"/>
  <c r="JC6" i="30"/>
  <c r="JD6" i="30"/>
  <c r="JE6" i="30"/>
  <c r="JF6" i="30"/>
  <c r="JG6" i="30"/>
  <c r="JH6" i="30"/>
  <c r="JI6" i="30"/>
  <c r="JJ6" i="30"/>
  <c r="JK6" i="30"/>
  <c r="JL6" i="30"/>
  <c r="JM6" i="30"/>
  <c r="JN6" i="30"/>
  <c r="JO6" i="30"/>
  <c r="JP6" i="30"/>
  <c r="JQ6" i="30"/>
  <c r="JR6" i="30"/>
  <c r="JS6" i="30"/>
  <c r="JT6" i="30"/>
  <c r="JU6" i="30"/>
  <c r="JV6" i="30"/>
  <c r="JW6" i="30"/>
  <c r="JX6" i="30"/>
  <c r="JY6" i="30"/>
  <c r="JZ6" i="30"/>
  <c r="KA6" i="30"/>
  <c r="KB6" i="30"/>
  <c r="KC6" i="30"/>
  <c r="KD6" i="30"/>
  <c r="KE6" i="30"/>
  <c r="KF6" i="30"/>
  <c r="KG6" i="30"/>
  <c r="KH6" i="30"/>
  <c r="KI6" i="30"/>
  <c r="KJ6" i="30"/>
  <c r="KK6" i="30"/>
  <c r="KL6" i="30"/>
  <c r="KM6" i="30"/>
  <c r="KN6" i="30"/>
  <c r="KO6" i="30"/>
  <c r="KP6" i="30"/>
  <c r="KQ6" i="30"/>
  <c r="KR6" i="30"/>
  <c r="KS6" i="30"/>
  <c r="KT6" i="30"/>
  <c r="KU6" i="30"/>
  <c r="KV6" i="30"/>
  <c r="KW6" i="30"/>
  <c r="KX6" i="30"/>
  <c r="KY6" i="30"/>
  <c r="KZ6" i="30"/>
  <c r="LA6" i="30"/>
  <c r="LB6" i="30"/>
  <c r="LC6" i="30"/>
  <c r="LD6" i="30"/>
  <c r="LE6" i="30"/>
  <c r="LF6" i="30"/>
  <c r="LG6" i="30"/>
  <c r="LH6" i="30"/>
  <c r="LI6" i="30"/>
  <c r="LJ6" i="30"/>
  <c r="LK6" i="30"/>
  <c r="LL6" i="30"/>
  <c r="LM6" i="30"/>
  <c r="LN6" i="30"/>
  <c r="LO6" i="30"/>
  <c r="LP6" i="30"/>
  <c r="LQ6" i="30"/>
  <c r="LR6" i="30"/>
  <c r="LS6" i="30"/>
  <c r="LT6" i="30"/>
  <c r="LU6" i="30"/>
  <c r="LV6" i="30"/>
  <c r="LW6" i="30"/>
  <c r="LX6" i="30"/>
  <c r="LY6" i="30"/>
  <c r="LZ6" i="30"/>
  <c r="MA6" i="30"/>
  <c r="MB6" i="30"/>
  <c r="MC6" i="30"/>
  <c r="MD6" i="30"/>
  <c r="ME6" i="30"/>
  <c r="MF6" i="30"/>
  <c r="MG6" i="30"/>
  <c r="MH6" i="30"/>
  <c r="MI6" i="30"/>
  <c r="MJ6" i="30"/>
  <c r="MK6" i="30"/>
  <c r="ML6" i="30"/>
  <c r="MM6" i="30"/>
  <c r="MN6" i="30"/>
  <c r="MO6" i="30"/>
  <c r="MP6" i="30"/>
  <c r="MQ6" i="30"/>
  <c r="MR6" i="30"/>
  <c r="MS6" i="30"/>
  <c r="MT6" i="30"/>
  <c r="MU6" i="30"/>
  <c r="MV6" i="30"/>
  <c r="MW6" i="30"/>
  <c r="MX6" i="30"/>
  <c r="MY6" i="30"/>
  <c r="MZ6" i="30"/>
  <c r="NA6" i="30"/>
  <c r="NB6" i="30"/>
  <c r="NC6" i="30"/>
  <c r="ND6" i="30"/>
  <c r="NE6" i="30"/>
  <c r="NF6" i="30"/>
  <c r="NG6" i="30"/>
  <c r="NH6" i="30"/>
  <c r="NI6" i="30"/>
  <c r="NJ6" i="30"/>
  <c r="NK6" i="30"/>
  <c r="NL6" i="30"/>
  <c r="NM6" i="30"/>
  <c r="NN6" i="30"/>
  <c r="NO6" i="30"/>
  <c r="NP6" i="30"/>
  <c r="NQ6" i="30"/>
  <c r="NR6" i="30"/>
  <c r="NS6" i="30"/>
  <c r="NT6" i="30"/>
  <c r="NU6" i="30"/>
  <c r="NV6" i="30"/>
  <c r="NW6" i="30"/>
  <c r="NX6" i="30"/>
  <c r="NY6" i="30"/>
  <c r="NZ6" i="30"/>
  <c r="OA6" i="30"/>
  <c r="OB6" i="30"/>
  <c r="OC6" i="30"/>
  <c r="OD6" i="30"/>
  <c r="OE6" i="30"/>
  <c r="OF6" i="30"/>
  <c r="OG6" i="30"/>
  <c r="OH6" i="30"/>
  <c r="OI6" i="30"/>
  <c r="OJ6" i="30"/>
  <c r="OK6" i="30"/>
  <c r="OL6" i="30"/>
  <c r="OM6" i="30"/>
  <c r="ON6" i="30"/>
  <c r="OO6" i="30"/>
  <c r="OP6" i="30"/>
  <c r="OQ6" i="30"/>
  <c r="OR6" i="30"/>
  <c r="OS6" i="30"/>
  <c r="OT6" i="30"/>
  <c r="OU6" i="30"/>
  <c r="OV6" i="30"/>
  <c r="OW6" i="30"/>
  <c r="OX6" i="30"/>
  <c r="OY6" i="30"/>
  <c r="OZ6" i="30"/>
  <c r="PA6" i="30"/>
  <c r="PB6" i="30"/>
  <c r="PC6" i="30"/>
  <c r="PD6" i="30"/>
  <c r="PE6" i="30"/>
  <c r="PF6" i="30"/>
  <c r="PG6" i="30"/>
  <c r="PH6" i="30"/>
  <c r="PI6" i="30"/>
  <c r="PJ6" i="30"/>
  <c r="PK6" i="30"/>
  <c r="PL6" i="30"/>
  <c r="PM6" i="30"/>
  <c r="PN6" i="30"/>
  <c r="PO6" i="30"/>
  <c r="PP6" i="30"/>
  <c r="PQ6" i="30"/>
  <c r="PR6" i="30"/>
  <c r="PS6" i="30"/>
  <c r="PT6" i="30"/>
  <c r="PU6" i="30"/>
  <c r="PV6" i="30"/>
  <c r="PW6" i="30"/>
  <c r="PX6" i="30"/>
  <c r="PY6" i="30"/>
  <c r="PZ6" i="30"/>
  <c r="QA6" i="30"/>
  <c r="QB6" i="30"/>
  <c r="QC6" i="30"/>
  <c r="QD6" i="30"/>
  <c r="QE6" i="30"/>
  <c r="QF6" i="30"/>
  <c r="QG6" i="30"/>
  <c r="QH6" i="30"/>
  <c r="QI6" i="30"/>
  <c r="QJ6" i="30"/>
  <c r="QK6" i="30"/>
  <c r="QL6" i="30"/>
  <c r="QM6" i="30"/>
  <c r="QN6" i="30"/>
  <c r="QO6" i="30"/>
  <c r="QP6" i="30"/>
  <c r="QQ6" i="30"/>
  <c r="QR6" i="30"/>
  <c r="QS6" i="30"/>
  <c r="QT6" i="30"/>
  <c r="QU6" i="30"/>
  <c r="QV6" i="30"/>
  <c r="QW6" i="30"/>
  <c r="QX6" i="30"/>
  <c r="QY6" i="30"/>
  <c r="QZ6" i="30"/>
  <c r="RA6" i="30"/>
  <c r="RB6" i="30"/>
  <c r="RC6" i="30"/>
  <c r="RD6" i="30"/>
  <c r="RE6" i="30"/>
  <c r="RF6" i="30"/>
  <c r="RG6" i="30"/>
  <c r="RH6" i="30"/>
  <c r="RI6" i="30"/>
  <c r="RJ6" i="30"/>
  <c r="RK6" i="30"/>
  <c r="RL6" i="30"/>
  <c r="RM6" i="30"/>
  <c r="RN6" i="30"/>
  <c r="RO6" i="30"/>
  <c r="RP6" i="30"/>
  <c r="RQ6" i="30"/>
  <c r="RR6" i="30"/>
  <c r="RS6" i="30"/>
  <c r="RT6" i="30"/>
  <c r="RU6" i="30"/>
  <c r="RV6" i="30"/>
  <c r="RW6" i="30"/>
  <c r="RX6" i="30"/>
  <c r="RY6" i="30"/>
  <c r="RZ6" i="30"/>
  <c r="SA6" i="30"/>
  <c r="SB6" i="30"/>
  <c r="SC6" i="30"/>
  <c r="SD6" i="30"/>
  <c r="SE6" i="30"/>
  <c r="SF6" i="30"/>
  <c r="SG6" i="30"/>
  <c r="SH6" i="30"/>
  <c r="SI6" i="30"/>
  <c r="SJ6" i="30"/>
  <c r="SK6" i="30"/>
  <c r="SL6" i="30"/>
  <c r="SM6" i="30"/>
  <c r="SN6" i="30"/>
  <c r="SO6" i="30"/>
  <c r="SP6" i="30"/>
  <c r="SQ6" i="30"/>
  <c r="SR6" i="30"/>
  <c r="SS6" i="30"/>
  <c r="ST6" i="30"/>
  <c r="SU6" i="30"/>
  <c r="SV6" i="30"/>
  <c r="SW6" i="30"/>
  <c r="SX6" i="30"/>
  <c r="SY6" i="30"/>
  <c r="SZ6" i="30"/>
  <c r="TA6" i="30"/>
  <c r="TB6" i="30"/>
  <c r="TC6" i="30"/>
  <c r="TD6" i="30"/>
  <c r="TE6" i="30"/>
  <c r="TF6" i="30"/>
  <c r="TG6" i="30"/>
  <c r="TH6" i="30"/>
  <c r="TI6" i="30"/>
  <c r="TJ6" i="30"/>
  <c r="TK6" i="30"/>
  <c r="TL6" i="30"/>
  <c r="TM6" i="30"/>
  <c r="TN6" i="30"/>
  <c r="TO6" i="30"/>
  <c r="TP6" i="30"/>
  <c r="TQ6" i="30"/>
  <c r="TR6" i="30"/>
  <c r="TS6" i="30"/>
  <c r="TT6" i="30"/>
  <c r="TU6" i="30"/>
  <c r="TV6" i="30"/>
  <c r="TW6" i="30"/>
  <c r="TX6" i="30"/>
  <c r="TY6" i="30"/>
  <c r="TZ6" i="30"/>
  <c r="UA6" i="30"/>
  <c r="UB6" i="30"/>
  <c r="UC6" i="30"/>
  <c r="UD6" i="30"/>
  <c r="UE6" i="30"/>
  <c r="UF6" i="30"/>
  <c r="UG6" i="30"/>
  <c r="UH6" i="30"/>
  <c r="UI6" i="30"/>
  <c r="UJ6" i="30"/>
  <c r="UK6" i="30"/>
  <c r="UL6" i="30"/>
  <c r="UM6" i="30"/>
  <c r="UN6" i="30"/>
  <c r="UO6" i="30"/>
  <c r="UP6" i="30"/>
  <c r="UQ6" i="30"/>
  <c r="UR6" i="30"/>
  <c r="US6" i="30"/>
  <c r="UT6" i="30"/>
  <c r="UU6" i="30"/>
  <c r="UV6" i="30"/>
  <c r="UW6" i="30"/>
  <c r="UX6" i="30"/>
  <c r="UY6" i="30"/>
  <c r="UZ6" i="30"/>
  <c r="VA6" i="30"/>
  <c r="VB6" i="30"/>
  <c r="VC6" i="30"/>
  <c r="VD6" i="30"/>
  <c r="VE6" i="30"/>
  <c r="VF6" i="30"/>
  <c r="VG6" i="30"/>
  <c r="VH6" i="30"/>
  <c r="VI6" i="30"/>
  <c r="VJ6" i="30"/>
  <c r="VK6" i="30"/>
  <c r="VL6" i="30"/>
  <c r="VM6" i="30"/>
  <c r="VN6" i="30"/>
  <c r="VO6" i="30"/>
  <c r="VP6" i="30"/>
  <c r="VQ6" i="30"/>
  <c r="VR6" i="30"/>
  <c r="VS6" i="30"/>
  <c r="VT6" i="30"/>
  <c r="VU6" i="30"/>
  <c r="VV6" i="30"/>
  <c r="VW6" i="30"/>
  <c r="VX6" i="30"/>
  <c r="VY6" i="30"/>
  <c r="VZ6" i="30"/>
  <c r="WA6" i="30"/>
  <c r="WB6" i="30"/>
  <c r="WC6" i="30"/>
  <c r="WD6" i="30"/>
  <c r="WE6" i="30"/>
  <c r="WF6" i="30"/>
  <c r="WG6" i="30"/>
  <c r="WH6" i="30"/>
  <c r="WI6" i="30"/>
  <c r="WJ6" i="30"/>
  <c r="WK6" i="30"/>
  <c r="WL6" i="30"/>
  <c r="WM6" i="30"/>
  <c r="WN6" i="30"/>
  <c r="WO6" i="30"/>
  <c r="WP6" i="30"/>
  <c r="WQ6" i="30"/>
  <c r="WR6" i="30"/>
  <c r="WS6" i="30"/>
  <c r="WT6" i="30"/>
  <c r="WU6" i="30"/>
  <c r="WV6" i="30"/>
  <c r="WW6" i="30"/>
  <c r="WX6" i="30"/>
  <c r="WY6" i="30"/>
  <c r="WZ6" i="30"/>
  <c r="XA6" i="30"/>
  <c r="XB6" i="30"/>
  <c r="XC6" i="30"/>
  <c r="XD6" i="30"/>
  <c r="XE6" i="30"/>
  <c r="XF6" i="30"/>
  <c r="XG6" i="30"/>
  <c r="XH6" i="30"/>
  <c r="XI6" i="30"/>
  <c r="XJ6" i="30"/>
  <c r="XK6" i="30"/>
  <c r="XL6" i="30"/>
  <c r="XM6" i="30"/>
  <c r="XN6" i="30"/>
  <c r="XO6" i="30"/>
  <c r="XP6" i="30"/>
  <c r="XQ6" i="30"/>
  <c r="XR6" i="30"/>
  <c r="XS6" i="30"/>
  <c r="XT6" i="30"/>
  <c r="XU6" i="30"/>
  <c r="XV6" i="30"/>
  <c r="XW6" i="30"/>
  <c r="XX6" i="30"/>
  <c r="XY6" i="30"/>
  <c r="XZ6" i="30"/>
  <c r="YA6" i="30"/>
  <c r="YB6" i="30"/>
  <c r="YC6" i="30"/>
  <c r="YD6" i="30"/>
  <c r="YE6" i="30"/>
  <c r="YF6" i="30"/>
  <c r="YG6" i="30"/>
  <c r="YH6" i="30"/>
  <c r="YI6" i="30"/>
  <c r="YJ6" i="30"/>
  <c r="YK6" i="30"/>
  <c r="YL6" i="30"/>
  <c r="YM6" i="30"/>
  <c r="YN6" i="30"/>
  <c r="YO6" i="30"/>
  <c r="YP6" i="30"/>
  <c r="YQ6" i="30"/>
  <c r="YR6" i="30"/>
  <c r="YS6" i="30"/>
  <c r="YT6" i="30"/>
  <c r="YU6" i="30"/>
  <c r="YV6" i="30"/>
  <c r="YW6" i="30"/>
  <c r="YX6" i="30"/>
  <c r="YY6" i="30"/>
  <c r="YZ6" i="30"/>
  <c r="ZA6" i="30"/>
  <c r="ZB6" i="30"/>
  <c r="ZC6" i="30"/>
  <c r="ZD6" i="30"/>
  <c r="ZE6" i="30"/>
  <c r="ZF6" i="30"/>
  <c r="ZG6" i="30"/>
  <c r="ZH6" i="30"/>
  <c r="ZI6" i="30"/>
  <c r="ZJ6" i="30"/>
  <c r="ZK6" i="30"/>
  <c r="ZL6" i="30"/>
  <c r="ZM6" i="30"/>
  <c r="ZN6" i="30"/>
  <c r="ZO6" i="30"/>
  <c r="ZP6" i="30"/>
  <c r="ZQ6" i="30"/>
  <c r="ZR6" i="30"/>
  <c r="ZS6" i="30"/>
  <c r="ZT6" i="30"/>
  <c r="ZU6" i="30"/>
  <c r="ZV6" i="30"/>
  <c r="ZW6" i="30"/>
  <c r="ZX6" i="30"/>
  <c r="ZY6" i="30"/>
  <c r="ZZ6" i="30"/>
  <c r="AAA6" i="30"/>
  <c r="AAB6" i="30"/>
  <c r="AAC6" i="30"/>
  <c r="AAD6" i="30"/>
  <c r="AAE6" i="30"/>
  <c r="AAF6" i="30"/>
  <c r="AAG6" i="30"/>
  <c r="AAH6" i="30"/>
  <c r="AAI6" i="30"/>
  <c r="AAJ6" i="30"/>
  <c r="AAK6" i="30"/>
  <c r="AAL6" i="30"/>
  <c r="AAM6" i="30"/>
  <c r="AAN6" i="30"/>
  <c r="AAO6" i="30"/>
  <c r="AAP6" i="30"/>
  <c r="AAQ6" i="30"/>
  <c r="AAR6" i="30"/>
  <c r="AAS6" i="30"/>
  <c r="AAT6" i="30"/>
  <c r="AAU6" i="30"/>
  <c r="AAV6" i="30"/>
  <c r="AAW6" i="30"/>
  <c r="AAX6" i="30"/>
  <c r="AAY6" i="30"/>
  <c r="AAZ6" i="30"/>
  <c r="ABA6" i="30"/>
  <c r="ABB6" i="30"/>
  <c r="ABC6" i="30"/>
  <c r="ABD6" i="30"/>
  <c r="ABE6" i="30"/>
  <c r="ABF6" i="30"/>
  <c r="ABG6" i="30"/>
  <c r="ABH6" i="30"/>
  <c r="ABI6" i="30"/>
  <c r="ABJ6" i="30"/>
  <c r="ABK6" i="30"/>
  <c r="ABL6" i="30"/>
  <c r="ABM6" i="30"/>
  <c r="ABN6" i="30"/>
  <c r="ABO6" i="30"/>
  <c r="ABP6" i="30"/>
  <c r="ABQ6" i="30"/>
  <c r="ABR6" i="30"/>
  <c r="ABS6" i="30"/>
  <c r="ABT6" i="30"/>
  <c r="ABU6" i="30"/>
  <c r="ABV6" i="30"/>
  <c r="ABW6" i="30"/>
  <c r="ABX6" i="30"/>
  <c r="ABY6" i="30"/>
  <c r="ABZ6" i="30"/>
  <c r="ACA6" i="30"/>
  <c r="ACB6" i="30"/>
  <c r="ACC6" i="30"/>
  <c r="ACD6" i="30"/>
  <c r="ACE6" i="30"/>
  <c r="ACF6" i="30"/>
  <c r="ACG6" i="30"/>
  <c r="ACH6" i="30"/>
  <c r="ACI6" i="30"/>
  <c r="ACJ6" i="30"/>
  <c r="ACK6" i="30"/>
  <c r="ACL6" i="30"/>
  <c r="ACM6" i="30"/>
  <c r="ACN6" i="30"/>
  <c r="ACO6" i="30"/>
  <c r="ACP6" i="30"/>
  <c r="ACQ6" i="30"/>
  <c r="ACR6" i="30"/>
  <c r="ACS6" i="30"/>
  <c r="ACT6" i="30"/>
  <c r="ACU6" i="30"/>
  <c r="ACV6" i="30"/>
  <c r="ACW6" i="30"/>
  <c r="ACX6" i="30"/>
  <c r="ACY6" i="30"/>
  <c r="ACZ6" i="30"/>
  <c r="ADA6" i="30"/>
  <c r="ADB6" i="30"/>
  <c r="ADC6" i="30"/>
  <c r="ADD6" i="30"/>
  <c r="ADE6" i="30"/>
  <c r="ADF6" i="30"/>
  <c r="ADG6" i="30"/>
  <c r="ADH6" i="30"/>
  <c r="ADI6" i="30"/>
  <c r="ADJ6" i="30"/>
  <c r="ADK6" i="30"/>
  <c r="ADL6" i="30"/>
  <c r="ADM6" i="30"/>
  <c r="ADN6" i="30"/>
  <c r="ADO6" i="30"/>
  <c r="ADP6" i="30"/>
  <c r="ADQ6" i="30"/>
  <c r="ADR6" i="30"/>
  <c r="ADS6" i="30"/>
  <c r="ADT6" i="30"/>
  <c r="ADU6" i="30"/>
  <c r="ADV6" i="30"/>
  <c r="ADW6" i="30"/>
  <c r="ADX6" i="30"/>
  <c r="ADY6" i="30"/>
  <c r="ADZ6" i="30"/>
  <c r="AEA6" i="30"/>
  <c r="AEB6" i="30"/>
  <c r="AEC6" i="30"/>
  <c r="AED6" i="30"/>
  <c r="AEE6" i="30"/>
  <c r="AEF6" i="30"/>
  <c r="AEG6" i="30"/>
  <c r="AEH6" i="30"/>
  <c r="AEI6" i="30"/>
  <c r="AEJ6" i="30"/>
  <c r="AEK6" i="30"/>
  <c r="AEL6" i="30"/>
  <c r="AEM6" i="30"/>
  <c r="AEN6" i="30"/>
  <c r="AEO6" i="30"/>
  <c r="AEP6" i="30"/>
  <c r="AEQ6" i="30"/>
  <c r="AER6" i="30"/>
  <c r="AES6" i="30"/>
  <c r="AET6" i="30"/>
  <c r="AEU6" i="30"/>
  <c r="AEV6" i="30"/>
  <c r="AEW6" i="30"/>
  <c r="AEX6" i="30"/>
  <c r="AEY6" i="30"/>
  <c r="AEZ6" i="30"/>
  <c r="AFA6" i="30"/>
  <c r="AFB6" i="30"/>
  <c r="AFC6" i="30"/>
  <c r="AFD6" i="30"/>
  <c r="AFE6" i="30"/>
  <c r="AFF6" i="30"/>
  <c r="AFG6" i="30"/>
  <c r="AFH6" i="30"/>
  <c r="AFI6" i="30"/>
  <c r="AFJ6" i="30"/>
  <c r="AFK6" i="30"/>
  <c r="AFL6" i="30"/>
  <c r="AFM6" i="30"/>
  <c r="AFN6" i="30"/>
  <c r="AFO6" i="30"/>
  <c r="AFP6" i="30"/>
  <c r="AFQ6" i="30"/>
  <c r="AFR6" i="30"/>
  <c r="AFS6" i="30"/>
  <c r="AFT6" i="30"/>
  <c r="AFU6" i="30"/>
  <c r="AFV6" i="30"/>
  <c r="AFW6" i="30"/>
  <c r="AFX6" i="30"/>
  <c r="AFY6" i="30"/>
  <c r="AFZ6" i="30"/>
  <c r="AGA6" i="30"/>
  <c r="AGB6" i="30"/>
  <c r="AGC6" i="30"/>
  <c r="AGD6" i="30"/>
  <c r="AGE6" i="30"/>
  <c r="AGF6" i="30"/>
  <c r="AGG6" i="30"/>
  <c r="AGH6" i="30"/>
  <c r="AGI6" i="30"/>
  <c r="AGJ6" i="30"/>
  <c r="AGK6" i="30"/>
  <c r="AGL6" i="30"/>
  <c r="AGM6" i="30"/>
  <c r="AGN6" i="30"/>
  <c r="AGO6" i="30"/>
  <c r="AGP6" i="30"/>
  <c r="AGQ6" i="30"/>
  <c r="AGR6" i="30"/>
  <c r="AGS6" i="30"/>
  <c r="AGT6" i="30"/>
  <c r="AGU6" i="30"/>
  <c r="AGV6" i="30"/>
  <c r="AGW6" i="30"/>
  <c r="AGX6" i="30"/>
  <c r="AGY6" i="30"/>
  <c r="AGZ6" i="30"/>
  <c r="AHA6" i="30"/>
  <c r="AHB6" i="30"/>
  <c r="AHC6" i="30"/>
  <c r="AHD6" i="30"/>
  <c r="AHE6" i="30"/>
  <c r="AHF6" i="30"/>
  <c r="AHG6" i="30"/>
  <c r="AHH6" i="30"/>
  <c r="AHI6" i="30"/>
  <c r="AHJ6" i="30"/>
  <c r="AHK6" i="30"/>
  <c r="AHL6" i="30"/>
  <c r="AHM6" i="30"/>
  <c r="AHN6" i="30"/>
  <c r="AHO6" i="30"/>
  <c r="AHP6" i="30"/>
  <c r="AHQ6" i="30"/>
  <c r="AHR6" i="30"/>
  <c r="AHS6" i="30"/>
  <c r="AHT6" i="30"/>
  <c r="AHU6" i="30"/>
  <c r="AHV6" i="30"/>
  <c r="AHW6" i="30"/>
  <c r="AHX6" i="30"/>
  <c r="AHY6" i="30"/>
  <c r="AHZ6" i="30"/>
  <c r="AIA6" i="30"/>
  <c r="AIB6" i="30"/>
  <c r="AIC6" i="30"/>
  <c r="AID6" i="30"/>
  <c r="AIE6" i="30"/>
  <c r="AIF6" i="30"/>
  <c r="AIG6" i="30"/>
  <c r="AIH6" i="30"/>
  <c r="AII6" i="30"/>
  <c r="AIJ6" i="30"/>
  <c r="AIK6" i="30"/>
  <c r="AIL6" i="30"/>
  <c r="AIM6" i="30"/>
  <c r="AIN6" i="30"/>
  <c r="AIO6" i="30"/>
  <c r="AIP6" i="30"/>
  <c r="AIQ6" i="30"/>
  <c r="AIR6" i="30"/>
  <c r="AIS6" i="30"/>
  <c r="AIT6" i="30"/>
  <c r="AIU6" i="30"/>
  <c r="AIV6" i="30"/>
  <c r="AIW6" i="30"/>
  <c r="AIX6" i="30"/>
  <c r="AIY6" i="30"/>
  <c r="AIZ6" i="30"/>
  <c r="AJA6" i="30"/>
  <c r="AJB6" i="30"/>
  <c r="AJC6" i="30"/>
  <c r="AJD6" i="30"/>
  <c r="AJE6" i="30"/>
  <c r="AJF6" i="30"/>
  <c r="AJG6" i="30"/>
  <c r="AJH6" i="30"/>
  <c r="AJI6" i="30"/>
  <c r="AJJ6" i="30"/>
  <c r="AJK6" i="30"/>
  <c r="AJL6" i="30"/>
  <c r="AJM6" i="30"/>
  <c r="AJN6" i="30"/>
  <c r="AJO6" i="30"/>
  <c r="AJP6" i="30"/>
  <c r="AJQ6" i="30"/>
  <c r="AJR6" i="30"/>
  <c r="AJS6" i="30"/>
  <c r="AJT6" i="30"/>
  <c r="AJU6" i="30"/>
  <c r="AJV6" i="30"/>
  <c r="AJW6" i="30"/>
  <c r="AJX6" i="30"/>
  <c r="AJY6" i="30"/>
  <c r="AJZ6" i="30"/>
  <c r="AKA6" i="30"/>
  <c r="AKB6" i="30"/>
  <c r="AKC6" i="30"/>
  <c r="AKD6" i="30"/>
  <c r="AKE6" i="30"/>
  <c r="AKF6" i="30"/>
  <c r="AKG6" i="30"/>
  <c r="AKH6" i="30"/>
  <c r="AKI6" i="30"/>
  <c r="AKJ6" i="30"/>
  <c r="AKK6" i="30"/>
  <c r="AKL6" i="30"/>
  <c r="AKM6" i="30"/>
  <c r="AKN6" i="30"/>
  <c r="AKO6" i="30"/>
  <c r="AKP6" i="30"/>
  <c r="AKQ6" i="30"/>
  <c r="AKR6" i="30"/>
  <c r="AKS6" i="30"/>
  <c r="AKT6" i="30"/>
  <c r="AKU6" i="30"/>
  <c r="AKV6" i="30"/>
  <c r="AKW6" i="30"/>
  <c r="AKX6" i="30"/>
  <c r="AKY6" i="30"/>
  <c r="AKZ6" i="30"/>
  <c r="ALA6" i="30"/>
  <c r="ALB6" i="30"/>
  <c r="ALC6" i="30"/>
  <c r="ALD6" i="30"/>
  <c r="ALE6" i="30"/>
  <c r="ALF6" i="30"/>
  <c r="ALG6" i="30"/>
  <c r="ALH6" i="30"/>
  <c r="ALI6" i="30"/>
  <c r="ALJ6" i="30"/>
  <c r="ALK6" i="30"/>
  <c r="ALL6" i="30"/>
  <c r="ALM6" i="30"/>
  <c r="ALN6" i="30"/>
  <c r="ALO6" i="30"/>
  <c r="ALP6" i="30"/>
  <c r="ALQ6" i="30"/>
  <c r="ALR6" i="30"/>
  <c r="ALS6" i="30"/>
  <c r="ALT6" i="30"/>
  <c r="ALU6" i="30"/>
  <c r="ALV6" i="30"/>
  <c r="ALW6" i="30"/>
  <c r="ALX6" i="30"/>
  <c r="ALY6" i="30"/>
  <c r="ALZ6" i="30"/>
  <c r="AMA6" i="30"/>
  <c r="AMB6" i="30"/>
  <c r="AMC6" i="30"/>
  <c r="AMD6" i="30"/>
  <c r="AME6" i="30"/>
  <c r="AMF6" i="30"/>
  <c r="AMG6" i="30"/>
  <c r="AMH6" i="30"/>
  <c r="AMI6" i="30"/>
  <c r="AMJ6" i="30"/>
  <c r="AMK6" i="30"/>
  <c r="AML6" i="30"/>
  <c r="AMM6" i="30"/>
  <c r="AMN6" i="30"/>
  <c r="AMO6" i="30"/>
  <c r="AMP6" i="30"/>
  <c r="AMQ6" i="30"/>
  <c r="AMR6" i="30"/>
  <c r="AMS6" i="30"/>
  <c r="AMT6" i="30"/>
  <c r="AMU6" i="30"/>
  <c r="AMV6" i="30"/>
  <c r="AMW6" i="30"/>
  <c r="AMX6" i="30"/>
  <c r="AMY6" i="30"/>
  <c r="AMZ6" i="30"/>
  <c r="ANA6" i="30"/>
  <c r="ANB6" i="30"/>
  <c r="ANC6" i="30"/>
  <c r="AND6" i="30"/>
  <c r="ANE6" i="30"/>
  <c r="ANF6" i="30"/>
  <c r="ANG6" i="30"/>
  <c r="ANH6" i="30"/>
  <c r="ANI6" i="30"/>
  <c r="ANJ6" i="30"/>
  <c r="ANK6" i="30"/>
  <c r="ANL6" i="30"/>
  <c r="ANM6" i="30"/>
  <c r="ANN6" i="30"/>
  <c r="ANO6" i="30"/>
  <c r="ANP6" i="30"/>
  <c r="ANQ6" i="30"/>
  <c r="ANR6" i="30"/>
  <c r="ANS6" i="30"/>
  <c r="ANT6" i="30"/>
  <c r="ANU6" i="30"/>
  <c r="ANV6" i="30"/>
  <c r="ANW6" i="30"/>
  <c r="ANX6" i="30"/>
  <c r="ANY6" i="30"/>
  <c r="ANZ6" i="30"/>
  <c r="AOA6" i="30"/>
  <c r="AOB6" i="30"/>
  <c r="AOC6" i="30"/>
  <c r="AOD6" i="30"/>
  <c r="AOE6" i="30"/>
  <c r="AOF6" i="30"/>
  <c r="AOG6" i="30"/>
  <c r="AOH6" i="30"/>
  <c r="AOI6" i="30"/>
  <c r="AOJ6" i="30"/>
  <c r="AOK6" i="30"/>
  <c r="AOL6" i="30"/>
  <c r="AOM6" i="30"/>
  <c r="AON6" i="30"/>
  <c r="AOO6" i="30"/>
  <c r="AOP6" i="30"/>
  <c r="AOQ6" i="30"/>
  <c r="AOR6" i="30"/>
  <c r="AOS6" i="30"/>
  <c r="AOT6" i="30"/>
  <c r="AOU6" i="30"/>
  <c r="AOV6" i="30"/>
  <c r="AOW6" i="30"/>
  <c r="AOX6" i="30"/>
  <c r="AOY6" i="30"/>
  <c r="AOZ6" i="30"/>
  <c r="APA6" i="30"/>
  <c r="APB6" i="30"/>
  <c r="APC6" i="30"/>
  <c r="APD6" i="30"/>
  <c r="APE6" i="30"/>
  <c r="APF6" i="30"/>
  <c r="APG6" i="30"/>
  <c r="APH6" i="30"/>
  <c r="API6" i="30"/>
  <c r="APJ6" i="30"/>
  <c r="APK6" i="30"/>
  <c r="APL6" i="30"/>
  <c r="APM6" i="30"/>
  <c r="APN6" i="30"/>
  <c r="APO6" i="30"/>
  <c r="APP6" i="30"/>
  <c r="APQ6" i="30"/>
  <c r="APR6" i="30"/>
  <c r="APS6" i="30"/>
  <c r="APT6" i="30"/>
  <c r="APU6" i="30"/>
  <c r="APV6" i="30"/>
  <c r="APW6" i="30"/>
  <c r="APX6" i="30"/>
  <c r="APY6" i="30"/>
  <c r="APZ6" i="30"/>
  <c r="AQA6" i="30"/>
  <c r="AQB6" i="30"/>
  <c r="AQC6" i="30"/>
  <c r="AQD6" i="30"/>
  <c r="AQE6" i="30"/>
  <c r="AQF6" i="30"/>
  <c r="AQG6" i="30"/>
  <c r="AQH6" i="30"/>
  <c r="AQI6" i="30"/>
  <c r="AQJ6" i="30"/>
  <c r="AQK6" i="30"/>
  <c r="AQL6" i="30"/>
  <c r="AQM6" i="30"/>
  <c r="AQN6" i="30"/>
  <c r="AQO6" i="30"/>
  <c r="AQP6" i="30"/>
  <c r="AQQ6" i="30"/>
  <c r="AQR6" i="30"/>
  <c r="AQS6" i="30"/>
  <c r="AQT6" i="30"/>
  <c r="AQU6" i="30"/>
  <c r="AQV6" i="30"/>
  <c r="AQW6" i="30"/>
  <c r="AQX6" i="30"/>
  <c r="AQY6" i="30"/>
  <c r="AQZ6" i="30"/>
  <c r="ARA6" i="30"/>
  <c r="ARB6" i="30"/>
  <c r="ARC6" i="30"/>
  <c r="ARD6" i="30"/>
  <c r="ARE6" i="30"/>
  <c r="ARF6" i="30"/>
  <c r="ARG6" i="30"/>
  <c r="ARH6" i="30"/>
  <c r="ARI6" i="30"/>
  <c r="ARJ6" i="30"/>
  <c r="ARK6" i="30"/>
  <c r="ARL6" i="30"/>
  <c r="ARM6" i="30"/>
  <c r="ARN6" i="30"/>
  <c r="ARO6" i="30"/>
  <c r="ARP6" i="30"/>
  <c r="ARQ6" i="30"/>
  <c r="ARR6" i="30"/>
  <c r="ARS6" i="30"/>
  <c r="ART6" i="30"/>
  <c r="ARU6" i="30"/>
  <c r="ARV6" i="30"/>
  <c r="ARW6" i="30"/>
  <c r="ARX6" i="30"/>
  <c r="ARY6" i="30"/>
  <c r="ARZ6" i="30"/>
  <c r="ASA6" i="30"/>
  <c r="ASB6" i="30"/>
  <c r="ASC6" i="30"/>
  <c r="ASD6" i="30"/>
  <c r="ASE6" i="30"/>
  <c r="ASF6" i="30"/>
  <c r="ASG6" i="30"/>
  <c r="ASH6" i="30"/>
  <c r="ASI6" i="30"/>
  <c r="ASJ6" i="30"/>
  <c r="ASK6" i="30"/>
  <c r="ASL6" i="30"/>
  <c r="ASM6" i="30"/>
  <c r="ASN6" i="30"/>
  <c r="ASO6" i="30"/>
  <c r="ASP6" i="30"/>
  <c r="ASQ6" i="30"/>
  <c r="ASR6" i="30"/>
  <c r="ASS6" i="30"/>
  <c r="AST6" i="30"/>
  <c r="ASU6" i="30"/>
  <c r="ASV6" i="30"/>
  <c r="ASW6" i="30"/>
  <c r="ASX6" i="30"/>
  <c r="ASY6" i="30"/>
  <c r="ASZ6" i="30"/>
  <c r="ATA6" i="30"/>
  <c r="ATB6" i="30"/>
  <c r="ATC6" i="30"/>
  <c r="ATD6" i="30"/>
  <c r="ATE6" i="30"/>
  <c r="ATF6" i="30"/>
  <c r="ATG6" i="30"/>
  <c r="ATH6" i="30"/>
  <c r="ATI6" i="30"/>
  <c r="ATJ6" i="30"/>
  <c r="ATK6" i="30"/>
  <c r="ATL6" i="30"/>
  <c r="ATM6" i="30"/>
  <c r="ATN6" i="30"/>
  <c r="ATO6" i="30"/>
  <c r="ATP6" i="30"/>
  <c r="ATQ6" i="30"/>
  <c r="ATR6" i="30"/>
  <c r="ATS6" i="30"/>
  <c r="ATT6" i="30"/>
  <c r="ATU6" i="30"/>
  <c r="ATV6" i="30"/>
  <c r="ATW6" i="30"/>
  <c r="ATX6" i="30"/>
  <c r="ATY6" i="30"/>
  <c r="ATZ6" i="30"/>
  <c r="AUA6" i="30"/>
  <c r="AUB6" i="30"/>
  <c r="AUC6" i="30"/>
  <c r="AUD6" i="30"/>
  <c r="AUE6" i="30"/>
  <c r="AUF6" i="30"/>
  <c r="AUG6" i="30"/>
  <c r="AUH6" i="30"/>
  <c r="AUI6" i="30"/>
  <c r="AUJ6" i="30"/>
  <c r="AUK6" i="30"/>
  <c r="AUL6" i="30"/>
  <c r="AUM6" i="30"/>
  <c r="AUN6" i="30"/>
  <c r="AUO6" i="30"/>
  <c r="AUP6" i="30"/>
  <c r="AUQ6" i="30"/>
  <c r="AUR6" i="30"/>
  <c r="AUS6" i="30"/>
  <c r="AUT6" i="30"/>
  <c r="AUU6" i="30"/>
  <c r="AUV6" i="30"/>
  <c r="AUW6" i="30"/>
  <c r="AUX6" i="30"/>
  <c r="AUY6" i="30"/>
  <c r="AUZ6" i="30"/>
  <c r="AVA6" i="30"/>
  <c r="AVB6" i="30"/>
  <c r="AVC6" i="30"/>
  <c r="AVD6" i="30"/>
  <c r="AVE6" i="30"/>
  <c r="AVF6" i="30"/>
  <c r="AVG6" i="30"/>
  <c r="AVH6" i="30"/>
  <c r="AVI6" i="30"/>
  <c r="AVJ6" i="30"/>
  <c r="AVK6" i="30"/>
  <c r="AVL6" i="30"/>
  <c r="AVM6" i="30"/>
  <c r="AVN6" i="30"/>
  <c r="AVO6" i="30"/>
  <c r="AVP6" i="30"/>
  <c r="AVQ6" i="30"/>
  <c r="AVR6" i="30"/>
  <c r="AVS6" i="30"/>
  <c r="AVT6" i="30"/>
  <c r="AVU6" i="30"/>
  <c r="AVV6" i="30"/>
  <c r="AVW6" i="30"/>
  <c r="AVX6" i="30"/>
  <c r="AVY6" i="30"/>
  <c r="AVZ6" i="30"/>
  <c r="AWA6" i="30"/>
  <c r="AWB6" i="30"/>
  <c r="AWC6" i="30"/>
  <c r="AWD6" i="30"/>
  <c r="AWE6" i="30"/>
  <c r="AWF6" i="30"/>
  <c r="AWG6" i="30"/>
  <c r="AWH6" i="30"/>
  <c r="AWI6" i="30"/>
  <c r="AWJ6" i="30"/>
  <c r="AWK6" i="30"/>
  <c r="AWL6" i="30"/>
  <c r="AWM6" i="30"/>
  <c r="AWN6" i="30"/>
  <c r="AWO6" i="30"/>
  <c r="AWP6" i="30"/>
  <c r="AWQ6" i="30"/>
  <c r="AWR6" i="30"/>
  <c r="AWS6" i="30"/>
  <c r="AWT6" i="30"/>
  <c r="AWU6" i="30"/>
  <c r="AWV6" i="30"/>
  <c r="AWW6" i="30"/>
  <c r="AWX6" i="30"/>
  <c r="AWY6" i="30"/>
  <c r="AWZ6" i="30"/>
  <c r="AXA6" i="30"/>
  <c r="AXB6" i="30"/>
  <c r="AXC6" i="30"/>
  <c r="AXD6" i="30"/>
  <c r="AXE6" i="30"/>
  <c r="AXF6" i="30"/>
  <c r="AXG6" i="30"/>
  <c r="AXH6" i="30"/>
  <c r="AXI6" i="30"/>
  <c r="AXJ6" i="30"/>
  <c r="AXK6" i="30"/>
  <c r="AXL6" i="30"/>
  <c r="AXM6" i="30"/>
  <c r="AXN6" i="30"/>
  <c r="AXO6" i="30"/>
  <c r="AXP6" i="30"/>
  <c r="AXQ6" i="30"/>
  <c r="AXR6" i="30"/>
  <c r="AXS6" i="30"/>
  <c r="AXT6" i="30"/>
  <c r="AXU6" i="30"/>
  <c r="AXV6" i="30"/>
  <c r="AXW6" i="30"/>
  <c r="AXX6" i="30"/>
  <c r="AXY6" i="30"/>
  <c r="AXZ6" i="30"/>
  <c r="AYA6" i="30"/>
  <c r="AYB6" i="30"/>
  <c r="AYC6" i="30"/>
  <c r="AYD6" i="30"/>
  <c r="AYE6" i="30"/>
  <c r="AYF6" i="30"/>
  <c r="AYG6" i="30"/>
  <c r="AYH6" i="30"/>
  <c r="AYI6" i="30"/>
  <c r="AYJ6" i="30"/>
  <c r="AYK6" i="30"/>
  <c r="AYL6" i="30"/>
  <c r="AYM6" i="30"/>
  <c r="AYN6" i="30"/>
  <c r="AYO6" i="30"/>
  <c r="AYP6" i="30"/>
  <c r="AYQ6" i="30"/>
  <c r="AYR6" i="30"/>
  <c r="AYS6" i="30"/>
  <c r="AYT6" i="30"/>
  <c r="AYU6" i="30"/>
  <c r="AYV6" i="30"/>
  <c r="AYW6" i="30"/>
  <c r="AYX6" i="30"/>
  <c r="AYY6" i="30"/>
  <c r="AYZ6" i="30"/>
  <c r="AZA6" i="30"/>
  <c r="AZB6" i="30"/>
  <c r="AZC6" i="30"/>
  <c r="AZD6" i="30"/>
  <c r="AZE6" i="30"/>
  <c r="AZF6" i="30"/>
  <c r="AZG6" i="30"/>
  <c r="AZH6" i="30"/>
  <c r="AZI6" i="30"/>
  <c r="AZJ6" i="30"/>
  <c r="AZK6" i="30"/>
  <c r="AZL6" i="30"/>
  <c r="AZM6" i="30"/>
  <c r="AZN6" i="30"/>
  <c r="AZO6" i="30"/>
  <c r="AZP6" i="30"/>
  <c r="AZQ6" i="30"/>
  <c r="AZR6" i="30"/>
  <c r="AZS6" i="30"/>
  <c r="AZT6" i="30"/>
  <c r="AZU6" i="30"/>
  <c r="AZV6" i="30"/>
  <c r="AZW6" i="30"/>
  <c r="AZX6" i="30"/>
  <c r="AZY6" i="30"/>
  <c r="AZZ6" i="30"/>
  <c r="BAA6" i="30"/>
  <c r="BAB6" i="30"/>
  <c r="BAC6" i="30"/>
  <c r="BAD6" i="30"/>
  <c r="BAE6" i="30"/>
  <c r="BAF6" i="30"/>
  <c r="BAG6" i="30"/>
  <c r="BAH6" i="30"/>
  <c r="BAI6" i="30"/>
  <c r="BAJ6" i="30"/>
  <c r="BAK6" i="30"/>
  <c r="BAL6" i="30"/>
  <c r="BAM6" i="30"/>
  <c r="BAN6" i="30"/>
  <c r="BAO6" i="30"/>
  <c r="BAP6" i="30"/>
  <c r="BAQ6" i="30"/>
  <c r="BAR6" i="30"/>
  <c r="BAS6" i="30"/>
  <c r="BAT6" i="30"/>
  <c r="BAU6" i="30"/>
  <c r="BAV6" i="30"/>
  <c r="BAW6" i="30"/>
  <c r="BAX6" i="30"/>
  <c r="BAY6" i="30"/>
  <c r="BAZ6" i="30"/>
  <c r="BBA6" i="30"/>
  <c r="BBB6" i="30"/>
  <c r="BBC6" i="30"/>
  <c r="BBD6" i="30"/>
  <c r="BBE6" i="30"/>
  <c r="BBF6" i="30"/>
  <c r="BBG6" i="30"/>
  <c r="BBH6" i="30"/>
  <c r="BBI6" i="30"/>
  <c r="BBJ6" i="30"/>
  <c r="BBK6" i="30"/>
  <c r="BBL6" i="30"/>
  <c r="BBM6" i="30"/>
  <c r="BBN6" i="30"/>
  <c r="BBO6" i="30"/>
  <c r="BBP6" i="30"/>
  <c r="BBQ6" i="30"/>
  <c r="BBR6" i="30"/>
  <c r="BBS6" i="30"/>
  <c r="BBT6" i="30"/>
  <c r="BBU6" i="30"/>
  <c r="BBV6" i="30"/>
  <c r="BBW6" i="30"/>
  <c r="BBX6" i="30"/>
  <c r="BBY6" i="30"/>
  <c r="BBZ6" i="30"/>
  <c r="BCA6" i="30"/>
  <c r="BCB6" i="30"/>
  <c r="BCC6" i="30"/>
  <c r="BCD6" i="30"/>
  <c r="BCE6" i="30"/>
  <c r="BCF6" i="30"/>
  <c r="BCG6" i="30"/>
  <c r="BCH6" i="30"/>
  <c r="BCI6" i="30"/>
  <c r="BCJ6" i="30"/>
  <c r="BCK6" i="30"/>
  <c r="BCL6" i="30"/>
  <c r="BCM6" i="30"/>
  <c r="BCN6" i="30"/>
  <c r="BCO6" i="30"/>
  <c r="BCP6" i="30"/>
  <c r="BCQ6" i="30"/>
  <c r="BCR6" i="30"/>
  <c r="BCS6" i="30"/>
  <c r="BCT6" i="30"/>
  <c r="BCU6" i="30"/>
  <c r="BCV6" i="30"/>
  <c r="BCW6" i="30"/>
  <c r="BCX6" i="30"/>
  <c r="BCY6" i="30"/>
  <c r="BCZ6" i="30"/>
  <c r="BDA6" i="30"/>
  <c r="BDB6" i="30"/>
  <c r="BDC6" i="30"/>
  <c r="BDD6" i="30"/>
  <c r="BDE6" i="30"/>
  <c r="BDF6" i="30"/>
  <c r="BDG6" i="30"/>
  <c r="BDH6" i="30"/>
  <c r="BDI6" i="30"/>
  <c r="BDJ6" i="30"/>
  <c r="BDK6" i="30"/>
  <c r="BDL6" i="30"/>
  <c r="BDM6" i="30"/>
  <c r="BDN6" i="30"/>
  <c r="BDO6" i="30"/>
  <c r="BDP6" i="30"/>
  <c r="BDQ6" i="30"/>
  <c r="BDR6" i="30"/>
  <c r="BDS6" i="30"/>
  <c r="BDT6" i="30"/>
  <c r="BDU6" i="30"/>
  <c r="BDV6" i="30"/>
  <c r="BDW6" i="30"/>
  <c r="BDX6" i="30"/>
  <c r="BDY6" i="30"/>
  <c r="BDZ6" i="30"/>
  <c r="BEA6" i="30"/>
  <c r="BEB6" i="30"/>
  <c r="BEC6" i="30"/>
  <c r="BED6" i="30"/>
  <c r="BEE6" i="30"/>
  <c r="BEF6" i="30"/>
  <c r="BEG6" i="30"/>
  <c r="BEH6" i="30"/>
  <c r="BEI6" i="30"/>
  <c r="BEJ6" i="30"/>
  <c r="BEK6" i="30"/>
  <c r="BEL6" i="30"/>
  <c r="BEM6" i="30"/>
  <c r="BEN6" i="30"/>
  <c r="BEO6" i="30"/>
  <c r="BEP6" i="30"/>
  <c r="BEQ6" i="30"/>
  <c r="BER6" i="30"/>
  <c r="BES6" i="30"/>
  <c r="BET6" i="30"/>
  <c r="BEU6" i="30"/>
  <c r="BEV6" i="30"/>
  <c r="BEW6" i="30"/>
  <c r="BEX6" i="30"/>
  <c r="BEY6" i="30"/>
  <c r="BEZ6" i="30"/>
  <c r="BFA6" i="30"/>
  <c r="BFB6" i="30"/>
  <c r="BFC6" i="30"/>
  <c r="BFD6" i="30"/>
  <c r="BFE6" i="30"/>
  <c r="BFF6" i="30"/>
  <c r="BFG6" i="30"/>
  <c r="BFH6" i="30"/>
  <c r="BFI6" i="30"/>
  <c r="BFJ6" i="30"/>
  <c r="BFK6" i="30"/>
  <c r="BFL6" i="30"/>
  <c r="BFM6" i="30"/>
  <c r="BFN6" i="30"/>
  <c r="BFO6" i="30"/>
  <c r="BFP6" i="30"/>
  <c r="BFQ6" i="30"/>
  <c r="BFR6" i="30"/>
  <c r="BFS6" i="30"/>
  <c r="BFT6" i="30"/>
  <c r="BFU6" i="30"/>
  <c r="BFV6" i="30"/>
  <c r="BFW6" i="30"/>
  <c r="BFX6" i="30"/>
  <c r="BFY6" i="30"/>
  <c r="BFZ6" i="30"/>
  <c r="BGA6" i="30"/>
  <c r="BGB6" i="30"/>
  <c r="BGC6" i="30"/>
  <c r="BGD6" i="30"/>
  <c r="BGE6" i="30"/>
  <c r="BGF6" i="30"/>
  <c r="BGG6" i="30"/>
  <c r="BGH6" i="30"/>
  <c r="BGI6" i="30"/>
  <c r="BGJ6" i="30"/>
  <c r="BGK6" i="30"/>
  <c r="BGL6" i="30"/>
  <c r="BGM6" i="30"/>
  <c r="BGN6" i="30"/>
  <c r="BGO6" i="30"/>
  <c r="BGP6" i="30"/>
  <c r="BGQ6" i="30"/>
  <c r="BGR6" i="30"/>
  <c r="BGS6" i="30"/>
  <c r="BGT6" i="30"/>
  <c r="BGU6" i="30"/>
  <c r="BGV6" i="30"/>
  <c r="BGW6" i="30"/>
  <c r="BGX6" i="30"/>
  <c r="BGY6" i="30"/>
  <c r="BGZ6" i="30"/>
  <c r="BHA6" i="30"/>
  <c r="BHB6" i="30"/>
  <c r="BHC6" i="30"/>
  <c r="BHD6" i="30"/>
  <c r="BHE6" i="30"/>
  <c r="BHF6" i="30"/>
  <c r="BHG6" i="30"/>
  <c r="BHH6" i="30"/>
  <c r="BHI6" i="30"/>
  <c r="BHJ6" i="30"/>
  <c r="BHK6" i="30"/>
  <c r="BHL6" i="30"/>
  <c r="BHM6" i="30"/>
  <c r="BHN6" i="30"/>
  <c r="BHO6" i="30"/>
  <c r="BHP6" i="30"/>
  <c r="BHQ6" i="30"/>
  <c r="BHR6" i="30"/>
  <c r="BHS6" i="30"/>
  <c r="BHT6" i="30"/>
  <c r="BHU6" i="30"/>
  <c r="BHV6" i="30"/>
  <c r="BHW6" i="30"/>
  <c r="BHX6" i="30"/>
  <c r="BHY6" i="30"/>
  <c r="BHZ6" i="30"/>
  <c r="BIA6" i="30"/>
  <c r="BIB6" i="30"/>
  <c r="BIC6" i="30"/>
  <c r="BID6" i="30"/>
  <c r="BIE6" i="30"/>
  <c r="BIF6" i="30"/>
  <c r="BIG6" i="30"/>
  <c r="BIH6" i="30"/>
  <c r="BII6" i="30"/>
  <c r="BIJ6" i="30"/>
  <c r="BIK6" i="30"/>
  <c r="BIL6" i="30"/>
  <c r="BIM6" i="30"/>
  <c r="BIN6" i="30"/>
  <c r="BIO6" i="30"/>
  <c r="BIP6" i="30"/>
  <c r="BIQ6" i="30"/>
  <c r="BIR6" i="30"/>
  <c r="BIS6" i="30"/>
  <c r="BIT6" i="30"/>
  <c r="BIU6" i="30"/>
  <c r="BIV6" i="30"/>
  <c r="BIW6" i="30"/>
  <c r="BIX6" i="30"/>
  <c r="BIY6" i="30"/>
  <c r="BIZ6" i="30"/>
  <c r="BJA6" i="30"/>
  <c r="BJB6" i="30"/>
  <c r="BJC6" i="30"/>
  <c r="BJD6" i="30"/>
  <c r="BJE6" i="30"/>
  <c r="BJF6" i="30"/>
  <c r="BJG6" i="30"/>
  <c r="BJH6" i="30"/>
  <c r="BJI6" i="30"/>
  <c r="BJJ6" i="30"/>
  <c r="BJK6" i="30"/>
  <c r="BJL6" i="30"/>
  <c r="BJM6" i="30"/>
  <c r="BJN6" i="30"/>
  <c r="BJO6" i="30"/>
  <c r="BJP6" i="30"/>
  <c r="BJQ6" i="30"/>
  <c r="BJR6" i="30"/>
  <c r="BJS6" i="30"/>
  <c r="BJT6" i="30"/>
  <c r="BJU6" i="30"/>
  <c r="BJV6" i="30"/>
  <c r="BJW6" i="30"/>
  <c r="BJX6" i="30"/>
  <c r="BJY6" i="30"/>
  <c r="BJZ6" i="30"/>
  <c r="BKA6" i="30"/>
  <c r="BKB6" i="30"/>
  <c r="BKC6" i="30"/>
  <c r="BKD6" i="30"/>
  <c r="BKE6" i="30"/>
  <c r="BKF6" i="30"/>
  <c r="BKG6" i="30"/>
  <c r="BKH6" i="30"/>
  <c r="BKI6" i="30"/>
  <c r="BKJ6" i="30"/>
  <c r="BKK6" i="30"/>
  <c r="BKL6" i="30"/>
  <c r="BKM6" i="30"/>
  <c r="BKN6" i="30"/>
  <c r="BKO6" i="30"/>
  <c r="BKP6" i="30"/>
  <c r="BKQ6" i="30"/>
  <c r="BKR6" i="30"/>
  <c r="BKS6" i="30"/>
  <c r="BKT6" i="30"/>
  <c r="BKU6" i="30"/>
  <c r="BKV6" i="30"/>
  <c r="BKW6" i="30"/>
  <c r="BKX6" i="30"/>
  <c r="BKY6" i="30"/>
  <c r="BKZ6" i="30"/>
  <c r="BLA6" i="30"/>
  <c r="BLB6" i="30"/>
  <c r="BLC6" i="30"/>
  <c r="BLD6" i="30"/>
  <c r="BLE6" i="30"/>
  <c r="BLF6" i="30"/>
  <c r="BLG6" i="30"/>
  <c r="BLH6" i="30"/>
  <c r="BLI6" i="30"/>
  <c r="BLJ6" i="30"/>
  <c r="BLK6" i="30"/>
  <c r="BLL6" i="30"/>
  <c r="BLM6" i="30"/>
  <c r="BLN6" i="30"/>
  <c r="BLO6" i="30"/>
  <c r="BLP6" i="30"/>
  <c r="BLQ6" i="30"/>
  <c r="BLR6" i="30"/>
  <c r="BLS6" i="30"/>
  <c r="BLT6" i="30"/>
  <c r="BLU6" i="30"/>
  <c r="BLV6" i="30"/>
  <c r="BLW6" i="30"/>
  <c r="BLX6" i="30"/>
  <c r="BLY6" i="30"/>
  <c r="BLZ6" i="30"/>
  <c r="BMA6" i="30"/>
  <c r="BMB6" i="30"/>
  <c r="BMC6" i="30"/>
  <c r="BMD6" i="30"/>
  <c r="BME6" i="30"/>
  <c r="BMF6" i="30"/>
  <c r="BMG6" i="30"/>
  <c r="BMH6" i="30"/>
  <c r="BMI6" i="30"/>
  <c r="BMJ6" i="30"/>
  <c r="BMK6" i="30"/>
  <c r="BML6" i="30"/>
  <c r="BMM6" i="30"/>
  <c r="BMN6" i="30"/>
  <c r="BMO6" i="30"/>
  <c r="BMP6" i="30"/>
  <c r="BMQ6" i="30"/>
  <c r="BMR6" i="30"/>
  <c r="BMS6" i="30"/>
  <c r="BMT6" i="30"/>
  <c r="BMU6" i="30"/>
  <c r="BMV6" i="30"/>
  <c r="BMW6" i="30"/>
  <c r="BMX6" i="30"/>
  <c r="BMY6" i="30"/>
  <c r="BMZ6" i="30"/>
  <c r="BNA6" i="30"/>
  <c r="BNB6" i="30"/>
  <c r="BNC6" i="30"/>
  <c r="BND6" i="30"/>
  <c r="BNE6" i="30"/>
  <c r="BNF6" i="30"/>
  <c r="BNG6" i="30"/>
  <c r="BNH6" i="30"/>
  <c r="BNI6" i="30"/>
  <c r="BNJ6" i="30"/>
  <c r="BNK6" i="30"/>
  <c r="BNL6" i="30"/>
  <c r="BNM6" i="30"/>
  <c r="BNN6" i="30"/>
  <c r="BNO6" i="30"/>
  <c r="BNP6" i="30"/>
  <c r="BNQ6" i="30"/>
  <c r="BNR6" i="30"/>
  <c r="BNS6" i="30"/>
  <c r="BNT6" i="30"/>
  <c r="BNU6" i="30"/>
  <c r="BNV6" i="30"/>
  <c r="BNW6" i="30"/>
  <c r="BNX6" i="30"/>
  <c r="BNY6" i="30"/>
  <c r="BNZ6" i="30"/>
  <c r="BOA6" i="30"/>
  <c r="BOB6" i="30"/>
  <c r="BOC6" i="30"/>
  <c r="BOD6" i="30"/>
  <c r="BOE6" i="30"/>
  <c r="BOF6" i="30"/>
  <c r="BOG6" i="30"/>
  <c r="BOH6" i="30"/>
  <c r="BOI6" i="30"/>
  <c r="BOJ6" i="30"/>
  <c r="BOK6" i="30"/>
  <c r="BOL6" i="30"/>
  <c r="BOM6" i="30"/>
  <c r="BON6" i="30"/>
  <c r="BOO6" i="30"/>
  <c r="BOP6" i="30"/>
  <c r="BOQ6" i="30"/>
  <c r="BOR6" i="30"/>
  <c r="BOS6" i="30"/>
  <c r="BOT6" i="30"/>
  <c r="BOU6" i="30"/>
  <c r="BOV6" i="30"/>
  <c r="BOW6" i="30"/>
  <c r="BOX6" i="30"/>
  <c r="BOY6" i="30"/>
  <c r="BOZ6" i="30"/>
  <c r="BPA6" i="30"/>
  <c r="BPB6" i="30"/>
  <c r="BPC6" i="30"/>
  <c r="BPD6" i="30"/>
  <c r="BPE6" i="30"/>
  <c r="BPF6" i="30"/>
  <c r="BPG6" i="30"/>
  <c r="BPH6" i="30"/>
  <c r="BPI6" i="30"/>
  <c r="BPJ6" i="30"/>
  <c r="BPK6" i="30"/>
  <c r="BPL6" i="30"/>
  <c r="BPM6" i="30"/>
  <c r="BPN6" i="30"/>
  <c r="BPO6" i="30"/>
  <c r="BPP6" i="30"/>
  <c r="BPQ6" i="30"/>
  <c r="BPR6" i="30"/>
  <c r="BPS6" i="30"/>
  <c r="BPT6" i="30"/>
  <c r="BPU6" i="30"/>
  <c r="BPV6" i="30"/>
  <c r="BPW6" i="30"/>
  <c r="BPX6" i="30"/>
  <c r="BPY6" i="30"/>
  <c r="BPZ6" i="30"/>
  <c r="BQA6" i="30"/>
  <c r="BQB6" i="30"/>
  <c r="BQC6" i="30"/>
  <c r="BQD6" i="30"/>
  <c r="BQE6" i="30"/>
  <c r="BQF6" i="30"/>
  <c r="BQG6" i="30"/>
  <c r="BQH6" i="30"/>
  <c r="BQI6" i="30"/>
  <c r="BQJ6" i="30"/>
  <c r="BQK6" i="30"/>
  <c r="BQL6" i="30"/>
  <c r="BQM6" i="30"/>
  <c r="BQN6" i="30"/>
  <c r="BQO6" i="30"/>
  <c r="BQP6" i="30"/>
  <c r="BQQ6" i="30"/>
  <c r="BQR6" i="30"/>
  <c r="BQS6" i="30"/>
  <c r="BQT6" i="30"/>
  <c r="BQU6" i="30"/>
  <c r="BQV6" i="30"/>
  <c r="BQW6" i="30"/>
  <c r="BQX6" i="30"/>
  <c r="BQY6" i="30"/>
  <c r="BQZ6" i="30"/>
  <c r="BRA6" i="30"/>
  <c r="BRB6" i="30"/>
  <c r="BRC6" i="30"/>
  <c r="BRD6" i="30"/>
  <c r="BRE6" i="30"/>
  <c r="BRF6" i="30"/>
  <c r="BRG6" i="30"/>
  <c r="BRH6" i="30"/>
  <c r="BRI6" i="30"/>
  <c r="BRJ6" i="30"/>
  <c r="BRK6" i="30"/>
  <c r="BRL6" i="30"/>
  <c r="BRM6" i="30"/>
  <c r="BRN6" i="30"/>
  <c r="BRO6" i="30"/>
  <c r="BRP6" i="30"/>
  <c r="BRQ6" i="30"/>
  <c r="BRR6" i="30"/>
  <c r="BRS6" i="30"/>
  <c r="BRT6" i="30"/>
  <c r="BRU6" i="30"/>
  <c r="BRV6" i="30"/>
  <c r="BRW6" i="30"/>
  <c r="BRX6" i="30"/>
  <c r="BRY6" i="30"/>
  <c r="BRZ6" i="30"/>
  <c r="BSA6" i="30"/>
  <c r="BSB6" i="30"/>
  <c r="BSC6" i="30"/>
  <c r="BSD6" i="30"/>
  <c r="BSE6" i="30"/>
  <c r="BSF6" i="30"/>
  <c r="BSG6" i="30"/>
  <c r="BSH6" i="30"/>
  <c r="BSI6" i="30"/>
  <c r="BSJ6" i="30"/>
  <c r="BSK6" i="30"/>
  <c r="BSL6" i="30"/>
  <c r="BSM6" i="30"/>
  <c r="BSN6" i="30"/>
  <c r="BSO6" i="30"/>
  <c r="BSP6" i="30"/>
  <c r="BSQ6" i="30"/>
  <c r="BSR6" i="30"/>
  <c r="BSS6" i="30"/>
  <c r="BST6" i="30"/>
  <c r="BSU6" i="30"/>
  <c r="BSV6" i="30"/>
  <c r="BSW6" i="30"/>
  <c r="BSX6" i="30"/>
  <c r="BSY6" i="30"/>
  <c r="BSZ6" i="30"/>
  <c r="BTA6" i="30"/>
  <c r="BTB6" i="30"/>
  <c r="BTC6" i="30"/>
  <c r="BTD6" i="30"/>
  <c r="BTE6" i="30"/>
  <c r="BTF6" i="30"/>
  <c r="BTG6" i="30"/>
  <c r="BTH6" i="30"/>
  <c r="BTI6" i="30"/>
  <c r="BTJ6" i="30"/>
  <c r="BTK6" i="30"/>
  <c r="BTL6" i="30"/>
  <c r="BTM6" i="30"/>
  <c r="BTN6" i="30"/>
  <c r="BTO6" i="30"/>
  <c r="BTP6" i="30"/>
  <c r="BTQ6" i="30"/>
  <c r="BTR6" i="30"/>
  <c r="BTS6" i="30"/>
  <c r="BTT6" i="30"/>
  <c r="BTU6" i="30"/>
  <c r="BTV6" i="30"/>
  <c r="BTW6" i="30"/>
  <c r="BTX6" i="30"/>
  <c r="BTY6" i="30"/>
  <c r="BTZ6" i="30"/>
  <c r="BUA6" i="30"/>
  <c r="BUB6" i="30"/>
  <c r="BUC6" i="30"/>
  <c r="BUD6" i="30"/>
  <c r="BUE6" i="30"/>
  <c r="BUF6" i="30"/>
  <c r="BUG6" i="30"/>
  <c r="BUH6" i="30"/>
  <c r="BUI6" i="30"/>
  <c r="BUJ6" i="30"/>
  <c r="BUK6" i="30"/>
  <c r="BUL6" i="30"/>
  <c r="BUM6" i="30"/>
  <c r="BUN6" i="30"/>
  <c r="BUO6" i="30"/>
  <c r="BUP6" i="30"/>
  <c r="BUQ6" i="30"/>
  <c r="BUR6" i="30"/>
  <c r="BUS6" i="30"/>
  <c r="BUT6" i="30"/>
  <c r="BUU6" i="30"/>
  <c r="BUV6" i="30"/>
  <c r="BUW6" i="30"/>
  <c r="BUX6" i="30"/>
  <c r="BUY6" i="30"/>
  <c r="BUZ6" i="30"/>
  <c r="BVA6" i="30"/>
  <c r="BVB6" i="30"/>
  <c r="BVC6" i="30"/>
  <c r="BVD6" i="30"/>
  <c r="BVE6" i="30"/>
  <c r="BVF6" i="30"/>
  <c r="BVG6" i="30"/>
  <c r="BVH6" i="30"/>
  <c r="BVI6" i="30"/>
  <c r="BVJ6" i="30"/>
  <c r="BVK6" i="30"/>
  <c r="BVL6" i="30"/>
  <c r="BVM6" i="30"/>
  <c r="BVN6" i="30"/>
  <c r="BVO6" i="30"/>
  <c r="BVP6" i="30"/>
  <c r="BVQ6" i="30"/>
  <c r="BVR6" i="30"/>
  <c r="BVS6" i="30"/>
  <c r="BVT6" i="30"/>
  <c r="BVU6" i="30"/>
  <c r="BVV6" i="30"/>
  <c r="BVW6" i="30"/>
  <c r="BVX6" i="30"/>
  <c r="BVY6" i="30"/>
  <c r="BVZ6" i="30"/>
  <c r="BWA6" i="30"/>
  <c r="BWB6" i="30"/>
  <c r="BWC6" i="30"/>
  <c r="BWD6" i="30"/>
  <c r="BWE6" i="30"/>
  <c r="BWF6" i="30"/>
  <c r="BWG6" i="30"/>
  <c r="BWH6" i="30"/>
  <c r="BWI6" i="30"/>
  <c r="BWJ6" i="30"/>
  <c r="BWK6" i="30"/>
  <c r="BWL6" i="30"/>
  <c r="BWM6" i="30"/>
  <c r="BWN6" i="30"/>
  <c r="BWO6" i="30"/>
  <c r="BWP6" i="30"/>
  <c r="BWQ6" i="30"/>
  <c r="BWR6" i="30"/>
  <c r="BWS6" i="30"/>
  <c r="BWT6" i="30"/>
  <c r="BWU6" i="30"/>
  <c r="BWV6" i="30"/>
  <c r="BWW6" i="30"/>
  <c r="BWX6" i="30"/>
  <c r="BWY6" i="30"/>
  <c r="BWZ6" i="30"/>
  <c r="BXA6" i="30"/>
  <c r="BXB6" i="30"/>
  <c r="BXC6" i="30"/>
  <c r="BXD6" i="30"/>
  <c r="BXE6" i="30"/>
  <c r="BXF6" i="30"/>
  <c r="BXG6" i="30"/>
  <c r="BXH6" i="30"/>
  <c r="BXI6" i="30"/>
  <c r="BXJ6" i="30"/>
  <c r="BXK6" i="30"/>
  <c r="BXL6" i="30"/>
  <c r="BXM6" i="30"/>
  <c r="BXN6" i="30"/>
  <c r="BXO6" i="30"/>
  <c r="BXP6" i="30"/>
  <c r="BXQ6" i="30"/>
  <c r="BXR6" i="30"/>
  <c r="BXS6" i="30"/>
  <c r="BXT6" i="30"/>
  <c r="BXU6" i="30"/>
  <c r="BXV6" i="30"/>
  <c r="BXW6" i="30"/>
  <c r="BXX6" i="30"/>
  <c r="BXY6" i="30"/>
  <c r="BXZ6" i="30"/>
  <c r="BYA6" i="30"/>
  <c r="BYB6" i="30"/>
  <c r="BYC6" i="30"/>
  <c r="BYD6" i="30"/>
  <c r="BYE6" i="30"/>
  <c r="BYF6" i="30"/>
  <c r="BYG6" i="30"/>
  <c r="BYH6" i="30"/>
  <c r="BYI6" i="30"/>
  <c r="BYJ6" i="30"/>
  <c r="BYK6" i="30"/>
  <c r="BYL6" i="30"/>
  <c r="BYM6" i="30"/>
  <c r="BYN6" i="30"/>
  <c r="BYO6" i="30"/>
  <c r="BYP6" i="30"/>
  <c r="BYQ6" i="30"/>
  <c r="BYR6" i="30"/>
  <c r="BYS6" i="30"/>
  <c r="BYT6" i="30"/>
  <c r="BYU6" i="30"/>
  <c r="BYV6" i="30"/>
  <c r="BYW6" i="30"/>
  <c r="BYX6" i="30"/>
  <c r="BYY6" i="30"/>
  <c r="BYZ6" i="30"/>
  <c r="BZA6" i="30"/>
  <c r="BZB6" i="30"/>
  <c r="BZC6" i="30"/>
  <c r="BZD6" i="30"/>
  <c r="BZE6" i="30"/>
  <c r="BZF6" i="30"/>
  <c r="BZG6" i="30"/>
  <c r="BZH6" i="30"/>
  <c r="BZI6" i="30"/>
  <c r="BZJ6" i="30"/>
  <c r="BZK6" i="30"/>
  <c r="BZL6" i="30"/>
  <c r="BZM6" i="30"/>
  <c r="BZN6" i="30"/>
  <c r="BZO6" i="30"/>
  <c r="BZP6" i="30"/>
  <c r="BZQ6" i="30"/>
  <c r="BZR6" i="30"/>
  <c r="BZS6" i="30"/>
  <c r="BZT6" i="30"/>
  <c r="BZU6" i="30"/>
  <c r="BZV6" i="30"/>
  <c r="BZW6" i="30"/>
  <c r="BZX6" i="30"/>
  <c r="BZY6" i="30"/>
  <c r="BZZ6" i="30"/>
  <c r="CAA6" i="30"/>
  <c r="CAB6" i="30"/>
  <c r="CAC6" i="30"/>
  <c r="CAD6" i="30"/>
  <c r="CAE6" i="30"/>
  <c r="CAF6" i="30"/>
  <c r="CAG6" i="30"/>
  <c r="CAH6" i="30"/>
  <c r="CAI6" i="30"/>
  <c r="CAJ6" i="30"/>
  <c r="CAK6" i="30"/>
  <c r="CAL6" i="30"/>
  <c r="CAM6" i="30"/>
  <c r="CAN6" i="30"/>
  <c r="CAO6" i="30"/>
  <c r="CAP6" i="30"/>
  <c r="CAQ6" i="30"/>
  <c r="CAR6" i="30"/>
  <c r="CAS6" i="30"/>
  <c r="CAT6" i="30"/>
  <c r="CAU6" i="30"/>
  <c r="CAV6" i="30"/>
  <c r="CAW6" i="30"/>
  <c r="CAX6" i="30"/>
  <c r="CAY6" i="30"/>
  <c r="CAZ6" i="30"/>
  <c r="CBA6" i="30"/>
  <c r="CBB6" i="30"/>
  <c r="CBC6" i="30"/>
  <c r="CBD6" i="30"/>
  <c r="CBE6" i="30"/>
  <c r="CBF6" i="30"/>
  <c r="CBG6" i="30"/>
  <c r="CBH6" i="30"/>
  <c r="CBI6" i="30"/>
  <c r="CBJ6" i="30"/>
  <c r="CBK6" i="30"/>
  <c r="CBL6" i="30"/>
  <c r="CBM6" i="30"/>
  <c r="CBN6" i="30"/>
  <c r="CBO6" i="30"/>
  <c r="CBP6" i="30"/>
  <c r="CBQ6" i="30"/>
  <c r="CBR6" i="30"/>
  <c r="CBS6" i="30"/>
  <c r="CBT6" i="30"/>
  <c r="CBU6" i="30"/>
  <c r="CBV6" i="30"/>
  <c r="CBW6" i="30"/>
  <c r="CBX6" i="30"/>
  <c r="CBY6" i="30"/>
  <c r="CBZ6" i="30"/>
  <c r="CCA6" i="30"/>
  <c r="CCB6" i="30"/>
  <c r="CCC6" i="30"/>
  <c r="CCD6" i="30"/>
  <c r="CCE6" i="30"/>
  <c r="CCF6" i="30"/>
  <c r="CCG6" i="30"/>
  <c r="CCH6" i="30"/>
  <c r="CCI6" i="30"/>
  <c r="CCJ6" i="30"/>
  <c r="CCK6" i="30"/>
  <c r="CCL6" i="30"/>
  <c r="CCM6" i="30"/>
  <c r="CCN6" i="30"/>
  <c r="CCO6" i="30"/>
  <c r="CCP6" i="30"/>
  <c r="CCQ6" i="30"/>
  <c r="CCR6" i="30"/>
  <c r="CCS6" i="30"/>
  <c r="CCT6" i="30"/>
  <c r="CCU6" i="30"/>
  <c r="CCV6" i="30"/>
  <c r="CCW6" i="30"/>
  <c r="CCX6" i="30"/>
  <c r="CCY6" i="30"/>
  <c r="CCZ6" i="30"/>
  <c r="CDA6" i="30"/>
  <c r="CDB6" i="30"/>
  <c r="CDC6" i="30"/>
  <c r="CDD6" i="30"/>
  <c r="CDE6" i="30"/>
  <c r="CDF6" i="30"/>
  <c r="CDG6" i="30"/>
  <c r="CDH6" i="30"/>
  <c r="CDI6" i="30"/>
  <c r="CDJ6" i="30"/>
  <c r="CDK6" i="30"/>
  <c r="CDL6" i="30"/>
  <c r="CDM6" i="30"/>
  <c r="CDN6" i="30"/>
  <c r="CDO6" i="30"/>
  <c r="CDP6" i="30"/>
  <c r="CDQ6" i="30"/>
  <c r="CDR6" i="30"/>
  <c r="CDS6" i="30"/>
  <c r="CDT6" i="30"/>
  <c r="CDU6" i="30"/>
  <c r="CDV6" i="30"/>
  <c r="CDW6" i="30"/>
  <c r="CDX6" i="30"/>
  <c r="CDY6" i="30"/>
  <c r="CDZ6" i="30"/>
  <c r="CEA6" i="30"/>
  <c r="CEB6" i="30"/>
  <c r="CEC6" i="30"/>
  <c r="CED6" i="30"/>
  <c r="CEE6" i="30"/>
  <c r="CEF6" i="30"/>
  <c r="CEG6" i="30"/>
  <c r="CEH6" i="30"/>
  <c r="CEI6" i="30"/>
  <c r="CEJ6" i="30"/>
  <c r="CEK6" i="30"/>
  <c r="CEL6" i="30"/>
  <c r="CEM6" i="30"/>
  <c r="CEN6" i="30"/>
  <c r="CEO6" i="30"/>
  <c r="CEP6" i="30"/>
  <c r="CEQ6" i="30"/>
  <c r="CER6" i="30"/>
  <c r="CES6" i="30"/>
  <c r="CET6" i="30"/>
  <c r="CEU6" i="30"/>
  <c r="CEV6" i="30"/>
  <c r="CEW6" i="30"/>
  <c r="CEX6" i="30"/>
  <c r="CEY6" i="30"/>
  <c r="CEZ6" i="30"/>
  <c r="CFA6" i="30"/>
  <c r="CFB6" i="30"/>
  <c r="CFC6" i="30"/>
  <c r="CFD6" i="30"/>
  <c r="CFE6" i="30"/>
  <c r="CFF6" i="30"/>
  <c r="CFG6" i="30"/>
  <c r="CFH6" i="30"/>
  <c r="CFI6" i="30"/>
  <c r="CFJ6" i="30"/>
  <c r="CFK6" i="30"/>
  <c r="CFL6" i="30"/>
  <c r="CFM6" i="30"/>
  <c r="CFN6" i="30"/>
  <c r="CFO6" i="30"/>
  <c r="CFP6" i="30"/>
  <c r="CFQ6" i="30"/>
  <c r="CFR6" i="30"/>
  <c r="CFS6" i="30"/>
  <c r="CFT6" i="30"/>
  <c r="CFU6" i="30"/>
  <c r="CFV6" i="30"/>
  <c r="CFW6" i="30"/>
  <c r="CFX6" i="30"/>
  <c r="CFY6" i="30"/>
  <c r="CFZ6" i="30"/>
  <c r="CGA6" i="30"/>
  <c r="CGB6" i="30"/>
  <c r="CGC6" i="30"/>
  <c r="CGD6" i="30"/>
  <c r="CGE6" i="30"/>
  <c r="CGF6" i="30"/>
  <c r="CGG6" i="30"/>
  <c r="CGH6" i="30"/>
  <c r="CGI6" i="30"/>
  <c r="CGJ6" i="30"/>
  <c r="CGK6" i="30"/>
  <c r="CGL6" i="30"/>
  <c r="CGM6" i="30"/>
  <c r="CGN6" i="30"/>
  <c r="CGO6" i="30"/>
  <c r="CGP6" i="30"/>
  <c r="CGQ6" i="30"/>
  <c r="CGR6" i="30"/>
  <c r="CGS6" i="30"/>
  <c r="CGT6" i="30"/>
  <c r="CGU6" i="30"/>
  <c r="CGV6" i="30"/>
  <c r="CGW6" i="30"/>
  <c r="CGX6" i="30"/>
  <c r="CGY6" i="30"/>
  <c r="CGZ6" i="30"/>
  <c r="CHA6" i="30"/>
  <c r="CHB6" i="30"/>
  <c r="CHC6" i="30"/>
  <c r="CHD6" i="30"/>
  <c r="CHE6" i="30"/>
  <c r="CHF6" i="30"/>
  <c r="CHG6" i="30"/>
  <c r="CHH6" i="30"/>
  <c r="CHI6" i="30"/>
  <c r="CHJ6" i="30"/>
  <c r="CHK6" i="30"/>
  <c r="CHL6" i="30"/>
  <c r="CHM6" i="30"/>
  <c r="CHN6" i="30"/>
  <c r="CHO6" i="30"/>
  <c r="CHP6" i="30"/>
  <c r="CHQ6" i="30"/>
  <c r="CHR6" i="30"/>
  <c r="CHS6" i="30"/>
  <c r="CHT6" i="30"/>
  <c r="CHU6" i="30"/>
  <c r="CHV6" i="30"/>
  <c r="CHW6" i="30"/>
  <c r="CHX6" i="30"/>
  <c r="CHY6" i="30"/>
  <c r="CHZ6" i="30"/>
  <c r="CIA6" i="30"/>
  <c r="CIB6" i="30"/>
  <c r="CIC6" i="30"/>
  <c r="CID6" i="30"/>
  <c r="CIE6" i="30"/>
  <c r="CIF6" i="30"/>
  <c r="CIG6" i="30"/>
  <c r="CIH6" i="30"/>
  <c r="CII6" i="30"/>
  <c r="CIJ6" i="30"/>
  <c r="CIK6" i="30"/>
  <c r="CIL6" i="30"/>
  <c r="CIM6" i="30"/>
  <c r="CIN6" i="30"/>
  <c r="CIO6" i="30"/>
  <c r="CIP6" i="30"/>
  <c r="CIQ6" i="30"/>
  <c r="CIR6" i="30"/>
  <c r="CIS6" i="30"/>
  <c r="CIT6" i="30"/>
  <c r="CIU6" i="30"/>
  <c r="CIV6" i="30"/>
  <c r="CIW6" i="30"/>
  <c r="CIX6" i="30"/>
  <c r="CIY6" i="30"/>
  <c r="CIZ6" i="30"/>
  <c r="CJA6" i="30"/>
  <c r="CJB6" i="30"/>
  <c r="CJC6" i="30"/>
  <c r="CJD6" i="30"/>
  <c r="CJE6" i="30"/>
  <c r="CJF6" i="30"/>
  <c r="CJG6" i="30"/>
  <c r="CJH6" i="30"/>
  <c r="CJI6" i="30"/>
  <c r="CJJ6" i="30"/>
  <c r="CJK6" i="30"/>
  <c r="CJL6" i="30"/>
  <c r="CJM6" i="30"/>
  <c r="CJN6" i="30"/>
  <c r="CJO6" i="30"/>
  <c r="CJP6" i="30"/>
  <c r="CJQ6" i="30"/>
  <c r="CJR6" i="30"/>
  <c r="CJS6" i="30"/>
  <c r="CJT6" i="30"/>
  <c r="CJU6" i="30"/>
  <c r="CJV6" i="30"/>
  <c r="CJW6" i="30"/>
  <c r="CJX6" i="30"/>
  <c r="CJY6" i="30"/>
  <c r="CJZ6" i="30"/>
  <c r="CKA6" i="30"/>
  <c r="CKB6" i="30"/>
  <c r="CKC6" i="30"/>
  <c r="CKD6" i="30"/>
  <c r="CKE6" i="30"/>
  <c r="CKF6" i="30"/>
  <c r="CKG6" i="30"/>
  <c r="CKH6" i="30"/>
  <c r="CKI6" i="30"/>
  <c r="CKJ6" i="30"/>
  <c r="CKK6" i="30"/>
  <c r="CKL6" i="30"/>
  <c r="CKM6" i="30"/>
  <c r="CKN6" i="30"/>
  <c r="CKO6" i="30"/>
  <c r="CKP6" i="30"/>
  <c r="CKQ6" i="30"/>
  <c r="CKR6" i="30"/>
  <c r="CKS6" i="30"/>
  <c r="CKT6" i="30"/>
  <c r="CKU6" i="30"/>
  <c r="CKV6" i="30"/>
  <c r="CKW6" i="30"/>
  <c r="CKX6" i="30"/>
  <c r="CKY6" i="30"/>
  <c r="CKZ6" i="30"/>
  <c r="CLA6" i="30"/>
  <c r="CLB6" i="30"/>
  <c r="CLC6" i="30"/>
  <c r="CLD6" i="30"/>
  <c r="CLE6" i="30"/>
  <c r="CLF6" i="30"/>
  <c r="CLG6" i="30"/>
  <c r="CLH6" i="30"/>
  <c r="CLI6" i="30"/>
  <c r="CLJ6" i="30"/>
  <c r="CLK6" i="30"/>
  <c r="CLL6" i="30"/>
  <c r="CLM6" i="30"/>
  <c r="CLN6" i="30"/>
  <c r="CLO6" i="30"/>
  <c r="CLP6" i="30"/>
  <c r="CLQ6" i="30"/>
  <c r="CLR6" i="30"/>
  <c r="CLS6" i="30"/>
  <c r="CLT6" i="30"/>
  <c r="CLU6" i="30"/>
  <c r="CLV6" i="30"/>
  <c r="CLW6" i="30"/>
  <c r="CLX6" i="30"/>
  <c r="CLY6" i="30"/>
  <c r="CLZ6" i="30"/>
  <c r="CMA6" i="30"/>
  <c r="CMB6" i="30"/>
  <c r="CMC6" i="30"/>
  <c r="CMD6" i="30"/>
  <c r="CME6" i="30"/>
  <c r="CMF6" i="30"/>
  <c r="CMG6" i="30"/>
  <c r="CMH6" i="30"/>
  <c r="CMI6" i="30"/>
  <c r="CMJ6" i="30"/>
  <c r="CMK6" i="30"/>
  <c r="CML6" i="30"/>
  <c r="CMM6" i="30"/>
  <c r="CMN6" i="30"/>
  <c r="CMO6" i="30"/>
  <c r="CMP6" i="30"/>
  <c r="CMQ6" i="30"/>
  <c r="CMR6" i="30"/>
  <c r="CMS6" i="30"/>
  <c r="CMT6" i="30"/>
  <c r="CMU6" i="30"/>
  <c r="CMV6" i="30"/>
  <c r="CMW6" i="30"/>
  <c r="CMX6" i="30"/>
  <c r="CMY6" i="30"/>
  <c r="CMZ6" i="30"/>
  <c r="CNA6" i="30"/>
  <c r="CNB6" i="30"/>
  <c r="CNC6" i="30"/>
  <c r="CND6" i="30"/>
  <c r="CNE6" i="30"/>
  <c r="CNF6" i="30"/>
  <c r="CNG6" i="30"/>
  <c r="CNH6" i="30"/>
  <c r="CNI6" i="30"/>
  <c r="CNJ6" i="30"/>
  <c r="CNK6" i="30"/>
  <c r="CNL6" i="30"/>
  <c r="CNM6" i="30"/>
  <c r="CNN6" i="30"/>
  <c r="CNO6" i="30"/>
  <c r="CNP6" i="30"/>
  <c r="CNQ6" i="30"/>
  <c r="CNR6" i="30"/>
  <c r="CNS6" i="30"/>
  <c r="CNT6" i="30"/>
  <c r="CNU6" i="30"/>
  <c r="CNV6" i="30"/>
  <c r="CNW6" i="30"/>
  <c r="CNX6" i="30"/>
  <c r="CNY6" i="30"/>
  <c r="CNZ6" i="30"/>
  <c r="COA6" i="30"/>
  <c r="COB6" i="30"/>
  <c r="COC6" i="30"/>
  <c r="COD6" i="30"/>
  <c r="COE6" i="30"/>
  <c r="COF6" i="30"/>
  <c r="COG6" i="30"/>
  <c r="COH6" i="30"/>
  <c r="COI6" i="30"/>
  <c r="COJ6" i="30"/>
  <c r="COK6" i="30"/>
  <c r="COL6" i="30"/>
  <c r="COM6" i="30"/>
  <c r="CON6" i="30"/>
  <c r="COO6" i="30"/>
  <c r="COP6" i="30"/>
  <c r="COQ6" i="30"/>
  <c r="COR6" i="30"/>
  <c r="COS6" i="30"/>
  <c r="COT6" i="30"/>
  <c r="COU6" i="30"/>
  <c r="COV6" i="30"/>
  <c r="COW6" i="30"/>
  <c r="COX6" i="30"/>
  <c r="COY6" i="30"/>
  <c r="COZ6" i="30"/>
  <c r="CPA6" i="30"/>
  <c r="CPB6" i="30"/>
  <c r="CPC6" i="30"/>
  <c r="CPD6" i="30"/>
  <c r="CPE6" i="30"/>
  <c r="CPF6" i="30"/>
  <c r="CPG6" i="30"/>
  <c r="CPH6" i="30"/>
  <c r="CPI6" i="30"/>
  <c r="CPJ6" i="30"/>
  <c r="CPK6" i="30"/>
  <c r="CPL6" i="30"/>
  <c r="CPM6" i="30"/>
  <c r="CPN6" i="30"/>
  <c r="CPO6" i="30"/>
  <c r="CPP6" i="30"/>
  <c r="CPQ6" i="30"/>
  <c r="CPR6" i="30"/>
  <c r="CPS6" i="30"/>
  <c r="CPT6" i="30"/>
  <c r="CPU6" i="30"/>
  <c r="CPV6" i="30"/>
  <c r="CPW6" i="30"/>
  <c r="CPX6" i="30"/>
  <c r="CPY6" i="30"/>
  <c r="CPZ6" i="30"/>
  <c r="CQA6" i="30"/>
  <c r="CQB6" i="30"/>
  <c r="CQC6" i="30"/>
  <c r="CQD6" i="30"/>
  <c r="CQE6" i="30"/>
  <c r="CQF6" i="30"/>
  <c r="CQG6" i="30"/>
  <c r="CQH6" i="30"/>
  <c r="CQI6" i="30"/>
  <c r="CQJ6" i="30"/>
  <c r="CQK6" i="30"/>
  <c r="CQL6" i="30"/>
  <c r="CQM6" i="30"/>
  <c r="CQN6" i="30"/>
  <c r="CQO6" i="30"/>
  <c r="CQP6" i="30"/>
  <c r="CQQ6" i="30"/>
  <c r="CQR6" i="30"/>
  <c r="CQS6" i="30"/>
  <c r="CQT6" i="30"/>
  <c r="CQU6" i="30"/>
  <c r="CQV6" i="30"/>
  <c r="CQW6" i="30"/>
  <c r="CQX6" i="30"/>
  <c r="CQY6" i="30"/>
  <c r="CQZ6" i="30"/>
  <c r="CRA6" i="30"/>
  <c r="CRB6" i="30"/>
  <c r="CRC6" i="30"/>
  <c r="CRD6" i="30"/>
  <c r="CRE6" i="30"/>
  <c r="CRF6" i="30"/>
  <c r="CRG6" i="30"/>
  <c r="CRH6" i="30"/>
  <c r="CRI6" i="30"/>
  <c r="CRJ6" i="30"/>
  <c r="CRK6" i="30"/>
  <c r="CRL6" i="30"/>
  <c r="CRM6" i="30"/>
  <c r="CRN6" i="30"/>
  <c r="CRO6" i="30"/>
  <c r="CRP6" i="30"/>
  <c r="CRQ6" i="30"/>
  <c r="CRR6" i="30"/>
  <c r="CRS6" i="30"/>
  <c r="CRT6" i="30"/>
  <c r="CRU6" i="30"/>
  <c r="CRV6" i="30"/>
  <c r="CRW6" i="30"/>
  <c r="CRX6" i="30"/>
  <c r="CRY6" i="30"/>
  <c r="CRZ6" i="30"/>
  <c r="CSA6" i="30"/>
  <c r="CSB6" i="30"/>
  <c r="CSC6" i="30"/>
  <c r="CSD6" i="30"/>
  <c r="CSE6" i="30"/>
  <c r="CSF6" i="30"/>
  <c r="CSG6" i="30"/>
  <c r="CSH6" i="30"/>
  <c r="CSI6" i="30"/>
  <c r="CSJ6" i="30"/>
  <c r="CSK6" i="30"/>
  <c r="CSL6" i="30"/>
  <c r="CSM6" i="30"/>
  <c r="CSN6" i="30"/>
  <c r="CSO6" i="30"/>
  <c r="CSP6" i="30"/>
  <c r="CSQ6" i="30"/>
  <c r="CSR6" i="30"/>
  <c r="CSS6" i="30"/>
  <c r="CST6" i="30"/>
  <c r="CSU6" i="30"/>
  <c r="CSV6" i="30"/>
  <c r="CSW6" i="30"/>
  <c r="CSX6" i="30"/>
  <c r="CSY6" i="30"/>
  <c r="CSZ6" i="30"/>
  <c r="CTA6" i="30"/>
  <c r="CTB6" i="30"/>
  <c r="CTC6" i="30"/>
  <c r="CTD6" i="30"/>
  <c r="CTE6" i="30"/>
  <c r="CTF6" i="30"/>
  <c r="CTG6" i="30"/>
  <c r="CTH6" i="30"/>
  <c r="CTI6" i="30"/>
  <c r="CTJ6" i="30"/>
  <c r="CTK6" i="30"/>
  <c r="CTL6" i="30"/>
  <c r="CTM6" i="30"/>
  <c r="CTN6" i="30"/>
  <c r="CTO6" i="30"/>
  <c r="CTP6" i="30"/>
  <c r="CTQ6" i="30"/>
  <c r="CTR6" i="30"/>
  <c r="CTS6" i="30"/>
  <c r="CTT6" i="30"/>
  <c r="CTU6" i="30"/>
  <c r="CTV6" i="30"/>
  <c r="CTW6" i="30"/>
  <c r="CTX6" i="30"/>
  <c r="CTY6" i="30"/>
  <c r="CTZ6" i="30"/>
  <c r="CUA6" i="30"/>
  <c r="CUB6" i="30"/>
  <c r="CUC6" i="30"/>
  <c r="CUD6" i="30"/>
  <c r="CUE6" i="30"/>
  <c r="CUF6" i="30"/>
  <c r="CUG6" i="30"/>
  <c r="CUH6" i="30"/>
  <c r="CUI6" i="30"/>
  <c r="CUJ6" i="30"/>
  <c r="CUK6" i="30"/>
  <c r="CUL6" i="30"/>
  <c r="CUM6" i="30"/>
  <c r="CUN6" i="30"/>
  <c r="CUO6" i="30"/>
  <c r="CUP6" i="30"/>
  <c r="CUQ6" i="30"/>
  <c r="CUR6" i="30"/>
  <c r="CUS6" i="30"/>
  <c r="CUT6" i="30"/>
  <c r="CUU6" i="30"/>
  <c r="CUV6" i="30"/>
  <c r="CUW6" i="30"/>
  <c r="CUX6" i="30"/>
  <c r="CUY6" i="30"/>
  <c r="CUZ6" i="30"/>
  <c r="CVA6" i="30"/>
  <c r="CVB6" i="30"/>
  <c r="CVC6" i="30"/>
  <c r="CVD6" i="30"/>
  <c r="CVE6" i="30"/>
  <c r="CVF6" i="30"/>
  <c r="CVG6" i="30"/>
  <c r="CVH6" i="30"/>
  <c r="CVI6" i="30"/>
  <c r="CVJ6" i="30"/>
  <c r="CVK6" i="30"/>
  <c r="CVL6" i="30"/>
  <c r="CVM6" i="30"/>
  <c r="CVN6" i="30"/>
  <c r="CVO6" i="30"/>
  <c r="CVP6" i="30"/>
  <c r="CVQ6" i="30"/>
  <c r="CVR6" i="30"/>
  <c r="CVS6" i="30"/>
  <c r="CVT6" i="30"/>
  <c r="CVU6" i="30"/>
  <c r="CVV6" i="30"/>
  <c r="CVW6" i="30"/>
  <c r="CVX6" i="30"/>
  <c r="CVY6" i="30"/>
  <c r="CVZ6" i="30"/>
  <c r="CWA6" i="30"/>
  <c r="CWB6" i="30"/>
  <c r="CWC6" i="30"/>
  <c r="CWD6" i="30"/>
  <c r="CWE6" i="30"/>
  <c r="CWF6" i="30"/>
  <c r="CWG6" i="30"/>
  <c r="CWH6" i="30"/>
  <c r="CWI6" i="30"/>
  <c r="CWJ6" i="30"/>
  <c r="CWK6" i="30"/>
  <c r="CWL6" i="30"/>
  <c r="CWM6" i="30"/>
  <c r="CWN6" i="30"/>
  <c r="CWO6" i="30"/>
  <c r="CWP6" i="30"/>
  <c r="CWQ6" i="30"/>
  <c r="CWR6" i="30"/>
  <c r="CWS6" i="30"/>
  <c r="CWT6" i="30"/>
  <c r="CWU6" i="30"/>
  <c r="CWV6" i="30"/>
  <c r="CWW6" i="30"/>
  <c r="CWX6" i="30"/>
  <c r="CWY6" i="30"/>
  <c r="CWZ6" i="30"/>
  <c r="CXA6" i="30"/>
  <c r="CXB6" i="30"/>
  <c r="CXC6" i="30"/>
  <c r="CXD6" i="30"/>
  <c r="CXE6" i="30"/>
  <c r="CXF6" i="30"/>
  <c r="CXG6" i="30"/>
  <c r="CXH6" i="30"/>
  <c r="CXI6" i="30"/>
  <c r="CXJ6" i="30"/>
  <c r="CXK6" i="30"/>
  <c r="CXL6" i="30"/>
  <c r="CXM6" i="30"/>
  <c r="CXN6" i="30"/>
  <c r="CXO6" i="30"/>
  <c r="CXP6" i="30"/>
  <c r="CXQ6" i="30"/>
  <c r="CXR6" i="30"/>
  <c r="CXS6" i="30"/>
  <c r="CXT6" i="30"/>
  <c r="CXU6" i="30"/>
  <c r="CXV6" i="30"/>
  <c r="CXW6" i="30"/>
  <c r="CXX6" i="30"/>
  <c r="CXY6" i="30"/>
  <c r="CXZ6" i="30"/>
  <c r="CYA6" i="30"/>
  <c r="CYB6" i="30"/>
  <c r="CYC6" i="30"/>
  <c r="CYD6" i="30"/>
  <c r="CYE6" i="30"/>
  <c r="CYF6" i="30"/>
  <c r="CYG6" i="30"/>
  <c r="CYH6" i="30"/>
  <c r="CYI6" i="30"/>
  <c r="CYJ6" i="30"/>
  <c r="CYK6" i="30"/>
  <c r="CYL6" i="30"/>
  <c r="CYM6" i="30"/>
  <c r="CYN6" i="30"/>
  <c r="CYO6" i="30"/>
  <c r="CYP6" i="30"/>
  <c r="CYQ6" i="30"/>
  <c r="CYR6" i="30"/>
  <c r="CYS6" i="30"/>
  <c r="CYT6" i="30"/>
  <c r="CYU6" i="30"/>
  <c r="CYV6" i="30"/>
  <c r="CYW6" i="30"/>
  <c r="CYX6" i="30"/>
  <c r="CYY6" i="30"/>
  <c r="CYZ6" i="30"/>
  <c r="CZA6" i="30"/>
  <c r="CZB6" i="30"/>
  <c r="CZC6" i="30"/>
  <c r="CZD6" i="30"/>
  <c r="CZE6" i="30"/>
  <c r="CZF6" i="30"/>
  <c r="CZG6" i="30"/>
  <c r="CZH6" i="30"/>
  <c r="CZI6" i="30"/>
  <c r="CZJ6" i="30"/>
  <c r="CZK6" i="30"/>
  <c r="CZL6" i="30"/>
  <c r="CZM6" i="30"/>
  <c r="CZN6" i="30"/>
  <c r="CZO6" i="30"/>
  <c r="CZP6" i="30"/>
  <c r="CZQ6" i="30"/>
  <c r="CZR6" i="30"/>
  <c r="CZS6" i="30"/>
  <c r="CZT6" i="30"/>
  <c r="CZU6" i="30"/>
  <c r="CZV6" i="30"/>
  <c r="CZW6" i="30"/>
  <c r="CZX6" i="30"/>
  <c r="CZY6" i="30"/>
  <c r="CZZ6" i="30"/>
  <c r="DAA6" i="30"/>
  <c r="DAB6" i="30"/>
  <c r="DAC6" i="30"/>
  <c r="DAD6" i="30"/>
  <c r="DAE6" i="30"/>
  <c r="DAF6" i="30"/>
  <c r="DAG6" i="30"/>
  <c r="DAH6" i="30"/>
  <c r="DAI6" i="30"/>
  <c r="DAJ6" i="30"/>
  <c r="DAK6" i="30"/>
  <c r="DAL6" i="30"/>
  <c r="DAM6" i="30"/>
  <c r="DAN6" i="30"/>
  <c r="DAO6" i="30"/>
  <c r="DAP6" i="30"/>
  <c r="DAQ6" i="30"/>
  <c r="DAR6" i="30"/>
  <c r="DAS6" i="30"/>
  <c r="DAT6" i="30"/>
  <c r="DAU6" i="30"/>
  <c r="DAV6" i="30"/>
  <c r="DAW6" i="30"/>
  <c r="DAX6" i="30"/>
  <c r="DAY6" i="30"/>
  <c r="DAZ6" i="30"/>
  <c r="DBA6" i="30"/>
  <c r="DBB6" i="30"/>
  <c r="DBC6" i="30"/>
  <c r="DBD6" i="30"/>
  <c r="DBE6" i="30"/>
  <c r="DBF6" i="30"/>
  <c r="DBG6" i="30"/>
  <c r="DBH6" i="30"/>
  <c r="DBI6" i="30"/>
  <c r="DBJ6" i="30"/>
  <c r="DBK6" i="30"/>
  <c r="DBL6" i="30"/>
  <c r="DBM6" i="30"/>
  <c r="DBN6" i="30"/>
  <c r="DBO6" i="30"/>
  <c r="DBP6" i="30"/>
  <c r="DBQ6" i="30"/>
  <c r="DBR6" i="30"/>
  <c r="DBS6" i="30"/>
  <c r="DBT6" i="30"/>
  <c r="DBU6" i="30"/>
  <c r="DBV6" i="30"/>
  <c r="DBW6" i="30"/>
  <c r="DBX6" i="30"/>
  <c r="DBY6" i="30"/>
  <c r="DBZ6" i="30"/>
  <c r="DCA6" i="30"/>
  <c r="DCB6" i="30"/>
  <c r="DCC6" i="30"/>
  <c r="DCD6" i="30"/>
  <c r="DCE6" i="30"/>
  <c r="DCF6" i="30"/>
  <c r="DCG6" i="30"/>
  <c r="DCH6" i="30"/>
  <c r="DCI6" i="30"/>
  <c r="DCJ6" i="30"/>
  <c r="DCK6" i="30"/>
  <c r="DCL6" i="30"/>
  <c r="DCM6" i="30"/>
  <c r="DCN6" i="30"/>
  <c r="DCO6" i="30"/>
  <c r="DCP6" i="30"/>
  <c r="DCQ6" i="30"/>
  <c r="DCR6" i="30"/>
  <c r="DCS6" i="30"/>
  <c r="DCT6" i="30"/>
  <c r="DCU6" i="30"/>
  <c r="DCV6" i="30"/>
  <c r="DCW6" i="30"/>
  <c r="DCX6" i="30"/>
  <c r="DCY6" i="30"/>
  <c r="DCZ6" i="30"/>
  <c r="DDA6" i="30"/>
  <c r="DDB6" i="30"/>
  <c r="DDC6" i="30"/>
  <c r="DDD6" i="30"/>
  <c r="DDE6" i="30"/>
  <c r="DDF6" i="30"/>
  <c r="DDG6" i="30"/>
  <c r="DDH6" i="30"/>
  <c r="DDI6" i="30"/>
  <c r="DDJ6" i="30"/>
  <c r="DDK6" i="30"/>
  <c r="DDL6" i="30"/>
  <c r="DDM6" i="30"/>
  <c r="DDN6" i="30"/>
  <c r="DDO6" i="30"/>
  <c r="DDP6" i="30"/>
  <c r="DDQ6" i="30"/>
  <c r="DDR6" i="30"/>
  <c r="DDS6" i="30"/>
  <c r="DDT6" i="30"/>
  <c r="DDU6" i="30"/>
  <c r="DDV6" i="30"/>
  <c r="DDW6" i="30"/>
  <c r="DDX6" i="30"/>
  <c r="DDY6" i="30"/>
  <c r="DDZ6" i="30"/>
  <c r="DEA6" i="30"/>
  <c r="DEB6" i="30"/>
  <c r="DEC6" i="30"/>
  <c r="DED6" i="30"/>
  <c r="DEE6" i="30"/>
  <c r="DEF6" i="30"/>
  <c r="DEG6" i="30"/>
  <c r="DEH6" i="30"/>
  <c r="DEI6" i="30"/>
  <c r="DEJ6" i="30"/>
  <c r="DEK6" i="30"/>
  <c r="DEL6" i="30"/>
  <c r="DEM6" i="30"/>
  <c r="DEN6" i="30"/>
  <c r="DEO6" i="30"/>
  <c r="DEP6" i="30"/>
  <c r="DEQ6" i="30"/>
  <c r="DER6" i="30"/>
  <c r="DES6" i="30"/>
  <c r="DET6" i="30"/>
  <c r="DEU6" i="30"/>
  <c r="DEV6" i="30"/>
  <c r="DEW6" i="30"/>
  <c r="DEX6" i="30"/>
  <c r="DEY6" i="30"/>
  <c r="DEZ6" i="30"/>
  <c r="DFA6" i="30"/>
  <c r="DFB6" i="30"/>
  <c r="DFC6" i="30"/>
  <c r="DFD6" i="30"/>
  <c r="DFE6" i="30"/>
  <c r="DFF6" i="30"/>
  <c r="DFG6" i="30"/>
  <c r="DFH6" i="30"/>
  <c r="DFI6" i="30"/>
  <c r="DFJ6" i="30"/>
  <c r="DFK6" i="30"/>
  <c r="DFL6" i="30"/>
  <c r="DFM6" i="30"/>
  <c r="DFN6" i="30"/>
  <c r="DFO6" i="30"/>
  <c r="DFP6" i="30"/>
  <c r="DFQ6" i="30"/>
  <c r="DFR6" i="30"/>
  <c r="DFS6" i="30"/>
  <c r="DFT6" i="30"/>
  <c r="DFU6" i="30"/>
  <c r="DFV6" i="30"/>
  <c r="DFW6" i="30"/>
  <c r="DFX6" i="30"/>
  <c r="DFY6" i="30"/>
  <c r="DFZ6" i="30"/>
  <c r="DGA6" i="30"/>
  <c r="DGB6" i="30"/>
  <c r="DGC6" i="30"/>
  <c r="DGD6" i="30"/>
  <c r="DGE6" i="30"/>
  <c r="DGF6" i="30"/>
  <c r="DGG6" i="30"/>
  <c r="DGH6" i="30"/>
  <c r="DGI6" i="30"/>
  <c r="DGJ6" i="30"/>
  <c r="DGK6" i="30"/>
  <c r="DGL6" i="30"/>
  <c r="DGM6" i="30"/>
  <c r="DGN6" i="30"/>
  <c r="DGO6" i="30"/>
  <c r="DGP6" i="30"/>
  <c r="DGQ6" i="30"/>
  <c r="DGR6" i="30"/>
  <c r="DGS6" i="30"/>
  <c r="DGT6" i="30"/>
  <c r="DGU6" i="30"/>
  <c r="DGV6" i="30"/>
  <c r="DGW6" i="30"/>
  <c r="DGX6" i="30"/>
  <c r="DGY6" i="30"/>
  <c r="DGZ6" i="30"/>
  <c r="DHA6" i="30"/>
  <c r="DHB6" i="30"/>
  <c r="DHC6" i="30"/>
  <c r="DHD6" i="30"/>
  <c r="DHE6" i="30"/>
  <c r="DHF6" i="30"/>
  <c r="DHG6" i="30"/>
  <c r="DHH6" i="30"/>
  <c r="DHI6" i="30"/>
  <c r="DHJ6" i="30"/>
  <c r="DHK6" i="30"/>
  <c r="DHL6" i="30"/>
  <c r="DHM6" i="30"/>
  <c r="DHN6" i="30"/>
  <c r="DHO6" i="30"/>
  <c r="DHP6" i="30"/>
  <c r="DHQ6" i="30"/>
  <c r="DHR6" i="30"/>
  <c r="DHS6" i="30"/>
  <c r="DHT6" i="30"/>
  <c r="DHU6" i="30"/>
  <c r="DHV6" i="30"/>
  <c r="DHW6" i="30"/>
  <c r="DHX6" i="30"/>
  <c r="DHY6" i="30"/>
  <c r="DHZ6" i="30"/>
  <c r="DIA6" i="30"/>
  <c r="DIB6" i="30"/>
  <c r="DIC6" i="30"/>
  <c r="DID6" i="30"/>
  <c r="DIE6" i="30"/>
  <c r="DIF6" i="30"/>
  <c r="DIG6" i="30"/>
  <c r="DIH6" i="30"/>
  <c r="DII6" i="30"/>
  <c r="DIJ6" i="30"/>
  <c r="DIK6" i="30"/>
  <c r="DIL6" i="30"/>
  <c r="DIM6" i="30"/>
  <c r="DIN6" i="30"/>
  <c r="DIO6" i="30"/>
  <c r="DIP6" i="30"/>
  <c r="DIQ6" i="30"/>
  <c r="DIR6" i="30"/>
  <c r="DIS6" i="30"/>
  <c r="DIT6" i="30"/>
  <c r="DIU6" i="30"/>
  <c r="DIV6" i="30"/>
  <c r="DIW6" i="30"/>
  <c r="DIX6" i="30"/>
  <c r="DIY6" i="30"/>
  <c r="DIZ6" i="30"/>
  <c r="DJA6" i="30"/>
  <c r="DJB6" i="30"/>
  <c r="DJC6" i="30"/>
  <c r="DJD6" i="30"/>
  <c r="DJE6" i="30"/>
  <c r="DJF6" i="30"/>
  <c r="DJG6" i="30"/>
  <c r="DJH6" i="30"/>
  <c r="DJI6" i="30"/>
  <c r="DJJ6" i="30"/>
  <c r="DJK6" i="30"/>
  <c r="DJL6" i="30"/>
  <c r="DJM6" i="30"/>
  <c r="DJN6" i="30"/>
  <c r="DJO6" i="30"/>
  <c r="DJP6" i="30"/>
  <c r="DJQ6" i="30"/>
  <c r="DJR6" i="30"/>
  <c r="DJS6" i="30"/>
  <c r="DJT6" i="30"/>
  <c r="DJU6" i="30"/>
  <c r="DJV6" i="30"/>
  <c r="DJW6" i="30"/>
  <c r="DJX6" i="30"/>
  <c r="DJY6" i="30"/>
  <c r="DJZ6" i="30"/>
  <c r="DKA6" i="30"/>
  <c r="DKB6" i="30"/>
  <c r="DKC6" i="30"/>
  <c r="DKD6" i="30"/>
  <c r="DKE6" i="30"/>
  <c r="DKF6" i="30"/>
  <c r="DKG6" i="30"/>
  <c r="DKH6" i="30"/>
  <c r="DKI6" i="30"/>
  <c r="DKJ6" i="30"/>
  <c r="DKK6" i="30"/>
  <c r="DKL6" i="30"/>
  <c r="DKM6" i="30"/>
  <c r="DKN6" i="30"/>
  <c r="DKO6" i="30"/>
  <c r="DKP6" i="30"/>
  <c r="DKQ6" i="30"/>
  <c r="DKR6" i="30"/>
  <c r="DKS6" i="30"/>
  <c r="DKT6" i="30"/>
  <c r="DKU6" i="30"/>
  <c r="DKV6" i="30"/>
  <c r="DKW6" i="30"/>
  <c r="DKX6" i="30"/>
  <c r="DKY6" i="30"/>
  <c r="DKZ6" i="30"/>
  <c r="DLA6" i="30"/>
  <c r="DLB6" i="30"/>
  <c r="DLC6" i="30"/>
  <c r="DLD6" i="30"/>
  <c r="DLE6" i="30"/>
  <c r="DLF6" i="30"/>
  <c r="DLG6" i="30"/>
  <c r="DLH6" i="30"/>
  <c r="DLI6" i="30"/>
  <c r="DLJ6" i="30"/>
  <c r="DLK6" i="30"/>
  <c r="DLL6" i="30"/>
  <c r="DLM6" i="30"/>
  <c r="DLN6" i="30"/>
  <c r="DLO6" i="30"/>
  <c r="DLP6" i="30"/>
  <c r="DLQ6" i="30"/>
  <c r="DLR6" i="30"/>
  <c r="DLS6" i="30"/>
  <c r="DLT6" i="30"/>
  <c r="DLU6" i="30"/>
  <c r="DLV6" i="30"/>
  <c r="DLW6" i="30"/>
  <c r="DLX6" i="30"/>
  <c r="DLY6" i="30"/>
  <c r="DLZ6" i="30"/>
  <c r="DMA6" i="30"/>
  <c r="DMB6" i="30"/>
  <c r="DMC6" i="30"/>
  <c r="DMD6" i="30"/>
  <c r="DME6" i="30"/>
  <c r="DMF6" i="30"/>
  <c r="DMG6" i="30"/>
  <c r="DMH6" i="30"/>
  <c r="DMI6" i="30"/>
  <c r="DMJ6" i="30"/>
  <c r="DMK6" i="30"/>
  <c r="DML6" i="30"/>
  <c r="DMM6" i="30"/>
  <c r="DMN6" i="30"/>
  <c r="DMO6" i="30"/>
  <c r="DMP6" i="30"/>
  <c r="DMQ6" i="30"/>
  <c r="DMR6" i="30"/>
  <c r="DMS6" i="30"/>
  <c r="DMT6" i="30"/>
  <c r="DMU6" i="30"/>
  <c r="DMV6" i="30"/>
  <c r="DMW6" i="30"/>
  <c r="DMX6" i="30"/>
  <c r="DMY6" i="30"/>
  <c r="DMZ6" i="30"/>
  <c r="DNA6" i="30"/>
  <c r="DNB6" i="30"/>
  <c r="DNC6" i="30"/>
  <c r="DND6" i="30"/>
  <c r="DNE6" i="30"/>
  <c r="DNF6" i="30"/>
  <c r="DNG6" i="30"/>
  <c r="DNH6" i="30"/>
  <c r="DNI6" i="30"/>
  <c r="DNJ6" i="30"/>
  <c r="DNK6" i="30"/>
  <c r="DNL6" i="30"/>
  <c r="DNM6" i="30"/>
  <c r="DNN6" i="30"/>
  <c r="DNO6" i="30"/>
  <c r="DNP6" i="30"/>
  <c r="DNQ6" i="30"/>
  <c r="DNR6" i="30"/>
  <c r="DNS6" i="30"/>
  <c r="DNT6" i="30"/>
  <c r="DNU6" i="30"/>
  <c r="DNV6" i="30"/>
  <c r="DNW6" i="30"/>
  <c r="DNX6" i="30"/>
  <c r="DNY6" i="30"/>
  <c r="DNZ6" i="30"/>
  <c r="DOA6" i="30"/>
  <c r="DOB6" i="30"/>
  <c r="DOC6" i="30"/>
  <c r="DOD6" i="30"/>
  <c r="DOE6" i="30"/>
  <c r="DOF6" i="30"/>
  <c r="DOG6" i="30"/>
  <c r="DOH6" i="30"/>
  <c r="DOI6" i="30"/>
  <c r="DOJ6" i="30"/>
  <c r="DOK6" i="30"/>
  <c r="DOL6" i="30"/>
  <c r="DOM6" i="30"/>
  <c r="DON6" i="30"/>
  <c r="DOO6" i="30"/>
  <c r="DOP6" i="30"/>
  <c r="DOQ6" i="30"/>
  <c r="DOR6" i="30"/>
  <c r="DOS6" i="30"/>
  <c r="DOT6" i="30"/>
  <c r="DOU6" i="30"/>
  <c r="DOV6" i="30"/>
  <c r="DOW6" i="30"/>
  <c r="DOX6" i="30"/>
  <c r="DOY6" i="30"/>
  <c r="DOZ6" i="30"/>
  <c r="DPA6" i="30"/>
  <c r="DPB6" i="30"/>
  <c r="DPC6" i="30"/>
  <c r="DPD6" i="30"/>
  <c r="DPE6" i="30"/>
  <c r="DPF6" i="30"/>
  <c r="DPG6" i="30"/>
  <c r="DPH6" i="30"/>
  <c r="DPI6" i="30"/>
  <c r="DPJ6" i="30"/>
  <c r="DPK6" i="30"/>
  <c r="DPL6" i="30"/>
  <c r="DPM6" i="30"/>
  <c r="DPN6" i="30"/>
  <c r="DPO6" i="30"/>
  <c r="DPP6" i="30"/>
  <c r="DPQ6" i="30"/>
  <c r="DPR6" i="30"/>
  <c r="DPS6" i="30"/>
  <c r="DPT6" i="30"/>
  <c r="DPU6" i="30"/>
  <c r="DPV6" i="30"/>
  <c r="DPW6" i="30"/>
  <c r="DPX6" i="30"/>
  <c r="DPY6" i="30"/>
  <c r="DPZ6" i="30"/>
  <c r="DQA6" i="30"/>
  <c r="DQB6" i="30"/>
  <c r="DQC6" i="30"/>
  <c r="DQD6" i="30"/>
  <c r="DQE6" i="30"/>
  <c r="DQF6" i="30"/>
  <c r="DQG6" i="30"/>
  <c r="DQH6" i="30"/>
  <c r="DQI6" i="30"/>
  <c r="DQJ6" i="30"/>
  <c r="DQK6" i="30"/>
  <c r="DQL6" i="30"/>
  <c r="DQM6" i="30"/>
  <c r="DQN6" i="30"/>
  <c r="DQO6" i="30"/>
  <c r="DQP6" i="30"/>
  <c r="DQQ6" i="30"/>
  <c r="DQR6" i="30"/>
  <c r="DQS6" i="30"/>
  <c r="DQT6" i="30"/>
  <c r="DQU6" i="30"/>
  <c r="DQV6" i="30"/>
  <c r="DQW6" i="30"/>
  <c r="DQX6" i="30"/>
  <c r="DQY6" i="30"/>
  <c r="DQZ6" i="30"/>
  <c r="DRA6" i="30"/>
  <c r="DRB6" i="30"/>
  <c r="DRC6" i="30"/>
  <c r="DRD6" i="30"/>
  <c r="DRE6" i="30"/>
  <c r="DRF6" i="30"/>
  <c r="DRG6" i="30"/>
  <c r="DRH6" i="30"/>
  <c r="DRI6" i="30"/>
  <c r="DRJ6" i="30"/>
  <c r="DRK6" i="30"/>
  <c r="DRL6" i="30"/>
  <c r="DRM6" i="30"/>
  <c r="DRN6" i="30"/>
  <c r="DRO6" i="30"/>
  <c r="DRP6" i="30"/>
  <c r="DRQ6" i="30"/>
  <c r="DRR6" i="30"/>
  <c r="DRS6" i="30"/>
  <c r="DRT6" i="30"/>
  <c r="DRU6" i="30"/>
  <c r="DRV6" i="30"/>
  <c r="DRW6" i="30"/>
  <c r="DRX6" i="30"/>
  <c r="DRY6" i="30"/>
  <c r="DRZ6" i="30"/>
  <c r="DSA6" i="30"/>
  <c r="DSB6" i="30"/>
  <c r="DSC6" i="30"/>
  <c r="DSD6" i="30"/>
  <c r="DSE6" i="30"/>
  <c r="DSF6" i="30"/>
  <c r="DSG6" i="30"/>
  <c r="DSH6" i="30"/>
  <c r="DSI6" i="30"/>
  <c r="DSJ6" i="30"/>
  <c r="DSK6" i="30"/>
  <c r="DSL6" i="30"/>
  <c r="DSM6" i="30"/>
  <c r="DSN6" i="30"/>
  <c r="DSO6" i="30"/>
  <c r="DSP6" i="30"/>
  <c r="DSQ6" i="30"/>
  <c r="DSR6" i="30"/>
  <c r="DSS6" i="30"/>
  <c r="DST6" i="30"/>
  <c r="DSU6" i="30"/>
  <c r="DSV6" i="30"/>
  <c r="DSW6" i="30"/>
  <c r="DSX6" i="30"/>
  <c r="DSY6" i="30"/>
  <c r="DSZ6" i="30"/>
  <c r="DTA6" i="30"/>
  <c r="DTB6" i="30"/>
  <c r="DTC6" i="30"/>
  <c r="DTD6" i="30"/>
  <c r="DTE6" i="30"/>
  <c r="DTF6" i="30"/>
  <c r="DTG6" i="30"/>
  <c r="DTH6" i="30"/>
  <c r="DTI6" i="30"/>
  <c r="DTJ6" i="30"/>
  <c r="DTK6" i="30"/>
  <c r="DTL6" i="30"/>
  <c r="DTM6" i="30"/>
  <c r="DTN6" i="30"/>
  <c r="DTO6" i="30"/>
  <c r="DTP6" i="30"/>
  <c r="DTQ6" i="30"/>
  <c r="DTR6" i="30"/>
  <c r="DTS6" i="30"/>
  <c r="DTT6" i="30"/>
  <c r="DTU6" i="30"/>
  <c r="DTV6" i="30"/>
  <c r="DTW6" i="30"/>
  <c r="DTX6" i="30"/>
  <c r="DTY6" i="30"/>
  <c r="DTZ6" i="30"/>
  <c r="DUA6" i="30"/>
  <c r="DUB6" i="30"/>
  <c r="DUC6" i="30"/>
  <c r="DUD6" i="30"/>
  <c r="DUE6" i="30"/>
  <c r="DUF6" i="30"/>
  <c r="DUG6" i="30"/>
  <c r="DUH6" i="30"/>
  <c r="DUI6" i="30"/>
  <c r="DUJ6" i="30"/>
  <c r="DUK6" i="30"/>
  <c r="DUL6" i="30"/>
  <c r="DUM6" i="30"/>
  <c r="DUN6" i="30"/>
  <c r="DUO6" i="30"/>
  <c r="DUP6" i="30"/>
  <c r="DUQ6" i="30"/>
  <c r="DUR6" i="30"/>
  <c r="DUS6" i="30"/>
  <c r="DUT6" i="30"/>
  <c r="DUU6" i="30"/>
  <c r="DUV6" i="30"/>
  <c r="DUW6" i="30"/>
  <c r="DUX6" i="30"/>
  <c r="DUY6" i="30"/>
  <c r="DUZ6" i="30"/>
  <c r="DVA6" i="30"/>
  <c r="DVB6" i="30"/>
  <c r="DVC6" i="30"/>
  <c r="DVD6" i="30"/>
  <c r="DVE6" i="30"/>
  <c r="DVF6" i="30"/>
  <c r="DVG6" i="30"/>
  <c r="DVH6" i="30"/>
  <c r="DVI6" i="30"/>
  <c r="DVJ6" i="30"/>
  <c r="DVK6" i="30"/>
  <c r="DVL6" i="30"/>
  <c r="DVM6" i="30"/>
  <c r="DVN6" i="30"/>
  <c r="DVO6" i="30"/>
  <c r="DVP6" i="30"/>
  <c r="DVQ6" i="30"/>
  <c r="DVR6" i="30"/>
  <c r="DVS6" i="30"/>
  <c r="DVT6" i="30"/>
  <c r="DVU6" i="30"/>
  <c r="DVV6" i="30"/>
  <c r="DVW6" i="30"/>
  <c r="DVX6" i="30"/>
  <c r="DVY6" i="30"/>
  <c r="DVZ6" i="30"/>
  <c r="DWA6" i="30"/>
  <c r="DWB6" i="30"/>
  <c r="DWC6" i="30"/>
  <c r="DWD6" i="30"/>
  <c r="DWE6" i="30"/>
  <c r="DWF6" i="30"/>
  <c r="DWG6" i="30"/>
  <c r="DWH6" i="30"/>
  <c r="DWI6" i="30"/>
  <c r="DWJ6" i="30"/>
  <c r="DWK6" i="30"/>
  <c r="DWL6" i="30"/>
  <c r="DWM6" i="30"/>
  <c r="DWN6" i="30"/>
  <c r="DWO6" i="30"/>
  <c r="DWP6" i="30"/>
  <c r="DWQ6" i="30"/>
  <c r="DWR6" i="30"/>
  <c r="DWS6" i="30"/>
  <c r="DWT6" i="30"/>
  <c r="DWU6" i="30"/>
  <c r="DWV6" i="30"/>
  <c r="DWW6" i="30"/>
  <c r="DWX6" i="30"/>
  <c r="DWY6" i="30"/>
  <c r="DWZ6" i="30"/>
  <c r="DXA6" i="30"/>
  <c r="DXB6" i="30"/>
  <c r="DXC6" i="30"/>
  <c r="DXD6" i="30"/>
  <c r="DXE6" i="30"/>
  <c r="DXF6" i="30"/>
  <c r="DXG6" i="30"/>
  <c r="DXH6" i="30"/>
  <c r="DXI6" i="30"/>
  <c r="DXJ6" i="30"/>
  <c r="DXK6" i="30"/>
  <c r="DXL6" i="30"/>
  <c r="DXM6" i="30"/>
  <c r="DXN6" i="30"/>
  <c r="DXO6" i="30"/>
  <c r="DXP6" i="30"/>
  <c r="DXQ6" i="30"/>
  <c r="DXR6" i="30"/>
  <c r="DXS6" i="30"/>
  <c r="DXT6" i="30"/>
  <c r="DXU6" i="30"/>
  <c r="DXV6" i="30"/>
  <c r="DXW6" i="30"/>
  <c r="DXX6" i="30"/>
  <c r="DXY6" i="30"/>
  <c r="DXZ6" i="30"/>
  <c r="DYA6" i="30"/>
  <c r="DYB6" i="30"/>
  <c r="DYC6" i="30"/>
  <c r="DYD6" i="30"/>
  <c r="DYE6" i="30"/>
  <c r="DYF6" i="30"/>
  <c r="DYG6" i="30"/>
  <c r="DYH6" i="30"/>
  <c r="DYI6" i="30"/>
  <c r="DYJ6" i="30"/>
  <c r="DYK6" i="30"/>
  <c r="DYL6" i="30"/>
  <c r="DYM6" i="30"/>
  <c r="DYN6" i="30"/>
  <c r="DYO6" i="30"/>
  <c r="DYP6" i="30"/>
  <c r="DYQ6" i="30"/>
  <c r="DYR6" i="30"/>
  <c r="DYS6" i="30"/>
  <c r="DYT6" i="30"/>
  <c r="DYU6" i="30"/>
  <c r="DYV6" i="30"/>
  <c r="DYW6" i="30"/>
  <c r="DYX6" i="30"/>
  <c r="DYY6" i="30"/>
  <c r="DYZ6" i="30"/>
  <c r="DZA6" i="30"/>
  <c r="DZB6" i="30"/>
  <c r="DZC6" i="30"/>
  <c r="DZD6" i="30"/>
  <c r="DZE6" i="30"/>
  <c r="DZF6" i="30"/>
  <c r="DZG6" i="30"/>
  <c r="DZH6" i="30"/>
  <c r="DZI6" i="30"/>
  <c r="DZJ6" i="30"/>
  <c r="DZK6" i="30"/>
  <c r="DZL6" i="30"/>
  <c r="DZM6" i="30"/>
  <c r="DZN6" i="30"/>
  <c r="DZO6" i="30"/>
  <c r="DZP6" i="30"/>
  <c r="DZQ6" i="30"/>
  <c r="DZR6" i="30"/>
  <c r="DZS6" i="30"/>
  <c r="DZT6" i="30"/>
  <c r="DZU6" i="30"/>
  <c r="DZV6" i="30"/>
  <c r="DZW6" i="30"/>
  <c r="DZX6" i="30"/>
  <c r="DZY6" i="30"/>
  <c r="DZZ6" i="30"/>
  <c r="EAA6" i="30"/>
  <c r="EAB6" i="30"/>
  <c r="EAC6" i="30"/>
  <c r="EAD6" i="30"/>
  <c r="EAE6" i="30"/>
  <c r="EAF6" i="30"/>
  <c r="EAG6" i="30"/>
  <c r="EAH6" i="30"/>
  <c r="EAI6" i="30"/>
  <c r="EAJ6" i="30"/>
  <c r="EAK6" i="30"/>
  <c r="EAL6" i="30"/>
  <c r="EAM6" i="30"/>
  <c r="EAN6" i="30"/>
  <c r="EAO6" i="30"/>
  <c r="EAP6" i="30"/>
  <c r="EAQ6" i="30"/>
  <c r="EAR6" i="30"/>
  <c r="EAS6" i="30"/>
  <c r="EAT6" i="30"/>
  <c r="EAU6" i="30"/>
  <c r="EAV6" i="30"/>
  <c r="EAW6" i="30"/>
  <c r="EAX6" i="30"/>
  <c r="EAY6" i="30"/>
  <c r="EAZ6" i="30"/>
  <c r="EBA6" i="30"/>
  <c r="EBB6" i="30"/>
  <c r="EBC6" i="30"/>
  <c r="EBD6" i="30"/>
  <c r="EBE6" i="30"/>
  <c r="EBF6" i="30"/>
  <c r="EBG6" i="30"/>
  <c r="EBH6" i="30"/>
  <c r="EBI6" i="30"/>
  <c r="EBJ6" i="30"/>
  <c r="EBK6" i="30"/>
  <c r="EBL6" i="30"/>
  <c r="EBM6" i="30"/>
  <c r="EBN6" i="30"/>
  <c r="EBO6" i="30"/>
  <c r="EBP6" i="30"/>
  <c r="EBQ6" i="30"/>
  <c r="EBR6" i="30"/>
  <c r="EBS6" i="30"/>
  <c r="EBT6" i="30"/>
  <c r="EBU6" i="30"/>
  <c r="EBV6" i="30"/>
  <c r="EBW6" i="30"/>
  <c r="EBX6" i="30"/>
  <c r="EBY6" i="30"/>
  <c r="EBZ6" i="30"/>
  <c r="ECA6" i="30"/>
  <c r="ECB6" i="30"/>
  <c r="ECC6" i="30"/>
  <c r="ECD6" i="30"/>
  <c r="ECE6" i="30"/>
  <c r="ECF6" i="30"/>
  <c r="ECG6" i="30"/>
  <c r="ECH6" i="30"/>
  <c r="ECI6" i="30"/>
  <c r="ECJ6" i="30"/>
  <c r="ECK6" i="30"/>
  <c r="ECL6" i="30"/>
  <c r="ECM6" i="30"/>
  <c r="ECN6" i="30"/>
  <c r="ECO6" i="30"/>
  <c r="ECP6" i="30"/>
  <c r="ECQ6" i="30"/>
  <c r="ECR6" i="30"/>
  <c r="ECS6" i="30"/>
  <c r="ECT6" i="30"/>
  <c r="ECU6" i="30"/>
  <c r="ECV6" i="30"/>
  <c r="ECW6" i="30"/>
  <c r="ECX6" i="30"/>
  <c r="ECY6" i="30"/>
  <c r="ECZ6" i="30"/>
  <c r="EDA6" i="30"/>
  <c r="EDB6" i="30"/>
  <c r="EDC6" i="30"/>
  <c r="EDD6" i="30"/>
  <c r="EDE6" i="30"/>
  <c r="EDF6" i="30"/>
  <c r="EDG6" i="30"/>
  <c r="EDH6" i="30"/>
  <c r="EDI6" i="30"/>
  <c r="EDJ6" i="30"/>
  <c r="EDK6" i="30"/>
  <c r="EDL6" i="30"/>
  <c r="EDM6" i="30"/>
  <c r="EDN6" i="30"/>
  <c r="EDO6" i="30"/>
  <c r="EDP6" i="30"/>
  <c r="EDQ6" i="30"/>
  <c r="EDR6" i="30"/>
  <c r="EDS6" i="30"/>
  <c r="EDT6" i="30"/>
  <c r="EDU6" i="30"/>
  <c r="EDV6" i="30"/>
  <c r="EDW6" i="30"/>
  <c r="EDX6" i="30"/>
  <c r="EDY6" i="30"/>
  <c r="EDZ6" i="30"/>
  <c r="EEA6" i="30"/>
  <c r="EEB6" i="30"/>
  <c r="EEC6" i="30"/>
  <c r="EED6" i="30"/>
  <c r="EEE6" i="30"/>
  <c r="EEF6" i="30"/>
  <c r="EEG6" i="30"/>
  <c r="EEH6" i="30"/>
  <c r="EEI6" i="30"/>
  <c r="EEJ6" i="30"/>
  <c r="EEK6" i="30"/>
  <c r="EEL6" i="30"/>
  <c r="EEM6" i="30"/>
  <c r="EEN6" i="30"/>
  <c r="EEO6" i="30"/>
  <c r="EEP6" i="30"/>
  <c r="EEQ6" i="30"/>
  <c r="EER6" i="30"/>
  <c r="EES6" i="30"/>
  <c r="EET6" i="30"/>
  <c r="EEU6" i="30"/>
  <c r="EEV6" i="30"/>
  <c r="EEW6" i="30"/>
  <c r="EEX6" i="30"/>
  <c r="EEY6" i="30"/>
  <c r="EEZ6" i="30"/>
  <c r="EFA6" i="30"/>
  <c r="EFB6" i="30"/>
  <c r="EFC6" i="30"/>
  <c r="EFD6" i="30"/>
  <c r="EFE6" i="30"/>
  <c r="EFF6" i="30"/>
  <c r="EFG6" i="30"/>
  <c r="EFH6" i="30"/>
  <c r="EFI6" i="30"/>
  <c r="EFJ6" i="30"/>
  <c r="EFK6" i="30"/>
  <c r="EFL6" i="30"/>
  <c r="EFM6" i="30"/>
  <c r="EFN6" i="30"/>
  <c r="EFO6" i="30"/>
  <c r="EFP6" i="30"/>
  <c r="EFQ6" i="30"/>
  <c r="EFR6" i="30"/>
  <c r="EFS6" i="30"/>
  <c r="EFT6" i="30"/>
  <c r="EFU6" i="30"/>
  <c r="EFV6" i="30"/>
  <c r="EFW6" i="30"/>
  <c r="EFX6" i="30"/>
  <c r="EFY6" i="30"/>
  <c r="EFZ6" i="30"/>
  <c r="EGA6" i="30"/>
  <c r="EGB6" i="30"/>
  <c r="EGC6" i="30"/>
  <c r="EGD6" i="30"/>
  <c r="EGE6" i="30"/>
  <c r="EGF6" i="30"/>
  <c r="EGG6" i="30"/>
  <c r="EGH6" i="30"/>
  <c r="EGI6" i="30"/>
  <c r="EGJ6" i="30"/>
  <c r="EGK6" i="30"/>
  <c r="EGL6" i="30"/>
  <c r="EGM6" i="30"/>
  <c r="EGN6" i="30"/>
  <c r="EGO6" i="30"/>
  <c r="EGP6" i="30"/>
  <c r="EGQ6" i="30"/>
  <c r="EGR6" i="30"/>
  <c r="EGS6" i="30"/>
  <c r="EGT6" i="30"/>
  <c r="EGU6" i="30"/>
  <c r="EGV6" i="30"/>
  <c r="EGW6" i="30"/>
  <c r="EGX6" i="30"/>
  <c r="EGY6" i="30"/>
  <c r="EGZ6" i="30"/>
  <c r="EHA6" i="30"/>
  <c r="EHB6" i="30"/>
  <c r="EHC6" i="30"/>
  <c r="EHD6" i="30"/>
  <c r="EHE6" i="30"/>
  <c r="EHF6" i="30"/>
  <c r="EHG6" i="30"/>
  <c r="EHH6" i="30"/>
  <c r="EHI6" i="30"/>
  <c r="EHJ6" i="30"/>
  <c r="EHK6" i="30"/>
  <c r="EHL6" i="30"/>
  <c r="EHM6" i="30"/>
  <c r="EHN6" i="30"/>
  <c r="EHO6" i="30"/>
  <c r="EHP6" i="30"/>
  <c r="EHQ6" i="30"/>
  <c r="EHR6" i="30"/>
  <c r="EHS6" i="30"/>
  <c r="EHT6" i="30"/>
  <c r="EHU6" i="30"/>
  <c r="EHV6" i="30"/>
  <c r="EHW6" i="30"/>
  <c r="EHX6" i="30"/>
  <c r="EHY6" i="30"/>
  <c r="EHZ6" i="30"/>
  <c r="EIA6" i="30"/>
  <c r="EIB6" i="30"/>
  <c r="EIC6" i="30"/>
  <c r="EID6" i="30"/>
  <c r="EIE6" i="30"/>
  <c r="EIF6" i="30"/>
  <c r="EIG6" i="30"/>
  <c r="EIH6" i="30"/>
  <c r="EII6" i="30"/>
  <c r="EIJ6" i="30"/>
  <c r="EIK6" i="30"/>
  <c r="EIL6" i="30"/>
  <c r="EIM6" i="30"/>
  <c r="EIN6" i="30"/>
  <c r="EIO6" i="30"/>
  <c r="EIP6" i="30"/>
  <c r="EIQ6" i="30"/>
  <c r="EIR6" i="30"/>
  <c r="EIS6" i="30"/>
  <c r="EIT6" i="30"/>
  <c r="EIU6" i="30"/>
  <c r="EIV6" i="30"/>
  <c r="EIW6" i="30"/>
  <c r="EIX6" i="30"/>
  <c r="EIY6" i="30"/>
  <c r="EIZ6" i="30"/>
  <c r="EJA6" i="30"/>
  <c r="EJB6" i="30"/>
  <c r="EJC6" i="30"/>
  <c r="EJD6" i="30"/>
  <c r="EJE6" i="30"/>
  <c r="EJF6" i="30"/>
  <c r="EJG6" i="30"/>
  <c r="EJH6" i="30"/>
  <c r="EJI6" i="30"/>
  <c r="EJJ6" i="30"/>
  <c r="EJK6" i="30"/>
  <c r="EJL6" i="30"/>
  <c r="EJM6" i="30"/>
  <c r="EJN6" i="30"/>
  <c r="EJO6" i="30"/>
  <c r="EJP6" i="30"/>
  <c r="EJQ6" i="30"/>
  <c r="EJR6" i="30"/>
  <c r="EJS6" i="30"/>
  <c r="EJT6" i="30"/>
  <c r="EJU6" i="30"/>
  <c r="EJV6" i="30"/>
  <c r="EJW6" i="30"/>
  <c r="EJX6" i="30"/>
  <c r="EJY6" i="30"/>
  <c r="EJZ6" i="30"/>
  <c r="EKA6" i="30"/>
  <c r="EKB6" i="30"/>
  <c r="EKC6" i="30"/>
  <c r="EKD6" i="30"/>
  <c r="EKE6" i="30"/>
  <c r="EKF6" i="30"/>
  <c r="EKG6" i="30"/>
  <c r="EKH6" i="30"/>
  <c r="EKI6" i="30"/>
  <c r="EKJ6" i="30"/>
  <c r="EKK6" i="30"/>
  <c r="EKL6" i="30"/>
  <c r="EKM6" i="30"/>
  <c r="EKN6" i="30"/>
  <c r="EKO6" i="30"/>
  <c r="EKP6" i="30"/>
  <c r="EKQ6" i="30"/>
  <c r="EKR6" i="30"/>
  <c r="EKS6" i="30"/>
  <c r="EKT6" i="30"/>
  <c r="EKU6" i="30"/>
  <c r="EKV6" i="30"/>
  <c r="EKW6" i="30"/>
  <c r="EKX6" i="30"/>
  <c r="EKY6" i="30"/>
  <c r="EKZ6" i="30"/>
  <c r="ELA6" i="30"/>
  <c r="ELB6" i="30"/>
  <c r="ELC6" i="30"/>
  <c r="ELD6" i="30"/>
  <c r="ELE6" i="30"/>
  <c r="ELF6" i="30"/>
  <c r="ELG6" i="30"/>
  <c r="ELH6" i="30"/>
  <c r="ELI6" i="30"/>
  <c r="ELJ6" i="30"/>
  <c r="ELK6" i="30"/>
  <c r="ELL6" i="30"/>
  <c r="ELM6" i="30"/>
  <c r="ELN6" i="30"/>
  <c r="ELO6" i="30"/>
  <c r="ELP6" i="30"/>
  <c r="ELQ6" i="30"/>
  <c r="ELR6" i="30"/>
  <c r="ELS6" i="30"/>
  <c r="ELT6" i="30"/>
  <c r="ELU6" i="30"/>
  <c r="ELV6" i="30"/>
  <c r="ELW6" i="30"/>
  <c r="ELX6" i="30"/>
  <c r="ELY6" i="30"/>
  <c r="ELZ6" i="30"/>
  <c r="EMA6" i="30"/>
  <c r="EMB6" i="30"/>
  <c r="EMC6" i="30"/>
  <c r="EMD6" i="30"/>
  <c r="EME6" i="30"/>
  <c r="EMF6" i="30"/>
  <c r="EMG6" i="30"/>
  <c r="EMH6" i="30"/>
  <c r="EMI6" i="30"/>
  <c r="EMJ6" i="30"/>
  <c r="EMK6" i="30"/>
  <c r="EML6" i="30"/>
  <c r="EMM6" i="30"/>
  <c r="EMN6" i="30"/>
  <c r="EMO6" i="30"/>
  <c r="EMP6" i="30"/>
  <c r="EMQ6" i="30"/>
  <c r="EMR6" i="30"/>
  <c r="EMS6" i="30"/>
  <c r="EMT6" i="30"/>
  <c r="EMU6" i="30"/>
  <c r="EMV6" i="30"/>
  <c r="EMW6" i="30"/>
  <c r="EMX6" i="30"/>
  <c r="EMY6" i="30"/>
  <c r="EMZ6" i="30"/>
  <c r="ENA6" i="30"/>
  <c r="ENB6" i="30"/>
  <c r="ENC6" i="30"/>
  <c r="END6" i="30"/>
  <c r="ENE6" i="30"/>
  <c r="ENF6" i="30"/>
  <c r="ENG6" i="30"/>
  <c r="ENH6" i="30"/>
  <c r="ENI6" i="30"/>
  <c r="ENJ6" i="30"/>
  <c r="ENK6" i="30"/>
  <c r="ENL6" i="30"/>
  <c r="ENM6" i="30"/>
  <c r="ENN6" i="30"/>
  <c r="ENO6" i="30"/>
  <c r="ENP6" i="30"/>
  <c r="ENQ6" i="30"/>
  <c r="ENR6" i="30"/>
  <c r="ENS6" i="30"/>
  <c r="ENT6" i="30"/>
  <c r="ENU6" i="30"/>
  <c r="ENV6" i="30"/>
  <c r="ENW6" i="30"/>
  <c r="ENX6" i="30"/>
  <c r="ENY6" i="30"/>
  <c r="ENZ6" i="30"/>
  <c r="EOA6" i="30"/>
  <c r="EOB6" i="30"/>
  <c r="EOC6" i="30"/>
  <c r="EOD6" i="30"/>
  <c r="EOE6" i="30"/>
  <c r="EOF6" i="30"/>
  <c r="EOG6" i="30"/>
  <c r="EOH6" i="30"/>
  <c r="EOI6" i="30"/>
  <c r="EOJ6" i="30"/>
  <c r="EOK6" i="30"/>
  <c r="EOL6" i="30"/>
  <c r="EOM6" i="30"/>
  <c r="EON6" i="30"/>
  <c r="EOO6" i="30"/>
  <c r="EOP6" i="30"/>
  <c r="EOQ6" i="30"/>
  <c r="EOR6" i="30"/>
  <c r="EOS6" i="30"/>
  <c r="EOT6" i="30"/>
  <c r="EOU6" i="30"/>
  <c r="EOV6" i="30"/>
  <c r="EOW6" i="30"/>
  <c r="EOX6" i="30"/>
  <c r="EOY6" i="30"/>
  <c r="EOZ6" i="30"/>
  <c r="EPA6" i="30"/>
  <c r="EPB6" i="30"/>
  <c r="EPC6" i="30"/>
  <c r="EPD6" i="30"/>
  <c r="EPE6" i="30"/>
  <c r="EPF6" i="30"/>
  <c r="EPG6" i="30"/>
  <c r="EPH6" i="30"/>
  <c r="EPI6" i="30"/>
  <c r="EPJ6" i="30"/>
  <c r="EPK6" i="30"/>
  <c r="EPL6" i="30"/>
  <c r="EPM6" i="30"/>
  <c r="EPN6" i="30"/>
  <c r="EPO6" i="30"/>
  <c r="EPP6" i="30"/>
  <c r="EPQ6" i="30"/>
  <c r="EPR6" i="30"/>
  <c r="EPS6" i="30"/>
  <c r="EPT6" i="30"/>
  <c r="EPU6" i="30"/>
  <c r="EPV6" i="30"/>
  <c r="EPW6" i="30"/>
  <c r="EPX6" i="30"/>
  <c r="EPY6" i="30"/>
  <c r="EPZ6" i="30"/>
  <c r="EQA6" i="30"/>
  <c r="EQB6" i="30"/>
  <c r="EQC6" i="30"/>
  <c r="EQD6" i="30"/>
  <c r="EQE6" i="30"/>
  <c r="EQF6" i="30"/>
  <c r="EQG6" i="30"/>
  <c r="EQH6" i="30"/>
  <c r="EQI6" i="30"/>
  <c r="EQJ6" i="30"/>
  <c r="EQK6" i="30"/>
  <c r="EQL6" i="30"/>
  <c r="EQM6" i="30"/>
  <c r="EQN6" i="30"/>
  <c r="EQO6" i="30"/>
  <c r="EQP6" i="30"/>
  <c r="EQQ6" i="30"/>
  <c r="EQR6" i="30"/>
  <c r="EQS6" i="30"/>
  <c r="EQT6" i="30"/>
  <c r="EQU6" i="30"/>
  <c r="EQV6" i="30"/>
  <c r="EQW6" i="30"/>
  <c r="EQX6" i="30"/>
  <c r="EQY6" i="30"/>
  <c r="EQZ6" i="30"/>
  <c r="ERA6" i="30"/>
  <c r="ERB6" i="30"/>
  <c r="ERC6" i="30"/>
  <c r="ERD6" i="30"/>
  <c r="ERE6" i="30"/>
  <c r="ERF6" i="30"/>
  <c r="ERG6" i="30"/>
  <c r="ERH6" i="30"/>
  <c r="ERI6" i="30"/>
  <c r="ERJ6" i="30"/>
  <c r="ERK6" i="30"/>
  <c r="ERL6" i="30"/>
  <c r="ERM6" i="30"/>
  <c r="ERN6" i="30"/>
  <c r="ERO6" i="30"/>
  <c r="ERP6" i="30"/>
  <c r="ERQ6" i="30"/>
  <c r="ERR6" i="30"/>
  <c r="ERS6" i="30"/>
  <c r="ERT6" i="30"/>
  <c r="ERU6" i="30"/>
  <c r="ERV6" i="30"/>
  <c r="ERW6" i="30"/>
  <c r="ERX6" i="30"/>
  <c r="ERY6" i="30"/>
  <c r="ERZ6" i="30"/>
  <c r="ESA6" i="30"/>
  <c r="ESB6" i="30"/>
  <c r="ESC6" i="30"/>
  <c r="ESD6" i="30"/>
  <c r="ESE6" i="30"/>
  <c r="ESF6" i="30"/>
  <c r="ESG6" i="30"/>
  <c r="ESH6" i="30"/>
  <c r="ESI6" i="30"/>
  <c r="ESJ6" i="30"/>
  <c r="ESK6" i="30"/>
  <c r="ESL6" i="30"/>
  <c r="ESM6" i="30"/>
  <c r="ESN6" i="30"/>
  <c r="ESO6" i="30"/>
  <c r="ESP6" i="30"/>
  <c r="ESQ6" i="30"/>
  <c r="ESR6" i="30"/>
  <c r="ESS6" i="30"/>
  <c r="EST6" i="30"/>
  <c r="ESU6" i="30"/>
  <c r="ESV6" i="30"/>
  <c r="ESW6" i="30"/>
  <c r="ESX6" i="30"/>
  <c r="ESY6" i="30"/>
  <c r="ESZ6" i="30"/>
  <c r="ETA6" i="30"/>
  <c r="ETB6" i="30"/>
  <c r="ETC6" i="30"/>
  <c r="ETD6" i="30"/>
  <c r="ETE6" i="30"/>
  <c r="ETF6" i="30"/>
  <c r="ETG6" i="30"/>
  <c r="ETH6" i="30"/>
  <c r="ETI6" i="30"/>
  <c r="ETJ6" i="30"/>
  <c r="ETK6" i="30"/>
  <c r="ETL6" i="30"/>
  <c r="ETM6" i="30"/>
  <c r="ETN6" i="30"/>
  <c r="ETO6" i="30"/>
  <c r="ETP6" i="30"/>
  <c r="ETQ6" i="30"/>
  <c r="ETR6" i="30"/>
  <c r="ETS6" i="30"/>
  <c r="ETT6" i="30"/>
  <c r="ETU6" i="30"/>
  <c r="ETV6" i="30"/>
  <c r="ETW6" i="30"/>
  <c r="ETX6" i="30"/>
  <c r="ETY6" i="30"/>
  <c r="ETZ6" i="30"/>
  <c r="EUA6" i="30"/>
  <c r="EUB6" i="30"/>
  <c r="EUC6" i="30"/>
  <c r="EUD6" i="30"/>
  <c r="EUE6" i="30"/>
  <c r="EUF6" i="30"/>
  <c r="EUG6" i="30"/>
  <c r="EUH6" i="30"/>
  <c r="EUI6" i="30"/>
  <c r="EUJ6" i="30"/>
  <c r="EUK6" i="30"/>
  <c r="EUL6" i="30"/>
  <c r="EUM6" i="30"/>
  <c r="EUN6" i="30"/>
  <c r="EUO6" i="30"/>
  <c r="EUP6" i="30"/>
  <c r="EUQ6" i="30"/>
  <c r="EUR6" i="30"/>
  <c r="EUS6" i="30"/>
  <c r="EUT6" i="30"/>
  <c r="EUU6" i="30"/>
  <c r="EUV6" i="30"/>
  <c r="EUW6" i="30"/>
  <c r="EUX6" i="30"/>
  <c r="EUY6" i="30"/>
  <c r="EUZ6" i="30"/>
  <c r="EVA6" i="30"/>
  <c r="EVB6" i="30"/>
  <c r="EVC6" i="30"/>
  <c r="EVD6" i="30"/>
  <c r="EVE6" i="30"/>
  <c r="EVF6" i="30"/>
  <c r="EVG6" i="30"/>
  <c r="EVH6" i="30"/>
  <c r="EVI6" i="30"/>
  <c r="EVJ6" i="30"/>
  <c r="EVK6" i="30"/>
  <c r="EVL6" i="30"/>
  <c r="EVM6" i="30"/>
  <c r="EVN6" i="30"/>
  <c r="EVO6" i="30"/>
  <c r="EVP6" i="30"/>
  <c r="EVQ6" i="30"/>
  <c r="EVR6" i="30"/>
  <c r="EVS6" i="30"/>
  <c r="EVT6" i="30"/>
  <c r="EVU6" i="30"/>
  <c r="EVV6" i="30"/>
  <c r="EVW6" i="30"/>
  <c r="EVX6" i="30"/>
  <c r="EVY6" i="30"/>
  <c r="EVZ6" i="30"/>
  <c r="EWA6" i="30"/>
  <c r="EWB6" i="30"/>
  <c r="EWC6" i="30"/>
  <c r="EWD6" i="30"/>
  <c r="EWE6" i="30"/>
  <c r="EWF6" i="30"/>
  <c r="EWG6" i="30"/>
  <c r="EWH6" i="30"/>
  <c r="EWI6" i="30"/>
  <c r="EWJ6" i="30"/>
  <c r="EWK6" i="30"/>
  <c r="EWL6" i="30"/>
  <c r="EWM6" i="30"/>
  <c r="EWN6" i="30"/>
  <c r="EWO6" i="30"/>
  <c r="EWP6" i="30"/>
  <c r="EWQ6" i="30"/>
  <c r="EWR6" i="30"/>
  <c r="EWS6" i="30"/>
  <c r="EWT6" i="30"/>
  <c r="EWU6" i="30"/>
  <c r="EWV6" i="30"/>
  <c r="EWW6" i="30"/>
  <c r="EWX6" i="30"/>
  <c r="EWY6" i="30"/>
  <c r="EWZ6" i="30"/>
  <c r="EXA6" i="30"/>
  <c r="EXB6" i="30"/>
  <c r="EXC6" i="30"/>
  <c r="EXD6" i="30"/>
  <c r="EXE6" i="30"/>
  <c r="EXF6" i="30"/>
  <c r="EXG6" i="30"/>
  <c r="EXH6" i="30"/>
  <c r="EXI6" i="30"/>
  <c r="EXJ6" i="30"/>
  <c r="EXK6" i="30"/>
  <c r="EXL6" i="30"/>
  <c r="EXM6" i="30"/>
  <c r="EXN6" i="30"/>
  <c r="EXO6" i="30"/>
  <c r="EXP6" i="30"/>
  <c r="EXQ6" i="30"/>
  <c r="EXR6" i="30"/>
  <c r="EXS6" i="30"/>
  <c r="EXT6" i="30"/>
  <c r="EXU6" i="30"/>
  <c r="EXV6" i="30"/>
  <c r="EXW6" i="30"/>
  <c r="EXX6" i="30"/>
  <c r="EXY6" i="30"/>
  <c r="EXZ6" i="30"/>
  <c r="EYA6" i="30"/>
  <c r="EYB6" i="30"/>
  <c r="EYC6" i="30"/>
  <c r="EYD6" i="30"/>
  <c r="EYE6" i="30"/>
  <c r="EYF6" i="30"/>
  <c r="EYG6" i="30"/>
  <c r="EYH6" i="30"/>
  <c r="EYI6" i="30"/>
  <c r="EYJ6" i="30"/>
  <c r="EYK6" i="30"/>
  <c r="EYL6" i="30"/>
  <c r="EYM6" i="30"/>
  <c r="EYN6" i="30"/>
  <c r="EYO6" i="30"/>
  <c r="EYP6" i="30"/>
  <c r="EYQ6" i="30"/>
  <c r="EYR6" i="30"/>
  <c r="EYS6" i="30"/>
  <c r="EYT6" i="30"/>
  <c r="EYU6" i="30"/>
  <c r="EYV6" i="30"/>
  <c r="EYW6" i="30"/>
  <c r="EYX6" i="30"/>
  <c r="EYY6" i="30"/>
  <c r="EYZ6" i="30"/>
  <c r="EZA6" i="30"/>
  <c r="EZB6" i="30"/>
  <c r="EZC6" i="30"/>
  <c r="EZD6" i="30"/>
  <c r="EZE6" i="30"/>
  <c r="EZF6" i="30"/>
  <c r="EZG6" i="30"/>
  <c r="EZH6" i="30"/>
  <c r="EZI6" i="30"/>
  <c r="EZJ6" i="30"/>
  <c r="EZK6" i="30"/>
  <c r="EZL6" i="30"/>
  <c r="EZM6" i="30"/>
  <c r="EZN6" i="30"/>
  <c r="EZO6" i="30"/>
  <c r="EZP6" i="30"/>
  <c r="EZQ6" i="30"/>
  <c r="EZR6" i="30"/>
  <c r="EZS6" i="30"/>
  <c r="EZT6" i="30"/>
  <c r="EZU6" i="30"/>
  <c r="EZV6" i="30"/>
  <c r="EZW6" i="30"/>
  <c r="EZX6" i="30"/>
  <c r="EZY6" i="30"/>
  <c r="EZZ6" i="30"/>
  <c r="FAA6" i="30"/>
  <c r="FAB6" i="30"/>
  <c r="FAC6" i="30"/>
  <c r="FAD6" i="30"/>
  <c r="FAE6" i="30"/>
  <c r="FAF6" i="30"/>
  <c r="FAG6" i="30"/>
  <c r="FAH6" i="30"/>
  <c r="FAI6" i="30"/>
  <c r="FAJ6" i="30"/>
  <c r="FAK6" i="30"/>
  <c r="FAL6" i="30"/>
  <c r="FAM6" i="30"/>
  <c r="FAN6" i="30"/>
  <c r="FAO6" i="30"/>
  <c r="FAP6" i="30"/>
  <c r="FAQ6" i="30"/>
  <c r="FAR6" i="30"/>
  <c r="FAS6" i="30"/>
  <c r="FAT6" i="30"/>
  <c r="FAU6" i="30"/>
  <c r="FAV6" i="30"/>
  <c r="FAW6" i="30"/>
  <c r="FAX6" i="30"/>
  <c r="FAY6" i="30"/>
  <c r="FAZ6" i="30"/>
  <c r="FBA6" i="30"/>
  <c r="FBB6" i="30"/>
  <c r="FBC6" i="30"/>
  <c r="FBD6" i="30"/>
  <c r="FBE6" i="30"/>
  <c r="FBF6" i="30"/>
  <c r="FBG6" i="30"/>
  <c r="FBH6" i="30"/>
  <c r="FBI6" i="30"/>
  <c r="FBJ6" i="30"/>
  <c r="FBK6" i="30"/>
  <c r="FBL6" i="30"/>
  <c r="FBM6" i="30"/>
  <c r="FBN6" i="30"/>
  <c r="FBO6" i="30"/>
  <c r="FBP6" i="30"/>
  <c r="FBQ6" i="30"/>
  <c r="FBR6" i="30"/>
  <c r="FBS6" i="30"/>
  <c r="FBT6" i="30"/>
  <c r="FBU6" i="30"/>
  <c r="FBV6" i="30"/>
  <c r="FBW6" i="30"/>
  <c r="FBX6" i="30"/>
  <c r="FBY6" i="30"/>
  <c r="FBZ6" i="30"/>
  <c r="FCA6" i="30"/>
  <c r="FCB6" i="30"/>
  <c r="FCC6" i="30"/>
  <c r="FCD6" i="30"/>
  <c r="FCE6" i="30"/>
  <c r="FCF6" i="30"/>
  <c r="FCG6" i="30"/>
  <c r="FCH6" i="30"/>
  <c r="FCI6" i="30"/>
  <c r="FCJ6" i="30"/>
  <c r="FCK6" i="30"/>
  <c r="FCL6" i="30"/>
  <c r="FCM6" i="30"/>
  <c r="FCN6" i="30"/>
  <c r="FCO6" i="30"/>
  <c r="FCP6" i="30"/>
  <c r="FCQ6" i="30"/>
  <c r="FCR6" i="30"/>
  <c r="FCS6" i="30"/>
  <c r="FCT6" i="30"/>
  <c r="FCU6" i="30"/>
  <c r="FCV6" i="30"/>
  <c r="FCW6" i="30"/>
  <c r="FCX6" i="30"/>
  <c r="FCY6" i="30"/>
  <c r="FCZ6" i="30"/>
  <c r="FDA6" i="30"/>
  <c r="FDB6" i="30"/>
  <c r="FDC6" i="30"/>
  <c r="FDD6" i="30"/>
  <c r="FDE6" i="30"/>
  <c r="FDF6" i="30"/>
  <c r="FDG6" i="30"/>
  <c r="FDH6" i="30"/>
  <c r="FDI6" i="30"/>
  <c r="FDJ6" i="30"/>
  <c r="FDK6" i="30"/>
  <c r="FDL6" i="30"/>
  <c r="FDM6" i="30"/>
  <c r="FDN6" i="30"/>
  <c r="FDO6" i="30"/>
  <c r="FDP6" i="30"/>
  <c r="FDQ6" i="30"/>
  <c r="FDR6" i="30"/>
  <c r="FDS6" i="30"/>
  <c r="FDT6" i="30"/>
  <c r="FDU6" i="30"/>
  <c r="FDV6" i="30"/>
  <c r="FDW6" i="30"/>
  <c r="FDX6" i="30"/>
  <c r="FDY6" i="30"/>
  <c r="FDZ6" i="30"/>
  <c r="FEA6" i="30"/>
  <c r="FEB6" i="30"/>
  <c r="FEC6" i="30"/>
  <c r="FED6" i="30"/>
  <c r="FEE6" i="30"/>
  <c r="FEF6" i="30"/>
  <c r="FEG6" i="30"/>
  <c r="FEH6" i="30"/>
  <c r="FEI6" i="30"/>
  <c r="FEJ6" i="30"/>
  <c r="FEK6" i="30"/>
  <c r="FEL6" i="30"/>
  <c r="FEM6" i="30"/>
  <c r="FEN6" i="30"/>
  <c r="FEO6" i="30"/>
  <c r="FEP6" i="30"/>
  <c r="FEQ6" i="30"/>
  <c r="FER6" i="30"/>
  <c r="FES6" i="30"/>
  <c r="FET6" i="30"/>
  <c r="FEU6" i="30"/>
  <c r="FEV6" i="30"/>
  <c r="FEW6" i="30"/>
  <c r="FEX6" i="30"/>
  <c r="FEY6" i="30"/>
  <c r="FEZ6" i="30"/>
  <c r="FFA6" i="30"/>
  <c r="FFB6" i="30"/>
  <c r="FFC6" i="30"/>
  <c r="FFD6" i="30"/>
  <c r="FFE6" i="30"/>
  <c r="FFF6" i="30"/>
  <c r="FFG6" i="30"/>
  <c r="FFH6" i="30"/>
  <c r="FFI6" i="30"/>
  <c r="FFJ6" i="30"/>
  <c r="FFK6" i="30"/>
  <c r="FFL6" i="30"/>
  <c r="FFM6" i="30"/>
  <c r="FFN6" i="30"/>
  <c r="FFO6" i="30"/>
  <c r="FFP6" i="30"/>
  <c r="FFQ6" i="30"/>
  <c r="FFR6" i="30"/>
  <c r="FFS6" i="30"/>
  <c r="FFT6" i="30"/>
  <c r="FFU6" i="30"/>
  <c r="FFV6" i="30"/>
  <c r="FFW6" i="30"/>
  <c r="FFX6" i="30"/>
  <c r="FFY6" i="30"/>
  <c r="FFZ6" i="30"/>
  <c r="FGA6" i="30"/>
  <c r="FGB6" i="30"/>
  <c r="FGC6" i="30"/>
  <c r="FGD6" i="30"/>
  <c r="FGE6" i="30"/>
  <c r="FGF6" i="30"/>
  <c r="FGG6" i="30"/>
  <c r="FGH6" i="30"/>
  <c r="FGI6" i="30"/>
  <c r="FGJ6" i="30"/>
  <c r="FGK6" i="30"/>
  <c r="FGL6" i="30"/>
  <c r="FGM6" i="30"/>
  <c r="FGN6" i="30"/>
  <c r="FGO6" i="30"/>
  <c r="FGP6" i="30"/>
  <c r="FGQ6" i="30"/>
  <c r="FGR6" i="30"/>
  <c r="FGS6" i="30"/>
  <c r="FGT6" i="30"/>
  <c r="FGU6" i="30"/>
  <c r="FGV6" i="30"/>
  <c r="FGW6" i="30"/>
  <c r="FGX6" i="30"/>
  <c r="FGY6" i="30"/>
  <c r="FGZ6" i="30"/>
  <c r="FHA6" i="30"/>
  <c r="FHB6" i="30"/>
  <c r="FHC6" i="30"/>
  <c r="FHD6" i="30"/>
  <c r="FHE6" i="30"/>
  <c r="FHF6" i="30"/>
  <c r="FHG6" i="30"/>
  <c r="FHH6" i="30"/>
  <c r="FHI6" i="30"/>
  <c r="FHJ6" i="30"/>
  <c r="FHK6" i="30"/>
  <c r="FHL6" i="30"/>
  <c r="FHM6" i="30"/>
  <c r="FHN6" i="30"/>
  <c r="FHO6" i="30"/>
  <c r="FHP6" i="30"/>
  <c r="FHQ6" i="30"/>
  <c r="FHR6" i="30"/>
  <c r="FHS6" i="30"/>
  <c r="FHT6" i="30"/>
  <c r="FHU6" i="30"/>
  <c r="FHV6" i="30"/>
  <c r="FHW6" i="30"/>
  <c r="FHX6" i="30"/>
  <c r="FHY6" i="30"/>
  <c r="FHZ6" i="30"/>
  <c r="FIA6" i="30"/>
  <c r="FIB6" i="30"/>
  <c r="FIC6" i="30"/>
  <c r="FID6" i="30"/>
  <c r="FIE6" i="30"/>
  <c r="FIF6" i="30"/>
  <c r="FIG6" i="30"/>
  <c r="FIH6" i="30"/>
  <c r="FII6" i="30"/>
  <c r="FIJ6" i="30"/>
  <c r="FIK6" i="30"/>
  <c r="FIL6" i="30"/>
  <c r="FIM6" i="30"/>
  <c r="FIN6" i="30"/>
  <c r="FIO6" i="30"/>
  <c r="FIP6" i="30"/>
  <c r="FIQ6" i="30"/>
  <c r="FIR6" i="30"/>
  <c r="FIS6" i="30"/>
  <c r="FIT6" i="30"/>
  <c r="FIU6" i="30"/>
  <c r="FIV6" i="30"/>
  <c r="FIW6" i="30"/>
  <c r="FIX6" i="30"/>
  <c r="FIY6" i="30"/>
  <c r="FIZ6" i="30"/>
  <c r="FJA6" i="30"/>
  <c r="FJB6" i="30"/>
  <c r="FJC6" i="30"/>
  <c r="FJD6" i="30"/>
  <c r="FJE6" i="30"/>
  <c r="FJF6" i="30"/>
  <c r="FJG6" i="30"/>
  <c r="FJH6" i="30"/>
  <c r="FJI6" i="30"/>
  <c r="FJJ6" i="30"/>
  <c r="FJK6" i="30"/>
  <c r="FJL6" i="30"/>
  <c r="FJM6" i="30"/>
  <c r="FJN6" i="30"/>
  <c r="FJO6" i="30"/>
  <c r="FJP6" i="30"/>
  <c r="FJQ6" i="30"/>
  <c r="FJR6" i="30"/>
  <c r="FJS6" i="30"/>
  <c r="FJT6" i="30"/>
  <c r="FJU6" i="30"/>
  <c r="FJV6" i="30"/>
  <c r="FJW6" i="30"/>
  <c r="FJX6" i="30"/>
  <c r="FJY6" i="30"/>
  <c r="FJZ6" i="30"/>
  <c r="FKA6" i="30"/>
  <c r="FKB6" i="30"/>
  <c r="FKC6" i="30"/>
  <c r="FKD6" i="30"/>
  <c r="FKE6" i="30"/>
  <c r="FKF6" i="30"/>
  <c r="FKG6" i="30"/>
  <c r="FKH6" i="30"/>
  <c r="FKI6" i="30"/>
  <c r="FKJ6" i="30"/>
  <c r="FKK6" i="30"/>
  <c r="FKL6" i="30"/>
  <c r="FKM6" i="30"/>
  <c r="FKN6" i="30"/>
  <c r="FKO6" i="30"/>
  <c r="FKP6" i="30"/>
  <c r="FKQ6" i="30"/>
  <c r="FKR6" i="30"/>
  <c r="FKS6" i="30"/>
  <c r="FKT6" i="30"/>
  <c r="FKU6" i="30"/>
  <c r="FKV6" i="30"/>
  <c r="FKW6" i="30"/>
  <c r="FKX6" i="30"/>
  <c r="FKY6" i="30"/>
  <c r="FKZ6" i="30"/>
  <c r="FLA6" i="30"/>
  <c r="FLB6" i="30"/>
  <c r="FLC6" i="30"/>
  <c r="FLD6" i="30"/>
  <c r="FLE6" i="30"/>
  <c r="FLF6" i="30"/>
  <c r="FLG6" i="30"/>
  <c r="FLH6" i="30"/>
  <c r="FLI6" i="30"/>
  <c r="FLJ6" i="30"/>
  <c r="FLK6" i="30"/>
  <c r="FLL6" i="30"/>
  <c r="FLM6" i="30"/>
  <c r="FLN6" i="30"/>
  <c r="FLO6" i="30"/>
  <c r="FLP6" i="30"/>
  <c r="FLQ6" i="30"/>
  <c r="FLR6" i="30"/>
  <c r="FLS6" i="30"/>
  <c r="FLT6" i="30"/>
  <c r="FLU6" i="30"/>
  <c r="FLV6" i="30"/>
  <c r="FLW6" i="30"/>
  <c r="FLX6" i="30"/>
  <c r="FLY6" i="30"/>
  <c r="FLZ6" i="30"/>
  <c r="FMA6" i="30"/>
  <c r="FMB6" i="30"/>
  <c r="FMC6" i="30"/>
  <c r="FMD6" i="30"/>
  <c r="FME6" i="30"/>
  <c r="FMF6" i="30"/>
  <c r="FMG6" i="30"/>
  <c r="FMH6" i="30"/>
  <c r="FMI6" i="30"/>
  <c r="FMJ6" i="30"/>
  <c r="FMK6" i="30"/>
  <c r="FML6" i="30"/>
  <c r="FMM6" i="30"/>
  <c r="FMN6" i="30"/>
  <c r="FMO6" i="30"/>
  <c r="FMP6" i="30"/>
  <c r="FMQ6" i="30"/>
  <c r="FMR6" i="30"/>
  <c r="FMS6" i="30"/>
  <c r="FMT6" i="30"/>
  <c r="FMU6" i="30"/>
  <c r="FMV6" i="30"/>
  <c r="FMW6" i="30"/>
  <c r="FMX6" i="30"/>
  <c r="FMY6" i="30"/>
  <c r="FMZ6" i="30"/>
  <c r="FNA6" i="30"/>
  <c r="FNB6" i="30"/>
  <c r="FNC6" i="30"/>
  <c r="FND6" i="30"/>
  <c r="FNE6" i="30"/>
  <c r="FNF6" i="30"/>
  <c r="FNG6" i="30"/>
  <c r="FNH6" i="30"/>
  <c r="FNI6" i="30"/>
  <c r="FNJ6" i="30"/>
  <c r="FNK6" i="30"/>
  <c r="FNL6" i="30"/>
  <c r="FNM6" i="30"/>
  <c r="FNN6" i="30"/>
  <c r="FNO6" i="30"/>
  <c r="FNP6" i="30"/>
  <c r="FNQ6" i="30"/>
  <c r="FNR6" i="30"/>
  <c r="FNS6" i="30"/>
  <c r="FNT6" i="30"/>
  <c r="FNU6" i="30"/>
  <c r="FNV6" i="30"/>
  <c r="FNW6" i="30"/>
  <c r="FNX6" i="30"/>
  <c r="FNY6" i="30"/>
  <c r="FNZ6" i="30"/>
  <c r="FOA6" i="30"/>
  <c r="FOB6" i="30"/>
  <c r="FOC6" i="30"/>
  <c r="FOD6" i="30"/>
  <c r="FOE6" i="30"/>
  <c r="FOF6" i="30"/>
  <c r="FOG6" i="30"/>
  <c r="FOH6" i="30"/>
  <c r="FOI6" i="30"/>
  <c r="FOJ6" i="30"/>
  <c r="FOK6" i="30"/>
  <c r="FOL6" i="30"/>
  <c r="FOM6" i="30"/>
  <c r="FON6" i="30"/>
  <c r="FOO6" i="30"/>
  <c r="FOP6" i="30"/>
  <c r="FOQ6" i="30"/>
  <c r="FOR6" i="30"/>
  <c r="FOS6" i="30"/>
  <c r="FOT6" i="30"/>
  <c r="FOU6" i="30"/>
  <c r="FOV6" i="30"/>
  <c r="FOW6" i="30"/>
  <c r="FOX6" i="30"/>
  <c r="FOY6" i="30"/>
  <c r="FOZ6" i="30"/>
  <c r="FPA6" i="30"/>
  <c r="FPB6" i="30"/>
  <c r="FPC6" i="30"/>
  <c r="FPD6" i="30"/>
  <c r="FPE6" i="30"/>
  <c r="FPF6" i="30"/>
  <c r="FPG6" i="30"/>
  <c r="FPH6" i="30"/>
  <c r="FPI6" i="30"/>
  <c r="FPJ6" i="30"/>
  <c r="FPK6" i="30"/>
  <c r="FPL6" i="30"/>
  <c r="FPM6" i="30"/>
  <c r="FPN6" i="30"/>
  <c r="FPO6" i="30"/>
  <c r="FPP6" i="30"/>
  <c r="FPQ6" i="30"/>
  <c r="FPR6" i="30"/>
  <c r="FPS6" i="30"/>
  <c r="FPT6" i="30"/>
  <c r="FPU6" i="30"/>
  <c r="FPV6" i="30"/>
  <c r="FPW6" i="30"/>
  <c r="FPX6" i="30"/>
  <c r="FPY6" i="30"/>
  <c r="FPZ6" i="30"/>
  <c r="FQA6" i="30"/>
  <c r="FQB6" i="30"/>
  <c r="FQC6" i="30"/>
  <c r="FQD6" i="30"/>
  <c r="FQE6" i="30"/>
  <c r="FQF6" i="30"/>
  <c r="FQG6" i="30"/>
  <c r="FQH6" i="30"/>
  <c r="FQI6" i="30"/>
  <c r="FQJ6" i="30"/>
  <c r="FQK6" i="30"/>
  <c r="FQL6" i="30"/>
  <c r="FQM6" i="30"/>
  <c r="FQN6" i="30"/>
  <c r="FQO6" i="30"/>
  <c r="FQP6" i="30"/>
  <c r="FQQ6" i="30"/>
  <c r="FQR6" i="30"/>
  <c r="FQS6" i="30"/>
  <c r="FQT6" i="30"/>
  <c r="FQU6" i="30"/>
  <c r="FQV6" i="30"/>
  <c r="FQW6" i="30"/>
  <c r="FQX6" i="30"/>
  <c r="FQY6" i="30"/>
  <c r="FQZ6" i="30"/>
  <c r="FRA6" i="30"/>
  <c r="FRB6" i="30"/>
  <c r="FRC6" i="30"/>
  <c r="FRD6" i="30"/>
  <c r="FRE6" i="30"/>
  <c r="FRF6" i="30"/>
  <c r="FRG6" i="30"/>
  <c r="FRH6" i="30"/>
  <c r="FRI6" i="30"/>
  <c r="FRJ6" i="30"/>
  <c r="FRK6" i="30"/>
  <c r="FRL6" i="30"/>
  <c r="FRM6" i="30"/>
  <c r="FRN6" i="30"/>
  <c r="FRO6" i="30"/>
  <c r="FRP6" i="30"/>
  <c r="FRQ6" i="30"/>
  <c r="FRR6" i="30"/>
  <c r="FRS6" i="30"/>
  <c r="FRT6" i="30"/>
  <c r="FRU6" i="30"/>
  <c r="FRV6" i="30"/>
  <c r="FRW6" i="30"/>
  <c r="FRX6" i="30"/>
  <c r="FRY6" i="30"/>
  <c r="FRZ6" i="30"/>
  <c r="FSA6" i="30"/>
  <c r="FSB6" i="30"/>
  <c r="FSC6" i="30"/>
  <c r="FSD6" i="30"/>
  <c r="FSE6" i="30"/>
  <c r="FSF6" i="30"/>
  <c r="FSG6" i="30"/>
  <c r="FSH6" i="30"/>
  <c r="FSI6" i="30"/>
  <c r="FSJ6" i="30"/>
  <c r="FSK6" i="30"/>
  <c r="FSL6" i="30"/>
  <c r="FSM6" i="30"/>
  <c r="FSN6" i="30"/>
  <c r="FSO6" i="30"/>
  <c r="FSP6" i="30"/>
  <c r="FSQ6" i="30"/>
  <c r="FSR6" i="30"/>
  <c r="FSS6" i="30"/>
  <c r="FST6" i="30"/>
  <c r="FSU6" i="30"/>
  <c r="FSV6" i="30"/>
  <c r="FSW6" i="30"/>
  <c r="FSX6" i="30"/>
  <c r="FSY6" i="30"/>
  <c r="FSZ6" i="30"/>
  <c r="FTA6" i="30"/>
  <c r="FTB6" i="30"/>
  <c r="FTC6" i="30"/>
  <c r="FTD6" i="30"/>
  <c r="FTE6" i="30"/>
  <c r="FTF6" i="30"/>
  <c r="FTG6" i="30"/>
  <c r="FTH6" i="30"/>
  <c r="FTI6" i="30"/>
  <c r="FTJ6" i="30"/>
  <c r="FTK6" i="30"/>
  <c r="FTL6" i="30"/>
  <c r="FTM6" i="30"/>
  <c r="FTN6" i="30"/>
  <c r="FTO6" i="30"/>
  <c r="FTP6" i="30"/>
  <c r="FTQ6" i="30"/>
  <c r="FTR6" i="30"/>
  <c r="FTS6" i="30"/>
  <c r="FTT6" i="30"/>
  <c r="FTU6" i="30"/>
  <c r="FTV6" i="30"/>
  <c r="FTW6" i="30"/>
  <c r="FTX6" i="30"/>
  <c r="FTY6" i="30"/>
  <c r="FTZ6" i="30"/>
  <c r="FUA6" i="30"/>
  <c r="FUB6" i="30"/>
  <c r="FUC6" i="30"/>
  <c r="FUD6" i="30"/>
  <c r="FUE6" i="30"/>
  <c r="FUF6" i="30"/>
  <c r="FUG6" i="30"/>
  <c r="FUH6" i="30"/>
  <c r="FUI6" i="30"/>
  <c r="FUJ6" i="30"/>
  <c r="FUK6" i="30"/>
  <c r="FUL6" i="30"/>
  <c r="FUM6" i="30"/>
  <c r="FUN6" i="30"/>
  <c r="FUO6" i="30"/>
  <c r="FUP6" i="30"/>
  <c r="FUQ6" i="30"/>
  <c r="FUR6" i="30"/>
  <c r="FUS6" i="30"/>
  <c r="FUT6" i="30"/>
  <c r="FUU6" i="30"/>
  <c r="FUV6" i="30"/>
  <c r="FUW6" i="30"/>
  <c r="FUX6" i="30"/>
  <c r="FUY6" i="30"/>
  <c r="FUZ6" i="30"/>
  <c r="FVA6" i="30"/>
  <c r="FVB6" i="30"/>
  <c r="FVC6" i="30"/>
  <c r="FVD6" i="30"/>
  <c r="FVE6" i="30"/>
  <c r="FVF6" i="30"/>
  <c r="FVG6" i="30"/>
  <c r="FVH6" i="30"/>
  <c r="FVI6" i="30"/>
  <c r="FVJ6" i="30"/>
  <c r="FVK6" i="30"/>
  <c r="FVL6" i="30"/>
  <c r="FVM6" i="30"/>
  <c r="FVN6" i="30"/>
  <c r="FVO6" i="30"/>
  <c r="FVP6" i="30"/>
  <c r="FVQ6" i="30"/>
  <c r="FVR6" i="30"/>
  <c r="FVS6" i="30"/>
  <c r="FVT6" i="30"/>
  <c r="FVU6" i="30"/>
  <c r="FVV6" i="30"/>
  <c r="FVW6" i="30"/>
  <c r="FVX6" i="30"/>
  <c r="FVY6" i="30"/>
  <c r="FVZ6" i="30"/>
  <c r="FWA6" i="30"/>
  <c r="FWB6" i="30"/>
  <c r="FWC6" i="30"/>
  <c r="FWD6" i="30"/>
  <c r="FWE6" i="30"/>
  <c r="FWF6" i="30"/>
  <c r="FWG6" i="30"/>
  <c r="FWH6" i="30"/>
  <c r="FWI6" i="30"/>
  <c r="FWJ6" i="30"/>
  <c r="FWK6" i="30"/>
  <c r="FWL6" i="30"/>
  <c r="FWM6" i="30"/>
  <c r="FWN6" i="30"/>
  <c r="FWO6" i="30"/>
  <c r="FWP6" i="30"/>
  <c r="FWQ6" i="30"/>
  <c r="FWR6" i="30"/>
  <c r="FWS6" i="30"/>
  <c r="FWT6" i="30"/>
  <c r="FWU6" i="30"/>
  <c r="FWV6" i="30"/>
  <c r="FWW6" i="30"/>
  <c r="FWX6" i="30"/>
  <c r="FWY6" i="30"/>
  <c r="FWZ6" i="30"/>
  <c r="FXA6" i="30"/>
  <c r="FXB6" i="30"/>
  <c r="FXC6" i="30"/>
  <c r="FXD6" i="30"/>
  <c r="FXE6" i="30"/>
  <c r="FXF6" i="30"/>
  <c r="FXG6" i="30"/>
  <c r="FXH6" i="30"/>
  <c r="FXI6" i="30"/>
  <c r="FXJ6" i="30"/>
  <c r="FXK6" i="30"/>
  <c r="FXL6" i="30"/>
  <c r="FXM6" i="30"/>
  <c r="FXN6" i="30"/>
  <c r="FXO6" i="30"/>
  <c r="FXP6" i="30"/>
  <c r="FXQ6" i="30"/>
  <c r="FXR6" i="30"/>
  <c r="FXS6" i="30"/>
  <c r="FXT6" i="30"/>
  <c r="FXU6" i="30"/>
  <c r="FXV6" i="30"/>
  <c r="FXW6" i="30"/>
  <c r="FXX6" i="30"/>
  <c r="FXY6" i="30"/>
  <c r="FXZ6" i="30"/>
  <c r="FYA6" i="30"/>
  <c r="FYB6" i="30"/>
  <c r="FYC6" i="30"/>
  <c r="FYD6" i="30"/>
  <c r="FYE6" i="30"/>
  <c r="FYF6" i="30"/>
  <c r="FYG6" i="30"/>
  <c r="FYH6" i="30"/>
  <c r="FYI6" i="30"/>
  <c r="FYJ6" i="30"/>
  <c r="FYK6" i="30"/>
  <c r="FYL6" i="30"/>
  <c r="FYM6" i="30"/>
  <c r="FYN6" i="30"/>
  <c r="FYO6" i="30"/>
  <c r="FYP6" i="30"/>
  <c r="FYQ6" i="30"/>
  <c r="FYR6" i="30"/>
  <c r="FYS6" i="30"/>
  <c r="FYT6" i="30"/>
  <c r="FYU6" i="30"/>
  <c r="FYV6" i="30"/>
  <c r="FYW6" i="30"/>
  <c r="FYX6" i="30"/>
  <c r="FYY6" i="30"/>
  <c r="FYZ6" i="30"/>
  <c r="FZA6" i="30"/>
  <c r="FZB6" i="30"/>
  <c r="FZC6" i="30"/>
  <c r="FZD6" i="30"/>
  <c r="FZE6" i="30"/>
  <c r="FZF6" i="30"/>
  <c r="FZG6" i="30"/>
  <c r="FZH6" i="30"/>
  <c r="FZI6" i="30"/>
  <c r="FZJ6" i="30"/>
  <c r="FZK6" i="30"/>
  <c r="FZL6" i="30"/>
  <c r="FZM6" i="30"/>
  <c r="FZN6" i="30"/>
  <c r="FZO6" i="30"/>
  <c r="FZP6" i="30"/>
  <c r="FZQ6" i="30"/>
  <c r="FZR6" i="30"/>
  <c r="FZS6" i="30"/>
  <c r="FZT6" i="30"/>
  <c r="FZU6" i="30"/>
  <c r="FZV6" i="30"/>
  <c r="FZW6" i="30"/>
  <c r="FZX6" i="30"/>
  <c r="FZY6" i="30"/>
  <c r="FZZ6" i="30"/>
  <c r="GAA6" i="30"/>
  <c r="GAB6" i="30"/>
  <c r="GAC6" i="30"/>
  <c r="GAD6" i="30"/>
  <c r="GAE6" i="30"/>
  <c r="GAF6" i="30"/>
  <c r="GAG6" i="30"/>
  <c r="GAH6" i="30"/>
  <c r="GAI6" i="30"/>
  <c r="GAJ6" i="30"/>
  <c r="GAK6" i="30"/>
  <c r="GAL6" i="30"/>
  <c r="GAM6" i="30"/>
  <c r="GAN6" i="30"/>
  <c r="GAO6" i="30"/>
  <c r="GAP6" i="30"/>
  <c r="GAQ6" i="30"/>
  <c r="GAR6" i="30"/>
  <c r="GAS6" i="30"/>
  <c r="GAT6" i="30"/>
  <c r="GAU6" i="30"/>
  <c r="GAV6" i="30"/>
  <c r="GAW6" i="30"/>
  <c r="GAX6" i="30"/>
  <c r="GAY6" i="30"/>
  <c r="GAZ6" i="30"/>
  <c r="GBA6" i="30"/>
  <c r="GBB6" i="30"/>
  <c r="GBC6" i="30"/>
  <c r="GBD6" i="30"/>
  <c r="GBE6" i="30"/>
  <c r="GBF6" i="30"/>
  <c r="GBG6" i="30"/>
  <c r="GBH6" i="30"/>
  <c r="GBI6" i="30"/>
  <c r="GBJ6" i="30"/>
  <c r="GBK6" i="30"/>
  <c r="GBL6" i="30"/>
  <c r="GBM6" i="30"/>
  <c r="GBN6" i="30"/>
  <c r="GBO6" i="30"/>
  <c r="GBP6" i="30"/>
  <c r="GBQ6" i="30"/>
  <c r="GBR6" i="30"/>
  <c r="GBS6" i="30"/>
  <c r="GBT6" i="30"/>
  <c r="GBU6" i="30"/>
  <c r="GBV6" i="30"/>
  <c r="GBW6" i="30"/>
  <c r="GBX6" i="30"/>
  <c r="GBY6" i="30"/>
  <c r="GBZ6" i="30"/>
  <c r="GCA6" i="30"/>
  <c r="GCB6" i="30"/>
  <c r="GCC6" i="30"/>
  <c r="GCD6" i="30"/>
  <c r="GCE6" i="30"/>
  <c r="GCF6" i="30"/>
  <c r="GCG6" i="30"/>
  <c r="GCH6" i="30"/>
  <c r="GCI6" i="30"/>
  <c r="GCJ6" i="30"/>
  <c r="GCK6" i="30"/>
  <c r="GCL6" i="30"/>
  <c r="GCM6" i="30"/>
  <c r="GCN6" i="30"/>
  <c r="GCO6" i="30"/>
  <c r="GCP6" i="30"/>
  <c r="GCQ6" i="30"/>
  <c r="GCR6" i="30"/>
  <c r="GCS6" i="30"/>
  <c r="GCT6" i="30"/>
  <c r="GCU6" i="30"/>
  <c r="GCV6" i="30"/>
  <c r="GCW6" i="30"/>
  <c r="GCX6" i="30"/>
  <c r="GCY6" i="30"/>
  <c r="GCZ6" i="30"/>
  <c r="GDA6" i="30"/>
  <c r="GDB6" i="30"/>
  <c r="GDC6" i="30"/>
  <c r="GDD6" i="30"/>
  <c r="GDE6" i="30"/>
  <c r="GDF6" i="30"/>
  <c r="GDG6" i="30"/>
  <c r="GDH6" i="30"/>
  <c r="GDI6" i="30"/>
  <c r="GDJ6" i="30"/>
  <c r="GDK6" i="30"/>
  <c r="GDL6" i="30"/>
  <c r="GDM6" i="30"/>
  <c r="GDN6" i="30"/>
  <c r="GDO6" i="30"/>
  <c r="GDP6" i="30"/>
  <c r="GDQ6" i="30"/>
  <c r="GDR6" i="30"/>
  <c r="GDS6" i="30"/>
  <c r="GDT6" i="30"/>
  <c r="GDU6" i="30"/>
  <c r="GDV6" i="30"/>
  <c r="GDW6" i="30"/>
  <c r="GDX6" i="30"/>
  <c r="GDY6" i="30"/>
  <c r="GDZ6" i="30"/>
  <c r="GEA6" i="30"/>
  <c r="GEB6" i="30"/>
  <c r="GEC6" i="30"/>
  <c r="GED6" i="30"/>
  <c r="GEE6" i="30"/>
  <c r="GEF6" i="30"/>
  <c r="GEG6" i="30"/>
  <c r="GEH6" i="30"/>
  <c r="GEI6" i="30"/>
  <c r="GEJ6" i="30"/>
  <c r="GEK6" i="30"/>
  <c r="GEL6" i="30"/>
  <c r="GEM6" i="30"/>
  <c r="GEN6" i="30"/>
  <c r="GEO6" i="30"/>
  <c r="GEP6" i="30"/>
  <c r="GEQ6" i="30"/>
  <c r="GER6" i="30"/>
  <c r="GES6" i="30"/>
  <c r="GET6" i="30"/>
  <c r="GEU6" i="30"/>
  <c r="GEV6" i="30"/>
  <c r="GEW6" i="30"/>
  <c r="GEX6" i="30"/>
  <c r="GEY6" i="30"/>
  <c r="GEZ6" i="30"/>
  <c r="GFA6" i="30"/>
  <c r="GFB6" i="30"/>
  <c r="GFC6" i="30"/>
  <c r="GFD6" i="30"/>
  <c r="GFE6" i="30"/>
  <c r="GFF6" i="30"/>
  <c r="GFG6" i="30"/>
  <c r="GFH6" i="30"/>
  <c r="GFI6" i="30"/>
  <c r="GFJ6" i="30"/>
  <c r="GFK6" i="30"/>
  <c r="GFL6" i="30"/>
  <c r="GFM6" i="30"/>
  <c r="GFN6" i="30"/>
  <c r="GFO6" i="30"/>
  <c r="GFP6" i="30"/>
  <c r="GFQ6" i="30"/>
  <c r="GFR6" i="30"/>
  <c r="GFS6" i="30"/>
  <c r="GFT6" i="30"/>
  <c r="GFU6" i="30"/>
  <c r="GFV6" i="30"/>
  <c r="GFW6" i="30"/>
  <c r="GFX6" i="30"/>
  <c r="GFY6" i="30"/>
  <c r="GFZ6" i="30"/>
  <c r="GGA6" i="30"/>
  <c r="GGB6" i="30"/>
  <c r="GGC6" i="30"/>
  <c r="GGD6" i="30"/>
  <c r="GGE6" i="30"/>
  <c r="GGF6" i="30"/>
  <c r="GGG6" i="30"/>
  <c r="GGH6" i="30"/>
  <c r="GGI6" i="30"/>
  <c r="GGJ6" i="30"/>
  <c r="GGK6" i="30"/>
  <c r="GGL6" i="30"/>
  <c r="GGM6" i="30"/>
  <c r="GGN6" i="30"/>
  <c r="GGO6" i="30"/>
  <c r="GGP6" i="30"/>
  <c r="GGQ6" i="30"/>
  <c r="GGR6" i="30"/>
  <c r="GGS6" i="30"/>
  <c r="GGT6" i="30"/>
  <c r="GGU6" i="30"/>
  <c r="GGV6" i="30"/>
  <c r="GGW6" i="30"/>
  <c r="GGX6" i="30"/>
  <c r="GGY6" i="30"/>
  <c r="GGZ6" i="30"/>
  <c r="GHA6" i="30"/>
  <c r="GHB6" i="30"/>
  <c r="GHC6" i="30"/>
  <c r="GHD6" i="30"/>
  <c r="GHE6" i="30"/>
  <c r="GHF6" i="30"/>
  <c r="GHG6" i="30"/>
  <c r="GHH6" i="30"/>
  <c r="GHI6" i="30"/>
  <c r="GHJ6" i="30"/>
  <c r="GHK6" i="30"/>
  <c r="GHL6" i="30"/>
  <c r="GHM6" i="30"/>
  <c r="GHN6" i="30"/>
  <c r="GHO6" i="30"/>
  <c r="GHP6" i="30"/>
  <c r="GHQ6" i="30"/>
  <c r="GHR6" i="30"/>
  <c r="GHS6" i="30"/>
  <c r="GHT6" i="30"/>
  <c r="GHU6" i="30"/>
  <c r="GHV6" i="30"/>
  <c r="GHW6" i="30"/>
  <c r="GHX6" i="30"/>
  <c r="GHY6" i="30"/>
  <c r="GHZ6" i="30"/>
  <c r="GIA6" i="30"/>
  <c r="GIB6" i="30"/>
  <c r="GIC6" i="30"/>
  <c r="GID6" i="30"/>
  <c r="GIE6" i="30"/>
  <c r="GIF6" i="30"/>
  <c r="GIG6" i="30"/>
  <c r="GIH6" i="30"/>
  <c r="GII6" i="30"/>
  <c r="GIJ6" i="30"/>
  <c r="GIK6" i="30"/>
  <c r="GIL6" i="30"/>
  <c r="GIM6" i="30"/>
  <c r="GIN6" i="30"/>
  <c r="GIO6" i="30"/>
  <c r="GIP6" i="30"/>
  <c r="GIQ6" i="30"/>
  <c r="GIR6" i="30"/>
  <c r="GIS6" i="30"/>
  <c r="GIT6" i="30"/>
  <c r="GIU6" i="30"/>
  <c r="GIV6" i="30"/>
  <c r="GIW6" i="30"/>
  <c r="GIX6" i="30"/>
  <c r="GIY6" i="30"/>
  <c r="GIZ6" i="30"/>
  <c r="GJA6" i="30"/>
  <c r="GJB6" i="30"/>
  <c r="GJC6" i="30"/>
  <c r="GJD6" i="30"/>
  <c r="GJE6" i="30"/>
  <c r="GJF6" i="30"/>
  <c r="GJG6" i="30"/>
  <c r="GJH6" i="30"/>
  <c r="GJI6" i="30"/>
  <c r="GJJ6" i="30"/>
  <c r="GJK6" i="30"/>
  <c r="GJL6" i="30"/>
  <c r="GJM6" i="30"/>
  <c r="GJN6" i="30"/>
  <c r="GJO6" i="30"/>
  <c r="GJP6" i="30"/>
  <c r="GJQ6" i="30"/>
  <c r="GJR6" i="30"/>
  <c r="GJS6" i="30"/>
  <c r="GJT6" i="30"/>
  <c r="GJU6" i="30"/>
  <c r="GJV6" i="30"/>
  <c r="GJW6" i="30"/>
  <c r="GJX6" i="30"/>
  <c r="GJY6" i="30"/>
  <c r="GJZ6" i="30"/>
  <c r="GKA6" i="30"/>
  <c r="GKB6" i="30"/>
  <c r="GKC6" i="30"/>
  <c r="GKD6" i="30"/>
  <c r="GKE6" i="30"/>
  <c r="GKF6" i="30"/>
  <c r="GKG6" i="30"/>
  <c r="GKH6" i="30"/>
  <c r="GKI6" i="30"/>
  <c r="GKJ6" i="30"/>
  <c r="GKK6" i="30"/>
  <c r="GKL6" i="30"/>
  <c r="GKM6" i="30"/>
  <c r="GKN6" i="30"/>
  <c r="GKO6" i="30"/>
  <c r="GKP6" i="30"/>
  <c r="GKQ6" i="30"/>
  <c r="GKR6" i="30"/>
  <c r="GKS6" i="30"/>
  <c r="GKT6" i="30"/>
  <c r="GKU6" i="30"/>
  <c r="GKV6" i="30"/>
  <c r="GKW6" i="30"/>
  <c r="GKX6" i="30"/>
  <c r="GKY6" i="30"/>
  <c r="GKZ6" i="30"/>
  <c r="GLA6" i="30"/>
  <c r="GLB6" i="30"/>
  <c r="GLC6" i="30"/>
  <c r="GLD6" i="30"/>
  <c r="GLE6" i="30"/>
  <c r="GLF6" i="30"/>
  <c r="GLG6" i="30"/>
  <c r="GLH6" i="30"/>
  <c r="GLI6" i="30"/>
  <c r="GLJ6" i="30"/>
  <c r="GLK6" i="30"/>
  <c r="GLL6" i="30"/>
  <c r="GLM6" i="30"/>
  <c r="GLN6" i="30"/>
  <c r="GLO6" i="30"/>
  <c r="GLP6" i="30"/>
  <c r="GLQ6" i="30"/>
  <c r="GLR6" i="30"/>
  <c r="GLS6" i="30"/>
  <c r="GLT6" i="30"/>
  <c r="GLU6" i="30"/>
  <c r="GLV6" i="30"/>
  <c r="GLW6" i="30"/>
  <c r="GLX6" i="30"/>
  <c r="GLY6" i="30"/>
  <c r="GLZ6" i="30"/>
  <c r="GMA6" i="30"/>
  <c r="GMB6" i="30"/>
  <c r="GMC6" i="30"/>
  <c r="GMD6" i="30"/>
  <c r="GME6" i="30"/>
  <c r="GMF6" i="30"/>
  <c r="GMG6" i="30"/>
  <c r="GMH6" i="30"/>
  <c r="GMI6" i="30"/>
  <c r="GMJ6" i="30"/>
  <c r="GMK6" i="30"/>
  <c r="GML6" i="30"/>
  <c r="GMM6" i="30"/>
  <c r="GMN6" i="30"/>
  <c r="GMO6" i="30"/>
  <c r="GMP6" i="30"/>
  <c r="GMQ6" i="30"/>
  <c r="GMR6" i="30"/>
  <c r="GMS6" i="30"/>
  <c r="GMT6" i="30"/>
  <c r="GMU6" i="30"/>
  <c r="GMV6" i="30"/>
  <c r="GMW6" i="30"/>
  <c r="GMX6" i="30"/>
  <c r="GMY6" i="30"/>
  <c r="GMZ6" i="30"/>
  <c r="GNA6" i="30"/>
  <c r="GNB6" i="30"/>
  <c r="GNC6" i="30"/>
  <c r="GND6" i="30"/>
  <c r="GNE6" i="30"/>
  <c r="GNF6" i="30"/>
  <c r="GNG6" i="30"/>
  <c r="GNH6" i="30"/>
  <c r="GNI6" i="30"/>
  <c r="GNJ6" i="30"/>
  <c r="GNK6" i="30"/>
  <c r="GNL6" i="30"/>
  <c r="GNM6" i="30"/>
  <c r="GNN6" i="30"/>
  <c r="GNO6" i="30"/>
  <c r="GNP6" i="30"/>
  <c r="GNQ6" i="30"/>
  <c r="GNR6" i="30"/>
  <c r="GNS6" i="30"/>
  <c r="GNT6" i="30"/>
  <c r="GNU6" i="30"/>
  <c r="GNV6" i="30"/>
  <c r="GNW6" i="30"/>
  <c r="GNX6" i="30"/>
  <c r="GNY6" i="30"/>
  <c r="GNZ6" i="30"/>
  <c r="GOA6" i="30"/>
  <c r="GOB6" i="30"/>
  <c r="GOC6" i="30"/>
  <c r="GOD6" i="30"/>
  <c r="GOE6" i="30"/>
  <c r="GOF6" i="30"/>
  <c r="GOG6" i="30"/>
  <c r="GOH6" i="30"/>
  <c r="GOI6" i="30"/>
  <c r="GOJ6" i="30"/>
  <c r="GOK6" i="30"/>
  <c r="GOL6" i="30"/>
  <c r="GOM6" i="30"/>
  <c r="GON6" i="30"/>
  <c r="GOO6" i="30"/>
  <c r="GOP6" i="30"/>
  <c r="GOQ6" i="30"/>
  <c r="GOR6" i="30"/>
  <c r="GOS6" i="30"/>
  <c r="GOT6" i="30"/>
  <c r="GOU6" i="30"/>
  <c r="GOV6" i="30"/>
  <c r="GOW6" i="30"/>
  <c r="GOX6" i="30"/>
  <c r="GOY6" i="30"/>
  <c r="GOZ6" i="30"/>
  <c r="GPA6" i="30"/>
  <c r="GPB6" i="30"/>
  <c r="GPC6" i="30"/>
  <c r="GPD6" i="30"/>
  <c r="GPE6" i="30"/>
  <c r="GPF6" i="30"/>
  <c r="GPG6" i="30"/>
  <c r="GPH6" i="30"/>
  <c r="GPI6" i="30"/>
  <c r="GPJ6" i="30"/>
  <c r="GPK6" i="30"/>
  <c r="GPL6" i="30"/>
  <c r="GPM6" i="30"/>
  <c r="GPN6" i="30"/>
  <c r="GPO6" i="30"/>
  <c r="GPP6" i="30"/>
  <c r="GPQ6" i="30"/>
  <c r="GPR6" i="30"/>
  <c r="GPS6" i="30"/>
  <c r="GPT6" i="30"/>
  <c r="GPU6" i="30"/>
  <c r="GPV6" i="30"/>
  <c r="GPW6" i="30"/>
  <c r="GPX6" i="30"/>
  <c r="GPY6" i="30"/>
  <c r="GPZ6" i="30"/>
  <c r="GQA6" i="30"/>
  <c r="GQB6" i="30"/>
  <c r="GQC6" i="30"/>
  <c r="GQD6" i="30"/>
  <c r="GQE6" i="30"/>
  <c r="GQF6" i="30"/>
  <c r="GQG6" i="30"/>
  <c r="GQH6" i="30"/>
  <c r="GQI6" i="30"/>
  <c r="GQJ6" i="30"/>
  <c r="GQK6" i="30"/>
  <c r="GQL6" i="30"/>
  <c r="GQM6" i="30"/>
  <c r="GQN6" i="30"/>
  <c r="GQO6" i="30"/>
  <c r="GQP6" i="30"/>
  <c r="GQQ6" i="30"/>
  <c r="GQR6" i="30"/>
  <c r="GQS6" i="30"/>
  <c r="GQT6" i="30"/>
  <c r="GQU6" i="30"/>
  <c r="GQV6" i="30"/>
  <c r="GQW6" i="30"/>
  <c r="GQX6" i="30"/>
  <c r="GQY6" i="30"/>
  <c r="GQZ6" i="30"/>
  <c r="GRA6" i="30"/>
  <c r="GRB6" i="30"/>
  <c r="GRC6" i="30"/>
  <c r="GRD6" i="30"/>
  <c r="GRE6" i="30"/>
  <c r="GRF6" i="30"/>
  <c r="GRG6" i="30"/>
  <c r="GRH6" i="30"/>
  <c r="GRI6" i="30"/>
  <c r="GRJ6" i="30"/>
  <c r="GRK6" i="30"/>
  <c r="GRL6" i="30"/>
  <c r="GRM6" i="30"/>
  <c r="GRN6" i="30"/>
  <c r="GRO6" i="30"/>
  <c r="GRP6" i="30"/>
  <c r="GRQ6" i="30"/>
  <c r="GRR6" i="30"/>
  <c r="GRS6" i="30"/>
  <c r="GRT6" i="30"/>
  <c r="GRU6" i="30"/>
  <c r="GRV6" i="30"/>
  <c r="GRW6" i="30"/>
  <c r="GRX6" i="30"/>
  <c r="GRY6" i="30"/>
  <c r="GRZ6" i="30"/>
  <c r="GSA6" i="30"/>
  <c r="GSB6" i="30"/>
  <c r="GSC6" i="30"/>
  <c r="GSD6" i="30"/>
  <c r="GSE6" i="30"/>
  <c r="GSF6" i="30"/>
  <c r="GSG6" i="30"/>
  <c r="GSH6" i="30"/>
  <c r="GSI6" i="30"/>
  <c r="GSJ6" i="30"/>
  <c r="GSK6" i="30"/>
  <c r="GSL6" i="30"/>
  <c r="GSM6" i="30"/>
  <c r="GSN6" i="30"/>
  <c r="GSO6" i="30"/>
  <c r="GSP6" i="30"/>
  <c r="GSQ6" i="30"/>
  <c r="GSR6" i="30"/>
  <c r="GSS6" i="30"/>
  <c r="GST6" i="30"/>
  <c r="GSU6" i="30"/>
  <c r="GSV6" i="30"/>
  <c r="GSW6" i="30"/>
  <c r="GSX6" i="30"/>
  <c r="GSY6" i="30"/>
  <c r="GSZ6" i="30"/>
  <c r="GTA6" i="30"/>
  <c r="GTB6" i="30"/>
  <c r="GTC6" i="30"/>
  <c r="GTD6" i="30"/>
  <c r="GTE6" i="30"/>
  <c r="GTF6" i="30"/>
  <c r="GTG6" i="30"/>
  <c r="GTH6" i="30"/>
  <c r="GTI6" i="30"/>
  <c r="GTJ6" i="30"/>
  <c r="GTK6" i="30"/>
  <c r="GTL6" i="30"/>
  <c r="GTM6" i="30"/>
  <c r="GTN6" i="30"/>
  <c r="GTO6" i="30"/>
  <c r="GTP6" i="30"/>
  <c r="GTQ6" i="30"/>
  <c r="GTR6" i="30"/>
  <c r="GTS6" i="30"/>
  <c r="GTT6" i="30"/>
  <c r="GTU6" i="30"/>
  <c r="GTV6" i="30"/>
  <c r="GTW6" i="30"/>
  <c r="GTX6" i="30"/>
  <c r="GTY6" i="30"/>
  <c r="GTZ6" i="30"/>
  <c r="GUA6" i="30"/>
  <c r="GUB6" i="30"/>
  <c r="GUC6" i="30"/>
  <c r="GUD6" i="30"/>
  <c r="GUE6" i="30"/>
  <c r="GUF6" i="30"/>
  <c r="GUG6" i="30"/>
  <c r="GUH6" i="30"/>
  <c r="GUI6" i="30"/>
  <c r="GUJ6" i="30"/>
  <c r="GUK6" i="30"/>
  <c r="GUL6" i="30"/>
  <c r="GUM6" i="30"/>
  <c r="GUN6" i="30"/>
  <c r="GUO6" i="30"/>
  <c r="GUP6" i="30"/>
  <c r="GUQ6" i="30"/>
  <c r="GUR6" i="30"/>
  <c r="GUS6" i="30"/>
  <c r="GUT6" i="30"/>
  <c r="GUU6" i="30"/>
  <c r="GUV6" i="30"/>
  <c r="GUW6" i="30"/>
  <c r="GUX6" i="30"/>
  <c r="GUY6" i="30"/>
  <c r="GUZ6" i="30"/>
  <c r="GVA6" i="30"/>
  <c r="GVB6" i="30"/>
  <c r="GVC6" i="30"/>
  <c r="GVD6" i="30"/>
  <c r="GVE6" i="30"/>
  <c r="GVF6" i="30"/>
  <c r="GVG6" i="30"/>
  <c r="GVH6" i="30"/>
  <c r="GVI6" i="30"/>
  <c r="GVJ6" i="30"/>
  <c r="GVK6" i="30"/>
  <c r="GVL6" i="30"/>
  <c r="GVM6" i="30"/>
  <c r="GVN6" i="30"/>
  <c r="GVO6" i="30"/>
  <c r="GVP6" i="30"/>
  <c r="GVQ6" i="30"/>
  <c r="GVR6" i="30"/>
  <c r="GVS6" i="30"/>
  <c r="GVT6" i="30"/>
  <c r="GVU6" i="30"/>
  <c r="GVV6" i="30"/>
  <c r="GVW6" i="30"/>
  <c r="GVX6" i="30"/>
  <c r="GVY6" i="30"/>
  <c r="GVZ6" i="30"/>
  <c r="GWA6" i="30"/>
  <c r="GWB6" i="30"/>
  <c r="GWC6" i="30"/>
  <c r="GWD6" i="30"/>
  <c r="GWE6" i="30"/>
  <c r="GWF6" i="30"/>
  <c r="GWG6" i="30"/>
  <c r="GWH6" i="30"/>
  <c r="GWI6" i="30"/>
  <c r="GWJ6" i="30"/>
  <c r="GWK6" i="30"/>
  <c r="GWL6" i="30"/>
  <c r="GWM6" i="30"/>
  <c r="GWN6" i="30"/>
  <c r="GWO6" i="30"/>
  <c r="GWP6" i="30"/>
  <c r="GWQ6" i="30"/>
  <c r="GWR6" i="30"/>
  <c r="GWS6" i="30"/>
  <c r="GWT6" i="30"/>
  <c r="GWU6" i="30"/>
  <c r="GWV6" i="30"/>
  <c r="GWW6" i="30"/>
  <c r="GWX6" i="30"/>
  <c r="GWY6" i="30"/>
  <c r="GWZ6" i="30"/>
  <c r="GXA6" i="30"/>
  <c r="GXB6" i="30"/>
  <c r="GXC6" i="30"/>
  <c r="GXD6" i="30"/>
  <c r="GXE6" i="30"/>
  <c r="GXF6" i="30"/>
  <c r="GXG6" i="30"/>
  <c r="GXH6" i="30"/>
  <c r="GXI6" i="30"/>
  <c r="GXJ6" i="30"/>
  <c r="GXK6" i="30"/>
  <c r="GXL6" i="30"/>
  <c r="GXM6" i="30"/>
  <c r="GXN6" i="30"/>
  <c r="GXO6" i="30"/>
  <c r="GXP6" i="30"/>
  <c r="GXQ6" i="30"/>
  <c r="GXR6" i="30"/>
  <c r="GXS6" i="30"/>
  <c r="GXT6" i="30"/>
  <c r="GXU6" i="30"/>
  <c r="GXV6" i="30"/>
  <c r="GXW6" i="30"/>
  <c r="GXX6" i="30"/>
  <c r="GXY6" i="30"/>
  <c r="GXZ6" i="30"/>
  <c r="GYA6" i="30"/>
  <c r="GYB6" i="30"/>
  <c r="GYC6" i="30"/>
  <c r="GYD6" i="30"/>
  <c r="GYE6" i="30"/>
  <c r="GYF6" i="30"/>
  <c r="GYG6" i="30"/>
  <c r="GYH6" i="30"/>
  <c r="GYI6" i="30"/>
  <c r="GYJ6" i="30"/>
  <c r="GYK6" i="30"/>
  <c r="GYL6" i="30"/>
  <c r="GYM6" i="30"/>
  <c r="GYN6" i="30"/>
  <c r="GYO6" i="30"/>
  <c r="GYP6" i="30"/>
  <c r="GYQ6" i="30"/>
  <c r="GYR6" i="30"/>
  <c r="GYS6" i="30"/>
  <c r="GYT6" i="30"/>
  <c r="GYU6" i="30"/>
  <c r="GYV6" i="30"/>
  <c r="GYW6" i="30"/>
  <c r="GYX6" i="30"/>
  <c r="GYY6" i="30"/>
  <c r="GYZ6" i="30"/>
  <c r="GZA6" i="30"/>
  <c r="GZB6" i="30"/>
  <c r="GZC6" i="30"/>
  <c r="GZD6" i="30"/>
  <c r="GZE6" i="30"/>
  <c r="GZF6" i="30"/>
  <c r="GZG6" i="30"/>
  <c r="GZH6" i="30"/>
  <c r="GZI6" i="30"/>
  <c r="GZJ6" i="30"/>
  <c r="GZK6" i="30"/>
  <c r="GZL6" i="30"/>
  <c r="GZM6" i="30"/>
  <c r="GZN6" i="30"/>
  <c r="GZO6" i="30"/>
  <c r="GZP6" i="30"/>
  <c r="GZQ6" i="30"/>
  <c r="GZR6" i="30"/>
  <c r="GZS6" i="30"/>
  <c r="GZT6" i="30"/>
  <c r="GZU6" i="30"/>
  <c r="GZV6" i="30"/>
  <c r="GZW6" i="30"/>
  <c r="GZX6" i="30"/>
  <c r="GZY6" i="30"/>
  <c r="GZZ6" i="30"/>
  <c r="HAA6" i="30"/>
  <c r="HAB6" i="30"/>
  <c r="HAC6" i="30"/>
  <c r="HAD6" i="30"/>
  <c r="HAE6" i="30"/>
  <c r="HAF6" i="30"/>
  <c r="HAG6" i="30"/>
  <c r="HAH6" i="30"/>
  <c r="HAI6" i="30"/>
  <c r="HAJ6" i="30"/>
  <c r="HAK6" i="30"/>
  <c r="HAL6" i="30"/>
  <c r="HAM6" i="30"/>
  <c r="HAN6" i="30"/>
  <c r="HAO6" i="30"/>
  <c r="HAP6" i="30"/>
  <c r="HAQ6" i="30"/>
  <c r="HAR6" i="30"/>
  <c r="HAS6" i="30"/>
  <c r="HAT6" i="30"/>
  <c r="HAU6" i="30"/>
  <c r="HAV6" i="30"/>
  <c r="HAW6" i="30"/>
  <c r="HAX6" i="30"/>
  <c r="HAY6" i="30"/>
  <c r="HAZ6" i="30"/>
  <c r="HBA6" i="30"/>
  <c r="HBB6" i="30"/>
  <c r="HBC6" i="30"/>
  <c r="HBD6" i="30"/>
  <c r="HBE6" i="30"/>
  <c r="HBF6" i="30"/>
  <c r="HBG6" i="30"/>
  <c r="HBH6" i="30"/>
  <c r="HBI6" i="30"/>
  <c r="HBJ6" i="30"/>
  <c r="HBK6" i="30"/>
  <c r="HBL6" i="30"/>
  <c r="HBM6" i="30"/>
  <c r="HBN6" i="30"/>
  <c r="HBO6" i="30"/>
  <c r="HBP6" i="30"/>
  <c r="HBQ6" i="30"/>
  <c r="HBR6" i="30"/>
  <c r="HBS6" i="30"/>
  <c r="HBT6" i="30"/>
  <c r="HBU6" i="30"/>
  <c r="HBV6" i="30"/>
  <c r="HBW6" i="30"/>
  <c r="HBX6" i="30"/>
  <c r="HBY6" i="30"/>
  <c r="HBZ6" i="30"/>
  <c r="HCA6" i="30"/>
  <c r="HCB6" i="30"/>
  <c r="HCC6" i="30"/>
  <c r="HCD6" i="30"/>
  <c r="HCE6" i="30"/>
  <c r="HCF6" i="30"/>
  <c r="HCG6" i="30"/>
  <c r="HCH6" i="30"/>
  <c r="HCI6" i="30"/>
  <c r="HCJ6" i="30"/>
  <c r="HCK6" i="30"/>
  <c r="HCL6" i="30"/>
  <c r="HCM6" i="30"/>
  <c r="HCN6" i="30"/>
  <c r="HCO6" i="30"/>
  <c r="HCP6" i="30"/>
  <c r="HCQ6" i="30"/>
  <c r="HCR6" i="30"/>
  <c r="HCS6" i="30"/>
  <c r="HCT6" i="30"/>
  <c r="HCU6" i="30"/>
  <c r="HCV6" i="30"/>
  <c r="HCW6" i="30"/>
  <c r="HCX6" i="30"/>
  <c r="HCY6" i="30"/>
  <c r="HCZ6" i="30"/>
  <c r="HDA6" i="30"/>
  <c r="HDB6" i="30"/>
  <c r="HDC6" i="30"/>
  <c r="HDD6" i="30"/>
  <c r="HDE6" i="30"/>
  <c r="HDF6" i="30"/>
  <c r="HDG6" i="30"/>
  <c r="HDH6" i="30"/>
  <c r="HDI6" i="30"/>
  <c r="HDJ6" i="30"/>
  <c r="HDK6" i="30"/>
  <c r="HDL6" i="30"/>
  <c r="HDM6" i="30"/>
  <c r="HDN6" i="30"/>
  <c r="HDO6" i="30"/>
  <c r="HDP6" i="30"/>
  <c r="HDQ6" i="30"/>
  <c r="HDR6" i="30"/>
  <c r="HDS6" i="30"/>
  <c r="HDT6" i="30"/>
  <c r="HDU6" i="30"/>
  <c r="HDV6" i="30"/>
  <c r="HDW6" i="30"/>
  <c r="HDX6" i="30"/>
  <c r="HDY6" i="30"/>
  <c r="HDZ6" i="30"/>
  <c r="HEA6" i="30"/>
  <c r="HEB6" i="30"/>
  <c r="HEC6" i="30"/>
  <c r="HED6" i="30"/>
  <c r="HEE6" i="30"/>
  <c r="HEF6" i="30"/>
  <c r="HEG6" i="30"/>
  <c r="HEH6" i="30"/>
  <c r="HEI6" i="30"/>
  <c r="HEJ6" i="30"/>
  <c r="HEK6" i="30"/>
  <c r="HEL6" i="30"/>
  <c r="HEM6" i="30"/>
  <c r="HEN6" i="30"/>
  <c r="HEO6" i="30"/>
  <c r="HEP6" i="30"/>
  <c r="HEQ6" i="30"/>
  <c r="HER6" i="30"/>
  <c r="HES6" i="30"/>
  <c r="HET6" i="30"/>
  <c r="HEU6" i="30"/>
  <c r="HEV6" i="30"/>
  <c r="HEW6" i="30"/>
  <c r="HEX6" i="30"/>
  <c r="HEY6" i="30"/>
  <c r="HEZ6" i="30"/>
  <c r="HFA6" i="30"/>
  <c r="HFB6" i="30"/>
  <c r="HFC6" i="30"/>
  <c r="HFD6" i="30"/>
  <c r="HFE6" i="30"/>
  <c r="HFF6" i="30"/>
  <c r="HFG6" i="30"/>
  <c r="HFH6" i="30"/>
  <c r="HFI6" i="30"/>
  <c r="HFJ6" i="30"/>
  <c r="HFK6" i="30"/>
  <c r="HFL6" i="30"/>
  <c r="HFM6" i="30"/>
  <c r="HFN6" i="30"/>
  <c r="HFO6" i="30"/>
  <c r="HFP6" i="30"/>
  <c r="HFQ6" i="30"/>
  <c r="HFR6" i="30"/>
  <c r="HFS6" i="30"/>
  <c r="HFT6" i="30"/>
  <c r="HFU6" i="30"/>
  <c r="HFV6" i="30"/>
  <c r="HFW6" i="30"/>
  <c r="HFX6" i="30"/>
  <c r="HFY6" i="30"/>
  <c r="HFZ6" i="30"/>
  <c r="HGA6" i="30"/>
  <c r="HGB6" i="30"/>
  <c r="HGC6" i="30"/>
  <c r="HGD6" i="30"/>
  <c r="HGE6" i="30"/>
  <c r="HGF6" i="30"/>
  <c r="HGG6" i="30"/>
  <c r="HGH6" i="30"/>
  <c r="HGI6" i="30"/>
  <c r="HGJ6" i="30"/>
  <c r="HGK6" i="30"/>
  <c r="HGL6" i="30"/>
  <c r="HGM6" i="30"/>
  <c r="HGN6" i="30"/>
  <c r="HGO6" i="30"/>
  <c r="HGP6" i="30"/>
  <c r="HGQ6" i="30"/>
  <c r="HGR6" i="30"/>
  <c r="HGS6" i="30"/>
  <c r="HGT6" i="30"/>
  <c r="HGU6" i="30"/>
  <c r="HGV6" i="30"/>
  <c r="HGW6" i="30"/>
  <c r="HGX6" i="30"/>
  <c r="HGY6" i="30"/>
  <c r="HGZ6" i="30"/>
  <c r="HHA6" i="30"/>
  <c r="HHB6" i="30"/>
  <c r="HHC6" i="30"/>
  <c r="HHD6" i="30"/>
  <c r="HHE6" i="30"/>
  <c r="HHF6" i="30"/>
  <c r="HHG6" i="30"/>
  <c r="HHH6" i="30"/>
  <c r="HHI6" i="30"/>
  <c r="HHJ6" i="30"/>
  <c r="HHK6" i="30"/>
  <c r="HHL6" i="30"/>
  <c r="HHM6" i="30"/>
  <c r="HHN6" i="30"/>
  <c r="HHO6" i="30"/>
  <c r="HHP6" i="30"/>
  <c r="HHQ6" i="30"/>
  <c r="HHR6" i="30"/>
  <c r="HHS6" i="30"/>
  <c r="HHT6" i="30"/>
  <c r="HHU6" i="30"/>
  <c r="HHV6" i="30"/>
  <c r="HHW6" i="30"/>
  <c r="HHX6" i="30"/>
  <c r="HHY6" i="30"/>
  <c r="HHZ6" i="30"/>
  <c r="HIA6" i="30"/>
  <c r="HIB6" i="30"/>
  <c r="HIC6" i="30"/>
  <c r="HID6" i="30"/>
  <c r="HIE6" i="30"/>
  <c r="HIF6" i="30"/>
  <c r="HIG6" i="30"/>
  <c r="HIH6" i="30"/>
  <c r="HII6" i="30"/>
  <c r="HIJ6" i="30"/>
  <c r="HIK6" i="30"/>
  <c r="HIL6" i="30"/>
  <c r="HIM6" i="30"/>
  <c r="HIN6" i="30"/>
  <c r="HIO6" i="30"/>
  <c r="HIP6" i="30"/>
  <c r="HIQ6" i="30"/>
  <c r="HIR6" i="30"/>
  <c r="HIS6" i="30"/>
  <c r="HIT6" i="30"/>
  <c r="HIU6" i="30"/>
  <c r="HIV6" i="30"/>
  <c r="HIW6" i="30"/>
  <c r="HIX6" i="30"/>
  <c r="HIY6" i="30"/>
  <c r="HIZ6" i="30"/>
  <c r="HJA6" i="30"/>
  <c r="HJB6" i="30"/>
  <c r="HJC6" i="30"/>
  <c r="HJD6" i="30"/>
  <c r="HJE6" i="30"/>
  <c r="HJF6" i="30"/>
  <c r="HJG6" i="30"/>
  <c r="HJH6" i="30"/>
  <c r="HJI6" i="30"/>
  <c r="HJJ6" i="30"/>
  <c r="HJK6" i="30"/>
  <c r="HJL6" i="30"/>
  <c r="HJM6" i="30"/>
  <c r="HJN6" i="30"/>
  <c r="HJO6" i="30"/>
  <c r="HJP6" i="30"/>
  <c r="HJQ6" i="30"/>
  <c r="HJR6" i="30"/>
  <c r="HJS6" i="30"/>
  <c r="HJT6" i="30"/>
  <c r="HJU6" i="30"/>
  <c r="HJV6" i="30"/>
  <c r="HJW6" i="30"/>
  <c r="HJX6" i="30"/>
  <c r="HJY6" i="30"/>
  <c r="HJZ6" i="30"/>
  <c r="HKA6" i="30"/>
  <c r="HKB6" i="30"/>
  <c r="HKC6" i="30"/>
  <c r="HKD6" i="30"/>
  <c r="HKE6" i="30"/>
  <c r="HKF6" i="30"/>
  <c r="HKG6" i="30"/>
  <c r="HKH6" i="30"/>
  <c r="HKI6" i="30"/>
  <c r="HKJ6" i="30"/>
  <c r="HKK6" i="30"/>
  <c r="HKL6" i="30"/>
  <c r="HKM6" i="30"/>
  <c r="HKN6" i="30"/>
  <c r="HKO6" i="30"/>
  <c r="HKP6" i="30"/>
  <c r="HKQ6" i="30"/>
  <c r="HKR6" i="30"/>
  <c r="HKS6" i="30"/>
  <c r="HKT6" i="30"/>
  <c r="HKU6" i="30"/>
  <c r="HKV6" i="30"/>
  <c r="HKW6" i="30"/>
  <c r="HKX6" i="30"/>
  <c r="HKY6" i="30"/>
  <c r="HKZ6" i="30"/>
  <c r="HLA6" i="30"/>
  <c r="HLB6" i="30"/>
  <c r="HLC6" i="30"/>
  <c r="HLD6" i="30"/>
  <c r="HLE6" i="30"/>
  <c r="HLF6" i="30"/>
  <c r="HLG6" i="30"/>
  <c r="HLH6" i="30"/>
  <c r="HLI6" i="30"/>
  <c r="HLJ6" i="30"/>
  <c r="HLK6" i="30"/>
  <c r="HLL6" i="30"/>
  <c r="HLM6" i="30"/>
  <c r="HLN6" i="30"/>
  <c r="HLO6" i="30"/>
  <c r="HLP6" i="30"/>
  <c r="HLQ6" i="30"/>
  <c r="HLR6" i="30"/>
  <c r="HLS6" i="30"/>
  <c r="HLT6" i="30"/>
  <c r="HLU6" i="30"/>
  <c r="HLV6" i="30"/>
  <c r="HLW6" i="30"/>
  <c r="HLX6" i="30"/>
  <c r="HLY6" i="30"/>
  <c r="HLZ6" i="30"/>
  <c r="HMA6" i="30"/>
  <c r="HMB6" i="30"/>
  <c r="HMC6" i="30"/>
  <c r="HMD6" i="30"/>
  <c r="HME6" i="30"/>
  <c r="HMF6" i="30"/>
  <c r="HMG6" i="30"/>
  <c r="HMH6" i="30"/>
  <c r="HMI6" i="30"/>
  <c r="HMJ6" i="30"/>
  <c r="HMK6" i="30"/>
  <c r="HML6" i="30"/>
  <c r="HMM6" i="30"/>
  <c r="HMN6" i="30"/>
  <c r="HMO6" i="30"/>
  <c r="HMP6" i="30"/>
  <c r="HMQ6" i="30"/>
  <c r="HMR6" i="30"/>
  <c r="HMS6" i="30"/>
  <c r="HMT6" i="30"/>
  <c r="HMU6" i="30"/>
  <c r="HMV6" i="30"/>
  <c r="HMW6" i="30"/>
  <c r="HMX6" i="30"/>
  <c r="HMY6" i="30"/>
  <c r="HMZ6" i="30"/>
  <c r="HNA6" i="30"/>
  <c r="HNB6" i="30"/>
  <c r="HNC6" i="30"/>
  <c r="HND6" i="30"/>
  <c r="HNE6" i="30"/>
  <c r="HNF6" i="30"/>
  <c r="HNG6" i="30"/>
  <c r="HNH6" i="30"/>
  <c r="HNI6" i="30"/>
  <c r="HNJ6" i="30"/>
  <c r="HNK6" i="30"/>
  <c r="HNL6" i="30"/>
  <c r="HNM6" i="30"/>
  <c r="HNN6" i="30"/>
  <c r="HNO6" i="30"/>
  <c r="HNP6" i="30"/>
  <c r="HNQ6" i="30"/>
  <c r="HNR6" i="30"/>
  <c r="HNS6" i="30"/>
  <c r="HNT6" i="30"/>
  <c r="HNU6" i="30"/>
  <c r="HNV6" i="30"/>
  <c r="HNW6" i="30"/>
  <c r="HNX6" i="30"/>
  <c r="HNY6" i="30"/>
  <c r="HNZ6" i="30"/>
  <c r="HOA6" i="30"/>
  <c r="HOB6" i="30"/>
  <c r="HOC6" i="30"/>
  <c r="HOD6" i="30"/>
  <c r="HOE6" i="30"/>
  <c r="HOF6" i="30"/>
  <c r="HOG6" i="30"/>
  <c r="HOH6" i="30"/>
  <c r="HOI6" i="30"/>
  <c r="HOJ6" i="30"/>
  <c r="HOK6" i="30"/>
  <c r="HOL6" i="30"/>
  <c r="HOM6" i="30"/>
  <c r="HON6" i="30"/>
  <c r="HOO6" i="30"/>
  <c r="HOP6" i="30"/>
  <c r="HOQ6" i="30"/>
  <c r="HOR6" i="30"/>
  <c r="HOS6" i="30"/>
  <c r="HOT6" i="30"/>
  <c r="HOU6" i="30"/>
  <c r="HOV6" i="30"/>
  <c r="HOW6" i="30"/>
  <c r="HOX6" i="30"/>
  <c r="HOY6" i="30"/>
  <c r="HOZ6" i="30"/>
  <c r="HPA6" i="30"/>
  <c r="HPB6" i="30"/>
  <c r="HPC6" i="30"/>
  <c r="HPD6" i="30"/>
  <c r="HPE6" i="30"/>
  <c r="HPF6" i="30"/>
  <c r="HPG6" i="30"/>
  <c r="HPH6" i="30"/>
  <c r="HPI6" i="30"/>
  <c r="HPJ6" i="30"/>
  <c r="HPK6" i="30"/>
  <c r="HPL6" i="30"/>
  <c r="HPM6" i="30"/>
  <c r="HPN6" i="30"/>
  <c r="HPO6" i="30"/>
  <c r="HPP6" i="30"/>
  <c r="HPQ6" i="30"/>
  <c r="HPR6" i="30"/>
  <c r="HPS6" i="30"/>
  <c r="HPT6" i="30"/>
  <c r="HPU6" i="30"/>
  <c r="HPV6" i="30"/>
  <c r="HPW6" i="30"/>
  <c r="HPX6" i="30"/>
  <c r="HPY6" i="30"/>
  <c r="HPZ6" i="30"/>
  <c r="HQA6" i="30"/>
  <c r="HQB6" i="30"/>
  <c r="HQC6" i="30"/>
  <c r="HQD6" i="30"/>
  <c r="HQE6" i="30"/>
  <c r="HQF6" i="30"/>
  <c r="HQG6" i="30"/>
  <c r="HQH6" i="30"/>
  <c r="HQI6" i="30"/>
  <c r="HQJ6" i="30"/>
  <c r="HQK6" i="30"/>
  <c r="HQL6" i="30"/>
  <c r="HQM6" i="30"/>
  <c r="HQN6" i="30"/>
  <c r="HQO6" i="30"/>
  <c r="HQP6" i="30"/>
  <c r="HQQ6" i="30"/>
  <c r="HQR6" i="30"/>
  <c r="HQS6" i="30"/>
  <c r="HQT6" i="30"/>
  <c r="HQU6" i="30"/>
  <c r="HQV6" i="30"/>
  <c r="HQW6" i="30"/>
  <c r="HQX6" i="30"/>
  <c r="HQY6" i="30"/>
  <c r="HQZ6" i="30"/>
  <c r="HRA6" i="30"/>
  <c r="HRB6" i="30"/>
  <c r="HRC6" i="30"/>
  <c r="HRD6" i="30"/>
  <c r="HRE6" i="30"/>
  <c r="HRF6" i="30"/>
  <c r="HRG6" i="30"/>
  <c r="HRH6" i="30"/>
  <c r="HRI6" i="30"/>
  <c r="HRJ6" i="30"/>
  <c r="HRK6" i="30"/>
  <c r="HRL6" i="30"/>
  <c r="HRM6" i="30"/>
  <c r="HRN6" i="30"/>
  <c r="HRO6" i="30"/>
  <c r="HRP6" i="30"/>
  <c r="HRQ6" i="30"/>
  <c r="HRR6" i="30"/>
  <c r="HRS6" i="30"/>
  <c r="HRT6" i="30"/>
  <c r="HRU6" i="30"/>
  <c r="HRV6" i="30"/>
  <c r="HRW6" i="30"/>
  <c r="HRX6" i="30"/>
  <c r="HRY6" i="30"/>
  <c r="HRZ6" i="30"/>
  <c r="HSA6" i="30"/>
  <c r="HSB6" i="30"/>
  <c r="HSC6" i="30"/>
  <c r="HSD6" i="30"/>
  <c r="HSE6" i="30"/>
  <c r="HSF6" i="30"/>
  <c r="HSG6" i="30"/>
  <c r="HSH6" i="30"/>
  <c r="HSI6" i="30"/>
  <c r="HSJ6" i="30"/>
  <c r="HSK6" i="30"/>
  <c r="HSL6" i="30"/>
  <c r="HSM6" i="30"/>
  <c r="HSN6" i="30"/>
  <c r="HSO6" i="30"/>
  <c r="HSP6" i="30"/>
  <c r="HSQ6" i="30"/>
  <c r="HSR6" i="30"/>
  <c r="HSS6" i="30"/>
  <c r="HST6" i="30"/>
  <c r="HSU6" i="30"/>
  <c r="HSV6" i="30"/>
  <c r="HSW6" i="30"/>
  <c r="HSX6" i="30"/>
  <c r="HSY6" i="30"/>
  <c r="HSZ6" i="30"/>
  <c r="HTA6" i="30"/>
  <c r="HTB6" i="30"/>
  <c r="HTC6" i="30"/>
  <c r="HTD6" i="30"/>
  <c r="HTE6" i="30"/>
  <c r="HTF6" i="30"/>
  <c r="HTG6" i="30"/>
  <c r="HTH6" i="30"/>
  <c r="HTI6" i="30"/>
  <c r="HTJ6" i="30"/>
  <c r="HTK6" i="30"/>
  <c r="HTL6" i="30"/>
  <c r="HTM6" i="30"/>
  <c r="HTN6" i="30"/>
  <c r="HTO6" i="30"/>
  <c r="HTP6" i="30"/>
  <c r="HTQ6" i="30"/>
  <c r="HTR6" i="30"/>
  <c r="HTS6" i="30"/>
  <c r="HTT6" i="30"/>
  <c r="HTU6" i="30"/>
  <c r="HTV6" i="30"/>
  <c r="HTW6" i="30"/>
  <c r="HTX6" i="30"/>
  <c r="HTY6" i="30"/>
  <c r="HTZ6" i="30"/>
  <c r="HUA6" i="30"/>
  <c r="HUB6" i="30"/>
  <c r="HUC6" i="30"/>
  <c r="HUD6" i="30"/>
  <c r="HUE6" i="30"/>
  <c r="HUF6" i="30"/>
  <c r="HUG6" i="30"/>
  <c r="HUH6" i="30"/>
  <c r="HUI6" i="30"/>
  <c r="HUJ6" i="30"/>
  <c r="HUK6" i="30"/>
  <c r="HUL6" i="30"/>
  <c r="HUM6" i="30"/>
  <c r="HUN6" i="30"/>
  <c r="HUO6" i="30"/>
  <c r="HUP6" i="30"/>
  <c r="HUQ6" i="30"/>
  <c r="HUR6" i="30"/>
  <c r="HUS6" i="30"/>
  <c r="HUT6" i="30"/>
  <c r="HUU6" i="30"/>
  <c r="HUV6" i="30"/>
  <c r="HUW6" i="30"/>
  <c r="HUX6" i="30"/>
  <c r="HUY6" i="30"/>
  <c r="HUZ6" i="30"/>
  <c r="HVA6" i="30"/>
  <c r="HVB6" i="30"/>
  <c r="HVC6" i="30"/>
  <c r="HVD6" i="30"/>
  <c r="HVE6" i="30"/>
  <c r="HVF6" i="30"/>
  <c r="HVG6" i="30"/>
  <c r="HVH6" i="30"/>
  <c r="HVI6" i="30"/>
  <c r="HVJ6" i="30"/>
  <c r="HVK6" i="30"/>
  <c r="HVL6" i="30"/>
  <c r="HVM6" i="30"/>
  <c r="HVN6" i="30"/>
  <c r="HVO6" i="30"/>
  <c r="HVP6" i="30"/>
  <c r="HVQ6" i="30"/>
  <c r="HVR6" i="30"/>
  <c r="HVS6" i="30"/>
  <c r="HVT6" i="30"/>
  <c r="HVU6" i="30"/>
  <c r="HVV6" i="30"/>
  <c r="HVW6" i="30"/>
  <c r="HVX6" i="30"/>
  <c r="HVY6" i="30"/>
  <c r="HVZ6" i="30"/>
  <c r="HWA6" i="30"/>
  <c r="HWB6" i="30"/>
  <c r="HWC6" i="30"/>
  <c r="HWD6" i="30"/>
  <c r="HWE6" i="30"/>
  <c r="HWF6" i="30"/>
  <c r="HWG6" i="30"/>
  <c r="HWH6" i="30"/>
  <c r="HWI6" i="30"/>
  <c r="HWJ6" i="30"/>
  <c r="HWK6" i="30"/>
  <c r="HWL6" i="30"/>
  <c r="HWM6" i="30"/>
  <c r="HWN6" i="30"/>
  <c r="HWO6" i="30"/>
  <c r="HWP6" i="30"/>
  <c r="HWQ6" i="30"/>
  <c r="HWR6" i="30"/>
  <c r="HWS6" i="30"/>
  <c r="HWT6" i="30"/>
  <c r="HWU6" i="30"/>
  <c r="HWV6" i="30"/>
  <c r="HWW6" i="30"/>
  <c r="HWX6" i="30"/>
  <c r="HWY6" i="30"/>
  <c r="HWZ6" i="30"/>
  <c r="HXA6" i="30"/>
  <c r="HXB6" i="30"/>
  <c r="HXC6" i="30"/>
  <c r="HXD6" i="30"/>
  <c r="HXE6" i="30"/>
  <c r="HXF6" i="30"/>
  <c r="HXG6" i="30"/>
  <c r="HXH6" i="30"/>
  <c r="HXI6" i="30"/>
  <c r="HXJ6" i="30"/>
  <c r="HXK6" i="30"/>
  <c r="HXL6" i="30"/>
  <c r="HXM6" i="30"/>
  <c r="HXN6" i="30"/>
  <c r="HXO6" i="30"/>
  <c r="HXP6" i="30"/>
  <c r="HXQ6" i="30"/>
  <c r="HXR6" i="30"/>
  <c r="HXS6" i="30"/>
  <c r="HXT6" i="30"/>
  <c r="HXU6" i="30"/>
  <c r="HXV6" i="30"/>
  <c r="HXW6" i="30"/>
  <c r="HXX6" i="30"/>
  <c r="HXY6" i="30"/>
  <c r="HXZ6" i="30"/>
  <c r="HYA6" i="30"/>
  <c r="HYB6" i="30"/>
  <c r="HYC6" i="30"/>
  <c r="HYD6" i="30"/>
  <c r="HYE6" i="30"/>
  <c r="HYF6" i="30"/>
  <c r="HYG6" i="30"/>
  <c r="HYH6" i="30"/>
  <c r="HYI6" i="30"/>
  <c r="HYJ6" i="30"/>
  <c r="HYK6" i="30"/>
  <c r="HYL6" i="30"/>
  <c r="HYM6" i="30"/>
  <c r="HYN6" i="30"/>
  <c r="HYO6" i="30"/>
  <c r="HYP6" i="30"/>
  <c r="HYQ6" i="30"/>
  <c r="HYR6" i="30"/>
  <c r="HYS6" i="30"/>
  <c r="HYT6" i="30"/>
  <c r="HYU6" i="30"/>
  <c r="HYV6" i="30"/>
  <c r="HYW6" i="30"/>
  <c r="HYX6" i="30"/>
  <c r="HYY6" i="30"/>
  <c r="HYZ6" i="30"/>
  <c r="HZA6" i="30"/>
  <c r="HZB6" i="30"/>
  <c r="HZC6" i="30"/>
  <c r="HZD6" i="30"/>
  <c r="HZE6" i="30"/>
  <c r="HZF6" i="30"/>
  <c r="HZG6" i="30"/>
  <c r="HZH6" i="30"/>
  <c r="HZI6" i="30"/>
  <c r="HZJ6" i="30"/>
  <c r="HZK6" i="30"/>
  <c r="HZL6" i="30"/>
  <c r="HZM6" i="30"/>
  <c r="HZN6" i="30"/>
  <c r="HZO6" i="30"/>
  <c r="HZP6" i="30"/>
  <c r="HZQ6" i="30"/>
  <c r="HZR6" i="30"/>
  <c r="HZS6" i="30"/>
  <c r="HZT6" i="30"/>
  <c r="HZU6" i="30"/>
  <c r="HZV6" i="30"/>
  <c r="HZW6" i="30"/>
  <c r="HZX6" i="30"/>
  <c r="HZY6" i="30"/>
  <c r="HZZ6" i="30"/>
  <c r="IAA6" i="30"/>
  <c r="IAB6" i="30"/>
  <c r="IAC6" i="30"/>
  <c r="IAD6" i="30"/>
  <c r="IAE6" i="30"/>
  <c r="IAF6" i="30"/>
  <c r="IAG6" i="30"/>
  <c r="IAH6" i="30"/>
  <c r="IAI6" i="30"/>
  <c r="IAJ6" i="30"/>
  <c r="IAK6" i="30"/>
  <c r="IAL6" i="30"/>
  <c r="IAM6" i="30"/>
  <c r="IAN6" i="30"/>
  <c r="IAO6" i="30"/>
  <c r="IAP6" i="30"/>
  <c r="IAQ6" i="30"/>
  <c r="IAR6" i="30"/>
  <c r="IAS6" i="30"/>
  <c r="IAT6" i="30"/>
  <c r="IAU6" i="30"/>
  <c r="IAV6" i="30"/>
  <c r="IAW6" i="30"/>
  <c r="IAX6" i="30"/>
  <c r="IAY6" i="30"/>
  <c r="IAZ6" i="30"/>
  <c r="IBA6" i="30"/>
  <c r="IBB6" i="30"/>
  <c r="IBC6" i="30"/>
  <c r="IBD6" i="30"/>
  <c r="IBE6" i="30"/>
  <c r="IBF6" i="30"/>
  <c r="IBG6" i="30"/>
  <c r="IBH6" i="30"/>
  <c r="IBI6" i="30"/>
  <c r="IBJ6" i="30"/>
  <c r="IBK6" i="30"/>
  <c r="IBL6" i="30"/>
  <c r="IBM6" i="30"/>
  <c r="IBN6" i="30"/>
  <c r="IBO6" i="30"/>
  <c r="IBP6" i="30"/>
  <c r="IBQ6" i="30"/>
  <c r="IBR6" i="30"/>
  <c r="IBS6" i="30"/>
  <c r="IBT6" i="30"/>
  <c r="IBU6" i="30"/>
  <c r="IBV6" i="30"/>
  <c r="IBW6" i="30"/>
  <c r="IBX6" i="30"/>
  <c r="IBY6" i="30"/>
  <c r="IBZ6" i="30"/>
  <c r="ICA6" i="30"/>
  <c r="ICB6" i="30"/>
  <c r="ICC6" i="30"/>
  <c r="ICD6" i="30"/>
  <c r="ICE6" i="30"/>
  <c r="ICF6" i="30"/>
  <c r="ICG6" i="30"/>
  <c r="ICH6" i="30"/>
  <c r="ICI6" i="30"/>
  <c r="ICJ6" i="30"/>
  <c r="ICK6" i="30"/>
  <c r="ICL6" i="30"/>
  <c r="ICM6" i="30"/>
  <c r="ICN6" i="30"/>
  <c r="ICO6" i="30"/>
  <c r="ICP6" i="30"/>
  <c r="ICQ6" i="30"/>
  <c r="ICR6" i="30"/>
  <c r="ICS6" i="30"/>
  <c r="ICT6" i="30"/>
  <c r="ICU6" i="30"/>
  <c r="ICV6" i="30"/>
  <c r="ICW6" i="30"/>
  <c r="ICX6" i="30"/>
  <c r="ICY6" i="30"/>
  <c r="ICZ6" i="30"/>
  <c r="IDA6" i="30"/>
  <c r="IDB6" i="30"/>
  <c r="IDC6" i="30"/>
  <c r="IDD6" i="30"/>
  <c r="IDE6" i="30"/>
  <c r="IDF6" i="30"/>
  <c r="IDG6" i="30"/>
  <c r="IDH6" i="30"/>
  <c r="IDI6" i="30"/>
  <c r="IDJ6" i="30"/>
  <c r="IDK6" i="30"/>
  <c r="IDL6" i="30"/>
  <c r="IDM6" i="30"/>
  <c r="IDN6" i="30"/>
  <c r="IDO6" i="30"/>
  <c r="IDP6" i="30"/>
  <c r="IDQ6" i="30"/>
  <c r="IDR6" i="30"/>
  <c r="IDS6" i="30"/>
  <c r="IDT6" i="30"/>
  <c r="IDU6" i="30"/>
  <c r="IDV6" i="30"/>
  <c r="IDW6" i="30"/>
  <c r="IDX6" i="30"/>
  <c r="IDY6" i="30"/>
  <c r="IDZ6" i="30"/>
  <c r="IEA6" i="30"/>
  <c r="IEB6" i="30"/>
  <c r="IEC6" i="30"/>
  <c r="IED6" i="30"/>
  <c r="IEE6" i="30"/>
  <c r="IEF6" i="30"/>
  <c r="IEG6" i="30"/>
  <c r="IEH6" i="30"/>
  <c r="IEI6" i="30"/>
  <c r="IEJ6" i="30"/>
  <c r="IEK6" i="30"/>
  <c r="IEL6" i="30"/>
  <c r="IEM6" i="30"/>
  <c r="IEN6" i="30"/>
  <c r="IEO6" i="30"/>
  <c r="IEP6" i="30"/>
  <c r="IEQ6" i="30"/>
  <c r="IER6" i="30"/>
  <c r="IES6" i="30"/>
  <c r="IET6" i="30"/>
  <c r="IEU6" i="30"/>
  <c r="IEV6" i="30"/>
  <c r="IEW6" i="30"/>
  <c r="IEX6" i="30"/>
  <c r="IEY6" i="30"/>
  <c r="IEZ6" i="30"/>
  <c r="IFA6" i="30"/>
  <c r="IFB6" i="30"/>
  <c r="IFC6" i="30"/>
  <c r="IFD6" i="30"/>
  <c r="IFE6" i="30"/>
  <c r="IFF6" i="30"/>
  <c r="IFG6" i="30"/>
  <c r="IFH6" i="30"/>
  <c r="IFI6" i="30"/>
  <c r="IFJ6" i="30"/>
  <c r="IFK6" i="30"/>
  <c r="IFL6" i="30"/>
  <c r="IFM6" i="30"/>
  <c r="IFN6" i="30"/>
  <c r="IFO6" i="30"/>
  <c r="IFP6" i="30"/>
  <c r="IFQ6" i="30"/>
  <c r="IFR6" i="30"/>
  <c r="IFS6" i="30"/>
  <c r="IFT6" i="30"/>
  <c r="IFU6" i="30"/>
  <c r="IFV6" i="30"/>
  <c r="IFW6" i="30"/>
  <c r="IFX6" i="30"/>
  <c r="IFY6" i="30"/>
  <c r="IFZ6" i="30"/>
  <c r="IGA6" i="30"/>
  <c r="IGB6" i="30"/>
  <c r="IGC6" i="30"/>
  <c r="IGD6" i="30"/>
  <c r="IGE6" i="30"/>
  <c r="IGF6" i="30"/>
  <c r="IGG6" i="30"/>
  <c r="IGH6" i="30"/>
  <c r="IGI6" i="30"/>
  <c r="IGJ6" i="30"/>
  <c r="IGK6" i="30"/>
  <c r="IGL6" i="30"/>
  <c r="IGM6" i="30"/>
  <c r="IGN6" i="30"/>
  <c r="IGO6" i="30"/>
  <c r="IGP6" i="30"/>
  <c r="IGQ6" i="30"/>
  <c r="IGR6" i="30"/>
  <c r="IGS6" i="30"/>
  <c r="IGT6" i="30"/>
  <c r="IGU6" i="30"/>
  <c r="IGV6" i="30"/>
  <c r="IGW6" i="30"/>
  <c r="IGX6" i="30"/>
  <c r="IGY6" i="30"/>
  <c r="IGZ6" i="30"/>
  <c r="IHA6" i="30"/>
  <c r="IHB6" i="30"/>
  <c r="IHC6" i="30"/>
  <c r="IHD6" i="30"/>
  <c r="IHE6" i="30"/>
  <c r="IHF6" i="30"/>
  <c r="IHG6" i="30"/>
  <c r="IHH6" i="30"/>
  <c r="IHI6" i="30"/>
  <c r="IHJ6" i="30"/>
  <c r="IHK6" i="30"/>
  <c r="IHL6" i="30"/>
  <c r="IHM6" i="30"/>
  <c r="IHN6" i="30"/>
  <c r="IHO6" i="30"/>
  <c r="IHP6" i="30"/>
  <c r="IHQ6" i="30"/>
  <c r="IHR6" i="30"/>
  <c r="IHS6" i="30"/>
  <c r="IHT6" i="30"/>
  <c r="IHU6" i="30"/>
  <c r="IHV6" i="30"/>
  <c r="IHW6" i="30"/>
  <c r="IHX6" i="30"/>
  <c r="IHY6" i="30"/>
  <c r="IHZ6" i="30"/>
  <c r="IIA6" i="30"/>
  <c r="IIB6" i="30"/>
  <c r="IIC6" i="30"/>
  <c r="IID6" i="30"/>
  <c r="IIE6" i="30"/>
  <c r="IIF6" i="30"/>
  <c r="IIG6" i="30"/>
  <c r="IIH6" i="30"/>
  <c r="III6" i="30"/>
  <c r="IIJ6" i="30"/>
  <c r="IIK6" i="30"/>
  <c r="IIL6" i="30"/>
  <c r="IIM6" i="30"/>
  <c r="IIN6" i="30"/>
  <c r="IIO6" i="30"/>
  <c r="IIP6" i="30"/>
  <c r="IIQ6" i="30"/>
  <c r="IIR6" i="30"/>
  <c r="IIS6" i="30"/>
  <c r="IIT6" i="30"/>
  <c r="IIU6" i="30"/>
  <c r="IIV6" i="30"/>
  <c r="IIW6" i="30"/>
  <c r="IIX6" i="30"/>
  <c r="IIY6" i="30"/>
  <c r="IIZ6" i="30"/>
  <c r="IJA6" i="30"/>
  <c r="IJB6" i="30"/>
  <c r="IJC6" i="30"/>
  <c r="IJD6" i="30"/>
  <c r="IJE6" i="30"/>
  <c r="IJF6" i="30"/>
  <c r="IJG6" i="30"/>
  <c r="IJH6" i="30"/>
  <c r="IJI6" i="30"/>
  <c r="IJJ6" i="30"/>
  <c r="IJK6" i="30"/>
  <c r="IJL6" i="30"/>
  <c r="IJM6" i="30"/>
  <c r="IJN6" i="30"/>
  <c r="IJO6" i="30"/>
  <c r="IJP6" i="30"/>
  <c r="IJQ6" i="30"/>
  <c r="IJR6" i="30"/>
  <c r="IJS6" i="30"/>
  <c r="IJT6" i="30"/>
  <c r="IJU6" i="30"/>
  <c r="IJV6" i="30"/>
  <c r="IJW6" i="30"/>
  <c r="IJX6" i="30"/>
  <c r="IJY6" i="30"/>
  <c r="IJZ6" i="30"/>
  <c r="IKA6" i="30"/>
  <c r="IKB6" i="30"/>
  <c r="IKC6" i="30"/>
  <c r="IKD6" i="30"/>
  <c r="IKE6" i="30"/>
  <c r="IKF6" i="30"/>
  <c r="IKG6" i="30"/>
  <c r="IKH6" i="30"/>
  <c r="IKI6" i="30"/>
  <c r="IKJ6" i="30"/>
  <c r="IKK6" i="30"/>
  <c r="IKL6" i="30"/>
  <c r="IKM6" i="30"/>
  <c r="IKN6" i="30"/>
  <c r="IKO6" i="30"/>
  <c r="IKP6" i="30"/>
  <c r="IKQ6" i="30"/>
  <c r="IKR6" i="30"/>
  <c r="IKS6" i="30"/>
  <c r="IKT6" i="30"/>
  <c r="IKU6" i="30"/>
  <c r="IKV6" i="30"/>
  <c r="IKW6" i="30"/>
  <c r="IKX6" i="30"/>
  <c r="IKY6" i="30"/>
  <c r="IKZ6" i="30"/>
  <c r="ILA6" i="30"/>
  <c r="ILB6" i="30"/>
  <c r="ILC6" i="30"/>
  <c r="ILD6" i="30"/>
  <c r="ILE6" i="30"/>
  <c r="ILF6" i="30"/>
  <c r="ILG6" i="30"/>
  <c r="ILH6" i="30"/>
  <c r="ILI6" i="30"/>
  <c r="ILJ6" i="30"/>
  <c r="ILK6" i="30"/>
  <c r="ILL6" i="30"/>
  <c r="ILM6" i="30"/>
  <c r="ILN6" i="30"/>
  <c r="ILO6" i="30"/>
  <c r="ILP6" i="30"/>
  <c r="ILQ6" i="30"/>
  <c r="ILR6" i="30"/>
  <c r="ILS6" i="30"/>
  <c r="ILT6" i="30"/>
  <c r="ILU6" i="30"/>
  <c r="ILV6" i="30"/>
  <c r="ILW6" i="30"/>
  <c r="ILX6" i="30"/>
  <c r="ILY6" i="30"/>
  <c r="ILZ6" i="30"/>
  <c r="IMA6" i="30"/>
  <c r="IMB6" i="30"/>
  <c r="IMC6" i="30"/>
  <c r="IMD6" i="30"/>
  <c r="IME6" i="30"/>
  <c r="IMF6" i="30"/>
  <c r="IMG6" i="30"/>
  <c r="IMH6" i="30"/>
  <c r="IMI6" i="30"/>
  <c r="IMJ6" i="30"/>
  <c r="IMK6" i="30"/>
  <c r="IML6" i="30"/>
  <c r="IMM6" i="30"/>
  <c r="IMN6" i="30"/>
  <c r="IMO6" i="30"/>
  <c r="IMP6" i="30"/>
  <c r="IMQ6" i="30"/>
  <c r="IMR6" i="30"/>
  <c r="IMS6" i="30"/>
  <c r="IMT6" i="30"/>
  <c r="IMU6" i="30"/>
  <c r="IMV6" i="30"/>
  <c r="IMW6" i="30"/>
  <c r="IMX6" i="30"/>
  <c r="IMY6" i="30"/>
  <c r="IMZ6" i="30"/>
  <c r="INA6" i="30"/>
  <c r="INB6" i="30"/>
  <c r="INC6" i="30"/>
  <c r="IND6" i="30"/>
  <c r="INE6" i="30"/>
  <c r="INF6" i="30"/>
  <c r="ING6" i="30"/>
  <c r="INH6" i="30"/>
  <c r="INI6" i="30"/>
  <c r="INJ6" i="30"/>
  <c r="INK6" i="30"/>
  <c r="INL6" i="30"/>
  <c r="INM6" i="30"/>
  <c r="INN6" i="30"/>
  <c r="INO6" i="30"/>
  <c r="INP6" i="30"/>
  <c r="INQ6" i="30"/>
  <c r="INR6" i="30"/>
  <c r="INS6" i="30"/>
  <c r="INT6" i="30"/>
  <c r="INU6" i="30"/>
  <c r="INV6" i="30"/>
  <c r="INW6" i="30"/>
  <c r="INX6" i="30"/>
  <c r="INY6" i="30"/>
  <c r="INZ6" i="30"/>
  <c r="IOA6" i="30"/>
  <c r="IOB6" i="30"/>
  <c r="IOC6" i="30"/>
  <c r="IOD6" i="30"/>
  <c r="IOE6" i="30"/>
  <c r="IOF6" i="30"/>
  <c r="IOG6" i="30"/>
  <c r="IOH6" i="30"/>
  <c r="IOI6" i="30"/>
  <c r="IOJ6" i="30"/>
  <c r="IOK6" i="30"/>
  <c r="IOL6" i="30"/>
  <c r="IOM6" i="30"/>
  <c r="ION6" i="30"/>
  <c r="IOO6" i="30"/>
  <c r="IOP6" i="30"/>
  <c r="IOQ6" i="30"/>
  <c r="IOR6" i="30"/>
  <c r="IOS6" i="30"/>
  <c r="IOT6" i="30"/>
  <c r="IOU6" i="30"/>
  <c r="IOV6" i="30"/>
  <c r="IOW6" i="30"/>
  <c r="IOX6" i="30"/>
  <c r="IOY6" i="30"/>
  <c r="IOZ6" i="30"/>
  <c r="IPA6" i="30"/>
  <c r="IPB6" i="30"/>
  <c r="IPC6" i="30"/>
  <c r="IPD6" i="30"/>
  <c r="IPE6" i="30"/>
  <c r="IPF6" i="30"/>
  <c r="IPG6" i="30"/>
  <c r="IPH6" i="30"/>
  <c r="IPI6" i="30"/>
  <c r="IPJ6" i="30"/>
  <c r="IPK6" i="30"/>
  <c r="IPL6" i="30"/>
  <c r="IPM6" i="30"/>
  <c r="IPN6" i="30"/>
  <c r="IPO6" i="30"/>
  <c r="IPP6" i="30"/>
  <c r="IPQ6" i="30"/>
  <c r="IPR6" i="30"/>
  <c r="IPS6" i="30"/>
  <c r="IPT6" i="30"/>
  <c r="IPU6" i="30"/>
  <c r="IPV6" i="30"/>
  <c r="IPW6" i="30"/>
  <c r="IPX6" i="30"/>
  <c r="IPY6" i="30"/>
  <c r="IPZ6" i="30"/>
  <c r="IQA6" i="30"/>
  <c r="IQB6" i="30"/>
  <c r="IQC6" i="30"/>
  <c r="IQD6" i="30"/>
  <c r="IQE6" i="30"/>
  <c r="IQF6" i="30"/>
  <c r="IQG6" i="30"/>
  <c r="IQH6" i="30"/>
  <c r="IQI6" i="30"/>
  <c r="IQJ6" i="30"/>
  <c r="IQK6" i="30"/>
  <c r="IQL6" i="30"/>
  <c r="IQM6" i="30"/>
  <c r="IQN6" i="30"/>
  <c r="IQO6" i="30"/>
  <c r="IQP6" i="30"/>
  <c r="IQQ6" i="30"/>
  <c r="IQR6" i="30"/>
  <c r="IQS6" i="30"/>
  <c r="IQT6" i="30"/>
  <c r="IQU6" i="30"/>
  <c r="IQV6" i="30"/>
  <c r="IQW6" i="30"/>
  <c r="IQX6" i="30"/>
  <c r="IQY6" i="30"/>
  <c r="IQZ6" i="30"/>
  <c r="IRA6" i="30"/>
  <c r="IRB6" i="30"/>
  <c r="IRC6" i="30"/>
  <c r="IRD6" i="30"/>
  <c r="IRE6" i="30"/>
  <c r="IRF6" i="30"/>
  <c r="IRG6" i="30"/>
  <c r="IRH6" i="30"/>
  <c r="IRI6" i="30"/>
  <c r="IRJ6" i="30"/>
  <c r="IRK6" i="30"/>
  <c r="IRL6" i="30"/>
  <c r="IRM6" i="30"/>
  <c r="IRN6" i="30"/>
  <c r="IRO6" i="30"/>
  <c r="IRP6" i="30"/>
  <c r="IRQ6" i="30"/>
  <c r="IRR6" i="30"/>
  <c r="IRS6" i="30"/>
  <c r="IRT6" i="30"/>
  <c r="IRU6" i="30"/>
  <c r="IRV6" i="30"/>
  <c r="IRW6" i="30"/>
  <c r="IRX6" i="30"/>
  <c r="IRY6" i="30"/>
  <c r="IRZ6" i="30"/>
  <c r="ISA6" i="30"/>
  <c r="ISB6" i="30"/>
  <c r="ISC6" i="30"/>
  <c r="ISD6" i="30"/>
  <c r="ISE6" i="30"/>
  <c r="ISF6" i="30"/>
  <c r="ISG6" i="30"/>
  <c r="ISH6" i="30"/>
  <c r="ISI6" i="30"/>
  <c r="ISJ6" i="30"/>
  <c r="ISK6" i="30"/>
  <c r="ISL6" i="30"/>
  <c r="ISM6" i="30"/>
  <c r="ISN6" i="30"/>
  <c r="ISO6" i="30"/>
  <c r="ISP6" i="30"/>
  <c r="ISQ6" i="30"/>
  <c r="ISR6" i="30"/>
  <c r="ISS6" i="30"/>
  <c r="IST6" i="30"/>
  <c r="ISU6" i="30"/>
  <c r="ISV6" i="30"/>
  <c r="ISW6" i="30"/>
  <c r="ISX6" i="30"/>
  <c r="ISY6" i="30"/>
  <c r="ISZ6" i="30"/>
  <c r="ITA6" i="30"/>
  <c r="ITB6" i="30"/>
  <c r="ITC6" i="30"/>
  <c r="ITD6" i="30"/>
  <c r="ITE6" i="30"/>
  <c r="ITF6" i="30"/>
  <c r="ITG6" i="30"/>
  <c r="ITH6" i="30"/>
  <c r="ITI6" i="30"/>
  <c r="ITJ6" i="30"/>
  <c r="ITK6" i="30"/>
  <c r="ITL6" i="30"/>
  <c r="ITM6" i="30"/>
  <c r="ITN6" i="30"/>
  <c r="ITO6" i="30"/>
  <c r="ITP6" i="30"/>
  <c r="ITQ6" i="30"/>
  <c r="ITR6" i="30"/>
  <c r="ITS6" i="30"/>
  <c r="ITT6" i="30"/>
  <c r="ITU6" i="30"/>
  <c r="ITV6" i="30"/>
  <c r="ITW6" i="30"/>
  <c r="ITX6" i="30"/>
  <c r="ITY6" i="30"/>
  <c r="ITZ6" i="30"/>
  <c r="IUA6" i="30"/>
  <c r="IUB6" i="30"/>
  <c r="IUC6" i="30"/>
  <c r="IUD6" i="30"/>
  <c r="IUE6" i="30"/>
  <c r="IUF6" i="30"/>
  <c r="IUG6" i="30"/>
  <c r="IUH6" i="30"/>
  <c r="IUI6" i="30"/>
  <c r="IUJ6" i="30"/>
  <c r="IUK6" i="30"/>
  <c r="IUL6" i="30"/>
  <c r="IUM6" i="30"/>
  <c r="IUN6" i="30"/>
  <c r="IUO6" i="30"/>
  <c r="IUP6" i="30"/>
  <c r="IUQ6" i="30"/>
  <c r="IUR6" i="30"/>
  <c r="IUS6" i="30"/>
  <c r="IUT6" i="30"/>
  <c r="IUU6" i="30"/>
  <c r="IUV6" i="30"/>
  <c r="IUW6" i="30"/>
  <c r="IUX6" i="30"/>
  <c r="IUY6" i="30"/>
  <c r="IUZ6" i="30"/>
  <c r="IVA6" i="30"/>
  <c r="IVB6" i="30"/>
  <c r="IVC6" i="30"/>
  <c r="IVD6" i="30"/>
  <c r="IVE6" i="30"/>
  <c r="IVF6" i="30"/>
  <c r="IVG6" i="30"/>
  <c r="IVH6" i="30"/>
  <c r="IVI6" i="30"/>
  <c r="IVJ6" i="30"/>
  <c r="IVK6" i="30"/>
  <c r="IVL6" i="30"/>
  <c r="IVM6" i="30"/>
  <c r="IVN6" i="30"/>
  <c r="IVO6" i="30"/>
  <c r="IVP6" i="30"/>
  <c r="IVQ6" i="30"/>
  <c r="IVR6" i="30"/>
  <c r="IVS6" i="30"/>
  <c r="IVT6" i="30"/>
  <c r="IVU6" i="30"/>
  <c r="IVV6" i="30"/>
  <c r="IVW6" i="30"/>
  <c r="IVX6" i="30"/>
  <c r="IVY6" i="30"/>
  <c r="IVZ6" i="30"/>
  <c r="IWA6" i="30"/>
  <c r="IWB6" i="30"/>
  <c r="IWC6" i="30"/>
  <c r="IWD6" i="30"/>
  <c r="IWE6" i="30"/>
  <c r="IWF6" i="30"/>
  <c r="IWG6" i="30"/>
  <c r="IWH6" i="30"/>
  <c r="IWI6" i="30"/>
  <c r="IWJ6" i="30"/>
  <c r="IWK6" i="30"/>
  <c r="IWL6" i="30"/>
  <c r="IWM6" i="30"/>
  <c r="IWN6" i="30"/>
  <c r="IWO6" i="30"/>
  <c r="IWP6" i="30"/>
  <c r="IWQ6" i="30"/>
  <c r="IWR6" i="30"/>
  <c r="IWS6" i="30"/>
  <c r="IWT6" i="30"/>
  <c r="IWU6" i="30"/>
  <c r="IWV6" i="30"/>
  <c r="IWW6" i="30"/>
  <c r="IWX6" i="30"/>
  <c r="IWY6" i="30"/>
  <c r="IWZ6" i="30"/>
  <c r="IXA6" i="30"/>
  <c r="IXB6" i="30"/>
  <c r="IXC6" i="30"/>
  <c r="IXD6" i="30"/>
  <c r="IXE6" i="30"/>
  <c r="IXF6" i="30"/>
  <c r="IXG6" i="30"/>
  <c r="IXH6" i="30"/>
  <c r="IXI6" i="30"/>
  <c r="IXJ6" i="30"/>
  <c r="IXK6" i="30"/>
  <c r="IXL6" i="30"/>
  <c r="IXM6" i="30"/>
  <c r="IXN6" i="30"/>
  <c r="IXO6" i="30"/>
  <c r="IXP6" i="30"/>
  <c r="IXQ6" i="30"/>
  <c r="IXR6" i="30"/>
  <c r="IXS6" i="30"/>
  <c r="IXT6" i="30"/>
  <c r="IXU6" i="30"/>
  <c r="IXV6" i="30"/>
  <c r="IXW6" i="30"/>
  <c r="IXX6" i="30"/>
  <c r="IXY6" i="30"/>
  <c r="IXZ6" i="30"/>
  <c r="IYA6" i="30"/>
  <c r="IYB6" i="30"/>
  <c r="IYC6" i="30"/>
  <c r="IYD6" i="30"/>
  <c r="IYE6" i="30"/>
  <c r="IYF6" i="30"/>
  <c r="IYG6" i="30"/>
  <c r="IYH6" i="30"/>
  <c r="IYI6" i="30"/>
  <c r="IYJ6" i="30"/>
  <c r="IYK6" i="30"/>
  <c r="IYL6" i="30"/>
  <c r="IYM6" i="30"/>
  <c r="IYN6" i="30"/>
  <c r="IYO6" i="30"/>
  <c r="IYP6" i="30"/>
  <c r="IYQ6" i="30"/>
  <c r="IYR6" i="30"/>
  <c r="IYS6" i="30"/>
  <c r="IYT6" i="30"/>
  <c r="IYU6" i="30"/>
  <c r="IYV6" i="30"/>
  <c r="IYW6" i="30"/>
  <c r="IYX6" i="30"/>
  <c r="IYY6" i="30"/>
  <c r="IYZ6" i="30"/>
  <c r="IZA6" i="30"/>
  <c r="IZB6" i="30"/>
  <c r="IZC6" i="30"/>
  <c r="IZD6" i="30"/>
  <c r="IZE6" i="30"/>
  <c r="IZF6" i="30"/>
  <c r="IZG6" i="30"/>
  <c r="IZH6" i="30"/>
  <c r="IZI6" i="30"/>
  <c r="IZJ6" i="30"/>
  <c r="IZK6" i="30"/>
  <c r="IZL6" i="30"/>
  <c r="IZM6" i="30"/>
  <c r="IZN6" i="30"/>
  <c r="IZO6" i="30"/>
  <c r="IZP6" i="30"/>
  <c r="IZQ6" i="30"/>
  <c r="IZR6" i="30"/>
  <c r="IZS6" i="30"/>
  <c r="IZT6" i="30"/>
  <c r="IZU6" i="30"/>
  <c r="IZV6" i="30"/>
  <c r="IZW6" i="30"/>
  <c r="IZX6" i="30"/>
  <c r="IZY6" i="30"/>
  <c r="IZZ6" i="30"/>
  <c r="JAA6" i="30"/>
  <c r="JAB6" i="30"/>
  <c r="JAC6" i="30"/>
  <c r="JAD6" i="30"/>
  <c r="JAE6" i="30"/>
  <c r="JAF6" i="30"/>
  <c r="JAG6" i="30"/>
  <c r="JAH6" i="30"/>
  <c r="JAI6" i="30"/>
  <c r="JAJ6" i="30"/>
  <c r="JAK6" i="30"/>
  <c r="JAL6" i="30"/>
  <c r="JAM6" i="30"/>
  <c r="JAN6" i="30"/>
  <c r="JAO6" i="30"/>
  <c r="JAP6" i="30"/>
  <c r="JAQ6" i="30"/>
  <c r="JAR6" i="30"/>
  <c r="JAS6" i="30"/>
  <c r="JAT6" i="30"/>
  <c r="JAU6" i="30"/>
  <c r="JAV6" i="30"/>
  <c r="JAW6" i="30"/>
  <c r="JAX6" i="30"/>
  <c r="JAY6" i="30"/>
  <c r="JAZ6" i="30"/>
  <c r="JBA6" i="30"/>
  <c r="JBB6" i="30"/>
  <c r="JBC6" i="30"/>
  <c r="JBD6" i="30"/>
  <c r="JBE6" i="30"/>
  <c r="JBF6" i="30"/>
  <c r="JBG6" i="30"/>
  <c r="JBH6" i="30"/>
  <c r="JBI6" i="30"/>
  <c r="JBJ6" i="30"/>
  <c r="JBK6" i="30"/>
  <c r="JBL6" i="30"/>
  <c r="JBM6" i="30"/>
  <c r="JBN6" i="30"/>
  <c r="JBO6" i="30"/>
  <c r="JBP6" i="30"/>
  <c r="JBQ6" i="30"/>
  <c r="JBR6" i="30"/>
  <c r="JBS6" i="30"/>
  <c r="JBT6" i="30"/>
  <c r="JBU6" i="30"/>
  <c r="JBV6" i="30"/>
  <c r="JBW6" i="30"/>
  <c r="JBX6" i="30"/>
  <c r="JBY6" i="30"/>
  <c r="JBZ6" i="30"/>
  <c r="JCA6" i="30"/>
  <c r="JCB6" i="30"/>
  <c r="JCC6" i="30"/>
  <c r="JCD6" i="30"/>
  <c r="JCE6" i="30"/>
  <c r="JCF6" i="30"/>
  <c r="JCG6" i="30"/>
  <c r="JCH6" i="30"/>
  <c r="JCI6" i="30"/>
  <c r="JCJ6" i="30"/>
  <c r="JCK6" i="30"/>
  <c r="JCL6" i="30"/>
  <c r="JCM6" i="30"/>
  <c r="JCN6" i="30"/>
  <c r="JCO6" i="30"/>
  <c r="JCP6" i="30"/>
  <c r="JCQ6" i="30"/>
  <c r="JCR6" i="30"/>
  <c r="JCS6" i="30"/>
  <c r="JCT6" i="30"/>
  <c r="JCU6" i="30"/>
  <c r="JCV6" i="30"/>
  <c r="JCW6" i="30"/>
  <c r="JCX6" i="30"/>
  <c r="JCY6" i="30"/>
  <c r="JCZ6" i="30"/>
  <c r="JDA6" i="30"/>
  <c r="JDB6" i="30"/>
  <c r="JDC6" i="30"/>
  <c r="JDD6" i="30"/>
  <c r="JDE6" i="30"/>
  <c r="JDF6" i="30"/>
  <c r="JDG6" i="30"/>
  <c r="JDH6" i="30"/>
  <c r="JDI6" i="30"/>
  <c r="JDJ6" i="30"/>
  <c r="JDK6" i="30"/>
  <c r="JDL6" i="30"/>
  <c r="JDM6" i="30"/>
  <c r="JDN6" i="30"/>
  <c r="JDO6" i="30"/>
  <c r="JDP6" i="30"/>
  <c r="JDQ6" i="30"/>
  <c r="JDR6" i="30"/>
  <c r="JDS6" i="30"/>
  <c r="JDT6" i="30"/>
  <c r="JDU6" i="30"/>
  <c r="JDV6" i="30"/>
  <c r="JDW6" i="30"/>
  <c r="JDX6" i="30"/>
  <c r="JDY6" i="30"/>
  <c r="JDZ6" i="30"/>
  <c r="JEA6" i="30"/>
  <c r="JEB6" i="30"/>
  <c r="JEC6" i="30"/>
  <c r="JED6" i="30"/>
  <c r="JEE6" i="30"/>
  <c r="JEF6" i="30"/>
  <c r="JEG6" i="30"/>
  <c r="JEH6" i="30"/>
  <c r="JEI6" i="30"/>
  <c r="JEJ6" i="30"/>
  <c r="JEK6" i="30"/>
  <c r="JEL6" i="30"/>
  <c r="JEM6" i="30"/>
  <c r="JEN6" i="30"/>
  <c r="JEO6" i="30"/>
  <c r="JEP6" i="30"/>
  <c r="JEQ6" i="30"/>
  <c r="JER6" i="30"/>
  <c r="JES6" i="30"/>
  <c r="JET6" i="30"/>
  <c r="JEU6" i="30"/>
  <c r="JEV6" i="30"/>
  <c r="JEW6" i="30"/>
  <c r="JEX6" i="30"/>
  <c r="JEY6" i="30"/>
  <c r="JEZ6" i="30"/>
  <c r="JFA6" i="30"/>
  <c r="JFB6" i="30"/>
  <c r="JFC6" i="30"/>
  <c r="JFD6" i="30"/>
  <c r="JFE6" i="30"/>
  <c r="JFF6" i="30"/>
  <c r="JFG6" i="30"/>
  <c r="JFH6" i="30"/>
  <c r="JFI6" i="30"/>
  <c r="JFJ6" i="30"/>
  <c r="JFK6" i="30"/>
  <c r="JFL6" i="30"/>
  <c r="JFM6" i="30"/>
  <c r="JFN6" i="30"/>
  <c r="JFO6" i="30"/>
  <c r="JFP6" i="30"/>
  <c r="JFQ6" i="30"/>
  <c r="JFR6" i="30"/>
  <c r="JFS6" i="30"/>
  <c r="JFT6" i="30"/>
  <c r="JFU6" i="30"/>
  <c r="JFV6" i="30"/>
  <c r="JFW6" i="30"/>
  <c r="JFX6" i="30"/>
  <c r="JFY6" i="30"/>
  <c r="JFZ6" i="30"/>
  <c r="JGA6" i="30"/>
  <c r="JGB6" i="30"/>
  <c r="JGC6" i="30"/>
  <c r="JGD6" i="30"/>
  <c r="JGE6" i="30"/>
  <c r="JGF6" i="30"/>
  <c r="JGG6" i="30"/>
  <c r="JGH6" i="30"/>
  <c r="JGI6" i="30"/>
  <c r="JGJ6" i="30"/>
  <c r="JGK6" i="30"/>
  <c r="JGL6" i="30"/>
  <c r="JGM6" i="30"/>
  <c r="JGN6" i="30"/>
  <c r="JGO6" i="30"/>
  <c r="JGP6" i="30"/>
  <c r="JGQ6" i="30"/>
  <c r="JGR6" i="30"/>
  <c r="JGS6" i="30"/>
  <c r="JGT6" i="30"/>
  <c r="JGU6" i="30"/>
  <c r="JGV6" i="30"/>
  <c r="JGW6" i="30"/>
  <c r="JGX6" i="30"/>
  <c r="JGY6" i="30"/>
  <c r="JGZ6" i="30"/>
  <c r="JHA6" i="30"/>
  <c r="JHB6" i="30"/>
  <c r="JHC6" i="30"/>
  <c r="JHD6" i="30"/>
  <c r="JHE6" i="30"/>
  <c r="JHF6" i="30"/>
  <c r="JHG6" i="30"/>
  <c r="JHH6" i="30"/>
  <c r="JHI6" i="30"/>
  <c r="JHJ6" i="30"/>
  <c r="JHK6" i="30"/>
  <c r="JHL6" i="30"/>
  <c r="JHM6" i="30"/>
  <c r="JHN6" i="30"/>
  <c r="JHO6" i="30"/>
  <c r="JHP6" i="30"/>
  <c r="JHQ6" i="30"/>
  <c r="JHR6" i="30"/>
  <c r="JHS6" i="30"/>
  <c r="JHT6" i="30"/>
  <c r="JHU6" i="30"/>
  <c r="JHV6" i="30"/>
  <c r="JHW6" i="30"/>
  <c r="JHX6" i="30"/>
  <c r="JHY6" i="30"/>
  <c r="JHZ6" i="30"/>
  <c r="JIA6" i="30"/>
  <c r="JIB6" i="30"/>
  <c r="JIC6" i="30"/>
  <c r="JID6" i="30"/>
  <c r="JIE6" i="30"/>
  <c r="JIF6" i="30"/>
  <c r="JIG6" i="30"/>
  <c r="JIH6" i="30"/>
  <c r="JII6" i="30"/>
  <c r="JIJ6" i="30"/>
  <c r="JIK6" i="30"/>
  <c r="JIL6" i="30"/>
  <c r="JIM6" i="30"/>
  <c r="JIN6" i="30"/>
  <c r="JIO6" i="30"/>
  <c r="JIP6" i="30"/>
  <c r="JIQ6" i="30"/>
  <c r="JIR6" i="30"/>
  <c r="JIS6" i="30"/>
  <c r="JIT6" i="30"/>
  <c r="JIU6" i="30"/>
  <c r="JIV6" i="30"/>
  <c r="JIW6" i="30"/>
  <c r="JIX6" i="30"/>
  <c r="JIY6" i="30"/>
  <c r="JIZ6" i="30"/>
  <c r="JJA6" i="30"/>
  <c r="JJB6" i="30"/>
  <c r="JJC6" i="30"/>
  <c r="JJD6" i="30"/>
  <c r="JJE6" i="30"/>
  <c r="JJF6" i="30"/>
  <c r="JJG6" i="30"/>
  <c r="JJH6" i="30"/>
  <c r="JJI6" i="30"/>
  <c r="JJJ6" i="30"/>
  <c r="JJK6" i="30"/>
  <c r="JJL6" i="30"/>
  <c r="JJM6" i="30"/>
  <c r="JJN6" i="30"/>
  <c r="JJO6" i="30"/>
  <c r="JJP6" i="30"/>
  <c r="JJQ6" i="30"/>
  <c r="JJR6" i="30"/>
  <c r="JJS6" i="30"/>
  <c r="JJT6" i="30"/>
  <c r="JJU6" i="30"/>
  <c r="JJV6" i="30"/>
  <c r="JJW6" i="30"/>
  <c r="JJX6" i="30"/>
  <c r="JJY6" i="30"/>
  <c r="JJZ6" i="30"/>
  <c r="JKA6" i="30"/>
  <c r="JKB6" i="30"/>
  <c r="JKC6" i="30"/>
  <c r="JKD6" i="30"/>
  <c r="JKE6" i="30"/>
  <c r="JKF6" i="30"/>
  <c r="JKG6" i="30"/>
  <c r="JKH6" i="30"/>
  <c r="JKI6" i="30"/>
  <c r="JKJ6" i="30"/>
  <c r="JKK6" i="30"/>
  <c r="JKL6" i="30"/>
  <c r="JKM6" i="30"/>
  <c r="JKN6" i="30"/>
  <c r="JKO6" i="30"/>
  <c r="JKP6" i="30"/>
  <c r="JKQ6" i="30"/>
  <c r="JKR6" i="30"/>
  <c r="JKS6" i="30"/>
  <c r="JKT6" i="30"/>
  <c r="JKU6" i="30"/>
  <c r="JKV6" i="30"/>
  <c r="JKW6" i="30"/>
  <c r="JKX6" i="30"/>
  <c r="JKY6" i="30"/>
  <c r="JKZ6" i="30"/>
  <c r="JLA6" i="30"/>
  <c r="JLB6" i="30"/>
  <c r="JLC6" i="30"/>
  <c r="JLD6" i="30"/>
  <c r="JLE6" i="30"/>
  <c r="JLF6" i="30"/>
  <c r="JLG6" i="30"/>
  <c r="JLH6" i="30"/>
  <c r="JLI6" i="30"/>
  <c r="JLJ6" i="30"/>
  <c r="JLK6" i="30"/>
  <c r="JLL6" i="30"/>
  <c r="JLM6" i="30"/>
  <c r="JLN6" i="30"/>
  <c r="JLO6" i="30"/>
  <c r="JLP6" i="30"/>
  <c r="JLQ6" i="30"/>
  <c r="JLR6" i="30"/>
  <c r="JLS6" i="30"/>
  <c r="JLT6" i="30"/>
  <c r="JLU6" i="30"/>
  <c r="JLV6" i="30"/>
  <c r="JLW6" i="30"/>
  <c r="JLX6" i="30"/>
  <c r="JLY6" i="30"/>
  <c r="JLZ6" i="30"/>
  <c r="JMA6" i="30"/>
  <c r="JMB6" i="30"/>
  <c r="JMC6" i="30"/>
  <c r="JMD6" i="30"/>
  <c r="JME6" i="30"/>
  <c r="JMF6" i="30"/>
  <c r="JMG6" i="30"/>
  <c r="JMH6" i="30"/>
  <c r="JMI6" i="30"/>
  <c r="JMJ6" i="30"/>
  <c r="JMK6" i="30"/>
  <c r="JML6" i="30"/>
  <c r="JMM6" i="30"/>
  <c r="JMN6" i="30"/>
  <c r="JMO6" i="30"/>
  <c r="JMP6" i="30"/>
  <c r="JMQ6" i="30"/>
  <c r="JMR6" i="30"/>
  <c r="JMS6" i="30"/>
  <c r="JMT6" i="30"/>
  <c r="JMU6" i="30"/>
  <c r="JMV6" i="30"/>
  <c r="JMW6" i="30"/>
  <c r="JMX6" i="30"/>
  <c r="JMY6" i="30"/>
  <c r="JMZ6" i="30"/>
  <c r="JNA6" i="30"/>
  <c r="JNB6" i="30"/>
  <c r="JNC6" i="30"/>
  <c r="JND6" i="30"/>
  <c r="JNE6" i="30"/>
  <c r="JNF6" i="30"/>
  <c r="JNG6" i="30"/>
  <c r="JNH6" i="30"/>
  <c r="JNI6" i="30"/>
  <c r="JNJ6" i="30"/>
  <c r="JNK6" i="30"/>
  <c r="JNL6" i="30"/>
  <c r="JNM6" i="30"/>
  <c r="JNN6" i="30"/>
  <c r="JNO6" i="30"/>
  <c r="JNP6" i="30"/>
  <c r="JNQ6" i="30"/>
  <c r="JNR6" i="30"/>
  <c r="JNS6" i="30"/>
  <c r="JNT6" i="30"/>
  <c r="JNU6" i="30"/>
  <c r="JNV6" i="30"/>
  <c r="JNW6" i="30"/>
  <c r="JNX6" i="30"/>
  <c r="JNY6" i="30"/>
  <c r="JNZ6" i="30"/>
  <c r="JOA6" i="30"/>
  <c r="JOB6" i="30"/>
  <c r="JOC6" i="30"/>
  <c r="JOD6" i="30"/>
  <c r="JOE6" i="30"/>
  <c r="JOF6" i="30"/>
  <c r="JOG6" i="30"/>
  <c r="JOH6" i="30"/>
  <c r="JOI6" i="30"/>
  <c r="JOJ6" i="30"/>
  <c r="JOK6" i="30"/>
  <c r="JOL6" i="30"/>
  <c r="JOM6" i="30"/>
  <c r="JON6" i="30"/>
  <c r="JOO6" i="30"/>
  <c r="JOP6" i="30"/>
  <c r="JOQ6" i="30"/>
  <c r="JOR6" i="30"/>
  <c r="JOS6" i="30"/>
  <c r="JOT6" i="30"/>
  <c r="JOU6" i="30"/>
  <c r="JOV6" i="30"/>
  <c r="JOW6" i="30"/>
  <c r="JOX6" i="30"/>
  <c r="JOY6" i="30"/>
  <c r="JOZ6" i="30"/>
  <c r="JPA6" i="30"/>
  <c r="JPB6" i="30"/>
  <c r="JPC6" i="30"/>
  <c r="JPD6" i="30"/>
  <c r="JPE6" i="30"/>
  <c r="JPF6" i="30"/>
  <c r="JPG6" i="30"/>
  <c r="JPH6" i="30"/>
  <c r="JPI6" i="30"/>
  <c r="JPJ6" i="30"/>
  <c r="JPK6" i="30"/>
  <c r="JPL6" i="30"/>
  <c r="JPM6" i="30"/>
  <c r="JPN6" i="30"/>
  <c r="JPO6" i="30"/>
  <c r="JPP6" i="30"/>
  <c r="JPQ6" i="30"/>
  <c r="JPR6" i="30"/>
  <c r="JPS6" i="30"/>
  <c r="JPT6" i="30"/>
  <c r="JPU6" i="30"/>
  <c r="JPV6" i="30"/>
  <c r="JPW6" i="30"/>
  <c r="JPX6" i="30"/>
  <c r="JPY6" i="30"/>
  <c r="JPZ6" i="30"/>
  <c r="JQA6" i="30"/>
  <c r="JQB6" i="30"/>
  <c r="JQC6" i="30"/>
  <c r="JQD6" i="30"/>
  <c r="JQE6" i="30"/>
  <c r="JQF6" i="30"/>
  <c r="JQG6" i="30"/>
  <c r="JQH6" i="30"/>
  <c r="JQI6" i="30"/>
  <c r="JQJ6" i="30"/>
  <c r="JQK6" i="30"/>
  <c r="JQL6" i="30"/>
  <c r="JQM6" i="30"/>
  <c r="JQN6" i="30"/>
  <c r="JQO6" i="30"/>
  <c r="JQP6" i="30"/>
  <c r="JQQ6" i="30"/>
  <c r="JQR6" i="30"/>
  <c r="JQS6" i="30"/>
  <c r="JQT6" i="30"/>
  <c r="JQU6" i="30"/>
  <c r="JQV6" i="30"/>
  <c r="JQW6" i="30"/>
  <c r="JQX6" i="30"/>
  <c r="JQY6" i="30"/>
  <c r="JQZ6" i="30"/>
  <c r="JRA6" i="30"/>
  <c r="JRB6" i="30"/>
  <c r="JRC6" i="30"/>
  <c r="JRD6" i="30"/>
  <c r="JRE6" i="30"/>
  <c r="JRF6" i="30"/>
  <c r="JRG6" i="30"/>
  <c r="JRH6" i="30"/>
  <c r="JRI6" i="30"/>
  <c r="JRJ6" i="30"/>
  <c r="JRK6" i="30"/>
  <c r="JRL6" i="30"/>
  <c r="JRM6" i="30"/>
  <c r="JRN6" i="30"/>
  <c r="JRO6" i="30"/>
  <c r="JRP6" i="30"/>
  <c r="JRQ6" i="30"/>
  <c r="JRR6" i="30"/>
  <c r="JRS6" i="30"/>
  <c r="JRT6" i="30"/>
  <c r="JRU6" i="30"/>
  <c r="JRV6" i="30"/>
  <c r="JRW6" i="30"/>
  <c r="JRX6" i="30"/>
  <c r="JRY6" i="30"/>
  <c r="JRZ6" i="30"/>
  <c r="JSA6" i="30"/>
  <c r="JSB6" i="30"/>
  <c r="JSC6" i="30"/>
  <c r="JSD6" i="30"/>
  <c r="JSE6" i="30"/>
  <c r="JSF6" i="30"/>
  <c r="JSG6" i="30"/>
  <c r="JSH6" i="30"/>
  <c r="JSI6" i="30"/>
  <c r="JSJ6" i="30"/>
  <c r="JSK6" i="30"/>
  <c r="JSL6" i="30"/>
  <c r="JSM6" i="30"/>
  <c r="JSN6" i="30"/>
  <c r="JSO6" i="30"/>
  <c r="JSP6" i="30"/>
  <c r="JSQ6" i="30"/>
  <c r="JSR6" i="30"/>
  <c r="JSS6" i="30"/>
  <c r="JST6" i="30"/>
  <c r="JSU6" i="30"/>
  <c r="JSV6" i="30"/>
  <c r="JSW6" i="30"/>
  <c r="JSX6" i="30"/>
  <c r="JSY6" i="30"/>
  <c r="JSZ6" i="30"/>
  <c r="JTA6" i="30"/>
  <c r="JTB6" i="30"/>
  <c r="JTC6" i="30"/>
  <c r="JTD6" i="30"/>
  <c r="JTE6" i="30"/>
  <c r="JTF6" i="30"/>
  <c r="JTG6" i="30"/>
  <c r="JTH6" i="30"/>
  <c r="JTI6" i="30"/>
  <c r="JTJ6" i="30"/>
  <c r="JTK6" i="30"/>
  <c r="JTL6" i="30"/>
  <c r="JTM6" i="30"/>
  <c r="JTN6" i="30"/>
  <c r="JTO6" i="30"/>
  <c r="JTP6" i="30"/>
  <c r="JTQ6" i="30"/>
  <c r="JTR6" i="30"/>
  <c r="JTS6" i="30"/>
  <c r="JTT6" i="30"/>
  <c r="JTU6" i="30"/>
  <c r="JTV6" i="30"/>
  <c r="JTW6" i="30"/>
  <c r="JTX6" i="30"/>
  <c r="JTY6" i="30"/>
  <c r="JTZ6" i="30"/>
  <c r="JUA6" i="30"/>
  <c r="JUB6" i="30"/>
  <c r="JUC6" i="30"/>
  <c r="JUD6" i="30"/>
  <c r="JUE6" i="30"/>
  <c r="JUF6" i="30"/>
  <c r="JUG6" i="30"/>
  <c r="JUH6" i="30"/>
  <c r="JUI6" i="30"/>
  <c r="JUJ6" i="30"/>
  <c r="JUK6" i="30"/>
  <c r="JUL6" i="30"/>
  <c r="JUM6" i="30"/>
  <c r="JUN6" i="30"/>
  <c r="JUO6" i="30"/>
  <c r="JUP6" i="30"/>
  <c r="JUQ6" i="30"/>
  <c r="JUR6" i="30"/>
  <c r="JUS6" i="30"/>
  <c r="JUT6" i="30"/>
  <c r="JUU6" i="30"/>
  <c r="JUV6" i="30"/>
  <c r="JUW6" i="30"/>
  <c r="JUX6" i="30"/>
  <c r="JUY6" i="30"/>
  <c r="JUZ6" i="30"/>
  <c r="JVA6" i="30"/>
  <c r="JVB6" i="30"/>
  <c r="JVC6" i="30"/>
  <c r="JVD6" i="30"/>
  <c r="JVE6" i="30"/>
  <c r="JVF6" i="30"/>
  <c r="JVG6" i="30"/>
  <c r="JVH6" i="30"/>
  <c r="JVI6" i="30"/>
  <c r="JVJ6" i="30"/>
  <c r="JVK6" i="30"/>
  <c r="JVL6" i="30"/>
  <c r="JVM6" i="30"/>
  <c r="JVN6" i="30"/>
  <c r="JVO6" i="30"/>
  <c r="JVP6" i="30"/>
  <c r="JVQ6" i="30"/>
  <c r="JVR6" i="30"/>
  <c r="JVS6" i="30"/>
  <c r="JVT6" i="30"/>
  <c r="JVU6" i="30"/>
  <c r="JVV6" i="30"/>
  <c r="JVW6" i="30"/>
  <c r="JVX6" i="30"/>
  <c r="JVY6" i="30"/>
  <c r="JVZ6" i="30"/>
  <c r="JWA6" i="30"/>
  <c r="JWB6" i="30"/>
  <c r="JWC6" i="30"/>
  <c r="JWD6" i="30"/>
  <c r="JWE6" i="30"/>
  <c r="JWF6" i="30"/>
  <c r="JWG6" i="30"/>
  <c r="JWH6" i="30"/>
  <c r="JWI6" i="30"/>
  <c r="JWJ6" i="30"/>
  <c r="JWK6" i="30"/>
  <c r="JWL6" i="30"/>
  <c r="JWM6" i="30"/>
  <c r="JWN6" i="30"/>
  <c r="JWO6" i="30"/>
  <c r="JWP6" i="30"/>
  <c r="JWQ6" i="30"/>
  <c r="JWR6" i="30"/>
  <c r="JWS6" i="30"/>
  <c r="JWT6" i="30"/>
  <c r="JWU6" i="30"/>
  <c r="JWV6" i="30"/>
  <c r="JWW6" i="30"/>
  <c r="JWX6" i="30"/>
  <c r="JWY6" i="30"/>
  <c r="JWZ6" i="30"/>
  <c r="JXA6" i="30"/>
  <c r="JXB6" i="30"/>
  <c r="JXC6" i="30"/>
  <c r="JXD6" i="30"/>
  <c r="JXE6" i="30"/>
  <c r="JXF6" i="30"/>
  <c r="JXG6" i="30"/>
  <c r="JXH6" i="30"/>
  <c r="JXI6" i="30"/>
  <c r="JXJ6" i="30"/>
  <c r="JXK6" i="30"/>
  <c r="JXL6" i="30"/>
  <c r="JXM6" i="30"/>
  <c r="JXN6" i="30"/>
  <c r="JXO6" i="30"/>
  <c r="JXP6" i="30"/>
  <c r="JXQ6" i="30"/>
  <c r="JXR6" i="30"/>
  <c r="JXS6" i="30"/>
  <c r="JXT6" i="30"/>
  <c r="JXU6" i="30"/>
  <c r="JXV6" i="30"/>
  <c r="JXW6" i="30"/>
  <c r="JXX6" i="30"/>
  <c r="JXY6" i="30"/>
  <c r="JXZ6" i="30"/>
  <c r="JYA6" i="30"/>
  <c r="JYB6" i="30"/>
  <c r="JYC6" i="30"/>
  <c r="JYD6" i="30"/>
  <c r="JYE6" i="30"/>
  <c r="JYF6" i="30"/>
  <c r="JYG6" i="30"/>
  <c r="JYH6" i="30"/>
  <c r="JYI6" i="30"/>
  <c r="JYJ6" i="30"/>
  <c r="JYK6" i="30"/>
  <c r="JYL6" i="30"/>
  <c r="JYM6" i="30"/>
  <c r="JYN6" i="30"/>
  <c r="JYO6" i="30"/>
  <c r="JYP6" i="30"/>
  <c r="JYQ6" i="30"/>
  <c r="JYR6" i="30"/>
  <c r="JYS6" i="30"/>
  <c r="JYT6" i="30"/>
  <c r="JYU6" i="30"/>
  <c r="JYV6" i="30"/>
  <c r="JYW6" i="30"/>
  <c r="JYX6" i="30"/>
  <c r="JYY6" i="30"/>
  <c r="JYZ6" i="30"/>
  <c r="JZA6" i="30"/>
  <c r="JZB6" i="30"/>
  <c r="JZC6" i="30"/>
  <c r="JZD6" i="30"/>
  <c r="JZE6" i="30"/>
  <c r="JZF6" i="30"/>
  <c r="JZG6" i="30"/>
  <c r="JZH6" i="30"/>
  <c r="JZI6" i="30"/>
  <c r="JZJ6" i="30"/>
  <c r="JZK6" i="30"/>
  <c r="JZL6" i="30"/>
  <c r="JZM6" i="30"/>
  <c r="JZN6" i="30"/>
  <c r="JZO6" i="30"/>
  <c r="JZP6" i="30"/>
  <c r="JZQ6" i="30"/>
  <c r="JZR6" i="30"/>
  <c r="JZS6" i="30"/>
  <c r="JZT6" i="30"/>
  <c r="JZU6" i="30"/>
  <c r="JZV6" i="30"/>
  <c r="JZW6" i="30"/>
  <c r="JZX6" i="30"/>
  <c r="JZY6" i="30"/>
  <c r="JZZ6" i="30"/>
  <c r="KAA6" i="30"/>
  <c r="KAB6" i="30"/>
  <c r="KAC6" i="30"/>
  <c r="KAD6" i="30"/>
  <c r="KAE6" i="30"/>
  <c r="KAF6" i="30"/>
  <c r="KAG6" i="30"/>
  <c r="KAH6" i="30"/>
  <c r="KAI6" i="30"/>
  <c r="KAJ6" i="30"/>
  <c r="KAK6" i="30"/>
  <c r="KAL6" i="30"/>
  <c r="KAM6" i="30"/>
  <c r="KAN6" i="30"/>
  <c r="KAO6" i="30"/>
  <c r="KAP6" i="30"/>
  <c r="KAQ6" i="30"/>
  <c r="KAR6" i="30"/>
  <c r="KAS6" i="30"/>
  <c r="KAT6" i="30"/>
  <c r="KAU6" i="30"/>
  <c r="KAV6" i="30"/>
  <c r="KAW6" i="30"/>
  <c r="KAX6" i="30"/>
  <c r="KAY6" i="30"/>
  <c r="KAZ6" i="30"/>
  <c r="KBA6" i="30"/>
  <c r="KBB6" i="30"/>
  <c r="KBC6" i="30"/>
  <c r="KBD6" i="30"/>
  <c r="KBE6" i="30"/>
  <c r="KBF6" i="30"/>
  <c r="KBG6" i="30"/>
  <c r="KBH6" i="30"/>
  <c r="KBI6" i="30"/>
  <c r="KBJ6" i="30"/>
  <c r="KBK6" i="30"/>
  <c r="KBL6" i="30"/>
  <c r="KBM6" i="30"/>
  <c r="KBN6" i="30"/>
  <c r="KBO6" i="30"/>
  <c r="KBP6" i="30"/>
  <c r="KBQ6" i="30"/>
  <c r="KBR6" i="30"/>
  <c r="KBS6" i="30"/>
  <c r="KBT6" i="30"/>
  <c r="KBU6" i="30"/>
  <c r="KBV6" i="30"/>
  <c r="KBW6" i="30"/>
  <c r="KBX6" i="30"/>
  <c r="KBY6" i="30"/>
  <c r="KBZ6" i="30"/>
  <c r="KCA6" i="30"/>
  <c r="KCB6" i="30"/>
  <c r="KCC6" i="30"/>
  <c r="KCD6" i="30"/>
  <c r="KCE6" i="30"/>
  <c r="KCF6" i="30"/>
  <c r="KCG6" i="30"/>
  <c r="KCH6" i="30"/>
  <c r="KCI6" i="30"/>
  <c r="KCJ6" i="30"/>
  <c r="KCK6" i="30"/>
  <c r="KCL6" i="30"/>
  <c r="KCM6" i="30"/>
  <c r="KCN6" i="30"/>
  <c r="KCO6" i="30"/>
  <c r="KCP6" i="30"/>
  <c r="KCQ6" i="30"/>
  <c r="KCR6" i="30"/>
  <c r="KCS6" i="30"/>
  <c r="KCT6" i="30"/>
  <c r="KCU6" i="30"/>
  <c r="KCV6" i="30"/>
  <c r="KCW6" i="30"/>
  <c r="KCX6" i="30"/>
  <c r="KCY6" i="30"/>
  <c r="KCZ6" i="30"/>
  <c r="KDA6" i="30"/>
  <c r="KDB6" i="30"/>
  <c r="KDC6" i="30"/>
  <c r="KDD6" i="30"/>
  <c r="KDE6" i="30"/>
  <c r="KDF6" i="30"/>
  <c r="KDG6" i="30"/>
  <c r="KDH6" i="30"/>
  <c r="KDI6" i="30"/>
  <c r="KDJ6" i="30"/>
  <c r="KDK6" i="30"/>
  <c r="KDL6" i="30"/>
  <c r="KDM6" i="30"/>
  <c r="KDN6" i="30"/>
  <c r="KDO6" i="30"/>
  <c r="KDP6" i="30"/>
  <c r="KDQ6" i="30"/>
  <c r="KDR6" i="30"/>
  <c r="KDS6" i="30"/>
  <c r="KDT6" i="30"/>
  <c r="KDU6" i="30"/>
  <c r="KDV6" i="30"/>
  <c r="KDW6" i="30"/>
  <c r="KDX6" i="30"/>
  <c r="KDY6" i="30"/>
  <c r="KDZ6" i="30"/>
  <c r="KEA6" i="30"/>
  <c r="KEB6" i="30"/>
  <c r="KEC6" i="30"/>
  <c r="KED6" i="30"/>
  <c r="KEE6" i="30"/>
  <c r="KEF6" i="30"/>
  <c r="KEG6" i="30"/>
  <c r="KEH6" i="30"/>
  <c r="KEI6" i="30"/>
  <c r="KEJ6" i="30"/>
  <c r="KEK6" i="30"/>
  <c r="KEL6" i="30"/>
  <c r="KEM6" i="30"/>
  <c r="KEN6" i="30"/>
  <c r="KEO6" i="30"/>
  <c r="KEP6" i="30"/>
  <c r="KEQ6" i="30"/>
  <c r="KER6" i="30"/>
  <c r="KES6" i="30"/>
  <c r="KET6" i="30"/>
  <c r="KEU6" i="30"/>
  <c r="KEV6" i="30"/>
  <c r="KEW6" i="30"/>
  <c r="KEX6" i="30"/>
  <c r="KEY6" i="30"/>
  <c r="KEZ6" i="30"/>
  <c r="KFA6" i="30"/>
  <c r="KFB6" i="30"/>
  <c r="KFC6" i="30"/>
  <c r="KFD6" i="30"/>
  <c r="KFE6" i="30"/>
  <c r="KFF6" i="30"/>
  <c r="KFG6" i="30"/>
  <c r="KFH6" i="30"/>
  <c r="KFI6" i="30"/>
  <c r="KFJ6" i="30"/>
  <c r="KFK6" i="30"/>
  <c r="KFL6" i="30"/>
  <c r="KFM6" i="30"/>
  <c r="KFN6" i="30"/>
  <c r="KFO6" i="30"/>
  <c r="KFP6" i="30"/>
  <c r="KFQ6" i="30"/>
  <c r="KFR6" i="30"/>
  <c r="KFS6" i="30"/>
  <c r="KFT6" i="30"/>
  <c r="KFU6" i="30"/>
  <c r="KFV6" i="30"/>
  <c r="KFW6" i="30"/>
  <c r="KFX6" i="30"/>
  <c r="KFY6" i="30"/>
  <c r="KFZ6" i="30"/>
  <c r="KGA6" i="30"/>
  <c r="KGB6" i="30"/>
  <c r="KGC6" i="30"/>
  <c r="KGD6" i="30"/>
  <c r="KGE6" i="30"/>
  <c r="KGF6" i="30"/>
  <c r="KGG6" i="30"/>
  <c r="KGH6" i="30"/>
  <c r="KGI6" i="30"/>
  <c r="KGJ6" i="30"/>
  <c r="KGK6" i="30"/>
  <c r="KGL6" i="30"/>
  <c r="KGM6" i="30"/>
  <c r="KGN6" i="30"/>
  <c r="KGO6" i="30"/>
  <c r="KGP6" i="30"/>
  <c r="KGQ6" i="30"/>
  <c r="KGR6" i="30"/>
  <c r="KGS6" i="30"/>
  <c r="KGT6" i="30"/>
  <c r="KGU6" i="30"/>
  <c r="KGV6" i="30"/>
  <c r="KGW6" i="30"/>
  <c r="KGX6" i="30"/>
  <c r="KGY6" i="30"/>
  <c r="KGZ6" i="30"/>
  <c r="KHA6" i="30"/>
  <c r="KHB6" i="30"/>
  <c r="KHC6" i="30"/>
  <c r="KHD6" i="30"/>
  <c r="KHE6" i="30"/>
  <c r="KHF6" i="30"/>
  <c r="KHG6" i="30"/>
  <c r="KHH6" i="30"/>
  <c r="KHI6" i="30"/>
  <c r="KHJ6" i="30"/>
  <c r="KHK6" i="30"/>
  <c r="KHL6" i="30"/>
  <c r="KHM6" i="30"/>
  <c r="KHN6" i="30"/>
  <c r="KHO6" i="30"/>
  <c r="KHP6" i="30"/>
  <c r="KHQ6" i="30"/>
  <c r="KHR6" i="30"/>
  <c r="KHS6" i="30"/>
  <c r="KHT6" i="30"/>
  <c r="KHU6" i="30"/>
  <c r="KHV6" i="30"/>
  <c r="KHW6" i="30"/>
  <c r="KHX6" i="30"/>
  <c r="KHY6" i="30"/>
  <c r="KHZ6" i="30"/>
  <c r="KIA6" i="30"/>
  <c r="KIB6" i="30"/>
  <c r="KIC6" i="30"/>
  <c r="KID6" i="30"/>
  <c r="KIE6" i="30"/>
  <c r="KIF6" i="30"/>
  <c r="KIG6" i="30"/>
  <c r="KIH6" i="30"/>
  <c r="KII6" i="30"/>
  <c r="KIJ6" i="30"/>
  <c r="KIK6" i="30"/>
  <c r="KIL6" i="30"/>
  <c r="KIM6" i="30"/>
  <c r="KIN6" i="30"/>
  <c r="KIO6" i="30"/>
  <c r="KIP6" i="30"/>
  <c r="KIQ6" i="30"/>
  <c r="KIR6" i="30"/>
  <c r="KIS6" i="30"/>
  <c r="KIT6" i="30"/>
  <c r="KIU6" i="30"/>
  <c r="KIV6" i="30"/>
  <c r="KIW6" i="30"/>
  <c r="KIX6" i="30"/>
  <c r="KIY6" i="30"/>
  <c r="KIZ6" i="30"/>
  <c r="KJA6" i="30"/>
  <c r="KJB6" i="30"/>
  <c r="KJC6" i="30"/>
  <c r="KJD6" i="30"/>
  <c r="KJE6" i="30"/>
  <c r="KJF6" i="30"/>
  <c r="KJG6" i="30"/>
  <c r="KJH6" i="30"/>
  <c r="KJI6" i="30"/>
  <c r="KJJ6" i="30"/>
  <c r="KJK6" i="30"/>
  <c r="KJL6" i="30"/>
  <c r="KJM6" i="30"/>
  <c r="KJN6" i="30"/>
  <c r="KJO6" i="30"/>
  <c r="KJP6" i="30"/>
  <c r="KJQ6" i="30"/>
  <c r="KJR6" i="30"/>
  <c r="KJS6" i="30"/>
  <c r="KJT6" i="30"/>
  <c r="KJU6" i="30"/>
  <c r="KJV6" i="30"/>
  <c r="KJW6" i="30"/>
  <c r="KJX6" i="30"/>
  <c r="KJY6" i="30"/>
  <c r="KJZ6" i="30"/>
  <c r="KKA6" i="30"/>
  <c r="KKB6" i="30"/>
  <c r="KKC6" i="30"/>
  <c r="KKD6" i="30"/>
  <c r="KKE6" i="30"/>
  <c r="KKF6" i="30"/>
  <c r="KKG6" i="30"/>
  <c r="KKH6" i="30"/>
  <c r="KKI6" i="30"/>
  <c r="KKJ6" i="30"/>
  <c r="KKK6" i="30"/>
  <c r="KKL6" i="30"/>
  <c r="KKM6" i="30"/>
  <c r="KKN6" i="30"/>
  <c r="KKO6" i="30"/>
  <c r="KKP6" i="30"/>
  <c r="KKQ6" i="30"/>
  <c r="KKR6" i="30"/>
  <c r="KKS6" i="30"/>
  <c r="KKT6" i="30"/>
  <c r="KKU6" i="30"/>
  <c r="KKV6" i="30"/>
  <c r="KKW6" i="30"/>
  <c r="KKX6" i="30"/>
  <c r="KKY6" i="30"/>
  <c r="KKZ6" i="30"/>
  <c r="KLA6" i="30"/>
  <c r="KLB6" i="30"/>
  <c r="KLC6" i="30"/>
  <c r="KLD6" i="30"/>
  <c r="KLE6" i="30"/>
  <c r="KLF6" i="30"/>
  <c r="KLG6" i="30"/>
  <c r="KLH6" i="30"/>
  <c r="KLI6" i="30"/>
  <c r="KLJ6" i="30"/>
  <c r="KLK6" i="30"/>
  <c r="KLL6" i="30"/>
  <c r="KLM6" i="30"/>
  <c r="KLN6" i="30"/>
  <c r="KLO6" i="30"/>
  <c r="KLP6" i="30"/>
  <c r="KLQ6" i="30"/>
  <c r="KLR6" i="30"/>
  <c r="KLS6" i="30"/>
  <c r="KLT6" i="30"/>
  <c r="KLU6" i="30"/>
  <c r="KLV6" i="30"/>
  <c r="KLW6" i="30"/>
  <c r="KLX6" i="30"/>
  <c r="KLY6" i="30"/>
  <c r="KLZ6" i="30"/>
  <c r="KMA6" i="30"/>
  <c r="KMB6" i="30"/>
  <c r="KMC6" i="30"/>
  <c r="KMD6" i="30"/>
  <c r="KME6" i="30"/>
  <c r="KMF6" i="30"/>
  <c r="KMG6" i="30"/>
  <c r="KMH6" i="30"/>
  <c r="KMI6" i="30"/>
  <c r="KMJ6" i="30"/>
  <c r="KMK6" i="30"/>
  <c r="KML6" i="30"/>
  <c r="KMM6" i="30"/>
  <c r="KMN6" i="30"/>
  <c r="KMO6" i="30"/>
  <c r="KMP6" i="30"/>
  <c r="KMQ6" i="30"/>
  <c r="KMR6" i="30"/>
  <c r="KMS6" i="30"/>
  <c r="KMT6" i="30"/>
  <c r="KMU6" i="30"/>
  <c r="KMV6" i="30"/>
  <c r="KMW6" i="30"/>
  <c r="KMX6" i="30"/>
  <c r="KMY6" i="30"/>
  <c r="KMZ6" i="30"/>
  <c r="KNA6" i="30"/>
  <c r="KNB6" i="30"/>
  <c r="KNC6" i="30"/>
  <c r="KND6" i="30"/>
  <c r="KNE6" i="30"/>
  <c r="KNF6" i="30"/>
  <c r="KNG6" i="30"/>
  <c r="KNH6" i="30"/>
  <c r="KNI6" i="30"/>
  <c r="KNJ6" i="30"/>
  <c r="KNK6" i="30"/>
  <c r="KNL6" i="30"/>
  <c r="KNM6" i="30"/>
  <c r="KNN6" i="30"/>
  <c r="KNO6" i="30"/>
  <c r="KNP6" i="30"/>
  <c r="KNQ6" i="30"/>
  <c r="KNR6" i="30"/>
  <c r="KNS6" i="30"/>
  <c r="KNT6" i="30"/>
  <c r="KNU6" i="30"/>
  <c r="KNV6" i="30"/>
  <c r="KNW6" i="30"/>
  <c r="KNX6" i="30"/>
  <c r="KNY6" i="30"/>
  <c r="KNZ6" i="30"/>
  <c r="KOA6" i="30"/>
  <c r="KOB6" i="30"/>
  <c r="KOC6" i="30"/>
  <c r="KOD6" i="30"/>
  <c r="KOE6" i="30"/>
  <c r="KOF6" i="30"/>
  <c r="KOG6" i="30"/>
  <c r="KOH6" i="30"/>
  <c r="KOI6" i="30"/>
  <c r="KOJ6" i="30"/>
  <c r="KOK6" i="30"/>
  <c r="KOL6" i="30"/>
  <c r="KOM6" i="30"/>
  <c r="KON6" i="30"/>
  <c r="KOO6" i="30"/>
  <c r="KOP6" i="30"/>
  <c r="KOQ6" i="30"/>
  <c r="KOR6" i="30"/>
  <c r="KOS6" i="30"/>
  <c r="KOT6" i="30"/>
  <c r="KOU6" i="30"/>
  <c r="KOV6" i="30"/>
  <c r="KOW6" i="30"/>
  <c r="KOX6" i="30"/>
  <c r="KOY6" i="30"/>
  <c r="KOZ6" i="30"/>
  <c r="KPA6" i="30"/>
  <c r="KPB6" i="30"/>
  <c r="KPC6" i="30"/>
  <c r="KPD6" i="30"/>
  <c r="KPE6" i="30"/>
  <c r="KPF6" i="30"/>
  <c r="KPG6" i="30"/>
  <c r="KPH6" i="30"/>
  <c r="KPI6" i="30"/>
  <c r="KPJ6" i="30"/>
  <c r="KPK6" i="30"/>
  <c r="KPL6" i="30"/>
  <c r="KPM6" i="30"/>
  <c r="KPN6" i="30"/>
  <c r="KPO6" i="30"/>
  <c r="KPP6" i="30"/>
  <c r="KPQ6" i="30"/>
  <c r="KPR6" i="30"/>
  <c r="KPS6" i="30"/>
  <c r="KPT6" i="30"/>
  <c r="KPU6" i="30"/>
  <c r="KPV6" i="30"/>
  <c r="KPW6" i="30"/>
  <c r="KPX6" i="30"/>
  <c r="KPY6" i="30"/>
  <c r="KPZ6" i="30"/>
  <c r="KQA6" i="30"/>
  <c r="KQB6" i="30"/>
  <c r="KQC6" i="30"/>
  <c r="KQD6" i="30"/>
  <c r="KQE6" i="30"/>
  <c r="KQF6" i="30"/>
  <c r="KQG6" i="30"/>
  <c r="KQH6" i="30"/>
  <c r="KQI6" i="30"/>
  <c r="KQJ6" i="30"/>
  <c r="KQK6" i="30"/>
  <c r="KQL6" i="30"/>
  <c r="KQM6" i="30"/>
  <c r="KQN6" i="30"/>
  <c r="KQO6" i="30"/>
  <c r="KQP6" i="30"/>
  <c r="KQQ6" i="30"/>
  <c r="KQR6" i="30"/>
  <c r="KQS6" i="30"/>
  <c r="KQT6" i="30"/>
  <c r="KQU6" i="30"/>
  <c r="KQV6" i="30"/>
  <c r="KQW6" i="30"/>
  <c r="KQX6" i="30"/>
  <c r="KQY6" i="30"/>
  <c r="KQZ6" i="30"/>
  <c r="KRA6" i="30"/>
  <c r="KRB6" i="30"/>
  <c r="KRC6" i="30"/>
  <c r="KRD6" i="30"/>
  <c r="KRE6" i="30"/>
  <c r="KRF6" i="30"/>
  <c r="KRG6" i="30"/>
  <c r="KRH6" i="30"/>
  <c r="KRI6" i="30"/>
  <c r="KRJ6" i="30"/>
  <c r="KRK6" i="30"/>
  <c r="KRL6" i="30"/>
  <c r="KRM6" i="30"/>
  <c r="KRN6" i="30"/>
  <c r="KRO6" i="30"/>
  <c r="KRP6" i="30"/>
  <c r="KRQ6" i="30"/>
  <c r="KRR6" i="30"/>
  <c r="KRS6" i="30"/>
  <c r="KRT6" i="30"/>
  <c r="KRU6" i="30"/>
  <c r="KRV6" i="30"/>
  <c r="KRW6" i="30"/>
  <c r="KRX6" i="30"/>
  <c r="KRY6" i="30"/>
  <c r="KRZ6" i="30"/>
  <c r="KSA6" i="30"/>
  <c r="KSB6" i="30"/>
  <c r="KSC6" i="30"/>
  <c r="KSD6" i="30"/>
  <c r="KSE6" i="30"/>
  <c r="KSF6" i="30"/>
  <c r="KSG6" i="30"/>
  <c r="KSH6" i="30"/>
  <c r="KSI6" i="30"/>
  <c r="KSJ6" i="30"/>
  <c r="KSK6" i="30"/>
  <c r="KSL6" i="30"/>
  <c r="KSM6" i="30"/>
  <c r="KSN6" i="30"/>
  <c r="KSO6" i="30"/>
  <c r="KSP6" i="30"/>
  <c r="KSQ6" i="30"/>
  <c r="KSR6" i="30"/>
  <c r="KSS6" i="30"/>
  <c r="KST6" i="30"/>
  <c r="KSU6" i="30"/>
  <c r="KSV6" i="30"/>
  <c r="KSW6" i="30"/>
  <c r="KSX6" i="30"/>
  <c r="KSY6" i="30"/>
  <c r="KSZ6" i="30"/>
  <c r="KTA6" i="30"/>
  <c r="KTB6" i="30"/>
  <c r="KTC6" i="30"/>
  <c r="KTD6" i="30"/>
  <c r="KTE6" i="30"/>
  <c r="KTF6" i="30"/>
  <c r="KTG6" i="30"/>
  <c r="KTH6" i="30"/>
  <c r="KTI6" i="30"/>
  <c r="KTJ6" i="30"/>
  <c r="KTK6" i="30"/>
  <c r="KTL6" i="30"/>
  <c r="KTM6" i="30"/>
  <c r="KTN6" i="30"/>
  <c r="KTO6" i="30"/>
  <c r="KTP6" i="30"/>
  <c r="KTQ6" i="30"/>
  <c r="KTR6" i="30"/>
  <c r="KTS6" i="30"/>
  <c r="KTT6" i="30"/>
  <c r="KTU6" i="30"/>
  <c r="KTV6" i="30"/>
  <c r="KTW6" i="30"/>
  <c r="KTX6" i="30"/>
  <c r="KTY6" i="30"/>
  <c r="KTZ6" i="30"/>
  <c r="KUA6" i="30"/>
  <c r="KUB6" i="30"/>
  <c r="KUC6" i="30"/>
  <c r="KUD6" i="30"/>
  <c r="KUE6" i="30"/>
  <c r="KUF6" i="30"/>
  <c r="KUG6" i="30"/>
  <c r="KUH6" i="30"/>
  <c r="KUI6" i="30"/>
  <c r="KUJ6" i="30"/>
  <c r="KUK6" i="30"/>
  <c r="KUL6" i="30"/>
  <c r="KUM6" i="30"/>
  <c r="KUN6" i="30"/>
  <c r="KUO6" i="30"/>
  <c r="KUP6" i="30"/>
  <c r="KUQ6" i="30"/>
  <c r="KUR6" i="30"/>
  <c r="KUS6" i="30"/>
  <c r="KUT6" i="30"/>
  <c r="KUU6" i="30"/>
  <c r="KUV6" i="30"/>
  <c r="KUW6" i="30"/>
  <c r="KUX6" i="30"/>
  <c r="KUY6" i="30"/>
  <c r="KUZ6" i="30"/>
  <c r="KVA6" i="30"/>
  <c r="KVB6" i="30"/>
  <c r="KVC6" i="30"/>
  <c r="KVD6" i="30"/>
  <c r="KVE6" i="30"/>
  <c r="KVF6" i="30"/>
  <c r="KVG6" i="30"/>
  <c r="KVH6" i="30"/>
  <c r="KVI6" i="30"/>
  <c r="KVJ6" i="30"/>
  <c r="KVK6" i="30"/>
  <c r="KVL6" i="30"/>
  <c r="KVM6" i="30"/>
  <c r="KVN6" i="30"/>
  <c r="KVO6" i="30"/>
  <c r="KVP6" i="30"/>
  <c r="KVQ6" i="30"/>
  <c r="KVR6" i="30"/>
  <c r="KVS6" i="30"/>
  <c r="KVT6" i="30"/>
  <c r="KVU6" i="30"/>
  <c r="KVV6" i="30"/>
  <c r="KVW6" i="30"/>
  <c r="KVX6" i="30"/>
  <c r="KVY6" i="30"/>
  <c r="KVZ6" i="30"/>
  <c r="KWA6" i="30"/>
  <c r="KWB6" i="30"/>
  <c r="KWC6" i="30"/>
  <c r="KWD6" i="30"/>
  <c r="KWE6" i="30"/>
  <c r="KWF6" i="30"/>
  <c r="KWG6" i="30"/>
  <c r="KWH6" i="30"/>
  <c r="KWI6" i="30"/>
  <c r="KWJ6" i="30"/>
  <c r="KWK6" i="30"/>
  <c r="KWL6" i="30"/>
  <c r="KWM6" i="30"/>
  <c r="KWN6" i="30"/>
  <c r="KWO6" i="30"/>
  <c r="KWP6" i="30"/>
  <c r="KWQ6" i="30"/>
  <c r="KWR6" i="30"/>
  <c r="KWS6" i="30"/>
  <c r="KWT6" i="30"/>
  <c r="KWU6" i="30"/>
  <c r="KWV6" i="30"/>
  <c r="KWW6" i="30"/>
  <c r="KWX6" i="30"/>
  <c r="KWY6" i="30"/>
  <c r="KWZ6" i="30"/>
  <c r="KXA6" i="30"/>
  <c r="KXB6" i="30"/>
  <c r="KXC6" i="30"/>
  <c r="KXD6" i="30"/>
  <c r="KXE6" i="30"/>
  <c r="KXF6" i="30"/>
  <c r="KXG6" i="30"/>
  <c r="KXH6" i="30"/>
  <c r="KXI6" i="30"/>
  <c r="KXJ6" i="30"/>
  <c r="KXK6" i="30"/>
  <c r="KXL6" i="30"/>
  <c r="KXM6" i="30"/>
  <c r="KXN6" i="30"/>
  <c r="KXO6" i="30"/>
  <c r="KXP6" i="30"/>
  <c r="KXQ6" i="30"/>
  <c r="KXR6" i="30"/>
  <c r="KXS6" i="30"/>
  <c r="KXT6" i="30"/>
  <c r="KXU6" i="30"/>
  <c r="KXV6" i="30"/>
  <c r="KXW6" i="30"/>
  <c r="KXX6" i="30"/>
  <c r="KXY6" i="30"/>
  <c r="KXZ6" i="30"/>
  <c r="KYA6" i="30"/>
  <c r="KYB6" i="30"/>
  <c r="KYC6" i="30"/>
  <c r="KYD6" i="30"/>
  <c r="KYE6" i="30"/>
  <c r="KYF6" i="30"/>
  <c r="KYG6" i="30"/>
  <c r="KYH6" i="30"/>
  <c r="KYI6" i="30"/>
  <c r="KYJ6" i="30"/>
  <c r="KYK6" i="30"/>
  <c r="KYL6" i="30"/>
  <c r="KYM6" i="30"/>
  <c r="KYN6" i="30"/>
  <c r="KYO6" i="30"/>
  <c r="KYP6" i="30"/>
  <c r="KYQ6" i="30"/>
  <c r="KYR6" i="30"/>
  <c r="KYS6" i="30"/>
  <c r="KYT6" i="30"/>
  <c r="KYU6" i="30"/>
  <c r="KYV6" i="30"/>
  <c r="KYW6" i="30"/>
  <c r="KYX6" i="30"/>
  <c r="KYY6" i="30"/>
  <c r="KYZ6" i="30"/>
  <c r="KZA6" i="30"/>
  <c r="KZB6" i="30"/>
  <c r="KZC6" i="30"/>
  <c r="KZD6" i="30"/>
  <c r="KZE6" i="30"/>
  <c r="KZF6" i="30"/>
  <c r="KZG6" i="30"/>
  <c r="KZH6" i="30"/>
  <c r="KZI6" i="30"/>
  <c r="KZJ6" i="30"/>
  <c r="KZK6" i="30"/>
  <c r="KZL6" i="30"/>
  <c r="KZM6" i="30"/>
  <c r="KZN6" i="30"/>
  <c r="KZO6" i="30"/>
  <c r="KZP6" i="30"/>
  <c r="KZQ6" i="30"/>
  <c r="KZR6" i="30"/>
  <c r="KZS6" i="30"/>
  <c r="KZT6" i="30"/>
  <c r="KZU6" i="30"/>
  <c r="KZV6" i="30"/>
  <c r="KZW6" i="30"/>
  <c r="KZX6" i="30"/>
  <c r="KZY6" i="30"/>
  <c r="KZZ6" i="30"/>
  <c r="LAA6" i="30"/>
  <c r="LAB6" i="30"/>
  <c r="LAC6" i="30"/>
  <c r="LAD6" i="30"/>
  <c r="LAE6" i="30"/>
  <c r="LAF6" i="30"/>
  <c r="LAG6" i="30"/>
  <c r="LAH6" i="30"/>
  <c r="LAI6" i="30"/>
  <c r="LAJ6" i="30"/>
  <c r="LAK6" i="30"/>
  <c r="LAL6" i="30"/>
  <c r="LAM6" i="30"/>
  <c r="LAN6" i="30"/>
  <c r="LAO6" i="30"/>
  <c r="LAP6" i="30"/>
  <c r="LAQ6" i="30"/>
  <c r="LAR6" i="30"/>
  <c r="LAS6" i="30"/>
  <c r="LAT6" i="30"/>
  <c r="LAU6" i="30"/>
  <c r="LAV6" i="30"/>
  <c r="LAW6" i="30"/>
  <c r="LAX6" i="30"/>
  <c r="LAY6" i="30"/>
  <c r="LAZ6" i="30"/>
  <c r="LBA6" i="30"/>
  <c r="LBB6" i="30"/>
  <c r="LBC6" i="30"/>
  <c r="LBD6" i="30"/>
  <c r="LBE6" i="30"/>
  <c r="LBF6" i="30"/>
  <c r="LBG6" i="30"/>
  <c r="LBH6" i="30"/>
  <c r="LBI6" i="30"/>
  <c r="LBJ6" i="30"/>
  <c r="LBK6" i="30"/>
  <c r="LBL6" i="30"/>
  <c r="LBM6" i="30"/>
  <c r="LBN6" i="30"/>
  <c r="LBO6" i="30"/>
  <c r="LBP6" i="30"/>
  <c r="LBQ6" i="30"/>
  <c r="LBR6" i="30"/>
  <c r="LBS6" i="30"/>
  <c r="LBT6" i="30"/>
  <c r="LBU6" i="30"/>
  <c r="LBV6" i="30"/>
  <c r="LBW6" i="30"/>
  <c r="LBX6" i="30"/>
  <c r="LBY6" i="30"/>
  <c r="LBZ6" i="30"/>
  <c r="LCA6" i="30"/>
  <c r="LCB6" i="30"/>
  <c r="LCC6" i="30"/>
  <c r="LCD6" i="30"/>
  <c r="LCE6" i="30"/>
  <c r="LCF6" i="30"/>
  <c r="LCG6" i="30"/>
  <c r="LCH6" i="30"/>
  <c r="LCI6" i="30"/>
  <c r="LCJ6" i="30"/>
  <c r="LCK6" i="30"/>
  <c r="LCL6" i="30"/>
  <c r="LCM6" i="30"/>
  <c r="LCN6" i="30"/>
  <c r="LCO6" i="30"/>
  <c r="LCP6" i="30"/>
  <c r="LCQ6" i="30"/>
  <c r="LCR6" i="30"/>
  <c r="LCS6" i="30"/>
  <c r="LCT6" i="30"/>
  <c r="LCU6" i="30"/>
  <c r="LCV6" i="30"/>
  <c r="LCW6" i="30"/>
  <c r="LCX6" i="30"/>
  <c r="LCY6" i="30"/>
  <c r="LCZ6" i="30"/>
  <c r="LDA6" i="30"/>
  <c r="LDB6" i="30"/>
  <c r="LDC6" i="30"/>
  <c r="LDD6" i="30"/>
  <c r="LDE6" i="30"/>
  <c r="LDF6" i="30"/>
  <c r="LDG6" i="30"/>
  <c r="LDH6" i="30"/>
  <c r="LDI6" i="30"/>
  <c r="LDJ6" i="30"/>
  <c r="LDK6" i="30"/>
  <c r="LDL6" i="30"/>
  <c r="LDM6" i="30"/>
  <c r="LDN6" i="30"/>
  <c r="LDO6" i="30"/>
  <c r="LDP6" i="30"/>
  <c r="LDQ6" i="30"/>
  <c r="LDR6" i="30"/>
  <c r="LDS6" i="30"/>
  <c r="LDT6" i="30"/>
  <c r="LDU6" i="30"/>
  <c r="LDV6" i="30"/>
  <c r="LDW6" i="30"/>
  <c r="LDX6" i="30"/>
  <c r="LDY6" i="30"/>
  <c r="LDZ6" i="30"/>
  <c r="LEA6" i="30"/>
  <c r="LEB6" i="30"/>
  <c r="LEC6" i="30"/>
  <c r="LED6" i="30"/>
  <c r="LEE6" i="30"/>
  <c r="LEF6" i="30"/>
  <c r="LEG6" i="30"/>
  <c r="LEH6" i="30"/>
  <c r="LEI6" i="30"/>
  <c r="LEJ6" i="30"/>
  <c r="LEK6" i="30"/>
  <c r="LEL6" i="30"/>
  <c r="LEM6" i="30"/>
  <c r="LEN6" i="30"/>
  <c r="LEO6" i="30"/>
  <c r="LEP6" i="30"/>
  <c r="LEQ6" i="30"/>
  <c r="LER6" i="30"/>
  <c r="LES6" i="30"/>
  <c r="LET6" i="30"/>
  <c r="LEU6" i="30"/>
  <c r="LEV6" i="30"/>
  <c r="LEW6" i="30"/>
  <c r="LEX6" i="30"/>
  <c r="LEY6" i="30"/>
  <c r="LEZ6" i="30"/>
  <c r="LFA6" i="30"/>
  <c r="LFB6" i="30"/>
  <c r="LFC6" i="30"/>
  <c r="LFD6" i="30"/>
  <c r="LFE6" i="30"/>
  <c r="LFF6" i="30"/>
  <c r="LFG6" i="30"/>
  <c r="LFH6" i="30"/>
  <c r="LFI6" i="30"/>
  <c r="LFJ6" i="30"/>
  <c r="LFK6" i="30"/>
  <c r="LFL6" i="30"/>
  <c r="LFM6" i="30"/>
  <c r="LFN6" i="30"/>
  <c r="LFO6" i="30"/>
  <c r="LFP6" i="30"/>
  <c r="LFQ6" i="30"/>
  <c r="LFR6" i="30"/>
  <c r="LFS6" i="30"/>
  <c r="LFT6" i="30"/>
  <c r="LFU6" i="30"/>
  <c r="LFV6" i="30"/>
  <c r="LFW6" i="30"/>
  <c r="LFX6" i="30"/>
  <c r="LFY6" i="30"/>
  <c r="LFZ6" i="30"/>
  <c r="LGA6" i="30"/>
  <c r="LGB6" i="30"/>
  <c r="LGC6" i="30"/>
  <c r="LGD6" i="30"/>
  <c r="LGE6" i="30"/>
  <c r="LGF6" i="30"/>
  <c r="LGG6" i="30"/>
  <c r="LGH6" i="30"/>
  <c r="LGI6" i="30"/>
  <c r="LGJ6" i="30"/>
  <c r="LGK6" i="30"/>
  <c r="LGL6" i="30"/>
  <c r="LGM6" i="30"/>
  <c r="LGN6" i="30"/>
  <c r="LGO6" i="30"/>
  <c r="LGP6" i="30"/>
  <c r="LGQ6" i="30"/>
  <c r="LGR6" i="30"/>
  <c r="LGS6" i="30"/>
  <c r="LGT6" i="30"/>
  <c r="LGU6" i="30"/>
  <c r="LGV6" i="30"/>
  <c r="LGW6" i="30"/>
  <c r="LGX6" i="30"/>
  <c r="LGY6" i="30"/>
  <c r="LGZ6" i="30"/>
  <c r="LHA6" i="30"/>
  <c r="LHB6" i="30"/>
  <c r="LHC6" i="30"/>
  <c r="LHD6" i="30"/>
  <c r="LHE6" i="30"/>
  <c r="LHF6" i="30"/>
  <c r="LHG6" i="30"/>
  <c r="LHH6" i="30"/>
  <c r="LHI6" i="30"/>
  <c r="LHJ6" i="30"/>
  <c r="LHK6" i="30"/>
  <c r="LHL6" i="30"/>
  <c r="LHM6" i="30"/>
  <c r="LHN6" i="30"/>
  <c r="LHO6" i="30"/>
  <c r="LHP6" i="30"/>
  <c r="LHQ6" i="30"/>
  <c r="LHR6" i="30"/>
  <c r="LHS6" i="30"/>
  <c r="LHT6" i="30"/>
  <c r="LHU6" i="30"/>
  <c r="LHV6" i="30"/>
  <c r="LHW6" i="30"/>
  <c r="LHX6" i="30"/>
  <c r="LHY6" i="30"/>
  <c r="LHZ6" i="30"/>
  <c r="LIA6" i="30"/>
  <c r="LIB6" i="30"/>
  <c r="LIC6" i="30"/>
  <c r="LID6" i="30"/>
  <c r="LIE6" i="30"/>
  <c r="LIF6" i="30"/>
  <c r="LIG6" i="30"/>
  <c r="LIH6" i="30"/>
  <c r="LII6" i="30"/>
  <c r="LIJ6" i="30"/>
  <c r="LIK6" i="30"/>
  <c r="LIL6" i="30"/>
  <c r="LIM6" i="30"/>
  <c r="LIN6" i="30"/>
  <c r="LIO6" i="30"/>
  <c r="LIP6" i="30"/>
  <c r="LIQ6" i="30"/>
  <c r="LIR6" i="30"/>
  <c r="LIS6" i="30"/>
  <c r="LIT6" i="30"/>
  <c r="LIU6" i="30"/>
  <c r="LIV6" i="30"/>
  <c r="LIW6" i="30"/>
  <c r="LIX6" i="30"/>
  <c r="LIY6" i="30"/>
  <c r="LIZ6" i="30"/>
  <c r="LJA6" i="30"/>
  <c r="LJB6" i="30"/>
  <c r="LJC6" i="30"/>
  <c r="LJD6" i="30"/>
  <c r="LJE6" i="30"/>
  <c r="LJF6" i="30"/>
  <c r="LJG6" i="30"/>
  <c r="LJH6" i="30"/>
  <c r="LJI6" i="30"/>
  <c r="LJJ6" i="30"/>
  <c r="LJK6" i="30"/>
  <c r="LJL6" i="30"/>
  <c r="LJM6" i="30"/>
  <c r="LJN6" i="30"/>
  <c r="LJO6" i="30"/>
  <c r="LJP6" i="30"/>
  <c r="LJQ6" i="30"/>
  <c r="LJR6" i="30"/>
  <c r="LJS6" i="30"/>
  <c r="LJT6" i="30"/>
  <c r="LJU6" i="30"/>
  <c r="LJV6" i="30"/>
  <c r="LJW6" i="30"/>
  <c r="LJX6" i="30"/>
  <c r="LJY6" i="30"/>
  <c r="LJZ6" i="30"/>
  <c r="LKA6" i="30"/>
  <c r="LKB6" i="30"/>
  <c r="LKC6" i="30"/>
  <c r="LKD6" i="30"/>
  <c r="LKE6" i="30"/>
  <c r="LKF6" i="30"/>
  <c r="LKG6" i="30"/>
  <c r="LKH6" i="30"/>
  <c r="LKI6" i="30"/>
  <c r="LKJ6" i="30"/>
  <c r="LKK6" i="30"/>
  <c r="LKL6" i="30"/>
  <c r="LKM6" i="30"/>
  <c r="LKN6" i="30"/>
  <c r="LKO6" i="30"/>
  <c r="LKP6" i="30"/>
  <c r="LKQ6" i="30"/>
  <c r="LKR6" i="30"/>
  <c r="LKS6" i="30"/>
  <c r="LKT6" i="30"/>
  <c r="LKU6" i="30"/>
  <c r="LKV6" i="30"/>
  <c r="LKW6" i="30"/>
  <c r="LKX6" i="30"/>
  <c r="LKY6" i="30"/>
  <c r="LKZ6" i="30"/>
  <c r="LLA6" i="30"/>
  <c r="LLB6" i="30"/>
  <c r="LLC6" i="30"/>
  <c r="LLD6" i="30"/>
  <c r="LLE6" i="30"/>
  <c r="LLF6" i="30"/>
  <c r="LLG6" i="30"/>
  <c r="LLH6" i="30"/>
  <c r="LLI6" i="30"/>
  <c r="LLJ6" i="30"/>
  <c r="LLK6" i="30"/>
  <c r="LLL6" i="30"/>
  <c r="LLM6" i="30"/>
  <c r="LLN6" i="30"/>
  <c r="LLO6" i="30"/>
  <c r="LLP6" i="30"/>
  <c r="LLQ6" i="30"/>
  <c r="LLR6" i="30"/>
  <c r="LLS6" i="30"/>
  <c r="LLT6" i="30"/>
  <c r="LLU6" i="30"/>
  <c r="LLV6" i="30"/>
  <c r="LLW6" i="30"/>
  <c r="LLX6" i="30"/>
  <c r="LLY6" i="30"/>
  <c r="LLZ6" i="30"/>
  <c r="LMA6" i="30"/>
  <c r="LMB6" i="30"/>
  <c r="LMC6" i="30"/>
  <c r="LMD6" i="30"/>
  <c r="LME6" i="30"/>
  <c r="LMF6" i="30"/>
  <c r="LMG6" i="30"/>
  <c r="LMH6" i="30"/>
  <c r="LMI6" i="30"/>
  <c r="LMJ6" i="30"/>
  <c r="LMK6" i="30"/>
  <c r="LML6" i="30"/>
  <c r="LMM6" i="30"/>
  <c r="LMN6" i="30"/>
  <c r="LMO6" i="30"/>
  <c r="LMP6" i="30"/>
  <c r="LMQ6" i="30"/>
  <c r="LMR6" i="30"/>
  <c r="LMS6" i="30"/>
  <c r="LMT6" i="30"/>
  <c r="LMU6" i="30"/>
  <c r="LMV6" i="30"/>
  <c r="LMW6" i="30"/>
  <c r="LMX6" i="30"/>
  <c r="LMY6" i="30"/>
  <c r="LMZ6" i="30"/>
  <c r="LNA6" i="30"/>
  <c r="LNB6" i="30"/>
  <c r="LNC6" i="30"/>
  <c r="LND6" i="30"/>
  <c r="LNE6" i="30"/>
  <c r="LNF6" i="30"/>
  <c r="LNG6" i="30"/>
  <c r="LNH6" i="30"/>
  <c r="LNI6" i="30"/>
  <c r="LNJ6" i="30"/>
  <c r="LNK6" i="30"/>
  <c r="LNL6" i="30"/>
  <c r="LNM6" i="30"/>
  <c r="LNN6" i="30"/>
  <c r="LNO6" i="30"/>
  <c r="LNP6" i="30"/>
  <c r="LNQ6" i="30"/>
  <c r="LNR6" i="30"/>
  <c r="LNS6" i="30"/>
  <c r="LNT6" i="30"/>
  <c r="LNU6" i="30"/>
  <c r="LNV6" i="30"/>
  <c r="LNW6" i="30"/>
  <c r="LNX6" i="30"/>
  <c r="LNY6" i="30"/>
  <c r="LNZ6" i="30"/>
  <c r="LOA6" i="30"/>
  <c r="LOB6" i="30"/>
  <c r="LOC6" i="30"/>
  <c r="LOD6" i="30"/>
  <c r="LOE6" i="30"/>
  <c r="LOF6" i="30"/>
  <c r="LOG6" i="30"/>
  <c r="LOH6" i="30"/>
  <c r="LOI6" i="30"/>
  <c r="LOJ6" i="30"/>
  <c r="LOK6" i="30"/>
  <c r="LOL6" i="30"/>
  <c r="LOM6" i="30"/>
  <c r="LON6" i="30"/>
  <c r="LOO6" i="30"/>
  <c r="LOP6" i="30"/>
  <c r="LOQ6" i="30"/>
  <c r="LOR6" i="30"/>
  <c r="LOS6" i="30"/>
  <c r="LOT6" i="30"/>
  <c r="LOU6" i="30"/>
  <c r="LOV6" i="30"/>
  <c r="LOW6" i="30"/>
  <c r="LOX6" i="30"/>
  <c r="LOY6" i="30"/>
  <c r="LOZ6" i="30"/>
  <c r="LPA6" i="30"/>
  <c r="LPB6" i="30"/>
  <c r="LPC6" i="30"/>
  <c r="LPD6" i="30"/>
  <c r="LPE6" i="30"/>
  <c r="LPF6" i="30"/>
  <c r="LPG6" i="30"/>
  <c r="LPH6" i="30"/>
  <c r="LPI6" i="30"/>
  <c r="LPJ6" i="30"/>
  <c r="LPK6" i="30"/>
  <c r="LPL6" i="30"/>
  <c r="LPM6" i="30"/>
  <c r="LPN6" i="30"/>
  <c r="LPO6" i="30"/>
  <c r="LPP6" i="30"/>
  <c r="LPQ6" i="30"/>
  <c r="LPR6" i="30"/>
  <c r="LPS6" i="30"/>
  <c r="LPT6" i="30"/>
  <c r="LPU6" i="30"/>
  <c r="LPV6" i="30"/>
  <c r="LPW6" i="30"/>
  <c r="LPX6" i="30"/>
  <c r="LPY6" i="30"/>
  <c r="LPZ6" i="30"/>
  <c r="LQA6" i="30"/>
  <c r="LQB6" i="30"/>
  <c r="LQC6" i="30"/>
  <c r="LQD6" i="30"/>
  <c r="LQE6" i="30"/>
  <c r="LQF6" i="30"/>
  <c r="LQG6" i="30"/>
  <c r="LQH6" i="30"/>
  <c r="LQI6" i="30"/>
  <c r="LQJ6" i="30"/>
  <c r="LQK6" i="30"/>
  <c r="LQL6" i="30"/>
  <c r="LQM6" i="30"/>
  <c r="LQN6" i="30"/>
  <c r="LQO6" i="30"/>
  <c r="LQP6" i="30"/>
  <c r="LQQ6" i="30"/>
  <c r="LQR6" i="30"/>
  <c r="LQS6" i="30"/>
  <c r="LQT6" i="30"/>
  <c r="LQU6" i="30"/>
  <c r="LQV6" i="30"/>
  <c r="LQW6" i="30"/>
  <c r="LQX6" i="30"/>
  <c r="LQY6" i="30"/>
  <c r="LQZ6" i="30"/>
  <c r="LRA6" i="30"/>
  <c r="LRB6" i="30"/>
  <c r="LRC6" i="30"/>
  <c r="LRD6" i="30"/>
  <c r="LRE6" i="30"/>
  <c r="LRF6" i="30"/>
  <c r="LRG6" i="30"/>
  <c r="LRH6" i="30"/>
  <c r="LRI6" i="30"/>
  <c r="LRJ6" i="30"/>
  <c r="LRK6" i="30"/>
  <c r="LRL6" i="30"/>
  <c r="LRM6" i="30"/>
  <c r="LRN6" i="30"/>
  <c r="LRO6" i="30"/>
  <c r="LRP6" i="30"/>
  <c r="LRQ6" i="30"/>
  <c r="LRR6" i="30"/>
  <c r="LRS6" i="30"/>
  <c r="LRT6" i="30"/>
  <c r="LRU6" i="30"/>
  <c r="LRV6" i="30"/>
  <c r="LRW6" i="30"/>
  <c r="LRX6" i="30"/>
  <c r="LRY6" i="30"/>
  <c r="LRZ6" i="30"/>
  <c r="LSA6" i="30"/>
  <c r="LSB6" i="30"/>
  <c r="LSC6" i="30"/>
  <c r="LSD6" i="30"/>
  <c r="LSE6" i="30"/>
  <c r="LSF6" i="30"/>
  <c r="LSG6" i="30"/>
  <c r="LSH6" i="30"/>
  <c r="LSI6" i="30"/>
  <c r="LSJ6" i="30"/>
  <c r="LSK6" i="30"/>
  <c r="LSL6" i="30"/>
  <c r="LSM6" i="30"/>
  <c r="LSN6" i="30"/>
  <c r="LSO6" i="30"/>
  <c r="LSP6" i="30"/>
  <c r="LSQ6" i="30"/>
  <c r="LSR6" i="30"/>
  <c r="LSS6" i="30"/>
  <c r="LST6" i="30"/>
  <c r="LSU6" i="30"/>
  <c r="LSV6" i="30"/>
  <c r="LSW6" i="30"/>
  <c r="LSX6" i="30"/>
  <c r="LSY6" i="30"/>
  <c r="LSZ6" i="30"/>
  <c r="LTA6" i="30"/>
  <c r="LTB6" i="30"/>
  <c r="LTC6" i="30"/>
  <c r="LTD6" i="30"/>
  <c r="LTE6" i="30"/>
  <c r="LTF6" i="30"/>
  <c r="LTG6" i="30"/>
  <c r="LTH6" i="30"/>
  <c r="LTI6" i="30"/>
  <c r="LTJ6" i="30"/>
  <c r="LTK6" i="30"/>
  <c r="LTL6" i="30"/>
  <c r="LTM6" i="30"/>
  <c r="LTN6" i="30"/>
  <c r="LTO6" i="30"/>
  <c r="LTP6" i="30"/>
  <c r="LTQ6" i="30"/>
  <c r="LTR6" i="30"/>
  <c r="LTS6" i="30"/>
  <c r="LTT6" i="30"/>
  <c r="LTU6" i="30"/>
  <c r="LTV6" i="30"/>
  <c r="LTW6" i="30"/>
  <c r="LTX6" i="30"/>
  <c r="LTY6" i="30"/>
  <c r="LTZ6" i="30"/>
  <c r="LUA6" i="30"/>
  <c r="LUB6" i="30"/>
  <c r="LUC6" i="30"/>
  <c r="LUD6" i="30"/>
  <c r="LUE6" i="30"/>
  <c r="LUF6" i="30"/>
  <c r="LUG6" i="30"/>
  <c r="LUH6" i="30"/>
  <c r="LUI6" i="30"/>
  <c r="LUJ6" i="30"/>
  <c r="LUK6" i="30"/>
  <c r="LUL6" i="30"/>
  <c r="LUM6" i="30"/>
  <c r="LUN6" i="30"/>
  <c r="LUO6" i="30"/>
  <c r="LUP6" i="30"/>
  <c r="LUQ6" i="30"/>
  <c r="LUR6" i="30"/>
  <c r="LUS6" i="30"/>
  <c r="LUT6" i="30"/>
  <c r="LUU6" i="30"/>
  <c r="LUV6" i="30"/>
  <c r="LUW6" i="30"/>
  <c r="LUX6" i="30"/>
  <c r="LUY6" i="30"/>
  <c r="LUZ6" i="30"/>
  <c r="LVA6" i="30"/>
  <c r="LVB6" i="30"/>
  <c r="LVC6" i="30"/>
  <c r="LVD6" i="30"/>
  <c r="LVE6" i="30"/>
  <c r="LVF6" i="30"/>
  <c r="LVG6" i="30"/>
  <c r="LVH6" i="30"/>
  <c r="LVI6" i="30"/>
  <c r="LVJ6" i="30"/>
  <c r="LVK6" i="30"/>
  <c r="LVL6" i="30"/>
  <c r="LVM6" i="30"/>
  <c r="LVN6" i="30"/>
  <c r="LVO6" i="30"/>
  <c r="LVP6" i="30"/>
  <c r="LVQ6" i="30"/>
  <c r="LVR6" i="30"/>
  <c r="LVS6" i="30"/>
  <c r="LVT6" i="30"/>
  <c r="LVU6" i="30"/>
  <c r="LVV6" i="30"/>
  <c r="LVW6" i="30"/>
  <c r="LVX6" i="30"/>
  <c r="LVY6" i="30"/>
  <c r="LVZ6" i="30"/>
  <c r="LWA6" i="30"/>
  <c r="LWB6" i="30"/>
  <c r="LWC6" i="30"/>
  <c r="LWD6" i="30"/>
  <c r="LWE6" i="30"/>
  <c r="LWF6" i="30"/>
  <c r="LWG6" i="30"/>
  <c r="LWH6" i="30"/>
  <c r="LWI6" i="30"/>
  <c r="LWJ6" i="30"/>
  <c r="LWK6" i="30"/>
  <c r="LWL6" i="30"/>
  <c r="LWM6" i="30"/>
  <c r="LWN6" i="30"/>
  <c r="LWO6" i="30"/>
  <c r="LWP6" i="30"/>
  <c r="LWQ6" i="30"/>
  <c r="LWR6" i="30"/>
  <c r="LWS6" i="30"/>
  <c r="LWT6" i="30"/>
  <c r="LWU6" i="30"/>
  <c r="LWV6" i="30"/>
  <c r="LWW6" i="30"/>
  <c r="LWX6" i="30"/>
  <c r="LWY6" i="30"/>
  <c r="LWZ6" i="30"/>
  <c r="LXA6" i="30"/>
  <c r="LXB6" i="30"/>
  <c r="LXC6" i="30"/>
  <c r="LXD6" i="30"/>
  <c r="LXE6" i="30"/>
  <c r="LXF6" i="30"/>
  <c r="LXG6" i="30"/>
  <c r="LXH6" i="30"/>
  <c r="LXI6" i="30"/>
  <c r="LXJ6" i="30"/>
  <c r="LXK6" i="30"/>
  <c r="LXL6" i="30"/>
  <c r="LXM6" i="30"/>
  <c r="LXN6" i="30"/>
  <c r="LXO6" i="30"/>
  <c r="LXP6" i="30"/>
  <c r="LXQ6" i="30"/>
  <c r="LXR6" i="30"/>
  <c r="LXS6" i="30"/>
  <c r="LXT6" i="30"/>
  <c r="LXU6" i="30"/>
  <c r="LXV6" i="30"/>
  <c r="LXW6" i="30"/>
  <c r="LXX6" i="30"/>
  <c r="LXY6" i="30"/>
  <c r="LXZ6" i="30"/>
  <c r="LYA6" i="30"/>
  <c r="LYB6" i="30"/>
  <c r="LYC6" i="30"/>
  <c r="LYD6" i="30"/>
  <c r="LYE6" i="30"/>
  <c r="LYF6" i="30"/>
  <c r="LYG6" i="30"/>
  <c r="LYH6" i="30"/>
  <c r="LYI6" i="30"/>
  <c r="LYJ6" i="30"/>
  <c r="LYK6" i="30"/>
  <c r="LYL6" i="30"/>
  <c r="LYM6" i="30"/>
  <c r="LYN6" i="30"/>
  <c r="LYO6" i="30"/>
  <c r="LYP6" i="30"/>
  <c r="LYQ6" i="30"/>
  <c r="LYR6" i="30"/>
  <c r="LYS6" i="30"/>
  <c r="LYT6" i="30"/>
  <c r="LYU6" i="30"/>
  <c r="LYV6" i="30"/>
  <c r="LYW6" i="30"/>
  <c r="LYX6" i="30"/>
  <c r="LYY6" i="30"/>
  <c r="LYZ6" i="30"/>
  <c r="LZA6" i="30"/>
  <c r="LZB6" i="30"/>
  <c r="LZC6" i="30"/>
  <c r="LZD6" i="30"/>
  <c r="LZE6" i="30"/>
  <c r="LZF6" i="30"/>
  <c r="LZG6" i="30"/>
  <c r="LZH6" i="30"/>
  <c r="LZI6" i="30"/>
  <c r="LZJ6" i="30"/>
  <c r="LZK6" i="30"/>
  <c r="LZL6" i="30"/>
  <c r="LZM6" i="30"/>
  <c r="LZN6" i="30"/>
  <c r="LZO6" i="30"/>
  <c r="LZP6" i="30"/>
  <c r="LZQ6" i="30"/>
  <c r="LZR6" i="30"/>
  <c r="LZS6" i="30"/>
  <c r="LZT6" i="30"/>
  <c r="LZU6" i="30"/>
  <c r="LZV6" i="30"/>
  <c r="LZW6" i="30"/>
  <c r="LZX6" i="30"/>
  <c r="LZY6" i="30"/>
  <c r="LZZ6" i="30"/>
  <c r="MAA6" i="30"/>
  <c r="MAB6" i="30"/>
  <c r="MAC6" i="30"/>
  <c r="MAD6" i="30"/>
  <c r="MAE6" i="30"/>
  <c r="MAF6" i="30"/>
  <c r="MAG6" i="30"/>
  <c r="MAH6" i="30"/>
  <c r="MAI6" i="30"/>
  <c r="MAJ6" i="30"/>
  <c r="MAK6" i="30"/>
  <c r="MAL6" i="30"/>
  <c r="MAM6" i="30"/>
  <c r="MAN6" i="30"/>
  <c r="MAO6" i="30"/>
  <c r="MAP6" i="30"/>
  <c r="MAQ6" i="30"/>
  <c r="MAR6" i="30"/>
  <c r="MAS6" i="30"/>
  <c r="MAT6" i="30"/>
  <c r="MAU6" i="30"/>
  <c r="MAV6" i="30"/>
  <c r="MAW6" i="30"/>
  <c r="MAX6" i="30"/>
  <c r="MAY6" i="30"/>
  <c r="MAZ6" i="30"/>
  <c r="MBA6" i="30"/>
  <c r="MBB6" i="30"/>
  <c r="MBC6" i="30"/>
  <c r="MBD6" i="30"/>
  <c r="MBE6" i="30"/>
  <c r="MBF6" i="30"/>
  <c r="MBG6" i="30"/>
  <c r="MBH6" i="30"/>
  <c r="MBI6" i="30"/>
  <c r="MBJ6" i="30"/>
  <c r="MBK6" i="30"/>
  <c r="MBL6" i="30"/>
  <c r="MBM6" i="30"/>
  <c r="MBN6" i="30"/>
  <c r="MBO6" i="30"/>
  <c r="MBP6" i="30"/>
  <c r="MBQ6" i="30"/>
  <c r="MBR6" i="30"/>
  <c r="MBS6" i="30"/>
  <c r="MBT6" i="30"/>
  <c r="MBU6" i="30"/>
  <c r="MBV6" i="30"/>
  <c r="MBW6" i="30"/>
  <c r="MBX6" i="30"/>
  <c r="MBY6" i="30"/>
  <c r="MBZ6" i="30"/>
  <c r="MCA6" i="30"/>
  <c r="MCB6" i="30"/>
  <c r="MCC6" i="30"/>
  <c r="MCD6" i="30"/>
  <c r="MCE6" i="30"/>
  <c r="MCF6" i="30"/>
  <c r="MCG6" i="30"/>
  <c r="MCH6" i="30"/>
  <c r="MCI6" i="30"/>
  <c r="MCJ6" i="30"/>
  <c r="MCK6" i="30"/>
  <c r="MCL6" i="30"/>
  <c r="MCM6" i="30"/>
  <c r="MCN6" i="30"/>
  <c r="MCO6" i="30"/>
  <c r="MCP6" i="30"/>
  <c r="MCQ6" i="30"/>
  <c r="MCR6" i="30"/>
  <c r="MCS6" i="30"/>
  <c r="MCT6" i="30"/>
  <c r="MCU6" i="30"/>
  <c r="MCV6" i="30"/>
  <c r="MCW6" i="30"/>
  <c r="MCX6" i="30"/>
  <c r="MCY6" i="30"/>
  <c r="MCZ6" i="30"/>
  <c r="MDA6" i="30"/>
  <c r="MDB6" i="30"/>
  <c r="MDC6" i="30"/>
  <c r="MDD6" i="30"/>
  <c r="MDE6" i="30"/>
  <c r="MDF6" i="30"/>
  <c r="MDG6" i="30"/>
  <c r="MDH6" i="30"/>
  <c r="MDI6" i="30"/>
  <c r="MDJ6" i="30"/>
  <c r="MDK6" i="30"/>
  <c r="MDL6" i="30"/>
  <c r="MDM6" i="30"/>
  <c r="MDN6" i="30"/>
  <c r="MDO6" i="30"/>
  <c r="MDP6" i="30"/>
  <c r="MDQ6" i="30"/>
  <c r="MDR6" i="30"/>
  <c r="MDS6" i="30"/>
  <c r="MDT6" i="30"/>
  <c r="MDU6" i="30"/>
  <c r="MDV6" i="30"/>
  <c r="MDW6" i="30"/>
  <c r="MDX6" i="30"/>
  <c r="MDY6" i="30"/>
  <c r="MDZ6" i="30"/>
  <c r="MEA6" i="30"/>
  <c r="MEB6" i="30"/>
  <c r="MEC6" i="30"/>
  <c r="MED6" i="30"/>
  <c r="MEE6" i="30"/>
  <c r="MEF6" i="30"/>
  <c r="MEG6" i="30"/>
  <c r="MEH6" i="30"/>
  <c r="MEI6" i="30"/>
  <c r="MEJ6" i="30"/>
  <c r="MEK6" i="30"/>
  <c r="MEL6" i="30"/>
  <c r="MEM6" i="30"/>
  <c r="MEN6" i="30"/>
  <c r="MEO6" i="30"/>
  <c r="MEP6" i="30"/>
  <c r="MEQ6" i="30"/>
  <c r="MER6" i="30"/>
  <c r="MES6" i="30"/>
  <c r="MET6" i="30"/>
  <c r="MEU6" i="30"/>
  <c r="MEV6" i="30"/>
  <c r="MEW6" i="30"/>
  <c r="MEX6" i="30"/>
  <c r="MEY6" i="30"/>
  <c r="MEZ6" i="30"/>
  <c r="MFA6" i="30"/>
  <c r="MFB6" i="30"/>
  <c r="MFC6" i="30"/>
  <c r="MFD6" i="30"/>
  <c r="MFE6" i="30"/>
  <c r="MFF6" i="30"/>
  <c r="MFG6" i="30"/>
  <c r="MFH6" i="30"/>
  <c r="MFI6" i="30"/>
  <c r="MFJ6" i="30"/>
  <c r="MFK6" i="30"/>
  <c r="MFL6" i="30"/>
  <c r="MFM6" i="30"/>
  <c r="MFN6" i="30"/>
  <c r="MFO6" i="30"/>
  <c r="MFP6" i="30"/>
  <c r="MFQ6" i="30"/>
  <c r="MFR6" i="30"/>
  <c r="MFS6" i="30"/>
  <c r="MFT6" i="30"/>
  <c r="MFU6" i="30"/>
  <c r="MFV6" i="30"/>
  <c r="MFW6" i="30"/>
  <c r="MFX6" i="30"/>
  <c r="MFY6" i="30"/>
  <c r="MFZ6" i="30"/>
  <c r="MGA6" i="30"/>
  <c r="MGB6" i="30"/>
  <c r="MGC6" i="30"/>
  <c r="MGD6" i="30"/>
  <c r="MGE6" i="30"/>
  <c r="MGF6" i="30"/>
  <c r="MGG6" i="30"/>
  <c r="MGH6" i="30"/>
  <c r="MGI6" i="30"/>
  <c r="MGJ6" i="30"/>
  <c r="MGK6" i="30"/>
  <c r="MGL6" i="30"/>
  <c r="MGM6" i="30"/>
  <c r="MGN6" i="30"/>
  <c r="MGO6" i="30"/>
  <c r="MGP6" i="30"/>
  <c r="MGQ6" i="30"/>
  <c r="MGR6" i="30"/>
  <c r="MGS6" i="30"/>
  <c r="MGT6" i="30"/>
  <c r="MGU6" i="30"/>
  <c r="MGV6" i="30"/>
  <c r="MGW6" i="30"/>
  <c r="MGX6" i="30"/>
  <c r="MGY6" i="30"/>
  <c r="MGZ6" i="30"/>
  <c r="MHA6" i="30"/>
  <c r="MHB6" i="30"/>
  <c r="MHC6" i="30"/>
  <c r="MHD6" i="30"/>
  <c r="MHE6" i="30"/>
  <c r="MHF6" i="30"/>
  <c r="MHG6" i="30"/>
  <c r="MHH6" i="30"/>
  <c r="MHI6" i="30"/>
  <c r="MHJ6" i="30"/>
  <c r="MHK6" i="30"/>
  <c r="MHL6" i="30"/>
  <c r="MHM6" i="30"/>
  <c r="MHN6" i="30"/>
  <c r="MHO6" i="30"/>
  <c r="MHP6" i="30"/>
  <c r="MHQ6" i="30"/>
  <c r="MHR6" i="30"/>
  <c r="MHS6" i="30"/>
  <c r="MHT6" i="30"/>
  <c r="MHU6" i="30"/>
  <c r="MHV6" i="30"/>
  <c r="MHW6" i="30"/>
  <c r="MHX6" i="30"/>
  <c r="MHY6" i="30"/>
  <c r="MHZ6" i="30"/>
  <c r="MIA6" i="30"/>
  <c r="MIB6" i="30"/>
  <c r="MIC6" i="30"/>
  <c r="MID6" i="30"/>
  <c r="MIE6" i="30"/>
  <c r="MIF6" i="30"/>
  <c r="MIG6" i="30"/>
  <c r="MIH6" i="30"/>
  <c r="MII6" i="30"/>
  <c r="MIJ6" i="30"/>
  <c r="MIK6" i="30"/>
  <c r="MIL6" i="30"/>
  <c r="MIM6" i="30"/>
  <c r="MIN6" i="30"/>
  <c r="MIO6" i="30"/>
  <c r="MIP6" i="30"/>
  <c r="MIQ6" i="30"/>
  <c r="MIR6" i="30"/>
  <c r="MIS6" i="30"/>
  <c r="MIT6" i="30"/>
  <c r="MIU6" i="30"/>
  <c r="MIV6" i="30"/>
  <c r="MIW6" i="30"/>
  <c r="MIX6" i="30"/>
  <c r="MIY6" i="30"/>
  <c r="MIZ6" i="30"/>
  <c r="MJA6" i="30"/>
  <c r="MJB6" i="30"/>
  <c r="MJC6" i="30"/>
  <c r="MJD6" i="30"/>
  <c r="MJE6" i="30"/>
  <c r="MJF6" i="30"/>
  <c r="MJG6" i="30"/>
  <c r="MJH6" i="30"/>
  <c r="MJI6" i="30"/>
  <c r="MJJ6" i="30"/>
  <c r="MJK6" i="30"/>
  <c r="MJL6" i="30"/>
  <c r="MJM6" i="30"/>
  <c r="MJN6" i="30"/>
  <c r="MJO6" i="30"/>
  <c r="MJP6" i="30"/>
  <c r="MJQ6" i="30"/>
  <c r="MJR6" i="30"/>
  <c r="MJS6" i="30"/>
  <c r="MJT6" i="30"/>
  <c r="MJU6" i="30"/>
  <c r="MJV6" i="30"/>
  <c r="MJW6" i="30"/>
  <c r="MJX6" i="30"/>
  <c r="MJY6" i="30"/>
  <c r="MJZ6" i="30"/>
  <c r="MKA6" i="30"/>
  <c r="MKB6" i="30"/>
  <c r="MKC6" i="30"/>
  <c r="MKD6" i="30"/>
  <c r="MKE6" i="30"/>
  <c r="MKF6" i="30"/>
  <c r="MKG6" i="30"/>
  <c r="MKH6" i="30"/>
  <c r="MKI6" i="30"/>
  <c r="MKJ6" i="30"/>
  <c r="MKK6" i="30"/>
  <c r="MKL6" i="30"/>
  <c r="MKM6" i="30"/>
  <c r="MKN6" i="30"/>
  <c r="MKO6" i="30"/>
  <c r="MKP6" i="30"/>
  <c r="MKQ6" i="30"/>
  <c r="MKR6" i="30"/>
  <c r="MKS6" i="30"/>
  <c r="MKT6" i="30"/>
  <c r="MKU6" i="30"/>
  <c r="MKV6" i="30"/>
  <c r="MKW6" i="30"/>
  <c r="MKX6" i="30"/>
  <c r="MKY6" i="30"/>
  <c r="MKZ6" i="30"/>
  <c r="MLA6" i="30"/>
  <c r="MLB6" i="30"/>
  <c r="MLC6" i="30"/>
  <c r="MLD6" i="30"/>
  <c r="MLE6" i="30"/>
  <c r="MLF6" i="30"/>
  <c r="MLG6" i="30"/>
  <c r="MLH6" i="30"/>
  <c r="MLI6" i="30"/>
  <c r="MLJ6" i="30"/>
  <c r="MLK6" i="30"/>
  <c r="MLL6" i="30"/>
  <c r="MLM6" i="30"/>
  <c r="MLN6" i="30"/>
  <c r="MLO6" i="30"/>
  <c r="MLP6" i="30"/>
  <c r="MLQ6" i="30"/>
  <c r="MLR6" i="30"/>
  <c r="MLS6" i="30"/>
  <c r="MLT6" i="30"/>
  <c r="MLU6" i="30"/>
  <c r="MLV6" i="30"/>
  <c r="MLW6" i="30"/>
  <c r="MLX6" i="30"/>
  <c r="MLY6" i="30"/>
  <c r="MLZ6" i="30"/>
  <c r="MMA6" i="30"/>
  <c r="MMB6" i="30"/>
  <c r="MMC6" i="30"/>
  <c r="MMD6" i="30"/>
  <c r="MME6" i="30"/>
  <c r="MMF6" i="30"/>
  <c r="MMG6" i="30"/>
  <c r="MMH6" i="30"/>
  <c r="MMI6" i="30"/>
  <c r="MMJ6" i="30"/>
  <c r="MMK6" i="30"/>
  <c r="MML6" i="30"/>
  <c r="MMM6" i="30"/>
  <c r="MMN6" i="30"/>
  <c r="MMO6" i="30"/>
  <c r="MMP6" i="30"/>
  <c r="MMQ6" i="30"/>
  <c r="MMR6" i="30"/>
  <c r="MMS6" i="30"/>
  <c r="MMT6" i="30"/>
  <c r="MMU6" i="30"/>
  <c r="MMV6" i="30"/>
  <c r="MMW6" i="30"/>
  <c r="MMX6" i="30"/>
  <c r="MMY6" i="30"/>
  <c r="MMZ6" i="30"/>
  <c r="MNA6" i="30"/>
  <c r="MNB6" i="30"/>
  <c r="MNC6" i="30"/>
  <c r="MND6" i="30"/>
  <c r="MNE6" i="30"/>
  <c r="MNF6" i="30"/>
  <c r="MNG6" i="30"/>
  <c r="MNH6" i="30"/>
  <c r="MNI6" i="30"/>
  <c r="MNJ6" i="30"/>
  <c r="MNK6" i="30"/>
  <c r="MNL6" i="30"/>
  <c r="MNM6" i="30"/>
  <c r="MNN6" i="30"/>
  <c r="MNO6" i="30"/>
  <c r="MNP6" i="30"/>
  <c r="MNQ6" i="30"/>
  <c r="MNR6" i="30"/>
  <c r="MNS6" i="30"/>
  <c r="MNT6" i="30"/>
  <c r="MNU6" i="30"/>
  <c r="MNV6" i="30"/>
  <c r="MNW6" i="30"/>
  <c r="MNX6" i="30"/>
  <c r="MNY6" i="30"/>
  <c r="MNZ6" i="30"/>
  <c r="MOA6" i="30"/>
  <c r="MOB6" i="30"/>
  <c r="MOC6" i="30"/>
  <c r="MOD6" i="30"/>
  <c r="MOE6" i="30"/>
  <c r="MOF6" i="30"/>
  <c r="MOG6" i="30"/>
  <c r="MOH6" i="30"/>
  <c r="MOI6" i="30"/>
  <c r="MOJ6" i="30"/>
  <c r="MOK6" i="30"/>
  <c r="MOL6" i="30"/>
  <c r="MOM6" i="30"/>
  <c r="MON6" i="30"/>
  <c r="MOO6" i="30"/>
  <c r="MOP6" i="30"/>
  <c r="MOQ6" i="30"/>
  <c r="MOR6" i="30"/>
  <c r="MOS6" i="30"/>
  <c r="MOT6" i="30"/>
  <c r="MOU6" i="30"/>
  <c r="MOV6" i="30"/>
  <c r="MOW6" i="30"/>
  <c r="MOX6" i="30"/>
  <c r="MOY6" i="30"/>
  <c r="MOZ6" i="30"/>
  <c r="MPA6" i="30"/>
  <c r="MPB6" i="30"/>
  <c r="MPC6" i="30"/>
  <c r="MPD6" i="30"/>
  <c r="MPE6" i="30"/>
  <c r="MPF6" i="30"/>
  <c r="MPG6" i="30"/>
  <c r="MPH6" i="30"/>
  <c r="MPI6" i="30"/>
  <c r="MPJ6" i="30"/>
  <c r="MPK6" i="30"/>
  <c r="MPL6" i="30"/>
  <c r="MPM6" i="30"/>
  <c r="MPN6" i="30"/>
  <c r="MPO6" i="30"/>
  <c r="MPP6" i="30"/>
  <c r="MPQ6" i="30"/>
  <c r="MPR6" i="30"/>
  <c r="MPS6" i="30"/>
  <c r="MPT6" i="30"/>
  <c r="MPU6" i="30"/>
  <c r="MPV6" i="30"/>
  <c r="MPW6" i="30"/>
  <c r="MPX6" i="30"/>
  <c r="MPY6" i="30"/>
  <c r="MPZ6" i="30"/>
  <c r="MQA6" i="30"/>
  <c r="MQB6" i="30"/>
  <c r="MQC6" i="30"/>
  <c r="MQD6" i="30"/>
  <c r="MQE6" i="30"/>
  <c r="MQF6" i="30"/>
  <c r="MQG6" i="30"/>
  <c r="MQH6" i="30"/>
  <c r="MQI6" i="30"/>
  <c r="MQJ6" i="30"/>
  <c r="MQK6" i="30"/>
  <c r="MQL6" i="30"/>
  <c r="MQM6" i="30"/>
  <c r="MQN6" i="30"/>
  <c r="MQO6" i="30"/>
  <c r="MQP6" i="30"/>
  <c r="MQQ6" i="30"/>
  <c r="MQR6" i="30"/>
  <c r="MQS6" i="30"/>
  <c r="MQT6" i="30"/>
  <c r="MQU6" i="30"/>
  <c r="MQV6" i="30"/>
  <c r="MQW6" i="30"/>
  <c r="MQX6" i="30"/>
  <c r="MQY6" i="30"/>
  <c r="MQZ6" i="30"/>
  <c r="MRA6" i="30"/>
  <c r="MRB6" i="30"/>
  <c r="MRC6" i="30"/>
  <c r="MRD6" i="30"/>
  <c r="MRE6" i="30"/>
  <c r="MRF6" i="30"/>
  <c r="MRG6" i="30"/>
  <c r="MRH6" i="30"/>
  <c r="MRI6" i="30"/>
  <c r="MRJ6" i="30"/>
  <c r="MRK6" i="30"/>
  <c r="MRL6" i="30"/>
  <c r="MRM6" i="30"/>
  <c r="MRN6" i="30"/>
  <c r="MRO6" i="30"/>
  <c r="MRP6" i="30"/>
  <c r="MRQ6" i="30"/>
  <c r="MRR6" i="30"/>
  <c r="MRS6" i="30"/>
  <c r="MRT6" i="30"/>
  <c r="MRU6" i="30"/>
  <c r="MRV6" i="30"/>
  <c r="MRW6" i="30"/>
  <c r="MRX6" i="30"/>
  <c r="MRY6" i="30"/>
  <c r="MRZ6" i="30"/>
  <c r="MSA6" i="30"/>
  <c r="MSB6" i="30"/>
  <c r="MSC6" i="30"/>
  <c r="MSD6" i="30"/>
  <c r="MSE6" i="30"/>
  <c r="MSF6" i="30"/>
  <c r="MSG6" i="30"/>
  <c r="MSH6" i="30"/>
  <c r="MSI6" i="30"/>
  <c r="MSJ6" i="30"/>
  <c r="MSK6" i="30"/>
  <c r="MSL6" i="30"/>
  <c r="MSM6" i="30"/>
  <c r="MSN6" i="30"/>
  <c r="MSO6" i="30"/>
  <c r="MSP6" i="30"/>
  <c r="MSQ6" i="30"/>
  <c r="MSR6" i="30"/>
  <c r="MSS6" i="30"/>
  <c r="MST6" i="30"/>
  <c r="MSU6" i="30"/>
  <c r="MSV6" i="30"/>
  <c r="MSW6" i="30"/>
  <c r="MSX6" i="30"/>
  <c r="MSY6" i="30"/>
  <c r="MSZ6" i="30"/>
  <c r="MTA6" i="30"/>
  <c r="MTB6" i="30"/>
  <c r="MTC6" i="30"/>
  <c r="MTD6" i="30"/>
  <c r="MTE6" i="30"/>
  <c r="MTF6" i="30"/>
  <c r="MTG6" i="30"/>
  <c r="MTH6" i="30"/>
  <c r="MTI6" i="30"/>
  <c r="MTJ6" i="30"/>
  <c r="MTK6" i="30"/>
  <c r="MTL6" i="30"/>
  <c r="MTM6" i="30"/>
  <c r="MTN6" i="30"/>
  <c r="MTO6" i="30"/>
  <c r="MTP6" i="30"/>
  <c r="MTQ6" i="30"/>
  <c r="MTR6" i="30"/>
  <c r="MTS6" i="30"/>
  <c r="MTT6" i="30"/>
  <c r="MTU6" i="30"/>
  <c r="MTV6" i="30"/>
  <c r="MTW6" i="30"/>
  <c r="MTX6" i="30"/>
  <c r="MTY6" i="30"/>
  <c r="MTZ6" i="30"/>
  <c r="MUA6" i="30"/>
  <c r="MUB6" i="30"/>
  <c r="MUC6" i="30"/>
  <c r="MUD6" i="30"/>
  <c r="MUE6" i="30"/>
  <c r="MUF6" i="30"/>
  <c r="MUG6" i="30"/>
  <c r="MUH6" i="30"/>
  <c r="MUI6" i="30"/>
  <c r="MUJ6" i="30"/>
  <c r="MUK6" i="30"/>
  <c r="MUL6" i="30"/>
  <c r="MUM6" i="30"/>
  <c r="MUN6" i="30"/>
  <c r="MUO6" i="30"/>
  <c r="MUP6" i="30"/>
  <c r="MUQ6" i="30"/>
  <c r="MUR6" i="30"/>
  <c r="MUS6" i="30"/>
  <c r="MUT6" i="30"/>
  <c r="MUU6" i="30"/>
  <c r="MUV6" i="30"/>
  <c r="MUW6" i="30"/>
  <c r="MUX6" i="30"/>
  <c r="MUY6" i="30"/>
  <c r="MUZ6" i="30"/>
  <c r="MVA6" i="30"/>
  <c r="MVB6" i="30"/>
  <c r="MVC6" i="30"/>
  <c r="MVD6" i="30"/>
  <c r="MVE6" i="30"/>
  <c r="MVF6" i="30"/>
  <c r="MVG6" i="30"/>
  <c r="MVH6" i="30"/>
  <c r="MVI6" i="30"/>
  <c r="MVJ6" i="30"/>
  <c r="MVK6" i="30"/>
  <c r="MVL6" i="30"/>
  <c r="MVM6" i="30"/>
  <c r="MVN6" i="30"/>
  <c r="MVO6" i="30"/>
  <c r="MVP6" i="30"/>
  <c r="MVQ6" i="30"/>
  <c r="MVR6" i="30"/>
  <c r="MVS6" i="30"/>
  <c r="MVT6" i="30"/>
  <c r="MVU6" i="30"/>
  <c r="MVV6" i="30"/>
  <c r="MVW6" i="30"/>
  <c r="MVX6" i="30"/>
  <c r="MVY6" i="30"/>
  <c r="MVZ6" i="30"/>
  <c r="MWA6" i="30"/>
  <c r="MWB6" i="30"/>
  <c r="MWC6" i="30"/>
  <c r="MWD6" i="30"/>
  <c r="MWE6" i="30"/>
  <c r="MWF6" i="30"/>
  <c r="MWG6" i="30"/>
  <c r="MWH6" i="30"/>
  <c r="MWI6" i="30"/>
  <c r="MWJ6" i="30"/>
  <c r="MWK6" i="30"/>
  <c r="MWL6" i="30"/>
  <c r="MWM6" i="30"/>
  <c r="MWN6" i="30"/>
  <c r="MWO6" i="30"/>
  <c r="MWP6" i="30"/>
  <c r="MWQ6" i="30"/>
  <c r="MWR6" i="30"/>
  <c r="MWS6" i="30"/>
  <c r="MWT6" i="30"/>
  <c r="MWU6" i="30"/>
  <c r="MWV6" i="30"/>
  <c r="MWW6" i="30"/>
  <c r="MWX6" i="30"/>
  <c r="MWY6" i="30"/>
  <c r="MWZ6" i="30"/>
  <c r="MXA6" i="30"/>
  <c r="MXB6" i="30"/>
  <c r="MXC6" i="30"/>
  <c r="MXD6" i="30"/>
  <c r="MXE6" i="30"/>
  <c r="MXF6" i="30"/>
  <c r="MXG6" i="30"/>
  <c r="MXH6" i="30"/>
  <c r="MXI6" i="30"/>
  <c r="MXJ6" i="30"/>
  <c r="MXK6" i="30"/>
  <c r="MXL6" i="30"/>
  <c r="MXM6" i="30"/>
  <c r="MXN6" i="30"/>
  <c r="MXO6" i="30"/>
  <c r="MXP6" i="30"/>
  <c r="MXQ6" i="30"/>
  <c r="MXR6" i="30"/>
  <c r="MXS6" i="30"/>
  <c r="MXT6" i="30"/>
  <c r="MXU6" i="30"/>
  <c r="MXV6" i="30"/>
  <c r="MXW6" i="30"/>
  <c r="MXX6" i="30"/>
  <c r="MXY6" i="30"/>
  <c r="MXZ6" i="30"/>
  <c r="MYA6" i="30"/>
  <c r="MYB6" i="30"/>
  <c r="MYC6" i="30"/>
  <c r="MYD6" i="30"/>
  <c r="MYE6" i="30"/>
  <c r="MYF6" i="30"/>
  <c r="MYG6" i="30"/>
  <c r="MYH6" i="30"/>
  <c r="MYI6" i="30"/>
  <c r="MYJ6" i="30"/>
  <c r="MYK6" i="30"/>
  <c r="MYL6" i="30"/>
  <c r="MYM6" i="30"/>
  <c r="MYN6" i="30"/>
  <c r="MYO6" i="30"/>
  <c r="MYP6" i="30"/>
  <c r="MYQ6" i="30"/>
  <c r="MYR6" i="30"/>
  <c r="MYS6" i="30"/>
  <c r="MYT6" i="30"/>
  <c r="MYU6" i="30"/>
  <c r="MYV6" i="30"/>
  <c r="MYW6" i="30"/>
  <c r="MYX6" i="30"/>
  <c r="MYY6" i="30"/>
  <c r="MYZ6" i="30"/>
  <c r="MZA6" i="30"/>
  <c r="MZB6" i="30"/>
  <c r="MZC6" i="30"/>
  <c r="MZD6" i="30"/>
  <c r="MZE6" i="30"/>
  <c r="MZF6" i="30"/>
  <c r="MZG6" i="30"/>
  <c r="MZH6" i="30"/>
  <c r="MZI6" i="30"/>
  <c r="MZJ6" i="30"/>
  <c r="MZK6" i="30"/>
  <c r="MZL6" i="30"/>
  <c r="MZM6" i="30"/>
  <c r="MZN6" i="30"/>
  <c r="MZO6" i="30"/>
  <c r="MZP6" i="30"/>
  <c r="MZQ6" i="30"/>
  <c r="MZR6" i="30"/>
  <c r="MZS6" i="30"/>
  <c r="MZT6" i="30"/>
  <c r="MZU6" i="30"/>
  <c r="MZV6" i="30"/>
  <c r="MZW6" i="30"/>
  <c r="MZX6" i="30"/>
  <c r="MZY6" i="30"/>
  <c r="MZZ6" i="30"/>
  <c r="NAA6" i="30"/>
  <c r="NAB6" i="30"/>
  <c r="NAC6" i="30"/>
  <c r="NAD6" i="30"/>
  <c r="NAE6" i="30"/>
  <c r="NAF6" i="30"/>
  <c r="NAG6" i="30"/>
  <c r="NAH6" i="30"/>
  <c r="NAI6" i="30"/>
  <c r="NAJ6" i="30"/>
  <c r="NAK6" i="30"/>
  <c r="NAL6" i="30"/>
  <c r="NAM6" i="30"/>
  <c r="NAN6" i="30"/>
  <c r="NAO6" i="30"/>
  <c r="NAP6" i="30"/>
  <c r="NAQ6" i="30"/>
  <c r="NAR6" i="30"/>
  <c r="NAS6" i="30"/>
  <c r="NAT6" i="30"/>
  <c r="NAU6" i="30"/>
  <c r="NAV6" i="30"/>
  <c r="NAW6" i="30"/>
  <c r="NAX6" i="30"/>
  <c r="NAY6" i="30"/>
  <c r="NAZ6" i="30"/>
  <c r="NBA6" i="30"/>
  <c r="NBB6" i="30"/>
  <c r="NBC6" i="30"/>
  <c r="NBD6" i="30"/>
  <c r="NBE6" i="30"/>
  <c r="NBF6" i="30"/>
  <c r="NBG6" i="30"/>
  <c r="NBH6" i="30"/>
  <c r="NBI6" i="30"/>
  <c r="NBJ6" i="30"/>
  <c r="NBK6" i="30"/>
  <c r="NBL6" i="30"/>
  <c r="NBM6" i="30"/>
  <c r="NBN6" i="30"/>
  <c r="NBO6" i="30"/>
  <c r="NBP6" i="30"/>
  <c r="NBQ6" i="30"/>
  <c r="NBR6" i="30"/>
  <c r="NBS6" i="30"/>
  <c r="NBT6" i="30"/>
  <c r="NBU6" i="30"/>
  <c r="NBV6" i="30"/>
  <c r="NBW6" i="30"/>
  <c r="NBX6" i="30"/>
  <c r="NBY6" i="30"/>
  <c r="NBZ6" i="30"/>
  <c r="NCA6" i="30"/>
  <c r="NCB6" i="30"/>
  <c r="NCC6" i="30"/>
  <c r="NCD6" i="30"/>
  <c r="NCE6" i="30"/>
  <c r="NCF6" i="30"/>
  <c r="NCG6" i="30"/>
  <c r="NCH6" i="30"/>
  <c r="NCI6" i="30"/>
  <c r="NCJ6" i="30"/>
  <c r="NCK6" i="30"/>
  <c r="NCL6" i="30"/>
  <c r="NCM6" i="30"/>
  <c r="NCN6" i="30"/>
  <c r="NCO6" i="30"/>
  <c r="NCP6" i="30"/>
  <c r="NCQ6" i="30"/>
  <c r="NCR6" i="30"/>
  <c r="NCS6" i="30"/>
  <c r="NCT6" i="30"/>
  <c r="NCU6" i="30"/>
  <c r="NCV6" i="30"/>
  <c r="NCW6" i="30"/>
  <c r="NCX6" i="30"/>
  <c r="NCY6" i="30"/>
  <c r="NCZ6" i="30"/>
  <c r="NDA6" i="30"/>
  <c r="NDB6" i="30"/>
  <c r="NDC6" i="30"/>
  <c r="NDD6" i="30"/>
  <c r="NDE6" i="30"/>
  <c r="NDF6" i="30"/>
  <c r="NDG6" i="30"/>
  <c r="NDH6" i="30"/>
  <c r="NDI6" i="30"/>
  <c r="NDJ6" i="30"/>
  <c r="NDK6" i="30"/>
  <c r="NDL6" i="30"/>
  <c r="NDM6" i="30"/>
  <c r="NDN6" i="30"/>
  <c r="NDO6" i="30"/>
  <c r="NDP6" i="30"/>
  <c r="NDQ6" i="30"/>
  <c r="NDR6" i="30"/>
  <c r="NDS6" i="30"/>
  <c r="NDT6" i="30"/>
  <c r="NDU6" i="30"/>
  <c r="NDV6" i="30"/>
  <c r="NDW6" i="30"/>
  <c r="NDX6" i="30"/>
  <c r="NDY6" i="30"/>
  <c r="NDZ6" i="30"/>
  <c r="NEA6" i="30"/>
  <c r="NEB6" i="30"/>
  <c r="NEC6" i="30"/>
  <c r="NED6" i="30"/>
  <c r="NEE6" i="30"/>
  <c r="NEF6" i="30"/>
  <c r="NEG6" i="30"/>
  <c r="NEH6" i="30"/>
  <c r="NEI6" i="30"/>
  <c r="NEJ6" i="30"/>
  <c r="NEK6" i="30"/>
  <c r="NEL6" i="30"/>
  <c r="NEM6" i="30"/>
  <c r="NEN6" i="30"/>
  <c r="NEO6" i="30"/>
  <c r="NEP6" i="30"/>
  <c r="NEQ6" i="30"/>
  <c r="NER6" i="30"/>
  <c r="NES6" i="30"/>
  <c r="NET6" i="30"/>
  <c r="NEU6" i="30"/>
  <c r="NEV6" i="30"/>
  <c r="NEW6" i="30"/>
  <c r="NEX6" i="30"/>
  <c r="NEY6" i="30"/>
  <c r="NEZ6" i="30"/>
  <c r="NFA6" i="30"/>
  <c r="NFB6" i="30"/>
  <c r="NFC6" i="30"/>
  <c r="NFD6" i="30"/>
  <c r="NFE6" i="30"/>
  <c r="NFF6" i="30"/>
  <c r="NFG6" i="30"/>
  <c r="NFH6" i="30"/>
  <c r="NFI6" i="30"/>
  <c r="NFJ6" i="30"/>
  <c r="NFK6" i="30"/>
  <c r="NFL6" i="30"/>
  <c r="NFM6" i="30"/>
  <c r="NFN6" i="30"/>
  <c r="NFO6" i="30"/>
  <c r="NFP6" i="30"/>
  <c r="NFQ6" i="30"/>
  <c r="NFR6" i="30"/>
  <c r="NFS6" i="30"/>
  <c r="NFT6" i="30"/>
  <c r="NFU6" i="30"/>
  <c r="NFV6" i="30"/>
  <c r="NFW6" i="30"/>
  <c r="NFX6" i="30"/>
  <c r="NFY6" i="30"/>
  <c r="NFZ6" i="30"/>
  <c r="NGA6" i="30"/>
  <c r="NGB6" i="30"/>
  <c r="NGC6" i="30"/>
  <c r="NGD6" i="30"/>
  <c r="NGE6" i="30"/>
  <c r="NGF6" i="30"/>
  <c r="NGG6" i="30"/>
  <c r="NGH6" i="30"/>
  <c r="NGI6" i="30"/>
  <c r="NGJ6" i="30"/>
  <c r="NGK6" i="30"/>
  <c r="NGL6" i="30"/>
  <c r="NGM6" i="30"/>
  <c r="NGN6" i="30"/>
  <c r="NGO6" i="30"/>
  <c r="NGP6" i="30"/>
  <c r="NGQ6" i="30"/>
  <c r="NGR6" i="30"/>
  <c r="NGS6" i="30"/>
  <c r="NGT6" i="30"/>
  <c r="NGU6" i="30"/>
  <c r="NGV6" i="30"/>
  <c r="NGW6" i="30"/>
  <c r="NGX6" i="30"/>
  <c r="NGY6" i="30"/>
  <c r="NGZ6" i="30"/>
  <c r="NHA6" i="30"/>
  <c r="NHB6" i="30"/>
  <c r="NHC6" i="30"/>
  <c r="NHD6" i="30"/>
  <c r="NHE6" i="30"/>
  <c r="NHF6" i="30"/>
  <c r="NHG6" i="30"/>
  <c r="NHH6" i="30"/>
  <c r="NHI6" i="30"/>
  <c r="NHJ6" i="30"/>
  <c r="NHK6" i="30"/>
  <c r="NHL6" i="30"/>
  <c r="NHM6" i="30"/>
  <c r="NHN6" i="30"/>
  <c r="NHO6" i="30"/>
  <c r="NHP6" i="30"/>
  <c r="NHQ6" i="30"/>
  <c r="NHR6" i="30"/>
  <c r="NHS6" i="30"/>
  <c r="NHT6" i="30"/>
  <c r="NHU6" i="30"/>
  <c r="NHV6" i="30"/>
  <c r="NHW6" i="30"/>
  <c r="NHX6" i="30"/>
  <c r="NHY6" i="30"/>
  <c r="NHZ6" i="30"/>
  <c r="NIA6" i="30"/>
  <c r="NIB6" i="30"/>
  <c r="NIC6" i="30"/>
  <c r="NID6" i="30"/>
  <c r="NIE6" i="30"/>
  <c r="NIF6" i="30"/>
  <c r="NIG6" i="30"/>
  <c r="NIH6" i="30"/>
  <c r="NII6" i="30"/>
  <c r="NIJ6" i="30"/>
  <c r="NIK6" i="30"/>
  <c r="NIL6" i="30"/>
  <c r="NIM6" i="30"/>
  <c r="NIN6" i="30"/>
  <c r="NIO6" i="30"/>
  <c r="NIP6" i="30"/>
  <c r="NIQ6" i="30"/>
  <c r="NIR6" i="30"/>
  <c r="NIS6" i="30"/>
  <c r="NIT6" i="30"/>
  <c r="NIU6" i="30"/>
  <c r="NIV6" i="30"/>
  <c r="NIW6" i="30"/>
  <c r="NIX6" i="30"/>
  <c r="NIY6" i="30"/>
  <c r="NIZ6" i="30"/>
  <c r="NJA6" i="30"/>
  <c r="NJB6" i="30"/>
  <c r="NJC6" i="30"/>
  <c r="NJD6" i="30"/>
  <c r="NJE6" i="30"/>
  <c r="NJF6" i="30"/>
  <c r="NJG6" i="30"/>
  <c r="NJH6" i="30"/>
  <c r="NJI6" i="30"/>
  <c r="NJJ6" i="30"/>
  <c r="NJK6" i="30"/>
  <c r="NJL6" i="30"/>
  <c r="NJM6" i="30"/>
  <c r="NJN6" i="30"/>
  <c r="NJO6" i="30"/>
  <c r="NJP6" i="30"/>
  <c r="NJQ6" i="30"/>
  <c r="NJR6" i="30"/>
  <c r="NJS6" i="30"/>
  <c r="NJT6" i="30"/>
  <c r="NJU6" i="30"/>
  <c r="NJV6" i="30"/>
  <c r="NJW6" i="30"/>
  <c r="NJX6" i="30"/>
  <c r="NJY6" i="30"/>
  <c r="NJZ6" i="30"/>
  <c r="NKA6" i="30"/>
  <c r="NKB6" i="30"/>
  <c r="NKC6" i="30"/>
  <c r="NKD6" i="30"/>
  <c r="NKE6" i="30"/>
  <c r="NKF6" i="30"/>
  <c r="NKG6" i="30"/>
  <c r="NKH6" i="30"/>
  <c r="NKI6" i="30"/>
  <c r="NKJ6" i="30"/>
  <c r="NKK6" i="30"/>
  <c r="NKL6" i="30"/>
  <c r="NKM6" i="30"/>
  <c r="NKN6" i="30"/>
  <c r="NKO6" i="30"/>
  <c r="NKP6" i="30"/>
  <c r="NKQ6" i="30"/>
  <c r="NKR6" i="30"/>
  <c r="NKS6" i="30"/>
  <c r="NKT6" i="30"/>
  <c r="NKU6" i="30"/>
  <c r="NKV6" i="30"/>
  <c r="NKW6" i="30"/>
  <c r="NKX6" i="30"/>
  <c r="NKY6" i="30"/>
  <c r="NKZ6" i="30"/>
  <c r="NLA6" i="30"/>
  <c r="NLB6" i="30"/>
  <c r="NLC6" i="30"/>
  <c r="NLD6" i="30"/>
  <c r="NLE6" i="30"/>
  <c r="NLF6" i="30"/>
  <c r="NLG6" i="30"/>
  <c r="NLH6" i="30"/>
  <c r="NLI6" i="30"/>
  <c r="NLJ6" i="30"/>
  <c r="NLK6" i="30"/>
  <c r="NLL6" i="30"/>
  <c r="NLM6" i="30"/>
  <c r="NLN6" i="30"/>
  <c r="NLO6" i="30"/>
  <c r="NLP6" i="30"/>
  <c r="NLQ6" i="30"/>
  <c r="NLR6" i="30"/>
  <c r="NLS6" i="30"/>
  <c r="NLT6" i="30"/>
  <c r="NLU6" i="30"/>
  <c r="NLV6" i="30"/>
  <c r="NLW6" i="30"/>
  <c r="NLX6" i="30"/>
  <c r="NLY6" i="30"/>
  <c r="NLZ6" i="30"/>
  <c r="NMA6" i="30"/>
  <c r="NMB6" i="30"/>
  <c r="NMC6" i="30"/>
  <c r="NMD6" i="30"/>
  <c r="NME6" i="30"/>
  <c r="NMF6" i="30"/>
  <c r="NMG6" i="30"/>
  <c r="NMH6" i="30"/>
  <c r="NMI6" i="30"/>
  <c r="NMJ6" i="30"/>
  <c r="NMK6" i="30"/>
  <c r="NML6" i="30"/>
  <c r="NMM6" i="30"/>
  <c r="NMN6" i="30"/>
  <c r="NMO6" i="30"/>
  <c r="NMP6" i="30"/>
  <c r="NMQ6" i="30"/>
  <c r="NMR6" i="30"/>
  <c r="NMS6" i="30"/>
  <c r="NMT6" i="30"/>
  <c r="NMU6" i="30"/>
  <c r="NMV6" i="30"/>
  <c r="NMW6" i="30"/>
  <c r="NMX6" i="30"/>
  <c r="NMY6" i="30"/>
  <c r="NMZ6" i="30"/>
  <c r="NNA6" i="30"/>
  <c r="NNB6" i="30"/>
  <c r="NNC6" i="30"/>
  <c r="NND6" i="30"/>
  <c r="NNE6" i="30"/>
  <c r="NNF6" i="30"/>
  <c r="NNG6" i="30"/>
  <c r="NNH6" i="30"/>
  <c r="NNI6" i="30"/>
  <c r="NNJ6" i="30"/>
  <c r="NNK6" i="30"/>
  <c r="NNL6" i="30"/>
  <c r="NNM6" i="30"/>
  <c r="NNN6" i="30"/>
  <c r="NNO6" i="30"/>
  <c r="NNP6" i="30"/>
  <c r="NNQ6" i="30"/>
  <c r="NNR6" i="30"/>
  <c r="NNS6" i="30"/>
  <c r="NNT6" i="30"/>
  <c r="NNU6" i="30"/>
  <c r="NNV6" i="30"/>
  <c r="NNW6" i="30"/>
  <c r="NNX6" i="30"/>
  <c r="NNY6" i="30"/>
  <c r="NNZ6" i="30"/>
  <c r="NOA6" i="30"/>
  <c r="NOB6" i="30"/>
  <c r="NOC6" i="30"/>
  <c r="NOD6" i="30"/>
  <c r="NOE6" i="30"/>
  <c r="NOF6" i="30"/>
  <c r="NOG6" i="30"/>
  <c r="NOH6" i="30"/>
  <c r="NOI6" i="30"/>
  <c r="NOJ6" i="30"/>
  <c r="NOK6" i="30"/>
  <c r="NOL6" i="30"/>
  <c r="NOM6" i="30"/>
  <c r="NON6" i="30"/>
  <c r="NOO6" i="30"/>
  <c r="NOP6" i="30"/>
  <c r="NOQ6" i="30"/>
  <c r="NOR6" i="30"/>
  <c r="NOS6" i="30"/>
  <c r="NOT6" i="30"/>
  <c r="NOU6" i="30"/>
  <c r="NOV6" i="30"/>
  <c r="NOW6" i="30"/>
  <c r="NOX6" i="30"/>
  <c r="NOY6" i="30"/>
  <c r="NOZ6" i="30"/>
  <c r="NPA6" i="30"/>
  <c r="NPB6" i="30"/>
  <c r="NPC6" i="30"/>
  <c r="NPD6" i="30"/>
  <c r="NPE6" i="30"/>
  <c r="NPF6" i="30"/>
  <c r="NPG6" i="30"/>
  <c r="NPH6" i="30"/>
  <c r="NPI6" i="30"/>
  <c r="NPJ6" i="30"/>
  <c r="NPK6" i="30"/>
  <c r="NPL6" i="30"/>
  <c r="NPM6" i="30"/>
  <c r="NPN6" i="30"/>
  <c r="NPO6" i="30"/>
  <c r="NPP6" i="30"/>
  <c r="NPQ6" i="30"/>
  <c r="NPR6" i="30"/>
  <c r="NPS6" i="30"/>
  <c r="NPT6" i="30"/>
  <c r="NPU6" i="30"/>
  <c r="NPV6" i="30"/>
  <c r="NPW6" i="30"/>
  <c r="NPX6" i="30"/>
  <c r="NPY6" i="30"/>
  <c r="NPZ6" i="30"/>
  <c r="NQA6" i="30"/>
  <c r="NQB6" i="30"/>
  <c r="NQC6" i="30"/>
  <c r="NQD6" i="30"/>
  <c r="NQE6" i="30"/>
  <c r="NQF6" i="30"/>
  <c r="NQG6" i="30"/>
  <c r="NQH6" i="30"/>
  <c r="NQI6" i="30"/>
  <c r="NQJ6" i="30"/>
  <c r="NQK6" i="30"/>
  <c r="NQL6" i="30"/>
  <c r="NQM6" i="30"/>
  <c r="NQN6" i="30"/>
  <c r="NQO6" i="30"/>
  <c r="NQP6" i="30"/>
  <c r="NQQ6" i="30"/>
  <c r="NQR6" i="30"/>
  <c r="NQS6" i="30"/>
  <c r="NQT6" i="30"/>
  <c r="NQU6" i="30"/>
  <c r="NQV6" i="30"/>
  <c r="NQW6" i="30"/>
  <c r="NQX6" i="30"/>
  <c r="NQY6" i="30"/>
  <c r="NQZ6" i="30"/>
  <c r="NRA6" i="30"/>
  <c r="NRB6" i="30"/>
  <c r="NRC6" i="30"/>
  <c r="NRD6" i="30"/>
  <c r="NRE6" i="30"/>
  <c r="NRF6" i="30"/>
  <c r="NRG6" i="30"/>
  <c r="NRH6" i="30"/>
  <c r="NRI6" i="30"/>
  <c r="NRJ6" i="30"/>
  <c r="NRK6" i="30"/>
  <c r="NRL6" i="30"/>
  <c r="NRM6" i="30"/>
  <c r="NRN6" i="30"/>
  <c r="NRO6" i="30"/>
  <c r="NRP6" i="30"/>
  <c r="NRQ6" i="30"/>
  <c r="NRR6" i="30"/>
  <c r="NRS6" i="30"/>
  <c r="NRT6" i="30"/>
  <c r="NRU6" i="30"/>
  <c r="NRV6" i="30"/>
  <c r="NRW6" i="30"/>
  <c r="NRX6" i="30"/>
  <c r="NRY6" i="30"/>
  <c r="NRZ6" i="30"/>
  <c r="NSA6" i="30"/>
  <c r="NSB6" i="30"/>
  <c r="NSC6" i="30"/>
  <c r="NSD6" i="30"/>
  <c r="NSE6" i="30"/>
  <c r="NSF6" i="30"/>
  <c r="NSG6" i="30"/>
  <c r="NSH6" i="30"/>
  <c r="NSI6" i="30"/>
  <c r="NSJ6" i="30"/>
  <c r="NSK6" i="30"/>
  <c r="NSL6" i="30"/>
  <c r="NSM6" i="30"/>
  <c r="NSN6" i="30"/>
  <c r="NSO6" i="30"/>
  <c r="NSP6" i="30"/>
  <c r="NSQ6" i="30"/>
  <c r="NSR6" i="30"/>
  <c r="NSS6" i="30"/>
  <c r="NST6" i="30"/>
  <c r="NSU6" i="30"/>
  <c r="NSV6" i="30"/>
  <c r="NSW6" i="30"/>
  <c r="NSX6" i="30"/>
  <c r="NSY6" i="30"/>
  <c r="NSZ6" i="30"/>
  <c r="NTA6" i="30"/>
  <c r="NTB6" i="30"/>
  <c r="NTC6" i="30"/>
  <c r="NTD6" i="30"/>
  <c r="NTE6" i="30"/>
  <c r="NTF6" i="30"/>
  <c r="NTG6" i="30"/>
  <c r="NTH6" i="30"/>
  <c r="NTI6" i="30"/>
  <c r="NTJ6" i="30"/>
  <c r="NTK6" i="30"/>
  <c r="NTL6" i="30"/>
  <c r="NTM6" i="30"/>
  <c r="NTN6" i="30"/>
  <c r="NTO6" i="30"/>
  <c r="NTP6" i="30"/>
  <c r="NTQ6" i="30"/>
  <c r="NTR6" i="30"/>
  <c r="NTS6" i="30"/>
  <c r="NTT6" i="30"/>
  <c r="NTU6" i="30"/>
  <c r="NTV6" i="30"/>
  <c r="NTW6" i="30"/>
  <c r="NTX6" i="30"/>
  <c r="NTY6" i="30"/>
  <c r="NTZ6" i="30"/>
  <c r="NUA6" i="30"/>
  <c r="NUB6" i="30"/>
  <c r="NUC6" i="30"/>
  <c r="NUD6" i="30"/>
  <c r="NUE6" i="30"/>
  <c r="NUF6" i="30"/>
  <c r="NUG6" i="30"/>
  <c r="NUH6" i="30"/>
  <c r="NUI6" i="30"/>
  <c r="NUJ6" i="30"/>
  <c r="NUK6" i="30"/>
  <c r="NUL6" i="30"/>
  <c r="NUM6" i="30"/>
  <c r="NUN6" i="30"/>
  <c r="NUO6" i="30"/>
  <c r="NUP6" i="30"/>
  <c r="NUQ6" i="30"/>
  <c r="NUR6" i="30"/>
  <c r="NUS6" i="30"/>
  <c r="NUT6" i="30"/>
  <c r="NUU6" i="30"/>
  <c r="NUV6" i="30"/>
  <c r="NUW6" i="30"/>
  <c r="NUX6" i="30"/>
  <c r="NUY6" i="30"/>
  <c r="NUZ6" i="30"/>
  <c r="NVA6" i="30"/>
  <c r="NVB6" i="30"/>
  <c r="NVC6" i="30"/>
  <c r="NVD6" i="30"/>
  <c r="NVE6" i="30"/>
  <c r="NVF6" i="30"/>
  <c r="NVG6" i="30"/>
  <c r="NVH6" i="30"/>
  <c r="NVI6" i="30"/>
  <c r="NVJ6" i="30"/>
  <c r="NVK6" i="30"/>
  <c r="NVL6" i="30"/>
  <c r="NVM6" i="30"/>
  <c r="NVN6" i="30"/>
  <c r="NVO6" i="30"/>
  <c r="NVP6" i="30"/>
  <c r="NVQ6" i="30"/>
  <c r="NVR6" i="30"/>
  <c r="NVS6" i="30"/>
  <c r="NVT6" i="30"/>
  <c r="NVU6" i="30"/>
  <c r="NVV6" i="30"/>
  <c r="NVW6" i="30"/>
  <c r="NVX6" i="30"/>
  <c r="NVY6" i="30"/>
  <c r="NVZ6" i="30"/>
  <c r="NWA6" i="30"/>
  <c r="NWB6" i="30"/>
  <c r="NWC6" i="30"/>
  <c r="NWD6" i="30"/>
  <c r="NWE6" i="30"/>
  <c r="NWF6" i="30"/>
  <c r="NWG6" i="30"/>
  <c r="NWH6" i="30"/>
  <c r="NWI6" i="30"/>
  <c r="NWJ6" i="30"/>
  <c r="NWK6" i="30"/>
  <c r="NWL6" i="30"/>
  <c r="NWM6" i="30"/>
  <c r="NWN6" i="30"/>
  <c r="NWO6" i="30"/>
  <c r="NWP6" i="30"/>
  <c r="NWQ6" i="30"/>
  <c r="NWR6" i="30"/>
  <c r="NWS6" i="30"/>
  <c r="NWT6" i="30"/>
  <c r="NWU6" i="30"/>
  <c r="NWV6" i="30"/>
  <c r="NWW6" i="30"/>
  <c r="NWX6" i="30"/>
  <c r="NWY6" i="30"/>
  <c r="NWZ6" i="30"/>
  <c r="NXA6" i="30"/>
  <c r="NXB6" i="30"/>
  <c r="NXC6" i="30"/>
  <c r="NXD6" i="30"/>
  <c r="NXE6" i="30"/>
  <c r="NXF6" i="30"/>
  <c r="NXG6" i="30"/>
  <c r="NXH6" i="30"/>
  <c r="NXI6" i="30"/>
  <c r="NXJ6" i="30"/>
  <c r="NXK6" i="30"/>
  <c r="NXL6" i="30"/>
  <c r="NXM6" i="30"/>
  <c r="NXN6" i="30"/>
  <c r="NXO6" i="30"/>
  <c r="NXP6" i="30"/>
  <c r="NXQ6" i="30"/>
  <c r="NXR6" i="30"/>
  <c r="NXS6" i="30"/>
  <c r="NXT6" i="30"/>
  <c r="NXU6" i="30"/>
  <c r="NXV6" i="30"/>
  <c r="NXW6" i="30"/>
  <c r="NXX6" i="30"/>
  <c r="NXY6" i="30"/>
  <c r="NXZ6" i="30"/>
  <c r="NYA6" i="30"/>
  <c r="NYB6" i="30"/>
  <c r="NYC6" i="30"/>
  <c r="NYD6" i="30"/>
  <c r="NYE6" i="30"/>
  <c r="NYF6" i="30"/>
  <c r="NYG6" i="30"/>
  <c r="NYH6" i="30"/>
  <c r="NYI6" i="30"/>
  <c r="NYJ6" i="30"/>
  <c r="NYK6" i="30"/>
  <c r="NYL6" i="30"/>
  <c r="NYM6" i="30"/>
  <c r="NYN6" i="30"/>
  <c r="NYO6" i="30"/>
  <c r="NYP6" i="30"/>
  <c r="NYQ6" i="30"/>
  <c r="NYR6" i="30"/>
  <c r="NYS6" i="30"/>
  <c r="NYT6" i="30"/>
  <c r="NYU6" i="30"/>
  <c r="NYV6" i="30"/>
  <c r="NYW6" i="30"/>
  <c r="NYX6" i="30"/>
  <c r="NYY6" i="30"/>
  <c r="NYZ6" i="30"/>
  <c r="NZA6" i="30"/>
  <c r="NZB6" i="30"/>
  <c r="NZC6" i="30"/>
  <c r="NZD6" i="30"/>
  <c r="NZE6" i="30"/>
  <c r="NZF6" i="30"/>
  <c r="NZG6" i="30"/>
  <c r="NZH6" i="30"/>
  <c r="NZI6" i="30"/>
  <c r="NZJ6" i="30"/>
  <c r="NZK6" i="30"/>
  <c r="NZL6" i="30"/>
  <c r="NZM6" i="30"/>
  <c r="NZN6" i="30"/>
  <c r="NZO6" i="30"/>
  <c r="NZP6" i="30"/>
  <c r="NZQ6" i="30"/>
  <c r="NZR6" i="30"/>
  <c r="NZS6" i="30"/>
  <c r="NZT6" i="30"/>
  <c r="NZU6" i="30"/>
  <c r="NZV6" i="30"/>
  <c r="NZW6" i="30"/>
  <c r="NZX6" i="30"/>
  <c r="NZY6" i="30"/>
  <c r="NZZ6" i="30"/>
  <c r="OAA6" i="30"/>
  <c r="OAB6" i="30"/>
  <c r="OAC6" i="30"/>
  <c r="OAD6" i="30"/>
  <c r="OAE6" i="30"/>
  <c r="OAF6" i="30"/>
  <c r="OAG6" i="30"/>
  <c r="OAH6" i="30"/>
  <c r="OAI6" i="30"/>
  <c r="OAJ6" i="30"/>
  <c r="OAK6" i="30"/>
  <c r="OAL6" i="30"/>
  <c r="OAM6" i="30"/>
  <c r="OAN6" i="30"/>
  <c r="OAO6" i="30"/>
  <c r="OAP6" i="30"/>
  <c r="OAQ6" i="30"/>
  <c r="OAR6" i="30"/>
  <c r="OAS6" i="30"/>
  <c r="OAT6" i="30"/>
  <c r="OAU6" i="30"/>
  <c r="OAV6" i="30"/>
  <c r="OAW6" i="30"/>
  <c r="OAX6" i="30"/>
  <c r="OAY6" i="30"/>
  <c r="OAZ6" i="30"/>
  <c r="OBA6" i="30"/>
  <c r="OBB6" i="30"/>
  <c r="OBC6" i="30"/>
  <c r="OBD6" i="30"/>
  <c r="OBE6" i="30"/>
  <c r="OBF6" i="30"/>
  <c r="OBG6" i="30"/>
  <c r="OBH6" i="30"/>
  <c r="OBI6" i="30"/>
  <c r="OBJ6" i="30"/>
  <c r="OBK6" i="30"/>
  <c r="OBL6" i="30"/>
  <c r="OBM6" i="30"/>
  <c r="OBN6" i="30"/>
  <c r="OBO6" i="30"/>
  <c r="OBP6" i="30"/>
  <c r="OBQ6" i="30"/>
  <c r="OBR6" i="30"/>
  <c r="OBS6" i="30"/>
  <c r="OBT6" i="30"/>
  <c r="OBU6" i="30"/>
  <c r="OBV6" i="30"/>
  <c r="OBW6" i="30"/>
  <c r="OBX6" i="30"/>
  <c r="OBY6" i="30"/>
  <c r="OBZ6" i="30"/>
  <c r="OCA6" i="30"/>
  <c r="OCB6" i="30"/>
  <c r="OCC6" i="30"/>
  <c r="OCD6" i="30"/>
  <c r="OCE6" i="30"/>
  <c r="OCF6" i="30"/>
  <c r="OCG6" i="30"/>
  <c r="OCH6" i="30"/>
  <c r="OCI6" i="30"/>
  <c r="OCJ6" i="30"/>
  <c r="OCK6" i="30"/>
  <c r="OCL6" i="30"/>
  <c r="OCM6" i="30"/>
  <c r="OCN6" i="30"/>
  <c r="OCO6" i="30"/>
  <c r="OCP6" i="30"/>
  <c r="OCQ6" i="30"/>
  <c r="OCR6" i="30"/>
  <c r="OCS6" i="30"/>
  <c r="OCT6" i="30"/>
  <c r="OCU6" i="30"/>
  <c r="OCV6" i="30"/>
  <c r="OCW6" i="30"/>
  <c r="OCX6" i="30"/>
  <c r="OCY6" i="30"/>
  <c r="OCZ6" i="30"/>
  <c r="ODA6" i="30"/>
  <c r="ODB6" i="30"/>
  <c r="ODC6" i="30"/>
  <c r="ODD6" i="30"/>
  <c r="ODE6" i="30"/>
  <c r="ODF6" i="30"/>
  <c r="ODG6" i="30"/>
  <c r="ODH6" i="30"/>
  <c r="ODI6" i="30"/>
  <c r="ODJ6" i="30"/>
  <c r="ODK6" i="30"/>
  <c r="ODL6" i="30"/>
  <c r="ODM6" i="30"/>
  <c r="ODN6" i="30"/>
  <c r="ODO6" i="30"/>
  <c r="ODP6" i="30"/>
  <c r="ODQ6" i="30"/>
  <c r="ODR6" i="30"/>
  <c r="ODS6" i="30"/>
  <c r="ODT6" i="30"/>
  <c r="ODU6" i="30"/>
  <c r="ODV6" i="30"/>
  <c r="ODW6" i="30"/>
  <c r="ODX6" i="30"/>
  <c r="ODY6" i="30"/>
  <c r="ODZ6" i="30"/>
  <c r="OEA6" i="30"/>
  <c r="OEB6" i="30"/>
  <c r="OEC6" i="30"/>
  <c r="OED6" i="30"/>
  <c r="OEE6" i="30"/>
  <c r="OEF6" i="30"/>
  <c r="OEG6" i="30"/>
  <c r="OEH6" i="30"/>
  <c r="OEI6" i="30"/>
  <c r="OEJ6" i="30"/>
  <c r="OEK6" i="30"/>
  <c r="OEL6" i="30"/>
  <c r="OEM6" i="30"/>
  <c r="OEN6" i="30"/>
  <c r="OEO6" i="30"/>
  <c r="OEP6" i="30"/>
  <c r="OEQ6" i="30"/>
  <c r="OER6" i="30"/>
  <c r="OES6" i="30"/>
  <c r="OET6" i="30"/>
  <c r="OEU6" i="30"/>
  <c r="OEV6" i="30"/>
  <c r="OEW6" i="30"/>
  <c r="OEX6" i="30"/>
  <c r="OEY6" i="30"/>
  <c r="OEZ6" i="30"/>
  <c r="OFA6" i="30"/>
  <c r="OFB6" i="30"/>
  <c r="OFC6" i="30"/>
  <c r="OFD6" i="30"/>
  <c r="OFE6" i="30"/>
  <c r="OFF6" i="30"/>
  <c r="OFG6" i="30"/>
  <c r="OFH6" i="30"/>
  <c r="OFI6" i="30"/>
  <c r="OFJ6" i="30"/>
  <c r="OFK6" i="30"/>
  <c r="OFL6" i="30"/>
  <c r="OFM6" i="30"/>
  <c r="OFN6" i="30"/>
  <c r="OFO6" i="30"/>
  <c r="OFP6" i="30"/>
  <c r="OFQ6" i="30"/>
  <c r="OFR6" i="30"/>
  <c r="OFS6" i="30"/>
  <c r="OFT6" i="30"/>
  <c r="OFU6" i="30"/>
  <c r="OFV6" i="30"/>
  <c r="OFW6" i="30"/>
  <c r="OFX6" i="30"/>
  <c r="OFY6" i="30"/>
  <c r="OFZ6" i="30"/>
  <c r="OGA6" i="30"/>
  <c r="OGB6" i="30"/>
  <c r="OGC6" i="30"/>
  <c r="OGD6" i="30"/>
  <c r="OGE6" i="30"/>
  <c r="OGF6" i="30"/>
  <c r="OGG6" i="30"/>
  <c r="OGH6" i="30"/>
  <c r="OGI6" i="30"/>
  <c r="OGJ6" i="30"/>
  <c r="OGK6" i="30"/>
  <c r="OGL6" i="30"/>
  <c r="OGM6" i="30"/>
  <c r="OGN6" i="30"/>
  <c r="OGO6" i="30"/>
  <c r="OGP6" i="30"/>
  <c r="OGQ6" i="30"/>
  <c r="OGR6" i="30"/>
  <c r="OGS6" i="30"/>
  <c r="OGT6" i="30"/>
  <c r="OGU6" i="30"/>
  <c r="OGV6" i="30"/>
  <c r="OGW6" i="30"/>
  <c r="OGX6" i="30"/>
  <c r="OGY6" i="30"/>
  <c r="OGZ6" i="30"/>
  <c r="OHA6" i="30"/>
  <c r="OHB6" i="30"/>
  <c r="OHC6" i="30"/>
  <c r="OHD6" i="30"/>
  <c r="OHE6" i="30"/>
  <c r="OHF6" i="30"/>
  <c r="OHG6" i="30"/>
  <c r="OHH6" i="30"/>
  <c r="OHI6" i="30"/>
  <c r="OHJ6" i="30"/>
  <c r="OHK6" i="30"/>
  <c r="OHL6" i="30"/>
  <c r="OHM6" i="30"/>
  <c r="OHN6" i="30"/>
  <c r="OHO6" i="30"/>
  <c r="OHP6" i="30"/>
  <c r="OHQ6" i="30"/>
  <c r="OHR6" i="30"/>
  <c r="OHS6" i="30"/>
  <c r="OHT6" i="30"/>
  <c r="OHU6" i="30"/>
  <c r="OHV6" i="30"/>
  <c r="OHW6" i="30"/>
  <c r="OHX6" i="30"/>
  <c r="OHY6" i="30"/>
  <c r="OHZ6" i="30"/>
  <c r="OIA6" i="30"/>
  <c r="OIB6" i="30"/>
  <c r="OIC6" i="30"/>
  <c r="OID6" i="30"/>
  <c r="OIE6" i="30"/>
  <c r="OIF6" i="30"/>
  <c r="OIG6" i="30"/>
  <c r="OIH6" i="30"/>
  <c r="OII6" i="30"/>
  <c r="OIJ6" i="30"/>
  <c r="OIK6" i="30"/>
  <c r="OIL6" i="30"/>
  <c r="OIM6" i="30"/>
  <c r="OIN6" i="30"/>
  <c r="OIO6" i="30"/>
  <c r="OIP6" i="30"/>
  <c r="OIQ6" i="30"/>
  <c r="OIR6" i="30"/>
  <c r="OIS6" i="30"/>
  <c r="OIT6" i="30"/>
  <c r="OIU6" i="30"/>
  <c r="OIV6" i="30"/>
  <c r="OIW6" i="30"/>
  <c r="OIX6" i="30"/>
  <c r="OIY6" i="30"/>
  <c r="OIZ6" i="30"/>
  <c r="OJA6" i="30"/>
  <c r="OJB6" i="30"/>
  <c r="OJC6" i="30"/>
  <c r="OJD6" i="30"/>
  <c r="OJE6" i="30"/>
  <c r="OJF6" i="30"/>
  <c r="OJG6" i="30"/>
  <c r="OJH6" i="30"/>
  <c r="OJI6" i="30"/>
  <c r="OJJ6" i="30"/>
  <c r="OJK6" i="30"/>
  <c r="OJL6" i="30"/>
  <c r="OJM6" i="30"/>
  <c r="OJN6" i="30"/>
  <c r="OJO6" i="30"/>
  <c r="OJP6" i="30"/>
  <c r="OJQ6" i="30"/>
  <c r="OJR6" i="30"/>
  <c r="OJS6" i="30"/>
  <c r="OJT6" i="30"/>
  <c r="OJU6" i="30"/>
  <c r="OJV6" i="30"/>
  <c r="OJW6" i="30"/>
  <c r="OJX6" i="30"/>
  <c r="OJY6" i="30"/>
  <c r="OJZ6" i="30"/>
  <c r="OKA6" i="30"/>
  <c r="OKB6" i="30"/>
  <c r="OKC6" i="30"/>
  <c r="OKD6" i="30"/>
  <c r="OKE6" i="30"/>
  <c r="OKF6" i="30"/>
  <c r="OKG6" i="30"/>
  <c r="OKH6" i="30"/>
  <c r="OKI6" i="30"/>
  <c r="OKJ6" i="30"/>
  <c r="OKK6" i="30"/>
  <c r="OKL6" i="30"/>
  <c r="OKM6" i="30"/>
  <c r="OKN6" i="30"/>
  <c r="OKO6" i="30"/>
  <c r="OKP6" i="30"/>
  <c r="OKQ6" i="30"/>
  <c r="OKR6" i="30"/>
  <c r="OKS6" i="30"/>
  <c r="OKT6" i="30"/>
  <c r="OKU6" i="30"/>
  <c r="OKV6" i="30"/>
  <c r="OKW6" i="30"/>
  <c r="OKX6" i="30"/>
  <c r="OKY6" i="30"/>
  <c r="OKZ6" i="30"/>
  <c r="OLA6" i="30"/>
  <c r="OLB6" i="30"/>
  <c r="OLC6" i="30"/>
  <c r="OLD6" i="30"/>
  <c r="OLE6" i="30"/>
  <c r="OLF6" i="30"/>
  <c r="OLG6" i="30"/>
  <c r="OLH6" i="30"/>
  <c r="OLI6" i="30"/>
  <c r="OLJ6" i="30"/>
  <c r="OLK6" i="30"/>
  <c r="OLL6" i="30"/>
  <c r="OLM6" i="30"/>
  <c r="OLN6" i="30"/>
  <c r="OLO6" i="30"/>
  <c r="OLP6" i="30"/>
  <c r="OLQ6" i="30"/>
  <c r="OLR6" i="30"/>
  <c r="OLS6" i="30"/>
  <c r="OLT6" i="30"/>
  <c r="OLU6" i="30"/>
  <c r="OLV6" i="30"/>
  <c r="OLW6" i="30"/>
  <c r="OLX6" i="30"/>
  <c r="OLY6" i="30"/>
  <c r="OLZ6" i="30"/>
  <c r="OMA6" i="30"/>
  <c r="OMB6" i="30"/>
  <c r="OMC6" i="30"/>
  <c r="OMD6" i="30"/>
  <c r="OME6" i="30"/>
  <c r="OMF6" i="30"/>
  <c r="OMG6" i="30"/>
  <c r="OMH6" i="30"/>
  <c r="OMI6" i="30"/>
  <c r="OMJ6" i="30"/>
  <c r="OMK6" i="30"/>
  <c r="OML6" i="30"/>
  <c r="OMM6" i="30"/>
  <c r="OMN6" i="30"/>
  <c r="OMO6" i="30"/>
  <c r="OMP6" i="30"/>
  <c r="OMQ6" i="30"/>
  <c r="OMR6" i="30"/>
  <c r="OMS6" i="30"/>
  <c r="OMT6" i="30"/>
  <c r="OMU6" i="30"/>
  <c r="OMV6" i="30"/>
  <c r="OMW6" i="30"/>
  <c r="OMX6" i="30"/>
  <c r="OMY6" i="30"/>
  <c r="OMZ6" i="30"/>
  <c r="ONA6" i="30"/>
  <c r="ONB6" i="30"/>
  <c r="ONC6" i="30"/>
  <c r="OND6" i="30"/>
  <c r="ONE6" i="30"/>
  <c r="ONF6" i="30"/>
  <c r="ONG6" i="30"/>
  <c r="ONH6" i="30"/>
  <c r="ONI6" i="30"/>
  <c r="ONJ6" i="30"/>
  <c r="ONK6" i="30"/>
  <c r="ONL6" i="30"/>
  <c r="ONM6" i="30"/>
  <c r="ONN6" i="30"/>
  <c r="ONO6" i="30"/>
  <c r="ONP6" i="30"/>
  <c r="ONQ6" i="30"/>
  <c r="ONR6" i="30"/>
  <c r="ONS6" i="30"/>
  <c r="ONT6" i="30"/>
  <c r="ONU6" i="30"/>
  <c r="ONV6" i="30"/>
  <c r="ONW6" i="30"/>
  <c r="ONX6" i="30"/>
  <c r="ONY6" i="30"/>
  <c r="ONZ6" i="30"/>
  <c r="OOA6" i="30"/>
  <c r="OOB6" i="30"/>
  <c r="OOC6" i="30"/>
  <c r="OOD6" i="30"/>
  <c r="OOE6" i="30"/>
  <c r="OOF6" i="30"/>
  <c r="OOG6" i="30"/>
  <c r="OOH6" i="30"/>
  <c r="OOI6" i="30"/>
  <c r="OOJ6" i="30"/>
  <c r="OOK6" i="30"/>
  <c r="OOL6" i="30"/>
  <c r="OOM6" i="30"/>
  <c r="OON6" i="30"/>
  <c r="OOO6" i="30"/>
  <c r="OOP6" i="30"/>
  <c r="OOQ6" i="30"/>
  <c r="OOR6" i="30"/>
  <c r="OOS6" i="30"/>
  <c r="OOT6" i="30"/>
  <c r="OOU6" i="30"/>
  <c r="OOV6" i="30"/>
  <c r="OOW6" i="30"/>
  <c r="OOX6" i="30"/>
  <c r="OOY6" i="30"/>
  <c r="OOZ6" i="30"/>
  <c r="OPA6" i="30"/>
  <c r="OPB6" i="30"/>
  <c r="OPC6" i="30"/>
  <c r="OPD6" i="30"/>
  <c r="OPE6" i="30"/>
  <c r="OPF6" i="30"/>
  <c r="OPG6" i="30"/>
  <c r="OPH6" i="30"/>
  <c r="OPI6" i="30"/>
  <c r="OPJ6" i="30"/>
  <c r="OPK6" i="30"/>
  <c r="OPL6" i="30"/>
  <c r="OPM6" i="30"/>
  <c r="OPN6" i="30"/>
  <c r="OPO6" i="30"/>
  <c r="OPP6" i="30"/>
  <c r="OPQ6" i="30"/>
  <c r="OPR6" i="30"/>
  <c r="OPS6" i="30"/>
  <c r="OPT6" i="30"/>
  <c r="OPU6" i="30"/>
  <c r="OPV6" i="30"/>
  <c r="OPW6" i="30"/>
  <c r="OPX6" i="30"/>
  <c r="OPY6" i="30"/>
  <c r="OPZ6" i="30"/>
  <c r="OQA6" i="30"/>
  <c r="OQB6" i="30"/>
  <c r="OQC6" i="30"/>
  <c r="OQD6" i="30"/>
  <c r="OQE6" i="30"/>
  <c r="OQF6" i="30"/>
  <c r="OQG6" i="30"/>
  <c r="OQH6" i="30"/>
  <c r="OQI6" i="30"/>
  <c r="OQJ6" i="30"/>
  <c r="OQK6" i="30"/>
  <c r="OQL6" i="30"/>
  <c r="OQM6" i="30"/>
  <c r="OQN6" i="30"/>
  <c r="OQO6" i="30"/>
  <c r="OQP6" i="30"/>
  <c r="OQQ6" i="30"/>
  <c r="OQR6" i="30"/>
  <c r="OQS6" i="30"/>
  <c r="OQT6" i="30"/>
  <c r="OQU6" i="30"/>
  <c r="OQV6" i="30"/>
  <c r="OQW6" i="30"/>
  <c r="OQX6" i="30"/>
  <c r="OQY6" i="30"/>
  <c r="OQZ6" i="30"/>
  <c r="ORA6" i="30"/>
  <c r="ORB6" i="30"/>
  <c r="ORC6" i="30"/>
  <c r="ORD6" i="30"/>
  <c r="ORE6" i="30"/>
  <c r="ORF6" i="30"/>
  <c r="ORG6" i="30"/>
  <c r="ORH6" i="30"/>
  <c r="ORI6" i="30"/>
  <c r="ORJ6" i="30"/>
  <c r="ORK6" i="30"/>
  <c r="ORL6" i="30"/>
  <c r="ORM6" i="30"/>
  <c r="ORN6" i="30"/>
  <c r="ORO6" i="30"/>
  <c r="ORP6" i="30"/>
  <c r="ORQ6" i="30"/>
  <c r="ORR6" i="30"/>
  <c r="ORS6" i="30"/>
  <c r="ORT6" i="30"/>
  <c r="ORU6" i="30"/>
  <c r="ORV6" i="30"/>
  <c r="ORW6" i="30"/>
  <c r="ORX6" i="30"/>
  <c r="ORY6" i="30"/>
  <c r="ORZ6" i="30"/>
  <c r="OSA6" i="30"/>
  <c r="OSB6" i="30"/>
  <c r="OSC6" i="30"/>
  <c r="OSD6" i="30"/>
  <c r="OSE6" i="30"/>
  <c r="OSF6" i="30"/>
  <c r="OSG6" i="30"/>
  <c r="OSH6" i="30"/>
  <c r="OSI6" i="30"/>
  <c r="OSJ6" i="30"/>
  <c r="OSK6" i="30"/>
  <c r="OSL6" i="30"/>
  <c r="OSM6" i="30"/>
  <c r="OSN6" i="30"/>
  <c r="OSO6" i="30"/>
  <c r="OSP6" i="30"/>
  <c r="OSQ6" i="30"/>
  <c r="OSR6" i="30"/>
  <c r="OSS6" i="30"/>
  <c r="OST6" i="30"/>
  <c r="OSU6" i="30"/>
  <c r="OSV6" i="30"/>
  <c r="OSW6" i="30"/>
  <c r="OSX6" i="30"/>
  <c r="OSY6" i="30"/>
  <c r="OSZ6" i="30"/>
  <c r="OTA6" i="30"/>
  <c r="OTB6" i="30"/>
  <c r="OTC6" i="30"/>
  <c r="OTD6" i="30"/>
  <c r="OTE6" i="30"/>
  <c r="OTF6" i="30"/>
  <c r="OTG6" i="30"/>
  <c r="OTH6" i="30"/>
  <c r="OTI6" i="30"/>
  <c r="OTJ6" i="30"/>
  <c r="OTK6" i="30"/>
  <c r="OTL6" i="30"/>
  <c r="OTM6" i="30"/>
  <c r="OTN6" i="30"/>
  <c r="OTO6" i="30"/>
  <c r="OTP6" i="30"/>
  <c r="OTQ6" i="30"/>
  <c r="OTR6" i="30"/>
  <c r="OTS6" i="30"/>
  <c r="OTT6" i="30"/>
  <c r="OTU6" i="30"/>
  <c r="OTV6" i="30"/>
  <c r="OTW6" i="30"/>
  <c r="OTX6" i="30"/>
  <c r="OTY6" i="30"/>
  <c r="OTZ6" i="30"/>
  <c r="OUA6" i="30"/>
  <c r="OUB6" i="30"/>
  <c r="OUC6" i="30"/>
  <c r="OUD6" i="30"/>
  <c r="OUE6" i="30"/>
  <c r="OUF6" i="30"/>
  <c r="OUG6" i="30"/>
  <c r="OUH6" i="30"/>
  <c r="OUI6" i="30"/>
  <c r="OUJ6" i="30"/>
  <c r="OUK6" i="30"/>
  <c r="OUL6" i="30"/>
  <c r="OUM6" i="30"/>
  <c r="OUN6" i="30"/>
  <c r="OUO6" i="30"/>
  <c r="OUP6" i="30"/>
  <c r="OUQ6" i="30"/>
  <c r="OUR6" i="30"/>
  <c r="OUS6" i="30"/>
  <c r="OUT6" i="30"/>
  <c r="OUU6" i="30"/>
  <c r="OUV6" i="30"/>
  <c r="OUW6" i="30"/>
  <c r="OUX6" i="30"/>
  <c r="OUY6" i="30"/>
  <c r="OUZ6" i="30"/>
  <c r="OVA6" i="30"/>
  <c r="OVB6" i="30"/>
  <c r="OVC6" i="30"/>
  <c r="OVD6" i="30"/>
  <c r="OVE6" i="30"/>
  <c r="OVF6" i="30"/>
  <c r="OVG6" i="30"/>
  <c r="OVH6" i="30"/>
  <c r="OVI6" i="30"/>
  <c r="OVJ6" i="30"/>
  <c r="OVK6" i="30"/>
  <c r="OVL6" i="30"/>
  <c r="OVM6" i="30"/>
  <c r="OVN6" i="30"/>
  <c r="OVO6" i="30"/>
  <c r="OVP6" i="30"/>
  <c r="OVQ6" i="30"/>
  <c r="OVR6" i="30"/>
  <c r="OVS6" i="30"/>
  <c r="OVT6" i="30"/>
  <c r="OVU6" i="30"/>
  <c r="OVV6" i="30"/>
  <c r="OVW6" i="30"/>
  <c r="OVX6" i="30"/>
  <c r="OVY6" i="30"/>
  <c r="OVZ6" i="30"/>
  <c r="OWA6" i="30"/>
  <c r="OWB6" i="30"/>
  <c r="OWC6" i="30"/>
  <c r="OWD6" i="30"/>
  <c r="OWE6" i="30"/>
  <c r="OWF6" i="30"/>
  <c r="OWG6" i="30"/>
  <c r="OWH6" i="30"/>
  <c r="OWI6" i="30"/>
  <c r="OWJ6" i="30"/>
  <c r="OWK6" i="30"/>
  <c r="OWL6" i="30"/>
  <c r="OWM6" i="30"/>
  <c r="OWN6" i="30"/>
  <c r="OWO6" i="30"/>
  <c r="OWP6" i="30"/>
  <c r="OWQ6" i="30"/>
  <c r="OWR6" i="30"/>
  <c r="OWS6" i="30"/>
  <c r="OWT6" i="30"/>
  <c r="OWU6" i="30"/>
  <c r="OWV6" i="30"/>
  <c r="OWW6" i="30"/>
  <c r="OWX6" i="30"/>
  <c r="OWY6" i="30"/>
  <c r="OWZ6" i="30"/>
  <c r="OXA6" i="30"/>
  <c r="OXB6" i="30"/>
  <c r="OXC6" i="30"/>
  <c r="OXD6" i="30"/>
  <c r="OXE6" i="30"/>
  <c r="OXF6" i="30"/>
  <c r="OXG6" i="30"/>
  <c r="OXH6" i="30"/>
  <c r="OXI6" i="30"/>
  <c r="OXJ6" i="30"/>
  <c r="OXK6" i="30"/>
  <c r="OXL6" i="30"/>
  <c r="OXM6" i="30"/>
  <c r="OXN6" i="30"/>
  <c r="OXO6" i="30"/>
  <c r="OXP6" i="30"/>
  <c r="OXQ6" i="30"/>
  <c r="OXR6" i="30"/>
  <c r="OXS6" i="30"/>
  <c r="OXT6" i="30"/>
  <c r="OXU6" i="30"/>
  <c r="OXV6" i="30"/>
  <c r="OXW6" i="30"/>
  <c r="OXX6" i="30"/>
  <c r="OXY6" i="30"/>
  <c r="OXZ6" i="30"/>
  <c r="OYA6" i="30"/>
  <c r="OYB6" i="30"/>
  <c r="OYC6" i="30"/>
  <c r="OYD6" i="30"/>
  <c r="OYE6" i="30"/>
  <c r="OYF6" i="30"/>
  <c r="OYG6" i="30"/>
  <c r="OYH6" i="30"/>
  <c r="OYI6" i="30"/>
  <c r="OYJ6" i="30"/>
  <c r="OYK6" i="30"/>
  <c r="OYL6" i="30"/>
  <c r="OYM6" i="30"/>
  <c r="OYN6" i="30"/>
  <c r="OYO6" i="30"/>
  <c r="OYP6" i="30"/>
  <c r="OYQ6" i="30"/>
  <c r="OYR6" i="30"/>
  <c r="OYS6" i="30"/>
  <c r="OYT6" i="30"/>
  <c r="OYU6" i="30"/>
  <c r="OYV6" i="30"/>
  <c r="OYW6" i="30"/>
  <c r="OYX6" i="30"/>
  <c r="OYY6" i="30"/>
  <c r="OYZ6" i="30"/>
  <c r="OZA6" i="30"/>
  <c r="OZB6" i="30"/>
  <c r="OZC6" i="30"/>
  <c r="OZD6" i="30"/>
  <c r="OZE6" i="30"/>
  <c r="OZF6" i="30"/>
  <c r="OZG6" i="30"/>
  <c r="OZH6" i="30"/>
  <c r="OZI6" i="30"/>
  <c r="OZJ6" i="30"/>
  <c r="OZK6" i="30"/>
  <c r="OZL6" i="30"/>
  <c r="OZM6" i="30"/>
  <c r="OZN6" i="30"/>
  <c r="OZO6" i="30"/>
  <c r="OZP6" i="30"/>
  <c r="OZQ6" i="30"/>
  <c r="OZR6" i="30"/>
  <c r="OZS6" i="30"/>
  <c r="OZT6" i="30"/>
  <c r="OZU6" i="30"/>
  <c r="OZV6" i="30"/>
  <c r="OZW6" i="30"/>
  <c r="OZX6" i="30"/>
  <c r="OZY6" i="30"/>
  <c r="OZZ6" i="30"/>
  <c r="PAA6" i="30"/>
  <c r="PAB6" i="30"/>
  <c r="PAC6" i="30"/>
  <c r="PAD6" i="30"/>
  <c r="PAE6" i="30"/>
  <c r="PAF6" i="30"/>
  <c r="PAG6" i="30"/>
  <c r="PAH6" i="30"/>
  <c r="PAI6" i="30"/>
  <c r="PAJ6" i="30"/>
  <c r="PAK6" i="30"/>
  <c r="PAL6" i="30"/>
  <c r="PAM6" i="30"/>
  <c r="PAN6" i="30"/>
  <c r="PAO6" i="30"/>
  <c r="PAP6" i="30"/>
  <c r="PAQ6" i="30"/>
  <c r="PAR6" i="30"/>
  <c r="PAS6" i="30"/>
  <c r="PAT6" i="30"/>
  <c r="PAU6" i="30"/>
  <c r="PAV6" i="30"/>
  <c r="PAW6" i="30"/>
  <c r="PAX6" i="30"/>
  <c r="PAY6" i="30"/>
  <c r="PAZ6" i="30"/>
  <c r="PBA6" i="30"/>
  <c r="PBB6" i="30"/>
  <c r="PBC6" i="30"/>
  <c r="PBD6" i="30"/>
  <c r="PBE6" i="30"/>
  <c r="PBF6" i="30"/>
  <c r="PBG6" i="30"/>
  <c r="PBH6" i="30"/>
  <c r="PBI6" i="30"/>
  <c r="PBJ6" i="30"/>
  <c r="PBK6" i="30"/>
  <c r="PBL6" i="30"/>
  <c r="PBM6" i="30"/>
  <c r="PBN6" i="30"/>
  <c r="PBO6" i="30"/>
  <c r="PBP6" i="30"/>
  <c r="PBQ6" i="30"/>
  <c r="PBR6" i="30"/>
  <c r="PBS6" i="30"/>
  <c r="PBT6" i="30"/>
  <c r="PBU6" i="30"/>
  <c r="PBV6" i="30"/>
  <c r="PBW6" i="30"/>
  <c r="PBX6" i="30"/>
  <c r="PBY6" i="30"/>
  <c r="PBZ6" i="30"/>
  <c r="PCA6" i="30"/>
  <c r="PCB6" i="30"/>
  <c r="PCC6" i="30"/>
  <c r="PCD6" i="30"/>
  <c r="PCE6" i="30"/>
  <c r="PCF6" i="30"/>
  <c r="PCG6" i="30"/>
  <c r="PCH6" i="30"/>
  <c r="PCI6" i="30"/>
  <c r="PCJ6" i="30"/>
  <c r="PCK6" i="30"/>
  <c r="PCL6" i="30"/>
  <c r="PCM6" i="30"/>
  <c r="PCN6" i="30"/>
  <c r="PCO6" i="30"/>
  <c r="PCP6" i="30"/>
  <c r="PCQ6" i="30"/>
  <c r="PCR6" i="30"/>
  <c r="PCS6" i="30"/>
  <c r="PCT6" i="30"/>
  <c r="PCU6" i="30"/>
  <c r="PCV6" i="30"/>
  <c r="PCW6" i="30"/>
  <c r="PCX6" i="30"/>
  <c r="PCY6" i="30"/>
  <c r="PCZ6" i="30"/>
  <c r="PDA6" i="30"/>
  <c r="PDB6" i="30"/>
  <c r="PDC6" i="30"/>
  <c r="PDD6" i="30"/>
  <c r="PDE6" i="30"/>
  <c r="PDF6" i="30"/>
  <c r="PDG6" i="30"/>
  <c r="PDH6" i="30"/>
  <c r="PDI6" i="30"/>
  <c r="PDJ6" i="30"/>
  <c r="PDK6" i="30"/>
  <c r="PDL6" i="30"/>
  <c r="PDM6" i="30"/>
  <c r="PDN6" i="30"/>
  <c r="PDO6" i="30"/>
  <c r="PDP6" i="30"/>
  <c r="PDQ6" i="30"/>
  <c r="PDR6" i="30"/>
  <c r="PDS6" i="30"/>
  <c r="PDT6" i="30"/>
  <c r="PDU6" i="30"/>
  <c r="PDV6" i="30"/>
  <c r="PDW6" i="30"/>
  <c r="PDX6" i="30"/>
  <c r="PDY6" i="30"/>
  <c r="PDZ6" i="30"/>
  <c r="PEA6" i="30"/>
  <c r="PEB6" i="30"/>
  <c r="PEC6" i="30"/>
  <c r="PED6" i="30"/>
  <c r="PEE6" i="30"/>
  <c r="PEF6" i="30"/>
  <c r="PEG6" i="30"/>
  <c r="PEH6" i="30"/>
  <c r="PEI6" i="30"/>
  <c r="PEJ6" i="30"/>
  <c r="PEK6" i="30"/>
  <c r="PEL6" i="30"/>
  <c r="PEM6" i="30"/>
  <c r="PEN6" i="30"/>
  <c r="PEO6" i="30"/>
  <c r="PEP6" i="30"/>
  <c r="PEQ6" i="30"/>
  <c r="PER6" i="30"/>
  <c r="PES6" i="30"/>
  <c r="PET6" i="30"/>
  <c r="PEU6" i="30"/>
  <c r="PEV6" i="30"/>
  <c r="PEW6" i="30"/>
  <c r="PEX6" i="30"/>
  <c r="PEY6" i="30"/>
  <c r="PEZ6" i="30"/>
  <c r="PFA6" i="30"/>
  <c r="PFB6" i="30"/>
  <c r="PFC6" i="30"/>
  <c r="PFD6" i="30"/>
  <c r="PFE6" i="30"/>
  <c r="PFF6" i="30"/>
  <c r="PFG6" i="30"/>
  <c r="PFH6" i="30"/>
  <c r="PFI6" i="30"/>
  <c r="PFJ6" i="30"/>
  <c r="PFK6" i="30"/>
  <c r="PFL6" i="30"/>
  <c r="PFM6" i="30"/>
  <c r="PFN6" i="30"/>
  <c r="PFO6" i="30"/>
  <c r="PFP6" i="30"/>
  <c r="PFQ6" i="30"/>
  <c r="PFR6" i="30"/>
  <c r="PFS6" i="30"/>
  <c r="PFT6" i="30"/>
  <c r="PFU6" i="30"/>
  <c r="PFV6" i="30"/>
  <c r="PFW6" i="30"/>
  <c r="PFX6" i="30"/>
  <c r="PFY6" i="30"/>
  <c r="PFZ6" i="30"/>
  <c r="PGA6" i="30"/>
  <c r="PGB6" i="30"/>
  <c r="PGC6" i="30"/>
  <c r="PGD6" i="30"/>
  <c r="PGE6" i="30"/>
  <c r="PGF6" i="30"/>
  <c r="PGG6" i="30"/>
  <c r="PGH6" i="30"/>
  <c r="PGI6" i="30"/>
  <c r="PGJ6" i="30"/>
  <c r="PGK6" i="30"/>
  <c r="PGL6" i="30"/>
  <c r="PGM6" i="30"/>
  <c r="PGN6" i="30"/>
  <c r="PGO6" i="30"/>
  <c r="PGP6" i="30"/>
  <c r="PGQ6" i="30"/>
  <c r="PGR6" i="30"/>
  <c r="PGS6" i="30"/>
  <c r="PGT6" i="30"/>
  <c r="PGU6" i="30"/>
  <c r="PGV6" i="30"/>
  <c r="PGW6" i="30"/>
  <c r="PGX6" i="30"/>
  <c r="PGY6" i="30"/>
  <c r="PGZ6" i="30"/>
  <c r="PHA6" i="30"/>
  <c r="PHB6" i="30"/>
  <c r="PHC6" i="30"/>
  <c r="PHD6" i="30"/>
  <c r="PHE6" i="30"/>
  <c r="PHF6" i="30"/>
  <c r="PHG6" i="30"/>
  <c r="PHH6" i="30"/>
  <c r="PHI6" i="30"/>
  <c r="PHJ6" i="30"/>
  <c r="PHK6" i="30"/>
  <c r="PHL6" i="30"/>
  <c r="PHM6" i="30"/>
  <c r="PHN6" i="30"/>
  <c r="PHO6" i="30"/>
  <c r="PHP6" i="30"/>
  <c r="PHQ6" i="30"/>
  <c r="PHR6" i="30"/>
  <c r="PHS6" i="30"/>
  <c r="PHT6" i="30"/>
  <c r="PHU6" i="30"/>
  <c r="PHV6" i="30"/>
  <c r="PHW6" i="30"/>
  <c r="PHX6" i="30"/>
  <c r="PHY6" i="30"/>
  <c r="PHZ6" i="30"/>
  <c r="PIA6" i="30"/>
  <c r="PIB6" i="30"/>
  <c r="PIC6" i="30"/>
  <c r="PID6" i="30"/>
  <c r="PIE6" i="30"/>
  <c r="PIF6" i="30"/>
  <c r="PIG6" i="30"/>
  <c r="PIH6" i="30"/>
  <c r="PII6" i="30"/>
  <c r="PIJ6" i="30"/>
  <c r="PIK6" i="30"/>
  <c r="PIL6" i="30"/>
  <c r="PIM6" i="30"/>
  <c r="PIN6" i="30"/>
  <c r="PIO6" i="30"/>
  <c r="PIP6" i="30"/>
  <c r="PIQ6" i="30"/>
  <c r="PIR6" i="30"/>
  <c r="PIS6" i="30"/>
  <c r="PIT6" i="30"/>
  <c r="PIU6" i="30"/>
  <c r="PIV6" i="30"/>
  <c r="PIW6" i="30"/>
  <c r="PIX6" i="30"/>
  <c r="PIY6" i="30"/>
  <c r="PIZ6" i="30"/>
  <c r="PJA6" i="30"/>
  <c r="PJB6" i="30"/>
  <c r="PJC6" i="30"/>
  <c r="PJD6" i="30"/>
  <c r="PJE6" i="30"/>
  <c r="PJF6" i="30"/>
  <c r="PJG6" i="30"/>
  <c r="PJH6" i="30"/>
  <c r="PJI6" i="30"/>
  <c r="PJJ6" i="30"/>
  <c r="PJK6" i="30"/>
  <c r="PJL6" i="30"/>
  <c r="PJM6" i="30"/>
  <c r="PJN6" i="30"/>
  <c r="PJO6" i="30"/>
  <c r="PJP6" i="30"/>
  <c r="PJQ6" i="30"/>
  <c r="PJR6" i="30"/>
  <c r="PJS6" i="30"/>
  <c r="PJT6" i="30"/>
  <c r="PJU6" i="30"/>
  <c r="PJV6" i="30"/>
  <c r="PJW6" i="30"/>
  <c r="PJX6" i="30"/>
  <c r="PJY6" i="30"/>
  <c r="PJZ6" i="30"/>
  <c r="PKA6" i="30"/>
  <c r="PKB6" i="30"/>
  <c r="PKC6" i="30"/>
  <c r="PKD6" i="30"/>
  <c r="PKE6" i="30"/>
  <c r="PKF6" i="30"/>
  <c r="PKG6" i="30"/>
  <c r="PKH6" i="30"/>
  <c r="PKI6" i="30"/>
  <c r="PKJ6" i="30"/>
  <c r="PKK6" i="30"/>
  <c r="PKL6" i="30"/>
  <c r="PKM6" i="30"/>
  <c r="PKN6" i="30"/>
  <c r="PKO6" i="30"/>
  <c r="PKP6" i="30"/>
  <c r="PKQ6" i="30"/>
  <c r="PKR6" i="30"/>
  <c r="PKS6" i="30"/>
  <c r="PKT6" i="30"/>
  <c r="PKU6" i="30"/>
  <c r="PKV6" i="30"/>
  <c r="PKW6" i="30"/>
  <c r="PKX6" i="30"/>
  <c r="PKY6" i="30"/>
  <c r="PKZ6" i="30"/>
  <c r="PLA6" i="30"/>
  <c r="PLB6" i="30"/>
  <c r="PLC6" i="30"/>
  <c r="PLD6" i="30"/>
  <c r="PLE6" i="30"/>
  <c r="PLF6" i="30"/>
  <c r="PLG6" i="30"/>
  <c r="PLH6" i="30"/>
  <c r="PLI6" i="30"/>
  <c r="PLJ6" i="30"/>
  <c r="PLK6" i="30"/>
  <c r="PLL6" i="30"/>
  <c r="PLM6" i="30"/>
  <c r="PLN6" i="30"/>
  <c r="PLO6" i="30"/>
  <c r="PLP6" i="30"/>
  <c r="PLQ6" i="30"/>
  <c r="PLR6" i="30"/>
  <c r="PLS6" i="30"/>
  <c r="PLT6" i="30"/>
  <c r="PLU6" i="30"/>
  <c r="PLV6" i="30"/>
  <c r="PLW6" i="30"/>
  <c r="PLX6" i="30"/>
  <c r="PLY6" i="30"/>
  <c r="PLZ6" i="30"/>
  <c r="PMA6" i="30"/>
  <c r="PMB6" i="30"/>
  <c r="PMC6" i="30"/>
  <c r="PMD6" i="30"/>
  <c r="PME6" i="30"/>
  <c r="PMF6" i="30"/>
  <c r="PMG6" i="30"/>
  <c r="PMH6" i="30"/>
  <c r="PMI6" i="30"/>
  <c r="PMJ6" i="30"/>
  <c r="PMK6" i="30"/>
  <c r="PML6" i="30"/>
  <c r="PMM6" i="30"/>
  <c r="PMN6" i="30"/>
  <c r="PMO6" i="30"/>
  <c r="PMP6" i="30"/>
  <c r="PMQ6" i="30"/>
  <c r="PMR6" i="30"/>
  <c r="PMS6" i="30"/>
  <c r="PMT6" i="30"/>
  <c r="PMU6" i="30"/>
  <c r="PMV6" i="30"/>
  <c r="PMW6" i="30"/>
  <c r="PMX6" i="30"/>
  <c r="PMY6" i="30"/>
  <c r="PMZ6" i="30"/>
  <c r="PNA6" i="30"/>
  <c r="PNB6" i="30"/>
  <c r="PNC6" i="30"/>
  <c r="PND6" i="30"/>
  <c r="PNE6" i="30"/>
  <c r="PNF6" i="30"/>
  <c r="PNG6" i="30"/>
  <c r="PNH6" i="30"/>
  <c r="PNI6" i="30"/>
  <c r="PNJ6" i="30"/>
  <c r="PNK6" i="30"/>
  <c r="PNL6" i="30"/>
  <c r="PNM6" i="30"/>
  <c r="PNN6" i="30"/>
  <c r="PNO6" i="30"/>
  <c r="PNP6" i="30"/>
  <c r="PNQ6" i="30"/>
  <c r="PNR6" i="30"/>
  <c r="PNS6" i="30"/>
  <c r="PNT6" i="30"/>
  <c r="PNU6" i="30"/>
  <c r="PNV6" i="30"/>
  <c r="PNW6" i="30"/>
  <c r="PNX6" i="30"/>
  <c r="PNY6" i="30"/>
  <c r="PNZ6" i="30"/>
  <c r="POA6" i="30"/>
  <c r="POB6" i="30"/>
  <c r="POC6" i="30"/>
  <c r="POD6" i="30"/>
  <c r="POE6" i="30"/>
  <c r="POF6" i="30"/>
  <c r="POG6" i="30"/>
  <c r="POH6" i="30"/>
  <c r="POI6" i="30"/>
  <c r="POJ6" i="30"/>
  <c r="POK6" i="30"/>
  <c r="POL6" i="30"/>
  <c r="POM6" i="30"/>
  <c r="PON6" i="30"/>
  <c r="POO6" i="30"/>
  <c r="POP6" i="30"/>
  <c r="POQ6" i="30"/>
  <c r="POR6" i="30"/>
  <c r="POS6" i="30"/>
  <c r="POT6" i="30"/>
  <c r="POU6" i="30"/>
  <c r="POV6" i="30"/>
  <c r="POW6" i="30"/>
  <c r="POX6" i="30"/>
  <c r="POY6" i="30"/>
  <c r="POZ6" i="30"/>
  <c r="PPA6" i="30"/>
  <c r="PPB6" i="30"/>
  <c r="PPC6" i="30"/>
  <c r="PPD6" i="30"/>
  <c r="PPE6" i="30"/>
  <c r="PPF6" i="30"/>
  <c r="PPG6" i="30"/>
  <c r="PPH6" i="30"/>
  <c r="PPI6" i="30"/>
  <c r="PPJ6" i="30"/>
  <c r="PPK6" i="30"/>
  <c r="PPL6" i="30"/>
  <c r="PPM6" i="30"/>
  <c r="PPN6" i="30"/>
  <c r="PPO6" i="30"/>
  <c r="PPP6" i="30"/>
  <c r="PPQ6" i="30"/>
  <c r="PPR6" i="30"/>
  <c r="PPS6" i="30"/>
  <c r="PPT6" i="30"/>
  <c r="PPU6" i="30"/>
  <c r="PPV6" i="30"/>
  <c r="PPW6" i="30"/>
  <c r="PPX6" i="30"/>
  <c r="PPY6" i="30"/>
  <c r="PPZ6" i="30"/>
  <c r="PQA6" i="30"/>
  <c r="PQB6" i="30"/>
  <c r="PQC6" i="30"/>
  <c r="PQD6" i="30"/>
  <c r="PQE6" i="30"/>
  <c r="PQF6" i="30"/>
  <c r="PQG6" i="30"/>
  <c r="PQH6" i="30"/>
  <c r="PQI6" i="30"/>
  <c r="PQJ6" i="30"/>
  <c r="PQK6" i="30"/>
  <c r="PQL6" i="30"/>
  <c r="PQM6" i="30"/>
  <c r="PQN6" i="30"/>
  <c r="PQO6" i="30"/>
  <c r="PQP6" i="30"/>
  <c r="PQQ6" i="30"/>
  <c r="PQR6" i="30"/>
  <c r="PQS6" i="30"/>
  <c r="PQT6" i="30"/>
  <c r="PQU6" i="30"/>
  <c r="PQV6" i="30"/>
  <c r="PQW6" i="30"/>
  <c r="PQX6" i="30"/>
  <c r="PQY6" i="30"/>
  <c r="PQZ6" i="30"/>
  <c r="PRA6" i="30"/>
  <c r="PRB6" i="30"/>
  <c r="PRC6" i="30"/>
  <c r="PRD6" i="30"/>
  <c r="PRE6" i="30"/>
  <c r="PRF6" i="30"/>
  <c r="PRG6" i="30"/>
  <c r="PRH6" i="30"/>
  <c r="PRI6" i="30"/>
  <c r="PRJ6" i="30"/>
  <c r="PRK6" i="30"/>
  <c r="PRL6" i="30"/>
  <c r="PRM6" i="30"/>
  <c r="PRN6" i="30"/>
  <c r="PRO6" i="30"/>
  <c r="PRP6" i="30"/>
  <c r="PRQ6" i="30"/>
  <c r="PRR6" i="30"/>
  <c r="PRS6" i="30"/>
  <c r="PRT6" i="30"/>
  <c r="PRU6" i="30"/>
  <c r="PRV6" i="30"/>
  <c r="PRW6" i="30"/>
  <c r="PRX6" i="30"/>
  <c r="PRY6" i="30"/>
  <c r="PRZ6" i="30"/>
  <c r="PSA6" i="30"/>
  <c r="PSB6" i="30"/>
  <c r="PSC6" i="30"/>
  <c r="PSD6" i="30"/>
  <c r="PSE6" i="30"/>
  <c r="PSF6" i="30"/>
  <c r="PSG6" i="30"/>
  <c r="PSH6" i="30"/>
  <c r="PSI6" i="30"/>
  <c r="PSJ6" i="30"/>
  <c r="PSK6" i="30"/>
  <c r="PSL6" i="30"/>
  <c r="PSM6" i="30"/>
  <c r="PSN6" i="30"/>
  <c r="PSO6" i="30"/>
  <c r="PSP6" i="30"/>
  <c r="PSQ6" i="30"/>
  <c r="PSR6" i="30"/>
  <c r="PSS6" i="30"/>
  <c r="PST6" i="30"/>
  <c r="PSU6" i="30"/>
  <c r="PSV6" i="30"/>
  <c r="PSW6" i="30"/>
  <c r="PSX6" i="30"/>
  <c r="PSY6" i="30"/>
  <c r="PSZ6" i="30"/>
  <c r="PTA6" i="30"/>
  <c r="PTB6" i="30"/>
  <c r="PTC6" i="30"/>
  <c r="PTD6" i="30"/>
  <c r="PTE6" i="30"/>
  <c r="PTF6" i="30"/>
  <c r="PTG6" i="30"/>
  <c r="PTH6" i="30"/>
  <c r="PTI6" i="30"/>
  <c r="PTJ6" i="30"/>
  <c r="PTK6" i="30"/>
  <c r="PTL6" i="30"/>
  <c r="PTM6" i="30"/>
  <c r="PTN6" i="30"/>
  <c r="PTO6" i="30"/>
  <c r="PTP6" i="30"/>
  <c r="PTQ6" i="30"/>
  <c r="PTR6" i="30"/>
  <c r="PTS6" i="30"/>
  <c r="PTT6" i="30"/>
  <c r="PTU6" i="30"/>
  <c r="PTV6" i="30"/>
  <c r="PTW6" i="30"/>
  <c r="PTX6" i="30"/>
  <c r="PTY6" i="30"/>
  <c r="PTZ6" i="30"/>
  <c r="PUA6" i="30"/>
  <c r="PUB6" i="30"/>
  <c r="PUC6" i="30"/>
  <c r="PUD6" i="30"/>
  <c r="PUE6" i="30"/>
  <c r="PUF6" i="30"/>
  <c r="PUG6" i="30"/>
  <c r="PUH6" i="30"/>
  <c r="PUI6" i="30"/>
  <c r="PUJ6" i="30"/>
  <c r="PUK6" i="30"/>
  <c r="PUL6" i="30"/>
  <c r="PUM6" i="30"/>
  <c r="PUN6" i="30"/>
  <c r="PUO6" i="30"/>
  <c r="PUP6" i="30"/>
  <c r="PUQ6" i="30"/>
  <c r="PUR6" i="30"/>
  <c r="PUS6" i="30"/>
  <c r="PUT6" i="30"/>
  <c r="PUU6" i="30"/>
  <c r="PUV6" i="30"/>
  <c r="PUW6" i="30"/>
  <c r="PUX6" i="30"/>
  <c r="PUY6" i="30"/>
  <c r="PUZ6" i="30"/>
  <c r="PVA6" i="30"/>
  <c r="PVB6" i="30"/>
  <c r="PVC6" i="30"/>
  <c r="PVD6" i="30"/>
  <c r="PVE6" i="30"/>
  <c r="PVF6" i="30"/>
  <c r="PVG6" i="30"/>
  <c r="PVH6" i="30"/>
  <c r="PVI6" i="30"/>
  <c r="PVJ6" i="30"/>
  <c r="PVK6" i="30"/>
  <c r="PVL6" i="30"/>
  <c r="PVM6" i="30"/>
  <c r="PVN6" i="30"/>
  <c r="PVO6" i="30"/>
  <c r="PVP6" i="30"/>
  <c r="PVQ6" i="30"/>
  <c r="PVR6" i="30"/>
  <c r="PVS6" i="30"/>
  <c r="PVT6" i="30"/>
  <c r="PVU6" i="30"/>
  <c r="PVV6" i="30"/>
  <c r="PVW6" i="30"/>
  <c r="PVX6" i="30"/>
  <c r="PVY6" i="30"/>
  <c r="PVZ6" i="30"/>
  <c r="PWA6" i="30"/>
  <c r="PWB6" i="30"/>
  <c r="PWC6" i="30"/>
  <c r="PWD6" i="30"/>
  <c r="PWE6" i="30"/>
  <c r="PWF6" i="30"/>
  <c r="PWG6" i="30"/>
  <c r="PWH6" i="30"/>
  <c r="PWI6" i="30"/>
  <c r="PWJ6" i="30"/>
  <c r="PWK6" i="30"/>
  <c r="PWL6" i="30"/>
  <c r="PWM6" i="30"/>
  <c r="PWN6" i="30"/>
  <c r="PWO6" i="30"/>
  <c r="PWP6" i="30"/>
  <c r="PWQ6" i="30"/>
  <c r="PWR6" i="30"/>
  <c r="PWS6" i="30"/>
  <c r="PWT6" i="30"/>
  <c r="PWU6" i="30"/>
  <c r="PWV6" i="30"/>
  <c r="PWW6" i="30"/>
  <c r="PWX6" i="30"/>
  <c r="PWY6" i="30"/>
  <c r="PWZ6" i="30"/>
  <c r="PXA6" i="30"/>
  <c r="PXB6" i="30"/>
  <c r="PXC6" i="30"/>
  <c r="PXD6" i="30"/>
  <c r="PXE6" i="30"/>
  <c r="PXF6" i="30"/>
  <c r="PXG6" i="30"/>
  <c r="PXH6" i="30"/>
  <c r="PXI6" i="30"/>
  <c r="PXJ6" i="30"/>
  <c r="PXK6" i="30"/>
  <c r="PXL6" i="30"/>
  <c r="PXM6" i="30"/>
  <c r="PXN6" i="30"/>
  <c r="PXO6" i="30"/>
  <c r="PXP6" i="30"/>
  <c r="PXQ6" i="30"/>
  <c r="PXR6" i="30"/>
  <c r="PXS6" i="30"/>
  <c r="PXT6" i="30"/>
  <c r="PXU6" i="30"/>
  <c r="PXV6" i="30"/>
  <c r="PXW6" i="30"/>
  <c r="PXX6" i="30"/>
  <c r="PXY6" i="30"/>
  <c r="PXZ6" i="30"/>
  <c r="PYA6" i="30"/>
  <c r="PYB6" i="30"/>
  <c r="PYC6" i="30"/>
  <c r="PYD6" i="30"/>
  <c r="PYE6" i="30"/>
  <c r="PYF6" i="30"/>
  <c r="PYG6" i="30"/>
  <c r="PYH6" i="30"/>
  <c r="PYI6" i="30"/>
  <c r="PYJ6" i="30"/>
  <c r="PYK6" i="30"/>
  <c r="PYL6" i="30"/>
  <c r="PYM6" i="30"/>
  <c r="PYN6" i="30"/>
  <c r="PYO6" i="30"/>
  <c r="PYP6" i="30"/>
  <c r="PYQ6" i="30"/>
  <c r="PYR6" i="30"/>
  <c r="PYS6" i="30"/>
  <c r="PYT6" i="30"/>
  <c r="PYU6" i="30"/>
  <c r="PYV6" i="30"/>
  <c r="PYW6" i="30"/>
  <c r="PYX6" i="30"/>
  <c r="PYY6" i="30"/>
  <c r="PYZ6" i="30"/>
  <c r="PZA6" i="30"/>
  <c r="PZB6" i="30"/>
  <c r="PZC6" i="30"/>
  <c r="PZD6" i="30"/>
  <c r="PZE6" i="30"/>
  <c r="PZF6" i="30"/>
  <c r="PZG6" i="30"/>
  <c r="PZH6" i="30"/>
  <c r="PZI6" i="30"/>
  <c r="PZJ6" i="30"/>
  <c r="PZK6" i="30"/>
  <c r="PZL6" i="30"/>
  <c r="PZM6" i="30"/>
  <c r="PZN6" i="30"/>
  <c r="PZO6" i="30"/>
  <c r="PZP6" i="30"/>
  <c r="PZQ6" i="30"/>
  <c r="PZR6" i="30"/>
  <c r="PZS6" i="30"/>
  <c r="PZT6" i="30"/>
  <c r="PZU6" i="30"/>
  <c r="PZV6" i="30"/>
  <c r="PZW6" i="30"/>
  <c r="PZX6" i="30"/>
  <c r="PZY6" i="30"/>
  <c r="PZZ6" i="30"/>
  <c r="QAA6" i="30"/>
  <c r="QAB6" i="30"/>
  <c r="QAC6" i="30"/>
  <c r="QAD6" i="30"/>
  <c r="QAE6" i="30"/>
  <c r="QAF6" i="30"/>
  <c r="QAG6" i="30"/>
  <c r="QAH6" i="30"/>
  <c r="QAI6" i="30"/>
  <c r="QAJ6" i="30"/>
  <c r="QAK6" i="30"/>
  <c r="QAL6" i="30"/>
  <c r="QAM6" i="30"/>
  <c r="QAN6" i="30"/>
  <c r="QAO6" i="30"/>
  <c r="QAP6" i="30"/>
  <c r="QAQ6" i="30"/>
  <c r="QAR6" i="30"/>
  <c r="QAS6" i="30"/>
  <c r="QAT6" i="30"/>
  <c r="QAU6" i="30"/>
  <c r="QAV6" i="30"/>
  <c r="QAW6" i="30"/>
  <c r="QAX6" i="30"/>
  <c r="QAY6" i="30"/>
  <c r="QAZ6" i="30"/>
  <c r="QBA6" i="30"/>
  <c r="QBB6" i="30"/>
  <c r="QBC6" i="30"/>
  <c r="QBD6" i="30"/>
  <c r="QBE6" i="30"/>
  <c r="QBF6" i="30"/>
  <c r="QBG6" i="30"/>
  <c r="QBH6" i="30"/>
  <c r="QBI6" i="30"/>
  <c r="QBJ6" i="30"/>
  <c r="QBK6" i="30"/>
  <c r="QBL6" i="30"/>
  <c r="QBM6" i="30"/>
  <c r="QBN6" i="30"/>
  <c r="QBO6" i="30"/>
  <c r="QBP6" i="30"/>
  <c r="QBQ6" i="30"/>
  <c r="QBR6" i="30"/>
  <c r="QBS6" i="30"/>
  <c r="QBT6" i="30"/>
  <c r="QBU6" i="30"/>
  <c r="QBV6" i="30"/>
  <c r="QBW6" i="30"/>
  <c r="QBX6" i="30"/>
  <c r="QBY6" i="30"/>
  <c r="QBZ6" i="30"/>
  <c r="QCA6" i="30"/>
  <c r="QCB6" i="30"/>
  <c r="QCC6" i="30"/>
  <c r="QCD6" i="30"/>
  <c r="QCE6" i="30"/>
  <c r="QCF6" i="30"/>
  <c r="QCG6" i="30"/>
  <c r="QCH6" i="30"/>
  <c r="QCI6" i="30"/>
  <c r="QCJ6" i="30"/>
  <c r="QCK6" i="30"/>
  <c r="QCL6" i="30"/>
  <c r="QCM6" i="30"/>
  <c r="QCN6" i="30"/>
  <c r="QCO6" i="30"/>
  <c r="QCP6" i="30"/>
  <c r="QCQ6" i="30"/>
  <c r="QCR6" i="30"/>
  <c r="QCS6" i="30"/>
  <c r="QCT6" i="30"/>
  <c r="QCU6" i="30"/>
  <c r="QCV6" i="30"/>
  <c r="QCW6" i="30"/>
  <c r="QCX6" i="30"/>
  <c r="QCY6" i="30"/>
  <c r="QCZ6" i="30"/>
  <c r="QDA6" i="30"/>
  <c r="QDB6" i="30"/>
  <c r="QDC6" i="30"/>
  <c r="QDD6" i="30"/>
  <c r="QDE6" i="30"/>
  <c r="QDF6" i="30"/>
  <c r="QDG6" i="30"/>
  <c r="QDH6" i="30"/>
  <c r="QDI6" i="30"/>
  <c r="QDJ6" i="30"/>
  <c r="QDK6" i="30"/>
  <c r="QDL6" i="30"/>
  <c r="QDM6" i="30"/>
  <c r="QDN6" i="30"/>
  <c r="QDO6" i="30"/>
  <c r="QDP6" i="30"/>
  <c r="QDQ6" i="30"/>
  <c r="QDR6" i="30"/>
  <c r="QDS6" i="30"/>
  <c r="QDT6" i="30"/>
  <c r="QDU6" i="30"/>
  <c r="QDV6" i="30"/>
  <c r="QDW6" i="30"/>
  <c r="QDX6" i="30"/>
  <c r="QDY6" i="30"/>
  <c r="QDZ6" i="30"/>
  <c r="QEA6" i="30"/>
  <c r="QEB6" i="30"/>
  <c r="QEC6" i="30"/>
  <c r="QED6" i="30"/>
  <c r="QEE6" i="30"/>
  <c r="QEF6" i="30"/>
  <c r="QEG6" i="30"/>
  <c r="QEH6" i="30"/>
  <c r="QEI6" i="30"/>
  <c r="QEJ6" i="30"/>
  <c r="QEK6" i="30"/>
  <c r="QEL6" i="30"/>
  <c r="QEM6" i="30"/>
  <c r="QEN6" i="30"/>
  <c r="QEO6" i="30"/>
  <c r="QEP6" i="30"/>
  <c r="QEQ6" i="30"/>
  <c r="QER6" i="30"/>
  <c r="QES6" i="30"/>
  <c r="QET6" i="30"/>
  <c r="QEU6" i="30"/>
  <c r="QEV6" i="30"/>
  <c r="QEW6" i="30"/>
  <c r="QEX6" i="30"/>
  <c r="QEY6" i="30"/>
  <c r="QEZ6" i="30"/>
  <c r="QFA6" i="30"/>
  <c r="QFB6" i="30"/>
  <c r="QFC6" i="30"/>
  <c r="QFD6" i="30"/>
  <c r="QFE6" i="30"/>
  <c r="QFF6" i="30"/>
  <c r="QFG6" i="30"/>
  <c r="QFH6" i="30"/>
  <c r="QFI6" i="30"/>
  <c r="QFJ6" i="30"/>
  <c r="QFK6" i="30"/>
  <c r="QFL6" i="30"/>
  <c r="QFM6" i="30"/>
  <c r="QFN6" i="30"/>
  <c r="QFO6" i="30"/>
  <c r="QFP6" i="30"/>
  <c r="QFQ6" i="30"/>
  <c r="QFR6" i="30"/>
  <c r="QFS6" i="30"/>
  <c r="QFT6" i="30"/>
  <c r="QFU6" i="30"/>
  <c r="QFV6" i="30"/>
  <c r="QFW6" i="30"/>
  <c r="QFX6" i="30"/>
  <c r="QFY6" i="30"/>
  <c r="QFZ6" i="30"/>
  <c r="QGA6" i="30"/>
  <c r="QGB6" i="30"/>
  <c r="QGC6" i="30"/>
  <c r="QGD6" i="30"/>
  <c r="QGE6" i="30"/>
  <c r="QGF6" i="30"/>
  <c r="QGG6" i="30"/>
  <c r="QGH6" i="30"/>
  <c r="QGI6" i="30"/>
  <c r="QGJ6" i="30"/>
  <c r="QGK6" i="30"/>
  <c r="QGL6" i="30"/>
  <c r="QGM6" i="30"/>
  <c r="QGN6" i="30"/>
  <c r="QGO6" i="30"/>
  <c r="QGP6" i="30"/>
  <c r="QGQ6" i="30"/>
  <c r="QGR6" i="30"/>
  <c r="QGS6" i="30"/>
  <c r="QGT6" i="30"/>
  <c r="QGU6" i="30"/>
  <c r="QGV6" i="30"/>
  <c r="QGW6" i="30"/>
  <c r="QGX6" i="30"/>
  <c r="QGY6" i="30"/>
  <c r="QGZ6" i="30"/>
  <c r="QHA6" i="30"/>
  <c r="QHB6" i="30"/>
  <c r="QHC6" i="30"/>
  <c r="QHD6" i="30"/>
  <c r="QHE6" i="30"/>
  <c r="QHF6" i="30"/>
  <c r="QHG6" i="30"/>
  <c r="QHH6" i="30"/>
  <c r="QHI6" i="30"/>
  <c r="QHJ6" i="30"/>
  <c r="QHK6" i="30"/>
  <c r="QHL6" i="30"/>
  <c r="QHM6" i="30"/>
  <c r="QHN6" i="30"/>
  <c r="QHO6" i="30"/>
  <c r="QHP6" i="30"/>
  <c r="QHQ6" i="30"/>
  <c r="QHR6" i="30"/>
  <c r="QHS6" i="30"/>
  <c r="QHT6" i="30"/>
  <c r="QHU6" i="30"/>
  <c r="QHV6" i="30"/>
  <c r="QHW6" i="30"/>
  <c r="QHX6" i="30"/>
  <c r="QHY6" i="30"/>
  <c r="QHZ6" i="30"/>
  <c r="QIA6" i="30"/>
  <c r="QIB6" i="30"/>
  <c r="QIC6" i="30"/>
  <c r="QID6" i="30"/>
  <c r="QIE6" i="30"/>
  <c r="QIF6" i="30"/>
  <c r="QIG6" i="30"/>
  <c r="QIH6" i="30"/>
  <c r="QII6" i="30"/>
  <c r="QIJ6" i="30"/>
  <c r="QIK6" i="30"/>
  <c r="QIL6" i="30"/>
  <c r="QIM6" i="30"/>
  <c r="QIN6" i="30"/>
  <c r="QIO6" i="30"/>
  <c r="QIP6" i="30"/>
  <c r="QIQ6" i="30"/>
  <c r="QIR6" i="30"/>
  <c r="QIS6" i="30"/>
  <c r="QIT6" i="30"/>
  <c r="QIU6" i="30"/>
  <c r="QIV6" i="30"/>
  <c r="QIW6" i="30"/>
  <c r="QIX6" i="30"/>
  <c r="QIY6" i="30"/>
  <c r="QIZ6" i="30"/>
  <c r="QJA6" i="30"/>
  <c r="QJB6" i="30"/>
  <c r="QJC6" i="30"/>
  <c r="QJD6" i="30"/>
  <c r="QJE6" i="30"/>
  <c r="QJF6" i="30"/>
  <c r="QJG6" i="30"/>
  <c r="QJH6" i="30"/>
  <c r="QJI6" i="30"/>
  <c r="QJJ6" i="30"/>
  <c r="QJK6" i="30"/>
  <c r="QJL6" i="30"/>
  <c r="QJM6" i="30"/>
  <c r="QJN6" i="30"/>
  <c r="QJO6" i="30"/>
  <c r="QJP6" i="30"/>
  <c r="QJQ6" i="30"/>
  <c r="QJR6" i="30"/>
  <c r="QJS6" i="30"/>
  <c r="QJT6" i="30"/>
  <c r="QJU6" i="30"/>
  <c r="QJV6" i="30"/>
  <c r="QJW6" i="30"/>
  <c r="QJX6" i="30"/>
  <c r="QJY6" i="30"/>
  <c r="QJZ6" i="30"/>
  <c r="QKA6" i="30"/>
  <c r="QKB6" i="30"/>
  <c r="QKC6" i="30"/>
  <c r="QKD6" i="30"/>
  <c r="QKE6" i="30"/>
  <c r="QKF6" i="30"/>
  <c r="QKG6" i="30"/>
  <c r="QKH6" i="30"/>
  <c r="QKI6" i="30"/>
  <c r="QKJ6" i="30"/>
  <c r="QKK6" i="30"/>
  <c r="QKL6" i="30"/>
  <c r="QKM6" i="30"/>
  <c r="QKN6" i="30"/>
  <c r="QKO6" i="30"/>
  <c r="QKP6" i="30"/>
  <c r="QKQ6" i="30"/>
  <c r="QKR6" i="30"/>
  <c r="QKS6" i="30"/>
  <c r="QKT6" i="30"/>
  <c r="QKU6" i="30"/>
  <c r="QKV6" i="30"/>
  <c r="QKW6" i="30"/>
  <c r="QKX6" i="30"/>
  <c r="QKY6" i="30"/>
  <c r="QKZ6" i="30"/>
  <c r="QLA6" i="30"/>
  <c r="QLB6" i="30"/>
  <c r="QLC6" i="30"/>
  <c r="QLD6" i="30"/>
  <c r="QLE6" i="30"/>
  <c r="QLF6" i="30"/>
  <c r="QLG6" i="30"/>
  <c r="QLH6" i="30"/>
  <c r="QLI6" i="30"/>
  <c r="QLJ6" i="30"/>
  <c r="QLK6" i="30"/>
  <c r="QLL6" i="30"/>
  <c r="QLM6" i="30"/>
  <c r="QLN6" i="30"/>
  <c r="QLO6" i="30"/>
  <c r="QLP6" i="30"/>
  <c r="QLQ6" i="30"/>
  <c r="QLR6" i="30"/>
  <c r="QLS6" i="30"/>
  <c r="QLT6" i="30"/>
  <c r="QLU6" i="30"/>
  <c r="QLV6" i="30"/>
  <c r="QLW6" i="30"/>
  <c r="QLX6" i="30"/>
  <c r="QLY6" i="30"/>
  <c r="QLZ6" i="30"/>
  <c r="QMA6" i="30"/>
  <c r="QMB6" i="30"/>
  <c r="QMC6" i="30"/>
  <c r="QMD6" i="30"/>
  <c r="QME6" i="30"/>
  <c r="QMF6" i="30"/>
  <c r="QMG6" i="30"/>
  <c r="QMH6" i="30"/>
  <c r="QMI6" i="30"/>
  <c r="QMJ6" i="30"/>
  <c r="QMK6" i="30"/>
  <c r="QML6" i="30"/>
  <c r="QMM6" i="30"/>
  <c r="QMN6" i="30"/>
  <c r="QMO6" i="30"/>
  <c r="QMP6" i="30"/>
  <c r="QMQ6" i="30"/>
  <c r="QMR6" i="30"/>
  <c r="QMS6" i="30"/>
  <c r="QMT6" i="30"/>
  <c r="QMU6" i="30"/>
  <c r="QMV6" i="30"/>
  <c r="QMW6" i="30"/>
  <c r="QMX6" i="30"/>
  <c r="QMY6" i="30"/>
  <c r="QMZ6" i="30"/>
  <c r="QNA6" i="30"/>
  <c r="QNB6" i="30"/>
  <c r="QNC6" i="30"/>
  <c r="QND6" i="30"/>
  <c r="QNE6" i="30"/>
  <c r="QNF6" i="30"/>
  <c r="QNG6" i="30"/>
  <c r="QNH6" i="30"/>
  <c r="QNI6" i="30"/>
  <c r="QNJ6" i="30"/>
  <c r="QNK6" i="30"/>
  <c r="QNL6" i="30"/>
  <c r="QNM6" i="30"/>
  <c r="QNN6" i="30"/>
  <c r="QNO6" i="30"/>
  <c r="QNP6" i="30"/>
  <c r="QNQ6" i="30"/>
  <c r="QNR6" i="30"/>
  <c r="QNS6" i="30"/>
  <c r="QNT6" i="30"/>
  <c r="QNU6" i="30"/>
  <c r="QNV6" i="30"/>
  <c r="QNW6" i="30"/>
  <c r="QNX6" i="30"/>
  <c r="QNY6" i="30"/>
  <c r="QNZ6" i="30"/>
  <c r="QOA6" i="30"/>
  <c r="QOB6" i="30"/>
  <c r="QOC6" i="30"/>
  <c r="QOD6" i="30"/>
  <c r="QOE6" i="30"/>
  <c r="QOF6" i="30"/>
  <c r="QOG6" i="30"/>
  <c r="QOH6" i="30"/>
  <c r="QOI6" i="30"/>
  <c r="QOJ6" i="30"/>
  <c r="QOK6" i="30"/>
  <c r="QOL6" i="30"/>
  <c r="QOM6" i="30"/>
  <c r="QON6" i="30"/>
  <c r="QOO6" i="30"/>
  <c r="QOP6" i="30"/>
  <c r="QOQ6" i="30"/>
  <c r="QOR6" i="30"/>
  <c r="QOS6" i="30"/>
  <c r="QOT6" i="30"/>
  <c r="QOU6" i="30"/>
  <c r="QOV6" i="30"/>
  <c r="QOW6" i="30"/>
  <c r="QOX6" i="30"/>
  <c r="QOY6" i="30"/>
  <c r="QOZ6" i="30"/>
  <c r="QPA6" i="30"/>
  <c r="QPB6" i="30"/>
  <c r="QPC6" i="30"/>
  <c r="QPD6" i="30"/>
  <c r="QPE6" i="30"/>
  <c r="QPF6" i="30"/>
  <c r="QPG6" i="30"/>
  <c r="QPH6" i="30"/>
  <c r="QPI6" i="30"/>
  <c r="QPJ6" i="30"/>
  <c r="QPK6" i="30"/>
  <c r="QPL6" i="30"/>
  <c r="QPM6" i="30"/>
  <c r="QPN6" i="30"/>
  <c r="QPO6" i="30"/>
  <c r="QPP6" i="30"/>
  <c r="QPQ6" i="30"/>
  <c r="QPR6" i="30"/>
  <c r="QPS6" i="30"/>
  <c r="QPT6" i="30"/>
  <c r="QPU6" i="30"/>
  <c r="QPV6" i="30"/>
  <c r="QPW6" i="30"/>
  <c r="QPX6" i="30"/>
  <c r="QPY6" i="30"/>
  <c r="QPZ6" i="30"/>
  <c r="QQA6" i="30"/>
  <c r="QQB6" i="30"/>
  <c r="QQC6" i="30"/>
  <c r="QQD6" i="30"/>
  <c r="QQE6" i="30"/>
  <c r="QQF6" i="30"/>
  <c r="QQG6" i="30"/>
  <c r="QQH6" i="30"/>
  <c r="QQI6" i="30"/>
  <c r="QQJ6" i="30"/>
  <c r="QQK6" i="30"/>
  <c r="QQL6" i="30"/>
  <c r="QQM6" i="30"/>
  <c r="QQN6" i="30"/>
  <c r="QQO6" i="30"/>
  <c r="QQP6" i="30"/>
  <c r="QQQ6" i="30"/>
  <c r="QQR6" i="30"/>
  <c r="QQS6" i="30"/>
  <c r="QQT6" i="30"/>
  <c r="QQU6" i="30"/>
  <c r="QQV6" i="30"/>
  <c r="QQW6" i="30"/>
  <c r="QQX6" i="30"/>
  <c r="QQY6" i="30"/>
  <c r="QQZ6" i="30"/>
  <c r="QRA6" i="30"/>
  <c r="QRB6" i="30"/>
  <c r="QRC6" i="30"/>
  <c r="QRD6" i="30"/>
  <c r="QRE6" i="30"/>
  <c r="QRF6" i="30"/>
  <c r="QRG6" i="30"/>
  <c r="QRH6" i="30"/>
  <c r="QRI6" i="30"/>
  <c r="QRJ6" i="30"/>
  <c r="QRK6" i="30"/>
  <c r="QRL6" i="30"/>
  <c r="QRM6" i="30"/>
  <c r="QRN6" i="30"/>
  <c r="QRO6" i="30"/>
  <c r="QRP6" i="30"/>
  <c r="QRQ6" i="30"/>
  <c r="QRR6" i="30"/>
  <c r="QRS6" i="30"/>
  <c r="QRT6" i="30"/>
  <c r="QRU6" i="30"/>
  <c r="QRV6" i="30"/>
  <c r="QRW6" i="30"/>
  <c r="QRX6" i="30"/>
  <c r="QRY6" i="30"/>
  <c r="QRZ6" i="30"/>
  <c r="QSA6" i="30"/>
  <c r="QSB6" i="30"/>
  <c r="QSC6" i="30"/>
  <c r="QSD6" i="30"/>
  <c r="QSE6" i="30"/>
  <c r="QSF6" i="30"/>
  <c r="QSG6" i="30"/>
  <c r="QSH6" i="30"/>
  <c r="QSI6" i="30"/>
  <c r="QSJ6" i="30"/>
  <c r="QSK6" i="30"/>
  <c r="QSL6" i="30"/>
  <c r="QSM6" i="30"/>
  <c r="QSN6" i="30"/>
  <c r="QSO6" i="30"/>
  <c r="QSP6" i="30"/>
  <c r="QSQ6" i="30"/>
  <c r="QSR6" i="30"/>
  <c r="QSS6" i="30"/>
  <c r="QST6" i="30"/>
  <c r="QSU6" i="30"/>
  <c r="QSV6" i="30"/>
  <c r="QSW6" i="30"/>
  <c r="QSX6" i="30"/>
  <c r="QSY6" i="30"/>
  <c r="QSZ6" i="30"/>
  <c r="QTA6" i="30"/>
  <c r="QTB6" i="30"/>
  <c r="QTC6" i="30"/>
  <c r="QTD6" i="30"/>
  <c r="QTE6" i="30"/>
  <c r="QTF6" i="30"/>
  <c r="QTG6" i="30"/>
  <c r="QTH6" i="30"/>
  <c r="QTI6" i="30"/>
  <c r="QTJ6" i="30"/>
  <c r="QTK6" i="30"/>
  <c r="QTL6" i="30"/>
  <c r="QTM6" i="30"/>
  <c r="QTN6" i="30"/>
  <c r="QTO6" i="30"/>
  <c r="QTP6" i="30"/>
  <c r="QTQ6" i="30"/>
  <c r="QTR6" i="30"/>
  <c r="QTS6" i="30"/>
  <c r="QTT6" i="30"/>
  <c r="QTU6" i="30"/>
  <c r="QTV6" i="30"/>
  <c r="QTW6" i="30"/>
  <c r="QTX6" i="30"/>
  <c r="QTY6" i="30"/>
  <c r="QTZ6" i="30"/>
  <c r="QUA6" i="30"/>
  <c r="QUB6" i="30"/>
  <c r="QUC6" i="30"/>
  <c r="QUD6" i="30"/>
  <c r="QUE6" i="30"/>
  <c r="QUF6" i="30"/>
  <c r="QUG6" i="30"/>
  <c r="QUH6" i="30"/>
  <c r="QUI6" i="30"/>
  <c r="QUJ6" i="30"/>
  <c r="QUK6" i="30"/>
  <c r="QUL6" i="30"/>
  <c r="QUM6" i="30"/>
  <c r="QUN6" i="30"/>
  <c r="QUO6" i="30"/>
  <c r="QUP6" i="30"/>
  <c r="QUQ6" i="30"/>
  <c r="QUR6" i="30"/>
  <c r="QUS6" i="30"/>
  <c r="QUT6" i="30"/>
  <c r="QUU6" i="30"/>
  <c r="QUV6" i="30"/>
  <c r="QUW6" i="30"/>
  <c r="QUX6" i="30"/>
  <c r="QUY6" i="30"/>
  <c r="QUZ6" i="30"/>
  <c r="QVA6" i="30"/>
  <c r="QVB6" i="30"/>
  <c r="QVC6" i="30"/>
  <c r="QVD6" i="30"/>
  <c r="QVE6" i="30"/>
  <c r="QVF6" i="30"/>
  <c r="QVG6" i="30"/>
  <c r="QVH6" i="30"/>
  <c r="QVI6" i="30"/>
  <c r="QVJ6" i="30"/>
  <c r="QVK6" i="30"/>
  <c r="QVL6" i="30"/>
  <c r="QVM6" i="30"/>
  <c r="QVN6" i="30"/>
  <c r="QVO6" i="30"/>
  <c r="QVP6" i="30"/>
  <c r="QVQ6" i="30"/>
  <c r="QVR6" i="30"/>
  <c r="QVS6" i="30"/>
  <c r="QVT6" i="30"/>
  <c r="QVU6" i="30"/>
  <c r="QVV6" i="30"/>
  <c r="QVW6" i="30"/>
  <c r="QVX6" i="30"/>
  <c r="QVY6" i="30"/>
  <c r="QVZ6" i="30"/>
  <c r="QWA6" i="30"/>
  <c r="QWB6" i="30"/>
  <c r="QWC6" i="30"/>
  <c r="QWD6" i="30"/>
  <c r="QWE6" i="30"/>
  <c r="QWF6" i="30"/>
  <c r="QWG6" i="30"/>
  <c r="QWH6" i="30"/>
  <c r="QWI6" i="30"/>
  <c r="QWJ6" i="30"/>
  <c r="QWK6" i="30"/>
  <c r="QWL6" i="30"/>
  <c r="QWM6" i="30"/>
  <c r="QWN6" i="30"/>
  <c r="QWO6" i="30"/>
  <c r="QWP6" i="30"/>
  <c r="QWQ6" i="30"/>
  <c r="QWR6" i="30"/>
  <c r="QWS6" i="30"/>
  <c r="QWT6" i="30"/>
  <c r="QWU6" i="30"/>
  <c r="QWV6" i="30"/>
  <c r="QWW6" i="30"/>
  <c r="QWX6" i="30"/>
  <c r="QWY6" i="30"/>
  <c r="QWZ6" i="30"/>
  <c r="QXA6" i="30"/>
  <c r="QXB6" i="30"/>
  <c r="QXC6" i="30"/>
  <c r="QXD6" i="30"/>
  <c r="QXE6" i="30"/>
  <c r="QXF6" i="30"/>
  <c r="QXG6" i="30"/>
  <c r="QXH6" i="30"/>
  <c r="QXI6" i="30"/>
  <c r="QXJ6" i="30"/>
  <c r="QXK6" i="30"/>
  <c r="QXL6" i="30"/>
  <c r="QXM6" i="30"/>
  <c r="QXN6" i="30"/>
  <c r="QXO6" i="30"/>
  <c r="QXP6" i="30"/>
  <c r="QXQ6" i="30"/>
  <c r="QXR6" i="30"/>
  <c r="QXS6" i="30"/>
  <c r="QXT6" i="30"/>
  <c r="QXU6" i="30"/>
  <c r="QXV6" i="30"/>
  <c r="QXW6" i="30"/>
  <c r="QXX6" i="30"/>
  <c r="QXY6" i="30"/>
  <c r="QXZ6" i="30"/>
  <c r="QYA6" i="30"/>
  <c r="QYB6" i="30"/>
  <c r="QYC6" i="30"/>
  <c r="QYD6" i="30"/>
  <c r="QYE6" i="30"/>
  <c r="QYF6" i="30"/>
  <c r="QYG6" i="30"/>
  <c r="QYH6" i="30"/>
  <c r="QYI6" i="30"/>
  <c r="QYJ6" i="30"/>
  <c r="QYK6" i="30"/>
  <c r="QYL6" i="30"/>
  <c r="QYM6" i="30"/>
  <c r="QYN6" i="30"/>
  <c r="QYO6" i="30"/>
  <c r="QYP6" i="30"/>
  <c r="QYQ6" i="30"/>
  <c r="QYR6" i="30"/>
  <c r="QYS6" i="30"/>
  <c r="QYT6" i="30"/>
  <c r="QYU6" i="30"/>
  <c r="QYV6" i="30"/>
  <c r="QYW6" i="30"/>
  <c r="QYX6" i="30"/>
  <c r="QYY6" i="30"/>
  <c r="QYZ6" i="30"/>
  <c r="QZA6" i="30"/>
  <c r="QZB6" i="30"/>
  <c r="QZC6" i="30"/>
  <c r="QZD6" i="30"/>
  <c r="QZE6" i="30"/>
  <c r="QZF6" i="30"/>
  <c r="QZG6" i="30"/>
  <c r="QZH6" i="30"/>
  <c r="QZI6" i="30"/>
  <c r="QZJ6" i="30"/>
  <c r="QZK6" i="30"/>
  <c r="QZL6" i="30"/>
  <c r="QZM6" i="30"/>
  <c r="QZN6" i="30"/>
  <c r="QZO6" i="30"/>
  <c r="QZP6" i="30"/>
  <c r="QZQ6" i="30"/>
  <c r="QZR6" i="30"/>
  <c r="QZS6" i="30"/>
  <c r="QZT6" i="30"/>
  <c r="QZU6" i="30"/>
  <c r="QZV6" i="30"/>
  <c r="QZW6" i="30"/>
  <c r="QZX6" i="30"/>
  <c r="QZY6" i="30"/>
  <c r="QZZ6" i="30"/>
  <c r="RAA6" i="30"/>
  <c r="RAB6" i="30"/>
  <c r="RAC6" i="30"/>
  <c r="RAD6" i="30"/>
  <c r="RAE6" i="30"/>
  <c r="RAF6" i="30"/>
  <c r="RAG6" i="30"/>
  <c r="RAH6" i="30"/>
  <c r="RAI6" i="30"/>
  <c r="RAJ6" i="30"/>
  <c r="RAK6" i="30"/>
  <c r="RAL6" i="30"/>
  <c r="RAM6" i="30"/>
  <c r="RAN6" i="30"/>
  <c r="RAO6" i="30"/>
  <c r="RAP6" i="30"/>
  <c r="RAQ6" i="30"/>
  <c r="RAR6" i="30"/>
  <c r="RAS6" i="30"/>
  <c r="RAT6" i="30"/>
  <c r="RAU6" i="30"/>
  <c r="RAV6" i="30"/>
  <c r="RAW6" i="30"/>
  <c r="RAX6" i="30"/>
  <c r="RAY6" i="30"/>
  <c r="RAZ6" i="30"/>
  <c r="RBA6" i="30"/>
  <c r="RBB6" i="30"/>
  <c r="RBC6" i="30"/>
  <c r="RBD6" i="30"/>
  <c r="RBE6" i="30"/>
  <c r="RBF6" i="30"/>
  <c r="RBG6" i="30"/>
  <c r="RBH6" i="30"/>
  <c r="RBI6" i="30"/>
  <c r="RBJ6" i="30"/>
  <c r="RBK6" i="30"/>
  <c r="RBL6" i="30"/>
  <c r="RBM6" i="30"/>
  <c r="RBN6" i="30"/>
  <c r="RBO6" i="30"/>
  <c r="RBP6" i="30"/>
  <c r="RBQ6" i="30"/>
  <c r="RBR6" i="30"/>
  <c r="RBS6" i="30"/>
  <c r="RBT6" i="30"/>
  <c r="RBU6" i="30"/>
  <c r="RBV6" i="30"/>
  <c r="RBW6" i="30"/>
  <c r="RBX6" i="30"/>
  <c r="RBY6" i="30"/>
  <c r="RBZ6" i="30"/>
  <c r="RCA6" i="30"/>
  <c r="RCB6" i="30"/>
  <c r="RCC6" i="30"/>
  <c r="RCD6" i="30"/>
  <c r="RCE6" i="30"/>
  <c r="RCF6" i="30"/>
  <c r="RCG6" i="30"/>
  <c r="RCH6" i="30"/>
  <c r="RCI6" i="30"/>
  <c r="RCJ6" i="30"/>
  <c r="RCK6" i="30"/>
  <c r="RCL6" i="30"/>
  <c r="RCM6" i="30"/>
  <c r="RCN6" i="30"/>
  <c r="RCO6" i="30"/>
  <c r="RCP6" i="30"/>
  <c r="RCQ6" i="30"/>
  <c r="RCR6" i="30"/>
  <c r="RCS6" i="30"/>
  <c r="RCT6" i="30"/>
  <c r="RCU6" i="30"/>
  <c r="RCV6" i="30"/>
  <c r="RCW6" i="30"/>
  <c r="RCX6" i="30"/>
  <c r="RCY6" i="30"/>
  <c r="RCZ6" i="30"/>
  <c r="RDA6" i="30"/>
  <c r="RDB6" i="30"/>
  <c r="RDC6" i="30"/>
  <c r="RDD6" i="30"/>
  <c r="RDE6" i="30"/>
  <c r="RDF6" i="30"/>
  <c r="RDG6" i="30"/>
  <c r="RDH6" i="30"/>
  <c r="RDI6" i="30"/>
  <c r="RDJ6" i="30"/>
  <c r="RDK6" i="30"/>
  <c r="RDL6" i="30"/>
  <c r="RDM6" i="30"/>
  <c r="RDN6" i="30"/>
  <c r="RDO6" i="30"/>
  <c r="RDP6" i="30"/>
  <c r="RDQ6" i="30"/>
  <c r="RDR6" i="30"/>
  <c r="RDS6" i="30"/>
  <c r="RDT6" i="30"/>
  <c r="RDU6" i="30"/>
  <c r="RDV6" i="30"/>
  <c r="RDW6" i="30"/>
  <c r="RDX6" i="30"/>
  <c r="RDY6" i="30"/>
  <c r="RDZ6" i="30"/>
  <c r="REA6" i="30"/>
  <c r="REB6" i="30"/>
  <c r="REC6" i="30"/>
  <c r="RED6" i="30"/>
  <c r="REE6" i="30"/>
  <c r="REF6" i="30"/>
  <c r="REG6" i="30"/>
  <c r="REH6" i="30"/>
  <c r="REI6" i="30"/>
  <c r="REJ6" i="30"/>
  <c r="REK6" i="30"/>
  <c r="REL6" i="30"/>
  <c r="REM6" i="30"/>
  <c r="REN6" i="30"/>
  <c r="REO6" i="30"/>
  <c r="REP6" i="30"/>
  <c r="REQ6" i="30"/>
  <c r="RER6" i="30"/>
  <c r="RES6" i="30"/>
  <c r="RET6" i="30"/>
  <c r="REU6" i="30"/>
  <c r="REV6" i="30"/>
  <c r="REW6" i="30"/>
  <c r="REX6" i="30"/>
  <c r="REY6" i="30"/>
  <c r="REZ6" i="30"/>
  <c r="RFA6" i="30"/>
  <c r="RFB6" i="30"/>
  <c r="RFC6" i="30"/>
  <c r="RFD6" i="30"/>
  <c r="RFE6" i="30"/>
  <c r="RFF6" i="30"/>
  <c r="RFG6" i="30"/>
  <c r="RFH6" i="30"/>
  <c r="RFI6" i="30"/>
  <c r="RFJ6" i="30"/>
  <c r="RFK6" i="30"/>
  <c r="RFL6" i="30"/>
  <c r="RFM6" i="30"/>
  <c r="RFN6" i="30"/>
  <c r="RFO6" i="30"/>
  <c r="RFP6" i="30"/>
  <c r="RFQ6" i="30"/>
  <c r="RFR6" i="30"/>
  <c r="RFS6" i="30"/>
  <c r="RFT6" i="30"/>
  <c r="RFU6" i="30"/>
  <c r="RFV6" i="30"/>
  <c r="RFW6" i="30"/>
  <c r="RFX6" i="30"/>
  <c r="RFY6" i="30"/>
  <c r="RFZ6" i="30"/>
  <c r="RGA6" i="30"/>
  <c r="RGB6" i="30"/>
  <c r="RGC6" i="30"/>
  <c r="RGD6" i="30"/>
  <c r="RGE6" i="30"/>
  <c r="RGF6" i="30"/>
  <c r="RGG6" i="30"/>
  <c r="RGH6" i="30"/>
  <c r="RGI6" i="30"/>
  <c r="RGJ6" i="30"/>
  <c r="RGK6" i="30"/>
  <c r="RGL6" i="30"/>
  <c r="RGM6" i="30"/>
  <c r="RGN6" i="30"/>
  <c r="RGO6" i="30"/>
  <c r="RGP6" i="30"/>
  <c r="RGQ6" i="30"/>
  <c r="RGR6" i="30"/>
  <c r="RGS6" i="30"/>
  <c r="RGT6" i="30"/>
  <c r="RGU6" i="30"/>
  <c r="RGV6" i="30"/>
  <c r="RGW6" i="30"/>
  <c r="RGX6" i="30"/>
  <c r="RGY6" i="30"/>
  <c r="RGZ6" i="30"/>
  <c r="RHA6" i="30"/>
  <c r="RHB6" i="30"/>
  <c r="RHC6" i="30"/>
  <c r="RHD6" i="30"/>
  <c r="RHE6" i="30"/>
  <c r="RHF6" i="30"/>
  <c r="RHG6" i="30"/>
  <c r="RHH6" i="30"/>
  <c r="RHI6" i="30"/>
  <c r="RHJ6" i="30"/>
  <c r="RHK6" i="30"/>
  <c r="RHL6" i="30"/>
  <c r="RHM6" i="30"/>
  <c r="RHN6" i="30"/>
  <c r="RHO6" i="30"/>
  <c r="RHP6" i="30"/>
  <c r="RHQ6" i="30"/>
  <c r="RHR6" i="30"/>
  <c r="RHS6" i="30"/>
  <c r="RHT6" i="30"/>
  <c r="RHU6" i="30"/>
  <c r="RHV6" i="30"/>
  <c r="RHW6" i="30"/>
  <c r="RHX6" i="30"/>
  <c r="RHY6" i="30"/>
  <c r="RHZ6" i="30"/>
  <c r="RIA6" i="30"/>
  <c r="RIB6" i="30"/>
  <c r="RIC6" i="30"/>
  <c r="RID6" i="30"/>
  <c r="RIE6" i="30"/>
  <c r="RIF6" i="30"/>
  <c r="RIG6" i="30"/>
  <c r="RIH6" i="30"/>
  <c r="RII6" i="30"/>
  <c r="RIJ6" i="30"/>
  <c r="RIK6" i="30"/>
  <c r="RIL6" i="30"/>
  <c r="RIM6" i="30"/>
  <c r="RIN6" i="30"/>
  <c r="RIO6" i="30"/>
  <c r="RIP6" i="30"/>
  <c r="RIQ6" i="30"/>
  <c r="RIR6" i="30"/>
  <c r="RIS6" i="30"/>
  <c r="RIT6" i="30"/>
  <c r="RIU6" i="30"/>
  <c r="RIV6" i="30"/>
  <c r="RIW6" i="30"/>
  <c r="RIX6" i="30"/>
  <c r="RIY6" i="30"/>
  <c r="RIZ6" i="30"/>
  <c r="RJA6" i="30"/>
  <c r="RJB6" i="30"/>
  <c r="RJC6" i="30"/>
  <c r="RJD6" i="30"/>
  <c r="RJE6" i="30"/>
  <c r="RJF6" i="30"/>
  <c r="RJG6" i="30"/>
  <c r="RJH6" i="30"/>
  <c r="RJI6" i="30"/>
  <c r="RJJ6" i="30"/>
  <c r="RJK6" i="30"/>
  <c r="RJL6" i="30"/>
  <c r="RJM6" i="30"/>
  <c r="RJN6" i="30"/>
  <c r="RJO6" i="30"/>
  <c r="RJP6" i="30"/>
  <c r="RJQ6" i="30"/>
  <c r="RJR6" i="30"/>
  <c r="RJS6" i="30"/>
  <c r="RJT6" i="30"/>
  <c r="RJU6" i="30"/>
  <c r="RJV6" i="30"/>
  <c r="RJW6" i="30"/>
  <c r="RJX6" i="30"/>
  <c r="RJY6" i="30"/>
  <c r="RJZ6" i="30"/>
  <c r="RKA6" i="30"/>
  <c r="RKB6" i="30"/>
  <c r="RKC6" i="30"/>
  <c r="RKD6" i="30"/>
  <c r="RKE6" i="30"/>
  <c r="RKF6" i="30"/>
  <c r="RKG6" i="30"/>
  <c r="RKH6" i="30"/>
  <c r="RKI6" i="30"/>
  <c r="RKJ6" i="30"/>
  <c r="RKK6" i="30"/>
  <c r="RKL6" i="30"/>
  <c r="RKM6" i="30"/>
  <c r="RKN6" i="30"/>
  <c r="RKO6" i="30"/>
  <c r="RKP6" i="30"/>
  <c r="RKQ6" i="30"/>
  <c r="RKR6" i="30"/>
  <c r="RKS6" i="30"/>
  <c r="RKT6" i="30"/>
  <c r="RKU6" i="30"/>
  <c r="RKV6" i="30"/>
  <c r="RKW6" i="30"/>
  <c r="RKX6" i="30"/>
  <c r="RKY6" i="30"/>
  <c r="RKZ6" i="30"/>
  <c r="RLA6" i="30"/>
  <c r="RLB6" i="30"/>
  <c r="RLC6" i="30"/>
  <c r="RLD6" i="30"/>
  <c r="RLE6" i="30"/>
  <c r="RLF6" i="30"/>
  <c r="RLG6" i="30"/>
  <c r="RLH6" i="30"/>
  <c r="RLI6" i="30"/>
  <c r="RLJ6" i="30"/>
  <c r="RLK6" i="30"/>
  <c r="RLL6" i="30"/>
  <c r="RLM6" i="30"/>
  <c r="RLN6" i="30"/>
  <c r="RLO6" i="30"/>
  <c r="RLP6" i="30"/>
  <c r="RLQ6" i="30"/>
  <c r="RLR6" i="30"/>
  <c r="RLS6" i="30"/>
  <c r="RLT6" i="30"/>
  <c r="RLU6" i="30"/>
  <c r="RLV6" i="30"/>
  <c r="RLW6" i="30"/>
  <c r="RLX6" i="30"/>
  <c r="RLY6" i="30"/>
  <c r="RLZ6" i="30"/>
  <c r="RMA6" i="30"/>
  <c r="RMB6" i="30"/>
  <c r="RMC6" i="30"/>
  <c r="RMD6" i="30"/>
  <c r="RME6" i="30"/>
  <c r="RMF6" i="30"/>
  <c r="RMG6" i="30"/>
  <c r="RMH6" i="30"/>
  <c r="RMI6" i="30"/>
  <c r="RMJ6" i="30"/>
  <c r="RMK6" i="30"/>
  <c r="RML6" i="30"/>
  <c r="RMM6" i="30"/>
  <c r="RMN6" i="30"/>
  <c r="RMO6" i="30"/>
  <c r="RMP6" i="30"/>
  <c r="RMQ6" i="30"/>
  <c r="RMR6" i="30"/>
  <c r="RMS6" i="30"/>
  <c r="RMT6" i="30"/>
  <c r="RMU6" i="30"/>
  <c r="RMV6" i="30"/>
  <c r="RMW6" i="30"/>
  <c r="RMX6" i="30"/>
  <c r="RMY6" i="30"/>
  <c r="RMZ6" i="30"/>
  <c r="RNA6" i="30"/>
  <c r="RNB6" i="30"/>
  <c r="RNC6" i="30"/>
  <c r="RND6" i="30"/>
  <c r="RNE6" i="30"/>
  <c r="RNF6" i="30"/>
  <c r="RNG6" i="30"/>
  <c r="RNH6" i="30"/>
  <c r="RNI6" i="30"/>
  <c r="RNJ6" i="30"/>
  <c r="RNK6" i="30"/>
  <c r="RNL6" i="30"/>
  <c r="RNM6" i="30"/>
  <c r="RNN6" i="30"/>
  <c r="RNO6" i="30"/>
  <c r="RNP6" i="30"/>
  <c r="RNQ6" i="30"/>
  <c r="RNR6" i="30"/>
  <c r="RNS6" i="30"/>
  <c r="RNT6" i="30"/>
  <c r="RNU6" i="30"/>
  <c r="RNV6" i="30"/>
  <c r="RNW6" i="30"/>
  <c r="RNX6" i="30"/>
  <c r="RNY6" i="30"/>
  <c r="RNZ6" i="30"/>
  <c r="ROA6" i="30"/>
  <c r="ROB6" i="30"/>
  <c r="ROC6" i="30"/>
  <c r="ROD6" i="30"/>
  <c r="ROE6" i="30"/>
  <c r="ROF6" i="30"/>
  <c r="ROG6" i="30"/>
  <c r="ROH6" i="30"/>
  <c r="ROI6" i="30"/>
  <c r="ROJ6" i="30"/>
  <c r="ROK6" i="30"/>
  <c r="ROL6" i="30"/>
  <c r="ROM6" i="30"/>
  <c r="RON6" i="30"/>
  <c r="ROO6" i="30"/>
  <c r="ROP6" i="30"/>
  <c r="ROQ6" i="30"/>
  <c r="ROR6" i="30"/>
  <c r="ROS6" i="30"/>
  <c r="ROT6" i="30"/>
  <c r="ROU6" i="30"/>
  <c r="ROV6" i="30"/>
  <c r="ROW6" i="30"/>
  <c r="ROX6" i="30"/>
  <c r="ROY6" i="30"/>
  <c r="ROZ6" i="30"/>
  <c r="RPA6" i="30"/>
  <c r="RPB6" i="30"/>
  <c r="RPC6" i="30"/>
  <c r="RPD6" i="30"/>
  <c r="RPE6" i="30"/>
  <c r="RPF6" i="30"/>
  <c r="RPG6" i="30"/>
  <c r="RPH6" i="30"/>
  <c r="RPI6" i="30"/>
  <c r="RPJ6" i="30"/>
  <c r="RPK6" i="30"/>
  <c r="RPL6" i="30"/>
  <c r="RPM6" i="30"/>
  <c r="RPN6" i="30"/>
  <c r="RPO6" i="30"/>
  <c r="RPP6" i="30"/>
  <c r="RPQ6" i="30"/>
  <c r="RPR6" i="30"/>
  <c r="RPS6" i="30"/>
  <c r="RPT6" i="30"/>
  <c r="RPU6" i="30"/>
  <c r="RPV6" i="30"/>
  <c r="RPW6" i="30"/>
  <c r="RPX6" i="30"/>
  <c r="RPY6" i="30"/>
  <c r="RPZ6" i="30"/>
  <c r="RQA6" i="30"/>
  <c r="RQB6" i="30"/>
  <c r="RQC6" i="30"/>
  <c r="RQD6" i="30"/>
  <c r="RQE6" i="30"/>
  <c r="RQF6" i="30"/>
  <c r="RQG6" i="30"/>
  <c r="RQH6" i="30"/>
  <c r="RQI6" i="30"/>
  <c r="RQJ6" i="30"/>
  <c r="RQK6" i="30"/>
  <c r="RQL6" i="30"/>
  <c r="RQM6" i="30"/>
  <c r="RQN6" i="30"/>
  <c r="RQO6" i="30"/>
  <c r="RQP6" i="30"/>
  <c r="RQQ6" i="30"/>
  <c r="RQR6" i="30"/>
  <c r="RQS6" i="30"/>
  <c r="RQT6" i="30"/>
  <c r="RQU6" i="30"/>
  <c r="RQV6" i="30"/>
  <c r="RQW6" i="30"/>
  <c r="RQX6" i="30"/>
  <c r="RQY6" i="30"/>
  <c r="RQZ6" i="30"/>
  <c r="RRA6" i="30"/>
  <c r="RRB6" i="30"/>
  <c r="RRC6" i="30"/>
  <c r="RRD6" i="30"/>
  <c r="RRE6" i="30"/>
  <c r="RRF6" i="30"/>
  <c r="RRG6" i="30"/>
  <c r="RRH6" i="30"/>
  <c r="RRI6" i="30"/>
  <c r="RRJ6" i="30"/>
  <c r="RRK6" i="30"/>
  <c r="RRL6" i="30"/>
  <c r="RRM6" i="30"/>
  <c r="RRN6" i="30"/>
  <c r="RRO6" i="30"/>
  <c r="RRP6" i="30"/>
  <c r="RRQ6" i="30"/>
  <c r="RRR6" i="30"/>
  <c r="RRS6" i="30"/>
  <c r="RRT6" i="30"/>
  <c r="RRU6" i="30"/>
  <c r="RRV6" i="30"/>
  <c r="RRW6" i="30"/>
  <c r="RRX6" i="30"/>
  <c r="RRY6" i="30"/>
  <c r="RRZ6" i="30"/>
  <c r="RSA6" i="30"/>
  <c r="RSB6" i="30"/>
  <c r="RSC6" i="30"/>
  <c r="RSD6" i="30"/>
  <c r="RSE6" i="30"/>
  <c r="RSF6" i="30"/>
  <c r="RSG6" i="30"/>
  <c r="RSH6" i="30"/>
  <c r="RSI6" i="30"/>
  <c r="RSJ6" i="30"/>
  <c r="RSK6" i="30"/>
  <c r="RSL6" i="30"/>
  <c r="RSM6" i="30"/>
  <c r="RSN6" i="30"/>
  <c r="RSO6" i="30"/>
  <c r="RSP6" i="30"/>
  <c r="RSQ6" i="30"/>
  <c r="RSR6" i="30"/>
  <c r="RSS6" i="30"/>
  <c r="RST6" i="30"/>
  <c r="RSU6" i="30"/>
  <c r="RSV6" i="30"/>
  <c r="RSW6" i="30"/>
  <c r="RSX6" i="30"/>
  <c r="RSY6" i="30"/>
  <c r="RSZ6" i="30"/>
  <c r="RTA6" i="30"/>
  <c r="RTB6" i="30"/>
  <c r="RTC6" i="30"/>
  <c r="RTD6" i="30"/>
  <c r="RTE6" i="30"/>
  <c r="RTF6" i="30"/>
  <c r="RTG6" i="30"/>
  <c r="RTH6" i="30"/>
  <c r="RTI6" i="30"/>
  <c r="RTJ6" i="30"/>
  <c r="RTK6" i="30"/>
  <c r="RTL6" i="30"/>
  <c r="RTM6" i="30"/>
  <c r="RTN6" i="30"/>
  <c r="RTO6" i="30"/>
  <c r="RTP6" i="30"/>
  <c r="RTQ6" i="30"/>
  <c r="RTR6" i="30"/>
  <c r="RTS6" i="30"/>
  <c r="RTT6" i="30"/>
  <c r="RTU6" i="30"/>
  <c r="RTV6" i="30"/>
  <c r="RTW6" i="30"/>
  <c r="RTX6" i="30"/>
  <c r="RTY6" i="30"/>
  <c r="RTZ6" i="30"/>
  <c r="RUA6" i="30"/>
  <c r="RUB6" i="30"/>
  <c r="RUC6" i="30"/>
  <c r="RUD6" i="30"/>
  <c r="RUE6" i="30"/>
  <c r="RUF6" i="30"/>
  <c r="RUG6" i="30"/>
  <c r="RUH6" i="30"/>
  <c r="RUI6" i="30"/>
  <c r="RUJ6" i="30"/>
  <c r="RUK6" i="30"/>
  <c r="RUL6" i="30"/>
  <c r="RUM6" i="30"/>
  <c r="RUN6" i="30"/>
  <c r="RUO6" i="30"/>
  <c r="RUP6" i="30"/>
  <c r="RUQ6" i="30"/>
  <c r="RUR6" i="30"/>
  <c r="RUS6" i="30"/>
  <c r="RUT6" i="30"/>
  <c r="RUU6" i="30"/>
  <c r="RUV6" i="30"/>
  <c r="RUW6" i="30"/>
  <c r="RUX6" i="30"/>
  <c r="RUY6" i="30"/>
  <c r="RUZ6" i="30"/>
  <c r="RVA6" i="30"/>
  <c r="RVB6" i="30"/>
  <c r="RVC6" i="30"/>
  <c r="RVD6" i="30"/>
  <c r="RVE6" i="30"/>
  <c r="RVF6" i="30"/>
  <c r="RVG6" i="30"/>
  <c r="RVH6" i="30"/>
  <c r="RVI6" i="30"/>
  <c r="RVJ6" i="30"/>
  <c r="RVK6" i="30"/>
  <c r="RVL6" i="30"/>
  <c r="RVM6" i="30"/>
  <c r="RVN6" i="30"/>
  <c r="RVO6" i="30"/>
  <c r="RVP6" i="30"/>
  <c r="RVQ6" i="30"/>
  <c r="RVR6" i="30"/>
  <c r="RVS6" i="30"/>
  <c r="RVT6" i="30"/>
  <c r="RVU6" i="30"/>
  <c r="RVV6" i="30"/>
  <c r="RVW6" i="30"/>
  <c r="RVX6" i="30"/>
  <c r="RVY6" i="30"/>
  <c r="RVZ6" i="30"/>
  <c r="RWA6" i="30"/>
  <c r="RWB6" i="30"/>
  <c r="RWC6" i="30"/>
  <c r="RWD6" i="30"/>
  <c r="RWE6" i="30"/>
  <c r="RWF6" i="30"/>
  <c r="RWG6" i="30"/>
  <c r="RWH6" i="30"/>
  <c r="RWI6" i="30"/>
  <c r="RWJ6" i="30"/>
  <c r="RWK6" i="30"/>
  <c r="RWL6" i="30"/>
  <c r="RWM6" i="30"/>
  <c r="RWN6" i="30"/>
  <c r="RWO6" i="30"/>
  <c r="RWP6" i="30"/>
  <c r="RWQ6" i="30"/>
  <c r="RWR6" i="30"/>
  <c r="RWS6" i="30"/>
  <c r="RWT6" i="30"/>
  <c r="RWU6" i="30"/>
  <c r="RWV6" i="30"/>
  <c r="RWW6" i="30"/>
  <c r="RWX6" i="30"/>
  <c r="RWY6" i="30"/>
  <c r="RWZ6" i="30"/>
  <c r="RXA6" i="30"/>
  <c r="RXB6" i="30"/>
  <c r="RXC6" i="30"/>
  <c r="RXD6" i="30"/>
  <c r="RXE6" i="30"/>
  <c r="RXF6" i="30"/>
  <c r="RXG6" i="30"/>
  <c r="RXH6" i="30"/>
  <c r="RXI6" i="30"/>
  <c r="RXJ6" i="30"/>
  <c r="RXK6" i="30"/>
  <c r="RXL6" i="30"/>
  <c r="RXM6" i="30"/>
  <c r="RXN6" i="30"/>
  <c r="RXO6" i="30"/>
  <c r="RXP6" i="30"/>
  <c r="RXQ6" i="30"/>
  <c r="RXR6" i="30"/>
  <c r="RXS6" i="30"/>
  <c r="RXT6" i="30"/>
  <c r="RXU6" i="30"/>
  <c r="RXV6" i="30"/>
  <c r="RXW6" i="30"/>
  <c r="RXX6" i="30"/>
  <c r="RXY6" i="30"/>
  <c r="RXZ6" i="30"/>
  <c r="RYA6" i="30"/>
  <c r="RYB6" i="30"/>
  <c r="RYC6" i="30"/>
  <c r="RYD6" i="30"/>
  <c r="RYE6" i="30"/>
  <c r="RYF6" i="30"/>
  <c r="RYG6" i="30"/>
  <c r="RYH6" i="30"/>
  <c r="RYI6" i="30"/>
  <c r="RYJ6" i="30"/>
  <c r="RYK6" i="30"/>
  <c r="RYL6" i="30"/>
  <c r="RYM6" i="30"/>
  <c r="RYN6" i="30"/>
  <c r="RYO6" i="30"/>
  <c r="RYP6" i="30"/>
  <c r="RYQ6" i="30"/>
  <c r="RYR6" i="30"/>
  <c r="RYS6" i="30"/>
  <c r="RYT6" i="30"/>
  <c r="RYU6" i="30"/>
  <c r="RYV6" i="30"/>
  <c r="RYW6" i="30"/>
  <c r="RYX6" i="30"/>
  <c r="RYY6" i="30"/>
  <c r="RYZ6" i="30"/>
  <c r="RZA6" i="30"/>
  <c r="RZB6" i="30"/>
  <c r="RZC6" i="30"/>
  <c r="RZD6" i="30"/>
  <c r="RZE6" i="30"/>
  <c r="RZF6" i="30"/>
  <c r="RZG6" i="30"/>
  <c r="RZH6" i="30"/>
  <c r="RZI6" i="30"/>
  <c r="RZJ6" i="30"/>
  <c r="RZK6" i="30"/>
  <c r="RZL6" i="30"/>
  <c r="RZM6" i="30"/>
  <c r="RZN6" i="30"/>
  <c r="RZO6" i="30"/>
  <c r="RZP6" i="30"/>
  <c r="RZQ6" i="30"/>
  <c r="RZR6" i="30"/>
  <c r="RZS6" i="30"/>
  <c r="RZT6" i="30"/>
  <c r="RZU6" i="30"/>
  <c r="RZV6" i="30"/>
  <c r="RZW6" i="30"/>
  <c r="RZX6" i="30"/>
  <c r="RZY6" i="30"/>
  <c r="RZZ6" i="30"/>
  <c r="SAA6" i="30"/>
  <c r="SAB6" i="30"/>
  <c r="SAC6" i="30"/>
  <c r="SAD6" i="30"/>
  <c r="SAE6" i="30"/>
  <c r="SAF6" i="30"/>
  <c r="SAG6" i="30"/>
  <c r="SAH6" i="30"/>
  <c r="SAI6" i="30"/>
  <c r="SAJ6" i="30"/>
  <c r="SAK6" i="30"/>
  <c r="SAL6" i="30"/>
  <c r="SAM6" i="30"/>
  <c r="SAN6" i="30"/>
  <c r="SAO6" i="30"/>
  <c r="SAP6" i="30"/>
  <c r="SAQ6" i="30"/>
  <c r="SAR6" i="30"/>
  <c r="SAS6" i="30"/>
  <c r="SAT6" i="30"/>
  <c r="SAU6" i="30"/>
  <c r="SAV6" i="30"/>
  <c r="SAW6" i="30"/>
  <c r="SAX6" i="30"/>
  <c r="SAY6" i="30"/>
  <c r="SAZ6" i="30"/>
  <c r="SBA6" i="30"/>
  <c r="SBB6" i="30"/>
  <c r="SBC6" i="30"/>
  <c r="SBD6" i="30"/>
  <c r="SBE6" i="30"/>
  <c r="SBF6" i="30"/>
  <c r="SBG6" i="30"/>
  <c r="SBH6" i="30"/>
  <c r="SBI6" i="30"/>
  <c r="SBJ6" i="30"/>
  <c r="SBK6" i="30"/>
  <c r="SBL6" i="30"/>
  <c r="SBM6" i="30"/>
  <c r="SBN6" i="30"/>
  <c r="SBO6" i="30"/>
  <c r="SBP6" i="30"/>
  <c r="SBQ6" i="30"/>
  <c r="SBR6" i="30"/>
  <c r="SBS6" i="30"/>
  <c r="SBT6" i="30"/>
  <c r="SBU6" i="30"/>
  <c r="SBV6" i="30"/>
  <c r="SBW6" i="30"/>
  <c r="SBX6" i="30"/>
  <c r="SBY6" i="30"/>
  <c r="SBZ6" i="30"/>
  <c r="SCA6" i="30"/>
  <c r="SCB6" i="30"/>
  <c r="SCC6" i="30"/>
  <c r="SCD6" i="30"/>
  <c r="SCE6" i="30"/>
  <c r="SCF6" i="30"/>
  <c r="SCG6" i="30"/>
  <c r="SCH6" i="30"/>
  <c r="SCI6" i="30"/>
  <c r="SCJ6" i="30"/>
  <c r="SCK6" i="30"/>
  <c r="SCL6" i="30"/>
  <c r="SCM6" i="30"/>
  <c r="SCN6" i="30"/>
  <c r="SCO6" i="30"/>
  <c r="SCP6" i="30"/>
  <c r="SCQ6" i="30"/>
  <c r="SCR6" i="30"/>
  <c r="SCS6" i="30"/>
  <c r="SCT6" i="30"/>
  <c r="SCU6" i="30"/>
  <c r="SCV6" i="30"/>
  <c r="SCW6" i="30"/>
  <c r="SCX6" i="30"/>
  <c r="SCY6" i="30"/>
  <c r="SCZ6" i="30"/>
  <c r="SDA6" i="30"/>
  <c r="SDB6" i="30"/>
  <c r="SDC6" i="30"/>
  <c r="SDD6" i="30"/>
  <c r="SDE6" i="30"/>
  <c r="SDF6" i="30"/>
  <c r="SDG6" i="30"/>
  <c r="SDH6" i="30"/>
  <c r="SDI6" i="30"/>
  <c r="SDJ6" i="30"/>
  <c r="SDK6" i="30"/>
  <c r="SDL6" i="30"/>
  <c r="SDM6" i="30"/>
  <c r="SDN6" i="30"/>
  <c r="SDO6" i="30"/>
  <c r="SDP6" i="30"/>
  <c r="SDQ6" i="30"/>
  <c r="SDR6" i="30"/>
  <c r="SDS6" i="30"/>
  <c r="SDT6" i="30"/>
  <c r="SDU6" i="30"/>
  <c r="SDV6" i="30"/>
  <c r="SDW6" i="30"/>
  <c r="SDX6" i="30"/>
  <c r="SDY6" i="30"/>
  <c r="SDZ6" i="30"/>
  <c r="SEA6" i="30"/>
  <c r="SEB6" i="30"/>
  <c r="SEC6" i="30"/>
  <c r="SED6" i="30"/>
  <c r="SEE6" i="30"/>
  <c r="SEF6" i="30"/>
  <c r="SEG6" i="30"/>
  <c r="SEH6" i="30"/>
  <c r="SEI6" i="30"/>
  <c r="SEJ6" i="30"/>
  <c r="SEK6" i="30"/>
  <c r="SEL6" i="30"/>
  <c r="SEM6" i="30"/>
  <c r="SEN6" i="30"/>
  <c r="SEO6" i="30"/>
  <c r="SEP6" i="30"/>
  <c r="SEQ6" i="30"/>
  <c r="SER6" i="30"/>
  <c r="SES6" i="30"/>
  <c r="SET6" i="30"/>
  <c r="SEU6" i="30"/>
  <c r="SEV6" i="30"/>
  <c r="SEW6" i="30"/>
  <c r="SEX6" i="30"/>
  <c r="SEY6" i="30"/>
  <c r="SEZ6" i="30"/>
  <c r="SFA6" i="30"/>
  <c r="SFB6" i="30"/>
  <c r="SFC6" i="30"/>
  <c r="SFD6" i="30"/>
  <c r="SFE6" i="30"/>
  <c r="SFF6" i="30"/>
  <c r="SFG6" i="30"/>
  <c r="SFH6" i="30"/>
  <c r="SFI6" i="30"/>
  <c r="SFJ6" i="30"/>
  <c r="SFK6" i="30"/>
  <c r="SFL6" i="30"/>
  <c r="SFM6" i="30"/>
  <c r="SFN6" i="30"/>
  <c r="SFO6" i="30"/>
  <c r="SFP6" i="30"/>
  <c r="SFQ6" i="30"/>
  <c r="SFR6" i="30"/>
  <c r="SFS6" i="30"/>
  <c r="SFT6" i="30"/>
  <c r="SFU6" i="30"/>
  <c r="SFV6" i="30"/>
  <c r="SFW6" i="30"/>
  <c r="SFX6" i="30"/>
  <c r="SFY6" i="30"/>
  <c r="SFZ6" i="30"/>
  <c r="SGA6" i="30"/>
  <c r="SGB6" i="30"/>
  <c r="SGC6" i="30"/>
  <c r="SGD6" i="30"/>
  <c r="SGE6" i="30"/>
  <c r="SGF6" i="30"/>
  <c r="SGG6" i="30"/>
  <c r="SGH6" i="30"/>
  <c r="SGI6" i="30"/>
  <c r="SGJ6" i="30"/>
  <c r="SGK6" i="30"/>
  <c r="SGL6" i="30"/>
  <c r="SGM6" i="30"/>
  <c r="SGN6" i="30"/>
  <c r="SGO6" i="30"/>
  <c r="SGP6" i="30"/>
  <c r="SGQ6" i="30"/>
  <c r="SGR6" i="30"/>
  <c r="SGS6" i="30"/>
  <c r="SGT6" i="30"/>
  <c r="SGU6" i="30"/>
  <c r="SGV6" i="30"/>
  <c r="SGW6" i="30"/>
  <c r="SGX6" i="30"/>
  <c r="SGY6" i="30"/>
  <c r="SGZ6" i="30"/>
  <c r="SHA6" i="30"/>
  <c r="SHB6" i="30"/>
  <c r="SHC6" i="30"/>
  <c r="SHD6" i="30"/>
  <c r="SHE6" i="30"/>
  <c r="SHF6" i="30"/>
  <c r="SHG6" i="30"/>
  <c r="SHH6" i="30"/>
  <c r="SHI6" i="30"/>
  <c r="SHJ6" i="30"/>
  <c r="SHK6" i="30"/>
  <c r="SHL6" i="30"/>
  <c r="SHM6" i="30"/>
  <c r="SHN6" i="30"/>
  <c r="SHO6" i="30"/>
  <c r="SHP6" i="30"/>
  <c r="SHQ6" i="30"/>
  <c r="SHR6" i="30"/>
  <c r="SHS6" i="30"/>
  <c r="SHT6" i="30"/>
  <c r="SHU6" i="30"/>
  <c r="SHV6" i="30"/>
  <c r="SHW6" i="30"/>
  <c r="SHX6" i="30"/>
  <c r="SHY6" i="30"/>
  <c r="SHZ6" i="30"/>
  <c r="SIA6" i="30"/>
  <c r="SIB6" i="30"/>
  <c r="SIC6" i="30"/>
  <c r="SID6" i="30"/>
  <c r="SIE6" i="30"/>
  <c r="SIF6" i="30"/>
  <c r="SIG6" i="30"/>
  <c r="SIH6" i="30"/>
  <c r="SII6" i="30"/>
  <c r="SIJ6" i="30"/>
  <c r="SIK6" i="30"/>
  <c r="SIL6" i="30"/>
  <c r="SIM6" i="30"/>
  <c r="SIN6" i="30"/>
  <c r="SIO6" i="30"/>
  <c r="SIP6" i="30"/>
  <c r="SIQ6" i="30"/>
  <c r="SIR6" i="30"/>
  <c r="SIS6" i="30"/>
  <c r="SIT6" i="30"/>
  <c r="SIU6" i="30"/>
  <c r="SIV6" i="30"/>
  <c r="SIW6" i="30"/>
  <c r="SIX6" i="30"/>
  <c r="SIY6" i="30"/>
  <c r="SIZ6" i="30"/>
  <c r="SJA6" i="30"/>
  <c r="SJB6" i="30"/>
  <c r="SJC6" i="30"/>
  <c r="SJD6" i="30"/>
  <c r="SJE6" i="30"/>
  <c r="SJF6" i="30"/>
  <c r="SJG6" i="30"/>
  <c r="SJH6" i="30"/>
  <c r="SJI6" i="30"/>
  <c r="SJJ6" i="30"/>
  <c r="SJK6" i="30"/>
  <c r="SJL6" i="30"/>
  <c r="SJM6" i="30"/>
  <c r="SJN6" i="30"/>
  <c r="SJO6" i="30"/>
  <c r="SJP6" i="30"/>
  <c r="SJQ6" i="30"/>
  <c r="SJR6" i="30"/>
  <c r="SJS6" i="30"/>
  <c r="SJT6" i="30"/>
  <c r="SJU6" i="30"/>
  <c r="SJV6" i="30"/>
  <c r="SJW6" i="30"/>
  <c r="SJX6" i="30"/>
  <c r="SJY6" i="30"/>
  <c r="SJZ6" i="30"/>
  <c r="SKA6" i="30"/>
  <c r="SKB6" i="30"/>
  <c r="SKC6" i="30"/>
  <c r="SKD6" i="30"/>
  <c r="SKE6" i="30"/>
  <c r="SKF6" i="30"/>
  <c r="SKG6" i="30"/>
  <c r="SKH6" i="30"/>
  <c r="SKI6" i="30"/>
  <c r="SKJ6" i="30"/>
  <c r="SKK6" i="30"/>
  <c r="SKL6" i="30"/>
  <c r="SKM6" i="30"/>
  <c r="SKN6" i="30"/>
  <c r="SKO6" i="30"/>
  <c r="SKP6" i="30"/>
  <c r="SKQ6" i="30"/>
  <c r="SKR6" i="30"/>
  <c r="SKS6" i="30"/>
  <c r="SKT6" i="30"/>
  <c r="SKU6" i="30"/>
  <c r="SKV6" i="30"/>
  <c r="SKW6" i="30"/>
  <c r="SKX6" i="30"/>
  <c r="SKY6" i="30"/>
  <c r="SKZ6" i="30"/>
  <c r="SLA6" i="30"/>
  <c r="SLB6" i="30"/>
  <c r="SLC6" i="30"/>
  <c r="SLD6" i="30"/>
  <c r="SLE6" i="30"/>
  <c r="SLF6" i="30"/>
  <c r="SLG6" i="30"/>
  <c r="SLH6" i="30"/>
  <c r="SLI6" i="30"/>
  <c r="SLJ6" i="30"/>
  <c r="SLK6" i="30"/>
  <c r="SLL6" i="30"/>
  <c r="SLM6" i="30"/>
  <c r="SLN6" i="30"/>
  <c r="SLO6" i="30"/>
  <c r="SLP6" i="30"/>
  <c r="SLQ6" i="30"/>
  <c r="SLR6" i="30"/>
  <c r="SLS6" i="30"/>
  <c r="SLT6" i="30"/>
  <c r="SLU6" i="30"/>
  <c r="SLV6" i="30"/>
  <c r="SLW6" i="30"/>
  <c r="SLX6" i="30"/>
  <c r="SLY6" i="30"/>
  <c r="SLZ6" i="30"/>
  <c r="SMA6" i="30"/>
  <c r="SMB6" i="30"/>
  <c r="SMC6" i="30"/>
  <c r="SMD6" i="30"/>
  <c r="SME6" i="30"/>
  <c r="SMF6" i="30"/>
  <c r="SMG6" i="30"/>
  <c r="SMH6" i="30"/>
  <c r="SMI6" i="30"/>
  <c r="SMJ6" i="30"/>
  <c r="SMK6" i="30"/>
  <c r="SML6" i="30"/>
  <c r="SMM6" i="30"/>
  <c r="SMN6" i="30"/>
  <c r="SMO6" i="30"/>
  <c r="SMP6" i="30"/>
  <c r="SMQ6" i="30"/>
  <c r="SMR6" i="30"/>
  <c r="SMS6" i="30"/>
  <c r="SMT6" i="30"/>
  <c r="SMU6" i="30"/>
  <c r="SMV6" i="30"/>
  <c r="SMW6" i="30"/>
  <c r="SMX6" i="30"/>
  <c r="SMY6" i="30"/>
  <c r="SMZ6" i="30"/>
  <c r="SNA6" i="30"/>
  <c r="SNB6" i="30"/>
  <c r="SNC6" i="30"/>
  <c r="SND6" i="30"/>
  <c r="SNE6" i="30"/>
  <c r="SNF6" i="30"/>
  <c r="SNG6" i="30"/>
  <c r="SNH6" i="30"/>
  <c r="SNI6" i="30"/>
  <c r="SNJ6" i="30"/>
  <c r="SNK6" i="30"/>
  <c r="SNL6" i="30"/>
  <c r="SNM6" i="30"/>
  <c r="SNN6" i="30"/>
  <c r="SNO6" i="30"/>
  <c r="SNP6" i="30"/>
  <c r="SNQ6" i="30"/>
  <c r="SNR6" i="30"/>
  <c r="SNS6" i="30"/>
  <c r="SNT6" i="30"/>
  <c r="SNU6" i="30"/>
  <c r="SNV6" i="30"/>
  <c r="SNW6" i="30"/>
  <c r="SNX6" i="30"/>
  <c r="SNY6" i="30"/>
  <c r="SNZ6" i="30"/>
  <c r="SOA6" i="30"/>
  <c r="SOB6" i="30"/>
  <c r="SOC6" i="30"/>
  <c r="SOD6" i="30"/>
  <c r="SOE6" i="30"/>
  <c r="SOF6" i="30"/>
  <c r="SOG6" i="30"/>
  <c r="SOH6" i="30"/>
  <c r="SOI6" i="30"/>
  <c r="SOJ6" i="30"/>
  <c r="SOK6" i="30"/>
  <c r="SOL6" i="30"/>
  <c r="SOM6" i="30"/>
  <c r="SON6" i="30"/>
  <c r="SOO6" i="30"/>
  <c r="SOP6" i="30"/>
  <c r="SOQ6" i="30"/>
  <c r="SOR6" i="30"/>
  <c r="SOS6" i="30"/>
  <c r="SOT6" i="30"/>
  <c r="SOU6" i="30"/>
  <c r="SOV6" i="30"/>
  <c r="SOW6" i="30"/>
  <c r="SOX6" i="30"/>
  <c r="SOY6" i="30"/>
  <c r="SOZ6" i="30"/>
  <c r="SPA6" i="30"/>
  <c r="SPB6" i="30"/>
  <c r="SPC6" i="30"/>
  <c r="SPD6" i="30"/>
  <c r="SPE6" i="30"/>
  <c r="SPF6" i="30"/>
  <c r="SPG6" i="30"/>
  <c r="SPH6" i="30"/>
  <c r="SPI6" i="30"/>
  <c r="SPJ6" i="30"/>
  <c r="SPK6" i="30"/>
  <c r="SPL6" i="30"/>
  <c r="SPM6" i="30"/>
  <c r="SPN6" i="30"/>
  <c r="SPO6" i="30"/>
  <c r="SPP6" i="30"/>
  <c r="SPQ6" i="30"/>
  <c r="SPR6" i="30"/>
  <c r="SPS6" i="30"/>
  <c r="SPT6" i="30"/>
  <c r="SPU6" i="30"/>
  <c r="SPV6" i="30"/>
  <c r="SPW6" i="30"/>
  <c r="SPX6" i="30"/>
  <c r="SPY6" i="30"/>
  <c r="SPZ6" i="30"/>
  <c r="SQA6" i="30"/>
  <c r="SQB6" i="30"/>
  <c r="SQC6" i="30"/>
  <c r="SQD6" i="30"/>
  <c r="SQE6" i="30"/>
  <c r="SQF6" i="30"/>
  <c r="SQG6" i="30"/>
  <c r="SQH6" i="30"/>
  <c r="SQI6" i="30"/>
  <c r="SQJ6" i="30"/>
  <c r="SQK6" i="30"/>
  <c r="SQL6" i="30"/>
  <c r="SQM6" i="30"/>
  <c r="SQN6" i="30"/>
  <c r="SQO6" i="30"/>
  <c r="SQP6" i="30"/>
  <c r="SQQ6" i="30"/>
  <c r="SQR6" i="30"/>
  <c r="SQS6" i="30"/>
  <c r="SQT6" i="30"/>
  <c r="SQU6" i="30"/>
  <c r="SQV6" i="30"/>
  <c r="SQW6" i="30"/>
  <c r="SQX6" i="30"/>
  <c r="SQY6" i="30"/>
  <c r="SQZ6" i="30"/>
  <c r="SRA6" i="30"/>
  <c r="SRB6" i="30"/>
  <c r="SRC6" i="30"/>
  <c r="SRD6" i="30"/>
  <c r="SRE6" i="30"/>
  <c r="SRF6" i="30"/>
  <c r="SRG6" i="30"/>
  <c r="SRH6" i="30"/>
  <c r="SRI6" i="30"/>
  <c r="SRJ6" i="30"/>
  <c r="SRK6" i="30"/>
  <c r="SRL6" i="30"/>
  <c r="SRM6" i="30"/>
  <c r="SRN6" i="30"/>
  <c r="SRO6" i="30"/>
  <c r="SRP6" i="30"/>
  <c r="SRQ6" i="30"/>
  <c r="SRR6" i="30"/>
  <c r="SRS6" i="30"/>
  <c r="SRT6" i="30"/>
  <c r="SRU6" i="30"/>
  <c r="SRV6" i="30"/>
  <c r="SRW6" i="30"/>
  <c r="SRX6" i="30"/>
  <c r="SRY6" i="30"/>
  <c r="SRZ6" i="30"/>
  <c r="SSA6" i="30"/>
  <c r="SSB6" i="30"/>
  <c r="SSC6" i="30"/>
  <c r="SSD6" i="30"/>
  <c r="SSE6" i="30"/>
  <c r="SSF6" i="30"/>
  <c r="SSG6" i="30"/>
  <c r="SSH6" i="30"/>
  <c r="SSI6" i="30"/>
  <c r="SSJ6" i="30"/>
  <c r="SSK6" i="30"/>
  <c r="SSL6" i="30"/>
  <c r="SSM6" i="30"/>
  <c r="SSN6" i="30"/>
  <c r="SSO6" i="30"/>
  <c r="SSP6" i="30"/>
  <c r="SSQ6" i="30"/>
  <c r="SSR6" i="30"/>
  <c r="SSS6" i="30"/>
  <c r="SST6" i="30"/>
  <c r="SSU6" i="30"/>
  <c r="SSV6" i="30"/>
  <c r="SSW6" i="30"/>
  <c r="SSX6" i="30"/>
  <c r="SSY6" i="30"/>
  <c r="SSZ6" i="30"/>
  <c r="STA6" i="30"/>
  <c r="STB6" i="30"/>
  <c r="STC6" i="30"/>
  <c r="STD6" i="30"/>
  <c r="STE6" i="30"/>
  <c r="STF6" i="30"/>
  <c r="STG6" i="30"/>
  <c r="STH6" i="30"/>
  <c r="STI6" i="30"/>
  <c r="STJ6" i="30"/>
  <c r="STK6" i="30"/>
  <c r="STL6" i="30"/>
  <c r="STM6" i="30"/>
  <c r="STN6" i="30"/>
  <c r="STO6" i="30"/>
  <c r="STP6" i="30"/>
  <c r="STQ6" i="30"/>
  <c r="STR6" i="30"/>
  <c r="STS6" i="30"/>
  <c r="STT6" i="30"/>
  <c r="STU6" i="30"/>
  <c r="STV6" i="30"/>
  <c r="STW6" i="30"/>
  <c r="STX6" i="30"/>
  <c r="STY6" i="30"/>
  <c r="STZ6" i="30"/>
  <c r="SUA6" i="30"/>
  <c r="SUB6" i="30"/>
  <c r="SUC6" i="30"/>
  <c r="SUD6" i="30"/>
  <c r="SUE6" i="30"/>
  <c r="SUF6" i="30"/>
  <c r="SUG6" i="30"/>
  <c r="SUH6" i="30"/>
  <c r="SUI6" i="30"/>
  <c r="SUJ6" i="30"/>
  <c r="SUK6" i="30"/>
  <c r="SUL6" i="30"/>
  <c r="SUM6" i="30"/>
  <c r="SUN6" i="30"/>
  <c r="SUO6" i="30"/>
  <c r="SUP6" i="30"/>
  <c r="SUQ6" i="30"/>
  <c r="SUR6" i="30"/>
  <c r="SUS6" i="30"/>
  <c r="SUT6" i="30"/>
  <c r="SUU6" i="30"/>
  <c r="SUV6" i="30"/>
  <c r="SUW6" i="30"/>
  <c r="SUX6" i="30"/>
  <c r="SUY6" i="30"/>
  <c r="SUZ6" i="30"/>
  <c r="SVA6" i="30"/>
  <c r="SVB6" i="30"/>
  <c r="SVC6" i="30"/>
  <c r="SVD6" i="30"/>
  <c r="SVE6" i="30"/>
  <c r="SVF6" i="30"/>
  <c r="SVG6" i="30"/>
  <c r="SVH6" i="30"/>
  <c r="SVI6" i="30"/>
  <c r="SVJ6" i="30"/>
  <c r="SVK6" i="30"/>
  <c r="SVL6" i="30"/>
  <c r="SVM6" i="30"/>
  <c r="SVN6" i="30"/>
  <c r="SVO6" i="30"/>
  <c r="SVP6" i="30"/>
  <c r="SVQ6" i="30"/>
  <c r="SVR6" i="30"/>
  <c r="SVS6" i="30"/>
  <c r="SVT6" i="30"/>
  <c r="SVU6" i="30"/>
  <c r="SVV6" i="30"/>
  <c r="SVW6" i="30"/>
  <c r="SVX6" i="30"/>
  <c r="SVY6" i="30"/>
  <c r="SVZ6" i="30"/>
  <c r="SWA6" i="30"/>
  <c r="SWB6" i="30"/>
  <c r="SWC6" i="30"/>
  <c r="SWD6" i="30"/>
  <c r="SWE6" i="30"/>
  <c r="SWF6" i="30"/>
  <c r="SWG6" i="30"/>
  <c r="SWH6" i="30"/>
  <c r="SWI6" i="30"/>
  <c r="SWJ6" i="30"/>
  <c r="SWK6" i="30"/>
  <c r="SWL6" i="30"/>
  <c r="SWM6" i="30"/>
  <c r="SWN6" i="30"/>
  <c r="SWO6" i="30"/>
  <c r="SWP6" i="30"/>
  <c r="SWQ6" i="30"/>
  <c r="SWR6" i="30"/>
  <c r="SWS6" i="30"/>
  <c r="SWT6" i="30"/>
  <c r="SWU6" i="30"/>
  <c r="SWV6" i="30"/>
  <c r="SWW6" i="30"/>
  <c r="SWX6" i="30"/>
  <c r="SWY6" i="30"/>
  <c r="SWZ6" i="30"/>
  <c r="SXA6" i="30"/>
  <c r="SXB6" i="30"/>
  <c r="SXC6" i="30"/>
  <c r="SXD6" i="30"/>
  <c r="SXE6" i="30"/>
  <c r="SXF6" i="30"/>
  <c r="SXG6" i="30"/>
  <c r="SXH6" i="30"/>
  <c r="SXI6" i="30"/>
  <c r="SXJ6" i="30"/>
  <c r="SXK6" i="30"/>
  <c r="SXL6" i="30"/>
  <c r="SXM6" i="30"/>
  <c r="SXN6" i="30"/>
  <c r="SXO6" i="30"/>
  <c r="SXP6" i="30"/>
  <c r="SXQ6" i="30"/>
  <c r="SXR6" i="30"/>
  <c r="SXS6" i="30"/>
  <c r="SXT6" i="30"/>
  <c r="SXU6" i="30"/>
  <c r="SXV6" i="30"/>
  <c r="SXW6" i="30"/>
  <c r="SXX6" i="30"/>
  <c r="SXY6" i="30"/>
  <c r="SXZ6" i="30"/>
  <c r="SYA6" i="30"/>
  <c r="SYB6" i="30"/>
  <c r="SYC6" i="30"/>
  <c r="SYD6" i="30"/>
  <c r="SYE6" i="30"/>
  <c r="SYF6" i="30"/>
  <c r="SYG6" i="30"/>
  <c r="SYH6" i="30"/>
  <c r="SYI6" i="30"/>
  <c r="SYJ6" i="30"/>
  <c r="SYK6" i="30"/>
  <c r="SYL6" i="30"/>
  <c r="SYM6" i="30"/>
  <c r="SYN6" i="30"/>
  <c r="SYO6" i="30"/>
  <c r="SYP6" i="30"/>
  <c r="SYQ6" i="30"/>
  <c r="SYR6" i="30"/>
  <c r="SYS6" i="30"/>
  <c r="SYT6" i="30"/>
  <c r="SYU6" i="30"/>
  <c r="SYV6" i="30"/>
  <c r="SYW6" i="30"/>
  <c r="SYX6" i="30"/>
  <c r="SYY6" i="30"/>
  <c r="SYZ6" i="30"/>
  <c r="SZA6" i="30"/>
  <c r="SZB6" i="30"/>
  <c r="SZC6" i="30"/>
  <c r="SZD6" i="30"/>
  <c r="SZE6" i="30"/>
  <c r="SZF6" i="30"/>
  <c r="SZG6" i="30"/>
  <c r="SZH6" i="30"/>
  <c r="SZI6" i="30"/>
  <c r="SZJ6" i="30"/>
  <c r="SZK6" i="30"/>
  <c r="SZL6" i="30"/>
  <c r="SZM6" i="30"/>
  <c r="SZN6" i="30"/>
  <c r="SZO6" i="30"/>
  <c r="SZP6" i="30"/>
  <c r="SZQ6" i="30"/>
  <c r="SZR6" i="30"/>
  <c r="SZS6" i="30"/>
  <c r="SZT6" i="30"/>
  <c r="SZU6" i="30"/>
  <c r="SZV6" i="30"/>
  <c r="SZW6" i="30"/>
  <c r="SZX6" i="30"/>
  <c r="SZY6" i="30"/>
  <c r="SZZ6" i="30"/>
  <c r="TAA6" i="30"/>
  <c r="TAB6" i="30"/>
  <c r="TAC6" i="30"/>
  <c r="TAD6" i="30"/>
  <c r="TAE6" i="30"/>
  <c r="TAF6" i="30"/>
  <c r="TAG6" i="30"/>
  <c r="TAH6" i="30"/>
  <c r="TAI6" i="30"/>
  <c r="TAJ6" i="30"/>
  <c r="TAK6" i="30"/>
  <c r="TAL6" i="30"/>
  <c r="TAM6" i="30"/>
  <c r="TAN6" i="30"/>
  <c r="TAO6" i="30"/>
  <c r="TAP6" i="30"/>
  <c r="TAQ6" i="30"/>
  <c r="TAR6" i="30"/>
  <c r="TAS6" i="30"/>
  <c r="TAT6" i="30"/>
  <c r="TAU6" i="30"/>
  <c r="TAV6" i="30"/>
  <c r="TAW6" i="30"/>
  <c r="TAX6" i="30"/>
  <c r="TAY6" i="30"/>
  <c r="TAZ6" i="30"/>
  <c r="TBA6" i="30"/>
  <c r="TBB6" i="30"/>
  <c r="TBC6" i="30"/>
  <c r="TBD6" i="30"/>
  <c r="TBE6" i="30"/>
  <c r="TBF6" i="30"/>
  <c r="TBG6" i="30"/>
  <c r="TBH6" i="30"/>
  <c r="TBI6" i="30"/>
  <c r="TBJ6" i="30"/>
  <c r="TBK6" i="30"/>
  <c r="TBL6" i="30"/>
  <c r="TBM6" i="30"/>
  <c r="TBN6" i="30"/>
  <c r="TBO6" i="30"/>
  <c r="TBP6" i="30"/>
  <c r="TBQ6" i="30"/>
  <c r="TBR6" i="30"/>
  <c r="TBS6" i="30"/>
  <c r="TBT6" i="30"/>
  <c r="TBU6" i="30"/>
  <c r="TBV6" i="30"/>
  <c r="TBW6" i="30"/>
  <c r="TBX6" i="30"/>
  <c r="TBY6" i="30"/>
  <c r="TBZ6" i="30"/>
  <c r="TCA6" i="30"/>
  <c r="TCB6" i="30"/>
  <c r="TCC6" i="30"/>
  <c r="TCD6" i="30"/>
  <c r="TCE6" i="30"/>
  <c r="TCF6" i="30"/>
  <c r="TCG6" i="30"/>
  <c r="TCH6" i="30"/>
  <c r="TCI6" i="30"/>
  <c r="TCJ6" i="30"/>
  <c r="TCK6" i="30"/>
  <c r="TCL6" i="30"/>
  <c r="TCM6" i="30"/>
  <c r="TCN6" i="30"/>
  <c r="TCO6" i="30"/>
  <c r="TCP6" i="30"/>
  <c r="TCQ6" i="30"/>
  <c r="TCR6" i="30"/>
  <c r="TCS6" i="30"/>
  <c r="TCT6" i="30"/>
  <c r="TCU6" i="30"/>
  <c r="TCV6" i="30"/>
  <c r="TCW6" i="30"/>
  <c r="TCX6" i="30"/>
  <c r="TCY6" i="30"/>
  <c r="TCZ6" i="30"/>
  <c r="TDA6" i="30"/>
  <c r="TDB6" i="30"/>
  <c r="TDC6" i="30"/>
  <c r="TDD6" i="30"/>
  <c r="TDE6" i="30"/>
  <c r="TDF6" i="30"/>
  <c r="TDG6" i="30"/>
  <c r="TDH6" i="30"/>
  <c r="TDI6" i="30"/>
  <c r="TDJ6" i="30"/>
  <c r="TDK6" i="30"/>
  <c r="TDL6" i="30"/>
  <c r="TDM6" i="30"/>
  <c r="TDN6" i="30"/>
  <c r="TDO6" i="30"/>
  <c r="TDP6" i="30"/>
  <c r="TDQ6" i="30"/>
  <c r="TDR6" i="30"/>
  <c r="TDS6" i="30"/>
  <c r="TDT6" i="30"/>
  <c r="TDU6" i="30"/>
  <c r="TDV6" i="30"/>
  <c r="TDW6" i="30"/>
  <c r="TDX6" i="30"/>
  <c r="TDY6" i="30"/>
  <c r="TDZ6" i="30"/>
  <c r="TEA6" i="30"/>
  <c r="TEB6" i="30"/>
  <c r="TEC6" i="30"/>
  <c r="TED6" i="30"/>
  <c r="TEE6" i="30"/>
  <c r="TEF6" i="30"/>
  <c r="TEG6" i="30"/>
  <c r="TEH6" i="30"/>
  <c r="TEI6" i="30"/>
  <c r="TEJ6" i="30"/>
  <c r="TEK6" i="30"/>
  <c r="TEL6" i="30"/>
  <c r="TEM6" i="30"/>
  <c r="TEN6" i="30"/>
  <c r="TEO6" i="30"/>
  <c r="TEP6" i="30"/>
  <c r="TEQ6" i="30"/>
  <c r="TER6" i="30"/>
  <c r="TES6" i="30"/>
  <c r="TET6" i="30"/>
  <c r="TEU6" i="30"/>
  <c r="TEV6" i="30"/>
  <c r="TEW6" i="30"/>
  <c r="TEX6" i="30"/>
  <c r="TEY6" i="30"/>
  <c r="TEZ6" i="30"/>
  <c r="TFA6" i="30"/>
  <c r="TFB6" i="30"/>
  <c r="TFC6" i="30"/>
  <c r="TFD6" i="30"/>
  <c r="TFE6" i="30"/>
  <c r="TFF6" i="30"/>
  <c r="TFG6" i="30"/>
  <c r="TFH6" i="30"/>
  <c r="TFI6" i="30"/>
  <c r="TFJ6" i="30"/>
  <c r="TFK6" i="30"/>
  <c r="TFL6" i="30"/>
  <c r="TFM6" i="30"/>
  <c r="TFN6" i="30"/>
  <c r="TFO6" i="30"/>
  <c r="TFP6" i="30"/>
  <c r="TFQ6" i="30"/>
  <c r="TFR6" i="30"/>
  <c r="TFS6" i="30"/>
  <c r="TFT6" i="30"/>
  <c r="TFU6" i="30"/>
  <c r="TFV6" i="30"/>
  <c r="TFW6" i="30"/>
  <c r="TFX6" i="30"/>
  <c r="TFY6" i="30"/>
  <c r="TFZ6" i="30"/>
  <c r="TGA6" i="30"/>
  <c r="TGB6" i="30"/>
  <c r="TGC6" i="30"/>
  <c r="TGD6" i="30"/>
  <c r="TGE6" i="30"/>
  <c r="TGF6" i="30"/>
  <c r="TGG6" i="30"/>
  <c r="TGH6" i="30"/>
  <c r="TGI6" i="30"/>
  <c r="TGJ6" i="30"/>
  <c r="TGK6" i="30"/>
  <c r="TGL6" i="30"/>
  <c r="TGM6" i="30"/>
  <c r="TGN6" i="30"/>
  <c r="TGO6" i="30"/>
  <c r="TGP6" i="30"/>
  <c r="TGQ6" i="30"/>
  <c r="TGR6" i="30"/>
  <c r="TGS6" i="30"/>
  <c r="TGT6" i="30"/>
  <c r="TGU6" i="30"/>
  <c r="TGV6" i="30"/>
  <c r="TGW6" i="30"/>
  <c r="TGX6" i="30"/>
  <c r="TGY6" i="30"/>
  <c r="TGZ6" i="30"/>
  <c r="THA6" i="30"/>
  <c r="THB6" i="30"/>
  <c r="THC6" i="30"/>
  <c r="THD6" i="30"/>
  <c r="THE6" i="30"/>
  <c r="THF6" i="30"/>
  <c r="THG6" i="30"/>
  <c r="THH6" i="30"/>
  <c r="THI6" i="30"/>
  <c r="THJ6" i="30"/>
  <c r="THK6" i="30"/>
  <c r="THL6" i="30"/>
  <c r="THM6" i="30"/>
  <c r="THN6" i="30"/>
  <c r="THO6" i="30"/>
  <c r="THP6" i="30"/>
  <c r="THQ6" i="30"/>
  <c r="THR6" i="30"/>
  <c r="THS6" i="30"/>
  <c r="THT6" i="30"/>
  <c r="THU6" i="30"/>
  <c r="THV6" i="30"/>
  <c r="THW6" i="30"/>
  <c r="THX6" i="30"/>
  <c r="THY6" i="30"/>
  <c r="THZ6" i="30"/>
  <c r="TIA6" i="30"/>
  <c r="TIB6" i="30"/>
  <c r="TIC6" i="30"/>
  <c r="TID6" i="30"/>
  <c r="TIE6" i="30"/>
  <c r="TIF6" i="30"/>
  <c r="TIG6" i="30"/>
  <c r="TIH6" i="30"/>
  <c r="TII6" i="30"/>
  <c r="TIJ6" i="30"/>
  <c r="TIK6" i="30"/>
  <c r="TIL6" i="30"/>
  <c r="TIM6" i="30"/>
  <c r="TIN6" i="30"/>
  <c r="TIO6" i="30"/>
  <c r="TIP6" i="30"/>
  <c r="TIQ6" i="30"/>
  <c r="TIR6" i="30"/>
  <c r="TIS6" i="30"/>
  <c r="TIT6" i="30"/>
  <c r="TIU6" i="30"/>
  <c r="TIV6" i="30"/>
  <c r="TIW6" i="30"/>
  <c r="TIX6" i="30"/>
  <c r="TIY6" i="30"/>
  <c r="TIZ6" i="30"/>
  <c r="TJA6" i="30"/>
  <c r="TJB6" i="30"/>
  <c r="TJC6" i="30"/>
  <c r="TJD6" i="30"/>
  <c r="TJE6" i="30"/>
  <c r="TJF6" i="30"/>
  <c r="TJG6" i="30"/>
  <c r="TJH6" i="30"/>
  <c r="TJI6" i="30"/>
  <c r="TJJ6" i="30"/>
  <c r="TJK6" i="30"/>
  <c r="TJL6" i="30"/>
  <c r="TJM6" i="30"/>
  <c r="TJN6" i="30"/>
  <c r="TJO6" i="30"/>
  <c r="TJP6" i="30"/>
  <c r="TJQ6" i="30"/>
  <c r="TJR6" i="30"/>
  <c r="TJS6" i="30"/>
  <c r="TJT6" i="30"/>
  <c r="TJU6" i="30"/>
  <c r="TJV6" i="30"/>
  <c r="TJW6" i="30"/>
  <c r="TJX6" i="30"/>
  <c r="TJY6" i="30"/>
  <c r="TJZ6" i="30"/>
  <c r="TKA6" i="30"/>
  <c r="TKB6" i="30"/>
  <c r="TKC6" i="30"/>
  <c r="TKD6" i="30"/>
  <c r="TKE6" i="30"/>
  <c r="TKF6" i="30"/>
  <c r="TKG6" i="30"/>
  <c r="TKH6" i="30"/>
  <c r="TKI6" i="30"/>
  <c r="TKJ6" i="30"/>
  <c r="TKK6" i="30"/>
  <c r="TKL6" i="30"/>
  <c r="TKM6" i="30"/>
  <c r="TKN6" i="30"/>
  <c r="TKO6" i="30"/>
  <c r="TKP6" i="30"/>
  <c r="TKQ6" i="30"/>
  <c r="TKR6" i="30"/>
  <c r="TKS6" i="30"/>
  <c r="TKT6" i="30"/>
  <c r="TKU6" i="30"/>
  <c r="TKV6" i="30"/>
  <c r="TKW6" i="30"/>
  <c r="TKX6" i="30"/>
  <c r="TKY6" i="30"/>
  <c r="TKZ6" i="30"/>
  <c r="TLA6" i="30"/>
  <c r="TLB6" i="30"/>
  <c r="TLC6" i="30"/>
  <c r="TLD6" i="30"/>
  <c r="TLE6" i="30"/>
  <c r="TLF6" i="30"/>
  <c r="TLG6" i="30"/>
  <c r="TLH6" i="30"/>
  <c r="TLI6" i="30"/>
  <c r="TLJ6" i="30"/>
  <c r="TLK6" i="30"/>
  <c r="TLL6" i="30"/>
  <c r="TLM6" i="30"/>
  <c r="TLN6" i="30"/>
  <c r="TLO6" i="30"/>
  <c r="TLP6" i="30"/>
  <c r="TLQ6" i="30"/>
  <c r="TLR6" i="30"/>
  <c r="TLS6" i="30"/>
  <c r="TLT6" i="30"/>
  <c r="TLU6" i="30"/>
  <c r="TLV6" i="30"/>
  <c r="TLW6" i="30"/>
  <c r="TLX6" i="30"/>
  <c r="TLY6" i="30"/>
  <c r="TLZ6" i="30"/>
  <c r="TMA6" i="30"/>
  <c r="TMB6" i="30"/>
  <c r="TMC6" i="30"/>
  <c r="TMD6" i="30"/>
  <c r="TME6" i="30"/>
  <c r="TMF6" i="30"/>
  <c r="TMG6" i="30"/>
  <c r="TMH6" i="30"/>
  <c r="TMI6" i="30"/>
  <c r="TMJ6" i="30"/>
  <c r="TMK6" i="30"/>
  <c r="TML6" i="30"/>
  <c r="TMM6" i="30"/>
  <c r="TMN6" i="30"/>
  <c r="TMO6" i="30"/>
  <c r="TMP6" i="30"/>
  <c r="TMQ6" i="30"/>
  <c r="TMR6" i="30"/>
  <c r="TMS6" i="30"/>
  <c r="TMT6" i="30"/>
  <c r="TMU6" i="30"/>
  <c r="TMV6" i="30"/>
  <c r="TMW6" i="30"/>
  <c r="TMX6" i="30"/>
  <c r="TMY6" i="30"/>
  <c r="TMZ6" i="30"/>
  <c r="TNA6" i="30"/>
  <c r="TNB6" i="30"/>
  <c r="TNC6" i="30"/>
  <c r="TND6" i="30"/>
  <c r="TNE6" i="30"/>
  <c r="TNF6" i="30"/>
  <c r="TNG6" i="30"/>
  <c r="TNH6" i="30"/>
  <c r="TNI6" i="30"/>
  <c r="TNJ6" i="30"/>
  <c r="TNK6" i="30"/>
  <c r="TNL6" i="30"/>
  <c r="TNM6" i="30"/>
  <c r="TNN6" i="30"/>
  <c r="TNO6" i="30"/>
  <c r="TNP6" i="30"/>
  <c r="TNQ6" i="30"/>
  <c r="TNR6" i="30"/>
  <c r="TNS6" i="30"/>
  <c r="TNT6" i="30"/>
  <c r="TNU6" i="30"/>
  <c r="TNV6" i="30"/>
  <c r="TNW6" i="30"/>
  <c r="TNX6" i="30"/>
  <c r="TNY6" i="30"/>
  <c r="TNZ6" i="30"/>
  <c r="TOA6" i="30"/>
  <c r="TOB6" i="30"/>
  <c r="TOC6" i="30"/>
  <c r="TOD6" i="30"/>
  <c r="TOE6" i="30"/>
  <c r="TOF6" i="30"/>
  <c r="TOG6" i="30"/>
  <c r="TOH6" i="30"/>
  <c r="TOI6" i="30"/>
  <c r="TOJ6" i="30"/>
  <c r="TOK6" i="30"/>
  <c r="TOL6" i="30"/>
  <c r="TOM6" i="30"/>
  <c r="TON6" i="30"/>
  <c r="TOO6" i="30"/>
  <c r="TOP6" i="30"/>
  <c r="TOQ6" i="30"/>
  <c r="TOR6" i="30"/>
  <c r="TOS6" i="30"/>
  <c r="TOT6" i="30"/>
  <c r="TOU6" i="30"/>
  <c r="TOV6" i="30"/>
  <c r="TOW6" i="30"/>
  <c r="TOX6" i="30"/>
  <c r="TOY6" i="30"/>
  <c r="TOZ6" i="30"/>
  <c r="TPA6" i="30"/>
  <c r="TPB6" i="30"/>
  <c r="TPC6" i="30"/>
  <c r="TPD6" i="30"/>
  <c r="TPE6" i="30"/>
  <c r="TPF6" i="30"/>
  <c r="TPG6" i="30"/>
  <c r="TPH6" i="30"/>
  <c r="TPI6" i="30"/>
  <c r="TPJ6" i="30"/>
  <c r="TPK6" i="30"/>
  <c r="TPL6" i="30"/>
  <c r="TPM6" i="30"/>
  <c r="TPN6" i="30"/>
  <c r="TPO6" i="30"/>
  <c r="TPP6" i="30"/>
  <c r="TPQ6" i="30"/>
  <c r="TPR6" i="30"/>
  <c r="TPS6" i="30"/>
  <c r="TPT6" i="30"/>
  <c r="TPU6" i="30"/>
  <c r="TPV6" i="30"/>
  <c r="TPW6" i="30"/>
  <c r="TPX6" i="30"/>
  <c r="TPY6" i="30"/>
  <c r="TPZ6" i="30"/>
  <c r="TQA6" i="30"/>
  <c r="TQB6" i="30"/>
  <c r="TQC6" i="30"/>
  <c r="TQD6" i="30"/>
  <c r="TQE6" i="30"/>
  <c r="TQF6" i="30"/>
  <c r="TQG6" i="30"/>
  <c r="TQH6" i="30"/>
  <c r="TQI6" i="30"/>
  <c r="TQJ6" i="30"/>
  <c r="TQK6" i="30"/>
  <c r="TQL6" i="30"/>
  <c r="TQM6" i="30"/>
  <c r="TQN6" i="30"/>
  <c r="TQO6" i="30"/>
  <c r="TQP6" i="30"/>
  <c r="TQQ6" i="30"/>
  <c r="TQR6" i="30"/>
  <c r="TQS6" i="30"/>
  <c r="TQT6" i="30"/>
  <c r="TQU6" i="30"/>
  <c r="TQV6" i="30"/>
  <c r="TQW6" i="30"/>
  <c r="TQX6" i="30"/>
  <c r="TQY6" i="30"/>
  <c r="TQZ6" i="30"/>
  <c r="TRA6" i="30"/>
  <c r="TRB6" i="30"/>
  <c r="TRC6" i="30"/>
  <c r="TRD6" i="30"/>
  <c r="TRE6" i="30"/>
  <c r="TRF6" i="30"/>
  <c r="TRG6" i="30"/>
  <c r="TRH6" i="30"/>
  <c r="TRI6" i="30"/>
  <c r="TRJ6" i="30"/>
  <c r="TRK6" i="30"/>
  <c r="TRL6" i="30"/>
  <c r="TRM6" i="30"/>
  <c r="TRN6" i="30"/>
  <c r="TRO6" i="30"/>
  <c r="TRP6" i="30"/>
  <c r="TRQ6" i="30"/>
  <c r="TRR6" i="30"/>
  <c r="TRS6" i="30"/>
  <c r="TRT6" i="30"/>
  <c r="TRU6" i="30"/>
  <c r="TRV6" i="30"/>
  <c r="TRW6" i="30"/>
  <c r="TRX6" i="30"/>
  <c r="TRY6" i="30"/>
  <c r="TRZ6" i="30"/>
  <c r="TSA6" i="30"/>
  <c r="TSB6" i="30"/>
  <c r="TSC6" i="30"/>
  <c r="TSD6" i="30"/>
  <c r="TSE6" i="30"/>
  <c r="TSF6" i="30"/>
  <c r="TSG6" i="30"/>
  <c r="TSH6" i="30"/>
  <c r="TSI6" i="30"/>
  <c r="TSJ6" i="30"/>
  <c r="TSK6" i="30"/>
  <c r="TSL6" i="30"/>
  <c r="TSM6" i="30"/>
  <c r="TSN6" i="30"/>
  <c r="TSO6" i="30"/>
  <c r="TSP6" i="30"/>
  <c r="TSQ6" i="30"/>
  <c r="TSR6" i="30"/>
  <c r="TSS6" i="30"/>
  <c r="TST6" i="30"/>
  <c r="TSU6" i="30"/>
  <c r="TSV6" i="30"/>
  <c r="TSW6" i="30"/>
  <c r="TSX6" i="30"/>
  <c r="TSY6" i="30"/>
  <c r="TSZ6" i="30"/>
  <c r="TTA6" i="30"/>
  <c r="TTB6" i="30"/>
  <c r="TTC6" i="30"/>
  <c r="TTD6" i="30"/>
  <c r="TTE6" i="30"/>
  <c r="TTF6" i="30"/>
  <c r="TTG6" i="30"/>
  <c r="TTH6" i="30"/>
  <c r="TTI6" i="30"/>
  <c r="TTJ6" i="30"/>
  <c r="TTK6" i="30"/>
  <c r="TTL6" i="30"/>
  <c r="TTM6" i="30"/>
  <c r="TTN6" i="30"/>
  <c r="TTO6" i="30"/>
  <c r="TTP6" i="30"/>
  <c r="TTQ6" i="30"/>
  <c r="TTR6" i="30"/>
  <c r="TTS6" i="30"/>
  <c r="TTT6" i="30"/>
  <c r="TTU6" i="30"/>
  <c r="TTV6" i="30"/>
  <c r="TTW6" i="30"/>
  <c r="TTX6" i="30"/>
  <c r="TTY6" i="30"/>
  <c r="TTZ6" i="30"/>
  <c r="TUA6" i="30"/>
  <c r="TUB6" i="30"/>
  <c r="TUC6" i="30"/>
  <c r="TUD6" i="30"/>
  <c r="TUE6" i="30"/>
  <c r="TUF6" i="30"/>
  <c r="TUG6" i="30"/>
  <c r="TUH6" i="30"/>
  <c r="TUI6" i="30"/>
  <c r="TUJ6" i="30"/>
  <c r="TUK6" i="30"/>
  <c r="TUL6" i="30"/>
  <c r="TUM6" i="30"/>
  <c r="TUN6" i="30"/>
  <c r="TUO6" i="30"/>
  <c r="TUP6" i="30"/>
  <c r="TUQ6" i="30"/>
  <c r="TUR6" i="30"/>
  <c r="TUS6" i="30"/>
  <c r="TUT6" i="30"/>
  <c r="TUU6" i="30"/>
  <c r="TUV6" i="30"/>
  <c r="TUW6" i="30"/>
  <c r="TUX6" i="30"/>
  <c r="TUY6" i="30"/>
  <c r="TUZ6" i="30"/>
  <c r="TVA6" i="30"/>
  <c r="TVB6" i="30"/>
  <c r="TVC6" i="30"/>
  <c r="TVD6" i="30"/>
  <c r="TVE6" i="30"/>
  <c r="TVF6" i="30"/>
  <c r="TVG6" i="30"/>
  <c r="TVH6" i="30"/>
  <c r="TVI6" i="30"/>
  <c r="TVJ6" i="30"/>
  <c r="TVK6" i="30"/>
  <c r="TVL6" i="30"/>
  <c r="TVM6" i="30"/>
  <c r="TVN6" i="30"/>
  <c r="TVO6" i="30"/>
  <c r="TVP6" i="30"/>
  <c r="TVQ6" i="30"/>
  <c r="TVR6" i="30"/>
  <c r="TVS6" i="30"/>
  <c r="TVT6" i="30"/>
  <c r="TVU6" i="30"/>
  <c r="TVV6" i="30"/>
  <c r="TVW6" i="30"/>
  <c r="TVX6" i="30"/>
  <c r="TVY6" i="30"/>
  <c r="TVZ6" i="30"/>
  <c r="TWA6" i="30"/>
  <c r="TWB6" i="30"/>
  <c r="TWC6" i="30"/>
  <c r="TWD6" i="30"/>
  <c r="TWE6" i="30"/>
  <c r="TWF6" i="30"/>
  <c r="TWG6" i="30"/>
  <c r="TWH6" i="30"/>
  <c r="TWI6" i="30"/>
  <c r="TWJ6" i="30"/>
  <c r="TWK6" i="30"/>
  <c r="TWL6" i="30"/>
  <c r="TWM6" i="30"/>
  <c r="TWN6" i="30"/>
  <c r="TWO6" i="30"/>
  <c r="TWP6" i="30"/>
  <c r="TWQ6" i="30"/>
  <c r="TWR6" i="30"/>
  <c r="TWS6" i="30"/>
  <c r="TWT6" i="30"/>
  <c r="TWU6" i="30"/>
  <c r="TWV6" i="30"/>
  <c r="TWW6" i="30"/>
  <c r="TWX6" i="30"/>
  <c r="TWY6" i="30"/>
  <c r="TWZ6" i="30"/>
  <c r="TXA6" i="30"/>
  <c r="TXB6" i="30"/>
  <c r="TXC6" i="30"/>
  <c r="TXD6" i="30"/>
  <c r="TXE6" i="30"/>
  <c r="TXF6" i="30"/>
  <c r="TXG6" i="30"/>
  <c r="TXH6" i="30"/>
  <c r="TXI6" i="30"/>
  <c r="TXJ6" i="30"/>
  <c r="TXK6" i="30"/>
  <c r="TXL6" i="30"/>
  <c r="TXM6" i="30"/>
  <c r="TXN6" i="30"/>
  <c r="TXO6" i="30"/>
  <c r="TXP6" i="30"/>
  <c r="TXQ6" i="30"/>
  <c r="TXR6" i="30"/>
  <c r="TXS6" i="30"/>
  <c r="TXT6" i="30"/>
  <c r="TXU6" i="30"/>
  <c r="TXV6" i="30"/>
  <c r="TXW6" i="30"/>
  <c r="TXX6" i="30"/>
  <c r="TXY6" i="30"/>
  <c r="TXZ6" i="30"/>
  <c r="TYA6" i="30"/>
  <c r="TYB6" i="30"/>
  <c r="TYC6" i="30"/>
  <c r="TYD6" i="30"/>
  <c r="TYE6" i="30"/>
  <c r="TYF6" i="30"/>
  <c r="TYG6" i="30"/>
  <c r="TYH6" i="30"/>
  <c r="TYI6" i="30"/>
  <c r="TYJ6" i="30"/>
  <c r="TYK6" i="30"/>
  <c r="TYL6" i="30"/>
  <c r="TYM6" i="30"/>
  <c r="TYN6" i="30"/>
  <c r="TYO6" i="30"/>
  <c r="TYP6" i="30"/>
  <c r="TYQ6" i="30"/>
  <c r="TYR6" i="30"/>
  <c r="TYS6" i="30"/>
  <c r="TYT6" i="30"/>
  <c r="TYU6" i="30"/>
  <c r="TYV6" i="30"/>
  <c r="TYW6" i="30"/>
  <c r="TYX6" i="30"/>
  <c r="TYY6" i="30"/>
  <c r="TYZ6" i="30"/>
  <c r="TZA6" i="30"/>
  <c r="TZB6" i="30"/>
  <c r="TZC6" i="30"/>
  <c r="TZD6" i="30"/>
  <c r="TZE6" i="30"/>
  <c r="TZF6" i="30"/>
  <c r="TZG6" i="30"/>
  <c r="TZH6" i="30"/>
  <c r="TZI6" i="30"/>
  <c r="TZJ6" i="30"/>
  <c r="TZK6" i="30"/>
  <c r="TZL6" i="30"/>
  <c r="TZM6" i="30"/>
  <c r="TZN6" i="30"/>
  <c r="TZO6" i="30"/>
  <c r="TZP6" i="30"/>
  <c r="TZQ6" i="30"/>
  <c r="TZR6" i="30"/>
  <c r="TZS6" i="30"/>
  <c r="TZT6" i="30"/>
  <c r="TZU6" i="30"/>
  <c r="TZV6" i="30"/>
  <c r="TZW6" i="30"/>
  <c r="TZX6" i="30"/>
  <c r="TZY6" i="30"/>
  <c r="TZZ6" i="30"/>
  <c r="UAA6" i="30"/>
  <c r="UAB6" i="30"/>
  <c r="UAC6" i="30"/>
  <c r="UAD6" i="30"/>
  <c r="UAE6" i="30"/>
  <c r="UAF6" i="30"/>
  <c r="UAG6" i="30"/>
  <c r="UAH6" i="30"/>
  <c r="UAI6" i="30"/>
  <c r="UAJ6" i="30"/>
  <c r="UAK6" i="30"/>
  <c r="UAL6" i="30"/>
  <c r="UAM6" i="30"/>
  <c r="UAN6" i="30"/>
  <c r="UAO6" i="30"/>
  <c r="UAP6" i="30"/>
  <c r="UAQ6" i="30"/>
  <c r="UAR6" i="30"/>
  <c r="UAS6" i="30"/>
  <c r="UAT6" i="30"/>
  <c r="UAU6" i="30"/>
  <c r="UAV6" i="30"/>
  <c r="UAW6" i="30"/>
  <c r="UAX6" i="30"/>
  <c r="UAY6" i="30"/>
  <c r="UAZ6" i="30"/>
  <c r="UBA6" i="30"/>
  <c r="UBB6" i="30"/>
  <c r="UBC6" i="30"/>
  <c r="UBD6" i="30"/>
  <c r="UBE6" i="30"/>
  <c r="UBF6" i="30"/>
  <c r="UBG6" i="30"/>
  <c r="UBH6" i="30"/>
  <c r="UBI6" i="30"/>
  <c r="UBJ6" i="30"/>
  <c r="UBK6" i="30"/>
  <c r="UBL6" i="30"/>
  <c r="UBM6" i="30"/>
  <c r="UBN6" i="30"/>
  <c r="UBO6" i="30"/>
  <c r="UBP6" i="30"/>
  <c r="UBQ6" i="30"/>
  <c r="UBR6" i="30"/>
  <c r="UBS6" i="30"/>
  <c r="UBT6" i="30"/>
  <c r="UBU6" i="30"/>
  <c r="UBV6" i="30"/>
  <c r="UBW6" i="30"/>
  <c r="UBX6" i="30"/>
  <c r="UBY6" i="30"/>
  <c r="UBZ6" i="30"/>
  <c r="UCA6" i="30"/>
  <c r="UCB6" i="30"/>
  <c r="UCC6" i="30"/>
  <c r="UCD6" i="30"/>
  <c r="UCE6" i="30"/>
  <c r="UCF6" i="30"/>
  <c r="UCG6" i="30"/>
  <c r="UCH6" i="30"/>
  <c r="UCI6" i="30"/>
  <c r="UCJ6" i="30"/>
  <c r="UCK6" i="30"/>
  <c r="UCL6" i="30"/>
  <c r="UCM6" i="30"/>
  <c r="UCN6" i="30"/>
  <c r="UCO6" i="30"/>
  <c r="UCP6" i="30"/>
  <c r="UCQ6" i="30"/>
  <c r="UCR6" i="30"/>
  <c r="UCS6" i="30"/>
  <c r="UCT6" i="30"/>
  <c r="UCU6" i="30"/>
  <c r="UCV6" i="30"/>
  <c r="UCW6" i="30"/>
  <c r="UCX6" i="30"/>
  <c r="UCY6" i="30"/>
  <c r="UCZ6" i="30"/>
  <c r="UDA6" i="30"/>
  <c r="UDB6" i="30"/>
  <c r="UDC6" i="30"/>
  <c r="UDD6" i="30"/>
  <c r="UDE6" i="30"/>
  <c r="UDF6" i="30"/>
  <c r="UDG6" i="30"/>
  <c r="UDH6" i="30"/>
  <c r="UDI6" i="30"/>
  <c r="UDJ6" i="30"/>
  <c r="UDK6" i="30"/>
  <c r="UDL6" i="30"/>
  <c r="UDM6" i="30"/>
  <c r="UDN6" i="30"/>
  <c r="UDO6" i="30"/>
  <c r="UDP6" i="30"/>
  <c r="UDQ6" i="30"/>
  <c r="UDR6" i="30"/>
  <c r="UDS6" i="30"/>
  <c r="UDT6" i="30"/>
  <c r="UDU6" i="30"/>
  <c r="UDV6" i="30"/>
  <c r="UDW6" i="30"/>
  <c r="UDX6" i="30"/>
  <c r="UDY6" i="30"/>
  <c r="UDZ6" i="30"/>
  <c r="UEA6" i="30"/>
  <c r="UEB6" i="30"/>
  <c r="UEC6" i="30"/>
  <c r="UED6" i="30"/>
  <c r="UEE6" i="30"/>
  <c r="UEF6" i="30"/>
  <c r="UEG6" i="30"/>
  <c r="UEH6" i="30"/>
  <c r="UEI6" i="30"/>
  <c r="UEJ6" i="30"/>
  <c r="UEK6" i="30"/>
  <c r="UEL6" i="30"/>
  <c r="UEM6" i="30"/>
  <c r="UEN6" i="30"/>
  <c r="UEO6" i="30"/>
  <c r="UEP6" i="30"/>
  <c r="UEQ6" i="30"/>
  <c r="UER6" i="30"/>
  <c r="UES6" i="30"/>
  <c r="UET6" i="30"/>
  <c r="UEU6" i="30"/>
  <c r="UEV6" i="30"/>
  <c r="UEW6" i="30"/>
  <c r="UEX6" i="30"/>
  <c r="UEY6" i="30"/>
  <c r="UEZ6" i="30"/>
  <c r="UFA6" i="30"/>
  <c r="UFB6" i="30"/>
  <c r="UFC6" i="30"/>
  <c r="UFD6" i="30"/>
  <c r="UFE6" i="30"/>
  <c r="UFF6" i="30"/>
  <c r="UFG6" i="30"/>
  <c r="UFH6" i="30"/>
  <c r="UFI6" i="30"/>
  <c r="UFJ6" i="30"/>
  <c r="UFK6" i="30"/>
  <c r="UFL6" i="30"/>
  <c r="UFM6" i="30"/>
  <c r="UFN6" i="30"/>
  <c r="UFO6" i="30"/>
  <c r="UFP6" i="30"/>
  <c r="UFQ6" i="30"/>
  <c r="UFR6" i="30"/>
  <c r="UFS6" i="30"/>
  <c r="UFT6" i="30"/>
  <c r="UFU6" i="30"/>
  <c r="UFV6" i="30"/>
  <c r="UFW6" i="30"/>
  <c r="UFX6" i="30"/>
  <c r="UFY6" i="30"/>
  <c r="UFZ6" i="30"/>
  <c r="UGA6" i="30"/>
  <c r="UGB6" i="30"/>
  <c r="UGC6" i="30"/>
  <c r="UGD6" i="30"/>
  <c r="UGE6" i="30"/>
  <c r="UGF6" i="30"/>
  <c r="UGG6" i="30"/>
  <c r="UGH6" i="30"/>
  <c r="UGI6" i="30"/>
  <c r="UGJ6" i="30"/>
  <c r="UGK6" i="30"/>
  <c r="UGL6" i="30"/>
  <c r="UGM6" i="30"/>
  <c r="UGN6" i="30"/>
  <c r="UGO6" i="30"/>
  <c r="UGP6" i="30"/>
  <c r="UGQ6" i="30"/>
  <c r="UGR6" i="30"/>
  <c r="UGS6" i="30"/>
  <c r="UGT6" i="30"/>
  <c r="UGU6" i="30"/>
  <c r="UGV6" i="30"/>
  <c r="UGW6" i="30"/>
  <c r="UGX6" i="30"/>
  <c r="UGY6" i="30"/>
  <c r="UGZ6" i="30"/>
  <c r="UHA6" i="30"/>
  <c r="UHB6" i="30"/>
  <c r="UHC6" i="30"/>
  <c r="UHD6" i="30"/>
  <c r="UHE6" i="30"/>
  <c r="UHF6" i="30"/>
  <c r="UHG6" i="30"/>
  <c r="UHH6" i="30"/>
  <c r="UHI6" i="30"/>
  <c r="UHJ6" i="30"/>
  <c r="UHK6" i="30"/>
  <c r="UHL6" i="30"/>
  <c r="UHM6" i="30"/>
  <c r="UHN6" i="30"/>
  <c r="UHO6" i="30"/>
  <c r="UHP6" i="30"/>
  <c r="UHQ6" i="30"/>
  <c r="UHR6" i="30"/>
  <c r="UHS6" i="30"/>
  <c r="UHT6" i="30"/>
  <c r="UHU6" i="30"/>
  <c r="UHV6" i="30"/>
  <c r="UHW6" i="30"/>
  <c r="UHX6" i="30"/>
  <c r="UHY6" i="30"/>
  <c r="UHZ6" i="30"/>
  <c r="UIA6" i="30"/>
  <c r="UIB6" i="30"/>
  <c r="UIC6" i="30"/>
  <c r="UID6" i="30"/>
  <c r="UIE6" i="30"/>
  <c r="UIF6" i="30"/>
  <c r="UIG6" i="30"/>
  <c r="UIH6" i="30"/>
  <c r="UII6" i="30"/>
  <c r="UIJ6" i="30"/>
  <c r="UIK6" i="30"/>
  <c r="UIL6" i="30"/>
  <c r="UIM6" i="30"/>
  <c r="UIN6" i="30"/>
  <c r="UIO6" i="30"/>
  <c r="UIP6" i="30"/>
  <c r="UIQ6" i="30"/>
  <c r="UIR6" i="30"/>
  <c r="UIS6" i="30"/>
  <c r="UIT6" i="30"/>
  <c r="UIU6" i="30"/>
  <c r="UIV6" i="30"/>
  <c r="UIW6" i="30"/>
  <c r="UIX6" i="30"/>
  <c r="UIY6" i="30"/>
  <c r="UIZ6" i="30"/>
  <c r="UJA6" i="30"/>
  <c r="UJB6" i="30"/>
  <c r="UJC6" i="30"/>
  <c r="UJD6" i="30"/>
  <c r="UJE6" i="30"/>
  <c r="UJF6" i="30"/>
  <c r="UJG6" i="30"/>
  <c r="UJH6" i="30"/>
  <c r="UJI6" i="30"/>
  <c r="UJJ6" i="30"/>
  <c r="UJK6" i="30"/>
  <c r="UJL6" i="30"/>
  <c r="UJM6" i="30"/>
  <c r="UJN6" i="30"/>
  <c r="UJO6" i="30"/>
  <c r="UJP6" i="30"/>
  <c r="UJQ6" i="30"/>
  <c r="UJR6" i="30"/>
  <c r="UJS6" i="30"/>
  <c r="UJT6" i="30"/>
  <c r="UJU6" i="30"/>
  <c r="UJV6" i="30"/>
  <c r="UJW6" i="30"/>
  <c r="UJX6" i="30"/>
  <c r="UJY6" i="30"/>
  <c r="UJZ6" i="30"/>
  <c r="UKA6" i="30"/>
  <c r="UKB6" i="30"/>
  <c r="UKC6" i="30"/>
  <c r="UKD6" i="30"/>
  <c r="UKE6" i="30"/>
  <c r="UKF6" i="30"/>
  <c r="UKG6" i="30"/>
  <c r="UKH6" i="30"/>
  <c r="UKI6" i="30"/>
  <c r="UKJ6" i="30"/>
  <c r="UKK6" i="30"/>
  <c r="UKL6" i="30"/>
  <c r="UKM6" i="30"/>
  <c r="UKN6" i="30"/>
  <c r="UKO6" i="30"/>
  <c r="UKP6" i="30"/>
  <c r="UKQ6" i="30"/>
  <c r="UKR6" i="30"/>
  <c r="UKS6" i="30"/>
  <c r="UKT6" i="30"/>
  <c r="UKU6" i="30"/>
  <c r="UKV6" i="30"/>
  <c r="UKW6" i="30"/>
  <c r="UKX6" i="30"/>
  <c r="UKY6" i="30"/>
  <c r="UKZ6" i="30"/>
  <c r="ULA6" i="30"/>
  <c r="ULB6" i="30"/>
  <c r="ULC6" i="30"/>
  <c r="ULD6" i="30"/>
  <c r="ULE6" i="30"/>
  <c r="ULF6" i="30"/>
  <c r="ULG6" i="30"/>
  <c r="ULH6" i="30"/>
  <c r="ULI6" i="30"/>
  <c r="ULJ6" i="30"/>
  <c r="ULK6" i="30"/>
  <c r="ULL6" i="30"/>
  <c r="ULM6" i="30"/>
  <c r="ULN6" i="30"/>
  <c r="ULO6" i="30"/>
  <c r="ULP6" i="30"/>
  <c r="ULQ6" i="30"/>
  <c r="ULR6" i="30"/>
  <c r="ULS6" i="30"/>
  <c r="ULT6" i="30"/>
  <c r="ULU6" i="30"/>
  <c r="ULV6" i="30"/>
  <c r="ULW6" i="30"/>
  <c r="ULX6" i="30"/>
  <c r="ULY6" i="30"/>
  <c r="ULZ6" i="30"/>
  <c r="UMA6" i="30"/>
  <c r="UMB6" i="30"/>
  <c r="UMC6" i="30"/>
  <c r="UMD6" i="30"/>
  <c r="UME6" i="30"/>
  <c r="UMF6" i="30"/>
  <c r="UMG6" i="30"/>
  <c r="UMH6" i="30"/>
  <c r="UMI6" i="30"/>
  <c r="UMJ6" i="30"/>
  <c r="UMK6" i="30"/>
  <c r="UML6" i="30"/>
  <c r="UMM6" i="30"/>
  <c r="UMN6" i="30"/>
  <c r="UMO6" i="30"/>
  <c r="UMP6" i="30"/>
  <c r="UMQ6" i="30"/>
  <c r="UMR6" i="30"/>
  <c r="UMS6" i="30"/>
  <c r="UMT6" i="30"/>
  <c r="UMU6" i="30"/>
  <c r="UMV6" i="30"/>
  <c r="UMW6" i="30"/>
  <c r="UMX6" i="30"/>
  <c r="UMY6" i="30"/>
  <c r="UMZ6" i="30"/>
  <c r="UNA6" i="30"/>
  <c r="UNB6" i="30"/>
  <c r="UNC6" i="30"/>
  <c r="UND6" i="30"/>
  <c r="UNE6" i="30"/>
  <c r="UNF6" i="30"/>
  <c r="UNG6" i="30"/>
  <c r="UNH6" i="30"/>
  <c r="UNI6" i="30"/>
  <c r="UNJ6" i="30"/>
  <c r="UNK6" i="30"/>
  <c r="UNL6" i="30"/>
  <c r="UNM6" i="30"/>
  <c r="UNN6" i="30"/>
  <c r="UNO6" i="30"/>
  <c r="UNP6" i="30"/>
  <c r="UNQ6" i="30"/>
  <c r="UNR6" i="30"/>
  <c r="UNS6" i="30"/>
  <c r="UNT6" i="30"/>
  <c r="UNU6" i="30"/>
  <c r="UNV6" i="30"/>
  <c r="UNW6" i="30"/>
  <c r="UNX6" i="30"/>
  <c r="UNY6" i="30"/>
  <c r="UNZ6" i="30"/>
  <c r="UOA6" i="30"/>
  <c r="UOB6" i="30"/>
  <c r="UOC6" i="30"/>
  <c r="UOD6" i="30"/>
  <c r="UOE6" i="30"/>
  <c r="UOF6" i="30"/>
  <c r="UOG6" i="30"/>
  <c r="UOH6" i="30"/>
  <c r="UOI6" i="30"/>
  <c r="UOJ6" i="30"/>
  <c r="UOK6" i="30"/>
  <c r="UOL6" i="30"/>
  <c r="UOM6" i="30"/>
  <c r="UON6" i="30"/>
  <c r="UOO6" i="30"/>
  <c r="UOP6" i="30"/>
  <c r="UOQ6" i="30"/>
  <c r="UOR6" i="30"/>
  <c r="UOS6" i="30"/>
  <c r="UOT6" i="30"/>
  <c r="UOU6" i="30"/>
  <c r="UOV6" i="30"/>
  <c r="UOW6" i="30"/>
  <c r="UOX6" i="30"/>
  <c r="UOY6" i="30"/>
  <c r="UOZ6" i="30"/>
  <c r="UPA6" i="30"/>
  <c r="UPB6" i="30"/>
  <c r="UPC6" i="30"/>
  <c r="UPD6" i="30"/>
  <c r="UPE6" i="30"/>
  <c r="UPF6" i="30"/>
  <c r="UPG6" i="30"/>
  <c r="UPH6" i="30"/>
  <c r="UPI6" i="30"/>
  <c r="UPJ6" i="30"/>
  <c r="UPK6" i="30"/>
  <c r="UPL6" i="30"/>
  <c r="UPM6" i="30"/>
  <c r="UPN6" i="30"/>
  <c r="UPO6" i="30"/>
  <c r="UPP6" i="30"/>
  <c r="UPQ6" i="30"/>
  <c r="UPR6" i="30"/>
  <c r="UPS6" i="30"/>
  <c r="UPT6" i="30"/>
  <c r="UPU6" i="30"/>
  <c r="UPV6" i="30"/>
  <c r="UPW6" i="30"/>
  <c r="UPX6" i="30"/>
  <c r="UPY6" i="30"/>
  <c r="UPZ6" i="30"/>
  <c r="UQA6" i="30"/>
  <c r="UQB6" i="30"/>
  <c r="UQC6" i="30"/>
  <c r="UQD6" i="30"/>
  <c r="UQE6" i="30"/>
  <c r="UQF6" i="30"/>
  <c r="UQG6" i="30"/>
  <c r="UQH6" i="30"/>
  <c r="UQI6" i="30"/>
  <c r="UQJ6" i="30"/>
  <c r="UQK6" i="30"/>
  <c r="UQL6" i="30"/>
  <c r="UQM6" i="30"/>
  <c r="UQN6" i="30"/>
  <c r="UQO6" i="30"/>
  <c r="UQP6" i="30"/>
  <c r="UQQ6" i="30"/>
  <c r="UQR6" i="30"/>
  <c r="UQS6" i="30"/>
  <c r="UQT6" i="30"/>
  <c r="UQU6" i="30"/>
  <c r="UQV6" i="30"/>
  <c r="UQW6" i="30"/>
  <c r="UQX6" i="30"/>
  <c r="UQY6" i="30"/>
  <c r="UQZ6" i="30"/>
  <c r="URA6" i="30"/>
  <c r="URB6" i="30"/>
  <c r="URC6" i="30"/>
  <c r="URD6" i="30"/>
  <c r="URE6" i="30"/>
  <c r="URF6" i="30"/>
  <c r="URG6" i="30"/>
  <c r="URH6" i="30"/>
  <c r="URI6" i="30"/>
  <c r="URJ6" i="30"/>
  <c r="URK6" i="30"/>
  <c r="URL6" i="30"/>
  <c r="URM6" i="30"/>
  <c r="URN6" i="30"/>
  <c r="URO6" i="30"/>
  <c r="URP6" i="30"/>
  <c r="URQ6" i="30"/>
  <c r="URR6" i="30"/>
  <c r="URS6" i="30"/>
  <c r="URT6" i="30"/>
  <c r="URU6" i="30"/>
  <c r="URV6" i="30"/>
  <c r="URW6" i="30"/>
  <c r="URX6" i="30"/>
  <c r="URY6" i="30"/>
  <c r="URZ6" i="30"/>
  <c r="USA6" i="30"/>
  <c r="USB6" i="30"/>
  <c r="USC6" i="30"/>
  <c r="USD6" i="30"/>
  <c r="USE6" i="30"/>
  <c r="USF6" i="30"/>
  <c r="USG6" i="30"/>
  <c r="USH6" i="30"/>
  <c r="USI6" i="30"/>
  <c r="USJ6" i="30"/>
  <c r="USK6" i="30"/>
  <c r="USL6" i="30"/>
  <c r="USM6" i="30"/>
  <c r="USN6" i="30"/>
  <c r="USO6" i="30"/>
  <c r="USP6" i="30"/>
  <c r="USQ6" i="30"/>
  <c r="USR6" i="30"/>
  <c r="USS6" i="30"/>
  <c r="UST6" i="30"/>
  <c r="USU6" i="30"/>
  <c r="USV6" i="30"/>
  <c r="USW6" i="30"/>
  <c r="USX6" i="30"/>
  <c r="USY6" i="30"/>
  <c r="USZ6" i="30"/>
  <c r="UTA6" i="30"/>
  <c r="UTB6" i="30"/>
  <c r="UTC6" i="30"/>
  <c r="UTD6" i="30"/>
  <c r="UTE6" i="30"/>
  <c r="UTF6" i="30"/>
  <c r="UTG6" i="30"/>
  <c r="UTH6" i="30"/>
  <c r="UTI6" i="30"/>
  <c r="UTJ6" i="30"/>
  <c r="UTK6" i="30"/>
  <c r="UTL6" i="30"/>
  <c r="UTM6" i="30"/>
  <c r="UTN6" i="30"/>
  <c r="UTO6" i="30"/>
  <c r="UTP6" i="30"/>
  <c r="UTQ6" i="30"/>
  <c r="UTR6" i="30"/>
  <c r="UTS6" i="30"/>
  <c r="UTT6" i="30"/>
  <c r="UTU6" i="30"/>
  <c r="UTV6" i="30"/>
  <c r="UTW6" i="30"/>
  <c r="UTX6" i="30"/>
  <c r="UTY6" i="30"/>
  <c r="UTZ6" i="30"/>
  <c r="UUA6" i="30"/>
  <c r="UUB6" i="30"/>
  <c r="UUC6" i="30"/>
  <c r="UUD6" i="30"/>
  <c r="UUE6" i="30"/>
  <c r="UUF6" i="30"/>
  <c r="UUG6" i="30"/>
  <c r="UUH6" i="30"/>
  <c r="UUI6" i="30"/>
  <c r="UUJ6" i="30"/>
  <c r="UUK6" i="30"/>
  <c r="UUL6" i="30"/>
  <c r="UUM6" i="30"/>
  <c r="UUN6" i="30"/>
  <c r="UUO6" i="30"/>
  <c r="UUP6" i="30"/>
  <c r="UUQ6" i="30"/>
  <c r="UUR6" i="30"/>
  <c r="UUS6" i="30"/>
  <c r="UUT6" i="30"/>
  <c r="UUU6" i="30"/>
  <c r="UUV6" i="30"/>
  <c r="UUW6" i="30"/>
  <c r="UUX6" i="30"/>
  <c r="UUY6" i="30"/>
  <c r="UUZ6" i="30"/>
  <c r="UVA6" i="30"/>
  <c r="UVB6" i="30"/>
  <c r="UVC6" i="30"/>
  <c r="UVD6" i="30"/>
  <c r="UVE6" i="30"/>
  <c r="UVF6" i="30"/>
  <c r="UVG6" i="30"/>
  <c r="UVH6" i="30"/>
  <c r="UVI6" i="30"/>
  <c r="UVJ6" i="30"/>
  <c r="UVK6" i="30"/>
  <c r="UVL6" i="30"/>
  <c r="UVM6" i="30"/>
  <c r="UVN6" i="30"/>
  <c r="UVO6" i="30"/>
  <c r="UVP6" i="30"/>
  <c r="UVQ6" i="30"/>
  <c r="UVR6" i="30"/>
  <c r="UVS6" i="30"/>
  <c r="UVT6" i="30"/>
  <c r="UVU6" i="30"/>
  <c r="UVV6" i="30"/>
  <c r="UVW6" i="30"/>
  <c r="UVX6" i="30"/>
  <c r="UVY6" i="30"/>
  <c r="UVZ6" i="30"/>
  <c r="UWA6" i="30"/>
  <c r="UWB6" i="30"/>
  <c r="UWC6" i="30"/>
  <c r="UWD6" i="30"/>
  <c r="UWE6" i="30"/>
  <c r="UWF6" i="30"/>
  <c r="UWG6" i="30"/>
  <c r="UWH6" i="30"/>
  <c r="UWI6" i="30"/>
  <c r="UWJ6" i="30"/>
  <c r="UWK6" i="30"/>
  <c r="UWL6" i="30"/>
  <c r="UWM6" i="30"/>
  <c r="UWN6" i="30"/>
  <c r="UWO6" i="30"/>
  <c r="UWP6" i="30"/>
  <c r="UWQ6" i="30"/>
  <c r="UWR6" i="30"/>
  <c r="UWS6" i="30"/>
  <c r="UWT6" i="30"/>
  <c r="UWU6" i="30"/>
  <c r="UWV6" i="30"/>
  <c r="UWW6" i="30"/>
  <c r="UWX6" i="30"/>
  <c r="UWY6" i="30"/>
  <c r="UWZ6" i="30"/>
  <c r="UXA6" i="30"/>
  <c r="UXB6" i="30"/>
  <c r="UXC6" i="30"/>
  <c r="UXD6" i="30"/>
  <c r="UXE6" i="30"/>
  <c r="UXF6" i="30"/>
  <c r="UXG6" i="30"/>
  <c r="UXH6" i="30"/>
  <c r="UXI6" i="30"/>
  <c r="UXJ6" i="30"/>
  <c r="UXK6" i="30"/>
  <c r="UXL6" i="30"/>
  <c r="UXM6" i="30"/>
  <c r="UXN6" i="30"/>
  <c r="UXO6" i="30"/>
  <c r="UXP6" i="30"/>
  <c r="UXQ6" i="30"/>
  <c r="UXR6" i="30"/>
  <c r="UXS6" i="30"/>
  <c r="UXT6" i="30"/>
  <c r="UXU6" i="30"/>
  <c r="UXV6" i="30"/>
  <c r="UXW6" i="30"/>
  <c r="UXX6" i="30"/>
  <c r="UXY6" i="30"/>
  <c r="UXZ6" i="30"/>
  <c r="UYA6" i="30"/>
  <c r="UYB6" i="30"/>
  <c r="UYC6" i="30"/>
  <c r="UYD6" i="30"/>
  <c r="UYE6" i="30"/>
  <c r="UYF6" i="30"/>
  <c r="UYG6" i="30"/>
  <c r="UYH6" i="30"/>
  <c r="UYI6" i="30"/>
  <c r="UYJ6" i="30"/>
  <c r="UYK6" i="30"/>
  <c r="UYL6" i="30"/>
  <c r="UYM6" i="30"/>
  <c r="UYN6" i="30"/>
  <c r="UYO6" i="30"/>
  <c r="UYP6" i="30"/>
  <c r="UYQ6" i="30"/>
  <c r="UYR6" i="30"/>
  <c r="UYS6" i="30"/>
  <c r="UYT6" i="30"/>
  <c r="UYU6" i="30"/>
  <c r="UYV6" i="30"/>
  <c r="UYW6" i="30"/>
  <c r="UYX6" i="30"/>
  <c r="UYY6" i="30"/>
  <c r="UYZ6" i="30"/>
  <c r="UZA6" i="30"/>
  <c r="UZB6" i="30"/>
  <c r="UZC6" i="30"/>
  <c r="UZD6" i="30"/>
  <c r="UZE6" i="30"/>
  <c r="UZF6" i="30"/>
  <c r="UZG6" i="30"/>
  <c r="UZH6" i="30"/>
  <c r="UZI6" i="30"/>
  <c r="UZJ6" i="30"/>
  <c r="UZK6" i="30"/>
  <c r="UZL6" i="30"/>
  <c r="UZM6" i="30"/>
  <c r="UZN6" i="30"/>
  <c r="UZO6" i="30"/>
  <c r="UZP6" i="30"/>
  <c r="UZQ6" i="30"/>
  <c r="UZR6" i="30"/>
  <c r="UZS6" i="30"/>
  <c r="UZT6" i="30"/>
  <c r="UZU6" i="30"/>
  <c r="UZV6" i="30"/>
  <c r="UZW6" i="30"/>
  <c r="UZX6" i="30"/>
  <c r="UZY6" i="30"/>
  <c r="UZZ6" i="30"/>
  <c r="VAA6" i="30"/>
  <c r="VAB6" i="30"/>
  <c r="VAC6" i="30"/>
  <c r="VAD6" i="30"/>
  <c r="VAE6" i="30"/>
  <c r="VAF6" i="30"/>
  <c r="VAG6" i="30"/>
  <c r="VAH6" i="30"/>
  <c r="VAI6" i="30"/>
  <c r="VAJ6" i="30"/>
  <c r="VAK6" i="30"/>
  <c r="VAL6" i="30"/>
  <c r="VAM6" i="30"/>
  <c r="VAN6" i="30"/>
  <c r="VAO6" i="30"/>
  <c r="VAP6" i="30"/>
  <c r="VAQ6" i="30"/>
  <c r="VAR6" i="30"/>
  <c r="VAS6" i="30"/>
  <c r="VAT6" i="30"/>
  <c r="VAU6" i="30"/>
  <c r="VAV6" i="30"/>
  <c r="VAW6" i="30"/>
  <c r="VAX6" i="30"/>
  <c r="VAY6" i="30"/>
  <c r="VAZ6" i="30"/>
  <c r="VBA6" i="30"/>
  <c r="VBB6" i="30"/>
  <c r="VBC6" i="30"/>
  <c r="VBD6" i="30"/>
  <c r="VBE6" i="30"/>
  <c r="VBF6" i="30"/>
  <c r="VBG6" i="30"/>
  <c r="VBH6" i="30"/>
  <c r="VBI6" i="30"/>
  <c r="VBJ6" i="30"/>
  <c r="VBK6" i="30"/>
  <c r="VBL6" i="30"/>
  <c r="VBM6" i="30"/>
  <c r="VBN6" i="30"/>
  <c r="VBO6" i="30"/>
  <c r="VBP6" i="30"/>
  <c r="VBQ6" i="30"/>
  <c r="VBR6" i="30"/>
  <c r="VBS6" i="30"/>
  <c r="VBT6" i="30"/>
  <c r="VBU6" i="30"/>
  <c r="VBV6" i="30"/>
  <c r="VBW6" i="30"/>
  <c r="VBX6" i="30"/>
  <c r="VBY6" i="30"/>
  <c r="VBZ6" i="30"/>
  <c r="VCA6" i="30"/>
  <c r="VCB6" i="30"/>
  <c r="VCC6" i="30"/>
  <c r="VCD6" i="30"/>
  <c r="VCE6" i="30"/>
  <c r="VCF6" i="30"/>
  <c r="VCG6" i="30"/>
  <c r="VCH6" i="30"/>
  <c r="VCI6" i="30"/>
  <c r="VCJ6" i="30"/>
  <c r="VCK6" i="30"/>
  <c r="VCL6" i="30"/>
  <c r="VCM6" i="30"/>
  <c r="VCN6" i="30"/>
  <c r="VCO6" i="30"/>
  <c r="VCP6" i="30"/>
  <c r="VCQ6" i="30"/>
  <c r="VCR6" i="30"/>
  <c r="VCS6" i="30"/>
  <c r="VCT6" i="30"/>
  <c r="VCU6" i="30"/>
  <c r="VCV6" i="30"/>
  <c r="VCW6" i="30"/>
  <c r="VCX6" i="30"/>
  <c r="VCY6" i="30"/>
  <c r="VCZ6" i="30"/>
  <c r="VDA6" i="30"/>
  <c r="VDB6" i="30"/>
  <c r="VDC6" i="30"/>
  <c r="VDD6" i="30"/>
  <c r="VDE6" i="30"/>
  <c r="VDF6" i="30"/>
  <c r="VDG6" i="30"/>
  <c r="VDH6" i="30"/>
  <c r="VDI6" i="30"/>
  <c r="VDJ6" i="30"/>
  <c r="VDK6" i="30"/>
  <c r="VDL6" i="30"/>
  <c r="VDM6" i="30"/>
  <c r="VDN6" i="30"/>
  <c r="VDO6" i="30"/>
  <c r="VDP6" i="30"/>
  <c r="VDQ6" i="30"/>
  <c r="VDR6" i="30"/>
  <c r="VDS6" i="30"/>
  <c r="VDT6" i="30"/>
  <c r="VDU6" i="30"/>
  <c r="VDV6" i="30"/>
  <c r="VDW6" i="30"/>
  <c r="VDX6" i="30"/>
  <c r="VDY6" i="30"/>
  <c r="VDZ6" i="30"/>
  <c r="VEA6" i="30"/>
  <c r="VEB6" i="30"/>
  <c r="VEC6" i="30"/>
  <c r="VED6" i="30"/>
  <c r="VEE6" i="30"/>
  <c r="VEF6" i="30"/>
  <c r="VEG6" i="30"/>
  <c r="VEH6" i="30"/>
  <c r="VEI6" i="30"/>
  <c r="VEJ6" i="30"/>
  <c r="VEK6" i="30"/>
  <c r="VEL6" i="30"/>
  <c r="VEM6" i="30"/>
  <c r="VEN6" i="30"/>
  <c r="VEO6" i="30"/>
  <c r="VEP6" i="30"/>
  <c r="VEQ6" i="30"/>
  <c r="VER6" i="30"/>
  <c r="VES6" i="30"/>
  <c r="VET6" i="30"/>
  <c r="VEU6" i="30"/>
  <c r="VEV6" i="30"/>
  <c r="VEW6" i="30"/>
  <c r="VEX6" i="30"/>
  <c r="VEY6" i="30"/>
  <c r="VEZ6" i="30"/>
  <c r="VFA6" i="30"/>
  <c r="VFB6" i="30"/>
  <c r="VFC6" i="30"/>
  <c r="VFD6" i="30"/>
  <c r="VFE6" i="30"/>
  <c r="VFF6" i="30"/>
  <c r="VFG6" i="30"/>
  <c r="VFH6" i="30"/>
  <c r="VFI6" i="30"/>
  <c r="VFJ6" i="30"/>
  <c r="VFK6" i="30"/>
  <c r="VFL6" i="30"/>
  <c r="VFM6" i="30"/>
  <c r="VFN6" i="30"/>
  <c r="VFO6" i="30"/>
  <c r="VFP6" i="30"/>
  <c r="VFQ6" i="30"/>
  <c r="VFR6" i="30"/>
  <c r="VFS6" i="30"/>
  <c r="VFT6" i="30"/>
  <c r="VFU6" i="30"/>
  <c r="VFV6" i="30"/>
  <c r="VFW6" i="30"/>
  <c r="VFX6" i="30"/>
  <c r="VFY6" i="30"/>
  <c r="VFZ6" i="30"/>
  <c r="VGA6" i="30"/>
  <c r="VGB6" i="30"/>
  <c r="VGC6" i="30"/>
  <c r="VGD6" i="30"/>
  <c r="VGE6" i="30"/>
  <c r="VGF6" i="30"/>
  <c r="VGG6" i="30"/>
  <c r="VGH6" i="30"/>
  <c r="VGI6" i="30"/>
  <c r="VGJ6" i="30"/>
  <c r="VGK6" i="30"/>
  <c r="VGL6" i="30"/>
  <c r="VGM6" i="30"/>
  <c r="VGN6" i="30"/>
  <c r="VGO6" i="30"/>
  <c r="VGP6" i="30"/>
  <c r="VGQ6" i="30"/>
  <c r="VGR6" i="30"/>
  <c r="VGS6" i="30"/>
  <c r="VGT6" i="30"/>
  <c r="VGU6" i="30"/>
  <c r="VGV6" i="30"/>
  <c r="VGW6" i="30"/>
  <c r="VGX6" i="30"/>
  <c r="VGY6" i="30"/>
  <c r="VGZ6" i="30"/>
  <c r="VHA6" i="30"/>
  <c r="VHB6" i="30"/>
  <c r="VHC6" i="30"/>
  <c r="VHD6" i="30"/>
  <c r="VHE6" i="30"/>
  <c r="VHF6" i="30"/>
  <c r="VHG6" i="30"/>
  <c r="VHH6" i="30"/>
  <c r="VHI6" i="30"/>
  <c r="VHJ6" i="30"/>
  <c r="VHK6" i="30"/>
  <c r="VHL6" i="30"/>
  <c r="VHM6" i="30"/>
  <c r="VHN6" i="30"/>
  <c r="VHO6" i="30"/>
  <c r="VHP6" i="30"/>
  <c r="VHQ6" i="30"/>
  <c r="VHR6" i="30"/>
  <c r="VHS6" i="30"/>
  <c r="VHT6" i="30"/>
  <c r="VHU6" i="30"/>
  <c r="VHV6" i="30"/>
  <c r="VHW6" i="30"/>
  <c r="VHX6" i="30"/>
  <c r="VHY6" i="30"/>
  <c r="VHZ6" i="30"/>
  <c r="VIA6" i="30"/>
  <c r="VIB6" i="30"/>
  <c r="VIC6" i="30"/>
  <c r="VID6" i="30"/>
  <c r="VIE6" i="30"/>
  <c r="VIF6" i="30"/>
  <c r="VIG6" i="30"/>
  <c r="VIH6" i="30"/>
  <c r="VII6" i="30"/>
  <c r="VIJ6" i="30"/>
  <c r="VIK6" i="30"/>
  <c r="VIL6" i="30"/>
  <c r="VIM6" i="30"/>
  <c r="VIN6" i="30"/>
  <c r="VIO6" i="30"/>
  <c r="VIP6" i="30"/>
  <c r="VIQ6" i="30"/>
  <c r="VIR6" i="30"/>
  <c r="VIS6" i="30"/>
  <c r="VIT6" i="30"/>
  <c r="VIU6" i="30"/>
  <c r="VIV6" i="30"/>
  <c r="VIW6" i="30"/>
  <c r="VIX6" i="30"/>
  <c r="VIY6" i="30"/>
  <c r="VIZ6" i="30"/>
  <c r="VJA6" i="30"/>
  <c r="VJB6" i="30"/>
  <c r="VJC6" i="30"/>
  <c r="VJD6" i="30"/>
  <c r="VJE6" i="30"/>
  <c r="VJF6" i="30"/>
  <c r="VJG6" i="30"/>
  <c r="VJH6" i="30"/>
  <c r="VJI6" i="30"/>
  <c r="VJJ6" i="30"/>
  <c r="VJK6" i="30"/>
  <c r="VJL6" i="30"/>
  <c r="VJM6" i="30"/>
  <c r="VJN6" i="30"/>
  <c r="VJO6" i="30"/>
  <c r="VJP6" i="30"/>
  <c r="VJQ6" i="30"/>
  <c r="VJR6" i="30"/>
  <c r="VJS6" i="30"/>
  <c r="VJT6" i="30"/>
  <c r="VJU6" i="30"/>
  <c r="VJV6" i="30"/>
  <c r="VJW6" i="30"/>
  <c r="VJX6" i="30"/>
  <c r="VJY6" i="30"/>
  <c r="VJZ6" i="30"/>
  <c r="VKA6" i="30"/>
  <c r="VKB6" i="30"/>
  <c r="VKC6" i="30"/>
  <c r="VKD6" i="30"/>
  <c r="VKE6" i="30"/>
  <c r="VKF6" i="30"/>
  <c r="VKG6" i="30"/>
  <c r="VKH6" i="30"/>
  <c r="VKI6" i="30"/>
  <c r="VKJ6" i="30"/>
  <c r="VKK6" i="30"/>
  <c r="VKL6" i="30"/>
  <c r="VKM6" i="30"/>
  <c r="VKN6" i="30"/>
  <c r="VKO6" i="30"/>
  <c r="VKP6" i="30"/>
  <c r="VKQ6" i="30"/>
  <c r="VKR6" i="30"/>
  <c r="VKS6" i="30"/>
  <c r="VKT6" i="30"/>
  <c r="VKU6" i="30"/>
  <c r="VKV6" i="30"/>
  <c r="VKW6" i="30"/>
  <c r="VKX6" i="30"/>
  <c r="VKY6" i="30"/>
  <c r="VKZ6" i="30"/>
  <c r="VLA6" i="30"/>
  <c r="VLB6" i="30"/>
  <c r="VLC6" i="30"/>
  <c r="VLD6" i="30"/>
  <c r="VLE6" i="30"/>
  <c r="VLF6" i="30"/>
  <c r="VLG6" i="30"/>
  <c r="VLH6" i="30"/>
  <c r="VLI6" i="30"/>
  <c r="VLJ6" i="30"/>
  <c r="VLK6" i="30"/>
  <c r="VLL6" i="30"/>
  <c r="VLM6" i="30"/>
  <c r="VLN6" i="30"/>
  <c r="VLO6" i="30"/>
  <c r="VLP6" i="30"/>
  <c r="VLQ6" i="30"/>
  <c r="VLR6" i="30"/>
  <c r="VLS6" i="30"/>
  <c r="VLT6" i="30"/>
  <c r="VLU6" i="30"/>
  <c r="VLV6" i="30"/>
  <c r="VLW6" i="30"/>
  <c r="VLX6" i="30"/>
  <c r="VLY6" i="30"/>
  <c r="VLZ6" i="30"/>
  <c r="VMA6" i="30"/>
  <c r="VMB6" i="30"/>
  <c r="VMC6" i="30"/>
  <c r="VMD6" i="30"/>
  <c r="VME6" i="30"/>
  <c r="VMF6" i="30"/>
  <c r="VMG6" i="30"/>
  <c r="VMH6" i="30"/>
  <c r="VMI6" i="30"/>
  <c r="VMJ6" i="30"/>
  <c r="VMK6" i="30"/>
  <c r="VML6" i="30"/>
  <c r="VMM6" i="30"/>
  <c r="VMN6" i="30"/>
  <c r="VMO6" i="30"/>
  <c r="VMP6" i="30"/>
  <c r="VMQ6" i="30"/>
  <c r="VMR6" i="30"/>
  <c r="VMS6" i="30"/>
  <c r="VMT6" i="30"/>
  <c r="VMU6" i="30"/>
  <c r="VMV6" i="30"/>
  <c r="VMW6" i="30"/>
  <c r="VMX6" i="30"/>
  <c r="VMY6" i="30"/>
  <c r="VMZ6" i="30"/>
  <c r="VNA6" i="30"/>
  <c r="VNB6" i="30"/>
  <c r="VNC6" i="30"/>
  <c r="VND6" i="30"/>
  <c r="VNE6" i="30"/>
  <c r="VNF6" i="30"/>
  <c r="VNG6" i="30"/>
  <c r="VNH6" i="30"/>
  <c r="VNI6" i="30"/>
  <c r="VNJ6" i="30"/>
  <c r="VNK6" i="30"/>
  <c r="VNL6" i="30"/>
  <c r="VNM6" i="30"/>
  <c r="VNN6" i="30"/>
  <c r="VNO6" i="30"/>
  <c r="VNP6" i="30"/>
  <c r="VNQ6" i="30"/>
  <c r="VNR6" i="30"/>
  <c r="VNS6" i="30"/>
  <c r="VNT6" i="30"/>
  <c r="VNU6" i="30"/>
  <c r="VNV6" i="30"/>
  <c r="VNW6" i="30"/>
  <c r="VNX6" i="30"/>
  <c r="VNY6" i="30"/>
  <c r="VNZ6" i="30"/>
  <c r="VOA6" i="30"/>
  <c r="VOB6" i="30"/>
  <c r="VOC6" i="30"/>
  <c r="VOD6" i="30"/>
  <c r="VOE6" i="30"/>
  <c r="VOF6" i="30"/>
  <c r="VOG6" i="30"/>
  <c r="VOH6" i="30"/>
  <c r="VOI6" i="30"/>
  <c r="VOJ6" i="30"/>
  <c r="VOK6" i="30"/>
  <c r="VOL6" i="30"/>
  <c r="VOM6" i="30"/>
  <c r="VON6" i="30"/>
  <c r="VOO6" i="30"/>
  <c r="VOP6" i="30"/>
  <c r="VOQ6" i="30"/>
  <c r="VOR6" i="30"/>
  <c r="VOS6" i="30"/>
  <c r="VOT6" i="30"/>
  <c r="VOU6" i="30"/>
  <c r="VOV6" i="30"/>
  <c r="VOW6" i="30"/>
  <c r="VOX6" i="30"/>
  <c r="VOY6" i="30"/>
  <c r="VOZ6" i="30"/>
  <c r="VPA6" i="30"/>
  <c r="VPB6" i="30"/>
  <c r="VPC6" i="30"/>
  <c r="VPD6" i="30"/>
  <c r="VPE6" i="30"/>
  <c r="VPF6" i="30"/>
  <c r="VPG6" i="30"/>
  <c r="VPH6" i="30"/>
  <c r="VPI6" i="30"/>
  <c r="VPJ6" i="30"/>
  <c r="VPK6" i="30"/>
  <c r="VPL6" i="30"/>
  <c r="VPM6" i="30"/>
  <c r="VPN6" i="30"/>
  <c r="VPO6" i="30"/>
  <c r="VPP6" i="30"/>
  <c r="VPQ6" i="30"/>
  <c r="VPR6" i="30"/>
  <c r="VPS6" i="30"/>
  <c r="VPT6" i="30"/>
  <c r="VPU6" i="30"/>
  <c r="VPV6" i="30"/>
  <c r="VPW6" i="30"/>
  <c r="VPX6" i="30"/>
  <c r="VPY6" i="30"/>
  <c r="VPZ6" i="30"/>
  <c r="VQA6" i="30"/>
  <c r="VQB6" i="30"/>
  <c r="VQC6" i="30"/>
  <c r="VQD6" i="30"/>
  <c r="VQE6" i="30"/>
  <c r="VQF6" i="30"/>
  <c r="VQG6" i="30"/>
  <c r="VQH6" i="30"/>
  <c r="VQI6" i="30"/>
  <c r="VQJ6" i="30"/>
  <c r="VQK6" i="30"/>
  <c r="VQL6" i="30"/>
  <c r="VQM6" i="30"/>
  <c r="VQN6" i="30"/>
  <c r="VQO6" i="30"/>
  <c r="VQP6" i="30"/>
  <c r="VQQ6" i="30"/>
  <c r="VQR6" i="30"/>
  <c r="VQS6" i="30"/>
  <c r="VQT6" i="30"/>
  <c r="VQU6" i="30"/>
  <c r="VQV6" i="30"/>
  <c r="VQW6" i="30"/>
  <c r="VQX6" i="30"/>
  <c r="VQY6" i="30"/>
  <c r="VQZ6" i="30"/>
  <c r="VRA6" i="30"/>
  <c r="VRB6" i="30"/>
  <c r="VRC6" i="30"/>
  <c r="VRD6" i="30"/>
  <c r="VRE6" i="30"/>
  <c r="VRF6" i="30"/>
  <c r="VRG6" i="30"/>
  <c r="VRH6" i="30"/>
  <c r="VRI6" i="30"/>
  <c r="VRJ6" i="30"/>
  <c r="VRK6" i="30"/>
  <c r="VRL6" i="30"/>
  <c r="VRM6" i="30"/>
  <c r="VRN6" i="30"/>
  <c r="VRO6" i="30"/>
  <c r="VRP6" i="30"/>
  <c r="VRQ6" i="30"/>
  <c r="VRR6" i="30"/>
  <c r="VRS6" i="30"/>
  <c r="VRT6" i="30"/>
  <c r="VRU6" i="30"/>
  <c r="VRV6" i="30"/>
  <c r="VRW6" i="30"/>
  <c r="VRX6" i="30"/>
  <c r="VRY6" i="30"/>
  <c r="VRZ6" i="30"/>
  <c r="VSA6" i="30"/>
  <c r="VSB6" i="30"/>
  <c r="VSC6" i="30"/>
  <c r="VSD6" i="30"/>
  <c r="VSE6" i="30"/>
  <c r="VSF6" i="30"/>
  <c r="VSG6" i="30"/>
  <c r="VSH6" i="30"/>
  <c r="VSI6" i="30"/>
  <c r="VSJ6" i="30"/>
  <c r="VSK6" i="30"/>
  <c r="VSL6" i="30"/>
  <c r="VSM6" i="30"/>
  <c r="VSN6" i="30"/>
  <c r="VSO6" i="30"/>
  <c r="VSP6" i="30"/>
  <c r="VSQ6" i="30"/>
  <c r="VSR6" i="30"/>
  <c r="VSS6" i="30"/>
  <c r="VST6" i="30"/>
  <c r="VSU6" i="30"/>
  <c r="VSV6" i="30"/>
  <c r="VSW6" i="30"/>
  <c r="VSX6" i="30"/>
  <c r="VSY6" i="30"/>
  <c r="VSZ6" i="30"/>
  <c r="VTA6" i="30"/>
  <c r="VTB6" i="30"/>
  <c r="VTC6" i="30"/>
  <c r="VTD6" i="30"/>
  <c r="VTE6" i="30"/>
  <c r="VTF6" i="30"/>
  <c r="VTG6" i="30"/>
  <c r="VTH6" i="30"/>
  <c r="VTI6" i="30"/>
  <c r="VTJ6" i="30"/>
  <c r="VTK6" i="30"/>
  <c r="VTL6" i="30"/>
  <c r="VTM6" i="30"/>
  <c r="VTN6" i="30"/>
  <c r="VTO6" i="30"/>
  <c r="VTP6" i="30"/>
  <c r="VTQ6" i="30"/>
  <c r="VTR6" i="30"/>
  <c r="VTS6" i="30"/>
  <c r="VTT6" i="30"/>
  <c r="VTU6" i="30"/>
  <c r="VTV6" i="30"/>
  <c r="VTW6" i="30"/>
  <c r="VTX6" i="30"/>
  <c r="VTY6" i="30"/>
  <c r="VTZ6" i="30"/>
  <c r="VUA6" i="30"/>
  <c r="VUB6" i="30"/>
  <c r="VUC6" i="30"/>
  <c r="VUD6" i="30"/>
  <c r="VUE6" i="30"/>
  <c r="VUF6" i="30"/>
  <c r="VUG6" i="30"/>
  <c r="VUH6" i="30"/>
  <c r="VUI6" i="30"/>
  <c r="VUJ6" i="30"/>
  <c r="VUK6" i="30"/>
  <c r="VUL6" i="30"/>
  <c r="VUM6" i="30"/>
  <c r="VUN6" i="30"/>
  <c r="VUO6" i="30"/>
  <c r="VUP6" i="30"/>
  <c r="VUQ6" i="30"/>
  <c r="VUR6" i="30"/>
  <c r="VUS6" i="30"/>
  <c r="VUT6" i="30"/>
  <c r="VUU6" i="30"/>
  <c r="VUV6" i="30"/>
  <c r="VUW6" i="30"/>
  <c r="VUX6" i="30"/>
  <c r="VUY6" i="30"/>
  <c r="VUZ6" i="30"/>
  <c r="VVA6" i="30"/>
  <c r="VVB6" i="30"/>
  <c r="VVC6" i="30"/>
  <c r="VVD6" i="30"/>
  <c r="VVE6" i="30"/>
  <c r="VVF6" i="30"/>
  <c r="VVG6" i="30"/>
  <c r="VVH6" i="30"/>
  <c r="VVI6" i="30"/>
  <c r="VVJ6" i="30"/>
  <c r="VVK6" i="30"/>
  <c r="VVL6" i="30"/>
  <c r="VVM6" i="30"/>
  <c r="VVN6" i="30"/>
  <c r="VVO6" i="30"/>
  <c r="VVP6" i="30"/>
  <c r="VVQ6" i="30"/>
  <c r="VVR6" i="30"/>
  <c r="VVS6" i="30"/>
  <c r="VVT6" i="30"/>
  <c r="VVU6" i="30"/>
  <c r="VVV6" i="30"/>
  <c r="VVW6" i="30"/>
  <c r="VVX6" i="30"/>
  <c r="VVY6" i="30"/>
  <c r="VVZ6" i="30"/>
  <c r="VWA6" i="30"/>
  <c r="VWB6" i="30"/>
  <c r="VWC6" i="30"/>
  <c r="VWD6" i="30"/>
  <c r="VWE6" i="30"/>
  <c r="VWF6" i="30"/>
  <c r="VWG6" i="30"/>
  <c r="VWH6" i="30"/>
  <c r="VWI6" i="30"/>
  <c r="VWJ6" i="30"/>
  <c r="VWK6" i="30"/>
  <c r="VWL6" i="30"/>
  <c r="VWM6" i="30"/>
  <c r="VWN6" i="30"/>
  <c r="VWO6" i="30"/>
  <c r="VWP6" i="30"/>
  <c r="VWQ6" i="30"/>
  <c r="VWR6" i="30"/>
  <c r="VWS6" i="30"/>
  <c r="VWT6" i="30"/>
  <c r="VWU6" i="30"/>
  <c r="VWV6" i="30"/>
  <c r="VWW6" i="30"/>
  <c r="VWX6" i="30"/>
  <c r="VWY6" i="30"/>
  <c r="VWZ6" i="30"/>
  <c r="VXA6" i="30"/>
  <c r="VXB6" i="30"/>
  <c r="VXC6" i="30"/>
  <c r="VXD6" i="30"/>
  <c r="VXE6" i="30"/>
  <c r="VXF6" i="30"/>
  <c r="VXG6" i="30"/>
  <c r="VXH6" i="30"/>
  <c r="VXI6" i="30"/>
  <c r="VXJ6" i="30"/>
  <c r="VXK6" i="30"/>
  <c r="VXL6" i="30"/>
  <c r="VXM6" i="30"/>
  <c r="VXN6" i="30"/>
  <c r="VXO6" i="30"/>
  <c r="VXP6" i="30"/>
  <c r="VXQ6" i="30"/>
  <c r="VXR6" i="30"/>
  <c r="VXS6" i="30"/>
  <c r="VXT6" i="30"/>
  <c r="VXU6" i="30"/>
  <c r="VXV6" i="30"/>
  <c r="VXW6" i="30"/>
  <c r="VXX6" i="30"/>
  <c r="VXY6" i="30"/>
  <c r="VXZ6" i="30"/>
  <c r="VYA6" i="30"/>
  <c r="VYB6" i="30"/>
  <c r="VYC6" i="30"/>
  <c r="VYD6" i="30"/>
  <c r="VYE6" i="30"/>
  <c r="VYF6" i="30"/>
  <c r="VYG6" i="30"/>
  <c r="VYH6" i="30"/>
  <c r="VYI6" i="30"/>
  <c r="VYJ6" i="30"/>
  <c r="VYK6" i="30"/>
  <c r="VYL6" i="30"/>
  <c r="VYM6" i="30"/>
  <c r="VYN6" i="30"/>
  <c r="VYO6" i="30"/>
  <c r="VYP6" i="30"/>
  <c r="VYQ6" i="30"/>
  <c r="VYR6" i="30"/>
  <c r="VYS6" i="30"/>
  <c r="VYT6" i="30"/>
  <c r="VYU6" i="30"/>
  <c r="VYV6" i="30"/>
  <c r="VYW6" i="30"/>
  <c r="VYX6" i="30"/>
  <c r="VYY6" i="30"/>
  <c r="VYZ6" i="30"/>
  <c r="VZA6" i="30"/>
  <c r="VZB6" i="30"/>
  <c r="VZC6" i="30"/>
  <c r="VZD6" i="30"/>
  <c r="VZE6" i="30"/>
  <c r="VZF6" i="30"/>
  <c r="VZG6" i="30"/>
  <c r="VZH6" i="30"/>
  <c r="VZI6" i="30"/>
  <c r="VZJ6" i="30"/>
  <c r="VZK6" i="30"/>
  <c r="VZL6" i="30"/>
  <c r="VZM6" i="30"/>
  <c r="VZN6" i="30"/>
  <c r="VZO6" i="30"/>
  <c r="VZP6" i="30"/>
  <c r="VZQ6" i="30"/>
  <c r="VZR6" i="30"/>
  <c r="VZS6" i="30"/>
  <c r="VZT6" i="30"/>
  <c r="VZU6" i="30"/>
  <c r="VZV6" i="30"/>
  <c r="VZW6" i="30"/>
  <c r="VZX6" i="30"/>
  <c r="VZY6" i="30"/>
  <c r="VZZ6" i="30"/>
  <c r="WAA6" i="30"/>
  <c r="WAB6" i="30"/>
  <c r="WAC6" i="30"/>
  <c r="WAD6" i="30"/>
  <c r="WAE6" i="30"/>
  <c r="WAF6" i="30"/>
  <c r="WAG6" i="30"/>
  <c r="WAH6" i="30"/>
  <c r="WAI6" i="30"/>
  <c r="WAJ6" i="30"/>
  <c r="WAK6" i="30"/>
  <c r="WAL6" i="30"/>
  <c r="WAM6" i="30"/>
  <c r="WAN6" i="30"/>
  <c r="WAO6" i="30"/>
  <c r="WAP6" i="30"/>
  <c r="WAQ6" i="30"/>
  <c r="WAR6" i="30"/>
  <c r="WAS6" i="30"/>
  <c r="WAT6" i="30"/>
  <c r="WAU6" i="30"/>
  <c r="WAV6" i="30"/>
  <c r="WAW6" i="30"/>
  <c r="WAX6" i="30"/>
  <c r="WAY6" i="30"/>
  <c r="WAZ6" i="30"/>
  <c r="WBA6" i="30"/>
  <c r="WBB6" i="30"/>
  <c r="WBC6" i="30"/>
  <c r="WBD6" i="30"/>
  <c r="WBE6" i="30"/>
  <c r="WBF6" i="30"/>
  <c r="WBG6" i="30"/>
  <c r="WBH6" i="30"/>
  <c r="WBI6" i="30"/>
  <c r="WBJ6" i="30"/>
  <c r="WBK6" i="30"/>
  <c r="WBL6" i="30"/>
  <c r="WBM6" i="30"/>
  <c r="WBN6" i="30"/>
  <c r="WBO6" i="30"/>
  <c r="WBP6" i="30"/>
  <c r="WBQ6" i="30"/>
  <c r="WBR6" i="30"/>
  <c r="WBS6" i="30"/>
  <c r="WBT6" i="30"/>
  <c r="WBU6" i="30"/>
  <c r="WBV6" i="30"/>
  <c r="WBW6" i="30"/>
  <c r="WBX6" i="30"/>
  <c r="WBY6" i="30"/>
  <c r="WBZ6" i="30"/>
  <c r="WCA6" i="30"/>
  <c r="WCB6" i="30"/>
  <c r="WCC6" i="30"/>
  <c r="WCD6" i="30"/>
  <c r="WCE6" i="30"/>
  <c r="WCF6" i="30"/>
  <c r="WCG6" i="30"/>
  <c r="WCH6" i="30"/>
  <c r="WCI6" i="30"/>
  <c r="WCJ6" i="30"/>
  <c r="WCK6" i="30"/>
  <c r="WCL6" i="30"/>
  <c r="WCM6" i="30"/>
  <c r="WCN6" i="30"/>
  <c r="WCO6" i="30"/>
  <c r="WCP6" i="30"/>
  <c r="WCQ6" i="30"/>
  <c r="WCR6" i="30"/>
  <c r="WCS6" i="30"/>
  <c r="WCT6" i="30"/>
  <c r="WCU6" i="30"/>
  <c r="WCV6" i="30"/>
  <c r="WCW6" i="30"/>
  <c r="WCX6" i="30"/>
  <c r="WCY6" i="30"/>
  <c r="WCZ6" i="30"/>
  <c r="WDA6" i="30"/>
  <c r="WDB6" i="30"/>
  <c r="WDC6" i="30"/>
  <c r="WDD6" i="30"/>
  <c r="WDE6" i="30"/>
  <c r="WDF6" i="30"/>
  <c r="WDG6" i="30"/>
  <c r="WDH6" i="30"/>
  <c r="WDI6" i="30"/>
  <c r="WDJ6" i="30"/>
  <c r="WDK6" i="30"/>
  <c r="WDL6" i="30"/>
  <c r="WDM6" i="30"/>
  <c r="WDN6" i="30"/>
  <c r="WDO6" i="30"/>
  <c r="WDP6" i="30"/>
  <c r="WDQ6" i="30"/>
  <c r="WDR6" i="30"/>
  <c r="WDS6" i="30"/>
  <c r="WDT6" i="30"/>
  <c r="WDU6" i="30"/>
  <c r="WDV6" i="30"/>
  <c r="WDW6" i="30"/>
  <c r="WDX6" i="30"/>
  <c r="WDY6" i="30"/>
  <c r="WDZ6" i="30"/>
  <c r="WEA6" i="30"/>
  <c r="WEB6" i="30"/>
  <c r="WEC6" i="30"/>
  <c r="WED6" i="30"/>
  <c r="WEE6" i="30"/>
  <c r="WEF6" i="30"/>
  <c r="WEG6" i="30"/>
  <c r="WEH6" i="30"/>
  <c r="WEI6" i="30"/>
  <c r="WEJ6" i="30"/>
  <c r="WEK6" i="30"/>
  <c r="WEL6" i="30"/>
  <c r="WEM6" i="30"/>
  <c r="WEN6" i="30"/>
  <c r="WEO6" i="30"/>
  <c r="WEP6" i="30"/>
  <c r="WEQ6" i="30"/>
  <c r="WER6" i="30"/>
  <c r="WES6" i="30"/>
  <c r="WET6" i="30"/>
  <c r="WEU6" i="30"/>
  <c r="WEV6" i="30"/>
  <c r="WEW6" i="30"/>
  <c r="WEX6" i="30"/>
  <c r="WEY6" i="30"/>
  <c r="WEZ6" i="30"/>
  <c r="WFA6" i="30"/>
  <c r="WFB6" i="30"/>
  <c r="WFC6" i="30"/>
  <c r="WFD6" i="30"/>
  <c r="WFE6" i="30"/>
  <c r="WFF6" i="30"/>
  <c r="WFG6" i="30"/>
  <c r="WFH6" i="30"/>
  <c r="WFI6" i="30"/>
  <c r="WFJ6" i="30"/>
  <c r="WFK6" i="30"/>
  <c r="WFL6" i="30"/>
  <c r="WFM6" i="30"/>
  <c r="WFN6" i="30"/>
  <c r="WFO6" i="30"/>
  <c r="WFP6" i="30"/>
  <c r="WFQ6" i="30"/>
  <c r="WFR6" i="30"/>
  <c r="WFS6" i="30"/>
  <c r="WFT6" i="30"/>
  <c r="WFU6" i="30"/>
  <c r="WFV6" i="30"/>
  <c r="WFW6" i="30"/>
  <c r="WFX6" i="30"/>
  <c r="WFY6" i="30"/>
  <c r="WFZ6" i="30"/>
  <c r="WGA6" i="30"/>
  <c r="WGB6" i="30"/>
  <c r="WGC6" i="30"/>
  <c r="WGD6" i="30"/>
  <c r="WGE6" i="30"/>
  <c r="WGF6" i="30"/>
  <c r="WGG6" i="30"/>
  <c r="WGH6" i="30"/>
  <c r="WGI6" i="30"/>
  <c r="WGJ6" i="30"/>
  <c r="WGK6" i="30"/>
  <c r="WGL6" i="30"/>
  <c r="WGM6" i="30"/>
  <c r="WGN6" i="30"/>
  <c r="WGO6" i="30"/>
  <c r="WGP6" i="30"/>
  <c r="WGQ6" i="30"/>
  <c r="WGR6" i="30"/>
  <c r="WGS6" i="30"/>
  <c r="WGT6" i="30"/>
  <c r="WGU6" i="30"/>
  <c r="WGV6" i="30"/>
  <c r="WGW6" i="30"/>
  <c r="WGX6" i="30"/>
  <c r="WGY6" i="30"/>
  <c r="WGZ6" i="30"/>
  <c r="WHA6" i="30"/>
  <c r="WHB6" i="30"/>
  <c r="WHC6" i="30"/>
  <c r="WHD6" i="30"/>
  <c r="WHE6" i="30"/>
  <c r="WHF6" i="30"/>
  <c r="WHG6" i="30"/>
  <c r="WHH6" i="30"/>
  <c r="WHI6" i="30"/>
  <c r="WHJ6" i="30"/>
  <c r="WHK6" i="30"/>
  <c r="WHL6" i="30"/>
  <c r="WHM6" i="30"/>
  <c r="WHN6" i="30"/>
  <c r="WHO6" i="30"/>
  <c r="WHP6" i="30"/>
  <c r="WHQ6" i="30"/>
  <c r="WHR6" i="30"/>
  <c r="WHS6" i="30"/>
  <c r="WHT6" i="30"/>
  <c r="WHU6" i="30"/>
  <c r="WHV6" i="30"/>
  <c r="WHW6" i="30"/>
  <c r="WHX6" i="30"/>
  <c r="WHY6" i="30"/>
  <c r="WHZ6" i="30"/>
  <c r="WIA6" i="30"/>
  <c r="WIB6" i="30"/>
  <c r="WIC6" i="30"/>
  <c r="WID6" i="30"/>
  <c r="WIE6" i="30"/>
  <c r="WIF6" i="30"/>
  <c r="WIG6" i="30"/>
  <c r="WIH6" i="30"/>
  <c r="WII6" i="30"/>
  <c r="WIJ6" i="30"/>
  <c r="WIK6" i="30"/>
  <c r="WIL6" i="30"/>
  <c r="WIM6" i="30"/>
  <c r="WIN6" i="30"/>
  <c r="WIO6" i="30"/>
  <c r="WIP6" i="30"/>
  <c r="WIQ6" i="30"/>
  <c r="WIR6" i="30"/>
  <c r="WIS6" i="30"/>
  <c r="WIT6" i="30"/>
  <c r="WIU6" i="30"/>
  <c r="WIV6" i="30"/>
  <c r="WIW6" i="30"/>
  <c r="WIX6" i="30"/>
  <c r="WIY6" i="30"/>
  <c r="WIZ6" i="30"/>
  <c r="WJA6" i="30"/>
  <c r="WJB6" i="30"/>
  <c r="WJC6" i="30"/>
  <c r="WJD6" i="30"/>
  <c r="WJE6" i="30"/>
  <c r="WJF6" i="30"/>
  <c r="WJG6" i="30"/>
  <c r="WJH6" i="30"/>
  <c r="WJI6" i="30"/>
  <c r="WJJ6" i="30"/>
  <c r="WJK6" i="30"/>
  <c r="WJL6" i="30"/>
  <c r="WJM6" i="30"/>
  <c r="WJN6" i="30"/>
  <c r="WJO6" i="30"/>
  <c r="WJP6" i="30"/>
  <c r="WJQ6" i="30"/>
  <c r="WJR6" i="30"/>
  <c r="WJS6" i="30"/>
  <c r="WJT6" i="30"/>
  <c r="WJU6" i="30"/>
  <c r="WJV6" i="30"/>
  <c r="WJW6" i="30"/>
  <c r="WJX6" i="30"/>
  <c r="WJY6" i="30"/>
  <c r="WJZ6" i="30"/>
  <c r="WKA6" i="30"/>
  <c r="WKB6" i="30"/>
  <c r="WKC6" i="30"/>
  <c r="WKD6" i="30"/>
  <c r="WKE6" i="30"/>
  <c r="WKF6" i="30"/>
  <c r="WKG6" i="30"/>
  <c r="WKH6" i="30"/>
  <c r="WKI6" i="30"/>
  <c r="WKJ6" i="30"/>
  <c r="WKK6" i="30"/>
  <c r="WKL6" i="30"/>
  <c r="WKM6" i="30"/>
  <c r="WKN6" i="30"/>
  <c r="WKO6" i="30"/>
  <c r="WKP6" i="30"/>
  <c r="WKQ6" i="30"/>
  <c r="WKR6" i="30"/>
  <c r="WKS6" i="30"/>
  <c r="WKT6" i="30"/>
  <c r="WKU6" i="30"/>
  <c r="WKV6" i="30"/>
  <c r="WKW6" i="30"/>
  <c r="WKX6" i="30"/>
  <c r="WKY6" i="30"/>
  <c r="WKZ6" i="30"/>
  <c r="WLA6" i="30"/>
  <c r="WLB6" i="30"/>
  <c r="WLC6" i="30"/>
  <c r="WLD6" i="30"/>
  <c r="WLE6" i="30"/>
  <c r="WLF6" i="30"/>
  <c r="WLG6" i="30"/>
  <c r="WLH6" i="30"/>
  <c r="WLI6" i="30"/>
  <c r="WLJ6" i="30"/>
  <c r="WLK6" i="30"/>
  <c r="WLL6" i="30"/>
  <c r="WLM6" i="30"/>
  <c r="WLN6" i="30"/>
  <c r="WLO6" i="30"/>
  <c r="WLP6" i="30"/>
  <c r="WLQ6" i="30"/>
  <c r="WLR6" i="30"/>
  <c r="WLS6" i="30"/>
  <c r="WLT6" i="30"/>
  <c r="WLU6" i="30"/>
  <c r="WLV6" i="30"/>
  <c r="WLW6" i="30"/>
  <c r="WLX6" i="30"/>
  <c r="WLY6" i="30"/>
  <c r="WLZ6" i="30"/>
  <c r="WMA6" i="30"/>
  <c r="WMB6" i="30"/>
  <c r="WMC6" i="30"/>
  <c r="WMD6" i="30"/>
  <c r="WME6" i="30"/>
  <c r="WMF6" i="30"/>
  <c r="WMG6" i="30"/>
  <c r="WMH6" i="30"/>
  <c r="WMI6" i="30"/>
  <c r="WMJ6" i="30"/>
  <c r="WMK6" i="30"/>
  <c r="WML6" i="30"/>
  <c r="WMM6" i="30"/>
  <c r="WMN6" i="30"/>
  <c r="WMO6" i="30"/>
  <c r="WMP6" i="30"/>
  <c r="WMQ6" i="30"/>
  <c r="WMR6" i="30"/>
  <c r="WMS6" i="30"/>
  <c r="WMT6" i="30"/>
  <c r="WMU6" i="30"/>
  <c r="WMV6" i="30"/>
  <c r="WMW6" i="30"/>
  <c r="WMX6" i="30"/>
  <c r="WMY6" i="30"/>
  <c r="WMZ6" i="30"/>
  <c r="WNA6" i="30"/>
  <c r="WNB6" i="30"/>
  <c r="WNC6" i="30"/>
  <c r="WND6" i="30"/>
  <c r="WNE6" i="30"/>
  <c r="WNF6" i="30"/>
  <c r="WNG6" i="30"/>
  <c r="WNH6" i="30"/>
  <c r="WNI6" i="30"/>
  <c r="WNJ6" i="30"/>
  <c r="WNK6" i="30"/>
  <c r="WNL6" i="30"/>
  <c r="WNM6" i="30"/>
  <c r="WNN6" i="30"/>
  <c r="WNO6" i="30"/>
  <c r="WNP6" i="30"/>
  <c r="WNQ6" i="30"/>
  <c r="WNR6" i="30"/>
  <c r="WNS6" i="30"/>
  <c r="WNT6" i="30"/>
  <c r="WNU6" i="30"/>
  <c r="WNV6" i="30"/>
  <c r="WNW6" i="30"/>
  <c r="WNX6" i="30"/>
  <c r="WNY6" i="30"/>
  <c r="WNZ6" i="30"/>
  <c r="WOA6" i="30"/>
  <c r="WOB6" i="30"/>
  <c r="WOC6" i="30"/>
  <c r="WOD6" i="30"/>
  <c r="WOE6" i="30"/>
  <c r="WOF6" i="30"/>
  <c r="WOG6" i="30"/>
  <c r="WOH6" i="30"/>
  <c r="WOI6" i="30"/>
  <c r="WOJ6" i="30"/>
  <c r="WOK6" i="30"/>
  <c r="WOL6" i="30"/>
  <c r="WOM6" i="30"/>
  <c r="WON6" i="30"/>
  <c r="WOO6" i="30"/>
  <c r="WOP6" i="30"/>
  <c r="WOQ6" i="30"/>
  <c r="WOR6" i="30"/>
  <c r="WOS6" i="30"/>
  <c r="WOT6" i="30"/>
  <c r="WOU6" i="30"/>
  <c r="WOV6" i="30"/>
  <c r="WOW6" i="30"/>
  <c r="WOX6" i="30"/>
  <c r="WOY6" i="30"/>
  <c r="WOZ6" i="30"/>
  <c r="WPA6" i="30"/>
  <c r="WPB6" i="30"/>
  <c r="WPC6" i="30"/>
  <c r="WPD6" i="30"/>
  <c r="WPE6" i="30"/>
  <c r="WPF6" i="30"/>
  <c r="WPG6" i="30"/>
  <c r="WPH6" i="30"/>
  <c r="WPI6" i="30"/>
  <c r="WPJ6" i="30"/>
  <c r="WPK6" i="30"/>
  <c r="WPL6" i="30"/>
  <c r="WPM6" i="30"/>
  <c r="WPN6" i="30"/>
  <c r="WPO6" i="30"/>
  <c r="WPP6" i="30"/>
  <c r="WPQ6" i="30"/>
  <c r="WPR6" i="30"/>
  <c r="WPS6" i="30"/>
  <c r="WPT6" i="30"/>
  <c r="WPU6" i="30"/>
  <c r="WPV6" i="30"/>
  <c r="WPW6" i="30"/>
  <c r="WPX6" i="30"/>
  <c r="WPY6" i="30"/>
  <c r="WPZ6" i="30"/>
  <c r="WQA6" i="30"/>
  <c r="WQB6" i="30"/>
  <c r="WQC6" i="30"/>
  <c r="WQD6" i="30"/>
  <c r="WQE6" i="30"/>
  <c r="WQF6" i="30"/>
  <c r="WQG6" i="30"/>
  <c r="WQH6" i="30"/>
  <c r="WQI6" i="30"/>
  <c r="WQJ6" i="30"/>
  <c r="WQK6" i="30"/>
  <c r="WQL6" i="30"/>
  <c r="WQM6" i="30"/>
  <c r="WQN6" i="30"/>
  <c r="WQO6" i="30"/>
  <c r="WQP6" i="30"/>
  <c r="WQQ6" i="30"/>
  <c r="WQR6" i="30"/>
  <c r="WQS6" i="30"/>
  <c r="WQT6" i="30"/>
  <c r="WQU6" i="30"/>
  <c r="WQV6" i="30"/>
  <c r="WQW6" i="30"/>
  <c r="WQX6" i="30"/>
  <c r="WQY6" i="30"/>
  <c r="WQZ6" i="30"/>
  <c r="WRA6" i="30"/>
  <c r="WRB6" i="30"/>
  <c r="WRC6" i="30"/>
  <c r="WRD6" i="30"/>
  <c r="WRE6" i="30"/>
  <c r="WRF6" i="30"/>
  <c r="WRG6" i="30"/>
  <c r="WRH6" i="30"/>
  <c r="WRI6" i="30"/>
  <c r="WRJ6" i="30"/>
  <c r="WRK6" i="30"/>
  <c r="WRL6" i="30"/>
  <c r="WRM6" i="30"/>
  <c r="WRN6" i="30"/>
  <c r="WRO6" i="30"/>
  <c r="WRP6" i="30"/>
  <c r="WRQ6" i="30"/>
  <c r="WRR6" i="30"/>
  <c r="WRS6" i="30"/>
  <c r="WRT6" i="30"/>
  <c r="WRU6" i="30"/>
  <c r="WRV6" i="30"/>
  <c r="WRW6" i="30"/>
  <c r="WRX6" i="30"/>
  <c r="WRY6" i="30"/>
  <c r="WRZ6" i="30"/>
  <c r="WSA6" i="30"/>
  <c r="WSB6" i="30"/>
  <c r="WSC6" i="30"/>
  <c r="WSD6" i="30"/>
  <c r="WSE6" i="30"/>
  <c r="WSF6" i="30"/>
  <c r="WSG6" i="30"/>
  <c r="WSH6" i="30"/>
  <c r="WSI6" i="30"/>
  <c r="WSJ6" i="30"/>
  <c r="WSK6" i="30"/>
  <c r="WSL6" i="30"/>
  <c r="WSM6" i="30"/>
  <c r="WSN6" i="30"/>
  <c r="WSO6" i="30"/>
  <c r="WSP6" i="30"/>
  <c r="WSQ6" i="30"/>
  <c r="WSR6" i="30"/>
  <c r="WSS6" i="30"/>
  <c r="WST6" i="30"/>
  <c r="WSU6" i="30"/>
  <c r="WSV6" i="30"/>
  <c r="WSW6" i="30"/>
  <c r="WSX6" i="30"/>
  <c r="WSY6" i="30"/>
  <c r="WSZ6" i="30"/>
  <c r="WTA6" i="30"/>
  <c r="WTB6" i="30"/>
  <c r="WTC6" i="30"/>
  <c r="WTD6" i="30"/>
  <c r="WTE6" i="30"/>
  <c r="WTF6" i="30"/>
  <c r="WTG6" i="30"/>
  <c r="WTH6" i="30"/>
  <c r="WTI6" i="30"/>
  <c r="WTJ6" i="30"/>
  <c r="WTK6" i="30"/>
  <c r="WTL6" i="30"/>
  <c r="WTM6" i="30"/>
  <c r="WTN6" i="30"/>
  <c r="WTO6" i="30"/>
  <c r="WTP6" i="30"/>
  <c r="WTQ6" i="30"/>
  <c r="WTR6" i="30"/>
  <c r="WTS6" i="30"/>
  <c r="WTT6" i="30"/>
  <c r="WTU6" i="30"/>
  <c r="WTV6" i="30"/>
  <c r="WTW6" i="30"/>
  <c r="WTX6" i="30"/>
  <c r="WTY6" i="30"/>
  <c r="WTZ6" i="30"/>
  <c r="WUA6" i="30"/>
  <c r="WUB6" i="30"/>
  <c r="WUC6" i="30"/>
  <c r="WUD6" i="30"/>
  <c r="WUE6" i="30"/>
  <c r="WUF6" i="30"/>
  <c r="WUG6" i="30"/>
  <c r="WUH6" i="30"/>
  <c r="WUI6" i="30"/>
  <c r="WUJ6" i="30"/>
  <c r="WUK6" i="30"/>
  <c r="WUL6" i="30"/>
  <c r="WUM6" i="30"/>
  <c r="WUN6" i="30"/>
  <c r="WUO6" i="30"/>
  <c r="WUP6" i="30"/>
  <c r="WUQ6" i="30"/>
  <c r="WUR6" i="30"/>
  <c r="WUS6" i="30"/>
  <c r="WUT6" i="30"/>
  <c r="WUU6" i="30"/>
  <c r="WUV6" i="30"/>
  <c r="WUW6" i="30"/>
  <c r="WUX6" i="30"/>
  <c r="WUY6" i="30"/>
  <c r="WUZ6" i="30"/>
  <c r="WVA6" i="30"/>
  <c r="WVB6" i="30"/>
  <c r="WVC6" i="30"/>
  <c r="WVD6" i="30"/>
  <c r="WVE6" i="30"/>
  <c r="WVF6" i="30"/>
  <c r="WVG6" i="30"/>
  <c r="WVH6" i="30"/>
  <c r="WVI6" i="30"/>
  <c r="WVJ6" i="30"/>
  <c r="WVK6" i="30"/>
  <c r="WVL6" i="30"/>
  <c r="WVM6" i="30"/>
  <c r="WVN6" i="30"/>
  <c r="WVO6" i="30"/>
  <c r="WVP6" i="30"/>
  <c r="WVQ6" i="30"/>
  <c r="WVR6" i="30"/>
  <c r="WVS6" i="30"/>
  <c r="WVT6" i="30"/>
  <c r="WVU6" i="30"/>
  <c r="WVV6" i="30"/>
  <c r="WVW6" i="30"/>
  <c r="WVX6" i="30"/>
  <c r="WVY6" i="30"/>
  <c r="WVZ6" i="30"/>
  <c r="WWA6" i="30"/>
  <c r="WWB6" i="30"/>
  <c r="WWC6" i="30"/>
  <c r="WWD6" i="30"/>
  <c r="WWE6" i="30"/>
  <c r="WWF6" i="30"/>
  <c r="WWG6" i="30"/>
  <c r="WWH6" i="30"/>
  <c r="WWI6" i="30"/>
  <c r="WWJ6" i="30"/>
  <c r="WWK6" i="30"/>
  <c r="WWL6" i="30"/>
  <c r="WWM6" i="30"/>
  <c r="WWN6" i="30"/>
  <c r="WWO6" i="30"/>
  <c r="WWP6" i="30"/>
  <c r="WWQ6" i="30"/>
  <c r="WWR6" i="30"/>
  <c r="WWS6" i="30"/>
  <c r="WWT6" i="30"/>
  <c r="WWU6" i="30"/>
  <c r="WWV6" i="30"/>
  <c r="WWW6" i="30"/>
  <c r="WWX6" i="30"/>
  <c r="WWY6" i="30"/>
  <c r="WWZ6" i="30"/>
  <c r="WXA6" i="30"/>
  <c r="WXB6" i="30"/>
  <c r="WXC6" i="30"/>
  <c r="WXD6" i="30"/>
  <c r="WXE6" i="30"/>
  <c r="WXF6" i="30"/>
  <c r="WXG6" i="30"/>
  <c r="WXH6" i="30"/>
  <c r="WXI6" i="30"/>
  <c r="WXJ6" i="30"/>
  <c r="WXK6" i="30"/>
  <c r="WXL6" i="30"/>
  <c r="WXM6" i="30"/>
  <c r="WXN6" i="30"/>
  <c r="WXO6" i="30"/>
  <c r="WXP6" i="30"/>
  <c r="WXQ6" i="30"/>
  <c r="WXR6" i="30"/>
  <c r="WXS6" i="30"/>
  <c r="WXT6" i="30"/>
  <c r="WXU6" i="30"/>
  <c r="WXV6" i="30"/>
  <c r="WXW6" i="30"/>
  <c r="WXX6" i="30"/>
  <c r="WXY6" i="30"/>
  <c r="WXZ6" i="30"/>
  <c r="WYA6" i="30"/>
  <c r="WYB6" i="30"/>
  <c r="WYC6" i="30"/>
  <c r="WYD6" i="30"/>
  <c r="WYE6" i="30"/>
  <c r="WYF6" i="30"/>
  <c r="WYG6" i="30"/>
  <c r="WYH6" i="30"/>
  <c r="WYI6" i="30"/>
  <c r="WYJ6" i="30"/>
  <c r="WYK6" i="30"/>
  <c r="WYL6" i="30"/>
  <c r="WYM6" i="30"/>
  <c r="WYN6" i="30"/>
  <c r="WYO6" i="30"/>
  <c r="WYP6" i="30"/>
  <c r="WYQ6" i="30"/>
  <c r="WYR6" i="30"/>
  <c r="WYS6" i="30"/>
  <c r="WYT6" i="30"/>
  <c r="WYU6" i="30"/>
  <c r="WYV6" i="30"/>
  <c r="WYW6" i="30"/>
  <c r="WYX6" i="30"/>
  <c r="WYY6" i="30"/>
  <c r="WYZ6" i="30"/>
  <c r="WZA6" i="30"/>
  <c r="WZB6" i="30"/>
  <c r="WZC6" i="30"/>
  <c r="WZD6" i="30"/>
  <c r="WZE6" i="30"/>
  <c r="WZF6" i="30"/>
  <c r="WZG6" i="30"/>
  <c r="WZH6" i="30"/>
  <c r="WZI6" i="30"/>
  <c r="WZJ6" i="30"/>
  <c r="WZK6" i="30"/>
  <c r="WZL6" i="30"/>
  <c r="WZM6" i="30"/>
  <c r="WZN6" i="30"/>
  <c r="WZO6" i="30"/>
  <c r="WZP6" i="30"/>
  <c r="WZQ6" i="30"/>
  <c r="WZR6" i="30"/>
  <c r="WZS6" i="30"/>
  <c r="WZT6" i="30"/>
  <c r="WZU6" i="30"/>
  <c r="WZV6" i="30"/>
  <c r="WZW6" i="30"/>
  <c r="WZX6" i="30"/>
  <c r="WZY6" i="30"/>
  <c r="WZZ6" i="30"/>
  <c r="XAA6" i="30"/>
  <c r="XAB6" i="30"/>
  <c r="XAC6" i="30"/>
  <c r="XAD6" i="30"/>
  <c r="XAE6" i="30"/>
  <c r="XAF6" i="30"/>
  <c r="XAG6" i="30"/>
  <c r="XAH6" i="30"/>
  <c r="XAI6" i="30"/>
  <c r="XAJ6" i="30"/>
  <c r="XAK6" i="30"/>
  <c r="XAL6" i="30"/>
  <c r="XAM6" i="30"/>
  <c r="XAN6" i="30"/>
  <c r="XAO6" i="30"/>
  <c r="XAP6" i="30"/>
  <c r="XAQ6" i="30"/>
  <c r="XAR6" i="30"/>
  <c r="XAS6" i="30"/>
  <c r="XAT6" i="30"/>
  <c r="XAU6" i="30"/>
  <c r="XAV6" i="30"/>
  <c r="XAW6" i="30"/>
  <c r="XAX6" i="30"/>
  <c r="XAY6" i="30"/>
  <c r="XAZ6" i="30"/>
  <c r="XBA6" i="30"/>
  <c r="XBB6" i="30"/>
  <c r="XBC6" i="30"/>
  <c r="XBD6" i="30"/>
  <c r="XBE6" i="30"/>
  <c r="XBF6" i="30"/>
  <c r="XBG6" i="30"/>
  <c r="XBH6" i="30"/>
  <c r="XBI6" i="30"/>
  <c r="XBJ6" i="30"/>
  <c r="XBK6" i="30"/>
  <c r="XBL6" i="30"/>
  <c r="XBM6" i="30"/>
  <c r="XBN6" i="30"/>
  <c r="XBO6" i="30"/>
  <c r="XBP6" i="30"/>
  <c r="XBQ6" i="30"/>
  <c r="XBR6" i="30"/>
  <c r="XBS6" i="30"/>
  <c r="XBT6" i="30"/>
  <c r="XBU6" i="30"/>
  <c r="XBV6" i="30"/>
  <c r="XBW6" i="30"/>
  <c r="XBX6" i="30"/>
  <c r="XBY6" i="30"/>
  <c r="XBZ6" i="30"/>
  <c r="XCA6" i="30"/>
  <c r="XCB6" i="30"/>
  <c r="XCC6" i="30"/>
  <c r="XCD6" i="30"/>
  <c r="XCE6" i="30"/>
  <c r="XCF6" i="30"/>
  <c r="XCG6" i="30"/>
  <c r="XCH6" i="30"/>
  <c r="XCI6" i="30"/>
  <c r="XCJ6" i="30"/>
  <c r="XCK6" i="30"/>
  <c r="XCL6" i="30"/>
  <c r="XCM6" i="30"/>
  <c r="XCN6" i="30"/>
  <c r="XCO6" i="30"/>
  <c r="XCP6" i="30"/>
  <c r="XCQ6" i="30"/>
  <c r="XCR6" i="30"/>
  <c r="XCS6" i="30"/>
  <c r="XCT6" i="30"/>
  <c r="XCU6" i="30"/>
  <c r="XCV6" i="30"/>
  <c r="XCW6" i="30"/>
  <c r="XCX6" i="30"/>
  <c r="XCY6" i="30"/>
  <c r="XCZ6" i="30"/>
  <c r="XDA6" i="30"/>
  <c r="XDB6" i="30"/>
  <c r="XDC6" i="30"/>
  <c r="XDD6" i="30"/>
  <c r="XDE6" i="30"/>
  <c r="XDF6" i="30"/>
  <c r="XDG6" i="30"/>
  <c r="XDH6" i="30"/>
  <c r="XDI6" i="30"/>
  <c r="XDJ6" i="30"/>
  <c r="XDK6" i="30"/>
  <c r="XDL6" i="30"/>
  <c r="XDM6" i="30"/>
  <c r="XDN6" i="30"/>
  <c r="XDO6" i="30"/>
  <c r="XDP6" i="30"/>
  <c r="XDQ6" i="30"/>
  <c r="XDR6" i="30"/>
  <c r="XDS6" i="30"/>
  <c r="XDT6" i="30"/>
  <c r="XDU6" i="30"/>
  <c r="XDV6" i="30"/>
  <c r="XDW6" i="30"/>
  <c r="XDX6" i="30"/>
  <c r="XDY6" i="30"/>
  <c r="XDZ6" i="30"/>
  <c r="XEA6" i="30"/>
  <c r="XEB6" i="30"/>
  <c r="XEC6" i="30"/>
  <c r="XED6" i="30"/>
  <c r="XEE6" i="30"/>
  <c r="XEF6" i="30"/>
  <c r="XEG6" i="30"/>
  <c r="XEH6" i="30"/>
  <c r="XEI6" i="30"/>
  <c r="XEJ6" i="30"/>
  <c r="XEK6" i="30"/>
  <c r="XEL6" i="30"/>
  <c r="XEM6" i="30"/>
  <c r="XEN6" i="30"/>
  <c r="XEO6" i="30"/>
  <c r="XEP6" i="30"/>
  <c r="XEQ6" i="30"/>
  <c r="XER6" i="30"/>
  <c r="XES6" i="30"/>
  <c r="XET6" i="30"/>
  <c r="XEU6" i="30"/>
  <c r="XEV6" i="30"/>
  <c r="XEW6" i="30"/>
  <c r="XEX6" i="30"/>
  <c r="XEY6" i="30"/>
  <c r="XEZ6" i="30"/>
  <c r="XFA6" i="30"/>
  <c r="XFB6" i="30"/>
  <c r="XFC6" i="30"/>
  <c r="XFD6" i="30"/>
  <c r="V6" i="30"/>
  <c r="H42" i="26"/>
  <c r="G42" i="26"/>
  <c r="H6" i="30" l="1"/>
  <c r="H17" i="30"/>
  <c r="H13" i="30"/>
  <c r="H11" i="30"/>
  <c r="D45" i="26"/>
  <c r="H10" i="30"/>
  <c r="H9" i="30"/>
  <c r="H12" i="30"/>
  <c r="H16" i="30"/>
  <c r="H8" i="30"/>
  <c r="H15" i="30"/>
  <c r="H7" i="30"/>
  <c r="H14" i="30"/>
  <c r="G18" i="30"/>
  <c r="H18" i="30"/>
  <c r="G23" i="30"/>
  <c r="H26" i="30"/>
  <c r="G31" i="30"/>
  <c r="H34" i="30"/>
  <c r="H30" i="30"/>
  <c r="G24" i="30"/>
  <c r="H35" i="30"/>
  <c r="G20" i="30"/>
  <c r="H23" i="30"/>
  <c r="G28" i="30"/>
  <c r="H31" i="30"/>
  <c r="G36" i="30"/>
  <c r="G27" i="30"/>
  <c r="G32" i="30"/>
  <c r="H20" i="30"/>
  <c r="G25" i="30"/>
  <c r="H28" i="30"/>
  <c r="G33" i="30"/>
  <c r="H36" i="30"/>
  <c r="H25" i="30"/>
  <c r="G30" i="30"/>
  <c r="H33" i="30"/>
  <c r="H22" i="30"/>
  <c r="H27" i="30"/>
  <c r="G22" i="30"/>
  <c r="G19" i="30"/>
  <c r="H19" i="30"/>
  <c r="G21" i="30"/>
  <c r="H24" i="30"/>
  <c r="G29" i="30"/>
  <c r="H32" i="30"/>
  <c r="H21" i="30"/>
  <c r="G26" i="30"/>
  <c r="H29" i="30"/>
  <c r="G34" i="30"/>
  <c r="G35" i="30"/>
  <c r="D28" i="26"/>
  <c r="G28" i="26"/>
  <c r="H28" i="26"/>
  <c r="C28" i="26"/>
  <c r="V5" i="30"/>
  <c r="W5" i="30" s="1"/>
  <c r="C1" i="30"/>
  <c r="J1" i="30" s="1"/>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E423" i="19"/>
  <c r="AE424" i="19"/>
  <c r="AE425" i="19"/>
  <c r="AE426" i="19"/>
  <c r="AE427" i="19"/>
  <c r="AE428" i="19"/>
  <c r="AE429" i="19"/>
  <c r="AE430" i="19"/>
  <c r="AE431" i="19"/>
  <c r="AE432" i="19"/>
  <c r="AE433" i="19"/>
  <c r="AE434" i="19"/>
  <c r="AE435" i="19"/>
  <c r="AE436" i="19"/>
  <c r="AE437" i="19"/>
  <c r="AE438" i="19"/>
  <c r="AE439" i="19"/>
  <c r="AE440" i="19"/>
  <c r="AE441" i="19"/>
  <c r="AE442" i="19"/>
  <c r="AE443" i="19"/>
  <c r="AE444" i="19"/>
  <c r="AE445" i="19"/>
  <c r="AE446" i="19"/>
  <c r="AE447" i="19"/>
  <c r="AE448" i="19"/>
  <c r="AE449" i="19"/>
  <c r="AE450" i="19"/>
  <c r="AE451" i="19"/>
  <c r="AE452" i="19"/>
  <c r="AE453" i="19"/>
  <c r="AE454" i="19"/>
  <c r="AE455" i="19"/>
  <c r="AE456" i="19"/>
  <c r="AE457" i="19"/>
  <c r="AE458" i="19"/>
  <c r="AE459" i="19"/>
  <c r="AE460" i="19"/>
  <c r="AE461" i="19"/>
  <c r="AE462" i="19"/>
  <c r="AE463" i="19"/>
  <c r="AE464" i="19"/>
  <c r="AE465" i="19"/>
  <c r="AE466" i="19"/>
  <c r="AE467" i="19"/>
  <c r="AE468" i="19"/>
  <c r="AE469" i="19"/>
  <c r="AE470" i="19"/>
  <c r="AE471" i="19"/>
  <c r="AE472" i="19"/>
  <c r="AE473" i="19"/>
  <c r="AE474" i="19"/>
  <c r="AE475" i="19"/>
  <c r="AE476" i="19"/>
  <c r="AE477" i="19"/>
  <c r="AE478" i="19"/>
  <c r="AE479" i="19"/>
  <c r="AE480" i="19"/>
  <c r="AE481" i="19"/>
  <c r="AE482" i="19"/>
  <c r="AE483" i="19"/>
  <c r="AE484" i="19"/>
  <c r="AE485" i="19"/>
  <c r="AE486" i="19"/>
  <c r="AE487" i="19"/>
  <c r="AE488" i="19"/>
  <c r="AE489" i="19"/>
  <c r="AE490" i="19"/>
  <c r="AE491" i="19"/>
  <c r="AE492" i="19"/>
  <c r="AE493" i="19"/>
  <c r="AE494" i="19"/>
  <c r="AE495" i="19"/>
  <c r="AE496" i="19"/>
  <c r="AE497" i="19"/>
  <c r="AE498" i="19"/>
  <c r="AE499" i="19"/>
  <c r="AE500" i="19"/>
  <c r="AE501" i="19"/>
  <c r="AE502" i="19"/>
  <c r="AE503" i="19"/>
  <c r="AE504" i="19"/>
  <c r="AE505" i="19"/>
  <c r="AE506" i="19"/>
  <c r="AE507" i="19"/>
  <c r="AE508" i="19"/>
  <c r="AE509" i="19"/>
  <c r="AE510" i="19"/>
  <c r="AE511" i="19"/>
  <c r="AE512" i="19"/>
  <c r="AE513" i="19"/>
  <c r="AE514" i="19"/>
  <c r="AE515" i="19"/>
  <c r="AE516" i="19"/>
  <c r="AE517" i="19"/>
  <c r="AE518" i="19"/>
  <c r="AE519" i="19"/>
  <c r="AE520" i="19"/>
  <c r="AE521" i="19"/>
  <c r="AE522" i="19"/>
  <c r="AE523" i="19"/>
  <c r="AE524" i="19"/>
  <c r="AE525" i="19"/>
  <c r="AE526" i="19"/>
  <c r="AE527" i="19"/>
  <c r="AE528" i="19"/>
  <c r="AE529" i="19"/>
  <c r="AE530" i="19"/>
  <c r="AE531" i="19"/>
  <c r="AE532" i="19"/>
  <c r="AE533" i="19"/>
  <c r="AE534" i="19"/>
  <c r="AE535" i="19"/>
  <c r="AE536" i="19"/>
  <c r="AE537" i="19"/>
  <c r="AE538" i="19"/>
  <c r="AE539" i="19"/>
  <c r="AE540" i="19"/>
  <c r="AE541" i="19"/>
  <c r="AE542" i="19"/>
  <c r="AE543" i="19"/>
  <c r="AE544" i="19"/>
  <c r="AE545" i="19"/>
  <c r="AE546" i="19"/>
  <c r="AE547" i="19"/>
  <c r="AE548" i="19"/>
  <c r="AE549" i="19"/>
  <c r="AE550" i="19"/>
  <c r="AE551" i="19"/>
  <c r="AE552" i="19"/>
  <c r="AE553" i="19"/>
  <c r="AE554" i="19"/>
  <c r="AE555" i="19"/>
  <c r="AE556" i="19"/>
  <c r="AE557" i="19"/>
  <c r="AE558" i="19"/>
  <c r="AE559" i="19"/>
  <c r="AE560" i="19"/>
  <c r="AE561" i="19"/>
  <c r="AE562" i="19"/>
  <c r="AE563" i="19"/>
  <c r="AE564" i="19"/>
  <c r="AE565" i="19"/>
  <c r="AE566" i="19"/>
  <c r="AE567" i="19"/>
  <c r="AE568" i="19"/>
  <c r="AE569" i="19"/>
  <c r="AE570" i="19"/>
  <c r="AE571" i="19"/>
  <c r="AE572" i="19"/>
  <c r="AE573" i="19"/>
  <c r="AE574" i="19"/>
  <c r="AE575" i="19"/>
  <c r="AE576" i="19"/>
  <c r="AE577" i="19"/>
  <c r="AE578" i="19"/>
  <c r="AE579" i="19"/>
  <c r="AE580" i="19"/>
  <c r="AE581" i="19"/>
  <c r="AE582" i="19"/>
  <c r="AE583" i="19"/>
  <c r="AE584" i="19"/>
  <c r="AE585" i="19"/>
  <c r="AE586" i="19"/>
  <c r="AE587" i="19"/>
  <c r="AE588" i="19"/>
  <c r="AE589" i="19"/>
  <c r="AE590" i="19"/>
  <c r="AE591" i="19"/>
  <c r="AE592" i="19"/>
  <c r="AE593" i="19"/>
  <c r="AE594" i="19"/>
  <c r="AE595" i="19"/>
  <c r="AE596" i="19"/>
  <c r="AE597" i="19"/>
  <c r="AE598" i="19"/>
  <c r="AE599" i="19"/>
  <c r="AE600" i="19"/>
  <c r="AE601" i="19"/>
  <c r="AE602" i="19"/>
  <c r="AE603" i="19"/>
  <c r="AE604" i="19"/>
  <c r="AE605" i="19"/>
  <c r="AE606" i="19"/>
  <c r="AE607" i="19"/>
  <c r="AE608" i="19"/>
  <c r="AE609" i="19"/>
  <c r="AE610" i="19"/>
  <c r="AE611" i="19"/>
  <c r="AE612" i="19"/>
  <c r="AE613" i="19"/>
  <c r="AE614" i="19"/>
  <c r="AE615" i="19"/>
  <c r="AE616" i="19"/>
  <c r="AE617" i="19"/>
  <c r="AE618" i="19"/>
  <c r="AE619" i="19"/>
  <c r="AE620" i="19"/>
  <c r="AE621" i="19"/>
  <c r="AE622" i="19"/>
  <c r="AE623" i="19"/>
  <c r="AE624" i="19"/>
  <c r="AE625" i="19"/>
  <c r="AE626" i="19"/>
  <c r="AE627" i="19"/>
  <c r="AE628" i="19"/>
  <c r="AE629" i="19"/>
  <c r="AE630" i="19"/>
  <c r="AE631" i="19"/>
  <c r="AE632" i="19"/>
  <c r="AE633" i="19"/>
  <c r="AE634" i="19"/>
  <c r="AE635" i="19"/>
  <c r="AE636" i="19"/>
  <c r="AE637" i="19"/>
  <c r="AE638" i="19"/>
  <c r="AE639" i="19"/>
  <c r="AE640" i="19"/>
  <c r="AE641" i="19"/>
  <c r="AE642" i="19"/>
  <c r="AE643" i="19"/>
  <c r="AE644" i="19"/>
  <c r="AE645" i="19"/>
  <c r="AE646" i="19"/>
  <c r="AE647" i="19"/>
  <c r="AE648" i="19"/>
  <c r="AE649" i="19"/>
  <c r="AE650" i="19"/>
  <c r="AE651" i="19"/>
  <c r="AE652" i="19"/>
  <c r="AE653" i="19"/>
  <c r="AE654" i="19"/>
  <c r="AE655" i="19"/>
  <c r="AE656" i="19"/>
  <c r="AE657" i="19"/>
  <c r="AE658" i="19"/>
  <c r="AE659" i="19"/>
  <c r="AE660" i="19"/>
  <c r="AE661" i="19"/>
  <c r="AE662" i="19"/>
  <c r="AE663" i="19"/>
  <c r="AE664" i="19"/>
  <c r="AE665" i="19"/>
  <c r="AE666" i="19"/>
  <c r="AE667" i="19"/>
  <c r="AE668" i="19"/>
  <c r="AE669" i="19"/>
  <c r="AE670" i="19"/>
  <c r="AE671" i="19"/>
  <c r="AE672" i="19"/>
  <c r="AE673" i="19"/>
  <c r="AE674" i="19"/>
  <c r="AE675" i="19"/>
  <c r="AE676" i="19"/>
  <c r="AE677" i="19"/>
  <c r="AE678" i="19"/>
  <c r="AE679" i="19"/>
  <c r="AE680" i="19"/>
  <c r="AE681" i="19"/>
  <c r="AE682" i="19"/>
  <c r="AE683" i="19"/>
  <c r="AE684" i="19"/>
  <c r="AE685" i="19"/>
  <c r="AE686" i="19"/>
  <c r="AE687" i="19"/>
  <c r="AE688" i="19"/>
  <c r="AE689" i="19"/>
  <c r="AE690" i="19"/>
  <c r="AE691" i="19"/>
  <c r="AE692" i="19"/>
  <c r="AE693" i="19"/>
  <c r="AE694" i="19"/>
  <c r="AE695" i="19"/>
  <c r="AE696" i="19"/>
  <c r="AE697" i="19"/>
  <c r="AE698" i="19"/>
  <c r="AE699" i="19"/>
  <c r="AE700" i="19"/>
  <c r="AE701" i="19"/>
  <c r="AE702" i="19"/>
  <c r="AE703" i="19"/>
  <c r="AE704" i="19"/>
  <c r="AE705" i="19"/>
  <c r="AE706" i="19"/>
  <c r="AE707" i="19"/>
  <c r="AE708" i="19"/>
  <c r="AE709" i="19"/>
  <c r="AE710" i="19"/>
  <c r="AE711" i="19"/>
  <c r="AE712" i="19"/>
  <c r="AE713" i="19"/>
  <c r="AE714" i="19"/>
  <c r="AE715" i="19"/>
  <c r="AE716" i="19"/>
  <c r="AE717" i="19"/>
  <c r="AE718" i="19"/>
  <c r="AE719" i="19"/>
  <c r="AE720" i="19"/>
  <c r="AE721" i="19"/>
  <c r="AE722" i="19"/>
  <c r="AE723" i="19"/>
  <c r="AE724" i="19"/>
  <c r="AE725" i="19"/>
  <c r="AE726" i="19"/>
  <c r="AE727" i="19"/>
  <c r="AE728" i="19"/>
  <c r="AE729" i="19"/>
  <c r="AE730" i="19"/>
  <c r="AE731" i="19"/>
  <c r="AE732" i="19"/>
  <c r="AE733" i="19"/>
  <c r="AE734" i="19"/>
  <c r="AE735" i="19"/>
  <c r="AE736" i="19"/>
  <c r="AE737" i="19"/>
  <c r="AE738" i="19"/>
  <c r="AE739" i="19"/>
  <c r="AE740" i="19"/>
  <c r="AE741" i="19"/>
  <c r="AE742" i="19"/>
  <c r="AE743" i="19"/>
  <c r="AE744" i="19"/>
  <c r="AE745" i="19"/>
  <c r="AE746" i="19"/>
  <c r="AE747" i="19"/>
  <c r="AE748" i="19"/>
  <c r="AE749" i="19"/>
  <c r="AE750" i="19"/>
  <c r="AE751" i="19"/>
  <c r="AE752" i="19"/>
  <c r="AE753" i="19"/>
  <c r="AE754" i="19"/>
  <c r="AE755" i="19"/>
  <c r="AE756" i="19"/>
  <c r="AE757" i="19"/>
  <c r="AE758" i="19"/>
  <c r="AE759" i="19"/>
  <c r="AE760" i="19"/>
  <c r="AE761" i="19"/>
  <c r="AE762" i="19"/>
  <c r="AE763" i="19"/>
  <c r="AE764" i="19"/>
  <c r="AE765" i="19"/>
  <c r="AE766" i="19"/>
  <c r="AE767" i="19"/>
  <c r="AE768" i="19"/>
  <c r="AE769" i="19"/>
  <c r="AE770" i="19"/>
  <c r="AE771" i="19"/>
  <c r="AE772" i="19"/>
  <c r="AE773" i="19"/>
  <c r="AE774" i="19"/>
  <c r="AE775" i="19"/>
  <c r="AE776" i="19"/>
  <c r="AE777" i="19"/>
  <c r="AE778" i="19"/>
  <c r="AE779" i="19"/>
  <c r="AE780" i="19"/>
  <c r="AE781" i="19"/>
  <c r="AE782" i="19"/>
  <c r="AE783" i="19"/>
  <c r="AE784" i="19"/>
  <c r="AE785" i="19"/>
  <c r="AE786" i="19"/>
  <c r="AE787" i="19"/>
  <c r="AE788" i="19"/>
  <c r="AE789" i="19"/>
  <c r="AE790" i="19"/>
  <c r="AE791" i="19"/>
  <c r="AE792" i="19"/>
  <c r="AE793" i="19"/>
  <c r="AE794" i="19"/>
  <c r="AE795" i="19"/>
  <c r="AE796" i="19"/>
  <c r="AE797" i="19"/>
  <c r="AE798" i="19"/>
  <c r="AE799" i="19"/>
  <c r="AE800" i="19"/>
  <c r="AE801" i="19"/>
  <c r="AE802" i="19"/>
  <c r="AE803" i="19"/>
  <c r="AE804" i="19"/>
  <c r="AE805" i="19"/>
  <c r="AE806" i="19"/>
  <c r="AE807" i="19"/>
  <c r="AE808" i="19"/>
  <c r="AE809" i="19"/>
  <c r="AE810" i="19"/>
  <c r="AE811" i="19"/>
  <c r="AE812" i="19"/>
  <c r="AE813" i="19"/>
  <c r="AE814" i="19"/>
  <c r="AE815" i="19"/>
  <c r="AE816" i="19"/>
  <c r="AE817" i="19"/>
  <c r="AE818" i="19"/>
  <c r="AE819" i="19"/>
  <c r="AE820" i="19"/>
  <c r="AE821" i="19"/>
  <c r="AE822" i="19"/>
  <c r="AE823" i="19"/>
  <c r="AE824" i="19"/>
  <c r="AE825" i="19"/>
  <c r="AE826" i="19"/>
  <c r="AE827" i="19"/>
  <c r="AE828" i="19"/>
  <c r="AE829" i="19"/>
  <c r="AE830" i="19"/>
  <c r="AE831" i="19"/>
  <c r="AE832" i="19"/>
  <c r="AE833" i="19"/>
  <c r="AE834" i="19"/>
  <c r="AE835" i="19"/>
  <c r="AE836" i="19"/>
  <c r="AE837" i="19"/>
  <c r="AE838" i="19"/>
  <c r="AE839" i="19"/>
  <c r="AE840" i="19"/>
  <c r="AE841" i="19"/>
  <c r="AE842" i="19"/>
  <c r="AE843" i="19"/>
  <c r="AE844" i="19"/>
  <c r="AE845" i="19"/>
  <c r="AE846" i="19"/>
  <c r="AE847" i="19"/>
  <c r="AE848" i="19"/>
  <c r="AE849" i="19"/>
  <c r="AE850" i="19"/>
  <c r="AE851" i="19"/>
  <c r="AE852" i="19"/>
  <c r="AE853" i="19"/>
  <c r="AE854" i="19"/>
  <c r="AE855" i="19"/>
  <c r="AE856" i="19"/>
  <c r="AE857" i="19"/>
  <c r="AE858" i="19"/>
  <c r="AE859" i="19"/>
  <c r="AE860" i="19"/>
  <c r="AE861" i="19"/>
  <c r="AE862" i="19"/>
  <c r="AE863" i="19"/>
  <c r="AE864" i="19"/>
  <c r="AE865" i="19"/>
  <c r="AE866" i="19"/>
  <c r="AE867" i="19"/>
  <c r="AE868" i="19"/>
  <c r="AE869" i="19"/>
  <c r="AE870" i="19"/>
  <c r="AE871" i="19"/>
  <c r="AE872" i="19"/>
  <c r="AE873" i="19"/>
  <c r="AE874" i="19"/>
  <c r="AE875" i="19"/>
  <c r="AE876" i="19"/>
  <c r="AE877" i="19"/>
  <c r="AE878" i="19"/>
  <c r="AE879" i="19"/>
  <c r="AE880" i="19"/>
  <c r="AE881" i="19"/>
  <c r="AE882" i="19"/>
  <c r="AE883" i="19"/>
  <c r="AE884" i="19"/>
  <c r="AE885" i="19"/>
  <c r="AE886" i="19"/>
  <c r="AE887" i="19"/>
  <c r="AE888" i="19"/>
  <c r="AE889" i="19"/>
  <c r="AE890" i="19"/>
  <c r="AE891" i="19"/>
  <c r="AE892" i="19"/>
  <c r="AE893" i="19"/>
  <c r="AE894" i="19"/>
  <c r="AE895" i="19"/>
  <c r="AE896" i="19"/>
  <c r="AE897" i="19"/>
  <c r="AE898" i="19"/>
  <c r="AE899" i="19"/>
  <c r="AE900" i="19"/>
  <c r="AE901" i="19"/>
  <c r="AE902" i="19"/>
  <c r="AE903" i="19"/>
  <c r="AE904" i="19"/>
  <c r="AE905" i="19"/>
  <c r="AE906" i="19"/>
  <c r="AE907" i="19"/>
  <c r="AE908" i="19"/>
  <c r="AE909" i="19"/>
  <c r="AE910" i="19"/>
  <c r="AE911" i="19"/>
  <c r="AE912" i="19"/>
  <c r="AE913" i="19"/>
  <c r="AE914" i="19"/>
  <c r="AE915" i="19"/>
  <c r="AE916" i="19"/>
  <c r="AE917" i="19"/>
  <c r="AE918" i="19"/>
  <c r="AE919" i="19"/>
  <c r="AE920" i="19"/>
  <c r="AE921" i="19"/>
  <c r="AE922" i="19"/>
  <c r="AE923" i="19"/>
  <c r="AE924" i="19"/>
  <c r="AE925" i="19"/>
  <c r="AE926" i="19"/>
  <c r="AE927" i="19"/>
  <c r="AE928" i="19"/>
  <c r="AE929" i="19"/>
  <c r="AE930" i="19"/>
  <c r="AE931" i="19"/>
  <c r="AE932" i="19"/>
  <c r="AE933" i="19"/>
  <c r="AE934" i="19"/>
  <c r="AE935" i="19"/>
  <c r="AE936" i="19"/>
  <c r="AE937" i="19"/>
  <c r="AE938" i="19"/>
  <c r="AE939" i="19"/>
  <c r="AE940" i="19"/>
  <c r="AE941" i="19"/>
  <c r="AE942" i="19"/>
  <c r="AE943" i="19"/>
  <c r="AE944" i="19"/>
  <c r="AE945" i="19"/>
  <c r="AE946" i="19"/>
  <c r="AE947" i="19"/>
  <c r="AE948" i="19"/>
  <c r="AE949" i="19"/>
  <c r="AE950" i="19"/>
  <c r="AE951" i="19"/>
  <c r="AE952" i="19"/>
  <c r="AE953" i="19"/>
  <c r="AE954" i="19"/>
  <c r="AE955" i="19"/>
  <c r="AE956" i="19"/>
  <c r="AE957" i="19"/>
  <c r="AE958" i="19"/>
  <c r="AE959" i="19"/>
  <c r="AE960" i="19"/>
  <c r="AE961" i="19"/>
  <c r="AE962" i="19"/>
  <c r="AE963" i="19"/>
  <c r="AE964" i="19"/>
  <c r="AE965" i="19"/>
  <c r="AE966" i="19"/>
  <c r="AE967" i="19"/>
  <c r="AE968" i="19"/>
  <c r="AE969" i="19"/>
  <c r="AE970" i="19"/>
  <c r="AE971" i="19"/>
  <c r="AE972" i="19"/>
  <c r="AE973" i="19"/>
  <c r="AE974" i="19"/>
  <c r="AE975" i="19"/>
  <c r="AE976" i="19"/>
  <c r="AE977" i="19"/>
  <c r="AE978" i="19"/>
  <c r="AE979" i="19"/>
  <c r="AE980" i="19"/>
  <c r="AE981" i="19"/>
  <c r="AE982" i="19"/>
  <c r="AE983" i="19"/>
  <c r="AE984" i="19"/>
  <c r="AE985" i="19"/>
  <c r="AE986" i="19"/>
  <c r="AE987" i="19"/>
  <c r="AE988" i="19"/>
  <c r="AE989" i="19"/>
  <c r="AE990" i="19"/>
  <c r="AE991" i="19"/>
  <c r="AE992" i="19"/>
  <c r="AE993" i="19"/>
  <c r="AE994" i="19"/>
  <c r="AE995" i="19"/>
  <c r="AE996" i="19"/>
  <c r="AE997" i="19"/>
  <c r="AE998" i="19"/>
  <c r="AE999" i="19"/>
  <c r="AE1000" i="19"/>
  <c r="AE1001" i="19"/>
  <c r="AE1002" i="19"/>
  <c r="AE1003" i="19"/>
  <c r="AE1004" i="19"/>
  <c r="AE1005" i="19"/>
  <c r="AE1006" i="19"/>
  <c r="AE1007" i="19"/>
  <c r="AE1008" i="19"/>
  <c r="AE1009" i="19"/>
  <c r="AE1010" i="19"/>
  <c r="AE1011" i="19"/>
  <c r="AE1012" i="19"/>
  <c r="AE1013" i="19"/>
  <c r="AE1014" i="19"/>
  <c r="AE1015" i="19"/>
  <c r="AE1016" i="19"/>
  <c r="AE1017" i="19"/>
  <c r="AE1018" i="19"/>
  <c r="AE1019" i="19"/>
  <c r="AE1020" i="19"/>
  <c r="AE1021" i="19"/>
  <c r="AE1022" i="19"/>
  <c r="AE1023" i="19"/>
  <c r="AE1024" i="19"/>
  <c r="AE1025" i="19"/>
  <c r="AE1026" i="19"/>
  <c r="AE1027" i="19"/>
  <c r="AE1028" i="19"/>
  <c r="AE1029" i="19"/>
  <c r="AE1030" i="19"/>
  <c r="AE1031" i="19"/>
  <c r="AE1032" i="19"/>
  <c r="AE1033" i="19"/>
  <c r="AE1034" i="19"/>
  <c r="AE1035" i="19"/>
  <c r="AE1036" i="19"/>
  <c r="AE1037" i="19"/>
  <c r="AE1038" i="19"/>
  <c r="AE1039" i="19"/>
  <c r="AE1040" i="19"/>
  <c r="AE1041" i="19"/>
  <c r="AE1042" i="19"/>
  <c r="AE1043" i="19"/>
  <c r="AE1044" i="19"/>
  <c r="AE1045" i="19"/>
  <c r="AE1046" i="19"/>
  <c r="AE1047" i="19"/>
  <c r="AE1048" i="19"/>
  <c r="AE1049" i="19"/>
  <c r="AE1050" i="19"/>
  <c r="AE1051" i="19"/>
  <c r="AE1052" i="19"/>
  <c r="AE1053" i="19"/>
  <c r="AE1054" i="19"/>
  <c r="AE1055" i="19"/>
  <c r="AE1056" i="19"/>
  <c r="AE1057" i="19"/>
  <c r="AE1058" i="19"/>
  <c r="AE1059" i="19"/>
  <c r="AE1060" i="19"/>
  <c r="AE1061" i="19"/>
  <c r="AE1062" i="19"/>
  <c r="AE1063" i="19"/>
  <c r="AE1064" i="19"/>
  <c r="AE1065" i="19"/>
  <c r="AE1066" i="19"/>
  <c r="AE1067" i="19"/>
  <c r="AE1068" i="19"/>
  <c r="AE1069" i="19"/>
  <c r="AE1070" i="19"/>
  <c r="AE1071" i="19"/>
  <c r="AE1072" i="19"/>
  <c r="AE1073" i="19"/>
  <c r="AE1074" i="19"/>
  <c r="AE1075" i="19"/>
  <c r="AE1076" i="19"/>
  <c r="AE1077" i="19"/>
  <c r="AE1078" i="19"/>
  <c r="AE1079" i="19"/>
  <c r="AE1080" i="19"/>
  <c r="AE1081" i="19"/>
  <c r="AE1082" i="19"/>
  <c r="AE1083" i="19"/>
  <c r="AE1084" i="19"/>
  <c r="AE1085" i="19"/>
  <c r="AE1086" i="19"/>
  <c r="AE1087" i="19"/>
  <c r="AE1088" i="19"/>
  <c r="AE1089" i="19"/>
  <c r="AE1090" i="19"/>
  <c r="AE1091" i="19"/>
  <c r="AE1092" i="19"/>
  <c r="AE1093" i="19"/>
  <c r="AE1094" i="19"/>
  <c r="AE1095" i="19"/>
  <c r="AE1096" i="19"/>
  <c r="AE1097" i="19"/>
  <c r="AE1098" i="19"/>
  <c r="AE1099" i="19"/>
  <c r="AE1100" i="19"/>
  <c r="AE1101" i="19"/>
  <c r="AE1102" i="19"/>
  <c r="AE1103" i="19"/>
  <c r="AE1104" i="19"/>
  <c r="AE1105" i="19"/>
  <c r="AE1106" i="19"/>
  <c r="AE1107" i="19"/>
  <c r="AE1108" i="19"/>
  <c r="AE1109" i="19"/>
  <c r="AE1110" i="19"/>
  <c r="AE1111" i="19"/>
  <c r="AE1112" i="19"/>
  <c r="AE1113" i="19"/>
  <c r="AE1114" i="19"/>
  <c r="AE1115" i="19"/>
  <c r="AE1116" i="19"/>
  <c r="AE1117" i="19"/>
  <c r="AE1118" i="19"/>
  <c r="AE1119" i="19"/>
  <c r="AE1120" i="19"/>
  <c r="AE1121" i="19"/>
  <c r="AE1122" i="19"/>
  <c r="AE1123" i="19"/>
  <c r="AE1124" i="19"/>
  <c r="AE1125" i="19"/>
  <c r="AE1126" i="19"/>
  <c r="AE1127" i="19"/>
  <c r="AE1128" i="19"/>
  <c r="AE1129" i="19"/>
  <c r="AE1130" i="19"/>
  <c r="AE1131" i="19"/>
  <c r="AE1132" i="19"/>
  <c r="AE1133" i="19"/>
  <c r="AE1134" i="19"/>
  <c r="AE1135" i="19"/>
  <c r="AE1136" i="19"/>
  <c r="AE1137" i="19"/>
  <c r="AE1138" i="19"/>
  <c r="AE1139" i="19"/>
  <c r="AE1140" i="19"/>
  <c r="AE1141" i="19"/>
  <c r="AE1142" i="19"/>
  <c r="AE1143" i="19"/>
  <c r="AE1144" i="19"/>
  <c r="AE1145" i="19"/>
  <c r="AE1146" i="19"/>
  <c r="AE1147" i="19"/>
  <c r="AE1148" i="19"/>
  <c r="AE1149" i="19"/>
  <c r="AE1150" i="19"/>
  <c r="AE1151" i="19"/>
  <c r="AE1152" i="19"/>
  <c r="AE1153" i="19"/>
  <c r="AE1154" i="19"/>
  <c r="AE1155" i="19"/>
  <c r="AE1156" i="19"/>
  <c r="AE1157" i="19"/>
  <c r="AE1158" i="19"/>
  <c r="AE1159" i="19"/>
  <c r="AE1160" i="19"/>
  <c r="AE1161" i="19"/>
  <c r="AE1162" i="19"/>
  <c r="AE1163" i="19"/>
  <c r="AE1164" i="19"/>
  <c r="AE1165" i="19"/>
  <c r="AE1166" i="19"/>
  <c r="AE1167" i="19"/>
  <c r="AE1168" i="19"/>
  <c r="AE1169" i="19"/>
  <c r="AE1170" i="19"/>
  <c r="AE1171" i="19"/>
  <c r="AE1172" i="19"/>
  <c r="AE1173" i="19"/>
  <c r="AE1174" i="19"/>
  <c r="AE1175" i="19"/>
  <c r="AE1176" i="19"/>
  <c r="AE1177" i="19"/>
  <c r="AE1178" i="19"/>
  <c r="AE1179" i="19"/>
  <c r="AE1180" i="19"/>
  <c r="AE1181" i="19"/>
  <c r="AE1182" i="19"/>
  <c r="AE1183" i="19"/>
  <c r="AE1184" i="19"/>
  <c r="AE1185" i="19"/>
  <c r="AE1186" i="19"/>
  <c r="AE1187" i="19"/>
  <c r="AE1188" i="19"/>
  <c r="AE1189" i="19"/>
  <c r="AE1190" i="19"/>
  <c r="AE1191" i="19"/>
  <c r="AE1192" i="19"/>
  <c r="AE1193" i="19"/>
  <c r="AE1194" i="19"/>
  <c r="AE1195" i="19"/>
  <c r="AE1196" i="19"/>
  <c r="AE1197" i="19"/>
  <c r="AE1198" i="19"/>
  <c r="AE1199" i="19"/>
  <c r="AE1200" i="19"/>
  <c r="AE1201" i="19"/>
  <c r="AE1202" i="19"/>
  <c r="AE1203" i="19"/>
  <c r="AE1204" i="19"/>
  <c r="AE1205" i="19"/>
  <c r="AE1206" i="19"/>
  <c r="AE1207" i="19"/>
  <c r="AE1208" i="19"/>
  <c r="AE1209" i="19"/>
  <c r="AE1210" i="19"/>
  <c r="AE1211" i="19"/>
  <c r="AE1212" i="19"/>
  <c r="AE1213" i="19"/>
  <c r="AE1214" i="19"/>
  <c r="AE1215" i="19"/>
  <c r="AE1216" i="19"/>
  <c r="AE1217" i="19"/>
  <c r="AE1218" i="19"/>
  <c r="AE1219" i="19"/>
  <c r="AE1220" i="19"/>
  <c r="AE1221" i="19"/>
  <c r="AE1222" i="19"/>
  <c r="AE1223" i="19"/>
  <c r="AE1224" i="19"/>
  <c r="AE1225" i="19"/>
  <c r="AE1226" i="19"/>
  <c r="AE1227" i="19"/>
  <c r="AE1228" i="19"/>
  <c r="AE1229" i="19"/>
  <c r="AE1230" i="19"/>
  <c r="AE1231" i="19"/>
  <c r="AE1232" i="19"/>
  <c r="AE1233" i="19"/>
  <c r="AE1234" i="19"/>
  <c r="AE1235" i="19"/>
  <c r="AE1236" i="19"/>
  <c r="AE1237" i="19"/>
  <c r="AE1238" i="19"/>
  <c r="AE1239" i="19"/>
  <c r="AE1240" i="19"/>
  <c r="AE1241" i="19"/>
  <c r="AE1242" i="19"/>
  <c r="AE1243" i="19"/>
  <c r="AE1244" i="19"/>
  <c r="AE1245" i="19"/>
  <c r="AE1246" i="19"/>
  <c r="AE1247" i="19"/>
  <c r="AE1248" i="19"/>
  <c r="AE1249" i="19"/>
  <c r="AE1250" i="19"/>
  <c r="AE1251" i="19"/>
  <c r="AE1252" i="19"/>
  <c r="AE1253" i="19"/>
  <c r="AE1254" i="19"/>
  <c r="AE1255" i="19"/>
  <c r="AE1256" i="19"/>
  <c r="AE1257" i="19"/>
  <c r="AE1258" i="19"/>
  <c r="AE1259" i="19"/>
  <c r="AE1260" i="19"/>
  <c r="AE1261" i="19"/>
  <c r="AE1262" i="19"/>
  <c r="AE1263" i="19"/>
  <c r="AE1264" i="19"/>
  <c r="AE1265" i="19"/>
  <c r="AE1266" i="19"/>
  <c r="AE1267" i="19"/>
  <c r="AE1268" i="19"/>
  <c r="AE1269" i="19"/>
  <c r="AE1270" i="19"/>
  <c r="AE1271" i="19"/>
  <c r="AE1272" i="19"/>
  <c r="AE1273" i="19"/>
  <c r="AE1274" i="19"/>
  <c r="AE1275" i="19"/>
  <c r="AE1276" i="19"/>
  <c r="AE1277" i="19"/>
  <c r="AE1278" i="19"/>
  <c r="AE1279" i="19"/>
  <c r="AE1280" i="19"/>
  <c r="AE1281" i="19"/>
  <c r="AE1282" i="19"/>
  <c r="AE1283" i="19"/>
  <c r="AE1284" i="19"/>
  <c r="AE1285" i="19"/>
  <c r="AE1286" i="19"/>
  <c r="AE1287" i="19"/>
  <c r="AE1288" i="19"/>
  <c r="AE1289" i="19"/>
  <c r="AE1290" i="19"/>
  <c r="AE1291" i="19"/>
  <c r="AE1292" i="19"/>
  <c r="AE1293" i="19"/>
  <c r="AE1294" i="19"/>
  <c r="AE1295" i="19"/>
  <c r="AE1296" i="19"/>
  <c r="AE1297" i="19"/>
  <c r="AE1298" i="19"/>
  <c r="AE1299" i="19"/>
  <c r="AE1300" i="19"/>
  <c r="AE1301" i="19"/>
  <c r="AE1302" i="19"/>
  <c r="AE1303" i="19"/>
  <c r="AE1304" i="19"/>
  <c r="AE1305" i="19"/>
  <c r="AE1306" i="19"/>
  <c r="AE1307" i="19"/>
  <c r="AE1308" i="19"/>
  <c r="AE1309" i="19"/>
  <c r="AE1310" i="19"/>
  <c r="AE1311" i="19"/>
  <c r="AE1312" i="19"/>
  <c r="AE1313" i="19"/>
  <c r="AE1314" i="19"/>
  <c r="AE1315" i="19"/>
  <c r="AE1316" i="19"/>
  <c r="AE1317" i="19"/>
  <c r="AE1318" i="19"/>
  <c r="AE1319" i="19"/>
  <c r="AE1320" i="19"/>
  <c r="AE1321" i="19"/>
  <c r="AE1322" i="19"/>
  <c r="AE1323" i="19"/>
  <c r="AE1324" i="19"/>
  <c r="AE1325" i="19"/>
  <c r="AE1326" i="19"/>
  <c r="AE1327" i="19"/>
  <c r="AE1328" i="19"/>
  <c r="AE1329" i="19"/>
  <c r="AE1330" i="19"/>
  <c r="AE1331" i="19"/>
  <c r="AE1332" i="19"/>
  <c r="AE1333" i="19"/>
  <c r="AE1334" i="19"/>
  <c r="AE1335" i="19"/>
  <c r="AE1336" i="19"/>
  <c r="AE1337" i="19"/>
  <c r="AE1338" i="19"/>
  <c r="AE1339" i="19"/>
  <c r="AE1340" i="19"/>
  <c r="AE1341" i="19"/>
  <c r="AE1342" i="19"/>
  <c r="AE1343" i="19"/>
  <c r="AE1344" i="19"/>
  <c r="AE1345" i="19"/>
  <c r="AE1346" i="19"/>
  <c r="AE1347" i="19"/>
  <c r="AE1348" i="19"/>
  <c r="AE1349" i="19"/>
  <c r="AE1350" i="19"/>
  <c r="AE1351" i="19"/>
  <c r="AE1352" i="19"/>
  <c r="AE1353" i="19"/>
  <c r="AE1354" i="19"/>
  <c r="AE1355" i="19"/>
  <c r="AE1356" i="19"/>
  <c r="AE1357" i="19"/>
  <c r="AE1358" i="19"/>
  <c r="AE1359" i="19"/>
  <c r="AE1360" i="19"/>
  <c r="AE1361" i="19"/>
  <c r="AE1362" i="19"/>
  <c r="AE1363" i="19"/>
  <c r="AE1364" i="19"/>
  <c r="AE1365" i="19"/>
  <c r="AE1366" i="19"/>
  <c r="AE1367" i="19"/>
  <c r="AE1368" i="19"/>
  <c r="AE1369" i="19"/>
  <c r="AE1370" i="19"/>
  <c r="AE1371" i="19"/>
  <c r="AE1372" i="19"/>
  <c r="AE1373" i="19"/>
  <c r="AE1374" i="19"/>
  <c r="AE1375" i="19"/>
  <c r="AE1376" i="19"/>
  <c r="AE1377" i="19"/>
  <c r="AE1378" i="19"/>
  <c r="AE1379" i="19"/>
  <c r="AE1380" i="19"/>
  <c r="AE1381" i="19"/>
  <c r="AE1382" i="19"/>
  <c r="AE1383" i="19"/>
  <c r="AE1384" i="19"/>
  <c r="AE1385" i="19"/>
  <c r="AE1386" i="19"/>
  <c r="AE1387" i="19"/>
  <c r="AE1388" i="19"/>
  <c r="AE1389" i="19"/>
  <c r="AE1390" i="19"/>
  <c r="AE1391" i="19"/>
  <c r="AE1392" i="19"/>
  <c r="AE1393" i="19"/>
  <c r="AE1394" i="19"/>
  <c r="AE1395" i="19"/>
  <c r="AE1396" i="19"/>
  <c r="AE1397" i="19"/>
  <c r="AE1398" i="19"/>
  <c r="AE1399" i="19"/>
  <c r="AE1400" i="19"/>
  <c r="AE1401" i="19"/>
  <c r="AE1402" i="19"/>
  <c r="AE1403" i="19"/>
  <c r="AE1404" i="19"/>
  <c r="AE1405" i="19"/>
  <c r="AE1406" i="19"/>
  <c r="AE1407" i="19"/>
  <c r="AE1408" i="19"/>
  <c r="AE1409" i="19"/>
  <c r="AE1410" i="19"/>
  <c r="AE1411" i="19"/>
  <c r="AE1412" i="19"/>
  <c r="AE1413" i="19"/>
  <c r="AE1414" i="19"/>
  <c r="AE1415" i="19"/>
  <c r="AE1416" i="19"/>
  <c r="AE1417" i="19"/>
  <c r="AE1418" i="19"/>
  <c r="AE1419" i="19"/>
  <c r="AE1420" i="19"/>
  <c r="AE1421" i="19"/>
  <c r="AE1422" i="19"/>
  <c r="AE1423" i="19"/>
  <c r="AE1424" i="19"/>
  <c r="AE1425" i="19"/>
  <c r="AE1426" i="19"/>
  <c r="AE1427" i="19"/>
  <c r="AE1428" i="19"/>
  <c r="AE1429" i="19"/>
  <c r="AE1430" i="19"/>
  <c r="AE1431" i="19"/>
  <c r="AE1432" i="19"/>
  <c r="AE1433" i="19"/>
  <c r="AE1434" i="19"/>
  <c r="AE1435" i="19"/>
  <c r="AE1436" i="19"/>
  <c r="AE1437" i="19"/>
  <c r="AE1438" i="19"/>
  <c r="AE1439" i="19"/>
  <c r="AE1440" i="19"/>
  <c r="AE1441" i="19"/>
  <c r="AE1442" i="19"/>
  <c r="AE1443" i="19"/>
  <c r="AE1444" i="19"/>
  <c r="AE1445" i="19"/>
  <c r="AE1446" i="19"/>
  <c r="AE1447" i="19"/>
  <c r="AE1448" i="19"/>
  <c r="AE1449" i="19"/>
  <c r="AE1450" i="19"/>
  <c r="AE1451" i="19"/>
  <c r="AE1452" i="19"/>
  <c r="AE1453" i="19"/>
  <c r="AE1454" i="19"/>
  <c r="AE1455" i="19"/>
  <c r="AE1456" i="19"/>
  <c r="AE1457" i="19"/>
  <c r="AE1458" i="19"/>
  <c r="AE1459" i="19"/>
  <c r="AE1460" i="19"/>
  <c r="AE1461" i="19"/>
  <c r="AE1462" i="19"/>
  <c r="AE1463" i="19"/>
  <c r="AE1464" i="19"/>
  <c r="AE1465" i="19"/>
  <c r="AE1466" i="19"/>
  <c r="AE1467" i="19"/>
  <c r="AE1468" i="19"/>
  <c r="AE1469" i="19"/>
  <c r="AE1470" i="19"/>
  <c r="AE1471" i="19"/>
  <c r="AE1472" i="19"/>
  <c r="AE1473" i="19"/>
  <c r="AE1474" i="19"/>
  <c r="AE1475" i="19"/>
  <c r="AE1476" i="19"/>
  <c r="AE1477" i="19"/>
  <c r="AE1478" i="19"/>
  <c r="AE1479" i="19"/>
  <c r="AE1480" i="19"/>
  <c r="AE1481" i="19"/>
  <c r="AE1482" i="19"/>
  <c r="AE1483" i="19"/>
  <c r="AE1484" i="19"/>
  <c r="AE1485" i="19"/>
  <c r="AE1486" i="19"/>
  <c r="AE1487" i="19"/>
  <c r="AE1488" i="19"/>
  <c r="AE1489" i="19"/>
  <c r="AE1490" i="19"/>
  <c r="AE1491" i="19"/>
  <c r="AE1492" i="19"/>
  <c r="AE1493" i="19"/>
  <c r="AE1494" i="19"/>
  <c r="AE1495" i="19"/>
  <c r="AE1496" i="19"/>
  <c r="AE1497" i="19"/>
  <c r="AE1498" i="19"/>
  <c r="AE1499" i="19"/>
  <c r="AE1500" i="19"/>
  <c r="AE1501" i="19"/>
  <c r="AE1502" i="19"/>
  <c r="AE1503" i="19"/>
  <c r="AE1504" i="19"/>
  <c r="AE1505" i="19"/>
  <c r="AE1506" i="19"/>
  <c r="AE1507" i="19"/>
  <c r="AE1508" i="19"/>
  <c r="AE1509" i="19"/>
  <c r="AE1510" i="19"/>
  <c r="AE1511" i="19"/>
  <c r="AE1512" i="19"/>
  <c r="AE1513" i="19"/>
  <c r="AE1514" i="19"/>
  <c r="AE1515" i="19"/>
  <c r="AE1516" i="19"/>
  <c r="AE1517" i="19"/>
  <c r="AE1518" i="19"/>
  <c r="AE1519" i="19"/>
  <c r="AE1520" i="19"/>
  <c r="AE1521" i="19"/>
  <c r="AE1522" i="19"/>
  <c r="AE1523" i="19"/>
  <c r="AE1524" i="19"/>
  <c r="AE1525" i="19"/>
  <c r="AE1526" i="19"/>
  <c r="AE1527" i="19"/>
  <c r="AE1528" i="19"/>
  <c r="AE1529" i="19"/>
  <c r="AE1530" i="19"/>
  <c r="AE1531" i="19"/>
  <c r="AE1532" i="19"/>
  <c r="AE1533" i="19"/>
  <c r="AE1534" i="19"/>
  <c r="AE1535" i="19"/>
  <c r="AE1536" i="19"/>
  <c r="AE1537" i="19"/>
  <c r="AE1538" i="19"/>
  <c r="AE1539" i="19"/>
  <c r="AE1540" i="19"/>
  <c r="AE1541" i="19"/>
  <c r="AE1542" i="19"/>
  <c r="AE1543" i="19"/>
  <c r="AE1544" i="19"/>
  <c r="AE1545" i="19"/>
  <c r="AE1546" i="19"/>
  <c r="AE1547" i="19"/>
  <c r="AE1548" i="19"/>
  <c r="AE1549" i="19"/>
  <c r="AE1550" i="19"/>
  <c r="AE1551" i="19"/>
  <c r="AE1552" i="19"/>
  <c r="AE1553" i="19"/>
  <c r="AE1554" i="19"/>
  <c r="AE1555" i="19"/>
  <c r="AE1556" i="19"/>
  <c r="AE1557" i="19"/>
  <c r="AE1558" i="19"/>
  <c r="AE1559" i="19"/>
  <c r="AE1560" i="19"/>
  <c r="AE1561" i="19"/>
  <c r="AE1562" i="19"/>
  <c r="AE1563" i="19"/>
  <c r="AE1564" i="19"/>
  <c r="AE1565" i="19"/>
  <c r="AE1566" i="19"/>
  <c r="AE1567" i="19"/>
  <c r="AE1568" i="19"/>
  <c r="AE1569" i="19"/>
  <c r="AE1570" i="19"/>
  <c r="AE1571" i="19"/>
  <c r="AE1572" i="19"/>
  <c r="AE1573" i="19"/>
  <c r="AE1574" i="19"/>
  <c r="AE1575" i="19"/>
  <c r="AE1576" i="19"/>
  <c r="AE1577" i="19"/>
  <c r="AE1578" i="19"/>
  <c r="AE1579" i="19"/>
  <c r="AE1580" i="19"/>
  <c r="AE1581" i="19"/>
  <c r="AE1582" i="19"/>
  <c r="AE1583" i="19"/>
  <c r="AE1584" i="19"/>
  <c r="AE1585" i="19"/>
  <c r="AE1586" i="19"/>
  <c r="AE1587" i="19"/>
  <c r="AE1588" i="19"/>
  <c r="AE1589" i="19"/>
  <c r="AE1590" i="19"/>
  <c r="AE1591" i="19"/>
  <c r="AE1592" i="19"/>
  <c r="AE1593" i="19"/>
  <c r="AE1594" i="19"/>
  <c r="AE1595" i="19"/>
  <c r="AE1596" i="19"/>
  <c r="AE1597" i="19"/>
  <c r="AE1598" i="19"/>
  <c r="AE1599" i="19"/>
  <c r="AE1600" i="19"/>
  <c r="AE1601" i="19"/>
  <c r="AE1602" i="19"/>
  <c r="AE1603" i="19"/>
  <c r="AE1604" i="19"/>
  <c r="AE1605" i="19"/>
  <c r="AE1606" i="19"/>
  <c r="AE1607" i="19"/>
  <c r="AE1608" i="19"/>
  <c r="AE1609" i="19"/>
  <c r="AE1610" i="19"/>
  <c r="AE1611" i="19"/>
  <c r="AE1612" i="19"/>
  <c r="AE1613" i="19"/>
  <c r="AE1614" i="19"/>
  <c r="AE1615" i="19"/>
  <c r="AE1616" i="19"/>
  <c r="AE1617" i="19"/>
  <c r="AE1618" i="19"/>
  <c r="AE1619" i="19"/>
  <c r="AE1620" i="19"/>
  <c r="AE1621" i="19"/>
  <c r="AE1622" i="19"/>
  <c r="AE1623" i="19"/>
  <c r="AE1624" i="19"/>
  <c r="AE1625" i="19"/>
  <c r="AE1626" i="19"/>
  <c r="AE1627" i="19"/>
  <c r="AE1628" i="19"/>
  <c r="AE1629" i="19"/>
  <c r="AE1630" i="19"/>
  <c r="AE1631" i="19"/>
  <c r="AE1632" i="19"/>
  <c r="AE1633" i="19"/>
  <c r="AE1634" i="19"/>
  <c r="AE1635" i="19"/>
  <c r="AE1636" i="19"/>
  <c r="AE1637" i="19"/>
  <c r="AE1638" i="19"/>
  <c r="AE1639" i="19"/>
  <c r="AE1640" i="19"/>
  <c r="AE1641" i="19"/>
  <c r="AE1642" i="19"/>
  <c r="AE1643" i="19"/>
  <c r="AE1644" i="19"/>
  <c r="AE1645" i="19"/>
  <c r="AE1646" i="19"/>
  <c r="AE1647" i="19"/>
  <c r="AE1648" i="19"/>
  <c r="AE1649" i="19"/>
  <c r="AE1650" i="19"/>
  <c r="AE1651" i="19"/>
  <c r="AE1652" i="19"/>
  <c r="AE1653" i="19"/>
  <c r="AE1654" i="19"/>
  <c r="AE1655" i="19"/>
  <c r="AE1656" i="19"/>
  <c r="AE1657" i="19"/>
  <c r="AE1658" i="19"/>
  <c r="AE1659" i="19"/>
  <c r="AE1660" i="19"/>
  <c r="AE1661" i="19"/>
  <c r="AE1662" i="19"/>
  <c r="AE1663" i="19"/>
  <c r="AE1664" i="19"/>
  <c r="AE1665" i="19"/>
  <c r="AE1666" i="19"/>
  <c r="AE1667" i="19"/>
  <c r="AE1668" i="19"/>
  <c r="AE1669" i="19"/>
  <c r="AE1670" i="19"/>
  <c r="AE1671" i="19"/>
  <c r="AE1672" i="19"/>
  <c r="AE1673" i="19"/>
  <c r="AE1674" i="19"/>
  <c r="AE1675" i="19"/>
  <c r="AE1676" i="19"/>
  <c r="AE1677" i="19"/>
  <c r="AE1678" i="19"/>
  <c r="AE1679" i="19"/>
  <c r="AE1680" i="19"/>
  <c r="AE1681" i="19"/>
  <c r="AE1682" i="19"/>
  <c r="AE1683" i="19"/>
  <c r="AE1684" i="19"/>
  <c r="AE1685" i="19"/>
  <c r="AE1686" i="19"/>
  <c r="AE1687" i="19"/>
  <c r="AE1688" i="19"/>
  <c r="AE1689" i="19"/>
  <c r="AE1690" i="19"/>
  <c r="AE1691" i="19"/>
  <c r="AE1692" i="19"/>
  <c r="AE1693" i="19"/>
  <c r="AE1694" i="19"/>
  <c r="AE1695" i="19"/>
  <c r="AE1696" i="19"/>
  <c r="AE1697" i="19"/>
  <c r="AE1698" i="19"/>
  <c r="AE1699" i="19"/>
  <c r="AE1700" i="19"/>
  <c r="AE1701" i="19"/>
  <c r="AE1702" i="19"/>
  <c r="AE1703" i="19"/>
  <c r="AE1704" i="19"/>
  <c r="AE1705" i="19"/>
  <c r="AE1706" i="19"/>
  <c r="AE1707" i="19"/>
  <c r="AE1708" i="19"/>
  <c r="AE1709" i="19"/>
  <c r="AE1710" i="19"/>
  <c r="AE1711" i="19"/>
  <c r="AE1712" i="19"/>
  <c r="AE1713" i="19"/>
  <c r="AE1714" i="19"/>
  <c r="AE1715" i="19"/>
  <c r="AE1716" i="19"/>
  <c r="AE1717" i="19"/>
  <c r="AE1718" i="19"/>
  <c r="AE1719" i="19"/>
  <c r="AE1720" i="19"/>
  <c r="AE1721" i="19"/>
  <c r="AE1722" i="19"/>
  <c r="AE1723" i="19"/>
  <c r="AE1724" i="19"/>
  <c r="AE1725" i="19"/>
  <c r="AE1726" i="19"/>
  <c r="AE1727" i="19"/>
  <c r="AE1728" i="19"/>
  <c r="AE1729" i="19"/>
  <c r="AE1730" i="19"/>
  <c r="AE1731" i="19"/>
  <c r="AE1732" i="19"/>
  <c r="AE1733" i="19"/>
  <c r="AE1734" i="19"/>
  <c r="AE1735" i="19"/>
  <c r="AE1736" i="19"/>
  <c r="AE1737" i="19"/>
  <c r="AE1738" i="19"/>
  <c r="AE1739" i="19"/>
  <c r="AE1740" i="19"/>
  <c r="AE1741" i="19"/>
  <c r="AE1742" i="19"/>
  <c r="AE1743" i="19"/>
  <c r="AE1744" i="19"/>
  <c r="AE1745" i="19"/>
  <c r="AE1746" i="19"/>
  <c r="AE1747" i="19"/>
  <c r="AE1748" i="19"/>
  <c r="AE1749" i="19"/>
  <c r="AE1750" i="19"/>
  <c r="AE1751" i="19"/>
  <c r="AE1752" i="19"/>
  <c r="AE1753" i="19"/>
  <c r="AE1754" i="19"/>
  <c r="AE1755" i="19"/>
  <c r="AE1756" i="19"/>
  <c r="AE1757" i="19"/>
  <c r="AE1758" i="19"/>
  <c r="AE1759" i="19"/>
  <c r="AE1760" i="19"/>
  <c r="AE1761" i="19"/>
  <c r="AE1762" i="19"/>
  <c r="AE1763" i="19"/>
  <c r="AE1764" i="19"/>
  <c r="AE1765" i="19"/>
  <c r="AE1766" i="19"/>
  <c r="AE1767" i="19"/>
  <c r="AE1768" i="19"/>
  <c r="AE1769" i="19"/>
  <c r="AE1770" i="19"/>
  <c r="AE1771" i="19"/>
  <c r="AE1772" i="19"/>
  <c r="AE1773" i="19"/>
  <c r="AE1774" i="19"/>
  <c r="AE1775" i="19"/>
  <c r="AE1776" i="19"/>
  <c r="AE1777" i="19"/>
  <c r="AE1778" i="19"/>
  <c r="AE1779" i="19"/>
  <c r="AE1780" i="19"/>
  <c r="AE1781" i="19"/>
  <c r="AE1782" i="19"/>
  <c r="AE1783" i="19"/>
  <c r="AE1784" i="19"/>
  <c r="AE1785" i="19"/>
  <c r="AE1786" i="19"/>
  <c r="AE1787" i="19"/>
  <c r="AE1788" i="19"/>
  <c r="AE1789" i="19"/>
  <c r="AE1790" i="19"/>
  <c r="AE1791" i="19"/>
  <c r="AE1792" i="19"/>
  <c r="AE1793" i="19"/>
  <c r="AE1794" i="19"/>
  <c r="AE1795" i="19"/>
  <c r="AE1796" i="19"/>
  <c r="AE1797" i="19"/>
  <c r="AE1798" i="19"/>
  <c r="AE1799" i="19"/>
  <c r="AE1800" i="19"/>
  <c r="AE1801" i="19"/>
  <c r="AE1802" i="19"/>
  <c r="AE1803" i="19"/>
  <c r="AE1804" i="19"/>
  <c r="AE1805" i="19"/>
  <c r="AE1806" i="19"/>
  <c r="AE1807" i="19"/>
  <c r="AE1808" i="19"/>
  <c r="AE1809" i="19"/>
  <c r="AE1810" i="19"/>
  <c r="AE1811" i="19"/>
  <c r="AE1812" i="19"/>
  <c r="AE1813" i="19"/>
  <c r="AE1814" i="19"/>
  <c r="AE1815" i="19"/>
  <c r="AE1816" i="19"/>
  <c r="AE1817" i="19"/>
  <c r="AE1818" i="19"/>
  <c r="AE1819" i="19"/>
  <c r="AE1820" i="19"/>
  <c r="AE1821" i="19"/>
  <c r="AE1822" i="19"/>
  <c r="AE1823" i="19"/>
  <c r="AE1824" i="19"/>
  <c r="AE1825" i="19"/>
  <c r="AE1826" i="19"/>
  <c r="AE1827" i="19"/>
  <c r="AE1828" i="19"/>
  <c r="AE1829" i="19"/>
  <c r="AE1830" i="19"/>
  <c r="AE1831" i="19"/>
  <c r="AE1832" i="19"/>
  <c r="AE1833" i="19"/>
  <c r="AE1834" i="19"/>
  <c r="AE1835" i="19"/>
  <c r="AE1836" i="19"/>
  <c r="AE1837" i="19"/>
  <c r="AE1838" i="19"/>
  <c r="AE1839" i="19"/>
  <c r="AE1840" i="19"/>
  <c r="AE1841" i="19"/>
  <c r="AE1842" i="19"/>
  <c r="AE1843" i="19"/>
  <c r="AE1844" i="19"/>
  <c r="AE1845" i="19"/>
  <c r="AE1846" i="19"/>
  <c r="AE1847" i="19"/>
  <c r="AE1848" i="19"/>
  <c r="AE1849" i="19"/>
  <c r="AE1850" i="19"/>
  <c r="AE1851" i="19"/>
  <c r="AE1852" i="19"/>
  <c r="AE1853" i="19"/>
  <c r="AE1854" i="19"/>
  <c r="AE1855" i="19"/>
  <c r="AE1856" i="19"/>
  <c r="AE1857" i="19"/>
  <c r="AE1858" i="19"/>
  <c r="AE1859" i="19"/>
  <c r="AE1860" i="19"/>
  <c r="AE1861" i="19"/>
  <c r="AE1862" i="19"/>
  <c r="AE1863" i="19"/>
  <c r="AE1864" i="19"/>
  <c r="AE1865" i="19"/>
  <c r="AE1866" i="19"/>
  <c r="AE1867" i="19"/>
  <c r="AE1868" i="19"/>
  <c r="AE1869" i="19"/>
  <c r="AE1870" i="19"/>
  <c r="AE1871" i="19"/>
  <c r="AE1872" i="19"/>
  <c r="AE1873" i="19"/>
  <c r="AE1874" i="19"/>
  <c r="AE1875" i="19"/>
  <c r="AE1876" i="19"/>
  <c r="AE1877" i="19"/>
  <c r="AE1878" i="19"/>
  <c r="AE1879" i="19"/>
  <c r="AE1880" i="19"/>
  <c r="AE1881" i="19"/>
  <c r="AE1882" i="19"/>
  <c r="AE1883" i="19"/>
  <c r="AE1884" i="19"/>
  <c r="AE1885" i="19"/>
  <c r="AE1886" i="19"/>
  <c r="AE1887" i="19"/>
  <c r="AE1888" i="19"/>
  <c r="AE1889" i="19"/>
  <c r="AE1890" i="19"/>
  <c r="AE1891" i="19"/>
  <c r="AE1892" i="19"/>
  <c r="AE1893" i="19"/>
  <c r="AE1894" i="19"/>
  <c r="AE1895" i="19"/>
  <c r="AE1896" i="19"/>
  <c r="AE1897" i="19"/>
  <c r="AE1898" i="19"/>
  <c r="AE1899" i="19"/>
  <c r="AE1900" i="19"/>
  <c r="AE1901" i="19"/>
  <c r="AE1902" i="19"/>
  <c r="AE1903" i="19"/>
  <c r="AE1904" i="19"/>
  <c r="AE1905" i="19"/>
  <c r="AE1906" i="19"/>
  <c r="AE1907" i="19"/>
  <c r="AE1908" i="19"/>
  <c r="AE1909" i="19"/>
  <c r="AE1910" i="19"/>
  <c r="AE1911" i="19"/>
  <c r="AE1912" i="19"/>
  <c r="AE1913" i="19"/>
  <c r="AE1914" i="19"/>
  <c r="AE1915" i="19"/>
  <c r="AE1916" i="19"/>
  <c r="AE1917" i="19"/>
  <c r="AE1918" i="19"/>
  <c r="AE1919" i="19"/>
  <c r="AE1920" i="19"/>
  <c r="AE1921" i="19"/>
  <c r="AE1922" i="19"/>
  <c r="AE1923" i="19"/>
  <c r="AE1924" i="19"/>
  <c r="AE1925" i="19"/>
  <c r="AE1926" i="19"/>
  <c r="AE1927" i="19"/>
  <c r="AE1928" i="19"/>
  <c r="AE1929" i="19"/>
  <c r="AE1930" i="19"/>
  <c r="AE1931" i="19"/>
  <c r="AE1932" i="19"/>
  <c r="AE1933" i="19"/>
  <c r="AE1934" i="19"/>
  <c r="AE1935" i="19"/>
  <c r="AE1936" i="19"/>
  <c r="AE1937" i="19"/>
  <c r="AE1938" i="19"/>
  <c r="AE1939" i="19"/>
  <c r="AE1940" i="19"/>
  <c r="AE1941" i="19"/>
  <c r="AE1942" i="19"/>
  <c r="AE1943" i="19"/>
  <c r="AE1944" i="19"/>
  <c r="AE1945" i="19"/>
  <c r="AE1946" i="19"/>
  <c r="AE1947" i="19"/>
  <c r="AE1948" i="19"/>
  <c r="AE1949" i="19"/>
  <c r="AE1950" i="19"/>
  <c r="AE1951" i="19"/>
  <c r="AE1952" i="19"/>
  <c r="AE1953" i="19"/>
  <c r="AE1954" i="19"/>
  <c r="AE1955" i="19"/>
  <c r="AE1956" i="19"/>
  <c r="AE1957" i="19"/>
  <c r="AE1958" i="19"/>
  <c r="AE1959" i="19"/>
  <c r="AE1960" i="19"/>
  <c r="AE1961" i="19"/>
  <c r="AE1962" i="19"/>
  <c r="AE1963" i="19"/>
  <c r="AE1964" i="19"/>
  <c r="AE1965" i="19"/>
  <c r="AE1966" i="19"/>
  <c r="AE1967" i="19"/>
  <c r="AE1968" i="19"/>
  <c r="AE1969" i="19"/>
  <c r="AE1970" i="19"/>
  <c r="AE1971" i="19"/>
  <c r="AE1972" i="19"/>
  <c r="AE1973" i="19"/>
  <c r="AE1974" i="19"/>
  <c r="AE1975" i="19"/>
  <c r="AE1976" i="19"/>
  <c r="AE1977" i="19"/>
  <c r="AE1978" i="19"/>
  <c r="AE1979" i="19"/>
  <c r="AE1980" i="19"/>
  <c r="AE1981" i="19"/>
  <c r="AE1982" i="19"/>
  <c r="AE1983" i="19"/>
  <c r="AE1984" i="19"/>
  <c r="AE1985" i="19"/>
  <c r="AE1986" i="19"/>
  <c r="AE1987" i="19"/>
  <c r="AE1988" i="19"/>
  <c r="AE1989" i="19"/>
  <c r="AE1990" i="19"/>
  <c r="AE1991" i="19"/>
  <c r="AE1992" i="19"/>
  <c r="AE1993" i="19"/>
  <c r="AE1994" i="19"/>
  <c r="AE1995" i="19"/>
  <c r="AE1996" i="19"/>
  <c r="AE1997" i="19"/>
  <c r="AE1998" i="19"/>
  <c r="AE19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D423" i="19"/>
  <c r="AD424" i="19"/>
  <c r="AD425" i="19"/>
  <c r="AD426" i="19"/>
  <c r="AD427" i="19"/>
  <c r="AD428" i="19"/>
  <c r="AD429" i="19"/>
  <c r="AD430" i="19"/>
  <c r="AD431" i="19"/>
  <c r="AD432" i="19"/>
  <c r="AD433" i="19"/>
  <c r="AD434" i="19"/>
  <c r="AD435" i="19"/>
  <c r="AD436" i="19"/>
  <c r="AD437" i="19"/>
  <c r="AD438" i="19"/>
  <c r="AD439" i="19"/>
  <c r="AD440" i="19"/>
  <c r="AD441" i="19"/>
  <c r="AD442" i="19"/>
  <c r="AD443" i="19"/>
  <c r="AD444" i="19"/>
  <c r="AD445" i="19"/>
  <c r="AD446" i="19"/>
  <c r="AD447" i="19"/>
  <c r="AD448" i="19"/>
  <c r="AD449" i="19"/>
  <c r="AD450" i="19"/>
  <c r="AD451" i="19"/>
  <c r="AD452" i="19"/>
  <c r="AD453" i="19"/>
  <c r="AD454" i="19"/>
  <c r="AD455" i="19"/>
  <c r="AD456" i="19"/>
  <c r="AD457" i="19"/>
  <c r="AD458" i="19"/>
  <c r="AD459" i="19"/>
  <c r="AD460" i="19"/>
  <c r="AD461" i="19"/>
  <c r="AD462" i="19"/>
  <c r="AD463" i="19"/>
  <c r="AD464" i="19"/>
  <c r="AD465" i="19"/>
  <c r="AD466" i="19"/>
  <c r="AD467" i="19"/>
  <c r="AD468" i="19"/>
  <c r="AD469" i="19"/>
  <c r="AD470" i="19"/>
  <c r="AD471" i="19"/>
  <c r="AD472" i="19"/>
  <c r="AD473" i="19"/>
  <c r="AD474" i="19"/>
  <c r="AD475" i="19"/>
  <c r="AD476" i="19"/>
  <c r="AD477" i="19"/>
  <c r="AD478" i="19"/>
  <c r="AD479" i="19"/>
  <c r="AD480" i="19"/>
  <c r="AD481" i="19"/>
  <c r="AD482" i="19"/>
  <c r="AD483" i="19"/>
  <c r="AD484" i="19"/>
  <c r="AD485" i="19"/>
  <c r="AD486" i="19"/>
  <c r="AD487" i="19"/>
  <c r="AD488" i="19"/>
  <c r="AD489" i="19"/>
  <c r="AD490" i="19"/>
  <c r="AD491" i="19"/>
  <c r="AD492" i="19"/>
  <c r="AD493" i="19"/>
  <c r="AD494" i="19"/>
  <c r="AD495" i="19"/>
  <c r="AD496" i="19"/>
  <c r="AD497" i="19"/>
  <c r="AD498" i="19"/>
  <c r="AD499" i="19"/>
  <c r="AD500" i="19"/>
  <c r="AD501" i="19"/>
  <c r="AD502" i="19"/>
  <c r="AD503" i="19"/>
  <c r="AD504" i="19"/>
  <c r="AD505" i="19"/>
  <c r="AD506" i="19"/>
  <c r="AD507" i="19"/>
  <c r="AD508" i="19"/>
  <c r="AD509" i="19"/>
  <c r="AD510" i="19"/>
  <c r="AD511" i="19"/>
  <c r="AD512" i="19"/>
  <c r="AD513" i="19"/>
  <c r="AD514" i="19"/>
  <c r="AD515" i="19"/>
  <c r="AD516" i="19"/>
  <c r="AD517" i="19"/>
  <c r="AD518" i="19"/>
  <c r="AD519" i="19"/>
  <c r="AD520" i="19"/>
  <c r="AD521" i="19"/>
  <c r="AD522" i="19"/>
  <c r="AD523" i="19"/>
  <c r="AD524" i="19"/>
  <c r="AD525" i="19"/>
  <c r="AD526" i="19"/>
  <c r="AD527" i="19"/>
  <c r="AD528" i="19"/>
  <c r="AD529" i="19"/>
  <c r="AD530" i="19"/>
  <c r="AD531" i="19"/>
  <c r="AD532" i="19"/>
  <c r="AD533" i="19"/>
  <c r="AD534" i="19"/>
  <c r="AD535" i="19"/>
  <c r="AD536" i="19"/>
  <c r="AD537" i="19"/>
  <c r="AD538" i="19"/>
  <c r="AD539" i="19"/>
  <c r="AD540" i="19"/>
  <c r="AD541" i="19"/>
  <c r="AD542" i="19"/>
  <c r="AD543" i="19"/>
  <c r="AD544" i="19"/>
  <c r="AD545" i="19"/>
  <c r="AD546" i="19"/>
  <c r="AD547" i="19"/>
  <c r="AD548" i="19"/>
  <c r="AD549" i="19"/>
  <c r="AD550" i="19"/>
  <c r="AD551" i="19"/>
  <c r="AD552" i="19"/>
  <c r="AD553" i="19"/>
  <c r="AD554" i="19"/>
  <c r="AD555" i="19"/>
  <c r="AD556" i="19"/>
  <c r="AD557" i="19"/>
  <c r="AD558" i="19"/>
  <c r="AD559" i="19"/>
  <c r="AD560" i="19"/>
  <c r="AD561" i="19"/>
  <c r="AD562" i="19"/>
  <c r="AD563" i="19"/>
  <c r="AD564" i="19"/>
  <c r="AD565" i="19"/>
  <c r="AD566" i="19"/>
  <c r="AD567" i="19"/>
  <c r="AD568" i="19"/>
  <c r="AD569" i="19"/>
  <c r="AD570" i="19"/>
  <c r="AD571" i="19"/>
  <c r="AD572" i="19"/>
  <c r="AD573" i="19"/>
  <c r="AD574" i="19"/>
  <c r="AD575" i="19"/>
  <c r="AD576" i="19"/>
  <c r="AD577" i="19"/>
  <c r="AD578" i="19"/>
  <c r="AD579" i="19"/>
  <c r="AD580" i="19"/>
  <c r="AD581" i="19"/>
  <c r="AD582" i="19"/>
  <c r="AD583" i="19"/>
  <c r="AD584" i="19"/>
  <c r="AD585" i="19"/>
  <c r="AD586" i="19"/>
  <c r="AD587" i="19"/>
  <c r="AD588" i="19"/>
  <c r="AD589" i="19"/>
  <c r="AD590" i="19"/>
  <c r="AD591" i="19"/>
  <c r="AD592" i="19"/>
  <c r="AD593" i="19"/>
  <c r="AD594" i="19"/>
  <c r="AD595" i="19"/>
  <c r="AD596" i="19"/>
  <c r="AD597" i="19"/>
  <c r="AD598" i="19"/>
  <c r="AD599" i="19"/>
  <c r="AD600" i="19"/>
  <c r="AD601" i="19"/>
  <c r="AD602" i="19"/>
  <c r="AD603" i="19"/>
  <c r="AD604" i="19"/>
  <c r="AD605" i="19"/>
  <c r="AD606" i="19"/>
  <c r="AD607" i="19"/>
  <c r="AD608" i="19"/>
  <c r="AD609" i="19"/>
  <c r="AD610" i="19"/>
  <c r="AD611" i="19"/>
  <c r="AD612" i="19"/>
  <c r="AD613" i="19"/>
  <c r="AD614" i="19"/>
  <c r="AD615" i="19"/>
  <c r="AD616" i="19"/>
  <c r="AD617" i="19"/>
  <c r="AD618" i="19"/>
  <c r="AD619" i="19"/>
  <c r="AD620" i="19"/>
  <c r="AD621" i="19"/>
  <c r="AD622" i="19"/>
  <c r="AD623" i="19"/>
  <c r="AD624" i="19"/>
  <c r="AD625" i="19"/>
  <c r="AD626" i="19"/>
  <c r="AD627" i="19"/>
  <c r="AD628" i="19"/>
  <c r="AD629" i="19"/>
  <c r="AD630" i="19"/>
  <c r="AD631" i="19"/>
  <c r="AD632" i="19"/>
  <c r="AD633" i="19"/>
  <c r="AD634" i="19"/>
  <c r="AD635" i="19"/>
  <c r="AD636" i="19"/>
  <c r="AD637" i="19"/>
  <c r="AD638" i="19"/>
  <c r="AD639" i="19"/>
  <c r="AD640" i="19"/>
  <c r="AD641" i="19"/>
  <c r="AD642" i="19"/>
  <c r="AD643" i="19"/>
  <c r="AD644" i="19"/>
  <c r="AD645" i="19"/>
  <c r="AD646" i="19"/>
  <c r="AD647" i="19"/>
  <c r="AD648" i="19"/>
  <c r="AD649" i="19"/>
  <c r="AD650" i="19"/>
  <c r="AD651" i="19"/>
  <c r="AD652" i="19"/>
  <c r="AD653" i="19"/>
  <c r="AD654" i="19"/>
  <c r="AD655" i="19"/>
  <c r="AD656" i="19"/>
  <c r="AD657" i="19"/>
  <c r="AD658" i="19"/>
  <c r="AD659" i="19"/>
  <c r="AD660" i="19"/>
  <c r="AD661" i="19"/>
  <c r="AD662" i="19"/>
  <c r="AD663" i="19"/>
  <c r="AD664" i="19"/>
  <c r="AD665" i="19"/>
  <c r="AD666" i="19"/>
  <c r="AD667" i="19"/>
  <c r="AD668" i="19"/>
  <c r="AD669" i="19"/>
  <c r="AD670" i="19"/>
  <c r="AD671" i="19"/>
  <c r="AD672" i="19"/>
  <c r="AD673" i="19"/>
  <c r="AD674" i="19"/>
  <c r="AD675" i="19"/>
  <c r="AD676" i="19"/>
  <c r="AD677" i="19"/>
  <c r="AD678" i="19"/>
  <c r="AD679" i="19"/>
  <c r="AD680" i="19"/>
  <c r="AD681" i="19"/>
  <c r="AD682" i="19"/>
  <c r="AD683" i="19"/>
  <c r="AD684" i="19"/>
  <c r="AD685" i="19"/>
  <c r="AD686" i="19"/>
  <c r="AD687" i="19"/>
  <c r="AD688" i="19"/>
  <c r="AD689" i="19"/>
  <c r="AD690" i="19"/>
  <c r="AD691" i="19"/>
  <c r="AD692" i="19"/>
  <c r="AD693" i="19"/>
  <c r="AD694" i="19"/>
  <c r="AD695" i="19"/>
  <c r="AD696" i="19"/>
  <c r="AD697" i="19"/>
  <c r="AD698" i="19"/>
  <c r="AD699" i="19"/>
  <c r="AD700" i="19"/>
  <c r="AD701" i="19"/>
  <c r="AD702" i="19"/>
  <c r="AD703" i="19"/>
  <c r="AD704" i="19"/>
  <c r="AD705" i="19"/>
  <c r="AD706" i="19"/>
  <c r="AD707" i="19"/>
  <c r="AD708" i="19"/>
  <c r="AD709" i="19"/>
  <c r="AD710" i="19"/>
  <c r="AD711" i="19"/>
  <c r="AD712" i="19"/>
  <c r="AD713" i="19"/>
  <c r="AD714" i="19"/>
  <c r="AD715" i="19"/>
  <c r="AD716" i="19"/>
  <c r="AD717" i="19"/>
  <c r="AD718" i="19"/>
  <c r="AD719" i="19"/>
  <c r="AD720" i="19"/>
  <c r="AD721" i="19"/>
  <c r="AD722" i="19"/>
  <c r="AD723" i="19"/>
  <c r="AD724" i="19"/>
  <c r="AD725" i="19"/>
  <c r="AD726" i="19"/>
  <c r="AD727" i="19"/>
  <c r="AD728" i="19"/>
  <c r="AD729" i="19"/>
  <c r="AD730" i="19"/>
  <c r="AD731" i="19"/>
  <c r="AD732" i="19"/>
  <c r="AD733" i="19"/>
  <c r="AD734" i="19"/>
  <c r="AD735" i="19"/>
  <c r="AD736" i="19"/>
  <c r="AD737" i="19"/>
  <c r="AD738" i="19"/>
  <c r="AD739" i="19"/>
  <c r="AD740" i="19"/>
  <c r="AD741" i="19"/>
  <c r="AD742" i="19"/>
  <c r="AD743" i="19"/>
  <c r="AD744" i="19"/>
  <c r="AD745" i="19"/>
  <c r="AD746" i="19"/>
  <c r="AD747" i="19"/>
  <c r="AD748" i="19"/>
  <c r="AD749" i="19"/>
  <c r="AD750" i="19"/>
  <c r="AD751" i="19"/>
  <c r="AD752" i="19"/>
  <c r="AD753" i="19"/>
  <c r="AD754" i="19"/>
  <c r="AD755" i="19"/>
  <c r="AD756" i="19"/>
  <c r="AD757" i="19"/>
  <c r="AD758" i="19"/>
  <c r="AD759" i="19"/>
  <c r="AD760" i="19"/>
  <c r="AD761" i="19"/>
  <c r="AD762" i="19"/>
  <c r="AD763" i="19"/>
  <c r="AD764" i="19"/>
  <c r="AD765" i="19"/>
  <c r="AD766" i="19"/>
  <c r="AD767" i="19"/>
  <c r="AD768" i="19"/>
  <c r="AD769" i="19"/>
  <c r="AD770" i="19"/>
  <c r="AD771" i="19"/>
  <c r="AD772" i="19"/>
  <c r="AD773" i="19"/>
  <c r="AD774" i="19"/>
  <c r="AD775" i="19"/>
  <c r="AD776" i="19"/>
  <c r="AD777" i="19"/>
  <c r="AD778" i="19"/>
  <c r="AD779" i="19"/>
  <c r="AD780" i="19"/>
  <c r="AD781" i="19"/>
  <c r="AD782" i="19"/>
  <c r="AD783" i="19"/>
  <c r="AD784" i="19"/>
  <c r="AD785" i="19"/>
  <c r="AD786" i="19"/>
  <c r="AD787" i="19"/>
  <c r="AD788" i="19"/>
  <c r="AD789" i="19"/>
  <c r="AD790" i="19"/>
  <c r="AD791" i="19"/>
  <c r="AD792" i="19"/>
  <c r="AD793" i="19"/>
  <c r="AD794" i="19"/>
  <c r="AD795" i="19"/>
  <c r="AD796" i="19"/>
  <c r="AD797" i="19"/>
  <c r="AD798" i="19"/>
  <c r="AD799" i="19"/>
  <c r="AD800" i="19"/>
  <c r="AD801" i="19"/>
  <c r="AD802" i="19"/>
  <c r="AD803" i="19"/>
  <c r="AD804" i="19"/>
  <c r="AD805" i="19"/>
  <c r="AD806" i="19"/>
  <c r="AD807" i="19"/>
  <c r="AD808" i="19"/>
  <c r="AD809" i="19"/>
  <c r="AD810" i="19"/>
  <c r="AD811" i="19"/>
  <c r="AD812" i="19"/>
  <c r="AD813" i="19"/>
  <c r="AD814" i="19"/>
  <c r="AD815" i="19"/>
  <c r="AD816" i="19"/>
  <c r="AD817" i="19"/>
  <c r="AD818" i="19"/>
  <c r="AD819" i="19"/>
  <c r="AD820" i="19"/>
  <c r="AD821" i="19"/>
  <c r="AD822" i="19"/>
  <c r="AD823" i="19"/>
  <c r="AD824" i="19"/>
  <c r="AD825" i="19"/>
  <c r="AD826" i="19"/>
  <c r="AD827" i="19"/>
  <c r="AD828" i="19"/>
  <c r="AD829" i="19"/>
  <c r="AD830" i="19"/>
  <c r="AD831" i="19"/>
  <c r="AD832" i="19"/>
  <c r="AD833" i="19"/>
  <c r="AD834" i="19"/>
  <c r="AD835" i="19"/>
  <c r="AD836" i="19"/>
  <c r="AD837" i="19"/>
  <c r="AD838" i="19"/>
  <c r="AD839" i="19"/>
  <c r="AD840" i="19"/>
  <c r="AD841" i="19"/>
  <c r="AD842" i="19"/>
  <c r="AD843" i="19"/>
  <c r="AD844" i="19"/>
  <c r="AD845" i="19"/>
  <c r="AD846" i="19"/>
  <c r="AD847" i="19"/>
  <c r="AD848" i="19"/>
  <c r="AD849" i="19"/>
  <c r="AD850" i="19"/>
  <c r="AD851" i="19"/>
  <c r="AD852" i="19"/>
  <c r="AD853" i="19"/>
  <c r="AD854" i="19"/>
  <c r="AD855" i="19"/>
  <c r="AD856" i="19"/>
  <c r="AD857" i="19"/>
  <c r="AD858" i="19"/>
  <c r="AD859" i="19"/>
  <c r="AD860" i="19"/>
  <c r="AD861" i="19"/>
  <c r="AD862" i="19"/>
  <c r="AD863" i="19"/>
  <c r="AD864" i="19"/>
  <c r="AD865" i="19"/>
  <c r="AD866" i="19"/>
  <c r="AD867" i="19"/>
  <c r="AD868" i="19"/>
  <c r="AD869" i="19"/>
  <c r="AD870" i="19"/>
  <c r="AD871" i="19"/>
  <c r="AD872" i="19"/>
  <c r="AD873" i="19"/>
  <c r="AD874" i="19"/>
  <c r="AD875" i="19"/>
  <c r="AD876" i="19"/>
  <c r="AD877" i="19"/>
  <c r="AD878" i="19"/>
  <c r="AD879" i="19"/>
  <c r="AD880" i="19"/>
  <c r="AD881" i="19"/>
  <c r="AD882" i="19"/>
  <c r="AD883" i="19"/>
  <c r="AD884" i="19"/>
  <c r="AD885" i="19"/>
  <c r="AD886" i="19"/>
  <c r="AD887" i="19"/>
  <c r="AD888" i="19"/>
  <c r="AD889" i="19"/>
  <c r="AD890" i="19"/>
  <c r="AD891" i="19"/>
  <c r="AD892" i="19"/>
  <c r="AD893" i="19"/>
  <c r="AD894" i="19"/>
  <c r="AD895" i="19"/>
  <c r="AD896" i="19"/>
  <c r="AD897" i="19"/>
  <c r="AD898" i="19"/>
  <c r="AD899" i="19"/>
  <c r="AD900" i="19"/>
  <c r="AD901" i="19"/>
  <c r="AD902" i="19"/>
  <c r="AD903" i="19"/>
  <c r="AD904" i="19"/>
  <c r="AD905" i="19"/>
  <c r="AD906" i="19"/>
  <c r="AD907" i="19"/>
  <c r="AD908" i="19"/>
  <c r="AD909" i="19"/>
  <c r="AD910" i="19"/>
  <c r="AD911" i="19"/>
  <c r="AD912" i="19"/>
  <c r="AD913" i="19"/>
  <c r="AD914" i="19"/>
  <c r="AD915" i="19"/>
  <c r="AD916" i="19"/>
  <c r="AD917" i="19"/>
  <c r="AD918" i="19"/>
  <c r="AD919" i="19"/>
  <c r="AD920" i="19"/>
  <c r="AD921" i="19"/>
  <c r="AD922" i="19"/>
  <c r="AD923" i="19"/>
  <c r="AD924" i="19"/>
  <c r="AD925" i="19"/>
  <c r="AD926" i="19"/>
  <c r="AD927" i="19"/>
  <c r="AD928" i="19"/>
  <c r="AD929" i="19"/>
  <c r="AD930" i="19"/>
  <c r="AD931" i="19"/>
  <c r="AD932" i="19"/>
  <c r="AD933" i="19"/>
  <c r="AD934" i="19"/>
  <c r="AD935" i="19"/>
  <c r="AD936" i="19"/>
  <c r="AD937" i="19"/>
  <c r="AD938" i="19"/>
  <c r="AD939" i="19"/>
  <c r="AD940" i="19"/>
  <c r="AD941" i="19"/>
  <c r="AD942" i="19"/>
  <c r="AD943" i="19"/>
  <c r="AD944" i="19"/>
  <c r="AD945" i="19"/>
  <c r="AD946" i="19"/>
  <c r="AD947" i="19"/>
  <c r="AD948" i="19"/>
  <c r="AD949" i="19"/>
  <c r="AD950" i="19"/>
  <c r="AD951" i="19"/>
  <c r="AD952" i="19"/>
  <c r="AD953" i="19"/>
  <c r="AD954" i="19"/>
  <c r="AD955" i="19"/>
  <c r="AD956" i="19"/>
  <c r="AD957" i="19"/>
  <c r="AD958" i="19"/>
  <c r="AD959" i="19"/>
  <c r="AD960" i="19"/>
  <c r="AD961" i="19"/>
  <c r="AD962" i="19"/>
  <c r="AD963" i="19"/>
  <c r="AD964" i="19"/>
  <c r="AD965" i="19"/>
  <c r="AD966" i="19"/>
  <c r="AD967" i="19"/>
  <c r="AD968" i="19"/>
  <c r="AD969" i="19"/>
  <c r="AD970" i="19"/>
  <c r="AD971" i="19"/>
  <c r="AD972" i="19"/>
  <c r="AD973" i="19"/>
  <c r="AD974" i="19"/>
  <c r="AD975" i="19"/>
  <c r="AD976" i="19"/>
  <c r="AD977" i="19"/>
  <c r="AD978" i="19"/>
  <c r="AD979" i="19"/>
  <c r="AD980" i="19"/>
  <c r="AD981" i="19"/>
  <c r="AD982" i="19"/>
  <c r="AD983" i="19"/>
  <c r="AD984" i="19"/>
  <c r="AD985" i="19"/>
  <c r="AD986" i="19"/>
  <c r="AD987" i="19"/>
  <c r="AD988" i="19"/>
  <c r="AD989" i="19"/>
  <c r="AD990" i="19"/>
  <c r="AD991" i="19"/>
  <c r="AD992" i="19"/>
  <c r="AD993" i="19"/>
  <c r="AD994" i="19"/>
  <c r="AD995" i="19"/>
  <c r="AD996" i="19"/>
  <c r="AD997" i="19"/>
  <c r="AD998" i="19"/>
  <c r="AD999" i="19"/>
  <c r="AD1000" i="19"/>
  <c r="AD1001" i="19"/>
  <c r="AD1002" i="19"/>
  <c r="AD1003" i="19"/>
  <c r="AD1004" i="19"/>
  <c r="AD1005" i="19"/>
  <c r="AD1006" i="19"/>
  <c r="AD1007" i="19"/>
  <c r="AD1008" i="19"/>
  <c r="AD1009" i="19"/>
  <c r="AD1010" i="19"/>
  <c r="AD1011" i="19"/>
  <c r="AD1012" i="19"/>
  <c r="AD1013" i="19"/>
  <c r="AD1014" i="19"/>
  <c r="AD1015" i="19"/>
  <c r="AD1016" i="19"/>
  <c r="AD1017" i="19"/>
  <c r="AD1018" i="19"/>
  <c r="AD1019" i="19"/>
  <c r="AD1020" i="19"/>
  <c r="AD1021" i="19"/>
  <c r="AD1022" i="19"/>
  <c r="AD1023" i="19"/>
  <c r="AD1024" i="19"/>
  <c r="AD1025" i="19"/>
  <c r="AD1026" i="19"/>
  <c r="AD1027" i="19"/>
  <c r="AD1028" i="19"/>
  <c r="AD1029" i="19"/>
  <c r="AD1030" i="19"/>
  <c r="AD1031" i="19"/>
  <c r="AD1032" i="19"/>
  <c r="AD1033" i="19"/>
  <c r="AD1034" i="19"/>
  <c r="AD1035" i="19"/>
  <c r="AD1036" i="19"/>
  <c r="AD1037" i="19"/>
  <c r="AD1038" i="19"/>
  <c r="AD1039" i="19"/>
  <c r="AD1040" i="19"/>
  <c r="AD1041" i="19"/>
  <c r="AD1042" i="19"/>
  <c r="AD1043" i="19"/>
  <c r="AD1044" i="19"/>
  <c r="AD1045" i="19"/>
  <c r="AD1046" i="19"/>
  <c r="AD1047" i="19"/>
  <c r="AD1048" i="19"/>
  <c r="AD1049" i="19"/>
  <c r="AD1050" i="19"/>
  <c r="AD1051" i="19"/>
  <c r="AD1052" i="19"/>
  <c r="AD1053" i="19"/>
  <c r="AD1054" i="19"/>
  <c r="AD1055" i="19"/>
  <c r="AD1056" i="19"/>
  <c r="AD1057" i="19"/>
  <c r="AD1058" i="19"/>
  <c r="AD1059" i="19"/>
  <c r="AD1060" i="19"/>
  <c r="AD1061" i="19"/>
  <c r="AD1062" i="19"/>
  <c r="AD1063" i="19"/>
  <c r="AD1064" i="19"/>
  <c r="AD1065" i="19"/>
  <c r="AD1066" i="19"/>
  <c r="AD1067" i="19"/>
  <c r="AD1068" i="19"/>
  <c r="AD1069" i="19"/>
  <c r="AD1070" i="19"/>
  <c r="AD1071" i="19"/>
  <c r="AD1072" i="19"/>
  <c r="AD1073" i="19"/>
  <c r="AD1074" i="19"/>
  <c r="AD1075" i="19"/>
  <c r="AD1076" i="19"/>
  <c r="AD1077" i="19"/>
  <c r="AD1078" i="19"/>
  <c r="AD1079" i="19"/>
  <c r="AD1080" i="19"/>
  <c r="AD1081" i="19"/>
  <c r="AD1082" i="19"/>
  <c r="AD1083" i="19"/>
  <c r="AD1084" i="19"/>
  <c r="AD1085" i="19"/>
  <c r="AD1086" i="19"/>
  <c r="AD1087" i="19"/>
  <c r="AD1088" i="19"/>
  <c r="AD1089" i="19"/>
  <c r="AD1090" i="19"/>
  <c r="AD1091" i="19"/>
  <c r="AD1092" i="19"/>
  <c r="AD1093" i="19"/>
  <c r="AD1094" i="19"/>
  <c r="AD1095" i="19"/>
  <c r="AD1096" i="19"/>
  <c r="AD1097" i="19"/>
  <c r="AD1098" i="19"/>
  <c r="AD1099" i="19"/>
  <c r="AD1100" i="19"/>
  <c r="AD1101" i="19"/>
  <c r="AD1102" i="19"/>
  <c r="AD1103" i="19"/>
  <c r="AD1104" i="19"/>
  <c r="AD1105" i="19"/>
  <c r="AD1106" i="19"/>
  <c r="AD1107" i="19"/>
  <c r="AD1108" i="19"/>
  <c r="AD1109" i="19"/>
  <c r="AD1110" i="19"/>
  <c r="AD1111" i="19"/>
  <c r="AD1112" i="19"/>
  <c r="AD1113" i="19"/>
  <c r="AD1114" i="19"/>
  <c r="AD1115" i="19"/>
  <c r="AD1116" i="19"/>
  <c r="AD1117" i="19"/>
  <c r="AD1118" i="19"/>
  <c r="AD1119" i="19"/>
  <c r="AD1120" i="19"/>
  <c r="AD1121" i="19"/>
  <c r="AD1122" i="19"/>
  <c r="AD1123" i="19"/>
  <c r="AD1124" i="19"/>
  <c r="AD1125" i="19"/>
  <c r="AD1126" i="19"/>
  <c r="AD1127" i="19"/>
  <c r="AD1128" i="19"/>
  <c r="AD1129" i="19"/>
  <c r="AD1130" i="19"/>
  <c r="AD1131" i="19"/>
  <c r="AD1132" i="19"/>
  <c r="AD1133" i="19"/>
  <c r="AD1134" i="19"/>
  <c r="AD1135" i="19"/>
  <c r="AD1136" i="19"/>
  <c r="AD1137" i="19"/>
  <c r="AD1138" i="19"/>
  <c r="AD1139" i="19"/>
  <c r="AD1140" i="19"/>
  <c r="AD1141" i="19"/>
  <c r="AD1142" i="19"/>
  <c r="AD1143" i="19"/>
  <c r="AD1144" i="19"/>
  <c r="AD1145" i="19"/>
  <c r="AD1146" i="19"/>
  <c r="AD1147" i="19"/>
  <c r="AD1148" i="19"/>
  <c r="AD1149" i="19"/>
  <c r="AD1150" i="19"/>
  <c r="AD1151" i="19"/>
  <c r="AD1152" i="19"/>
  <c r="AD1153" i="19"/>
  <c r="AD1154" i="19"/>
  <c r="AD1155" i="19"/>
  <c r="AD1156" i="19"/>
  <c r="AD1157" i="19"/>
  <c r="AD1158" i="19"/>
  <c r="AD1159" i="19"/>
  <c r="AD1160" i="19"/>
  <c r="AD1161" i="19"/>
  <c r="AD1162" i="19"/>
  <c r="AD1163" i="19"/>
  <c r="AD1164" i="19"/>
  <c r="AD1165" i="19"/>
  <c r="AD1166" i="19"/>
  <c r="AD1167" i="19"/>
  <c r="AD1168" i="19"/>
  <c r="AD1169" i="19"/>
  <c r="AD1170" i="19"/>
  <c r="AD1171" i="19"/>
  <c r="AD1172" i="19"/>
  <c r="AD1173" i="19"/>
  <c r="AD1174" i="19"/>
  <c r="AD1175" i="19"/>
  <c r="AD1176" i="19"/>
  <c r="AD1177" i="19"/>
  <c r="AD1178" i="19"/>
  <c r="AD1179" i="19"/>
  <c r="AD1180" i="19"/>
  <c r="AD1181" i="19"/>
  <c r="AD1182" i="19"/>
  <c r="AD1183" i="19"/>
  <c r="AD1184" i="19"/>
  <c r="AD1185" i="19"/>
  <c r="AD1186" i="19"/>
  <c r="AD1187" i="19"/>
  <c r="AD1188" i="19"/>
  <c r="AD1189" i="19"/>
  <c r="AD1190" i="19"/>
  <c r="AD1191" i="19"/>
  <c r="AD1192" i="19"/>
  <c r="AD1193" i="19"/>
  <c r="AD1194" i="19"/>
  <c r="AD1195" i="19"/>
  <c r="AD1196" i="19"/>
  <c r="AD1197" i="19"/>
  <c r="AD1198" i="19"/>
  <c r="AD1199" i="19"/>
  <c r="AD1200" i="19"/>
  <c r="AD1201" i="19"/>
  <c r="AD1202" i="19"/>
  <c r="AD1203" i="19"/>
  <c r="AD1204" i="19"/>
  <c r="AD1205" i="19"/>
  <c r="AD1206" i="19"/>
  <c r="AD1207" i="19"/>
  <c r="AD1208" i="19"/>
  <c r="AD1209" i="19"/>
  <c r="AD1210" i="19"/>
  <c r="AD1211" i="19"/>
  <c r="AD1212" i="19"/>
  <c r="AD1213" i="19"/>
  <c r="AD1214" i="19"/>
  <c r="AD1215" i="19"/>
  <c r="AD1216" i="19"/>
  <c r="AD1217" i="19"/>
  <c r="AD1218" i="19"/>
  <c r="AD1219" i="19"/>
  <c r="AD1220" i="19"/>
  <c r="AD1221" i="19"/>
  <c r="AD1222" i="19"/>
  <c r="AD1223" i="19"/>
  <c r="AD1224" i="19"/>
  <c r="AD1225" i="19"/>
  <c r="AD1226" i="19"/>
  <c r="AD1227" i="19"/>
  <c r="AD1228" i="19"/>
  <c r="AD1229" i="19"/>
  <c r="AD1230" i="19"/>
  <c r="AD1231" i="19"/>
  <c r="AD1232" i="19"/>
  <c r="AD1233" i="19"/>
  <c r="AD1234" i="19"/>
  <c r="AD1235" i="19"/>
  <c r="AD1236" i="19"/>
  <c r="AD1237" i="19"/>
  <c r="AD1238" i="19"/>
  <c r="AD1239" i="19"/>
  <c r="AD1240" i="19"/>
  <c r="AD1241" i="19"/>
  <c r="AD1242" i="19"/>
  <c r="AD1243" i="19"/>
  <c r="AD1244" i="19"/>
  <c r="AD1245" i="19"/>
  <c r="AD1246" i="19"/>
  <c r="AD1247" i="19"/>
  <c r="AD1248" i="19"/>
  <c r="AD1249" i="19"/>
  <c r="AD1250" i="19"/>
  <c r="AD1251" i="19"/>
  <c r="AD1252" i="19"/>
  <c r="AD1253" i="19"/>
  <c r="AD1254" i="19"/>
  <c r="AD1255" i="19"/>
  <c r="AD1256" i="19"/>
  <c r="AD1257" i="19"/>
  <c r="AD1258" i="19"/>
  <c r="AD1259" i="19"/>
  <c r="AD1260" i="19"/>
  <c r="AD1261" i="19"/>
  <c r="AD1262" i="19"/>
  <c r="AD1263" i="19"/>
  <c r="AD1264" i="19"/>
  <c r="AD1265" i="19"/>
  <c r="AD1266" i="19"/>
  <c r="AD1267" i="19"/>
  <c r="AD1268" i="19"/>
  <c r="AD1269" i="19"/>
  <c r="AD1270" i="19"/>
  <c r="AD1271" i="19"/>
  <c r="AD1272" i="19"/>
  <c r="AD1273" i="19"/>
  <c r="AD1274" i="19"/>
  <c r="AD1275" i="19"/>
  <c r="AD1276" i="19"/>
  <c r="AD1277" i="19"/>
  <c r="AD1278" i="19"/>
  <c r="AD1279" i="19"/>
  <c r="AD1280" i="19"/>
  <c r="AD1281" i="19"/>
  <c r="AD1282" i="19"/>
  <c r="AD1283" i="19"/>
  <c r="AD1284" i="19"/>
  <c r="AD1285" i="19"/>
  <c r="AD1286" i="19"/>
  <c r="AD1287" i="19"/>
  <c r="AD1288" i="19"/>
  <c r="AD1289" i="19"/>
  <c r="AD1290" i="19"/>
  <c r="AD1291" i="19"/>
  <c r="AD1292" i="19"/>
  <c r="AD1293" i="19"/>
  <c r="AD1294" i="19"/>
  <c r="AD1295" i="19"/>
  <c r="AD1296" i="19"/>
  <c r="AD1297" i="19"/>
  <c r="AD1298" i="19"/>
  <c r="AD1299" i="19"/>
  <c r="AD1300" i="19"/>
  <c r="AD1301" i="19"/>
  <c r="AD1302" i="19"/>
  <c r="AD1303" i="19"/>
  <c r="AD1304" i="19"/>
  <c r="AD1305" i="19"/>
  <c r="AD1306" i="19"/>
  <c r="AD1307" i="19"/>
  <c r="AD1308" i="19"/>
  <c r="AD1309" i="19"/>
  <c r="AD1310" i="19"/>
  <c r="AD1311" i="19"/>
  <c r="AD1312" i="19"/>
  <c r="AD1313" i="19"/>
  <c r="AD1314" i="19"/>
  <c r="AD1315" i="19"/>
  <c r="AD1316" i="19"/>
  <c r="AD1317" i="19"/>
  <c r="AD1318" i="19"/>
  <c r="AD1319" i="19"/>
  <c r="AD1320" i="19"/>
  <c r="AD1321" i="19"/>
  <c r="AD1322" i="19"/>
  <c r="AD1323" i="19"/>
  <c r="AD1324" i="19"/>
  <c r="AD1325" i="19"/>
  <c r="AD1326" i="19"/>
  <c r="AD1327" i="19"/>
  <c r="AD1328" i="19"/>
  <c r="AD1329" i="19"/>
  <c r="AD1330" i="19"/>
  <c r="AD1331" i="19"/>
  <c r="AD1332" i="19"/>
  <c r="AD1333" i="19"/>
  <c r="AD1334" i="19"/>
  <c r="AD1335" i="19"/>
  <c r="AD1336" i="19"/>
  <c r="AD1337" i="19"/>
  <c r="AD1338" i="19"/>
  <c r="AD1339" i="19"/>
  <c r="AD1340" i="19"/>
  <c r="AD1341" i="19"/>
  <c r="AD1342" i="19"/>
  <c r="AD1343" i="19"/>
  <c r="AD1344" i="19"/>
  <c r="AD1345" i="19"/>
  <c r="AD1346" i="19"/>
  <c r="AD1347" i="19"/>
  <c r="AD1348" i="19"/>
  <c r="AD1349" i="19"/>
  <c r="AD1350" i="19"/>
  <c r="AD1351" i="19"/>
  <c r="AD1352" i="19"/>
  <c r="AD1353" i="19"/>
  <c r="AD1354" i="19"/>
  <c r="AD1355" i="19"/>
  <c r="AD1356" i="19"/>
  <c r="AD1357" i="19"/>
  <c r="AD1358" i="19"/>
  <c r="AD1359" i="19"/>
  <c r="AD1360" i="19"/>
  <c r="AD1361" i="19"/>
  <c r="AD1362" i="19"/>
  <c r="AD1363" i="19"/>
  <c r="AD1364" i="19"/>
  <c r="AD1365" i="19"/>
  <c r="AD1366" i="19"/>
  <c r="AD1367" i="19"/>
  <c r="AD1368" i="19"/>
  <c r="AD1369" i="19"/>
  <c r="AD1370" i="19"/>
  <c r="AD1371" i="19"/>
  <c r="AD1372" i="19"/>
  <c r="AD1373" i="19"/>
  <c r="AD1374" i="19"/>
  <c r="AD1375" i="19"/>
  <c r="AD1376" i="19"/>
  <c r="AD1377" i="19"/>
  <c r="AD1378" i="19"/>
  <c r="AD1379" i="19"/>
  <c r="AD1380" i="19"/>
  <c r="AD1381" i="19"/>
  <c r="AD1382" i="19"/>
  <c r="AD1383" i="19"/>
  <c r="AD1384" i="19"/>
  <c r="AD1385" i="19"/>
  <c r="AD1386" i="19"/>
  <c r="AD1387" i="19"/>
  <c r="AD1388" i="19"/>
  <c r="AD1389" i="19"/>
  <c r="AD1390" i="19"/>
  <c r="AD1391" i="19"/>
  <c r="AD1392" i="19"/>
  <c r="AD1393" i="19"/>
  <c r="AD1394" i="19"/>
  <c r="AD1395" i="19"/>
  <c r="AD1396" i="19"/>
  <c r="AD1397" i="19"/>
  <c r="AD1398" i="19"/>
  <c r="AD1399" i="19"/>
  <c r="AD1400" i="19"/>
  <c r="AD1401" i="19"/>
  <c r="AD1402" i="19"/>
  <c r="AD1403" i="19"/>
  <c r="AD1404" i="19"/>
  <c r="AD1405" i="19"/>
  <c r="AD1406" i="19"/>
  <c r="AD1407" i="19"/>
  <c r="AD1408" i="19"/>
  <c r="AD1409" i="19"/>
  <c r="AD1410" i="19"/>
  <c r="AD1411" i="19"/>
  <c r="AD1412" i="19"/>
  <c r="AD1413" i="19"/>
  <c r="AD1414" i="19"/>
  <c r="AD1415" i="19"/>
  <c r="AD1416" i="19"/>
  <c r="AD1417" i="19"/>
  <c r="AD1418" i="19"/>
  <c r="AD1419" i="19"/>
  <c r="AD1420" i="19"/>
  <c r="AD1421" i="19"/>
  <c r="AD1422" i="19"/>
  <c r="AD1423" i="19"/>
  <c r="AD1424" i="19"/>
  <c r="AD1425" i="19"/>
  <c r="AD1426" i="19"/>
  <c r="AD1427" i="19"/>
  <c r="AD1428" i="19"/>
  <c r="AD1429" i="19"/>
  <c r="AD1430" i="19"/>
  <c r="AD1431" i="19"/>
  <c r="AD1432" i="19"/>
  <c r="AD1433" i="19"/>
  <c r="AD1434" i="19"/>
  <c r="AD1435" i="19"/>
  <c r="AD1436" i="19"/>
  <c r="AD1437" i="19"/>
  <c r="AD1438" i="19"/>
  <c r="AD1439" i="19"/>
  <c r="AD1440" i="19"/>
  <c r="AD1441" i="19"/>
  <c r="AD1442" i="19"/>
  <c r="AD1443" i="19"/>
  <c r="AD1444" i="19"/>
  <c r="AD1445" i="19"/>
  <c r="AD1446" i="19"/>
  <c r="AD1447" i="19"/>
  <c r="AD1448" i="19"/>
  <c r="AD1449" i="19"/>
  <c r="AD1450" i="19"/>
  <c r="AD1451" i="19"/>
  <c r="AD1452" i="19"/>
  <c r="AD1453" i="19"/>
  <c r="AD1454" i="19"/>
  <c r="AD1455" i="19"/>
  <c r="AD1456" i="19"/>
  <c r="AD1457" i="19"/>
  <c r="AD1458" i="19"/>
  <c r="AD1459" i="19"/>
  <c r="AD1460" i="19"/>
  <c r="AD1461" i="19"/>
  <c r="AD1462" i="19"/>
  <c r="AD1463" i="19"/>
  <c r="AD1464" i="19"/>
  <c r="AD1465" i="19"/>
  <c r="AD1466" i="19"/>
  <c r="AD1467" i="19"/>
  <c r="AD1468" i="19"/>
  <c r="AD1469" i="19"/>
  <c r="AD1470" i="19"/>
  <c r="AD1471" i="19"/>
  <c r="AD1472" i="19"/>
  <c r="AD1473" i="19"/>
  <c r="AD1474" i="19"/>
  <c r="AD1475" i="19"/>
  <c r="AD1476" i="19"/>
  <c r="AD1477" i="19"/>
  <c r="AD1478" i="19"/>
  <c r="AD1479" i="19"/>
  <c r="AD1480" i="19"/>
  <c r="AD1481" i="19"/>
  <c r="AD1482" i="19"/>
  <c r="AD1483" i="19"/>
  <c r="AD1484" i="19"/>
  <c r="AD1485" i="19"/>
  <c r="AD1486" i="19"/>
  <c r="AD1487" i="19"/>
  <c r="AD1488" i="19"/>
  <c r="AD1489" i="19"/>
  <c r="AD1490" i="19"/>
  <c r="AD1491" i="19"/>
  <c r="AD1492" i="19"/>
  <c r="AD1493" i="19"/>
  <c r="AD1494" i="19"/>
  <c r="AD1495" i="19"/>
  <c r="AD1496" i="19"/>
  <c r="AD1497" i="19"/>
  <c r="AD1498" i="19"/>
  <c r="AD1499" i="19"/>
  <c r="AD1500" i="19"/>
  <c r="AD1501" i="19"/>
  <c r="AD1502" i="19"/>
  <c r="AD1503" i="19"/>
  <c r="AD1504" i="19"/>
  <c r="AD1505" i="19"/>
  <c r="AD1506" i="19"/>
  <c r="AD1507" i="19"/>
  <c r="AD1508" i="19"/>
  <c r="AD1509" i="19"/>
  <c r="AD1510" i="19"/>
  <c r="AD1511" i="19"/>
  <c r="AD1512" i="19"/>
  <c r="AD1513" i="19"/>
  <c r="AD1514" i="19"/>
  <c r="AD1515" i="19"/>
  <c r="AD1516" i="19"/>
  <c r="AD1517" i="19"/>
  <c r="AD1518" i="19"/>
  <c r="AD1519" i="19"/>
  <c r="AD1520" i="19"/>
  <c r="AD1521" i="19"/>
  <c r="AD1522" i="19"/>
  <c r="AD1523" i="19"/>
  <c r="AD1524" i="19"/>
  <c r="AD1525" i="19"/>
  <c r="AD1526" i="19"/>
  <c r="AD1527" i="19"/>
  <c r="AD1528" i="19"/>
  <c r="AD1529" i="19"/>
  <c r="AD1530" i="19"/>
  <c r="AD1531" i="19"/>
  <c r="AD1532" i="19"/>
  <c r="AD1533" i="19"/>
  <c r="AD1534" i="19"/>
  <c r="AD1535" i="19"/>
  <c r="AD1536" i="19"/>
  <c r="AD1537" i="19"/>
  <c r="AD1538" i="19"/>
  <c r="AD1539" i="19"/>
  <c r="AD1540" i="19"/>
  <c r="AD1541" i="19"/>
  <c r="AD1542" i="19"/>
  <c r="AD1543" i="19"/>
  <c r="AD1544" i="19"/>
  <c r="AD1545" i="19"/>
  <c r="AD1546" i="19"/>
  <c r="AD1547" i="19"/>
  <c r="AD1548" i="19"/>
  <c r="AD1549" i="19"/>
  <c r="AD1550" i="19"/>
  <c r="AD1551" i="19"/>
  <c r="AD1552" i="19"/>
  <c r="AD1553" i="19"/>
  <c r="AD1554" i="19"/>
  <c r="AD1555" i="19"/>
  <c r="AD1556" i="19"/>
  <c r="AD1557" i="19"/>
  <c r="AD1558" i="19"/>
  <c r="AD1559" i="19"/>
  <c r="AD1560" i="19"/>
  <c r="AD1561" i="19"/>
  <c r="AD1562" i="19"/>
  <c r="AD1563" i="19"/>
  <c r="AD1564" i="19"/>
  <c r="AD1565" i="19"/>
  <c r="AD1566" i="19"/>
  <c r="AD1567" i="19"/>
  <c r="AD1568" i="19"/>
  <c r="AD1569" i="19"/>
  <c r="AD1570" i="19"/>
  <c r="AD1571" i="19"/>
  <c r="AD1572" i="19"/>
  <c r="AD1573" i="19"/>
  <c r="AD1574" i="19"/>
  <c r="AD1575" i="19"/>
  <c r="AD1576" i="19"/>
  <c r="AD1577" i="19"/>
  <c r="AD1578" i="19"/>
  <c r="AD1579" i="19"/>
  <c r="AD1580" i="19"/>
  <c r="AD1581" i="19"/>
  <c r="AD1582" i="19"/>
  <c r="AD1583" i="19"/>
  <c r="AD1584" i="19"/>
  <c r="AD1585" i="19"/>
  <c r="AD1586" i="19"/>
  <c r="AD1587" i="19"/>
  <c r="AD1588" i="19"/>
  <c r="AD1589" i="19"/>
  <c r="AD1590" i="19"/>
  <c r="AD1591" i="19"/>
  <c r="AD1592" i="19"/>
  <c r="AD1593" i="19"/>
  <c r="AD1594" i="19"/>
  <c r="AD1595" i="19"/>
  <c r="AD1596" i="19"/>
  <c r="AD1597" i="19"/>
  <c r="AD1598" i="19"/>
  <c r="AD1599" i="19"/>
  <c r="AD1600" i="19"/>
  <c r="AD1601" i="19"/>
  <c r="AD1602" i="19"/>
  <c r="AD1603" i="19"/>
  <c r="AD1604" i="19"/>
  <c r="AD1605" i="19"/>
  <c r="AD1606" i="19"/>
  <c r="AD1607" i="19"/>
  <c r="AD1608" i="19"/>
  <c r="AD1609" i="19"/>
  <c r="AD1610" i="19"/>
  <c r="AD1611" i="19"/>
  <c r="AD1612" i="19"/>
  <c r="AD1613" i="19"/>
  <c r="AD1614" i="19"/>
  <c r="AD1615" i="19"/>
  <c r="AD1616" i="19"/>
  <c r="AD1617" i="19"/>
  <c r="AD1618" i="19"/>
  <c r="AD1619" i="19"/>
  <c r="AD1620" i="19"/>
  <c r="AD1621" i="19"/>
  <c r="AD1622" i="19"/>
  <c r="AD1623" i="19"/>
  <c r="AD1624" i="19"/>
  <c r="AD1625" i="19"/>
  <c r="AD1626" i="19"/>
  <c r="AD1627" i="19"/>
  <c r="AD1628" i="19"/>
  <c r="AD1629" i="19"/>
  <c r="AD1630" i="19"/>
  <c r="AD1631" i="19"/>
  <c r="AD1632" i="19"/>
  <c r="AD1633" i="19"/>
  <c r="AD1634" i="19"/>
  <c r="AD1635" i="19"/>
  <c r="AD1636" i="19"/>
  <c r="AD1637" i="19"/>
  <c r="AD1638" i="19"/>
  <c r="AD1639" i="19"/>
  <c r="AD1640" i="19"/>
  <c r="AD1641" i="19"/>
  <c r="AD1642" i="19"/>
  <c r="AD1643" i="19"/>
  <c r="AD1644" i="19"/>
  <c r="AD1645" i="19"/>
  <c r="AD1646" i="19"/>
  <c r="AD1647" i="19"/>
  <c r="AD1648" i="19"/>
  <c r="AD1649" i="19"/>
  <c r="AD1650" i="19"/>
  <c r="AD1651" i="19"/>
  <c r="AD1652" i="19"/>
  <c r="AD1653" i="19"/>
  <c r="AD1654" i="19"/>
  <c r="AD1655" i="19"/>
  <c r="AD1656" i="19"/>
  <c r="AD1657" i="19"/>
  <c r="AD1658" i="19"/>
  <c r="AD1659" i="19"/>
  <c r="AD1660" i="19"/>
  <c r="AD1661" i="19"/>
  <c r="AD1662" i="19"/>
  <c r="AD1663" i="19"/>
  <c r="AD1664" i="19"/>
  <c r="AD1665" i="19"/>
  <c r="AD1666" i="19"/>
  <c r="AD1667" i="19"/>
  <c r="AD1668" i="19"/>
  <c r="AD1669" i="19"/>
  <c r="AD1670" i="19"/>
  <c r="AD1671" i="19"/>
  <c r="AD1672" i="19"/>
  <c r="AD1673" i="19"/>
  <c r="AD1674" i="19"/>
  <c r="AD1675" i="19"/>
  <c r="AD1676" i="19"/>
  <c r="AD1677" i="19"/>
  <c r="AD1678" i="19"/>
  <c r="AD1679" i="19"/>
  <c r="AD1680" i="19"/>
  <c r="AD1681" i="19"/>
  <c r="AD1682" i="19"/>
  <c r="AD1683" i="19"/>
  <c r="AD1684" i="19"/>
  <c r="AD1685" i="19"/>
  <c r="AD1686" i="19"/>
  <c r="AD1687" i="19"/>
  <c r="AD1688" i="19"/>
  <c r="AD1689" i="19"/>
  <c r="AD1690" i="19"/>
  <c r="AD1691" i="19"/>
  <c r="AD1692" i="19"/>
  <c r="AD1693" i="19"/>
  <c r="AD1694" i="19"/>
  <c r="AD1695" i="19"/>
  <c r="AD1696" i="19"/>
  <c r="AD1697" i="19"/>
  <c r="AD1698" i="19"/>
  <c r="AD1699" i="19"/>
  <c r="AD1700" i="19"/>
  <c r="AD1701" i="19"/>
  <c r="AD1702" i="19"/>
  <c r="AD1703" i="19"/>
  <c r="AD1704" i="19"/>
  <c r="AD1705" i="19"/>
  <c r="AD1706" i="19"/>
  <c r="AD1707" i="19"/>
  <c r="AD1708" i="19"/>
  <c r="AD1709" i="19"/>
  <c r="AD1710" i="19"/>
  <c r="AD1711" i="19"/>
  <c r="AD1712" i="19"/>
  <c r="AD1713" i="19"/>
  <c r="AD1714" i="19"/>
  <c r="AD1715" i="19"/>
  <c r="AD1716" i="19"/>
  <c r="AD1717" i="19"/>
  <c r="AD1718" i="19"/>
  <c r="AD1719" i="19"/>
  <c r="AD1720" i="19"/>
  <c r="AD1721" i="19"/>
  <c r="AD1722" i="19"/>
  <c r="AD1723" i="19"/>
  <c r="AD1724" i="19"/>
  <c r="AD1725" i="19"/>
  <c r="AD1726" i="19"/>
  <c r="AD1727" i="19"/>
  <c r="AD1728" i="19"/>
  <c r="AD1729" i="19"/>
  <c r="AD1730" i="19"/>
  <c r="AD1731" i="19"/>
  <c r="AD1732" i="19"/>
  <c r="AD1733" i="19"/>
  <c r="AD1734" i="19"/>
  <c r="AD1735" i="19"/>
  <c r="AD1736" i="19"/>
  <c r="AD1737" i="19"/>
  <c r="AD1738" i="19"/>
  <c r="AD1739" i="19"/>
  <c r="AD1740" i="19"/>
  <c r="AD1741" i="19"/>
  <c r="AD1742" i="19"/>
  <c r="AD1743" i="19"/>
  <c r="AD1744" i="19"/>
  <c r="AD1745" i="19"/>
  <c r="AD1746" i="19"/>
  <c r="AD1747" i="19"/>
  <c r="AD1748" i="19"/>
  <c r="AD1749" i="19"/>
  <c r="AD1750" i="19"/>
  <c r="AD1751" i="19"/>
  <c r="AD1752" i="19"/>
  <c r="AD1753" i="19"/>
  <c r="AD1754" i="19"/>
  <c r="AD1755" i="19"/>
  <c r="AD1756" i="19"/>
  <c r="AD1757" i="19"/>
  <c r="AD1758" i="19"/>
  <c r="AD1759" i="19"/>
  <c r="AD1760" i="19"/>
  <c r="AD1761" i="19"/>
  <c r="AD1762" i="19"/>
  <c r="AD1763" i="19"/>
  <c r="AD1764" i="19"/>
  <c r="AD1765" i="19"/>
  <c r="AD1766" i="19"/>
  <c r="AD1767" i="19"/>
  <c r="AD1768" i="19"/>
  <c r="AD1769" i="19"/>
  <c r="AD1770" i="19"/>
  <c r="AD1771" i="19"/>
  <c r="AD1772" i="19"/>
  <c r="AD1773" i="19"/>
  <c r="AD1774" i="19"/>
  <c r="AD1775" i="19"/>
  <c r="AD1776" i="19"/>
  <c r="AD1777" i="19"/>
  <c r="AD1778" i="19"/>
  <c r="AD1779" i="19"/>
  <c r="AD1780" i="19"/>
  <c r="AD1781" i="19"/>
  <c r="AD1782" i="19"/>
  <c r="AD1783" i="19"/>
  <c r="AD1784" i="19"/>
  <c r="AD1785" i="19"/>
  <c r="AD1786" i="19"/>
  <c r="AD1787" i="19"/>
  <c r="AD1788" i="19"/>
  <c r="AD1789" i="19"/>
  <c r="AD1790" i="19"/>
  <c r="AD1791" i="19"/>
  <c r="AD1792" i="19"/>
  <c r="AD1793" i="19"/>
  <c r="AD1794" i="19"/>
  <c r="AD1795" i="19"/>
  <c r="AD1796" i="19"/>
  <c r="AD1797" i="19"/>
  <c r="AD1798" i="19"/>
  <c r="AD1799" i="19"/>
  <c r="AD1800" i="19"/>
  <c r="AD1801" i="19"/>
  <c r="AD1802" i="19"/>
  <c r="AD1803" i="19"/>
  <c r="AD1804" i="19"/>
  <c r="AD1805" i="19"/>
  <c r="AD1806" i="19"/>
  <c r="AD1807" i="19"/>
  <c r="AD1808" i="19"/>
  <c r="AD1809" i="19"/>
  <c r="AD1810" i="19"/>
  <c r="AD1811" i="19"/>
  <c r="AD1812" i="19"/>
  <c r="AD1813" i="19"/>
  <c r="AD1814" i="19"/>
  <c r="AD1815" i="19"/>
  <c r="AD1816" i="19"/>
  <c r="AD1817" i="19"/>
  <c r="AD1818" i="19"/>
  <c r="AD1819" i="19"/>
  <c r="AD1820" i="19"/>
  <c r="AD1821" i="19"/>
  <c r="AD1822" i="19"/>
  <c r="AD1823" i="19"/>
  <c r="AD1824" i="19"/>
  <c r="AD1825" i="19"/>
  <c r="AD1826" i="19"/>
  <c r="AD1827" i="19"/>
  <c r="AD1828" i="19"/>
  <c r="AD1829" i="19"/>
  <c r="AD1830" i="19"/>
  <c r="AD1831" i="19"/>
  <c r="AD1832" i="19"/>
  <c r="AD1833" i="19"/>
  <c r="AD1834" i="19"/>
  <c r="AD1835" i="19"/>
  <c r="AD1836" i="19"/>
  <c r="AD1837" i="19"/>
  <c r="AD1838" i="19"/>
  <c r="AD1839" i="19"/>
  <c r="AD1840" i="19"/>
  <c r="AD1841" i="19"/>
  <c r="AD1842" i="19"/>
  <c r="AD1843" i="19"/>
  <c r="AD1844" i="19"/>
  <c r="AD1845" i="19"/>
  <c r="AD1846" i="19"/>
  <c r="AD1847" i="19"/>
  <c r="AD1848" i="19"/>
  <c r="AD1849" i="19"/>
  <c r="AD1850" i="19"/>
  <c r="AD1851" i="19"/>
  <c r="AD1852" i="19"/>
  <c r="AD1853" i="19"/>
  <c r="AD1854" i="19"/>
  <c r="AD1855" i="19"/>
  <c r="AD1856" i="19"/>
  <c r="AD1857" i="19"/>
  <c r="AD1858" i="19"/>
  <c r="AD1859" i="19"/>
  <c r="AD1860" i="19"/>
  <c r="AD1861" i="19"/>
  <c r="AD1862" i="19"/>
  <c r="AD1863" i="19"/>
  <c r="AD1864" i="19"/>
  <c r="AD1865" i="19"/>
  <c r="AD1866" i="19"/>
  <c r="AD1867" i="19"/>
  <c r="AD1868" i="19"/>
  <c r="AD1869" i="19"/>
  <c r="AD1870" i="19"/>
  <c r="AD1871" i="19"/>
  <c r="AD1872" i="19"/>
  <c r="AD1873" i="19"/>
  <c r="AD1874" i="19"/>
  <c r="AD1875" i="19"/>
  <c r="AD1876" i="19"/>
  <c r="AD1877" i="19"/>
  <c r="AD1878" i="19"/>
  <c r="AD1879" i="19"/>
  <c r="AD1880" i="19"/>
  <c r="AD1881" i="19"/>
  <c r="AD1882" i="19"/>
  <c r="AD1883" i="19"/>
  <c r="AD1884" i="19"/>
  <c r="AD1885" i="19"/>
  <c r="AD1886" i="19"/>
  <c r="AD1887" i="19"/>
  <c r="AD1888" i="19"/>
  <c r="AD1889" i="19"/>
  <c r="AD1890" i="19"/>
  <c r="AD1891" i="19"/>
  <c r="AD1892" i="19"/>
  <c r="AD1893" i="19"/>
  <c r="AD1894" i="19"/>
  <c r="AD1895" i="19"/>
  <c r="AD1896" i="19"/>
  <c r="AD1897" i="19"/>
  <c r="AD1898" i="19"/>
  <c r="AD1899" i="19"/>
  <c r="AD1900" i="19"/>
  <c r="AD1901" i="19"/>
  <c r="AD1902" i="19"/>
  <c r="AD1903" i="19"/>
  <c r="AD1904" i="19"/>
  <c r="AD1905" i="19"/>
  <c r="AD1906" i="19"/>
  <c r="AD1907" i="19"/>
  <c r="AD1908" i="19"/>
  <c r="AD1909" i="19"/>
  <c r="AD1910" i="19"/>
  <c r="AD1911" i="19"/>
  <c r="AD1912" i="19"/>
  <c r="AD1913" i="19"/>
  <c r="AD1914" i="19"/>
  <c r="AD1915" i="19"/>
  <c r="AD1916" i="19"/>
  <c r="AD1917" i="19"/>
  <c r="AD1918" i="19"/>
  <c r="AD1919" i="19"/>
  <c r="AD1920" i="19"/>
  <c r="AD1921" i="19"/>
  <c r="AD1922" i="19"/>
  <c r="AD1923" i="19"/>
  <c r="AD1924" i="19"/>
  <c r="AD1925" i="19"/>
  <c r="AD1926" i="19"/>
  <c r="AD1927" i="19"/>
  <c r="AD1928" i="19"/>
  <c r="AD1929" i="19"/>
  <c r="AD1930" i="19"/>
  <c r="AD1931" i="19"/>
  <c r="AD1932" i="19"/>
  <c r="AD1933" i="19"/>
  <c r="AD1934" i="19"/>
  <c r="AD1935" i="19"/>
  <c r="AD1936" i="19"/>
  <c r="AD1937" i="19"/>
  <c r="AD1938" i="19"/>
  <c r="AD1939" i="19"/>
  <c r="AD1940" i="19"/>
  <c r="AD1941" i="19"/>
  <c r="AD1942" i="19"/>
  <c r="AD1943" i="19"/>
  <c r="AD1944" i="19"/>
  <c r="AD1945" i="19"/>
  <c r="AD1946" i="19"/>
  <c r="AD1947" i="19"/>
  <c r="AD1948" i="19"/>
  <c r="AD1949" i="19"/>
  <c r="AD1950" i="19"/>
  <c r="AD1951" i="19"/>
  <c r="AD1952" i="19"/>
  <c r="AD1953" i="19"/>
  <c r="AD1954" i="19"/>
  <c r="AD1955" i="19"/>
  <c r="AD1956" i="19"/>
  <c r="AD1957" i="19"/>
  <c r="AD1958" i="19"/>
  <c r="AD1959" i="19"/>
  <c r="AD1960" i="19"/>
  <c r="AD1961" i="19"/>
  <c r="AD1962" i="19"/>
  <c r="AD1963" i="19"/>
  <c r="AD1964" i="19"/>
  <c r="AD1965" i="19"/>
  <c r="AD1966" i="19"/>
  <c r="AD1967" i="19"/>
  <c r="AD1968" i="19"/>
  <c r="AD1969" i="19"/>
  <c r="AD1970" i="19"/>
  <c r="AD1971" i="19"/>
  <c r="AD1972" i="19"/>
  <c r="AD1973" i="19"/>
  <c r="AD1974" i="19"/>
  <c r="AD1975" i="19"/>
  <c r="AD1976" i="19"/>
  <c r="AD1977" i="19"/>
  <c r="AD1978" i="19"/>
  <c r="AD1979" i="19"/>
  <c r="AD1980" i="19"/>
  <c r="AD1981" i="19"/>
  <c r="AD1982" i="19"/>
  <c r="AD1983" i="19"/>
  <c r="AD1984" i="19"/>
  <c r="AD1985" i="19"/>
  <c r="AD1986" i="19"/>
  <c r="AD1987" i="19"/>
  <c r="AD1988" i="19"/>
  <c r="AD1989" i="19"/>
  <c r="AD1990" i="19"/>
  <c r="AD1991" i="19"/>
  <c r="AD1992" i="19"/>
  <c r="AD1993" i="19"/>
  <c r="AD1994" i="19"/>
  <c r="AD1995" i="19"/>
  <c r="AD1996" i="19"/>
  <c r="AD1997" i="19"/>
  <c r="AD1998" i="19"/>
  <c r="AD1999" i="19"/>
  <c r="AB200" i="19"/>
  <c r="AB201" i="19"/>
  <c r="AB202" i="19"/>
  <c r="AB203" i="19"/>
  <c r="AB204" i="19"/>
  <c r="AB205" i="19"/>
  <c r="AB206" i="19"/>
  <c r="AB207" i="19"/>
  <c r="AB208" i="19"/>
  <c r="AB209" i="19"/>
  <c r="AB210" i="19"/>
  <c r="AB211" i="19"/>
  <c r="AB212" i="19"/>
  <c r="AB213" i="19"/>
  <c r="AB214" i="19"/>
  <c r="AB215" i="19"/>
  <c r="AB216" i="19"/>
  <c r="AB217" i="19"/>
  <c r="AB218" i="19"/>
  <c r="AB219" i="19"/>
  <c r="AB220" i="19"/>
  <c r="AB221" i="19"/>
  <c r="AB222" i="19"/>
  <c r="AB223" i="19"/>
  <c r="AB224" i="19"/>
  <c r="AB225" i="19"/>
  <c r="AB226" i="19"/>
  <c r="AB227" i="19"/>
  <c r="AB228" i="19"/>
  <c r="AB229" i="19"/>
  <c r="AB230" i="19"/>
  <c r="AB231" i="19"/>
  <c r="AB232" i="19"/>
  <c r="AB233" i="19"/>
  <c r="AB234" i="19"/>
  <c r="AB235" i="19"/>
  <c r="AB236" i="19"/>
  <c r="AB237" i="19"/>
  <c r="AB238" i="19"/>
  <c r="AB239" i="19"/>
  <c r="AB240" i="19"/>
  <c r="AB241" i="19"/>
  <c r="AB242" i="19"/>
  <c r="AB243" i="19"/>
  <c r="AB244" i="19"/>
  <c r="AB245" i="19"/>
  <c r="AB246" i="19"/>
  <c r="AB247" i="19"/>
  <c r="AB248" i="19"/>
  <c r="AB249" i="19"/>
  <c r="AB250" i="19"/>
  <c r="AB251" i="19"/>
  <c r="AB252" i="19"/>
  <c r="AB253" i="19"/>
  <c r="AB254" i="19"/>
  <c r="AB255" i="19"/>
  <c r="AB256" i="19"/>
  <c r="AB257" i="19"/>
  <c r="AB258" i="19"/>
  <c r="AB259" i="19"/>
  <c r="AB260" i="19"/>
  <c r="AB261" i="19"/>
  <c r="AB262" i="19"/>
  <c r="AB263" i="19"/>
  <c r="AB264" i="19"/>
  <c r="AB265" i="19"/>
  <c r="AB266" i="19"/>
  <c r="AB267" i="19"/>
  <c r="AB268" i="19"/>
  <c r="AB269" i="19"/>
  <c r="AB270" i="19"/>
  <c r="AB271" i="19"/>
  <c r="AB272" i="19"/>
  <c r="AB273" i="19"/>
  <c r="AB274" i="19"/>
  <c r="AB275" i="19"/>
  <c r="AB276" i="19"/>
  <c r="AB277" i="19"/>
  <c r="AB278" i="19"/>
  <c r="AB279" i="19"/>
  <c r="AB280" i="19"/>
  <c r="AB281" i="19"/>
  <c r="AB282" i="19"/>
  <c r="AB283" i="19"/>
  <c r="AB284" i="19"/>
  <c r="AB285" i="19"/>
  <c r="AB286" i="19"/>
  <c r="AB287" i="19"/>
  <c r="AB288" i="19"/>
  <c r="AB289" i="19"/>
  <c r="AB290" i="19"/>
  <c r="AB291" i="19"/>
  <c r="AB292" i="19"/>
  <c r="AB293" i="19"/>
  <c r="AB294" i="19"/>
  <c r="AB295" i="19"/>
  <c r="AB296" i="19"/>
  <c r="AB297" i="19"/>
  <c r="AB298" i="19"/>
  <c r="AB299" i="19"/>
  <c r="AB300" i="19"/>
  <c r="AB301" i="19"/>
  <c r="AB302" i="19"/>
  <c r="AB303" i="19"/>
  <c r="AB304" i="19"/>
  <c r="AB305" i="19"/>
  <c r="AB306" i="19"/>
  <c r="AB307" i="19"/>
  <c r="AB308" i="19"/>
  <c r="AB309" i="19"/>
  <c r="AB310" i="19"/>
  <c r="AB311" i="19"/>
  <c r="AB312" i="19"/>
  <c r="AB313" i="19"/>
  <c r="AB314" i="19"/>
  <c r="AB315" i="19"/>
  <c r="AB316" i="19"/>
  <c r="AB317" i="19"/>
  <c r="AB318" i="19"/>
  <c r="AB319" i="19"/>
  <c r="AB320" i="19"/>
  <c r="AB321" i="19"/>
  <c r="AB322" i="19"/>
  <c r="AB323" i="19"/>
  <c r="AB324" i="19"/>
  <c r="AB325" i="19"/>
  <c r="AB326" i="19"/>
  <c r="AB327" i="19"/>
  <c r="AB328" i="19"/>
  <c r="AB329" i="19"/>
  <c r="AB330" i="19"/>
  <c r="AB331" i="19"/>
  <c r="AB332" i="19"/>
  <c r="AB333" i="19"/>
  <c r="AB334" i="19"/>
  <c r="AB335" i="19"/>
  <c r="AB336" i="19"/>
  <c r="AB337" i="19"/>
  <c r="AB338" i="19"/>
  <c r="AB339" i="19"/>
  <c r="AB340" i="19"/>
  <c r="AB341" i="19"/>
  <c r="AB342" i="19"/>
  <c r="AB343" i="19"/>
  <c r="AB344" i="19"/>
  <c r="AB345" i="19"/>
  <c r="AB346" i="19"/>
  <c r="AB347" i="19"/>
  <c r="AB348" i="19"/>
  <c r="AB349" i="19"/>
  <c r="AB350" i="19"/>
  <c r="AB351" i="19"/>
  <c r="AB352" i="19"/>
  <c r="AB353" i="19"/>
  <c r="AB354" i="19"/>
  <c r="AB355" i="19"/>
  <c r="AB356" i="19"/>
  <c r="AB357" i="19"/>
  <c r="AB358" i="19"/>
  <c r="AB359" i="19"/>
  <c r="AB360" i="19"/>
  <c r="AB361" i="19"/>
  <c r="AB362" i="19"/>
  <c r="AB363" i="19"/>
  <c r="AB364" i="19"/>
  <c r="AB365" i="19"/>
  <c r="AB366" i="19"/>
  <c r="AB367" i="19"/>
  <c r="AB368" i="19"/>
  <c r="AB369" i="19"/>
  <c r="AB370" i="19"/>
  <c r="AB371" i="19"/>
  <c r="AB372" i="19"/>
  <c r="AB373" i="19"/>
  <c r="AB374" i="19"/>
  <c r="AB375" i="19"/>
  <c r="AB376" i="19"/>
  <c r="AB377" i="19"/>
  <c r="AB378" i="19"/>
  <c r="AB379" i="19"/>
  <c r="AB380" i="19"/>
  <c r="AB381" i="19"/>
  <c r="AB382" i="19"/>
  <c r="AB383" i="19"/>
  <c r="AB384" i="19"/>
  <c r="AB385" i="19"/>
  <c r="AB386" i="19"/>
  <c r="AB387" i="19"/>
  <c r="AB388" i="19"/>
  <c r="AB389" i="19"/>
  <c r="AB390" i="19"/>
  <c r="AB391" i="19"/>
  <c r="AB392" i="19"/>
  <c r="AB393" i="19"/>
  <c r="AB394" i="19"/>
  <c r="AB395" i="19"/>
  <c r="AB396" i="19"/>
  <c r="AB397" i="19"/>
  <c r="AB398" i="19"/>
  <c r="AB399" i="19"/>
  <c r="AB400" i="19"/>
  <c r="AB401" i="19"/>
  <c r="AB402" i="19"/>
  <c r="AB403" i="19"/>
  <c r="AB404" i="19"/>
  <c r="AB405" i="19"/>
  <c r="AB406" i="19"/>
  <c r="AB407" i="19"/>
  <c r="AB408" i="19"/>
  <c r="AB409" i="19"/>
  <c r="AB410" i="19"/>
  <c r="AB411" i="19"/>
  <c r="AB412" i="19"/>
  <c r="AB413" i="19"/>
  <c r="AB414" i="19"/>
  <c r="AB415" i="19"/>
  <c r="AB416" i="19"/>
  <c r="AB417" i="19"/>
  <c r="AB418" i="19"/>
  <c r="AB419" i="19"/>
  <c r="AB420" i="19"/>
  <c r="AB421" i="19"/>
  <c r="AB422" i="19"/>
  <c r="AB423" i="19"/>
  <c r="AB424" i="19"/>
  <c r="AB425" i="19"/>
  <c r="AB426" i="19"/>
  <c r="AB427" i="19"/>
  <c r="AB428" i="19"/>
  <c r="AB429" i="19"/>
  <c r="AB430" i="19"/>
  <c r="AB431" i="19"/>
  <c r="AB432" i="19"/>
  <c r="AB433" i="19"/>
  <c r="AB434" i="19"/>
  <c r="AB435" i="19"/>
  <c r="AB436" i="19"/>
  <c r="AB437" i="19"/>
  <c r="AB438" i="19"/>
  <c r="AB439" i="19"/>
  <c r="AB440" i="19"/>
  <c r="AB441" i="19"/>
  <c r="AB442" i="19"/>
  <c r="AB443" i="19"/>
  <c r="AB444" i="19"/>
  <c r="AB445" i="19"/>
  <c r="AB446" i="19"/>
  <c r="AB447" i="19"/>
  <c r="AB448" i="19"/>
  <c r="AB449" i="19"/>
  <c r="AB450" i="19"/>
  <c r="AB451" i="19"/>
  <c r="AB452" i="19"/>
  <c r="AB453" i="19"/>
  <c r="AB454" i="19"/>
  <c r="AB455" i="19"/>
  <c r="AB456" i="19"/>
  <c r="AB457" i="19"/>
  <c r="AB458" i="19"/>
  <c r="AB459" i="19"/>
  <c r="AB460" i="19"/>
  <c r="AB461" i="19"/>
  <c r="AB462" i="19"/>
  <c r="AB463" i="19"/>
  <c r="AB464" i="19"/>
  <c r="AB465" i="19"/>
  <c r="AB466" i="19"/>
  <c r="AB467" i="19"/>
  <c r="AB468" i="19"/>
  <c r="AB469" i="19"/>
  <c r="AB470" i="19"/>
  <c r="AB471" i="19"/>
  <c r="AB472" i="19"/>
  <c r="AB473" i="19"/>
  <c r="AB474" i="19"/>
  <c r="AB475" i="19"/>
  <c r="AB476" i="19"/>
  <c r="AB477" i="19"/>
  <c r="AB478" i="19"/>
  <c r="AB479" i="19"/>
  <c r="AB480" i="19"/>
  <c r="AB481" i="19"/>
  <c r="AB482" i="19"/>
  <c r="AB483" i="19"/>
  <c r="AB484" i="19"/>
  <c r="AB485" i="19"/>
  <c r="AB486" i="19"/>
  <c r="AB487" i="19"/>
  <c r="AB488" i="19"/>
  <c r="AB489" i="19"/>
  <c r="AB490" i="19"/>
  <c r="AB491" i="19"/>
  <c r="AB492" i="19"/>
  <c r="AB493" i="19"/>
  <c r="AB494" i="19"/>
  <c r="AB495" i="19"/>
  <c r="AB496" i="19"/>
  <c r="AB497" i="19"/>
  <c r="AB498" i="19"/>
  <c r="AB499" i="19"/>
  <c r="AB500" i="19"/>
  <c r="AB501" i="19"/>
  <c r="AB502" i="19"/>
  <c r="AB503" i="19"/>
  <c r="AB504" i="19"/>
  <c r="AB505" i="19"/>
  <c r="AB506" i="19"/>
  <c r="AB507" i="19"/>
  <c r="AB508" i="19"/>
  <c r="AB509" i="19"/>
  <c r="AB510" i="19"/>
  <c r="AB511" i="19"/>
  <c r="AB512" i="19"/>
  <c r="AB513" i="19"/>
  <c r="AB514" i="19"/>
  <c r="AB515" i="19"/>
  <c r="AB516" i="19"/>
  <c r="AB517" i="19"/>
  <c r="AB518" i="19"/>
  <c r="AB519" i="19"/>
  <c r="AB520" i="19"/>
  <c r="AB521" i="19"/>
  <c r="AB522" i="19"/>
  <c r="AB523" i="19"/>
  <c r="AB524" i="19"/>
  <c r="AB525" i="19"/>
  <c r="AB526" i="19"/>
  <c r="AB527" i="19"/>
  <c r="AB528" i="19"/>
  <c r="AB529" i="19"/>
  <c r="AB530" i="19"/>
  <c r="AB531" i="19"/>
  <c r="AB532" i="19"/>
  <c r="AB533" i="19"/>
  <c r="AB534" i="19"/>
  <c r="AB535" i="19"/>
  <c r="AB536" i="19"/>
  <c r="AB537" i="19"/>
  <c r="AB538" i="19"/>
  <c r="AB539" i="19"/>
  <c r="AB540" i="19"/>
  <c r="AB541" i="19"/>
  <c r="AB542" i="19"/>
  <c r="AB543" i="19"/>
  <c r="AB544" i="19"/>
  <c r="AB545" i="19"/>
  <c r="AB546" i="19"/>
  <c r="AB547" i="19"/>
  <c r="AB548" i="19"/>
  <c r="AB549" i="19"/>
  <c r="AB550" i="19"/>
  <c r="AB551" i="19"/>
  <c r="AB552" i="19"/>
  <c r="AB553" i="19"/>
  <c r="AB554" i="19"/>
  <c r="AB555" i="19"/>
  <c r="AB556" i="19"/>
  <c r="AB557" i="19"/>
  <c r="AB558" i="19"/>
  <c r="AB559" i="19"/>
  <c r="AB560" i="19"/>
  <c r="AB561" i="19"/>
  <c r="AB562" i="19"/>
  <c r="AB563" i="19"/>
  <c r="AB564" i="19"/>
  <c r="AB565" i="19"/>
  <c r="AB566" i="19"/>
  <c r="AB567" i="19"/>
  <c r="AB568" i="19"/>
  <c r="AB569" i="19"/>
  <c r="AB570" i="19"/>
  <c r="AB571" i="19"/>
  <c r="AB572" i="19"/>
  <c r="AB573" i="19"/>
  <c r="AB574" i="19"/>
  <c r="AB575" i="19"/>
  <c r="AB576" i="19"/>
  <c r="AB577" i="19"/>
  <c r="AB578" i="19"/>
  <c r="AB579" i="19"/>
  <c r="AB580" i="19"/>
  <c r="AB581" i="19"/>
  <c r="AB582" i="19"/>
  <c r="AB583" i="19"/>
  <c r="AB584" i="19"/>
  <c r="AB585" i="19"/>
  <c r="AB586" i="19"/>
  <c r="AB587" i="19"/>
  <c r="AB588" i="19"/>
  <c r="AB589" i="19"/>
  <c r="AB590" i="19"/>
  <c r="AB591" i="19"/>
  <c r="AB592" i="19"/>
  <c r="AB593" i="19"/>
  <c r="AB594" i="19"/>
  <c r="AB595" i="19"/>
  <c r="AB596" i="19"/>
  <c r="AB597" i="19"/>
  <c r="AB598" i="19"/>
  <c r="AB599" i="19"/>
  <c r="AB600" i="19"/>
  <c r="AB601" i="19"/>
  <c r="AB602" i="19"/>
  <c r="AB603" i="19"/>
  <c r="AB604" i="19"/>
  <c r="AB605" i="19"/>
  <c r="AB606" i="19"/>
  <c r="AB607" i="19"/>
  <c r="AB608" i="19"/>
  <c r="AB609" i="19"/>
  <c r="AB610" i="19"/>
  <c r="AB611" i="19"/>
  <c r="AB612" i="19"/>
  <c r="AB613" i="19"/>
  <c r="AB614" i="19"/>
  <c r="AB615" i="19"/>
  <c r="AB616" i="19"/>
  <c r="AB617" i="19"/>
  <c r="AB618" i="19"/>
  <c r="AB619" i="19"/>
  <c r="AB620" i="19"/>
  <c r="AB621" i="19"/>
  <c r="AB622" i="19"/>
  <c r="AB623" i="19"/>
  <c r="AB624" i="19"/>
  <c r="AB625" i="19"/>
  <c r="AB626" i="19"/>
  <c r="AB627" i="19"/>
  <c r="AB628" i="19"/>
  <c r="AB629" i="19"/>
  <c r="AB630" i="19"/>
  <c r="AB631" i="19"/>
  <c r="AB632" i="19"/>
  <c r="AB633" i="19"/>
  <c r="AB634" i="19"/>
  <c r="AB635" i="19"/>
  <c r="AB636" i="19"/>
  <c r="AB637" i="19"/>
  <c r="AB638" i="19"/>
  <c r="AB639" i="19"/>
  <c r="AB640" i="19"/>
  <c r="AB641" i="19"/>
  <c r="AB642" i="19"/>
  <c r="AB643" i="19"/>
  <c r="AB644" i="19"/>
  <c r="AB645" i="19"/>
  <c r="AB646" i="19"/>
  <c r="AB647" i="19"/>
  <c r="AB648" i="19"/>
  <c r="AB649" i="19"/>
  <c r="AB650" i="19"/>
  <c r="AB651" i="19"/>
  <c r="AB652" i="19"/>
  <c r="AB653" i="19"/>
  <c r="AB654" i="19"/>
  <c r="AB655" i="19"/>
  <c r="AB656" i="19"/>
  <c r="AB657" i="19"/>
  <c r="AB658" i="19"/>
  <c r="AB659" i="19"/>
  <c r="AB660" i="19"/>
  <c r="AB661" i="19"/>
  <c r="AB662" i="19"/>
  <c r="AB663" i="19"/>
  <c r="AB664" i="19"/>
  <c r="AB665" i="19"/>
  <c r="AB666" i="19"/>
  <c r="AB667" i="19"/>
  <c r="AB668" i="19"/>
  <c r="AB669" i="19"/>
  <c r="AB670" i="19"/>
  <c r="AB671" i="19"/>
  <c r="AB672" i="19"/>
  <c r="AB673" i="19"/>
  <c r="AB674" i="19"/>
  <c r="AB675" i="19"/>
  <c r="AB676" i="19"/>
  <c r="AB677" i="19"/>
  <c r="AB678" i="19"/>
  <c r="AB679" i="19"/>
  <c r="AB680" i="19"/>
  <c r="AB681" i="19"/>
  <c r="AB682" i="19"/>
  <c r="AB683" i="19"/>
  <c r="AB684" i="19"/>
  <c r="AB685" i="19"/>
  <c r="AB686" i="19"/>
  <c r="AB687" i="19"/>
  <c r="AB688" i="19"/>
  <c r="AB689" i="19"/>
  <c r="AB690" i="19"/>
  <c r="AB691" i="19"/>
  <c r="AB692" i="19"/>
  <c r="AB693" i="19"/>
  <c r="AB694" i="19"/>
  <c r="AB695" i="19"/>
  <c r="AB696" i="19"/>
  <c r="AB697" i="19"/>
  <c r="AB698" i="19"/>
  <c r="AB699" i="19"/>
  <c r="AB700" i="19"/>
  <c r="AB701" i="19"/>
  <c r="AB702" i="19"/>
  <c r="AB703" i="19"/>
  <c r="AB704" i="19"/>
  <c r="AB705" i="19"/>
  <c r="AB706" i="19"/>
  <c r="AB707" i="19"/>
  <c r="AB708" i="19"/>
  <c r="AB709" i="19"/>
  <c r="AB710" i="19"/>
  <c r="AB711" i="19"/>
  <c r="AB712" i="19"/>
  <c r="AB713" i="19"/>
  <c r="AB714" i="19"/>
  <c r="AB715" i="19"/>
  <c r="AB716" i="19"/>
  <c r="AB717" i="19"/>
  <c r="AB718" i="19"/>
  <c r="AB719" i="19"/>
  <c r="AB720" i="19"/>
  <c r="AB721" i="19"/>
  <c r="AB722" i="19"/>
  <c r="AB723" i="19"/>
  <c r="AB724" i="19"/>
  <c r="AB725" i="19"/>
  <c r="AB726" i="19"/>
  <c r="AB727" i="19"/>
  <c r="AB728" i="19"/>
  <c r="AB729" i="19"/>
  <c r="AB730" i="19"/>
  <c r="AB731" i="19"/>
  <c r="AB732" i="19"/>
  <c r="AB733" i="19"/>
  <c r="AB734" i="19"/>
  <c r="AB735" i="19"/>
  <c r="AB736" i="19"/>
  <c r="AB737" i="19"/>
  <c r="AB738" i="19"/>
  <c r="AB739" i="19"/>
  <c r="AB740" i="19"/>
  <c r="AB741" i="19"/>
  <c r="AB742" i="19"/>
  <c r="AB743" i="19"/>
  <c r="AB744" i="19"/>
  <c r="AB745" i="19"/>
  <c r="AB746" i="19"/>
  <c r="AB747" i="19"/>
  <c r="AB748" i="19"/>
  <c r="AB749" i="19"/>
  <c r="AB750" i="19"/>
  <c r="AB751" i="19"/>
  <c r="AB752" i="19"/>
  <c r="AB753" i="19"/>
  <c r="AB754" i="19"/>
  <c r="AB755" i="19"/>
  <c r="AB756" i="19"/>
  <c r="AB757" i="19"/>
  <c r="AB758" i="19"/>
  <c r="AB759" i="19"/>
  <c r="AB760" i="19"/>
  <c r="AB761" i="19"/>
  <c r="AB762" i="19"/>
  <c r="AB763" i="19"/>
  <c r="AB764" i="19"/>
  <c r="AB765" i="19"/>
  <c r="AB766" i="19"/>
  <c r="AB767" i="19"/>
  <c r="AB768" i="19"/>
  <c r="AB769" i="19"/>
  <c r="AB770" i="19"/>
  <c r="AB771" i="19"/>
  <c r="AB772" i="19"/>
  <c r="AB773" i="19"/>
  <c r="AB774" i="19"/>
  <c r="AB775" i="19"/>
  <c r="AB776" i="19"/>
  <c r="AB777" i="19"/>
  <c r="AB778" i="19"/>
  <c r="AB779" i="19"/>
  <c r="AB780" i="19"/>
  <c r="AB781" i="19"/>
  <c r="AB782" i="19"/>
  <c r="AB783" i="19"/>
  <c r="AB784" i="19"/>
  <c r="AB785" i="19"/>
  <c r="AB786" i="19"/>
  <c r="AB787" i="19"/>
  <c r="AB788" i="19"/>
  <c r="AB789" i="19"/>
  <c r="AB790" i="19"/>
  <c r="AB791" i="19"/>
  <c r="AB792" i="19"/>
  <c r="AB793" i="19"/>
  <c r="AB794" i="19"/>
  <c r="AB795" i="19"/>
  <c r="AB796" i="19"/>
  <c r="AB797" i="19"/>
  <c r="AB798" i="19"/>
  <c r="AB799" i="19"/>
  <c r="AB800" i="19"/>
  <c r="AB801" i="19"/>
  <c r="AB802" i="19"/>
  <c r="AB803" i="19"/>
  <c r="AB804" i="19"/>
  <c r="AB805" i="19"/>
  <c r="AB806" i="19"/>
  <c r="AB807" i="19"/>
  <c r="AB808" i="19"/>
  <c r="AB809" i="19"/>
  <c r="AB810" i="19"/>
  <c r="AB811" i="19"/>
  <c r="AB812" i="19"/>
  <c r="AB813" i="19"/>
  <c r="AB814" i="19"/>
  <c r="AB815" i="19"/>
  <c r="AB816" i="19"/>
  <c r="AB817" i="19"/>
  <c r="AB818" i="19"/>
  <c r="AB819" i="19"/>
  <c r="AB820" i="19"/>
  <c r="AB821" i="19"/>
  <c r="AB822" i="19"/>
  <c r="AB823" i="19"/>
  <c r="AB824" i="19"/>
  <c r="AB825" i="19"/>
  <c r="AB826" i="19"/>
  <c r="AB827" i="19"/>
  <c r="AB828" i="19"/>
  <c r="AB829" i="19"/>
  <c r="AB830" i="19"/>
  <c r="AB831" i="19"/>
  <c r="AB832" i="19"/>
  <c r="AB833" i="19"/>
  <c r="AB834" i="19"/>
  <c r="AB835" i="19"/>
  <c r="AB836" i="19"/>
  <c r="AB837" i="19"/>
  <c r="AB838" i="19"/>
  <c r="AB839" i="19"/>
  <c r="AB840" i="19"/>
  <c r="AB841" i="19"/>
  <c r="AB842" i="19"/>
  <c r="AB843" i="19"/>
  <c r="AB844" i="19"/>
  <c r="AB845" i="19"/>
  <c r="AB846" i="19"/>
  <c r="AB847" i="19"/>
  <c r="AB848" i="19"/>
  <c r="AB849" i="19"/>
  <c r="AB850" i="19"/>
  <c r="AB851" i="19"/>
  <c r="AB852" i="19"/>
  <c r="AB853" i="19"/>
  <c r="AB854" i="19"/>
  <c r="AB855" i="19"/>
  <c r="AB856" i="19"/>
  <c r="AB857" i="19"/>
  <c r="AB858" i="19"/>
  <c r="AB859" i="19"/>
  <c r="AB860" i="19"/>
  <c r="AB861" i="19"/>
  <c r="AB862" i="19"/>
  <c r="AB863" i="19"/>
  <c r="AB864" i="19"/>
  <c r="AB865" i="19"/>
  <c r="AB866" i="19"/>
  <c r="AB867" i="19"/>
  <c r="AB868" i="19"/>
  <c r="AB869" i="19"/>
  <c r="AB870" i="19"/>
  <c r="AB871" i="19"/>
  <c r="AB872" i="19"/>
  <c r="AB873" i="19"/>
  <c r="AB874" i="19"/>
  <c r="AB875" i="19"/>
  <c r="AB876" i="19"/>
  <c r="AB877" i="19"/>
  <c r="AB878" i="19"/>
  <c r="AB879" i="19"/>
  <c r="AB880" i="19"/>
  <c r="AB881" i="19"/>
  <c r="AB882" i="19"/>
  <c r="AB883" i="19"/>
  <c r="AB884" i="19"/>
  <c r="AB885" i="19"/>
  <c r="AB886" i="19"/>
  <c r="AB887" i="19"/>
  <c r="AB888" i="19"/>
  <c r="AB889" i="19"/>
  <c r="AB890" i="19"/>
  <c r="AB891" i="19"/>
  <c r="AB892" i="19"/>
  <c r="AB893" i="19"/>
  <c r="AB894" i="19"/>
  <c r="AB895" i="19"/>
  <c r="AB896" i="19"/>
  <c r="AB897" i="19"/>
  <c r="AB898" i="19"/>
  <c r="AB899" i="19"/>
  <c r="AB900" i="19"/>
  <c r="AB901" i="19"/>
  <c r="AB902" i="19"/>
  <c r="AB903" i="19"/>
  <c r="AB904" i="19"/>
  <c r="AB905" i="19"/>
  <c r="AB906" i="19"/>
  <c r="AB907" i="19"/>
  <c r="AB908" i="19"/>
  <c r="AB909" i="19"/>
  <c r="AB910" i="19"/>
  <c r="AB911" i="19"/>
  <c r="AB912" i="19"/>
  <c r="AB913" i="19"/>
  <c r="AB914" i="19"/>
  <c r="AB915" i="19"/>
  <c r="AB916" i="19"/>
  <c r="AB917" i="19"/>
  <c r="AB918" i="19"/>
  <c r="AB919" i="19"/>
  <c r="AB920" i="19"/>
  <c r="AB921" i="19"/>
  <c r="AB922" i="19"/>
  <c r="AB923" i="19"/>
  <c r="AB924" i="19"/>
  <c r="AB925" i="19"/>
  <c r="AB926" i="19"/>
  <c r="AB927" i="19"/>
  <c r="AB928" i="19"/>
  <c r="AB929" i="19"/>
  <c r="AB930" i="19"/>
  <c r="AB931" i="19"/>
  <c r="AB932" i="19"/>
  <c r="AB933" i="19"/>
  <c r="AB934" i="19"/>
  <c r="AB935" i="19"/>
  <c r="AB936" i="19"/>
  <c r="AB937" i="19"/>
  <c r="AB938" i="19"/>
  <c r="AB939" i="19"/>
  <c r="AB940" i="19"/>
  <c r="AB941" i="19"/>
  <c r="AB942" i="19"/>
  <c r="AB943" i="19"/>
  <c r="AB944" i="19"/>
  <c r="AB945" i="19"/>
  <c r="AB946" i="19"/>
  <c r="AB947" i="19"/>
  <c r="AB948" i="19"/>
  <c r="AB949" i="19"/>
  <c r="AB950" i="19"/>
  <c r="AB951" i="19"/>
  <c r="AB952" i="19"/>
  <c r="AB953" i="19"/>
  <c r="AB954" i="19"/>
  <c r="AB955" i="19"/>
  <c r="AB956" i="19"/>
  <c r="AB957" i="19"/>
  <c r="AB958" i="19"/>
  <c r="AB959" i="19"/>
  <c r="AB960" i="19"/>
  <c r="AB961" i="19"/>
  <c r="AB962" i="19"/>
  <c r="AB963" i="19"/>
  <c r="AB964" i="19"/>
  <c r="AB965" i="19"/>
  <c r="AB966" i="19"/>
  <c r="AB967" i="19"/>
  <c r="AB968" i="19"/>
  <c r="AB969" i="19"/>
  <c r="AB970" i="19"/>
  <c r="AB971" i="19"/>
  <c r="AB972" i="19"/>
  <c r="AB973" i="19"/>
  <c r="AB974" i="19"/>
  <c r="AB975" i="19"/>
  <c r="AB976" i="19"/>
  <c r="AB977" i="19"/>
  <c r="AB978" i="19"/>
  <c r="AB979" i="19"/>
  <c r="AB980" i="19"/>
  <c r="AB981" i="19"/>
  <c r="AB982" i="19"/>
  <c r="AB983" i="19"/>
  <c r="AB984" i="19"/>
  <c r="AB985" i="19"/>
  <c r="AB986" i="19"/>
  <c r="AB987" i="19"/>
  <c r="AB988" i="19"/>
  <c r="AB989" i="19"/>
  <c r="AB990" i="19"/>
  <c r="AB991" i="19"/>
  <c r="AB992" i="19"/>
  <c r="AB993" i="19"/>
  <c r="AB994" i="19"/>
  <c r="AB995" i="19"/>
  <c r="AB996" i="19"/>
  <c r="AB997" i="19"/>
  <c r="AB998" i="19"/>
  <c r="AB999" i="19"/>
  <c r="AB1000" i="19"/>
  <c r="AB1001" i="19"/>
  <c r="AB1002" i="19"/>
  <c r="AB1003" i="19"/>
  <c r="AB1004" i="19"/>
  <c r="AB1005" i="19"/>
  <c r="AB1006" i="19"/>
  <c r="AB1007" i="19"/>
  <c r="AB1008" i="19"/>
  <c r="AB1009" i="19"/>
  <c r="AB1010" i="19"/>
  <c r="AB1011" i="19"/>
  <c r="AB1012" i="19"/>
  <c r="AB1013" i="19"/>
  <c r="AB1014" i="19"/>
  <c r="AB1015" i="19"/>
  <c r="AB1016" i="19"/>
  <c r="AB1017" i="19"/>
  <c r="AB1018" i="19"/>
  <c r="AB1019" i="19"/>
  <c r="AB1020" i="19"/>
  <c r="AB1021" i="19"/>
  <c r="AB1022" i="19"/>
  <c r="AB1023" i="19"/>
  <c r="AB1024" i="19"/>
  <c r="AB1025" i="19"/>
  <c r="AB1026" i="19"/>
  <c r="AB1027" i="19"/>
  <c r="AB1028" i="19"/>
  <c r="AB1029" i="19"/>
  <c r="AB1030" i="19"/>
  <c r="AB1031" i="19"/>
  <c r="AB1032" i="19"/>
  <c r="AB1033" i="19"/>
  <c r="AB1034" i="19"/>
  <c r="AB1035" i="19"/>
  <c r="AB1036" i="19"/>
  <c r="AB1037" i="19"/>
  <c r="AB1038" i="19"/>
  <c r="AB1039" i="19"/>
  <c r="AB1040" i="19"/>
  <c r="AB1041" i="19"/>
  <c r="AB1042" i="19"/>
  <c r="AB1043" i="19"/>
  <c r="AB1044" i="19"/>
  <c r="AB1045" i="19"/>
  <c r="AB1046" i="19"/>
  <c r="AB1047" i="19"/>
  <c r="AB1048" i="19"/>
  <c r="AB1049" i="19"/>
  <c r="AB1050" i="19"/>
  <c r="AB1051" i="19"/>
  <c r="AB1052" i="19"/>
  <c r="AB1053" i="19"/>
  <c r="AB1054" i="19"/>
  <c r="AB1055" i="19"/>
  <c r="AB1056" i="19"/>
  <c r="AB1057" i="19"/>
  <c r="AB1058" i="19"/>
  <c r="AB1059" i="19"/>
  <c r="AB1060" i="19"/>
  <c r="AB1061" i="19"/>
  <c r="AB1062" i="19"/>
  <c r="AB1063" i="19"/>
  <c r="AB1064" i="19"/>
  <c r="AB1065" i="19"/>
  <c r="AB1066" i="19"/>
  <c r="AB1067" i="19"/>
  <c r="AB1068" i="19"/>
  <c r="AB1069" i="19"/>
  <c r="AB1070" i="19"/>
  <c r="AB1071" i="19"/>
  <c r="AB1072" i="19"/>
  <c r="AB1073" i="19"/>
  <c r="AB1074" i="19"/>
  <c r="AB1075" i="19"/>
  <c r="AB1076" i="19"/>
  <c r="AB1077" i="19"/>
  <c r="AB1078" i="19"/>
  <c r="AB1079" i="19"/>
  <c r="AB1080" i="19"/>
  <c r="AB1081" i="19"/>
  <c r="AB1082" i="19"/>
  <c r="AB1083" i="19"/>
  <c r="AB1084" i="19"/>
  <c r="AB1085" i="19"/>
  <c r="AB1086" i="19"/>
  <c r="AB1087" i="19"/>
  <c r="AB1088" i="19"/>
  <c r="AB1089" i="19"/>
  <c r="AB1090" i="19"/>
  <c r="AB1091" i="19"/>
  <c r="AB1092" i="19"/>
  <c r="AB1093" i="19"/>
  <c r="AB1094" i="19"/>
  <c r="AB1095" i="19"/>
  <c r="AB1096" i="19"/>
  <c r="AB1097" i="19"/>
  <c r="AB1098" i="19"/>
  <c r="AB1099" i="19"/>
  <c r="AB1100" i="19"/>
  <c r="AB1101" i="19"/>
  <c r="AB1102" i="19"/>
  <c r="AB1103" i="19"/>
  <c r="AB1104" i="19"/>
  <c r="AB1105" i="19"/>
  <c r="AB1106" i="19"/>
  <c r="AB1107" i="19"/>
  <c r="AB1108" i="19"/>
  <c r="AB1109" i="19"/>
  <c r="AB1110" i="19"/>
  <c r="AB1111" i="19"/>
  <c r="AB1112" i="19"/>
  <c r="AB1113" i="19"/>
  <c r="AB1114" i="19"/>
  <c r="AB1115" i="19"/>
  <c r="AB1116" i="19"/>
  <c r="AB1117" i="19"/>
  <c r="AB1118" i="19"/>
  <c r="AB1119" i="19"/>
  <c r="AB1120" i="19"/>
  <c r="AB1121" i="19"/>
  <c r="AB1122" i="19"/>
  <c r="AB1123" i="19"/>
  <c r="AB1124" i="19"/>
  <c r="AB1125" i="19"/>
  <c r="AB1126" i="19"/>
  <c r="AB1127" i="19"/>
  <c r="AB1128" i="19"/>
  <c r="AB1129" i="19"/>
  <c r="AB1130" i="19"/>
  <c r="AB1131" i="19"/>
  <c r="AB1132" i="19"/>
  <c r="AB1133" i="19"/>
  <c r="AB1134" i="19"/>
  <c r="AB1135" i="19"/>
  <c r="AB1136" i="19"/>
  <c r="AB1137" i="19"/>
  <c r="AB1138" i="19"/>
  <c r="AB1139" i="19"/>
  <c r="AB1140" i="19"/>
  <c r="AB1141" i="19"/>
  <c r="AB1142" i="19"/>
  <c r="AB1143" i="19"/>
  <c r="AB1144" i="19"/>
  <c r="AB1145" i="19"/>
  <c r="AB1146" i="19"/>
  <c r="AB1147" i="19"/>
  <c r="AB1148" i="19"/>
  <c r="AB1149" i="19"/>
  <c r="AB1150" i="19"/>
  <c r="AB1151" i="19"/>
  <c r="AB1152" i="19"/>
  <c r="AB1153" i="19"/>
  <c r="AB1154" i="19"/>
  <c r="AB1155" i="19"/>
  <c r="AB1156" i="19"/>
  <c r="AB1157" i="19"/>
  <c r="AB1158" i="19"/>
  <c r="AB1159" i="19"/>
  <c r="AB1160" i="19"/>
  <c r="AB1161" i="19"/>
  <c r="AB1162" i="19"/>
  <c r="AB1163" i="19"/>
  <c r="AB1164" i="19"/>
  <c r="AB1165" i="19"/>
  <c r="AB1166" i="19"/>
  <c r="AB1167" i="19"/>
  <c r="AB1168" i="19"/>
  <c r="AB1169" i="19"/>
  <c r="AB1170" i="19"/>
  <c r="AB1171" i="19"/>
  <c r="AB1172" i="19"/>
  <c r="AB1173" i="19"/>
  <c r="AB1174" i="19"/>
  <c r="AB1175" i="19"/>
  <c r="AB1176" i="19"/>
  <c r="AB1177" i="19"/>
  <c r="AB1178" i="19"/>
  <c r="AB1179" i="19"/>
  <c r="AB1180" i="19"/>
  <c r="AB1181" i="19"/>
  <c r="AB1182" i="19"/>
  <c r="AB1183" i="19"/>
  <c r="AB1184" i="19"/>
  <c r="AB1185" i="19"/>
  <c r="AB1186" i="19"/>
  <c r="AB1187" i="19"/>
  <c r="AB1188" i="19"/>
  <c r="AB1189" i="19"/>
  <c r="AB1190" i="19"/>
  <c r="AB1191" i="19"/>
  <c r="AB1192" i="19"/>
  <c r="AB1193" i="19"/>
  <c r="AB1194" i="19"/>
  <c r="AB1195" i="19"/>
  <c r="AB1196" i="19"/>
  <c r="AB1197" i="19"/>
  <c r="AB1198" i="19"/>
  <c r="AB1199" i="19"/>
  <c r="AB1200" i="19"/>
  <c r="AB1201" i="19"/>
  <c r="AB1202" i="19"/>
  <c r="AB1203" i="19"/>
  <c r="AB1204" i="19"/>
  <c r="AB1205" i="19"/>
  <c r="AB1206" i="19"/>
  <c r="AB1207" i="19"/>
  <c r="AB1208" i="19"/>
  <c r="AB1209" i="19"/>
  <c r="AB1210" i="19"/>
  <c r="AB1211" i="19"/>
  <c r="AB1212" i="19"/>
  <c r="AB1213" i="19"/>
  <c r="AB1214" i="19"/>
  <c r="AB1215" i="19"/>
  <c r="AB1216" i="19"/>
  <c r="AB1217" i="19"/>
  <c r="AB1218" i="19"/>
  <c r="AB1219" i="19"/>
  <c r="AB1220" i="19"/>
  <c r="AB1221" i="19"/>
  <c r="AB1222" i="19"/>
  <c r="AB1223" i="19"/>
  <c r="AB1224" i="19"/>
  <c r="AB1225" i="19"/>
  <c r="AB1226" i="19"/>
  <c r="AB1227" i="19"/>
  <c r="AB1228" i="19"/>
  <c r="AB1229" i="19"/>
  <c r="AB1230" i="19"/>
  <c r="AB1231" i="19"/>
  <c r="AB1232" i="19"/>
  <c r="AB1233" i="19"/>
  <c r="AB1234" i="19"/>
  <c r="AB1235" i="19"/>
  <c r="AB1236" i="19"/>
  <c r="AB1237" i="19"/>
  <c r="AB1238" i="19"/>
  <c r="AB1239" i="19"/>
  <c r="AB1240" i="19"/>
  <c r="AB1241" i="19"/>
  <c r="AB1242" i="19"/>
  <c r="AB1243" i="19"/>
  <c r="AB1244" i="19"/>
  <c r="AB1245" i="19"/>
  <c r="AB1246" i="19"/>
  <c r="AB1247" i="19"/>
  <c r="AB1248" i="19"/>
  <c r="AB1249" i="19"/>
  <c r="AB1250" i="19"/>
  <c r="AB1251" i="19"/>
  <c r="AB1252" i="19"/>
  <c r="AB1253" i="19"/>
  <c r="AB1254" i="19"/>
  <c r="AB1255" i="19"/>
  <c r="AB1256" i="19"/>
  <c r="AB1257" i="19"/>
  <c r="AB1258" i="19"/>
  <c r="AB1259" i="19"/>
  <c r="AB1260" i="19"/>
  <c r="AB1261" i="19"/>
  <c r="AB1262" i="19"/>
  <c r="AB1263" i="19"/>
  <c r="AB1264" i="19"/>
  <c r="AB1265" i="19"/>
  <c r="AB1266" i="19"/>
  <c r="AB1267" i="19"/>
  <c r="AB1268" i="19"/>
  <c r="AB1269" i="19"/>
  <c r="AB1270" i="19"/>
  <c r="AB1271" i="19"/>
  <c r="AB1272" i="19"/>
  <c r="AB1273" i="19"/>
  <c r="AB1274" i="19"/>
  <c r="AB1275" i="19"/>
  <c r="AB1276" i="19"/>
  <c r="AB1277" i="19"/>
  <c r="AB1278" i="19"/>
  <c r="AB1279" i="19"/>
  <c r="AB1280" i="19"/>
  <c r="AB1281" i="19"/>
  <c r="AB1282" i="19"/>
  <c r="AB1283" i="19"/>
  <c r="AB1284" i="19"/>
  <c r="AB1285" i="19"/>
  <c r="AB1286" i="19"/>
  <c r="AB1287" i="19"/>
  <c r="AB1288" i="19"/>
  <c r="AB1289" i="19"/>
  <c r="AB1290" i="19"/>
  <c r="AB1291" i="19"/>
  <c r="AB1292" i="19"/>
  <c r="AB1293" i="19"/>
  <c r="AB1294" i="19"/>
  <c r="AB1295" i="19"/>
  <c r="AB1296" i="19"/>
  <c r="AB1297" i="19"/>
  <c r="AB1298" i="19"/>
  <c r="AB1299" i="19"/>
  <c r="AB1300" i="19"/>
  <c r="AB1301" i="19"/>
  <c r="AB1302" i="19"/>
  <c r="AB1303" i="19"/>
  <c r="AB1304" i="19"/>
  <c r="AB1305" i="19"/>
  <c r="AB1306" i="19"/>
  <c r="AB1307" i="19"/>
  <c r="AB1308" i="19"/>
  <c r="AB1309" i="19"/>
  <c r="AB1310" i="19"/>
  <c r="AB1311" i="19"/>
  <c r="AB1312" i="19"/>
  <c r="AB1313" i="19"/>
  <c r="AB1314" i="19"/>
  <c r="AB1315" i="19"/>
  <c r="AB1316" i="19"/>
  <c r="AB1317" i="19"/>
  <c r="AB1318" i="19"/>
  <c r="AB1319" i="19"/>
  <c r="AB1320" i="19"/>
  <c r="AB1321" i="19"/>
  <c r="AB1322" i="19"/>
  <c r="AB1323" i="19"/>
  <c r="AB1324" i="19"/>
  <c r="AB1325" i="19"/>
  <c r="AB1326" i="19"/>
  <c r="AB1327" i="19"/>
  <c r="AB1328" i="19"/>
  <c r="AB1329" i="19"/>
  <c r="AB1330" i="19"/>
  <c r="AB1331" i="19"/>
  <c r="AB1332" i="19"/>
  <c r="AB1333" i="19"/>
  <c r="AB1334" i="19"/>
  <c r="AB1335" i="19"/>
  <c r="AB1336" i="19"/>
  <c r="AB1337" i="19"/>
  <c r="AB1338" i="19"/>
  <c r="AB1339" i="19"/>
  <c r="AB1340" i="19"/>
  <c r="AB1341" i="19"/>
  <c r="AB1342" i="19"/>
  <c r="AB1343" i="19"/>
  <c r="AB1344" i="19"/>
  <c r="AB1345" i="19"/>
  <c r="AB1346" i="19"/>
  <c r="AB1347" i="19"/>
  <c r="AB1348" i="19"/>
  <c r="AB1349" i="19"/>
  <c r="AB1350" i="19"/>
  <c r="AB1351" i="19"/>
  <c r="AB1352" i="19"/>
  <c r="AB1353" i="19"/>
  <c r="AB1354" i="19"/>
  <c r="AB1355" i="19"/>
  <c r="AB1356" i="19"/>
  <c r="AB1357" i="19"/>
  <c r="AB1358" i="19"/>
  <c r="AB1359" i="19"/>
  <c r="AB1360" i="19"/>
  <c r="AB1361" i="19"/>
  <c r="AB1362" i="19"/>
  <c r="AB1363" i="19"/>
  <c r="AB1364" i="19"/>
  <c r="AB1365" i="19"/>
  <c r="AB1366" i="19"/>
  <c r="AB1367" i="19"/>
  <c r="AB1368" i="19"/>
  <c r="AB1369" i="19"/>
  <c r="AB1370" i="19"/>
  <c r="AB1371" i="19"/>
  <c r="AB1372" i="19"/>
  <c r="AB1373" i="19"/>
  <c r="AB1374" i="19"/>
  <c r="AB1375" i="19"/>
  <c r="AB1376" i="19"/>
  <c r="AB1377" i="19"/>
  <c r="AB1378" i="19"/>
  <c r="AB1379" i="19"/>
  <c r="AB1380" i="19"/>
  <c r="AB1381" i="19"/>
  <c r="AB1382" i="19"/>
  <c r="AB1383" i="19"/>
  <c r="AB1384" i="19"/>
  <c r="AB1385" i="19"/>
  <c r="AB1386" i="19"/>
  <c r="AB1387" i="19"/>
  <c r="AB1388" i="19"/>
  <c r="AB1389" i="19"/>
  <c r="AB1390" i="19"/>
  <c r="AB1391" i="19"/>
  <c r="AB1392" i="19"/>
  <c r="AB1393" i="19"/>
  <c r="AB1394" i="19"/>
  <c r="AB1395" i="19"/>
  <c r="AB1396" i="19"/>
  <c r="AB1397" i="19"/>
  <c r="AB1398" i="19"/>
  <c r="AB1399" i="19"/>
  <c r="AB1400" i="19"/>
  <c r="AB1401" i="19"/>
  <c r="AB1402" i="19"/>
  <c r="AB1403" i="19"/>
  <c r="AB1404" i="19"/>
  <c r="AB1405" i="19"/>
  <c r="AB1406" i="19"/>
  <c r="AB1407" i="19"/>
  <c r="AB1408" i="19"/>
  <c r="AB1409" i="19"/>
  <c r="AB1410" i="19"/>
  <c r="AB1411" i="19"/>
  <c r="AB1412" i="19"/>
  <c r="AB1413" i="19"/>
  <c r="AB1414" i="19"/>
  <c r="AB1415" i="19"/>
  <c r="AB1416" i="19"/>
  <c r="AB1417" i="19"/>
  <c r="AB1418" i="19"/>
  <c r="AB1419" i="19"/>
  <c r="AB1420" i="19"/>
  <c r="AB1421" i="19"/>
  <c r="AB1422" i="19"/>
  <c r="AB1423" i="19"/>
  <c r="AB1424" i="19"/>
  <c r="AB1425" i="19"/>
  <c r="AB1426" i="19"/>
  <c r="AB1427" i="19"/>
  <c r="AB1428" i="19"/>
  <c r="AB1429" i="19"/>
  <c r="AB1430" i="19"/>
  <c r="AB1431" i="19"/>
  <c r="AB1432" i="19"/>
  <c r="AB1433" i="19"/>
  <c r="AB1434" i="19"/>
  <c r="AB1435" i="19"/>
  <c r="AB1436" i="19"/>
  <c r="AB1437" i="19"/>
  <c r="AB1438" i="19"/>
  <c r="AB1439" i="19"/>
  <c r="AB1440" i="19"/>
  <c r="AB1441" i="19"/>
  <c r="AB1442" i="19"/>
  <c r="AB1443" i="19"/>
  <c r="AB1444" i="19"/>
  <c r="AB1445" i="19"/>
  <c r="AB1446" i="19"/>
  <c r="AB1447" i="19"/>
  <c r="AB1448" i="19"/>
  <c r="AB1449" i="19"/>
  <c r="AB1450" i="19"/>
  <c r="AB1451" i="19"/>
  <c r="AB1452" i="19"/>
  <c r="AB1453" i="19"/>
  <c r="AB1454" i="19"/>
  <c r="AB1455" i="19"/>
  <c r="AB1456" i="19"/>
  <c r="AB1457" i="19"/>
  <c r="AB1458" i="19"/>
  <c r="AB1459" i="19"/>
  <c r="AB1460" i="19"/>
  <c r="AB1461" i="19"/>
  <c r="AB1462" i="19"/>
  <c r="AB1463" i="19"/>
  <c r="AB1464" i="19"/>
  <c r="AB1465" i="19"/>
  <c r="AB1466" i="19"/>
  <c r="AB1467" i="19"/>
  <c r="AB1468" i="19"/>
  <c r="AB1469" i="19"/>
  <c r="AB1470" i="19"/>
  <c r="AB1471" i="19"/>
  <c r="AB1472" i="19"/>
  <c r="AB1473" i="19"/>
  <c r="AB1474" i="19"/>
  <c r="AB1475" i="19"/>
  <c r="AB1476" i="19"/>
  <c r="AB1477" i="19"/>
  <c r="AB1478" i="19"/>
  <c r="AB1479" i="19"/>
  <c r="AB1480" i="19"/>
  <c r="AB1481" i="19"/>
  <c r="AB1482" i="19"/>
  <c r="AB1483" i="19"/>
  <c r="AB1484" i="19"/>
  <c r="AB1485" i="19"/>
  <c r="AB1486" i="19"/>
  <c r="AB1487" i="19"/>
  <c r="AB1488" i="19"/>
  <c r="AB1489" i="19"/>
  <c r="AB1490" i="19"/>
  <c r="AB1491" i="19"/>
  <c r="AB1492" i="19"/>
  <c r="AB1493" i="19"/>
  <c r="AB1494" i="19"/>
  <c r="AB1495" i="19"/>
  <c r="AB1496" i="19"/>
  <c r="AB1497" i="19"/>
  <c r="AB1498" i="19"/>
  <c r="AB1499" i="19"/>
  <c r="AB1500" i="19"/>
  <c r="AB1501" i="19"/>
  <c r="AB1502" i="19"/>
  <c r="AB1503" i="19"/>
  <c r="AB1504" i="19"/>
  <c r="AB1505" i="19"/>
  <c r="AB1506" i="19"/>
  <c r="AB1507" i="19"/>
  <c r="AB1508" i="19"/>
  <c r="AB1509" i="19"/>
  <c r="AB1510" i="19"/>
  <c r="AB1511" i="19"/>
  <c r="AB1512" i="19"/>
  <c r="AB1513" i="19"/>
  <c r="AB1514" i="19"/>
  <c r="AB1515" i="19"/>
  <c r="AB1516" i="19"/>
  <c r="AB1517" i="19"/>
  <c r="AB1518" i="19"/>
  <c r="AB1519" i="19"/>
  <c r="AB1520" i="19"/>
  <c r="AB1521" i="19"/>
  <c r="AB1522" i="19"/>
  <c r="AB1523" i="19"/>
  <c r="AB1524" i="19"/>
  <c r="AB1525" i="19"/>
  <c r="AB1526" i="19"/>
  <c r="AB1527" i="19"/>
  <c r="AB1528" i="19"/>
  <c r="AB1529" i="19"/>
  <c r="AB1530" i="19"/>
  <c r="AB1531" i="19"/>
  <c r="AB1532" i="19"/>
  <c r="AB1533" i="19"/>
  <c r="AB1534" i="19"/>
  <c r="AB1535" i="19"/>
  <c r="AB1536" i="19"/>
  <c r="AB1537" i="19"/>
  <c r="AB1538" i="19"/>
  <c r="AB1539" i="19"/>
  <c r="AB1540" i="19"/>
  <c r="AB1541" i="19"/>
  <c r="AB1542" i="19"/>
  <c r="AB1543" i="19"/>
  <c r="AB1544" i="19"/>
  <c r="AB1545" i="19"/>
  <c r="AB1546" i="19"/>
  <c r="AB1547" i="19"/>
  <c r="AB1548" i="19"/>
  <c r="AB1549" i="19"/>
  <c r="AB1550" i="19"/>
  <c r="AB1551" i="19"/>
  <c r="AB1552" i="19"/>
  <c r="AB1553" i="19"/>
  <c r="AB1554" i="19"/>
  <c r="AB1555" i="19"/>
  <c r="AB1556" i="19"/>
  <c r="AB1557" i="19"/>
  <c r="AB1558" i="19"/>
  <c r="AB1559" i="19"/>
  <c r="AB1560" i="19"/>
  <c r="AB1561" i="19"/>
  <c r="AB1562" i="19"/>
  <c r="AB1563" i="19"/>
  <c r="AB1564" i="19"/>
  <c r="AB1565" i="19"/>
  <c r="AB1566" i="19"/>
  <c r="AB1567" i="19"/>
  <c r="AB1568" i="19"/>
  <c r="AB1569" i="19"/>
  <c r="AB1570" i="19"/>
  <c r="AB1571" i="19"/>
  <c r="AB1572" i="19"/>
  <c r="AB1573" i="19"/>
  <c r="AB1574" i="19"/>
  <c r="AB1575" i="19"/>
  <c r="AB1576" i="19"/>
  <c r="AB1577" i="19"/>
  <c r="AB1578" i="19"/>
  <c r="AB1579" i="19"/>
  <c r="AB1580" i="19"/>
  <c r="AB1581" i="19"/>
  <c r="AB1582" i="19"/>
  <c r="AB1583" i="19"/>
  <c r="AB1584" i="19"/>
  <c r="AB1585" i="19"/>
  <c r="AB1586" i="19"/>
  <c r="AB1587" i="19"/>
  <c r="AB1588" i="19"/>
  <c r="AB1589" i="19"/>
  <c r="AB1590" i="19"/>
  <c r="AB1591" i="19"/>
  <c r="AB1592" i="19"/>
  <c r="AB1593" i="19"/>
  <c r="AB1594" i="19"/>
  <c r="AB1595" i="19"/>
  <c r="AB1596" i="19"/>
  <c r="AB1597" i="19"/>
  <c r="AB1598" i="19"/>
  <c r="AB1599" i="19"/>
  <c r="AB1600" i="19"/>
  <c r="AB1601" i="19"/>
  <c r="AB1602" i="19"/>
  <c r="AB1603" i="19"/>
  <c r="AB1604" i="19"/>
  <c r="AB1605" i="19"/>
  <c r="AB1606" i="19"/>
  <c r="AB1607" i="19"/>
  <c r="AB1608" i="19"/>
  <c r="AB1609" i="19"/>
  <c r="AB1610" i="19"/>
  <c r="AB1611" i="19"/>
  <c r="AB1612" i="19"/>
  <c r="AB1613" i="19"/>
  <c r="AB1614" i="19"/>
  <c r="AB1615" i="19"/>
  <c r="AB1616" i="19"/>
  <c r="AB1617" i="19"/>
  <c r="AB1618" i="19"/>
  <c r="AB1619" i="19"/>
  <c r="AB1620" i="19"/>
  <c r="AB1621" i="19"/>
  <c r="AB1622" i="19"/>
  <c r="AB1623" i="19"/>
  <c r="AB1624" i="19"/>
  <c r="AB1625" i="19"/>
  <c r="AB1626" i="19"/>
  <c r="AB1627" i="19"/>
  <c r="AB1628" i="19"/>
  <c r="AB1629" i="19"/>
  <c r="AB1630" i="19"/>
  <c r="AB1631" i="19"/>
  <c r="AB1632" i="19"/>
  <c r="AB1633" i="19"/>
  <c r="AB1634" i="19"/>
  <c r="AB1635" i="19"/>
  <c r="AB1636" i="19"/>
  <c r="AB1637" i="19"/>
  <c r="AB1638" i="19"/>
  <c r="AB1639" i="19"/>
  <c r="AB1640" i="19"/>
  <c r="AB1641" i="19"/>
  <c r="AB1642" i="19"/>
  <c r="AB1643" i="19"/>
  <c r="AB1644" i="19"/>
  <c r="AB1645" i="19"/>
  <c r="AB1646" i="19"/>
  <c r="AB1647" i="19"/>
  <c r="AB1648" i="19"/>
  <c r="AB1649" i="19"/>
  <c r="AB1650" i="19"/>
  <c r="AB1651" i="19"/>
  <c r="AB1652" i="19"/>
  <c r="AB1653" i="19"/>
  <c r="AB1654" i="19"/>
  <c r="AB1655" i="19"/>
  <c r="AB1656" i="19"/>
  <c r="AB1657" i="19"/>
  <c r="AB1658" i="19"/>
  <c r="AB1659" i="19"/>
  <c r="AB1660" i="19"/>
  <c r="AB1661" i="19"/>
  <c r="AB1662" i="19"/>
  <c r="AB1663" i="19"/>
  <c r="AB1664" i="19"/>
  <c r="AB1665" i="19"/>
  <c r="AB1666" i="19"/>
  <c r="AB1667" i="19"/>
  <c r="AB1668" i="19"/>
  <c r="AB1669" i="19"/>
  <c r="AB1670" i="19"/>
  <c r="AB1671" i="19"/>
  <c r="AB1672" i="19"/>
  <c r="AB1673" i="19"/>
  <c r="AB1674" i="19"/>
  <c r="AB1675" i="19"/>
  <c r="AB1676" i="19"/>
  <c r="AB1677" i="19"/>
  <c r="AB1678" i="19"/>
  <c r="AB1679" i="19"/>
  <c r="AB1680" i="19"/>
  <c r="AB1681" i="19"/>
  <c r="AB1682" i="19"/>
  <c r="AB1683" i="19"/>
  <c r="AB1684" i="19"/>
  <c r="AB1685" i="19"/>
  <c r="AB1686" i="19"/>
  <c r="AB1687" i="19"/>
  <c r="AB1688" i="19"/>
  <c r="AB1689" i="19"/>
  <c r="AB1690" i="19"/>
  <c r="AB1691" i="19"/>
  <c r="AB1692" i="19"/>
  <c r="AB1693" i="19"/>
  <c r="AB1694" i="19"/>
  <c r="AB1695" i="19"/>
  <c r="AB1696" i="19"/>
  <c r="AB1697" i="19"/>
  <c r="AB1698" i="19"/>
  <c r="AB1699" i="19"/>
  <c r="AB1700" i="19"/>
  <c r="AB1701" i="19"/>
  <c r="AB1702" i="19"/>
  <c r="AB1703" i="19"/>
  <c r="AB1704" i="19"/>
  <c r="AB1705" i="19"/>
  <c r="AB1706" i="19"/>
  <c r="AB1707" i="19"/>
  <c r="AB1708" i="19"/>
  <c r="AB1709" i="19"/>
  <c r="AB1710" i="19"/>
  <c r="AB1711" i="19"/>
  <c r="AB1712" i="19"/>
  <c r="AB1713" i="19"/>
  <c r="AB1714" i="19"/>
  <c r="AB1715" i="19"/>
  <c r="AB1716" i="19"/>
  <c r="AB1717" i="19"/>
  <c r="AB1718" i="19"/>
  <c r="AB1719" i="19"/>
  <c r="AB1720" i="19"/>
  <c r="AB1721" i="19"/>
  <c r="AB1722" i="19"/>
  <c r="AB1723" i="19"/>
  <c r="AB1724" i="19"/>
  <c r="AB1725" i="19"/>
  <c r="AB1726" i="19"/>
  <c r="AB1727" i="19"/>
  <c r="AB1728" i="19"/>
  <c r="AB1729" i="19"/>
  <c r="AB1730" i="19"/>
  <c r="AB1731" i="19"/>
  <c r="AB1732" i="19"/>
  <c r="AB1733" i="19"/>
  <c r="AB1734" i="19"/>
  <c r="AB1735" i="19"/>
  <c r="AB1736" i="19"/>
  <c r="AB1737" i="19"/>
  <c r="AB1738" i="19"/>
  <c r="AB1739" i="19"/>
  <c r="AB1740" i="19"/>
  <c r="AB1741" i="19"/>
  <c r="AB1742" i="19"/>
  <c r="AB1743" i="19"/>
  <c r="AB1744" i="19"/>
  <c r="AB1745" i="19"/>
  <c r="AB1746" i="19"/>
  <c r="AB1747" i="19"/>
  <c r="AB1748" i="19"/>
  <c r="AB1749" i="19"/>
  <c r="AB1750" i="19"/>
  <c r="AB1751" i="19"/>
  <c r="AB1752" i="19"/>
  <c r="AB1753" i="19"/>
  <c r="AB1754" i="19"/>
  <c r="AB1755" i="19"/>
  <c r="AB1756" i="19"/>
  <c r="AB1757" i="19"/>
  <c r="AB1758" i="19"/>
  <c r="AB1759" i="19"/>
  <c r="AB1760" i="19"/>
  <c r="AB1761" i="19"/>
  <c r="AB1762" i="19"/>
  <c r="AB1763" i="19"/>
  <c r="AB1764" i="19"/>
  <c r="AB1765" i="19"/>
  <c r="AB1766" i="19"/>
  <c r="AB1767" i="19"/>
  <c r="AB1768" i="19"/>
  <c r="AB1769" i="19"/>
  <c r="AB1770" i="19"/>
  <c r="AB1771" i="19"/>
  <c r="AB1772" i="19"/>
  <c r="AB1773" i="19"/>
  <c r="AB1774" i="19"/>
  <c r="AB1775" i="19"/>
  <c r="AB1776" i="19"/>
  <c r="AB1777" i="19"/>
  <c r="AB1778" i="19"/>
  <c r="AB1779" i="19"/>
  <c r="AB1780" i="19"/>
  <c r="AB1781" i="19"/>
  <c r="AB1782" i="19"/>
  <c r="AB1783" i="19"/>
  <c r="AB1784" i="19"/>
  <c r="AB1785" i="19"/>
  <c r="AB1786" i="19"/>
  <c r="AB1787" i="19"/>
  <c r="AB1788" i="19"/>
  <c r="AB1789" i="19"/>
  <c r="AB1790" i="19"/>
  <c r="AB1791" i="19"/>
  <c r="AB1792" i="19"/>
  <c r="AB1793" i="19"/>
  <c r="AB1794" i="19"/>
  <c r="AB1795" i="19"/>
  <c r="AB1796" i="19"/>
  <c r="AB1797" i="19"/>
  <c r="AB1798" i="19"/>
  <c r="AB1799" i="19"/>
  <c r="AB1800" i="19"/>
  <c r="AB1801" i="19"/>
  <c r="AB1802" i="19"/>
  <c r="AB1803" i="19"/>
  <c r="AB1804" i="19"/>
  <c r="AB1805" i="19"/>
  <c r="AB1806" i="19"/>
  <c r="AB1807" i="19"/>
  <c r="AB1808" i="19"/>
  <c r="AB1809" i="19"/>
  <c r="AB1810" i="19"/>
  <c r="AB1811" i="19"/>
  <c r="AB1812" i="19"/>
  <c r="AB1813" i="19"/>
  <c r="AB1814" i="19"/>
  <c r="AB1815" i="19"/>
  <c r="AB1816" i="19"/>
  <c r="AB1817" i="19"/>
  <c r="AB1818" i="19"/>
  <c r="AB1819" i="19"/>
  <c r="AB1820" i="19"/>
  <c r="AB1821" i="19"/>
  <c r="AB1822" i="19"/>
  <c r="AB1823" i="19"/>
  <c r="AB1824" i="19"/>
  <c r="AB1825" i="19"/>
  <c r="AB1826" i="19"/>
  <c r="AB1827" i="19"/>
  <c r="AB1828" i="19"/>
  <c r="AB1829" i="19"/>
  <c r="AB1830" i="19"/>
  <c r="AB1831" i="19"/>
  <c r="AB1832" i="19"/>
  <c r="AB1833" i="19"/>
  <c r="AB1834" i="19"/>
  <c r="AB1835" i="19"/>
  <c r="AB1836" i="19"/>
  <c r="AB1837" i="19"/>
  <c r="AB1838" i="19"/>
  <c r="AB1839" i="19"/>
  <c r="AB1840" i="19"/>
  <c r="AB1841" i="19"/>
  <c r="AB1842" i="19"/>
  <c r="AB1843" i="19"/>
  <c r="AB1844" i="19"/>
  <c r="AB1845" i="19"/>
  <c r="AB1846" i="19"/>
  <c r="AB1847" i="19"/>
  <c r="AB1848" i="19"/>
  <c r="AB1849" i="19"/>
  <c r="AB1850" i="19"/>
  <c r="AB1851" i="19"/>
  <c r="AB1852" i="19"/>
  <c r="AB1853" i="19"/>
  <c r="AB1854" i="19"/>
  <c r="AB1855" i="19"/>
  <c r="AB1856" i="19"/>
  <c r="AB1857" i="19"/>
  <c r="AB1858" i="19"/>
  <c r="AB1859" i="19"/>
  <c r="AB1860" i="19"/>
  <c r="AB1861" i="19"/>
  <c r="AB1862" i="19"/>
  <c r="AB1863" i="19"/>
  <c r="AB1864" i="19"/>
  <c r="AB1865" i="19"/>
  <c r="AB1866" i="19"/>
  <c r="AB1867" i="19"/>
  <c r="AB1868" i="19"/>
  <c r="AB1869" i="19"/>
  <c r="AB1870" i="19"/>
  <c r="AB1871" i="19"/>
  <c r="AB1872" i="19"/>
  <c r="AB1873" i="19"/>
  <c r="AB1874" i="19"/>
  <c r="AB1875" i="19"/>
  <c r="AB1876" i="19"/>
  <c r="AB1877" i="19"/>
  <c r="AB1878" i="19"/>
  <c r="AB1879" i="19"/>
  <c r="AB1880" i="19"/>
  <c r="AB1881" i="19"/>
  <c r="AB1882" i="19"/>
  <c r="AB1883" i="19"/>
  <c r="AB1884" i="19"/>
  <c r="AB1885" i="19"/>
  <c r="AB1886" i="19"/>
  <c r="AB1887" i="19"/>
  <c r="AB1888" i="19"/>
  <c r="AB1889" i="19"/>
  <c r="AB1890" i="19"/>
  <c r="AB1891" i="19"/>
  <c r="AB1892" i="19"/>
  <c r="AB1893" i="19"/>
  <c r="AB1894" i="19"/>
  <c r="AB1895" i="19"/>
  <c r="AB1896" i="19"/>
  <c r="AB1897" i="19"/>
  <c r="AB1898" i="19"/>
  <c r="AB1899" i="19"/>
  <c r="AB1900" i="19"/>
  <c r="AB1901" i="19"/>
  <c r="AB1902" i="19"/>
  <c r="AB1903" i="19"/>
  <c r="AB1904" i="19"/>
  <c r="AB1905" i="19"/>
  <c r="AB1906" i="19"/>
  <c r="AB1907" i="19"/>
  <c r="AB1908" i="19"/>
  <c r="AB1909" i="19"/>
  <c r="AB1910" i="19"/>
  <c r="AB1911" i="19"/>
  <c r="AB1912" i="19"/>
  <c r="AB1913" i="19"/>
  <c r="AB1914" i="19"/>
  <c r="AB1915" i="19"/>
  <c r="AB1916" i="19"/>
  <c r="AB1917" i="19"/>
  <c r="AB1918" i="19"/>
  <c r="AB1919" i="19"/>
  <c r="AB1920" i="19"/>
  <c r="AB1921" i="19"/>
  <c r="AB1922" i="19"/>
  <c r="AB1923" i="19"/>
  <c r="AB1924" i="19"/>
  <c r="AB1925" i="19"/>
  <c r="AB1926" i="19"/>
  <c r="AB1927" i="19"/>
  <c r="AB1928" i="19"/>
  <c r="AB1929" i="19"/>
  <c r="AB1930" i="19"/>
  <c r="AB1931" i="19"/>
  <c r="AB1932" i="19"/>
  <c r="AB1933" i="19"/>
  <c r="AB1934" i="19"/>
  <c r="AB1935" i="19"/>
  <c r="AB1936" i="19"/>
  <c r="AB1937" i="19"/>
  <c r="AB1938" i="19"/>
  <c r="AB1939" i="19"/>
  <c r="AB1940" i="19"/>
  <c r="AB1941" i="19"/>
  <c r="AB1942" i="19"/>
  <c r="AB1943" i="19"/>
  <c r="AB1944" i="19"/>
  <c r="AB1945" i="19"/>
  <c r="AB1946" i="19"/>
  <c r="AB1947" i="19"/>
  <c r="AB1948" i="19"/>
  <c r="AB1949" i="19"/>
  <c r="AB1950" i="19"/>
  <c r="AB1951" i="19"/>
  <c r="AB1952" i="19"/>
  <c r="AB1953" i="19"/>
  <c r="AB1954" i="19"/>
  <c r="AB1955" i="19"/>
  <c r="AB1956" i="19"/>
  <c r="AB1957" i="19"/>
  <c r="AB1958" i="19"/>
  <c r="AB1959" i="19"/>
  <c r="AB1960" i="19"/>
  <c r="AB1961" i="19"/>
  <c r="AB1962" i="19"/>
  <c r="AB1963" i="19"/>
  <c r="AB1964" i="19"/>
  <c r="AB1965" i="19"/>
  <c r="AB1966" i="19"/>
  <c r="AB1967" i="19"/>
  <c r="AB1968" i="19"/>
  <c r="AB1969" i="19"/>
  <c r="AB1970" i="19"/>
  <c r="AB1971" i="19"/>
  <c r="AB1972" i="19"/>
  <c r="AB1973" i="19"/>
  <c r="AB1974" i="19"/>
  <c r="AB1975" i="19"/>
  <c r="AB1976" i="19"/>
  <c r="AB1977" i="19"/>
  <c r="AB1978" i="19"/>
  <c r="AB1979" i="19"/>
  <c r="AB1980" i="19"/>
  <c r="AB1981" i="19"/>
  <c r="AB1982" i="19"/>
  <c r="AB1983" i="19"/>
  <c r="AB1984" i="19"/>
  <c r="AB1985" i="19"/>
  <c r="AB1986" i="19"/>
  <c r="AB1987" i="19"/>
  <c r="AB1988" i="19"/>
  <c r="AB1989" i="19"/>
  <c r="AB1990" i="19"/>
  <c r="AB1991" i="19"/>
  <c r="AB1992" i="19"/>
  <c r="AB1993" i="19"/>
  <c r="AB1994" i="19"/>
  <c r="AB1995" i="19"/>
  <c r="AB1996" i="19"/>
  <c r="AB1997" i="19"/>
  <c r="AB1998" i="19"/>
  <c r="AB1999" i="19"/>
  <c r="B16" i="28"/>
  <c r="E14" i="26" l="1"/>
  <c r="E45" i="26"/>
  <c r="G16" i="30"/>
  <c r="G12" i="30"/>
  <c r="G8" i="30"/>
  <c r="G17" i="30"/>
  <c r="G9" i="30"/>
  <c r="G14" i="30"/>
  <c r="G10" i="30"/>
  <c r="G15" i="30"/>
  <c r="G11" i="30"/>
  <c r="G7" i="30"/>
  <c r="G6" i="30"/>
  <c r="V4" i="30"/>
  <c r="W4" i="30"/>
  <c r="X5" i="30"/>
  <c r="X4" i="30" s="1"/>
  <c r="AZ11" i="19" a="1"/>
  <c r="E14" i="19"/>
  <c r="E15" i="19"/>
  <c r="E16" i="19"/>
  <c r="E17" i="19"/>
  <c r="E18" i="19"/>
  <c r="E19" i="19"/>
  <c r="F14" i="26"/>
  <c r="G10" i="26"/>
  <c r="G45" i="26" s="1"/>
  <c r="F45" i="26"/>
  <c r="F8" i="28"/>
  <c r="G8" i="28"/>
  <c r="H8" i="28"/>
  <c r="I8" i="28"/>
  <c r="J8" i="28"/>
  <c r="E8" i="28"/>
  <c r="F7" i="28"/>
  <c r="G7" i="28"/>
  <c r="H7" i="28"/>
  <c r="I7" i="28"/>
  <c r="J7" i="28"/>
  <c r="E7" i="28"/>
  <c r="F26" i="28"/>
  <c r="D27" i="28"/>
  <c r="D28" i="28"/>
  <c r="D29" i="28"/>
  <c r="D30" i="28"/>
  <c r="D31" i="28"/>
  <c r="D32" i="28"/>
  <c r="D33" i="28"/>
  <c r="D34" i="28"/>
  <c r="D35" i="28"/>
  <c r="D36" i="28"/>
  <c r="D37" i="28"/>
  <c r="D26" i="28"/>
  <c r="F25" i="28"/>
  <c r="G25" i="28"/>
  <c r="H25" i="28"/>
  <c r="I25" i="28"/>
  <c r="J25" i="28"/>
  <c r="E25" i="28"/>
  <c r="E27" i="28"/>
  <c r="F27" i="28"/>
  <c r="G27" i="28"/>
  <c r="H27" i="28"/>
  <c r="I27" i="28"/>
  <c r="J27" i="28"/>
  <c r="E28" i="28"/>
  <c r="F28" i="28"/>
  <c r="G28" i="28"/>
  <c r="H28" i="28"/>
  <c r="I28" i="28"/>
  <c r="J28" i="28"/>
  <c r="E29" i="28"/>
  <c r="F29" i="28"/>
  <c r="G29" i="28"/>
  <c r="H29" i="28"/>
  <c r="I29" i="28"/>
  <c r="J29" i="28"/>
  <c r="E30" i="28"/>
  <c r="F30" i="28"/>
  <c r="G30" i="28"/>
  <c r="H30" i="28"/>
  <c r="I30" i="28"/>
  <c r="J30" i="28"/>
  <c r="E31" i="28"/>
  <c r="F31" i="28"/>
  <c r="G31" i="28"/>
  <c r="H31" i="28"/>
  <c r="I31" i="28"/>
  <c r="J31" i="28"/>
  <c r="E32" i="28"/>
  <c r="F32" i="28"/>
  <c r="G32" i="28"/>
  <c r="H32" i="28"/>
  <c r="I32" i="28"/>
  <c r="J32" i="28"/>
  <c r="E33" i="28"/>
  <c r="F33" i="28"/>
  <c r="G33" i="28"/>
  <c r="H33" i="28"/>
  <c r="I33" i="28"/>
  <c r="J33" i="28"/>
  <c r="E34" i="28"/>
  <c r="F34" i="28"/>
  <c r="G34" i="28"/>
  <c r="H34" i="28"/>
  <c r="I34" i="28"/>
  <c r="J34" i="28"/>
  <c r="E35" i="28"/>
  <c r="F35" i="28"/>
  <c r="G35" i="28"/>
  <c r="H35" i="28"/>
  <c r="I35" i="28"/>
  <c r="J35" i="28"/>
  <c r="E36" i="28"/>
  <c r="F36" i="28"/>
  <c r="G36" i="28"/>
  <c r="H36" i="28"/>
  <c r="I36" i="28"/>
  <c r="J36" i="28"/>
  <c r="E37" i="28"/>
  <c r="F37" i="28"/>
  <c r="G37" i="28"/>
  <c r="H37" i="28"/>
  <c r="I37" i="28"/>
  <c r="J37" i="28"/>
  <c r="G26" i="28"/>
  <c r="H26" i="28"/>
  <c r="I26" i="28"/>
  <c r="J26" i="28"/>
  <c r="E26" i="28"/>
  <c r="B27" i="28"/>
  <c r="B28" i="28"/>
  <c r="B29" i="28"/>
  <c r="B30" i="28"/>
  <c r="B31" i="28"/>
  <c r="B32" i="28"/>
  <c r="B33" i="28"/>
  <c r="B34" i="28"/>
  <c r="B35" i="28"/>
  <c r="B36" i="28"/>
  <c r="B37" i="28"/>
  <c r="B26" i="28"/>
  <c r="C27" i="28"/>
  <c r="C28" i="28"/>
  <c r="C29" i="28"/>
  <c r="C30" i="28"/>
  <c r="C31" i="28"/>
  <c r="C32" i="28"/>
  <c r="C33" i="28"/>
  <c r="C34" i="28"/>
  <c r="C35" i="28"/>
  <c r="C36" i="28"/>
  <c r="C37" i="28"/>
  <c r="C26" i="28"/>
  <c r="C3" i="28"/>
  <c r="D3" i="28" s="1"/>
  <c r="I57" i="27"/>
  <c r="J57" i="27"/>
  <c r="K57" i="27"/>
  <c r="L57" i="27"/>
  <c r="M57" i="27"/>
  <c r="H57" i="27"/>
  <c r="I44" i="27"/>
  <c r="J44" i="27" s="1"/>
  <c r="K44" i="27" s="1"/>
  <c r="L44" i="27" s="1"/>
  <c r="M44" i="27" s="1"/>
  <c r="F26" i="27"/>
  <c r="G26" i="27" s="1"/>
  <c r="H26" i="27" s="1"/>
  <c r="F25" i="27"/>
  <c r="G25" i="27" s="1"/>
  <c r="H25" i="27" s="1"/>
  <c r="E6" i="28"/>
  <c r="E17" i="27"/>
  <c r="E18" i="27"/>
  <c r="E19" i="27"/>
  <c r="E20" i="27"/>
  <c r="E21" i="27"/>
  <c r="E22" i="27"/>
  <c r="A16" i="27" a="1"/>
  <c r="D33" i="29"/>
  <c r="B33" i="29" a="1"/>
  <c r="B21" i="29"/>
  <c r="B25" i="29" a="1"/>
  <c r="B15" i="29"/>
  <c r="A1" i="20"/>
  <c r="B7" i="20" a="1"/>
  <c r="B8" i="20" a="1"/>
  <c r="B9" i="20" a="1"/>
  <c r="B10" i="20" a="1"/>
  <c r="B11" i="20" a="1"/>
  <c r="B12" i="20" a="1"/>
  <c r="B13" i="20" a="1"/>
  <c r="B14" i="20" a="1"/>
  <c r="B15" i="20" a="1"/>
  <c r="B16" i="20" a="1"/>
  <c r="B17" i="20" a="1"/>
  <c r="B18" i="20" a="1"/>
  <c r="B19" i="20" a="1"/>
  <c r="B20" i="20" a="1"/>
  <c r="B21" i="20" a="1"/>
  <c r="B6" i="20" a="1"/>
  <c r="A6" i="20" a="1"/>
  <c r="AA1999" i="19"/>
  <c r="AA1998" i="19"/>
  <c r="AA1997" i="19"/>
  <c r="AA1996" i="19"/>
  <c r="AA1995" i="19"/>
  <c r="AA1994" i="19"/>
  <c r="AA1993" i="19"/>
  <c r="AA1992" i="19"/>
  <c r="AA1991" i="19"/>
  <c r="AA1990" i="19"/>
  <c r="AA1989" i="19"/>
  <c r="AA1988" i="19"/>
  <c r="AA1987" i="19"/>
  <c r="AA1986" i="19"/>
  <c r="AA1985" i="19"/>
  <c r="AA1984" i="19"/>
  <c r="AA1983" i="19"/>
  <c r="AA1982" i="19"/>
  <c r="AA1981" i="19"/>
  <c r="AA1980" i="19"/>
  <c r="AA1979" i="19"/>
  <c r="AA1978" i="19"/>
  <c r="AA1977" i="19"/>
  <c r="AA1976" i="19"/>
  <c r="AA1975" i="19"/>
  <c r="AA1974" i="19"/>
  <c r="AA1973" i="19"/>
  <c r="AA1972" i="19"/>
  <c r="AA1971" i="19"/>
  <c r="AA1970" i="19"/>
  <c r="AA1969" i="19"/>
  <c r="AA1968" i="19"/>
  <c r="AA1967" i="19"/>
  <c r="AA1966" i="19"/>
  <c r="AA1965" i="19"/>
  <c r="AA1964" i="19"/>
  <c r="AA1963" i="19"/>
  <c r="AA1962" i="19"/>
  <c r="AA1961" i="19"/>
  <c r="AA1960" i="19"/>
  <c r="AA1959" i="19"/>
  <c r="AA1958" i="19"/>
  <c r="AA1957" i="19"/>
  <c r="AA1956" i="19"/>
  <c r="AA1955" i="19"/>
  <c r="AA1954" i="19"/>
  <c r="AA1953" i="19"/>
  <c r="AA1952" i="19"/>
  <c r="AA1951" i="19"/>
  <c r="AA1950" i="19"/>
  <c r="AA1949" i="19"/>
  <c r="AA1948" i="19"/>
  <c r="AA1947" i="19"/>
  <c r="AA1946" i="19"/>
  <c r="AA1945" i="19"/>
  <c r="AA1944" i="19"/>
  <c r="AA1943" i="19"/>
  <c r="AA1942" i="19"/>
  <c r="AA1941" i="19"/>
  <c r="AA1940" i="19"/>
  <c r="AA1939" i="19"/>
  <c r="AA1938" i="19"/>
  <c r="AA1937" i="19"/>
  <c r="AA1936" i="19"/>
  <c r="AA1935" i="19"/>
  <c r="AA1934" i="19"/>
  <c r="AA1933" i="19"/>
  <c r="AA1932" i="19"/>
  <c r="AA1931" i="19"/>
  <c r="AA1930" i="19"/>
  <c r="AA1929" i="19"/>
  <c r="AA1928" i="19"/>
  <c r="AA1927" i="19"/>
  <c r="AA1926" i="19"/>
  <c r="AA1925" i="19"/>
  <c r="AA1924" i="19"/>
  <c r="AA1923" i="19"/>
  <c r="AA1922" i="19"/>
  <c r="AA1921" i="19"/>
  <c r="AA1920" i="19"/>
  <c r="AA1919" i="19"/>
  <c r="AA1918" i="19"/>
  <c r="AA1917" i="19"/>
  <c r="AA1916" i="19"/>
  <c r="AA1915" i="19"/>
  <c r="AA1914" i="19"/>
  <c r="AA1913" i="19"/>
  <c r="AA1912" i="19"/>
  <c r="AA1911" i="19"/>
  <c r="AA1910" i="19"/>
  <c r="AA1909" i="19"/>
  <c r="AA1908" i="19"/>
  <c r="AA1907" i="19"/>
  <c r="AA1906" i="19"/>
  <c r="AA1905" i="19"/>
  <c r="AA1904" i="19"/>
  <c r="AA1903" i="19"/>
  <c r="AA1902" i="19"/>
  <c r="AA1901" i="19"/>
  <c r="AA1900" i="19"/>
  <c r="AA1899" i="19"/>
  <c r="AA1898" i="19"/>
  <c r="AA1897" i="19"/>
  <c r="AA1896" i="19"/>
  <c r="AA1895" i="19"/>
  <c r="AA1894" i="19"/>
  <c r="AA1893" i="19"/>
  <c r="AA1892" i="19"/>
  <c r="AA1891" i="19"/>
  <c r="AA1890" i="19"/>
  <c r="AA1889" i="19"/>
  <c r="AA1888" i="19"/>
  <c r="AA1887" i="19"/>
  <c r="AA1886" i="19"/>
  <c r="AA1885" i="19"/>
  <c r="AA1884" i="19"/>
  <c r="AA1883" i="19"/>
  <c r="AA1882" i="19"/>
  <c r="AA1881" i="19"/>
  <c r="AA1880" i="19"/>
  <c r="AA1879" i="19"/>
  <c r="AA1878" i="19"/>
  <c r="AA1877" i="19"/>
  <c r="AA1876" i="19"/>
  <c r="AA1875" i="19"/>
  <c r="AA1874" i="19"/>
  <c r="AA1873" i="19"/>
  <c r="AA1872" i="19"/>
  <c r="AA1871" i="19"/>
  <c r="AA1870" i="19"/>
  <c r="AA1869" i="19"/>
  <c r="AA1868" i="19"/>
  <c r="AA1867" i="19"/>
  <c r="AA1866" i="19"/>
  <c r="AA1865" i="19"/>
  <c r="AA1864" i="19"/>
  <c r="AA1863" i="19"/>
  <c r="AA1862" i="19"/>
  <c r="AA1861" i="19"/>
  <c r="AA1860" i="19"/>
  <c r="AA1859" i="19"/>
  <c r="AA1858" i="19"/>
  <c r="AA1857" i="19"/>
  <c r="AA1856" i="19"/>
  <c r="AA1855" i="19"/>
  <c r="AA1854" i="19"/>
  <c r="AA1853" i="19"/>
  <c r="AA1852" i="19"/>
  <c r="AA1851" i="19"/>
  <c r="AA1850" i="19"/>
  <c r="AA1849" i="19"/>
  <c r="AA1848" i="19"/>
  <c r="AA1847" i="19"/>
  <c r="AA1846" i="19"/>
  <c r="AA1845" i="19"/>
  <c r="AA1844" i="19"/>
  <c r="AA1843" i="19"/>
  <c r="AA1842" i="19"/>
  <c r="AA1841" i="19"/>
  <c r="AA1840" i="19"/>
  <c r="AA1839" i="19"/>
  <c r="AA1838" i="19"/>
  <c r="AA1837" i="19"/>
  <c r="AA1836" i="19"/>
  <c r="AA1835" i="19"/>
  <c r="AA1834" i="19"/>
  <c r="AA1833" i="19"/>
  <c r="AA1832" i="19"/>
  <c r="AA1831" i="19"/>
  <c r="AA1830" i="19"/>
  <c r="AA1829" i="19"/>
  <c r="AA1828" i="19"/>
  <c r="AA1827" i="19"/>
  <c r="AA1826" i="19"/>
  <c r="AA1825" i="19"/>
  <c r="AA1824" i="19"/>
  <c r="AA1823" i="19"/>
  <c r="AA1822" i="19"/>
  <c r="AA1821" i="19"/>
  <c r="AA1820" i="19"/>
  <c r="AA1819" i="19"/>
  <c r="AA1818" i="19"/>
  <c r="AA1817" i="19"/>
  <c r="AA1816" i="19"/>
  <c r="AA1815" i="19"/>
  <c r="AA1814" i="19"/>
  <c r="AA1813" i="19"/>
  <c r="AA1812" i="19"/>
  <c r="AA1811" i="19"/>
  <c r="AA1810" i="19"/>
  <c r="AA1809" i="19"/>
  <c r="AA1808" i="19"/>
  <c r="AA1807" i="19"/>
  <c r="AA1806" i="19"/>
  <c r="AA1805" i="19"/>
  <c r="AA1804" i="19"/>
  <c r="AA1803" i="19"/>
  <c r="AA1802" i="19"/>
  <c r="AA1801" i="19"/>
  <c r="AA1800" i="19"/>
  <c r="AA1799" i="19"/>
  <c r="AA1798" i="19"/>
  <c r="AA1797" i="19"/>
  <c r="AA1796" i="19"/>
  <c r="AA1795" i="19"/>
  <c r="AA1794" i="19"/>
  <c r="AA1793" i="19"/>
  <c r="AA1792" i="19"/>
  <c r="AA1791" i="19"/>
  <c r="AA1790" i="19"/>
  <c r="AA1789" i="19"/>
  <c r="AA1788" i="19"/>
  <c r="AA1787" i="19"/>
  <c r="AA1786" i="19"/>
  <c r="AA1785" i="19"/>
  <c r="AA1784" i="19"/>
  <c r="AA1783" i="19"/>
  <c r="AA1782" i="19"/>
  <c r="AA1781" i="19"/>
  <c r="AA1780" i="19"/>
  <c r="AA1779" i="19"/>
  <c r="AA1778" i="19"/>
  <c r="AA1777" i="19"/>
  <c r="AA1776" i="19"/>
  <c r="AA1775" i="19"/>
  <c r="AA1774" i="19"/>
  <c r="AA1773" i="19"/>
  <c r="AA1772" i="19"/>
  <c r="AA1771" i="19"/>
  <c r="AA1770" i="19"/>
  <c r="AA1769" i="19"/>
  <c r="AA1768" i="19"/>
  <c r="AA1767" i="19"/>
  <c r="AA1766" i="19"/>
  <c r="AA1765" i="19"/>
  <c r="AA1764" i="19"/>
  <c r="AA1763" i="19"/>
  <c r="AA1762" i="19"/>
  <c r="AA1761" i="19"/>
  <c r="AA1760" i="19"/>
  <c r="AA1759" i="19"/>
  <c r="AA1758" i="19"/>
  <c r="AA1757" i="19"/>
  <c r="AA1756" i="19"/>
  <c r="AA1755" i="19"/>
  <c r="AA1754" i="19"/>
  <c r="AA1753" i="19"/>
  <c r="AA1752" i="19"/>
  <c r="AA1751" i="19"/>
  <c r="AA1750" i="19"/>
  <c r="AA1749" i="19"/>
  <c r="AA1748" i="19"/>
  <c r="AA1747" i="19"/>
  <c r="AA1746" i="19"/>
  <c r="AA1745" i="19"/>
  <c r="AA1744" i="19"/>
  <c r="AA1743" i="19"/>
  <c r="AA1742" i="19"/>
  <c r="AA1741" i="19"/>
  <c r="AA1740" i="19"/>
  <c r="AA1739" i="19"/>
  <c r="AA1738" i="19"/>
  <c r="AA1737" i="19"/>
  <c r="AA1736" i="19"/>
  <c r="AA1735" i="19"/>
  <c r="AA1734" i="19"/>
  <c r="AA1733" i="19"/>
  <c r="AA1732" i="19"/>
  <c r="AA1731" i="19"/>
  <c r="AA1730" i="19"/>
  <c r="AA1729" i="19"/>
  <c r="AA1728" i="19"/>
  <c r="AA1727" i="19"/>
  <c r="AA1726" i="19"/>
  <c r="AA1725" i="19"/>
  <c r="AA1724" i="19"/>
  <c r="AA1723" i="19"/>
  <c r="AA1722" i="19"/>
  <c r="AA1721" i="19"/>
  <c r="AA1720" i="19"/>
  <c r="AA1719" i="19"/>
  <c r="AA1718" i="19"/>
  <c r="AA1717" i="19"/>
  <c r="AA1716" i="19"/>
  <c r="AA1715" i="19"/>
  <c r="AA1714" i="19"/>
  <c r="AA1713" i="19"/>
  <c r="AA1712" i="19"/>
  <c r="AA1711" i="19"/>
  <c r="AA1710" i="19"/>
  <c r="AA1709" i="19"/>
  <c r="AA1708" i="19"/>
  <c r="AA1707" i="19"/>
  <c r="AA1706" i="19"/>
  <c r="AA1705" i="19"/>
  <c r="AA1704" i="19"/>
  <c r="AA1703" i="19"/>
  <c r="AA1702" i="19"/>
  <c r="AA1701" i="19"/>
  <c r="AA1700" i="19"/>
  <c r="AA1699" i="19"/>
  <c r="AA1698" i="19"/>
  <c r="AA1697" i="19"/>
  <c r="AA1696" i="19"/>
  <c r="AA1695" i="19"/>
  <c r="AA1694" i="19"/>
  <c r="AA1693" i="19"/>
  <c r="AA1692" i="19"/>
  <c r="AA1691" i="19"/>
  <c r="AA1690" i="19"/>
  <c r="AA1689" i="19"/>
  <c r="AA1688" i="19"/>
  <c r="AA1687" i="19"/>
  <c r="AA1686" i="19"/>
  <c r="AA1685" i="19"/>
  <c r="AA1684" i="19"/>
  <c r="AA1683" i="19"/>
  <c r="AA1682" i="19"/>
  <c r="AA1681" i="19"/>
  <c r="AA1680" i="19"/>
  <c r="AA1679" i="19"/>
  <c r="AA1678" i="19"/>
  <c r="AA1677" i="19"/>
  <c r="AA1676" i="19"/>
  <c r="AA1675" i="19"/>
  <c r="AA1674" i="19"/>
  <c r="AA1673" i="19"/>
  <c r="AA1672" i="19"/>
  <c r="AA1671" i="19"/>
  <c r="AA1670" i="19"/>
  <c r="AA1669" i="19"/>
  <c r="AA1668" i="19"/>
  <c r="AA1667" i="19"/>
  <c r="AA1666" i="19"/>
  <c r="AA1665" i="19"/>
  <c r="AA1664" i="19"/>
  <c r="AA1663" i="19"/>
  <c r="AA1662" i="19"/>
  <c r="AA1661" i="19"/>
  <c r="AA1660" i="19"/>
  <c r="AA1659" i="19"/>
  <c r="AA1658" i="19"/>
  <c r="AA1657" i="19"/>
  <c r="AA1656" i="19"/>
  <c r="AA1655" i="19"/>
  <c r="AA1654" i="19"/>
  <c r="AA1653" i="19"/>
  <c r="AA1652" i="19"/>
  <c r="AA1651" i="19"/>
  <c r="AA1650" i="19"/>
  <c r="AA1649" i="19"/>
  <c r="AA1648" i="19"/>
  <c r="AA1647" i="19"/>
  <c r="AA1646" i="19"/>
  <c r="AA1645" i="19"/>
  <c r="AA1644" i="19"/>
  <c r="AA1643" i="19"/>
  <c r="AA1642" i="19"/>
  <c r="AA1641" i="19"/>
  <c r="AA1640" i="19"/>
  <c r="AA1639" i="19"/>
  <c r="AA1638" i="19"/>
  <c r="AA1637" i="19"/>
  <c r="AA1636" i="19"/>
  <c r="AA1635" i="19"/>
  <c r="AA1634" i="19"/>
  <c r="AA1633" i="19"/>
  <c r="AA1632" i="19"/>
  <c r="AA1631" i="19"/>
  <c r="AA1630" i="19"/>
  <c r="AA1629" i="19"/>
  <c r="AA1628" i="19"/>
  <c r="AA1627" i="19"/>
  <c r="AA1626" i="19"/>
  <c r="AA1625" i="19"/>
  <c r="AA1624" i="19"/>
  <c r="AA1623" i="19"/>
  <c r="AA1622" i="19"/>
  <c r="AA1621" i="19"/>
  <c r="AA1620" i="19"/>
  <c r="AA1619" i="19"/>
  <c r="AA1618" i="19"/>
  <c r="AA1617" i="19"/>
  <c r="AA1616" i="19"/>
  <c r="AA1615" i="19"/>
  <c r="AA1614" i="19"/>
  <c r="AA1613" i="19"/>
  <c r="AA1612" i="19"/>
  <c r="AA1611" i="19"/>
  <c r="AA1610" i="19"/>
  <c r="AA1609" i="19"/>
  <c r="AA1608" i="19"/>
  <c r="AA1607" i="19"/>
  <c r="AA1606" i="19"/>
  <c r="AA1605" i="19"/>
  <c r="AA1604" i="19"/>
  <c r="AA1603" i="19"/>
  <c r="AA1602" i="19"/>
  <c r="AA1601" i="19"/>
  <c r="AA1600" i="19"/>
  <c r="AA1599" i="19"/>
  <c r="AA1598" i="19"/>
  <c r="AA1597" i="19"/>
  <c r="AA1596" i="19"/>
  <c r="AA1595" i="19"/>
  <c r="AA1594" i="19"/>
  <c r="AA1593" i="19"/>
  <c r="AA1592" i="19"/>
  <c r="AA1591" i="19"/>
  <c r="AA1590" i="19"/>
  <c r="AA1589" i="19"/>
  <c r="AA1588" i="19"/>
  <c r="AA1587" i="19"/>
  <c r="AA1586" i="19"/>
  <c r="AA1585" i="19"/>
  <c r="AA1584" i="19"/>
  <c r="AA1583" i="19"/>
  <c r="AA1582" i="19"/>
  <c r="AA1581" i="19"/>
  <c r="AA1580" i="19"/>
  <c r="AA1579" i="19"/>
  <c r="AA1578" i="19"/>
  <c r="AA1577" i="19"/>
  <c r="AA1576" i="19"/>
  <c r="AA1575" i="19"/>
  <c r="AA1574" i="19"/>
  <c r="AA1573" i="19"/>
  <c r="AA1572" i="19"/>
  <c r="AA1571" i="19"/>
  <c r="AA1570" i="19"/>
  <c r="AA1569" i="19"/>
  <c r="AA1568" i="19"/>
  <c r="AA1567" i="19"/>
  <c r="AA1566" i="19"/>
  <c r="AA1565" i="19"/>
  <c r="AA1564" i="19"/>
  <c r="AA1563" i="19"/>
  <c r="AA1562" i="19"/>
  <c r="AA1561" i="19"/>
  <c r="AA1560" i="19"/>
  <c r="AA1559" i="19"/>
  <c r="AA1558" i="19"/>
  <c r="AA1557" i="19"/>
  <c r="AA1556" i="19"/>
  <c r="AA1555" i="19"/>
  <c r="AA1554" i="19"/>
  <c r="AA1553" i="19"/>
  <c r="AA1552" i="19"/>
  <c r="AA1551" i="19"/>
  <c r="AA1550" i="19"/>
  <c r="AA1549" i="19"/>
  <c r="AA1548" i="19"/>
  <c r="AA1547" i="19"/>
  <c r="AA1546" i="19"/>
  <c r="AA1545" i="19"/>
  <c r="AA1544" i="19"/>
  <c r="AA1543" i="19"/>
  <c r="AA1542" i="19"/>
  <c r="AA1541" i="19"/>
  <c r="AA1540" i="19"/>
  <c r="AA1539" i="19"/>
  <c r="AA1538" i="19"/>
  <c r="AA1537" i="19"/>
  <c r="AA1536" i="19"/>
  <c r="AA1535" i="19"/>
  <c r="AA1534" i="19"/>
  <c r="AA1533" i="19"/>
  <c r="AA1532" i="19"/>
  <c r="AA1531" i="19"/>
  <c r="AA1530" i="19"/>
  <c r="AA1529" i="19"/>
  <c r="AA1528" i="19"/>
  <c r="AA1527" i="19"/>
  <c r="AA1526" i="19"/>
  <c r="AA1525" i="19"/>
  <c r="AA1524" i="19"/>
  <c r="AA1523" i="19"/>
  <c r="AA1522" i="19"/>
  <c r="AA1521" i="19"/>
  <c r="AA1520" i="19"/>
  <c r="AA1519" i="19"/>
  <c r="AA1518" i="19"/>
  <c r="AA1517" i="19"/>
  <c r="AA1516" i="19"/>
  <c r="AA1515" i="19"/>
  <c r="AA1514" i="19"/>
  <c r="AA1513" i="19"/>
  <c r="AA1512" i="19"/>
  <c r="AA1511" i="19"/>
  <c r="AA1510" i="19"/>
  <c r="AA1509" i="19"/>
  <c r="AA1508" i="19"/>
  <c r="AA1507" i="19"/>
  <c r="AA1506" i="19"/>
  <c r="AA1505" i="19"/>
  <c r="AA1504" i="19"/>
  <c r="AA1503" i="19"/>
  <c r="AA1502" i="19"/>
  <c r="AA1501" i="19"/>
  <c r="AA1500" i="19"/>
  <c r="AA1499" i="19"/>
  <c r="AA1498" i="19"/>
  <c r="AA1497" i="19"/>
  <c r="AA1496" i="19"/>
  <c r="AA1495" i="19"/>
  <c r="AA1494" i="19"/>
  <c r="AA1493" i="19"/>
  <c r="AA1492" i="19"/>
  <c r="AA1491" i="19"/>
  <c r="AA1490" i="19"/>
  <c r="AA1489" i="19"/>
  <c r="AA1488" i="19"/>
  <c r="AA1487" i="19"/>
  <c r="AA1486" i="19"/>
  <c r="AA1485" i="19"/>
  <c r="AA1484" i="19"/>
  <c r="AA1483" i="19"/>
  <c r="AA1482" i="19"/>
  <c r="AA1481" i="19"/>
  <c r="AA1480" i="19"/>
  <c r="AA1479" i="19"/>
  <c r="AA1478" i="19"/>
  <c r="AA1477" i="19"/>
  <c r="AA1476" i="19"/>
  <c r="AA1475" i="19"/>
  <c r="AA1474" i="19"/>
  <c r="AA1473" i="19"/>
  <c r="AA1472" i="19"/>
  <c r="AA1471" i="19"/>
  <c r="AA1470" i="19"/>
  <c r="AA1469" i="19"/>
  <c r="AA1468" i="19"/>
  <c r="AA1467" i="19"/>
  <c r="AA1466" i="19"/>
  <c r="AA1465" i="19"/>
  <c r="AA1464" i="19"/>
  <c r="AA1463" i="19"/>
  <c r="AA1462" i="19"/>
  <c r="AA1461" i="19"/>
  <c r="AA1460" i="19"/>
  <c r="AA1459" i="19"/>
  <c r="AA1458" i="19"/>
  <c r="AA1457" i="19"/>
  <c r="AA1456" i="19"/>
  <c r="AA1455" i="19"/>
  <c r="AA1454" i="19"/>
  <c r="AA1453" i="19"/>
  <c r="AA1452" i="19"/>
  <c r="AA1451" i="19"/>
  <c r="AA1450" i="19"/>
  <c r="AA1449" i="19"/>
  <c r="AA1448" i="19"/>
  <c r="AA1447" i="19"/>
  <c r="AA1446" i="19"/>
  <c r="AA1445" i="19"/>
  <c r="AA1444" i="19"/>
  <c r="AA1443" i="19"/>
  <c r="AA1442" i="19"/>
  <c r="AA1441" i="19"/>
  <c r="AA1440" i="19"/>
  <c r="AA1439" i="19"/>
  <c r="AA1438" i="19"/>
  <c r="AA1437" i="19"/>
  <c r="AA1436" i="19"/>
  <c r="AA1435" i="19"/>
  <c r="AA1434" i="19"/>
  <c r="AA1433" i="19"/>
  <c r="AA1432" i="19"/>
  <c r="AA1431" i="19"/>
  <c r="AA1430" i="19"/>
  <c r="AA1429" i="19"/>
  <c r="AA1428" i="19"/>
  <c r="AA1427" i="19"/>
  <c r="AA1426" i="19"/>
  <c r="AA1425" i="19"/>
  <c r="AA1424" i="19"/>
  <c r="AA1423" i="19"/>
  <c r="AA1422" i="19"/>
  <c r="AA1421" i="19"/>
  <c r="AA1420" i="19"/>
  <c r="AA1419" i="19"/>
  <c r="AA1418" i="19"/>
  <c r="AA1417" i="19"/>
  <c r="AA1416" i="19"/>
  <c r="AA1415" i="19"/>
  <c r="AA1414" i="19"/>
  <c r="AA1413" i="19"/>
  <c r="AA1412" i="19"/>
  <c r="AA1411" i="19"/>
  <c r="AA1410" i="19"/>
  <c r="AA1409" i="19"/>
  <c r="AA1408" i="19"/>
  <c r="AA1407" i="19"/>
  <c r="AA1406" i="19"/>
  <c r="AA1405" i="19"/>
  <c r="AA1404" i="19"/>
  <c r="AA1403" i="19"/>
  <c r="AA1402" i="19"/>
  <c r="AA1401" i="19"/>
  <c r="AA1400" i="19"/>
  <c r="AA1399" i="19"/>
  <c r="AA1398" i="19"/>
  <c r="AA1397" i="19"/>
  <c r="AA1396" i="19"/>
  <c r="AA1395" i="19"/>
  <c r="AA1394" i="19"/>
  <c r="AA1393" i="19"/>
  <c r="AA1392" i="19"/>
  <c r="AA1391" i="19"/>
  <c r="AA1390" i="19"/>
  <c r="AA1389" i="19"/>
  <c r="AA1388" i="19"/>
  <c r="AA1387" i="19"/>
  <c r="AA1386" i="19"/>
  <c r="AA1385" i="19"/>
  <c r="AA1384" i="19"/>
  <c r="AA1383" i="19"/>
  <c r="AA1382" i="19"/>
  <c r="AA1381" i="19"/>
  <c r="AA1380" i="19"/>
  <c r="AA1379" i="19"/>
  <c r="AA1378" i="19"/>
  <c r="AA1377" i="19"/>
  <c r="AA1376" i="19"/>
  <c r="AA1375" i="19"/>
  <c r="AA1374" i="19"/>
  <c r="AA1373" i="19"/>
  <c r="AA1372" i="19"/>
  <c r="AA1371" i="19"/>
  <c r="AA1370" i="19"/>
  <c r="AA1369" i="19"/>
  <c r="AA1368" i="19"/>
  <c r="AA1367" i="19"/>
  <c r="AA1366" i="19"/>
  <c r="AA1365" i="19"/>
  <c r="AA1364" i="19"/>
  <c r="AA1363" i="19"/>
  <c r="AA1362" i="19"/>
  <c r="AA1361" i="19"/>
  <c r="AA1360" i="19"/>
  <c r="AA1359" i="19"/>
  <c r="AA1358" i="19"/>
  <c r="AA1357" i="19"/>
  <c r="AA1356" i="19"/>
  <c r="AA1355" i="19"/>
  <c r="AA1354" i="19"/>
  <c r="AA1353" i="19"/>
  <c r="AA1352" i="19"/>
  <c r="AA1351" i="19"/>
  <c r="AA1350" i="19"/>
  <c r="AA1349" i="19"/>
  <c r="AA1348" i="19"/>
  <c r="AA1347" i="19"/>
  <c r="AA1346" i="19"/>
  <c r="AA1345" i="19"/>
  <c r="AA1344" i="19"/>
  <c r="AA1343" i="19"/>
  <c r="AA1342" i="19"/>
  <c r="AA1341" i="19"/>
  <c r="AA1340" i="19"/>
  <c r="AA1339" i="19"/>
  <c r="AA1338" i="19"/>
  <c r="AA1337" i="19"/>
  <c r="AA1336" i="19"/>
  <c r="AA1335" i="19"/>
  <c r="AA1334" i="19"/>
  <c r="AA1333" i="19"/>
  <c r="AA1332" i="19"/>
  <c r="AA1331" i="19"/>
  <c r="AA1330" i="19"/>
  <c r="AA1329" i="19"/>
  <c r="AA1328" i="19"/>
  <c r="AA1327" i="19"/>
  <c r="AA1326" i="19"/>
  <c r="AA1325" i="19"/>
  <c r="AA1324" i="19"/>
  <c r="AA1323" i="19"/>
  <c r="AA1322" i="19"/>
  <c r="AA1321" i="19"/>
  <c r="AA1320" i="19"/>
  <c r="AA1319" i="19"/>
  <c r="AA1318" i="19"/>
  <c r="AA1317" i="19"/>
  <c r="AA1316" i="19"/>
  <c r="AA1315" i="19"/>
  <c r="AA1314" i="19"/>
  <c r="AA1313" i="19"/>
  <c r="AA1312" i="19"/>
  <c r="AA1311" i="19"/>
  <c r="AA1310" i="19"/>
  <c r="AA1309" i="19"/>
  <c r="AA1308" i="19"/>
  <c r="AA1307" i="19"/>
  <c r="AA1306" i="19"/>
  <c r="AA1305" i="19"/>
  <c r="AA1304" i="19"/>
  <c r="AA1303" i="19"/>
  <c r="AA1302" i="19"/>
  <c r="AA1301" i="19"/>
  <c r="AA1300" i="19"/>
  <c r="AA1299" i="19"/>
  <c r="AA1298" i="19"/>
  <c r="AA1297" i="19"/>
  <c r="AA1296" i="19"/>
  <c r="AA1295" i="19"/>
  <c r="AA1294" i="19"/>
  <c r="AA1293" i="19"/>
  <c r="AA1292" i="19"/>
  <c r="AA1291" i="19"/>
  <c r="AA1290" i="19"/>
  <c r="AA1289" i="19"/>
  <c r="AA1288" i="19"/>
  <c r="AA1287" i="19"/>
  <c r="AA1286" i="19"/>
  <c r="AA1285" i="19"/>
  <c r="AA1284" i="19"/>
  <c r="AA1283" i="19"/>
  <c r="AA1282" i="19"/>
  <c r="AA1281" i="19"/>
  <c r="AA1280" i="19"/>
  <c r="AA1279" i="19"/>
  <c r="AA1278" i="19"/>
  <c r="AA1277" i="19"/>
  <c r="AA1276" i="19"/>
  <c r="AA1275" i="19"/>
  <c r="AA1274" i="19"/>
  <c r="AA1273" i="19"/>
  <c r="AA1272" i="19"/>
  <c r="AA1271" i="19"/>
  <c r="AA1270" i="19"/>
  <c r="AA1269" i="19"/>
  <c r="AA1268" i="19"/>
  <c r="AA1267" i="19"/>
  <c r="AA1266" i="19"/>
  <c r="AA1265" i="19"/>
  <c r="AA1264" i="19"/>
  <c r="AA1263" i="19"/>
  <c r="AA1262" i="19"/>
  <c r="AA1261" i="19"/>
  <c r="AA1260" i="19"/>
  <c r="AA1259" i="19"/>
  <c r="AA1258" i="19"/>
  <c r="AA1257" i="19"/>
  <c r="AA1256" i="19"/>
  <c r="AA1255" i="19"/>
  <c r="AA1254" i="19"/>
  <c r="AA1253" i="19"/>
  <c r="AA1252" i="19"/>
  <c r="AA1251" i="19"/>
  <c r="AA1250" i="19"/>
  <c r="AA1249" i="19"/>
  <c r="AA1248" i="19"/>
  <c r="AA1247" i="19"/>
  <c r="AA1246" i="19"/>
  <c r="AA1245" i="19"/>
  <c r="AA1244" i="19"/>
  <c r="AA1243" i="19"/>
  <c r="AA1242" i="19"/>
  <c r="AA1241" i="19"/>
  <c r="AA1240" i="19"/>
  <c r="AA1239" i="19"/>
  <c r="AA1238" i="19"/>
  <c r="AA1237" i="19"/>
  <c r="AA1236" i="19"/>
  <c r="AA1235" i="19"/>
  <c r="AA1234" i="19"/>
  <c r="AA1233" i="19"/>
  <c r="AA1232" i="19"/>
  <c r="AA1231" i="19"/>
  <c r="AA1230" i="19"/>
  <c r="AA1229" i="19"/>
  <c r="AA1228" i="19"/>
  <c r="AA1227" i="19"/>
  <c r="AA1226" i="19"/>
  <c r="AA1225" i="19"/>
  <c r="AA1224" i="19"/>
  <c r="AA1223" i="19"/>
  <c r="AA1222" i="19"/>
  <c r="AA1221" i="19"/>
  <c r="AA1220" i="19"/>
  <c r="AA1219" i="19"/>
  <c r="AA1218" i="19"/>
  <c r="AA1217" i="19"/>
  <c r="AA1216" i="19"/>
  <c r="AA1215" i="19"/>
  <c r="AA1214" i="19"/>
  <c r="AA1213" i="19"/>
  <c r="AA1212" i="19"/>
  <c r="AA1211" i="19"/>
  <c r="AA1210" i="19"/>
  <c r="AA1209" i="19"/>
  <c r="AA1208" i="19"/>
  <c r="AA1207" i="19"/>
  <c r="AA1206" i="19"/>
  <c r="AA1205" i="19"/>
  <c r="AA1204" i="19"/>
  <c r="AA1203" i="19"/>
  <c r="AA1202" i="19"/>
  <c r="AA1201" i="19"/>
  <c r="AA1200" i="19"/>
  <c r="AA1199" i="19"/>
  <c r="AA1198" i="19"/>
  <c r="AA1197" i="19"/>
  <c r="AA1196" i="19"/>
  <c r="AA1195" i="19"/>
  <c r="AA1194" i="19"/>
  <c r="AA1193" i="19"/>
  <c r="AA1192" i="19"/>
  <c r="AA1191" i="19"/>
  <c r="AA1190" i="19"/>
  <c r="AA1189" i="19"/>
  <c r="AA1188" i="19"/>
  <c r="AA1187" i="19"/>
  <c r="AA1186" i="19"/>
  <c r="AA1185" i="19"/>
  <c r="AA1184" i="19"/>
  <c r="AA1183" i="19"/>
  <c r="AA1182" i="19"/>
  <c r="AA1181" i="19"/>
  <c r="AA1180" i="19"/>
  <c r="AA1179" i="19"/>
  <c r="AA1178" i="19"/>
  <c r="AA1177" i="19"/>
  <c r="AA1176" i="19"/>
  <c r="AA1175" i="19"/>
  <c r="AA1174" i="19"/>
  <c r="AA1173" i="19"/>
  <c r="AA1172" i="19"/>
  <c r="AA1171" i="19"/>
  <c r="AA1170" i="19"/>
  <c r="AA1169" i="19"/>
  <c r="AA1168" i="19"/>
  <c r="AA1167" i="19"/>
  <c r="AA1166" i="19"/>
  <c r="AA1165" i="19"/>
  <c r="AA1164" i="19"/>
  <c r="AA1163" i="19"/>
  <c r="AA1162" i="19"/>
  <c r="AA1161" i="19"/>
  <c r="AA1160" i="19"/>
  <c r="AA1159" i="19"/>
  <c r="AA1158" i="19"/>
  <c r="AA1157" i="19"/>
  <c r="AA1156" i="19"/>
  <c r="AA1155" i="19"/>
  <c r="AA1154" i="19"/>
  <c r="AA1153" i="19"/>
  <c r="AA1152" i="19"/>
  <c r="AA1151" i="19"/>
  <c r="AA1150" i="19"/>
  <c r="AA1149" i="19"/>
  <c r="AA1148" i="19"/>
  <c r="AA1147" i="19"/>
  <c r="AA1146" i="19"/>
  <c r="AA1145" i="19"/>
  <c r="AA1144" i="19"/>
  <c r="AA1143" i="19"/>
  <c r="AA1142" i="19"/>
  <c r="AA1141" i="19"/>
  <c r="AA1140" i="19"/>
  <c r="AA1139" i="19"/>
  <c r="AA1138" i="19"/>
  <c r="AA1137" i="19"/>
  <c r="AA1136" i="19"/>
  <c r="AA1135" i="19"/>
  <c r="AA1134" i="19"/>
  <c r="AA1133" i="19"/>
  <c r="AA1132" i="19"/>
  <c r="AA1131" i="19"/>
  <c r="AA1130" i="19"/>
  <c r="AA1129" i="19"/>
  <c r="AA1128" i="19"/>
  <c r="AA1127" i="19"/>
  <c r="AA1126" i="19"/>
  <c r="AA1125" i="19"/>
  <c r="AA1124" i="19"/>
  <c r="AA1123" i="19"/>
  <c r="AA1122" i="19"/>
  <c r="AA1121" i="19"/>
  <c r="AA1120" i="19"/>
  <c r="AA1119" i="19"/>
  <c r="AA1118" i="19"/>
  <c r="AA1117" i="19"/>
  <c r="AA1116" i="19"/>
  <c r="AA1115" i="19"/>
  <c r="AA1114" i="19"/>
  <c r="AA1113" i="19"/>
  <c r="AA1112" i="19"/>
  <c r="AA1111" i="19"/>
  <c r="AA1110" i="19"/>
  <c r="AA1109" i="19"/>
  <c r="AA1108" i="19"/>
  <c r="AA1107" i="19"/>
  <c r="AA1106" i="19"/>
  <c r="AA1105" i="19"/>
  <c r="AA1104" i="19"/>
  <c r="AA1103" i="19"/>
  <c r="AA1102" i="19"/>
  <c r="AA1101" i="19"/>
  <c r="AA1100" i="19"/>
  <c r="AA1099" i="19"/>
  <c r="AA1098" i="19"/>
  <c r="AA1097" i="19"/>
  <c r="AA1096" i="19"/>
  <c r="AA1095" i="19"/>
  <c r="AA1094" i="19"/>
  <c r="AA1093" i="19"/>
  <c r="AA1092" i="19"/>
  <c r="AA1091" i="19"/>
  <c r="AA1090" i="19"/>
  <c r="AA1089" i="19"/>
  <c r="AA1088" i="19"/>
  <c r="AA1087" i="19"/>
  <c r="AA1086" i="19"/>
  <c r="AA1085" i="19"/>
  <c r="AA1084" i="19"/>
  <c r="AA1083" i="19"/>
  <c r="AA1082" i="19"/>
  <c r="AA1081" i="19"/>
  <c r="AA1080" i="19"/>
  <c r="AA1079" i="19"/>
  <c r="AA1078" i="19"/>
  <c r="AA1077" i="19"/>
  <c r="AA1076" i="19"/>
  <c r="AA1075" i="19"/>
  <c r="AA1074" i="19"/>
  <c r="AA1073" i="19"/>
  <c r="AA1072" i="19"/>
  <c r="AA1071" i="19"/>
  <c r="AA1070" i="19"/>
  <c r="AA1069" i="19"/>
  <c r="AA1068" i="19"/>
  <c r="AA1067" i="19"/>
  <c r="AA1066" i="19"/>
  <c r="AA1065" i="19"/>
  <c r="AA1064" i="19"/>
  <c r="AA1063" i="19"/>
  <c r="AA1062" i="19"/>
  <c r="AA1061" i="19"/>
  <c r="AA1060" i="19"/>
  <c r="AA1059" i="19"/>
  <c r="AA1058" i="19"/>
  <c r="AA1057" i="19"/>
  <c r="AA1056" i="19"/>
  <c r="AA1055" i="19"/>
  <c r="AA1054" i="19"/>
  <c r="AA1053" i="19"/>
  <c r="AA1052" i="19"/>
  <c r="AA1051" i="19"/>
  <c r="AA1050" i="19"/>
  <c r="AA1049" i="19"/>
  <c r="AA1048" i="19"/>
  <c r="AA1047" i="19"/>
  <c r="AA1046" i="19"/>
  <c r="AA1045" i="19"/>
  <c r="AA1044" i="19"/>
  <c r="AA1043" i="19"/>
  <c r="AA1042" i="19"/>
  <c r="AA1041" i="19"/>
  <c r="AA1040" i="19"/>
  <c r="AA1039" i="19"/>
  <c r="AA1038" i="19"/>
  <c r="AA1037" i="19"/>
  <c r="AA1036" i="19"/>
  <c r="AA1035" i="19"/>
  <c r="AA1034" i="19"/>
  <c r="AA1033" i="19"/>
  <c r="AA1032" i="19"/>
  <c r="AA1031" i="19"/>
  <c r="AA1030" i="19"/>
  <c r="AA1029" i="19"/>
  <c r="AA1028" i="19"/>
  <c r="AA1027" i="19"/>
  <c r="AA1026" i="19"/>
  <c r="AA1025" i="19"/>
  <c r="AA1024" i="19"/>
  <c r="AA1023" i="19"/>
  <c r="AA1022" i="19"/>
  <c r="AA1021" i="19"/>
  <c r="AA1020" i="19"/>
  <c r="AA1019" i="19"/>
  <c r="AA1018" i="19"/>
  <c r="AA1017" i="19"/>
  <c r="AA1016" i="19"/>
  <c r="AA1015" i="19"/>
  <c r="AA1014" i="19"/>
  <c r="AA1013" i="19"/>
  <c r="AA1012" i="19"/>
  <c r="AA1011" i="19"/>
  <c r="AA1010" i="19"/>
  <c r="AA1009" i="19"/>
  <c r="AA1008" i="19"/>
  <c r="AA1007" i="19"/>
  <c r="AA1006" i="19"/>
  <c r="AA1005" i="19"/>
  <c r="AA1004" i="19"/>
  <c r="AA1003" i="19"/>
  <c r="AA1002" i="19"/>
  <c r="AA1001" i="19"/>
  <c r="AA1000" i="19"/>
  <c r="AA999" i="19"/>
  <c r="AA998" i="19"/>
  <c r="AA997" i="19"/>
  <c r="AA996" i="19"/>
  <c r="AA995" i="19"/>
  <c r="AA994" i="19"/>
  <c r="AA993" i="19"/>
  <c r="AA992" i="19"/>
  <c r="AA991" i="19"/>
  <c r="AA990" i="19"/>
  <c r="AA989" i="19"/>
  <c r="AA988" i="19"/>
  <c r="AA987" i="19"/>
  <c r="AA986" i="19"/>
  <c r="AA985" i="19"/>
  <c r="AA984" i="19"/>
  <c r="AA983" i="19"/>
  <c r="AA982" i="19"/>
  <c r="AA981" i="19"/>
  <c r="AA980" i="19"/>
  <c r="AA979" i="19"/>
  <c r="AA978" i="19"/>
  <c r="AA977" i="19"/>
  <c r="AA976" i="19"/>
  <c r="AA975" i="19"/>
  <c r="AA974" i="19"/>
  <c r="AA973" i="19"/>
  <c r="AA972" i="19"/>
  <c r="AA971" i="19"/>
  <c r="AA970" i="19"/>
  <c r="AA969" i="19"/>
  <c r="AA968" i="19"/>
  <c r="AA967" i="19"/>
  <c r="AA966" i="19"/>
  <c r="AA965" i="19"/>
  <c r="AA964" i="19"/>
  <c r="AA963" i="19"/>
  <c r="AA962" i="19"/>
  <c r="AA961" i="19"/>
  <c r="AA960" i="19"/>
  <c r="AA959" i="19"/>
  <c r="AA958" i="19"/>
  <c r="AA957" i="19"/>
  <c r="AA956" i="19"/>
  <c r="AA955" i="19"/>
  <c r="AA954" i="19"/>
  <c r="AA953" i="19"/>
  <c r="AA952" i="19"/>
  <c r="AA951" i="19"/>
  <c r="AA950" i="19"/>
  <c r="AA949" i="19"/>
  <c r="AA948" i="19"/>
  <c r="AA947" i="19"/>
  <c r="AA946" i="19"/>
  <c r="AA945" i="19"/>
  <c r="AA944" i="19"/>
  <c r="AA943" i="19"/>
  <c r="AA942" i="19"/>
  <c r="AA941" i="19"/>
  <c r="AA940" i="19"/>
  <c r="AA939" i="19"/>
  <c r="AA938" i="19"/>
  <c r="AA937" i="19"/>
  <c r="AA936" i="19"/>
  <c r="AA935" i="19"/>
  <c r="AA934" i="19"/>
  <c r="AA933" i="19"/>
  <c r="AA932" i="19"/>
  <c r="AA931" i="19"/>
  <c r="AA930" i="19"/>
  <c r="AA929" i="19"/>
  <c r="AA928" i="19"/>
  <c r="AA927" i="19"/>
  <c r="AA926" i="19"/>
  <c r="AA925" i="19"/>
  <c r="AA924" i="19"/>
  <c r="AA923" i="19"/>
  <c r="AA922" i="19"/>
  <c r="AA921" i="19"/>
  <c r="AA920" i="19"/>
  <c r="AA919" i="19"/>
  <c r="AA918" i="19"/>
  <c r="AA917" i="19"/>
  <c r="AA916" i="19"/>
  <c r="AA915" i="19"/>
  <c r="AA914" i="19"/>
  <c r="AA913" i="19"/>
  <c r="AA912" i="19"/>
  <c r="AA911" i="19"/>
  <c r="AA910" i="19"/>
  <c r="AA909" i="19"/>
  <c r="AA908" i="19"/>
  <c r="AA907" i="19"/>
  <c r="AA906" i="19"/>
  <c r="AA905" i="19"/>
  <c r="AA904" i="19"/>
  <c r="AA903" i="19"/>
  <c r="AA902" i="19"/>
  <c r="AA901" i="19"/>
  <c r="AA900" i="19"/>
  <c r="AA899" i="19"/>
  <c r="AA898" i="19"/>
  <c r="AA897" i="19"/>
  <c r="AA896" i="19"/>
  <c r="AA895" i="19"/>
  <c r="AA894" i="19"/>
  <c r="AA893" i="19"/>
  <c r="AA892" i="19"/>
  <c r="AA891" i="19"/>
  <c r="AA890" i="19"/>
  <c r="AA889" i="19"/>
  <c r="AA888" i="19"/>
  <c r="AA887" i="19"/>
  <c r="AA886" i="19"/>
  <c r="AA885" i="19"/>
  <c r="AA884" i="19"/>
  <c r="AA883" i="19"/>
  <c r="AA882" i="19"/>
  <c r="AA881" i="19"/>
  <c r="AA880" i="19"/>
  <c r="AA879" i="19"/>
  <c r="AA878" i="19"/>
  <c r="AA877" i="19"/>
  <c r="AA876" i="19"/>
  <c r="AA875" i="19"/>
  <c r="AA874" i="19"/>
  <c r="AA873" i="19"/>
  <c r="AA872" i="19"/>
  <c r="AA871" i="19"/>
  <c r="AA870" i="19"/>
  <c r="AA869" i="19"/>
  <c r="AA868" i="19"/>
  <c r="AA867" i="19"/>
  <c r="AA866" i="19"/>
  <c r="AA865" i="19"/>
  <c r="AA864" i="19"/>
  <c r="AA863" i="19"/>
  <c r="AA862" i="19"/>
  <c r="AA861" i="19"/>
  <c r="AA860" i="19"/>
  <c r="AA859" i="19"/>
  <c r="AA858" i="19"/>
  <c r="AA857" i="19"/>
  <c r="AA856" i="19"/>
  <c r="AA855" i="19"/>
  <c r="AA854" i="19"/>
  <c r="AA853" i="19"/>
  <c r="AA852" i="19"/>
  <c r="AA851" i="19"/>
  <c r="AA850" i="19"/>
  <c r="AA849" i="19"/>
  <c r="AA848" i="19"/>
  <c r="AA847" i="19"/>
  <c r="AA846" i="19"/>
  <c r="AA845" i="19"/>
  <c r="AA844" i="19"/>
  <c r="AA843" i="19"/>
  <c r="AA842" i="19"/>
  <c r="AA841" i="19"/>
  <c r="AA840" i="19"/>
  <c r="AA839" i="19"/>
  <c r="AA838" i="19"/>
  <c r="AA837" i="19"/>
  <c r="AA836" i="19"/>
  <c r="AA835" i="19"/>
  <c r="AA834" i="19"/>
  <c r="AA833" i="19"/>
  <c r="AA832" i="19"/>
  <c r="AA831" i="19"/>
  <c r="AA830" i="19"/>
  <c r="AA829" i="19"/>
  <c r="AA828" i="19"/>
  <c r="AA827" i="19"/>
  <c r="AA826" i="19"/>
  <c r="AA825" i="19"/>
  <c r="AA824" i="19"/>
  <c r="AA823" i="19"/>
  <c r="AA822" i="19"/>
  <c r="AA821" i="19"/>
  <c r="AA820" i="19"/>
  <c r="AA819" i="19"/>
  <c r="AA818" i="19"/>
  <c r="AA817" i="19"/>
  <c r="AA816" i="19"/>
  <c r="AA815" i="19"/>
  <c r="AA814" i="19"/>
  <c r="AA813" i="19"/>
  <c r="AA812" i="19"/>
  <c r="AA811" i="19"/>
  <c r="AA810" i="19"/>
  <c r="AA809" i="19"/>
  <c r="AA808" i="19"/>
  <c r="AA807" i="19"/>
  <c r="AA806" i="19"/>
  <c r="AA805" i="19"/>
  <c r="AA804" i="19"/>
  <c r="AA803" i="19"/>
  <c r="AA802" i="19"/>
  <c r="AA801" i="19"/>
  <c r="AA800" i="19"/>
  <c r="AA799" i="19"/>
  <c r="AA798" i="19"/>
  <c r="AA797" i="19"/>
  <c r="AA796" i="19"/>
  <c r="AA795" i="19"/>
  <c r="AA794" i="19"/>
  <c r="AA793" i="19"/>
  <c r="AA792" i="19"/>
  <c r="AA791" i="19"/>
  <c r="AA790" i="19"/>
  <c r="AA789" i="19"/>
  <c r="AA788" i="19"/>
  <c r="AA787" i="19"/>
  <c r="AA786" i="19"/>
  <c r="AA785" i="19"/>
  <c r="AA784" i="19"/>
  <c r="AA783" i="19"/>
  <c r="AA782" i="19"/>
  <c r="AA781" i="19"/>
  <c r="AA780" i="19"/>
  <c r="AA779" i="19"/>
  <c r="AA778" i="19"/>
  <c r="AA777" i="19"/>
  <c r="AA776" i="19"/>
  <c r="AA775" i="19"/>
  <c r="AA774" i="19"/>
  <c r="AA773" i="19"/>
  <c r="AA772" i="19"/>
  <c r="AA771" i="19"/>
  <c r="AA770" i="19"/>
  <c r="AA769" i="19"/>
  <c r="AA768" i="19"/>
  <c r="AA767" i="19"/>
  <c r="AA766" i="19"/>
  <c r="AA765" i="19"/>
  <c r="AA764" i="19"/>
  <c r="AA763" i="19"/>
  <c r="AA762" i="19"/>
  <c r="AA761" i="19"/>
  <c r="AA760" i="19"/>
  <c r="AA759" i="19"/>
  <c r="AA758" i="19"/>
  <c r="AA757" i="19"/>
  <c r="AA756" i="19"/>
  <c r="AA755" i="19"/>
  <c r="AA754" i="19"/>
  <c r="AA753" i="19"/>
  <c r="AA752" i="19"/>
  <c r="AA751" i="19"/>
  <c r="AA750" i="19"/>
  <c r="AA749" i="19"/>
  <c r="AA748" i="19"/>
  <c r="AA747" i="19"/>
  <c r="AA746" i="19"/>
  <c r="AA745" i="19"/>
  <c r="AA744" i="19"/>
  <c r="AA743" i="19"/>
  <c r="AA742" i="19"/>
  <c r="AA741" i="19"/>
  <c r="AA740" i="19"/>
  <c r="AA739" i="19"/>
  <c r="AA738" i="19"/>
  <c r="AA737" i="19"/>
  <c r="AA736" i="19"/>
  <c r="AA735" i="19"/>
  <c r="AA734" i="19"/>
  <c r="AA733" i="19"/>
  <c r="AA732" i="19"/>
  <c r="AA731" i="19"/>
  <c r="AA730" i="19"/>
  <c r="AA729" i="19"/>
  <c r="AA728" i="19"/>
  <c r="AA727" i="19"/>
  <c r="AA726" i="19"/>
  <c r="AA725" i="19"/>
  <c r="AA724" i="19"/>
  <c r="AA723" i="19"/>
  <c r="AA722" i="19"/>
  <c r="AA721" i="19"/>
  <c r="AA720" i="19"/>
  <c r="AA719" i="19"/>
  <c r="AA718" i="19"/>
  <c r="AA717" i="19"/>
  <c r="AA716" i="19"/>
  <c r="AA715" i="19"/>
  <c r="AA714" i="19"/>
  <c r="AA713" i="19"/>
  <c r="AA712" i="19"/>
  <c r="AA711" i="19"/>
  <c r="AA710" i="19"/>
  <c r="AA709" i="19"/>
  <c r="AA708" i="19"/>
  <c r="AA707" i="19"/>
  <c r="AA706" i="19"/>
  <c r="AA705" i="19"/>
  <c r="AA704" i="19"/>
  <c r="AA703" i="19"/>
  <c r="AA702" i="19"/>
  <c r="AA701" i="19"/>
  <c r="AA700" i="19"/>
  <c r="AA699" i="19"/>
  <c r="AA698" i="19"/>
  <c r="AA697" i="19"/>
  <c r="AA696" i="19"/>
  <c r="AA695" i="19"/>
  <c r="AA694" i="19"/>
  <c r="AA693" i="19"/>
  <c r="AA692" i="19"/>
  <c r="AA691" i="19"/>
  <c r="AA690" i="19"/>
  <c r="AA689" i="19"/>
  <c r="AA688" i="19"/>
  <c r="AA687" i="19"/>
  <c r="AA686" i="19"/>
  <c r="AA685" i="19"/>
  <c r="AA684" i="19"/>
  <c r="AA683" i="19"/>
  <c r="AA682" i="19"/>
  <c r="AA681" i="19"/>
  <c r="AA680" i="19"/>
  <c r="AA679" i="19"/>
  <c r="AA678" i="19"/>
  <c r="AA677" i="19"/>
  <c r="AA676" i="19"/>
  <c r="AA675" i="19"/>
  <c r="AA674" i="19"/>
  <c r="AA673" i="19"/>
  <c r="AA672" i="19"/>
  <c r="AA671" i="19"/>
  <c r="AA670" i="19"/>
  <c r="AA669" i="19"/>
  <c r="AA668" i="19"/>
  <c r="AA667" i="19"/>
  <c r="AA666" i="19"/>
  <c r="AA665" i="19"/>
  <c r="AA664" i="19"/>
  <c r="AA663" i="19"/>
  <c r="AA662" i="19"/>
  <c r="AA661" i="19"/>
  <c r="AA660" i="19"/>
  <c r="AA659" i="19"/>
  <c r="AA658" i="19"/>
  <c r="AA657" i="19"/>
  <c r="AA656" i="19"/>
  <c r="AA655" i="19"/>
  <c r="AA654" i="19"/>
  <c r="AA653" i="19"/>
  <c r="AA652" i="19"/>
  <c r="AA651" i="19"/>
  <c r="AA650" i="19"/>
  <c r="AA649" i="19"/>
  <c r="AA648" i="19"/>
  <c r="AA647" i="19"/>
  <c r="AA646" i="19"/>
  <c r="AA645" i="19"/>
  <c r="AA644" i="19"/>
  <c r="AA643" i="19"/>
  <c r="AA642" i="19"/>
  <c r="AA641" i="19"/>
  <c r="AA640" i="19"/>
  <c r="AA639" i="19"/>
  <c r="AA638" i="19"/>
  <c r="AA637" i="19"/>
  <c r="AA636" i="19"/>
  <c r="AA635" i="19"/>
  <c r="AA634" i="19"/>
  <c r="AA633" i="19"/>
  <c r="AA632" i="19"/>
  <c r="AA631" i="19"/>
  <c r="AA630" i="19"/>
  <c r="AA629" i="19"/>
  <c r="AA628" i="19"/>
  <c r="AA627" i="19"/>
  <c r="AA626" i="19"/>
  <c r="AA625" i="19"/>
  <c r="AA624" i="19"/>
  <c r="AA623" i="19"/>
  <c r="AA622" i="19"/>
  <c r="AA621" i="19"/>
  <c r="AA620" i="19"/>
  <c r="AA619" i="19"/>
  <c r="AA618" i="19"/>
  <c r="AA617" i="19"/>
  <c r="AA616" i="19"/>
  <c r="AA615" i="19"/>
  <c r="AA614" i="19"/>
  <c r="AA613" i="19"/>
  <c r="AA612" i="19"/>
  <c r="AA611" i="19"/>
  <c r="AA610" i="19"/>
  <c r="AA609" i="19"/>
  <c r="AA608" i="19"/>
  <c r="AA607" i="19"/>
  <c r="AA606" i="19"/>
  <c r="AA605" i="19"/>
  <c r="AA604" i="19"/>
  <c r="AA603" i="19"/>
  <c r="AA602" i="19"/>
  <c r="AA601" i="19"/>
  <c r="AA600" i="19"/>
  <c r="AA599" i="19"/>
  <c r="AA598" i="19"/>
  <c r="AA597" i="19"/>
  <c r="AA596" i="19"/>
  <c r="AA595" i="19"/>
  <c r="AA594" i="19"/>
  <c r="AA593" i="19"/>
  <c r="AA592" i="19"/>
  <c r="AA591" i="19"/>
  <c r="AA590" i="19"/>
  <c r="AA589" i="19"/>
  <c r="AA588" i="19"/>
  <c r="AA587" i="19"/>
  <c r="AA586" i="19"/>
  <c r="AA585" i="19"/>
  <c r="AA584" i="19"/>
  <c r="AA583" i="19"/>
  <c r="AA582" i="19"/>
  <c r="AA581" i="19"/>
  <c r="AA580" i="19"/>
  <c r="AA579" i="19"/>
  <c r="AA578" i="19"/>
  <c r="AA577" i="19"/>
  <c r="AA576" i="19"/>
  <c r="AA575" i="19"/>
  <c r="AA574" i="19"/>
  <c r="AA573" i="19"/>
  <c r="AA572" i="19"/>
  <c r="AA571" i="19"/>
  <c r="AA570" i="19"/>
  <c r="AA569" i="19"/>
  <c r="AA568" i="19"/>
  <c r="AA567" i="19"/>
  <c r="AA566" i="19"/>
  <c r="AA565" i="19"/>
  <c r="AA564" i="19"/>
  <c r="AA563" i="19"/>
  <c r="AA562" i="19"/>
  <c r="AA561" i="19"/>
  <c r="AA560" i="19"/>
  <c r="AA559" i="19"/>
  <c r="AA558" i="19"/>
  <c r="AA557" i="19"/>
  <c r="AA556" i="19"/>
  <c r="AA555" i="19"/>
  <c r="AA554" i="19"/>
  <c r="AA553" i="19"/>
  <c r="AA552" i="19"/>
  <c r="AA551" i="19"/>
  <c r="AA550" i="19"/>
  <c r="AA549" i="19"/>
  <c r="AA548" i="19"/>
  <c r="AA547" i="19"/>
  <c r="AA546" i="19"/>
  <c r="AA545" i="19"/>
  <c r="AA544" i="19"/>
  <c r="AA543" i="19"/>
  <c r="AA542" i="19"/>
  <c r="AA541" i="19"/>
  <c r="AA540" i="19"/>
  <c r="AA539" i="19"/>
  <c r="AA538" i="19"/>
  <c r="AA537" i="19"/>
  <c r="AA536" i="19"/>
  <c r="AA535" i="19"/>
  <c r="AA534" i="19"/>
  <c r="AA533" i="19"/>
  <c r="AA532" i="19"/>
  <c r="AA531" i="19"/>
  <c r="AA530" i="19"/>
  <c r="AA529" i="19"/>
  <c r="AA528" i="19"/>
  <c r="AA527" i="19"/>
  <c r="AA526" i="19"/>
  <c r="AA525" i="19"/>
  <c r="AA524" i="19"/>
  <c r="AA523" i="19"/>
  <c r="AA522" i="19"/>
  <c r="AA521" i="19"/>
  <c r="AA520" i="19"/>
  <c r="AA519" i="19"/>
  <c r="AA518" i="19"/>
  <c r="AA517" i="19"/>
  <c r="AA516" i="19"/>
  <c r="AA515" i="19"/>
  <c r="AA514" i="19"/>
  <c r="AA513" i="19"/>
  <c r="AA512" i="19"/>
  <c r="AA511" i="19"/>
  <c r="AA510" i="19"/>
  <c r="AA509" i="19"/>
  <c r="AA508" i="19"/>
  <c r="AA507" i="19"/>
  <c r="AA506" i="19"/>
  <c r="AA505" i="19"/>
  <c r="AA504" i="19"/>
  <c r="AA503" i="19"/>
  <c r="AA502" i="19"/>
  <c r="AA501" i="19"/>
  <c r="AA500" i="19"/>
  <c r="AA499" i="19"/>
  <c r="AA498" i="19"/>
  <c r="AA497" i="19"/>
  <c r="AA496" i="19"/>
  <c r="AA495" i="19"/>
  <c r="AA494" i="19"/>
  <c r="AA493" i="19"/>
  <c r="AA492" i="19"/>
  <c r="AA491" i="19"/>
  <c r="AA490" i="19"/>
  <c r="AA489" i="19"/>
  <c r="AA488" i="19"/>
  <c r="AA487" i="19"/>
  <c r="AA486" i="19"/>
  <c r="AA485" i="19"/>
  <c r="AA484" i="19"/>
  <c r="AA483" i="19"/>
  <c r="AA482" i="19"/>
  <c r="AA481" i="19"/>
  <c r="AA480" i="19"/>
  <c r="AA479" i="19"/>
  <c r="AA478" i="19"/>
  <c r="AA477" i="19"/>
  <c r="AA476" i="19"/>
  <c r="AA475" i="19"/>
  <c r="AA474" i="19"/>
  <c r="AA473" i="19"/>
  <c r="AA472" i="19"/>
  <c r="AA471" i="19"/>
  <c r="AA470" i="19"/>
  <c r="AA469" i="19"/>
  <c r="AA468" i="19"/>
  <c r="AA467" i="19"/>
  <c r="AA466" i="19"/>
  <c r="AA465" i="19"/>
  <c r="AA464" i="19"/>
  <c r="AA463" i="19"/>
  <c r="AA462" i="19"/>
  <c r="AA461" i="19"/>
  <c r="AA460" i="19"/>
  <c r="AA459" i="19"/>
  <c r="AA458" i="19"/>
  <c r="AA457" i="19"/>
  <c r="AA456" i="19"/>
  <c r="AA455" i="19"/>
  <c r="AA454" i="19"/>
  <c r="AA453" i="19"/>
  <c r="AA452" i="19"/>
  <c r="AA451" i="19"/>
  <c r="AA450" i="19"/>
  <c r="AA449" i="19"/>
  <c r="AA448" i="19"/>
  <c r="AA447" i="19"/>
  <c r="AA446" i="19"/>
  <c r="AA445" i="19"/>
  <c r="AA444" i="19"/>
  <c r="AA443" i="19"/>
  <c r="AA442" i="19"/>
  <c r="AA441" i="19"/>
  <c r="AA440" i="19"/>
  <c r="AA439" i="19"/>
  <c r="AA438" i="19"/>
  <c r="AA437" i="19"/>
  <c r="AA436" i="19"/>
  <c r="AA435" i="19"/>
  <c r="AA434" i="19"/>
  <c r="AA433" i="19"/>
  <c r="AA432" i="19"/>
  <c r="AA431" i="19"/>
  <c r="AA430" i="19"/>
  <c r="AA429" i="19"/>
  <c r="AA428" i="19"/>
  <c r="AA427" i="19"/>
  <c r="AA426" i="19"/>
  <c r="AA425" i="19"/>
  <c r="AA424" i="19"/>
  <c r="AA423" i="19"/>
  <c r="AA422" i="19"/>
  <c r="AA421" i="19"/>
  <c r="AA420" i="19"/>
  <c r="AA419" i="19"/>
  <c r="AA418" i="19"/>
  <c r="AA417" i="19"/>
  <c r="AA416" i="19"/>
  <c r="AA415" i="19"/>
  <c r="AA414" i="19"/>
  <c r="AA413" i="19"/>
  <c r="AA412" i="19"/>
  <c r="AA411" i="19"/>
  <c r="AA410" i="19"/>
  <c r="AA409" i="19"/>
  <c r="AA408" i="19"/>
  <c r="AA407" i="19"/>
  <c r="AA406" i="19"/>
  <c r="AA405" i="19"/>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10" i="19" s="1"/>
  <c r="AA201" i="19"/>
  <c r="AA200" i="19"/>
  <c r="AF200" i="19"/>
  <c r="AF201" i="19"/>
  <c r="AF202" i="19"/>
  <c r="AF203" i="19"/>
  <c r="AF204" i="19"/>
  <c r="AF205" i="19"/>
  <c r="AF10" i="19" s="1"/>
  <c r="AF206" i="19"/>
  <c r="AF207" i="19"/>
  <c r="AF208" i="19"/>
  <c r="AF209" i="19"/>
  <c r="AF210" i="19"/>
  <c r="AF211" i="19"/>
  <c r="AF212" i="19"/>
  <c r="AF213" i="19"/>
  <c r="AF214" i="19"/>
  <c r="AF215" i="19"/>
  <c r="AF216" i="19"/>
  <c r="AF217" i="19"/>
  <c r="AF218" i="19"/>
  <c r="AF219" i="19"/>
  <c r="AF220" i="19"/>
  <c r="AF221" i="19"/>
  <c r="AF222" i="19"/>
  <c r="AF223" i="19"/>
  <c r="AF224" i="19"/>
  <c r="AF225" i="19"/>
  <c r="AF226" i="19"/>
  <c r="AF227" i="19"/>
  <c r="AF228" i="19"/>
  <c r="AF229" i="19"/>
  <c r="AF230" i="19"/>
  <c r="AF231" i="19"/>
  <c r="AF232" i="19"/>
  <c r="AF233" i="19"/>
  <c r="AF234" i="19"/>
  <c r="AF235" i="19"/>
  <c r="AF236" i="19"/>
  <c r="AF237" i="19"/>
  <c r="AF238" i="19"/>
  <c r="AF239" i="19"/>
  <c r="AF240" i="19"/>
  <c r="AF241" i="19"/>
  <c r="AF242" i="19"/>
  <c r="AF243" i="19"/>
  <c r="AF244" i="19"/>
  <c r="AF245" i="19"/>
  <c r="AF246" i="19"/>
  <c r="AF247" i="19"/>
  <c r="AF248" i="19"/>
  <c r="AF249" i="19"/>
  <c r="AF250" i="19"/>
  <c r="AF251" i="19"/>
  <c r="AF252" i="19"/>
  <c r="AF253" i="19"/>
  <c r="AF254" i="19"/>
  <c r="AF255" i="19"/>
  <c r="AF256" i="19"/>
  <c r="AF257" i="19"/>
  <c r="AF258" i="19"/>
  <c r="AF259" i="19"/>
  <c r="AF260" i="19"/>
  <c r="AF261" i="19"/>
  <c r="AF262" i="19"/>
  <c r="AF263" i="19"/>
  <c r="AF264" i="19"/>
  <c r="AF265" i="19"/>
  <c r="AF266" i="19"/>
  <c r="AF267" i="19"/>
  <c r="AF268" i="19"/>
  <c r="AF269" i="19"/>
  <c r="AF270" i="19"/>
  <c r="AF271" i="19"/>
  <c r="AF272" i="19"/>
  <c r="AF273" i="19"/>
  <c r="AF274" i="19"/>
  <c r="AF275" i="19"/>
  <c r="AF276" i="19"/>
  <c r="AF277" i="19"/>
  <c r="AF278" i="19"/>
  <c r="AF279" i="19"/>
  <c r="AF280" i="19"/>
  <c r="AF281" i="19"/>
  <c r="AF282" i="19"/>
  <c r="AF283" i="19"/>
  <c r="AF284" i="19"/>
  <c r="AF285" i="19"/>
  <c r="AF286" i="19"/>
  <c r="AF287" i="19"/>
  <c r="AF288" i="19"/>
  <c r="AF289" i="19"/>
  <c r="AF290" i="19"/>
  <c r="AF291" i="19"/>
  <c r="AF292" i="19"/>
  <c r="AF293" i="19"/>
  <c r="AF294" i="19"/>
  <c r="AF295" i="19"/>
  <c r="AF296" i="19"/>
  <c r="AF297" i="19"/>
  <c r="AF298" i="19"/>
  <c r="AF299" i="19"/>
  <c r="AF300" i="19"/>
  <c r="AF301" i="19"/>
  <c r="AF302" i="19"/>
  <c r="AF303" i="19"/>
  <c r="AF304" i="19"/>
  <c r="AF305" i="19"/>
  <c r="AF306" i="19"/>
  <c r="AF307" i="19"/>
  <c r="AF308" i="19"/>
  <c r="AF309" i="19"/>
  <c r="AF310" i="19"/>
  <c r="AF311" i="19"/>
  <c r="AF312" i="19"/>
  <c r="AF313" i="19"/>
  <c r="AF314" i="19"/>
  <c r="AF315" i="19"/>
  <c r="AF316" i="19"/>
  <c r="AF317" i="19"/>
  <c r="AF318" i="19"/>
  <c r="AF319" i="19"/>
  <c r="AF320" i="19"/>
  <c r="AF321" i="19"/>
  <c r="AF322" i="19"/>
  <c r="AF323" i="19"/>
  <c r="AF324" i="19"/>
  <c r="AF325" i="19"/>
  <c r="AF326" i="19"/>
  <c r="AF327" i="19"/>
  <c r="AF328" i="19"/>
  <c r="AF329" i="19"/>
  <c r="AF330" i="19"/>
  <c r="AF331" i="19"/>
  <c r="AF332" i="19"/>
  <c r="AF333" i="19"/>
  <c r="AF334" i="19"/>
  <c r="AF335" i="19"/>
  <c r="AF336" i="19"/>
  <c r="AF337" i="19"/>
  <c r="AF338" i="19"/>
  <c r="AF339" i="19"/>
  <c r="AF340" i="19"/>
  <c r="AF341" i="19"/>
  <c r="AF342" i="19"/>
  <c r="AF343" i="19"/>
  <c r="AF344" i="19"/>
  <c r="AF345" i="19"/>
  <c r="AF346" i="19"/>
  <c r="AF347" i="19"/>
  <c r="AF348" i="19"/>
  <c r="AF349" i="19"/>
  <c r="AF350" i="19"/>
  <c r="AF351" i="19"/>
  <c r="AF352" i="19"/>
  <c r="AF353" i="19"/>
  <c r="AF354" i="19"/>
  <c r="AF355" i="19"/>
  <c r="AF356" i="19"/>
  <c r="AF357" i="19"/>
  <c r="AF358" i="19"/>
  <c r="AF359" i="19"/>
  <c r="AF360" i="19"/>
  <c r="AF361" i="19"/>
  <c r="AF362" i="19"/>
  <c r="AF363" i="19"/>
  <c r="AF364" i="19"/>
  <c r="AF365" i="19"/>
  <c r="AF366" i="19"/>
  <c r="AF367" i="19"/>
  <c r="AF368" i="19"/>
  <c r="AF369" i="19"/>
  <c r="AF370" i="19"/>
  <c r="AF371" i="19"/>
  <c r="AF372" i="19"/>
  <c r="AF373" i="19"/>
  <c r="AF374" i="19"/>
  <c r="AF375" i="19"/>
  <c r="AF376" i="19"/>
  <c r="AF377" i="19"/>
  <c r="AF378" i="19"/>
  <c r="AF379" i="19"/>
  <c r="AF380" i="19"/>
  <c r="AF381" i="19"/>
  <c r="AF382" i="19"/>
  <c r="AF383" i="19"/>
  <c r="AF384" i="19"/>
  <c r="AF385" i="19"/>
  <c r="AF386" i="19"/>
  <c r="AF387" i="19"/>
  <c r="AF388" i="19"/>
  <c r="AF389" i="19"/>
  <c r="AF390" i="19"/>
  <c r="AF391" i="19"/>
  <c r="AF392" i="19"/>
  <c r="AF393" i="19"/>
  <c r="AF394" i="19"/>
  <c r="AF395" i="19"/>
  <c r="AF396" i="19"/>
  <c r="AF397" i="19"/>
  <c r="AF398" i="19"/>
  <c r="AF399" i="19"/>
  <c r="AF400" i="19"/>
  <c r="AF401" i="19"/>
  <c r="AF402" i="19"/>
  <c r="AF403" i="19"/>
  <c r="AF404" i="19"/>
  <c r="AF405" i="19"/>
  <c r="AF406" i="19"/>
  <c r="AF407" i="19"/>
  <c r="AF408" i="19"/>
  <c r="AF409" i="19"/>
  <c r="AF410" i="19"/>
  <c r="AF411" i="19"/>
  <c r="AF412" i="19"/>
  <c r="AF413" i="19"/>
  <c r="AF414" i="19"/>
  <c r="AF415" i="19"/>
  <c r="AF416" i="19"/>
  <c r="AF417" i="19"/>
  <c r="AF418" i="19"/>
  <c r="AF419" i="19"/>
  <c r="AF420" i="19"/>
  <c r="AF421" i="19"/>
  <c r="AF422" i="19"/>
  <c r="AF423" i="19"/>
  <c r="AF424" i="19"/>
  <c r="AF425" i="19"/>
  <c r="AF426" i="19"/>
  <c r="AF427" i="19"/>
  <c r="AF428" i="19"/>
  <c r="AF429" i="19"/>
  <c r="AF430" i="19"/>
  <c r="AF431" i="19"/>
  <c r="AF432" i="19"/>
  <c r="AF433" i="19"/>
  <c r="AF434" i="19"/>
  <c r="AF435" i="19"/>
  <c r="AF436" i="19"/>
  <c r="AF437" i="19"/>
  <c r="AF438" i="19"/>
  <c r="AF439" i="19"/>
  <c r="AF440" i="19"/>
  <c r="AF441" i="19"/>
  <c r="AF442" i="19"/>
  <c r="AF443" i="19"/>
  <c r="AF444" i="19"/>
  <c r="AF445" i="19"/>
  <c r="AF446" i="19"/>
  <c r="AF447" i="19"/>
  <c r="AF448" i="19"/>
  <c r="AF449" i="19"/>
  <c r="AF450" i="19"/>
  <c r="AF451" i="19"/>
  <c r="AF452" i="19"/>
  <c r="AF453" i="19"/>
  <c r="AF454" i="19"/>
  <c r="AF455" i="19"/>
  <c r="AF456" i="19"/>
  <c r="AF457" i="19"/>
  <c r="AF458" i="19"/>
  <c r="AF459" i="19"/>
  <c r="AF460" i="19"/>
  <c r="AF461" i="19"/>
  <c r="AF462" i="19"/>
  <c r="AF463" i="19"/>
  <c r="AF464" i="19"/>
  <c r="AF465" i="19"/>
  <c r="AF466" i="19"/>
  <c r="AF467" i="19"/>
  <c r="AF468" i="19"/>
  <c r="AF469" i="19"/>
  <c r="AF470" i="19"/>
  <c r="AF471" i="19"/>
  <c r="AF472" i="19"/>
  <c r="AF473" i="19"/>
  <c r="AF474" i="19"/>
  <c r="AF475" i="19"/>
  <c r="AF476" i="19"/>
  <c r="AF477" i="19"/>
  <c r="AF478" i="19"/>
  <c r="AF479" i="19"/>
  <c r="AF480" i="19"/>
  <c r="AF481" i="19"/>
  <c r="AF482" i="19"/>
  <c r="AF483" i="19"/>
  <c r="AF484" i="19"/>
  <c r="AF485" i="19"/>
  <c r="AF486" i="19"/>
  <c r="AF487" i="19"/>
  <c r="AF488" i="19"/>
  <c r="AF489" i="19"/>
  <c r="AF490" i="19"/>
  <c r="AF491" i="19"/>
  <c r="AF492" i="19"/>
  <c r="AF493" i="19"/>
  <c r="AF494" i="19"/>
  <c r="AF495" i="19"/>
  <c r="AF496" i="19"/>
  <c r="AF497" i="19"/>
  <c r="AF498" i="19"/>
  <c r="AF499" i="19"/>
  <c r="AF500" i="19"/>
  <c r="AF501" i="19"/>
  <c r="AF502" i="19"/>
  <c r="AF503" i="19"/>
  <c r="AF504" i="19"/>
  <c r="AF505" i="19"/>
  <c r="AF506" i="19"/>
  <c r="AF507" i="19"/>
  <c r="AF508" i="19"/>
  <c r="AF509" i="19"/>
  <c r="AF510" i="19"/>
  <c r="AF511" i="19"/>
  <c r="AF512" i="19"/>
  <c r="AF513" i="19"/>
  <c r="AF514" i="19"/>
  <c r="AF515" i="19"/>
  <c r="AF516" i="19"/>
  <c r="AF517" i="19"/>
  <c r="AF518" i="19"/>
  <c r="AF519" i="19"/>
  <c r="AF520" i="19"/>
  <c r="AF521" i="19"/>
  <c r="AF522" i="19"/>
  <c r="AF523" i="19"/>
  <c r="AF524" i="19"/>
  <c r="AF525" i="19"/>
  <c r="AF526" i="19"/>
  <c r="AF527" i="19"/>
  <c r="AF528" i="19"/>
  <c r="AF529" i="19"/>
  <c r="AF530" i="19"/>
  <c r="AF531" i="19"/>
  <c r="AF532" i="19"/>
  <c r="AF533" i="19"/>
  <c r="AF534" i="19"/>
  <c r="AF535" i="19"/>
  <c r="AF536" i="19"/>
  <c r="AF537" i="19"/>
  <c r="AF538" i="19"/>
  <c r="AF539" i="19"/>
  <c r="AF540" i="19"/>
  <c r="AF541" i="19"/>
  <c r="AF542" i="19"/>
  <c r="AF543" i="19"/>
  <c r="AF544" i="19"/>
  <c r="AF545" i="19"/>
  <c r="AF546" i="19"/>
  <c r="AF547" i="19"/>
  <c r="AF548" i="19"/>
  <c r="AF549" i="19"/>
  <c r="AF550" i="19"/>
  <c r="AF551" i="19"/>
  <c r="AF552" i="19"/>
  <c r="AF553" i="19"/>
  <c r="AF554" i="19"/>
  <c r="AF555" i="19"/>
  <c r="AF556" i="19"/>
  <c r="AF557" i="19"/>
  <c r="AF558" i="19"/>
  <c r="AF559" i="19"/>
  <c r="AF560" i="19"/>
  <c r="AF561" i="19"/>
  <c r="AF562" i="19"/>
  <c r="AF563" i="19"/>
  <c r="AF564" i="19"/>
  <c r="AF565" i="19"/>
  <c r="AF566" i="19"/>
  <c r="AF567" i="19"/>
  <c r="AF568" i="19"/>
  <c r="AF569" i="19"/>
  <c r="AF570" i="19"/>
  <c r="AF571" i="19"/>
  <c r="AF572" i="19"/>
  <c r="AF573" i="19"/>
  <c r="AF574" i="19"/>
  <c r="AF575" i="19"/>
  <c r="AF576" i="19"/>
  <c r="AF577" i="19"/>
  <c r="AF578" i="19"/>
  <c r="AF579" i="19"/>
  <c r="AF580" i="19"/>
  <c r="AF581" i="19"/>
  <c r="AF582" i="19"/>
  <c r="AF583" i="19"/>
  <c r="AF584" i="19"/>
  <c r="AF585" i="19"/>
  <c r="AF586" i="19"/>
  <c r="AF587" i="19"/>
  <c r="AF588" i="19"/>
  <c r="AF589" i="19"/>
  <c r="AF590" i="19"/>
  <c r="AF591" i="19"/>
  <c r="AF592" i="19"/>
  <c r="AF593" i="19"/>
  <c r="AF594" i="19"/>
  <c r="AF595" i="19"/>
  <c r="AF596" i="19"/>
  <c r="AF597" i="19"/>
  <c r="AF598" i="19"/>
  <c r="AF599" i="19"/>
  <c r="AF600" i="19"/>
  <c r="AF601" i="19"/>
  <c r="AF602" i="19"/>
  <c r="AF603" i="19"/>
  <c r="AF604" i="19"/>
  <c r="AF605" i="19"/>
  <c r="AF606" i="19"/>
  <c r="AF607" i="19"/>
  <c r="AF608" i="19"/>
  <c r="AF609" i="19"/>
  <c r="AF610" i="19"/>
  <c r="AF611" i="19"/>
  <c r="AF612" i="19"/>
  <c r="AF613" i="19"/>
  <c r="AF614" i="19"/>
  <c r="AF615" i="19"/>
  <c r="AF616" i="19"/>
  <c r="AF617" i="19"/>
  <c r="AF618" i="19"/>
  <c r="AF619" i="19"/>
  <c r="AF620" i="19"/>
  <c r="AF621" i="19"/>
  <c r="AF622" i="19"/>
  <c r="AF623" i="19"/>
  <c r="AF624" i="19"/>
  <c r="AF625" i="19"/>
  <c r="AF626" i="19"/>
  <c r="AF627" i="19"/>
  <c r="AF628" i="19"/>
  <c r="AF629" i="19"/>
  <c r="AF630" i="19"/>
  <c r="AF631" i="19"/>
  <c r="AF632" i="19"/>
  <c r="AF633" i="19"/>
  <c r="AF634" i="19"/>
  <c r="AF635" i="19"/>
  <c r="AF636" i="19"/>
  <c r="AF637" i="19"/>
  <c r="AF638" i="19"/>
  <c r="AF639" i="19"/>
  <c r="AF640" i="19"/>
  <c r="AF641" i="19"/>
  <c r="AF642" i="19"/>
  <c r="AF643" i="19"/>
  <c r="AF644" i="19"/>
  <c r="AF645" i="19"/>
  <c r="AF646" i="19"/>
  <c r="AF647" i="19"/>
  <c r="AF648" i="19"/>
  <c r="AF649" i="19"/>
  <c r="AF650" i="19"/>
  <c r="AF651" i="19"/>
  <c r="AF652" i="19"/>
  <c r="AF653" i="19"/>
  <c r="AF654" i="19"/>
  <c r="AF655" i="19"/>
  <c r="AF656" i="19"/>
  <c r="AF657" i="19"/>
  <c r="AF658" i="19"/>
  <c r="AF659" i="19"/>
  <c r="AF660" i="19"/>
  <c r="AF661" i="19"/>
  <c r="AF662" i="19"/>
  <c r="AF663" i="19"/>
  <c r="AF664" i="19"/>
  <c r="AF665" i="19"/>
  <c r="AF666" i="19"/>
  <c r="AF667" i="19"/>
  <c r="AF668" i="19"/>
  <c r="AF669" i="19"/>
  <c r="AF670" i="19"/>
  <c r="AF671" i="19"/>
  <c r="AF672" i="19"/>
  <c r="AF673" i="19"/>
  <c r="AF674" i="19"/>
  <c r="AF675" i="19"/>
  <c r="AF676" i="19"/>
  <c r="AF677" i="19"/>
  <c r="AF678" i="19"/>
  <c r="AF679" i="19"/>
  <c r="AF680" i="19"/>
  <c r="AF681" i="19"/>
  <c r="AF682" i="19"/>
  <c r="AF683" i="19"/>
  <c r="AF684" i="19"/>
  <c r="AF685" i="19"/>
  <c r="AF686" i="19"/>
  <c r="AF687" i="19"/>
  <c r="AF688" i="19"/>
  <c r="AF689" i="19"/>
  <c r="AF690" i="19"/>
  <c r="AF691" i="19"/>
  <c r="AF692" i="19"/>
  <c r="AF693" i="19"/>
  <c r="AF694" i="19"/>
  <c r="AF695" i="19"/>
  <c r="AF696" i="19"/>
  <c r="AF697" i="19"/>
  <c r="AF698" i="19"/>
  <c r="AF699" i="19"/>
  <c r="AF700" i="19"/>
  <c r="AF701" i="19"/>
  <c r="AF702" i="19"/>
  <c r="AF703" i="19"/>
  <c r="AF704" i="19"/>
  <c r="AF705" i="19"/>
  <c r="AF706" i="19"/>
  <c r="AF707" i="19"/>
  <c r="AF708" i="19"/>
  <c r="AF709" i="19"/>
  <c r="AF710" i="19"/>
  <c r="AF711" i="19"/>
  <c r="AF712" i="19"/>
  <c r="AF713" i="19"/>
  <c r="AF714" i="19"/>
  <c r="AF715" i="19"/>
  <c r="AF716" i="19"/>
  <c r="AF717" i="19"/>
  <c r="AF718" i="19"/>
  <c r="AF719" i="19"/>
  <c r="AF720" i="19"/>
  <c r="AF721" i="19"/>
  <c r="AF722" i="19"/>
  <c r="AF723" i="19"/>
  <c r="AF724" i="19"/>
  <c r="AF725" i="19"/>
  <c r="AF726" i="19"/>
  <c r="AF727" i="19"/>
  <c r="AF728" i="19"/>
  <c r="AF729" i="19"/>
  <c r="AF730" i="19"/>
  <c r="AF731" i="19"/>
  <c r="AF732" i="19"/>
  <c r="AF733" i="19"/>
  <c r="AF734" i="19"/>
  <c r="AF735" i="19"/>
  <c r="AF736" i="19"/>
  <c r="AF737" i="19"/>
  <c r="AF738" i="19"/>
  <c r="AF739" i="19"/>
  <c r="AF740" i="19"/>
  <c r="AF741" i="19"/>
  <c r="AF742" i="19"/>
  <c r="AF743" i="19"/>
  <c r="AF744" i="19"/>
  <c r="AF745" i="19"/>
  <c r="AF746" i="19"/>
  <c r="AF747" i="19"/>
  <c r="AF748" i="19"/>
  <c r="AF749" i="19"/>
  <c r="AF750" i="19"/>
  <c r="AF751" i="19"/>
  <c r="AF752" i="19"/>
  <c r="AF753" i="19"/>
  <c r="AF754" i="19"/>
  <c r="AF755" i="19"/>
  <c r="AF756" i="19"/>
  <c r="AF757" i="19"/>
  <c r="AF758" i="19"/>
  <c r="AF759" i="19"/>
  <c r="AF760" i="19"/>
  <c r="AF761" i="19"/>
  <c r="AF762" i="19"/>
  <c r="AF763" i="19"/>
  <c r="AF764" i="19"/>
  <c r="AF765" i="19"/>
  <c r="AF766" i="19"/>
  <c r="AF767" i="19"/>
  <c r="AF768" i="19"/>
  <c r="AF769" i="19"/>
  <c r="AF770" i="19"/>
  <c r="AF771" i="19"/>
  <c r="AF772" i="19"/>
  <c r="AF773" i="19"/>
  <c r="AF774" i="19"/>
  <c r="AF775" i="19"/>
  <c r="AF776" i="19"/>
  <c r="AF777" i="19"/>
  <c r="AF778" i="19"/>
  <c r="AF779" i="19"/>
  <c r="AF780" i="19"/>
  <c r="AF781" i="19"/>
  <c r="AF782" i="19"/>
  <c r="AF783" i="19"/>
  <c r="AF784" i="19"/>
  <c r="AF785" i="19"/>
  <c r="AF786" i="19"/>
  <c r="AF787" i="19"/>
  <c r="AF788" i="19"/>
  <c r="AF789" i="19"/>
  <c r="AF790" i="19"/>
  <c r="AF791" i="19"/>
  <c r="AF792" i="19"/>
  <c r="AF793" i="19"/>
  <c r="AF794" i="19"/>
  <c r="AF795" i="19"/>
  <c r="AF796" i="19"/>
  <c r="AF797" i="19"/>
  <c r="AF798" i="19"/>
  <c r="AF799" i="19"/>
  <c r="AF800" i="19"/>
  <c r="AF801" i="19"/>
  <c r="AF802" i="19"/>
  <c r="AF803" i="19"/>
  <c r="AF804" i="19"/>
  <c r="AF805" i="19"/>
  <c r="AF806" i="19"/>
  <c r="AF807" i="19"/>
  <c r="AF808" i="19"/>
  <c r="AF809" i="19"/>
  <c r="AF810" i="19"/>
  <c r="AF811" i="19"/>
  <c r="AF812" i="19"/>
  <c r="AF813" i="19"/>
  <c r="AF814" i="19"/>
  <c r="AF815" i="19"/>
  <c r="AF816" i="19"/>
  <c r="AF817" i="19"/>
  <c r="AF818" i="19"/>
  <c r="AF819" i="19"/>
  <c r="AF820" i="19"/>
  <c r="AF821" i="19"/>
  <c r="AF822" i="19"/>
  <c r="AF823" i="19"/>
  <c r="AF824" i="19"/>
  <c r="AF825" i="19"/>
  <c r="AF826" i="19"/>
  <c r="AF827" i="19"/>
  <c r="AF828" i="19"/>
  <c r="AF829" i="19"/>
  <c r="AF830" i="19"/>
  <c r="AF831" i="19"/>
  <c r="AF832" i="19"/>
  <c r="AF833" i="19"/>
  <c r="AF834" i="19"/>
  <c r="AF835" i="19"/>
  <c r="AF836" i="19"/>
  <c r="AF837" i="19"/>
  <c r="AF838" i="19"/>
  <c r="AF839" i="19"/>
  <c r="AF840" i="19"/>
  <c r="AF841" i="19"/>
  <c r="AF842" i="19"/>
  <c r="AF843" i="19"/>
  <c r="AF844" i="19"/>
  <c r="AF845" i="19"/>
  <c r="AF846" i="19"/>
  <c r="AF847" i="19"/>
  <c r="AF848" i="19"/>
  <c r="AF849" i="19"/>
  <c r="AF850" i="19"/>
  <c r="AF851" i="19"/>
  <c r="AF852" i="19"/>
  <c r="AF853" i="19"/>
  <c r="AF854" i="19"/>
  <c r="AF855" i="19"/>
  <c r="AF856" i="19"/>
  <c r="AF857" i="19"/>
  <c r="AF858" i="19"/>
  <c r="AF859" i="19"/>
  <c r="AF860" i="19"/>
  <c r="AF861" i="19"/>
  <c r="AF862" i="19"/>
  <c r="AF863" i="19"/>
  <c r="AF864" i="19"/>
  <c r="AF865" i="19"/>
  <c r="AF866" i="19"/>
  <c r="AF867" i="19"/>
  <c r="AF868" i="19"/>
  <c r="AF869" i="19"/>
  <c r="AF870" i="19"/>
  <c r="AF871" i="19"/>
  <c r="AF872" i="19"/>
  <c r="AF873" i="19"/>
  <c r="AF874" i="19"/>
  <c r="AF875" i="19"/>
  <c r="AF876" i="19"/>
  <c r="AF877" i="19"/>
  <c r="AF878" i="19"/>
  <c r="AF879" i="19"/>
  <c r="AF880" i="19"/>
  <c r="AF881" i="19"/>
  <c r="AF882" i="19"/>
  <c r="AF883" i="19"/>
  <c r="AF884" i="19"/>
  <c r="AF885" i="19"/>
  <c r="AF886" i="19"/>
  <c r="AF887" i="19"/>
  <c r="AF888" i="19"/>
  <c r="AF889" i="19"/>
  <c r="AF890" i="19"/>
  <c r="AF891" i="19"/>
  <c r="AF892" i="19"/>
  <c r="AF893" i="19"/>
  <c r="AF894" i="19"/>
  <c r="AF895" i="19"/>
  <c r="AF896" i="19"/>
  <c r="AF897" i="19"/>
  <c r="AF898" i="19"/>
  <c r="AF899" i="19"/>
  <c r="AF900" i="19"/>
  <c r="AF901" i="19"/>
  <c r="AF902" i="19"/>
  <c r="AF903" i="19"/>
  <c r="AF904" i="19"/>
  <c r="AF905" i="19"/>
  <c r="AF906" i="19"/>
  <c r="AF907" i="19"/>
  <c r="AF908" i="19"/>
  <c r="AF909" i="19"/>
  <c r="AF910" i="19"/>
  <c r="AF911" i="19"/>
  <c r="AF912" i="19"/>
  <c r="AF913" i="19"/>
  <c r="AF914" i="19"/>
  <c r="AF915" i="19"/>
  <c r="AF916" i="19"/>
  <c r="AF917" i="19"/>
  <c r="AF918" i="19"/>
  <c r="AF919" i="19"/>
  <c r="AF920" i="19"/>
  <c r="AF921" i="19"/>
  <c r="AF922" i="19"/>
  <c r="AF923" i="19"/>
  <c r="AF924" i="19"/>
  <c r="AF925" i="19"/>
  <c r="AF926" i="19"/>
  <c r="AF927" i="19"/>
  <c r="AF928" i="19"/>
  <c r="AF929" i="19"/>
  <c r="AF930" i="19"/>
  <c r="AF931" i="19"/>
  <c r="AF932" i="19"/>
  <c r="AF933" i="19"/>
  <c r="AF934" i="19"/>
  <c r="AF935" i="19"/>
  <c r="AF936" i="19"/>
  <c r="AF937" i="19"/>
  <c r="AF938" i="19"/>
  <c r="AF939" i="19"/>
  <c r="AF940" i="19"/>
  <c r="AF941" i="19"/>
  <c r="AF942" i="19"/>
  <c r="AF943" i="19"/>
  <c r="AF944" i="19"/>
  <c r="AF945" i="19"/>
  <c r="AF946" i="19"/>
  <c r="AF947" i="19"/>
  <c r="AF948" i="19"/>
  <c r="AF949" i="19"/>
  <c r="AF950" i="19"/>
  <c r="AF951" i="19"/>
  <c r="AF952" i="19"/>
  <c r="AF953" i="19"/>
  <c r="AF954" i="19"/>
  <c r="AF955" i="19"/>
  <c r="AF956" i="19"/>
  <c r="AF957" i="19"/>
  <c r="AF958" i="19"/>
  <c r="AF959" i="19"/>
  <c r="AF960" i="19"/>
  <c r="AF961" i="19"/>
  <c r="AF962" i="19"/>
  <c r="AF963" i="19"/>
  <c r="AF964" i="19"/>
  <c r="AF965" i="19"/>
  <c r="AF966" i="19"/>
  <c r="AF967" i="19"/>
  <c r="AF968" i="19"/>
  <c r="AF969" i="19"/>
  <c r="AF970" i="19"/>
  <c r="AF971" i="19"/>
  <c r="AF972" i="19"/>
  <c r="AF973" i="19"/>
  <c r="AF974" i="19"/>
  <c r="AF975" i="19"/>
  <c r="AF976" i="19"/>
  <c r="AF977" i="19"/>
  <c r="AF978" i="19"/>
  <c r="AF979" i="19"/>
  <c r="AF980" i="19"/>
  <c r="AF981" i="19"/>
  <c r="AF982" i="19"/>
  <c r="AF983" i="19"/>
  <c r="AF984" i="19"/>
  <c r="AF985" i="19"/>
  <c r="AF986" i="19"/>
  <c r="AF987" i="19"/>
  <c r="AF988" i="19"/>
  <c r="AF989" i="19"/>
  <c r="AF990" i="19"/>
  <c r="AF991" i="19"/>
  <c r="AF992" i="19"/>
  <c r="AF993" i="19"/>
  <c r="AF994" i="19"/>
  <c r="AF995" i="19"/>
  <c r="AF996" i="19"/>
  <c r="AF997" i="19"/>
  <c r="AF998" i="19"/>
  <c r="AF999" i="19"/>
  <c r="AF1000" i="19"/>
  <c r="AF1001" i="19"/>
  <c r="AF1002" i="19"/>
  <c r="AF1003" i="19"/>
  <c r="AF1004" i="19"/>
  <c r="AF1005" i="19"/>
  <c r="AF1006" i="19"/>
  <c r="AF1007" i="19"/>
  <c r="AF1008" i="19"/>
  <c r="AF1009" i="19"/>
  <c r="AF1010" i="19"/>
  <c r="AF1011" i="19"/>
  <c r="AF1012" i="19"/>
  <c r="AF1013" i="19"/>
  <c r="AF1014" i="19"/>
  <c r="AF1015" i="19"/>
  <c r="AF1016" i="19"/>
  <c r="AF1017" i="19"/>
  <c r="AF1018" i="19"/>
  <c r="AF1019" i="19"/>
  <c r="AF1020" i="19"/>
  <c r="AF1021" i="19"/>
  <c r="AF1022" i="19"/>
  <c r="AF1023" i="19"/>
  <c r="AF1024" i="19"/>
  <c r="AF1025" i="19"/>
  <c r="AF1026" i="19"/>
  <c r="AF1027" i="19"/>
  <c r="AF1028" i="19"/>
  <c r="AF1029" i="19"/>
  <c r="AF1030" i="19"/>
  <c r="AF1031" i="19"/>
  <c r="AF1032" i="19"/>
  <c r="AF1033" i="19"/>
  <c r="AF1034" i="19"/>
  <c r="AF1035" i="19"/>
  <c r="AF1036" i="19"/>
  <c r="AF1037" i="19"/>
  <c r="AF1038" i="19"/>
  <c r="AF1039" i="19"/>
  <c r="AF1040" i="19"/>
  <c r="AF1041" i="19"/>
  <c r="AF1042" i="19"/>
  <c r="AF1043" i="19"/>
  <c r="AF1044" i="19"/>
  <c r="AF1045" i="19"/>
  <c r="AF1046" i="19"/>
  <c r="AF1047" i="19"/>
  <c r="AF1048" i="19"/>
  <c r="AF1049" i="19"/>
  <c r="AF1050" i="19"/>
  <c r="AF1051" i="19"/>
  <c r="AF1052" i="19"/>
  <c r="AF1053" i="19"/>
  <c r="AF1054" i="19"/>
  <c r="AF1055" i="19"/>
  <c r="AF1056" i="19"/>
  <c r="AF1057" i="19"/>
  <c r="AF1058" i="19"/>
  <c r="AF1059" i="19"/>
  <c r="AF1060" i="19"/>
  <c r="AF1061" i="19"/>
  <c r="AF1062" i="19"/>
  <c r="AF1063" i="19"/>
  <c r="AF1064" i="19"/>
  <c r="AF1065" i="19"/>
  <c r="AF1066" i="19"/>
  <c r="AF1067" i="19"/>
  <c r="AF1068" i="19"/>
  <c r="AF1069" i="19"/>
  <c r="AF1070" i="19"/>
  <c r="AF1071" i="19"/>
  <c r="AF1072" i="19"/>
  <c r="AF1073" i="19"/>
  <c r="AF1074" i="19"/>
  <c r="AF1075" i="19"/>
  <c r="AF1076" i="19"/>
  <c r="AF1077" i="19"/>
  <c r="AF1078" i="19"/>
  <c r="AF1079" i="19"/>
  <c r="AF1080" i="19"/>
  <c r="AF1081" i="19"/>
  <c r="AF1082" i="19"/>
  <c r="AF1083" i="19"/>
  <c r="AF1084" i="19"/>
  <c r="AF1085" i="19"/>
  <c r="AF1086" i="19"/>
  <c r="AF1087" i="19"/>
  <c r="AF1088" i="19"/>
  <c r="AF1089" i="19"/>
  <c r="AF1090" i="19"/>
  <c r="AF1091" i="19"/>
  <c r="AF1092" i="19"/>
  <c r="AF1093" i="19"/>
  <c r="AF1094" i="19"/>
  <c r="AF1095" i="19"/>
  <c r="AF1096" i="19"/>
  <c r="AF1097" i="19"/>
  <c r="AF1098" i="19"/>
  <c r="AF1099" i="19"/>
  <c r="AF1100" i="19"/>
  <c r="AF1101" i="19"/>
  <c r="AF1102" i="19"/>
  <c r="AF1103" i="19"/>
  <c r="AF1104" i="19"/>
  <c r="AF1105" i="19"/>
  <c r="AF1106" i="19"/>
  <c r="AF1107" i="19"/>
  <c r="AF1108" i="19"/>
  <c r="AF1109" i="19"/>
  <c r="AF1110" i="19"/>
  <c r="AF1111" i="19"/>
  <c r="AF1112" i="19"/>
  <c r="AF1113" i="19"/>
  <c r="AF1114" i="19"/>
  <c r="AF1115" i="19"/>
  <c r="AF1116" i="19"/>
  <c r="AF1117" i="19"/>
  <c r="AF1118" i="19"/>
  <c r="AF1119" i="19"/>
  <c r="AF1120" i="19"/>
  <c r="AF1121" i="19"/>
  <c r="AF1122" i="19"/>
  <c r="AF1123" i="19"/>
  <c r="AF1124" i="19"/>
  <c r="AF1125" i="19"/>
  <c r="AF1126" i="19"/>
  <c r="AF1127" i="19"/>
  <c r="AF1128" i="19"/>
  <c r="AF1129" i="19"/>
  <c r="AF1130" i="19"/>
  <c r="AF1131" i="19"/>
  <c r="AF1132" i="19"/>
  <c r="AF1133" i="19"/>
  <c r="AF1134" i="19"/>
  <c r="AF1135" i="19"/>
  <c r="AF1136" i="19"/>
  <c r="AF1137" i="19"/>
  <c r="AF1138" i="19"/>
  <c r="AF1139" i="19"/>
  <c r="AF1140" i="19"/>
  <c r="AF1141" i="19"/>
  <c r="AF1142" i="19"/>
  <c r="AF1143" i="19"/>
  <c r="AF1144" i="19"/>
  <c r="AF1145" i="19"/>
  <c r="AF1146" i="19"/>
  <c r="AF1147" i="19"/>
  <c r="AF1148" i="19"/>
  <c r="AF1149" i="19"/>
  <c r="AF1150" i="19"/>
  <c r="AF1151" i="19"/>
  <c r="AF1152" i="19"/>
  <c r="AF1153" i="19"/>
  <c r="AF1154" i="19"/>
  <c r="AF1155" i="19"/>
  <c r="AF1156" i="19"/>
  <c r="AF1157" i="19"/>
  <c r="AF1158" i="19"/>
  <c r="AF1159" i="19"/>
  <c r="AF1160" i="19"/>
  <c r="AF1161" i="19"/>
  <c r="AF1162" i="19"/>
  <c r="AF1163" i="19"/>
  <c r="AF1164" i="19"/>
  <c r="AF1165" i="19"/>
  <c r="AF1166" i="19"/>
  <c r="AF1167" i="19"/>
  <c r="AF1168" i="19"/>
  <c r="AF1169" i="19"/>
  <c r="AF1170" i="19"/>
  <c r="AF1171" i="19"/>
  <c r="AF1172" i="19"/>
  <c r="AF1173" i="19"/>
  <c r="AF1174" i="19"/>
  <c r="AF1175" i="19"/>
  <c r="AF1176" i="19"/>
  <c r="AF1177" i="19"/>
  <c r="AF1178" i="19"/>
  <c r="AF1179" i="19"/>
  <c r="AF1180" i="19"/>
  <c r="AF1181" i="19"/>
  <c r="AF1182" i="19"/>
  <c r="AF1183" i="19"/>
  <c r="AF1184" i="19"/>
  <c r="AF1185" i="19"/>
  <c r="AF1186" i="19"/>
  <c r="AF1187" i="19"/>
  <c r="AF1188" i="19"/>
  <c r="AF1189" i="19"/>
  <c r="AF1190" i="19"/>
  <c r="AF1191" i="19"/>
  <c r="AF1192" i="19"/>
  <c r="AF1193" i="19"/>
  <c r="AF1194" i="19"/>
  <c r="AF1195" i="19"/>
  <c r="AF1196" i="19"/>
  <c r="AF1197" i="19"/>
  <c r="AF1198" i="19"/>
  <c r="AF1199" i="19"/>
  <c r="AF1200" i="19"/>
  <c r="AF1201" i="19"/>
  <c r="AF1202" i="19"/>
  <c r="AF1203" i="19"/>
  <c r="AF1204" i="19"/>
  <c r="AF1205" i="19"/>
  <c r="AF1206" i="19"/>
  <c r="AF1207" i="19"/>
  <c r="AF1208" i="19"/>
  <c r="AF1209" i="19"/>
  <c r="AF1210" i="19"/>
  <c r="AF1211" i="19"/>
  <c r="AF1212" i="19"/>
  <c r="AF1213" i="19"/>
  <c r="AF1214" i="19"/>
  <c r="AF1215" i="19"/>
  <c r="AF1216" i="19"/>
  <c r="AF1217" i="19"/>
  <c r="AF1218" i="19"/>
  <c r="AF1219" i="19"/>
  <c r="AF1220" i="19"/>
  <c r="AF1221" i="19"/>
  <c r="AF1222" i="19"/>
  <c r="AF1223" i="19"/>
  <c r="AF1224" i="19"/>
  <c r="AF1225" i="19"/>
  <c r="AF1226" i="19"/>
  <c r="AF1227" i="19"/>
  <c r="AF1228" i="19"/>
  <c r="AF1229" i="19"/>
  <c r="AF1230" i="19"/>
  <c r="AF1231" i="19"/>
  <c r="AF1232" i="19"/>
  <c r="AF1233" i="19"/>
  <c r="AF1234" i="19"/>
  <c r="AF1235" i="19"/>
  <c r="AF1236" i="19"/>
  <c r="AF1237" i="19"/>
  <c r="AF1238" i="19"/>
  <c r="AF1239" i="19"/>
  <c r="AF1240" i="19"/>
  <c r="AF1241" i="19"/>
  <c r="AF1242" i="19"/>
  <c r="AF1243" i="19"/>
  <c r="AF1244" i="19"/>
  <c r="AF1245" i="19"/>
  <c r="AF1246" i="19"/>
  <c r="AF1247" i="19"/>
  <c r="AF1248" i="19"/>
  <c r="AF1249" i="19"/>
  <c r="AF1250" i="19"/>
  <c r="AF1251" i="19"/>
  <c r="AF1252" i="19"/>
  <c r="AF1253" i="19"/>
  <c r="AF1254" i="19"/>
  <c r="AF1255" i="19"/>
  <c r="AF1256" i="19"/>
  <c r="AF1257" i="19"/>
  <c r="AF1258" i="19"/>
  <c r="AF1259" i="19"/>
  <c r="AF1260" i="19"/>
  <c r="AF1261" i="19"/>
  <c r="AF1262" i="19"/>
  <c r="AF1263" i="19"/>
  <c r="AF1264" i="19"/>
  <c r="AF1265" i="19"/>
  <c r="AF1266" i="19"/>
  <c r="AF1267" i="19"/>
  <c r="AF1268" i="19"/>
  <c r="AF1269" i="19"/>
  <c r="AF1270" i="19"/>
  <c r="AF1271" i="19"/>
  <c r="AF1272" i="19"/>
  <c r="AF1273" i="19"/>
  <c r="AF1274" i="19"/>
  <c r="AF1275" i="19"/>
  <c r="AF1276" i="19"/>
  <c r="AF1277" i="19"/>
  <c r="AF1278" i="19"/>
  <c r="AF1279" i="19"/>
  <c r="AF1280" i="19"/>
  <c r="AF1281" i="19"/>
  <c r="AF1282" i="19"/>
  <c r="AF1283" i="19"/>
  <c r="AF1284" i="19"/>
  <c r="AF1285" i="19"/>
  <c r="AF1286" i="19"/>
  <c r="AF1287" i="19"/>
  <c r="AF1288" i="19"/>
  <c r="AF1289" i="19"/>
  <c r="AF1290" i="19"/>
  <c r="AF1291" i="19"/>
  <c r="AF1292" i="19"/>
  <c r="AF1293" i="19"/>
  <c r="AF1294" i="19"/>
  <c r="AF1295" i="19"/>
  <c r="AF1296" i="19"/>
  <c r="AF1297" i="19"/>
  <c r="AF1298" i="19"/>
  <c r="AF1299" i="19"/>
  <c r="AF1300" i="19"/>
  <c r="AF1301" i="19"/>
  <c r="AF1302" i="19"/>
  <c r="AF1303" i="19"/>
  <c r="AF1304" i="19"/>
  <c r="AF1305" i="19"/>
  <c r="AF1306" i="19"/>
  <c r="AF1307" i="19"/>
  <c r="AF1308" i="19"/>
  <c r="AF1309" i="19"/>
  <c r="AF1310" i="19"/>
  <c r="AF1311" i="19"/>
  <c r="AF1312" i="19"/>
  <c r="AF1313" i="19"/>
  <c r="AF1314" i="19"/>
  <c r="AF1315" i="19"/>
  <c r="AF1316" i="19"/>
  <c r="AF1317" i="19"/>
  <c r="AF1318" i="19"/>
  <c r="AF1319" i="19"/>
  <c r="AF1320" i="19"/>
  <c r="AF1321" i="19"/>
  <c r="AF1322" i="19"/>
  <c r="AF1323" i="19"/>
  <c r="AF1324" i="19"/>
  <c r="AF1325" i="19"/>
  <c r="AF1326" i="19"/>
  <c r="AF1327" i="19"/>
  <c r="AF1328" i="19"/>
  <c r="AF1329" i="19"/>
  <c r="AF1330" i="19"/>
  <c r="AF1331" i="19"/>
  <c r="AF1332" i="19"/>
  <c r="AF1333" i="19"/>
  <c r="AF1334" i="19"/>
  <c r="AF1335" i="19"/>
  <c r="AF1336" i="19"/>
  <c r="AF1337" i="19"/>
  <c r="AF1338" i="19"/>
  <c r="AF1339" i="19"/>
  <c r="AF1340" i="19"/>
  <c r="AF1341" i="19"/>
  <c r="AF1342" i="19"/>
  <c r="AF1343" i="19"/>
  <c r="AF1344" i="19"/>
  <c r="AF1345" i="19"/>
  <c r="AF1346" i="19"/>
  <c r="AF1347" i="19"/>
  <c r="AF1348" i="19"/>
  <c r="AF1349" i="19"/>
  <c r="AF1350" i="19"/>
  <c r="AF1351" i="19"/>
  <c r="AF1352" i="19"/>
  <c r="AF1353" i="19"/>
  <c r="AF1354" i="19"/>
  <c r="AF1355" i="19"/>
  <c r="AF1356" i="19"/>
  <c r="AF1357" i="19"/>
  <c r="AF1358" i="19"/>
  <c r="AF1359" i="19"/>
  <c r="AF1360" i="19"/>
  <c r="AF1361" i="19"/>
  <c r="AF1362" i="19"/>
  <c r="AF1363" i="19"/>
  <c r="AF1364" i="19"/>
  <c r="AF1365" i="19"/>
  <c r="AF1366" i="19"/>
  <c r="AF1367" i="19"/>
  <c r="AF1368" i="19"/>
  <c r="AF1369" i="19"/>
  <c r="AF1370" i="19"/>
  <c r="AF1371" i="19"/>
  <c r="AF1372" i="19"/>
  <c r="AF1373" i="19"/>
  <c r="AF1374" i="19"/>
  <c r="AF1375" i="19"/>
  <c r="AF1376" i="19"/>
  <c r="AF1377" i="19"/>
  <c r="AF1378" i="19"/>
  <c r="AF1379" i="19"/>
  <c r="AF1380" i="19"/>
  <c r="AF1381" i="19"/>
  <c r="AF1382" i="19"/>
  <c r="AF1383" i="19"/>
  <c r="AF1384" i="19"/>
  <c r="AF1385" i="19"/>
  <c r="AF1386" i="19"/>
  <c r="AF1387" i="19"/>
  <c r="AF1388" i="19"/>
  <c r="AF1389" i="19"/>
  <c r="AF1390" i="19"/>
  <c r="AF1391" i="19"/>
  <c r="AF1392" i="19"/>
  <c r="AF1393" i="19"/>
  <c r="AF1394" i="19"/>
  <c r="AF1395" i="19"/>
  <c r="AF1396" i="19"/>
  <c r="AF1397" i="19"/>
  <c r="AF1398" i="19"/>
  <c r="AF1399" i="19"/>
  <c r="AF1400" i="19"/>
  <c r="AF1401" i="19"/>
  <c r="AF1402" i="19"/>
  <c r="AF1403" i="19"/>
  <c r="AF1404" i="19"/>
  <c r="AF1405" i="19"/>
  <c r="AF1406" i="19"/>
  <c r="AF1407" i="19"/>
  <c r="AF1408" i="19"/>
  <c r="AF1409" i="19"/>
  <c r="AF1410" i="19"/>
  <c r="AF1411" i="19"/>
  <c r="AF1412" i="19"/>
  <c r="AF1413" i="19"/>
  <c r="AF1414" i="19"/>
  <c r="AF1415" i="19"/>
  <c r="AF1416" i="19"/>
  <c r="AF1417" i="19"/>
  <c r="AF1418" i="19"/>
  <c r="AF1419" i="19"/>
  <c r="AF1420" i="19"/>
  <c r="AF1421" i="19"/>
  <c r="AF1422" i="19"/>
  <c r="AF1423" i="19"/>
  <c r="AF1424" i="19"/>
  <c r="AF1425" i="19"/>
  <c r="AF1426" i="19"/>
  <c r="AF1427" i="19"/>
  <c r="AF1428" i="19"/>
  <c r="AF1429" i="19"/>
  <c r="AF1430" i="19"/>
  <c r="AF1431" i="19"/>
  <c r="AF1432" i="19"/>
  <c r="AF1433" i="19"/>
  <c r="AF1434" i="19"/>
  <c r="AF1435" i="19"/>
  <c r="AF1436" i="19"/>
  <c r="AF1437" i="19"/>
  <c r="AF1438" i="19"/>
  <c r="AF1439" i="19"/>
  <c r="AF1440" i="19"/>
  <c r="AF1441" i="19"/>
  <c r="AF1442" i="19"/>
  <c r="AF1443" i="19"/>
  <c r="AF1444" i="19"/>
  <c r="AF1445" i="19"/>
  <c r="AF1446" i="19"/>
  <c r="AF1447" i="19"/>
  <c r="AF1448" i="19"/>
  <c r="AF1449" i="19"/>
  <c r="AF1450" i="19"/>
  <c r="AF1451" i="19"/>
  <c r="AF1452" i="19"/>
  <c r="AF1453" i="19"/>
  <c r="AF1454" i="19"/>
  <c r="AF1455" i="19"/>
  <c r="AF1456" i="19"/>
  <c r="AF1457" i="19"/>
  <c r="AF1458" i="19"/>
  <c r="AF1459" i="19"/>
  <c r="AF1460" i="19"/>
  <c r="AF1461" i="19"/>
  <c r="AF1462" i="19"/>
  <c r="AF1463" i="19"/>
  <c r="AF1464" i="19"/>
  <c r="AF1465" i="19"/>
  <c r="AF1466" i="19"/>
  <c r="AF1467" i="19"/>
  <c r="AF1468" i="19"/>
  <c r="AF1469" i="19"/>
  <c r="AF1470" i="19"/>
  <c r="AF1471" i="19"/>
  <c r="AF1472" i="19"/>
  <c r="AF1473" i="19"/>
  <c r="AF1474" i="19"/>
  <c r="AF1475" i="19"/>
  <c r="AF1476" i="19"/>
  <c r="AF1477" i="19"/>
  <c r="AF1478" i="19"/>
  <c r="AF1479" i="19"/>
  <c r="AF1480" i="19"/>
  <c r="AF1481" i="19"/>
  <c r="AF1482" i="19"/>
  <c r="AF1483" i="19"/>
  <c r="AF1484" i="19"/>
  <c r="AF1485" i="19"/>
  <c r="AF1486" i="19"/>
  <c r="AF1487" i="19"/>
  <c r="AF1488" i="19"/>
  <c r="AF1489" i="19"/>
  <c r="AF1490" i="19"/>
  <c r="AF1491" i="19"/>
  <c r="AF1492" i="19"/>
  <c r="AF1493" i="19"/>
  <c r="AF1494" i="19"/>
  <c r="AF1495" i="19"/>
  <c r="AF1496" i="19"/>
  <c r="AF1497" i="19"/>
  <c r="AF1498" i="19"/>
  <c r="AF1499" i="19"/>
  <c r="AF1500" i="19"/>
  <c r="AF1501" i="19"/>
  <c r="AF1502" i="19"/>
  <c r="AF1503" i="19"/>
  <c r="AF1504" i="19"/>
  <c r="AF1505" i="19"/>
  <c r="AF1506" i="19"/>
  <c r="AF1507" i="19"/>
  <c r="AF1508" i="19"/>
  <c r="AF1509" i="19"/>
  <c r="AF1510" i="19"/>
  <c r="AF1511" i="19"/>
  <c r="AF1512" i="19"/>
  <c r="AF1513" i="19"/>
  <c r="AF1514" i="19"/>
  <c r="AF1515" i="19"/>
  <c r="AF1516" i="19"/>
  <c r="AF1517" i="19"/>
  <c r="AF1518" i="19"/>
  <c r="AF1519" i="19"/>
  <c r="AF1520" i="19"/>
  <c r="AF1521" i="19"/>
  <c r="AF1522" i="19"/>
  <c r="AF1523" i="19"/>
  <c r="AF1524" i="19"/>
  <c r="AF1525" i="19"/>
  <c r="AF1526" i="19"/>
  <c r="AF1527" i="19"/>
  <c r="AF1528" i="19"/>
  <c r="AF1529" i="19"/>
  <c r="AF1530" i="19"/>
  <c r="AF1531" i="19"/>
  <c r="AF1532" i="19"/>
  <c r="AF1533" i="19"/>
  <c r="AF1534" i="19"/>
  <c r="AF1535" i="19"/>
  <c r="AF1536" i="19"/>
  <c r="AF1537" i="19"/>
  <c r="AF1538" i="19"/>
  <c r="AF1539" i="19"/>
  <c r="AF1540" i="19"/>
  <c r="AF1541" i="19"/>
  <c r="AF1542" i="19"/>
  <c r="AF1543" i="19"/>
  <c r="AF1544" i="19"/>
  <c r="AF1545" i="19"/>
  <c r="AF1546" i="19"/>
  <c r="AF1547" i="19"/>
  <c r="AF1548" i="19"/>
  <c r="AF1549" i="19"/>
  <c r="AF1550" i="19"/>
  <c r="AF1551" i="19"/>
  <c r="AF1552" i="19"/>
  <c r="AF1553" i="19"/>
  <c r="AF1554" i="19"/>
  <c r="AF1555" i="19"/>
  <c r="AF1556" i="19"/>
  <c r="AF1557" i="19"/>
  <c r="AF1558" i="19"/>
  <c r="AF1559" i="19"/>
  <c r="AF1560" i="19"/>
  <c r="AF1561" i="19"/>
  <c r="AF1562" i="19"/>
  <c r="AF1563" i="19"/>
  <c r="AF1564" i="19"/>
  <c r="AF1565" i="19"/>
  <c r="AF1566" i="19"/>
  <c r="AF1567" i="19"/>
  <c r="AF1568" i="19"/>
  <c r="AF1569" i="19"/>
  <c r="AF1570" i="19"/>
  <c r="AF1571" i="19"/>
  <c r="AF1572" i="19"/>
  <c r="AF1573" i="19"/>
  <c r="AF1574" i="19"/>
  <c r="AF1575" i="19"/>
  <c r="AF1576" i="19"/>
  <c r="AF1577" i="19"/>
  <c r="AF1578" i="19"/>
  <c r="AF1579" i="19"/>
  <c r="AF1580" i="19"/>
  <c r="AF1581" i="19"/>
  <c r="AF1582" i="19"/>
  <c r="AF1583" i="19"/>
  <c r="AF1584" i="19"/>
  <c r="AF1585" i="19"/>
  <c r="AF1586" i="19"/>
  <c r="AF1587" i="19"/>
  <c r="AF1588" i="19"/>
  <c r="AF1589" i="19"/>
  <c r="AF1590" i="19"/>
  <c r="AF1591" i="19"/>
  <c r="AF1592" i="19"/>
  <c r="AF1593" i="19"/>
  <c r="AF1594" i="19"/>
  <c r="AF1595" i="19"/>
  <c r="AF1596" i="19"/>
  <c r="AF1597" i="19"/>
  <c r="AF1598" i="19"/>
  <c r="AF1599" i="19"/>
  <c r="AF1600" i="19"/>
  <c r="AF1601" i="19"/>
  <c r="AF1602" i="19"/>
  <c r="AF1603" i="19"/>
  <c r="AF1604" i="19"/>
  <c r="AF1605" i="19"/>
  <c r="AF1606" i="19"/>
  <c r="AF1607" i="19"/>
  <c r="AF1608" i="19"/>
  <c r="AF1609" i="19"/>
  <c r="AF1610" i="19"/>
  <c r="AF1611" i="19"/>
  <c r="AF1612" i="19"/>
  <c r="AF1613" i="19"/>
  <c r="AF1614" i="19"/>
  <c r="AF1615" i="19"/>
  <c r="AF1616" i="19"/>
  <c r="AF1617" i="19"/>
  <c r="AF1618" i="19"/>
  <c r="AF1619" i="19"/>
  <c r="AF1620" i="19"/>
  <c r="AF1621" i="19"/>
  <c r="AF1622" i="19"/>
  <c r="AF1623" i="19"/>
  <c r="AF1624" i="19"/>
  <c r="AF1625" i="19"/>
  <c r="AF1626" i="19"/>
  <c r="AF1627" i="19"/>
  <c r="AF1628" i="19"/>
  <c r="AF1629" i="19"/>
  <c r="AF1630" i="19"/>
  <c r="AF1631" i="19"/>
  <c r="AF1632" i="19"/>
  <c r="AF1633" i="19"/>
  <c r="AF1634" i="19"/>
  <c r="AF1635" i="19"/>
  <c r="AF1636" i="19"/>
  <c r="AF1637" i="19"/>
  <c r="AF1638" i="19"/>
  <c r="AF1639" i="19"/>
  <c r="AF1640" i="19"/>
  <c r="AF1641" i="19"/>
  <c r="AF1642" i="19"/>
  <c r="AF1643" i="19"/>
  <c r="AF1644" i="19"/>
  <c r="AF1645" i="19"/>
  <c r="AF1646" i="19"/>
  <c r="AF1647" i="19"/>
  <c r="AF1648" i="19"/>
  <c r="AF1649" i="19"/>
  <c r="AF1650" i="19"/>
  <c r="AF1651" i="19"/>
  <c r="AF1652" i="19"/>
  <c r="AF1653" i="19"/>
  <c r="AF1654" i="19"/>
  <c r="AF1655" i="19"/>
  <c r="AF1656" i="19"/>
  <c r="AF1657" i="19"/>
  <c r="AF1658" i="19"/>
  <c r="AF1659" i="19"/>
  <c r="AF1660" i="19"/>
  <c r="AF1661" i="19"/>
  <c r="AF1662" i="19"/>
  <c r="AF1663" i="19"/>
  <c r="AF1664" i="19"/>
  <c r="AF1665" i="19"/>
  <c r="AF1666" i="19"/>
  <c r="AF1667" i="19"/>
  <c r="AF1668" i="19"/>
  <c r="AF1669" i="19"/>
  <c r="AF1670" i="19"/>
  <c r="AF1671" i="19"/>
  <c r="AF1672" i="19"/>
  <c r="AF1673" i="19"/>
  <c r="AF1674" i="19"/>
  <c r="AF1675" i="19"/>
  <c r="AF1676" i="19"/>
  <c r="AF1677" i="19"/>
  <c r="AF1678" i="19"/>
  <c r="AF1679" i="19"/>
  <c r="AF1680" i="19"/>
  <c r="AF1681" i="19"/>
  <c r="AF1682" i="19"/>
  <c r="AF1683" i="19"/>
  <c r="AF1684" i="19"/>
  <c r="AF1685" i="19"/>
  <c r="AF1686" i="19"/>
  <c r="AF1687" i="19"/>
  <c r="AF1688" i="19"/>
  <c r="AF1689" i="19"/>
  <c r="AF1690" i="19"/>
  <c r="AF1691" i="19"/>
  <c r="AF1692" i="19"/>
  <c r="AF1693" i="19"/>
  <c r="AF1694" i="19"/>
  <c r="AF1695" i="19"/>
  <c r="AF1696" i="19"/>
  <c r="AF1697" i="19"/>
  <c r="AF1698" i="19"/>
  <c r="AF1699" i="19"/>
  <c r="AF1700" i="19"/>
  <c r="AF1701" i="19"/>
  <c r="AF1702" i="19"/>
  <c r="AF1703" i="19"/>
  <c r="AF1704" i="19"/>
  <c r="AF1705" i="19"/>
  <c r="AF1706" i="19"/>
  <c r="AF1707" i="19"/>
  <c r="AF1708" i="19"/>
  <c r="AF1709" i="19"/>
  <c r="AF1710" i="19"/>
  <c r="AF1711" i="19"/>
  <c r="AF1712" i="19"/>
  <c r="AF1713" i="19"/>
  <c r="AF1714" i="19"/>
  <c r="AF1715" i="19"/>
  <c r="AF1716" i="19"/>
  <c r="AF1717" i="19"/>
  <c r="AF1718" i="19"/>
  <c r="AF1719" i="19"/>
  <c r="AF1720" i="19"/>
  <c r="AF1721" i="19"/>
  <c r="AF1722" i="19"/>
  <c r="AF1723" i="19"/>
  <c r="AF1724" i="19"/>
  <c r="AF1725" i="19"/>
  <c r="AF1726" i="19"/>
  <c r="AF1727" i="19"/>
  <c r="AF1728" i="19"/>
  <c r="AF1729" i="19"/>
  <c r="AF1730" i="19"/>
  <c r="AF1731" i="19"/>
  <c r="AF1732" i="19"/>
  <c r="AF1733" i="19"/>
  <c r="AF1734" i="19"/>
  <c r="AF1735" i="19"/>
  <c r="AF1736" i="19"/>
  <c r="AF1737" i="19"/>
  <c r="AF1738" i="19"/>
  <c r="AF1739" i="19"/>
  <c r="AF1740" i="19"/>
  <c r="AF1741" i="19"/>
  <c r="AF1742" i="19"/>
  <c r="AF1743" i="19"/>
  <c r="AF1744" i="19"/>
  <c r="AF1745" i="19"/>
  <c r="AF1746" i="19"/>
  <c r="AF1747" i="19"/>
  <c r="AF1748" i="19"/>
  <c r="AF1749" i="19"/>
  <c r="AF1750" i="19"/>
  <c r="AF1751" i="19"/>
  <c r="AF1752" i="19"/>
  <c r="AF1753" i="19"/>
  <c r="AF1754" i="19"/>
  <c r="AF1755" i="19"/>
  <c r="AF1756" i="19"/>
  <c r="AF1757" i="19"/>
  <c r="AF1758" i="19"/>
  <c r="AF1759" i="19"/>
  <c r="AF1760" i="19"/>
  <c r="AF1761" i="19"/>
  <c r="AF1762" i="19"/>
  <c r="AF1763" i="19"/>
  <c r="AF1764" i="19"/>
  <c r="AF1765" i="19"/>
  <c r="AF1766" i="19"/>
  <c r="AF1767" i="19"/>
  <c r="AF1768" i="19"/>
  <c r="AF1769" i="19"/>
  <c r="AF1770" i="19"/>
  <c r="AF1771" i="19"/>
  <c r="AF1772" i="19"/>
  <c r="AF1773" i="19"/>
  <c r="AF1774" i="19"/>
  <c r="AF1775" i="19"/>
  <c r="AF1776" i="19"/>
  <c r="AF1777" i="19"/>
  <c r="AF1778" i="19"/>
  <c r="AF1779" i="19"/>
  <c r="AF1780" i="19"/>
  <c r="AF1781" i="19"/>
  <c r="AF1782" i="19"/>
  <c r="AF1783" i="19"/>
  <c r="AF1784" i="19"/>
  <c r="AF1785" i="19"/>
  <c r="AF1786" i="19"/>
  <c r="AF1787" i="19"/>
  <c r="AF1788" i="19"/>
  <c r="AF1789" i="19"/>
  <c r="AF1790" i="19"/>
  <c r="AF1791" i="19"/>
  <c r="AF1792" i="19"/>
  <c r="AF1793" i="19"/>
  <c r="AF1794" i="19"/>
  <c r="AF1795" i="19"/>
  <c r="AF1796" i="19"/>
  <c r="AF1797" i="19"/>
  <c r="AF1798" i="19"/>
  <c r="AF1799" i="19"/>
  <c r="AF1800" i="19"/>
  <c r="AF1801" i="19"/>
  <c r="AF1802" i="19"/>
  <c r="AF1803" i="19"/>
  <c r="AF1804" i="19"/>
  <c r="AF1805" i="19"/>
  <c r="AF1806" i="19"/>
  <c r="AF1807" i="19"/>
  <c r="AF1808" i="19"/>
  <c r="AF1809" i="19"/>
  <c r="AF1810" i="19"/>
  <c r="AF1811" i="19"/>
  <c r="AF1812" i="19"/>
  <c r="AF1813" i="19"/>
  <c r="AF1814" i="19"/>
  <c r="AF1815" i="19"/>
  <c r="AF1816" i="19"/>
  <c r="AF1817" i="19"/>
  <c r="AF1818" i="19"/>
  <c r="AF1819" i="19"/>
  <c r="AF1820" i="19"/>
  <c r="AF1821" i="19"/>
  <c r="AF1822" i="19"/>
  <c r="AF1823" i="19"/>
  <c r="AF1824" i="19"/>
  <c r="AF1825" i="19"/>
  <c r="AF1826" i="19"/>
  <c r="AF1827" i="19"/>
  <c r="AF1828" i="19"/>
  <c r="AF1829" i="19"/>
  <c r="AF1830" i="19"/>
  <c r="AF1831" i="19"/>
  <c r="AF1832" i="19"/>
  <c r="AF1833" i="19"/>
  <c r="AF1834" i="19"/>
  <c r="AF1835" i="19"/>
  <c r="AF1836" i="19"/>
  <c r="AF1837" i="19"/>
  <c r="AF1838" i="19"/>
  <c r="AF1839" i="19"/>
  <c r="AF1840" i="19"/>
  <c r="AF1841" i="19"/>
  <c r="AF1842" i="19"/>
  <c r="AF1843" i="19"/>
  <c r="AF1844" i="19"/>
  <c r="AF1845" i="19"/>
  <c r="AF1846" i="19"/>
  <c r="AF1847" i="19"/>
  <c r="AF1848" i="19"/>
  <c r="AF1849" i="19"/>
  <c r="AF1850" i="19"/>
  <c r="AF1851" i="19"/>
  <c r="AF1852" i="19"/>
  <c r="AF1853" i="19"/>
  <c r="AF1854" i="19"/>
  <c r="AF1855" i="19"/>
  <c r="AF1856" i="19"/>
  <c r="AF1857" i="19"/>
  <c r="AF1858" i="19"/>
  <c r="AF1859" i="19"/>
  <c r="AF1860" i="19"/>
  <c r="AF1861" i="19"/>
  <c r="AF1862" i="19"/>
  <c r="AF1863" i="19"/>
  <c r="AF1864" i="19"/>
  <c r="AF1865" i="19"/>
  <c r="AF1866" i="19"/>
  <c r="AF1867" i="19"/>
  <c r="AF1868" i="19"/>
  <c r="AF1869" i="19"/>
  <c r="AF1870" i="19"/>
  <c r="AF1871" i="19"/>
  <c r="AF1872" i="19"/>
  <c r="AF1873" i="19"/>
  <c r="AF1874" i="19"/>
  <c r="AF1875" i="19"/>
  <c r="AF1876" i="19"/>
  <c r="AF1877" i="19"/>
  <c r="AF1878" i="19"/>
  <c r="AF1879" i="19"/>
  <c r="AF1880" i="19"/>
  <c r="AF1881" i="19"/>
  <c r="AF1882" i="19"/>
  <c r="AF1883" i="19"/>
  <c r="AF1884" i="19"/>
  <c r="AF1885" i="19"/>
  <c r="AF1886" i="19"/>
  <c r="AF1887" i="19"/>
  <c r="AF1888" i="19"/>
  <c r="AF1889" i="19"/>
  <c r="AF1890" i="19"/>
  <c r="AF1891" i="19"/>
  <c r="AF1892" i="19"/>
  <c r="AF1893" i="19"/>
  <c r="AF1894" i="19"/>
  <c r="AF1895" i="19"/>
  <c r="AF1896" i="19"/>
  <c r="AF1897" i="19"/>
  <c r="AF1898" i="19"/>
  <c r="AF1899" i="19"/>
  <c r="AF1900" i="19"/>
  <c r="AF1901" i="19"/>
  <c r="AF1902" i="19"/>
  <c r="AF1903" i="19"/>
  <c r="AF1904" i="19"/>
  <c r="AF1905" i="19"/>
  <c r="AF1906" i="19"/>
  <c r="AF1907" i="19"/>
  <c r="AF1908" i="19"/>
  <c r="AF1909" i="19"/>
  <c r="AF1910" i="19"/>
  <c r="AF1911" i="19"/>
  <c r="AF1912" i="19"/>
  <c r="AF1913" i="19"/>
  <c r="AF1914" i="19"/>
  <c r="AF1915" i="19"/>
  <c r="AF1916" i="19"/>
  <c r="AF1917" i="19"/>
  <c r="AF1918" i="19"/>
  <c r="AF1919" i="19"/>
  <c r="AF1920" i="19"/>
  <c r="AF1921" i="19"/>
  <c r="AF1922" i="19"/>
  <c r="AF1923" i="19"/>
  <c r="AF1924" i="19"/>
  <c r="AF1925" i="19"/>
  <c r="AF1926" i="19"/>
  <c r="AF1927" i="19"/>
  <c r="AF1928" i="19"/>
  <c r="AF1929" i="19"/>
  <c r="AF1930" i="19"/>
  <c r="AF1931" i="19"/>
  <c r="AF1932" i="19"/>
  <c r="AF1933" i="19"/>
  <c r="AF1934" i="19"/>
  <c r="AF1935" i="19"/>
  <c r="AF1936" i="19"/>
  <c r="AF1937" i="19"/>
  <c r="AF1938" i="19"/>
  <c r="AF1939" i="19"/>
  <c r="AF1940" i="19"/>
  <c r="AF1941" i="19"/>
  <c r="AF1942" i="19"/>
  <c r="AF1943" i="19"/>
  <c r="AF1944" i="19"/>
  <c r="AF1945" i="19"/>
  <c r="AF1946" i="19"/>
  <c r="AF1947" i="19"/>
  <c r="AF1948" i="19"/>
  <c r="AF1949" i="19"/>
  <c r="AF1950" i="19"/>
  <c r="AF1951" i="19"/>
  <c r="AF1952" i="19"/>
  <c r="AF1953" i="19"/>
  <c r="AF1954" i="19"/>
  <c r="AF1955" i="19"/>
  <c r="AF1956" i="19"/>
  <c r="AF1957" i="19"/>
  <c r="AF1958" i="19"/>
  <c r="AF1959" i="19"/>
  <c r="AF1960" i="19"/>
  <c r="AF1961" i="19"/>
  <c r="AF1962" i="19"/>
  <c r="AF1963" i="19"/>
  <c r="AF1964" i="19"/>
  <c r="AF1965" i="19"/>
  <c r="AF1966" i="19"/>
  <c r="AF1967" i="19"/>
  <c r="AF1968" i="19"/>
  <c r="AF1969" i="19"/>
  <c r="AF1970" i="19"/>
  <c r="AF1971" i="19"/>
  <c r="AF1972" i="19"/>
  <c r="AF1973" i="19"/>
  <c r="AF1974" i="19"/>
  <c r="AF1975" i="19"/>
  <c r="AF1976" i="19"/>
  <c r="AF1977" i="19"/>
  <c r="AF1978" i="19"/>
  <c r="AF1979" i="19"/>
  <c r="AF1980" i="19"/>
  <c r="AF1981" i="19"/>
  <c r="AF1982" i="19"/>
  <c r="AF1983" i="19"/>
  <c r="AF1984" i="19"/>
  <c r="AF1985" i="19"/>
  <c r="AF1986" i="19"/>
  <c r="AF1987" i="19"/>
  <c r="AF1988" i="19"/>
  <c r="AF1989" i="19"/>
  <c r="AF1990" i="19"/>
  <c r="AF1991" i="19"/>
  <c r="AF1992" i="19"/>
  <c r="AF1993" i="19"/>
  <c r="AF1994" i="19"/>
  <c r="AF1995" i="19"/>
  <c r="AF1996" i="19"/>
  <c r="AF1997" i="19"/>
  <c r="AF1998" i="19"/>
  <c r="AF1999" i="19"/>
  <c r="W200" i="19"/>
  <c r="W201" i="19"/>
  <c r="W202" i="19"/>
  <c r="W203" i="19"/>
  <c r="W204" i="19"/>
  <c r="W205" i="19"/>
  <c r="W206" i="19"/>
  <c r="W207" i="19"/>
  <c r="W208" i="19"/>
  <c r="W209" i="19"/>
  <c r="W210" i="19"/>
  <c r="W211" i="19"/>
  <c r="W212" i="19"/>
  <c r="W213" i="19"/>
  <c r="W214" i="19"/>
  <c r="W215" i="19"/>
  <c r="W216" i="19"/>
  <c r="W217" i="19"/>
  <c r="W218" i="19"/>
  <c r="W219" i="19"/>
  <c r="W220" i="19"/>
  <c r="W221" i="19"/>
  <c r="W222" i="19"/>
  <c r="W223" i="19"/>
  <c r="W224" i="19"/>
  <c r="W225" i="19"/>
  <c r="W226" i="19"/>
  <c r="W227" i="19"/>
  <c r="W228" i="19"/>
  <c r="W229" i="19"/>
  <c r="W230" i="19"/>
  <c r="W231" i="19"/>
  <c r="W232" i="19"/>
  <c r="W233" i="19"/>
  <c r="W234" i="19"/>
  <c r="W235" i="19"/>
  <c r="W236" i="19"/>
  <c r="W237" i="19"/>
  <c r="W238" i="19"/>
  <c r="W239" i="19"/>
  <c r="W240" i="19"/>
  <c r="W241" i="19"/>
  <c r="W242" i="19"/>
  <c r="W243" i="19"/>
  <c r="W244" i="19"/>
  <c r="W245" i="19"/>
  <c r="W246" i="19"/>
  <c r="W247" i="19"/>
  <c r="W248" i="19"/>
  <c r="W249" i="19"/>
  <c r="W250" i="19"/>
  <c r="W251" i="19"/>
  <c r="W252" i="19"/>
  <c r="W253" i="19"/>
  <c r="W254" i="19"/>
  <c r="W255" i="19"/>
  <c r="W256" i="19"/>
  <c r="W257" i="19"/>
  <c r="W258" i="19"/>
  <c r="W259" i="19"/>
  <c r="W260" i="19"/>
  <c r="W261" i="19"/>
  <c r="W262" i="19"/>
  <c r="W263" i="19"/>
  <c r="W264" i="19"/>
  <c r="W265" i="19"/>
  <c r="W266" i="19"/>
  <c r="W267" i="19"/>
  <c r="W268" i="19"/>
  <c r="W269" i="19"/>
  <c r="W270" i="19"/>
  <c r="W271" i="19"/>
  <c r="W272" i="19"/>
  <c r="W273" i="19"/>
  <c r="W274" i="19"/>
  <c r="W275" i="19"/>
  <c r="W276" i="19"/>
  <c r="W277" i="19"/>
  <c r="W278" i="19"/>
  <c r="W279" i="19"/>
  <c r="W280" i="19"/>
  <c r="W281" i="19"/>
  <c r="W282" i="19"/>
  <c r="W283" i="19"/>
  <c r="W284" i="19"/>
  <c r="W285" i="19"/>
  <c r="W286" i="19"/>
  <c r="W287" i="19"/>
  <c r="W288" i="19"/>
  <c r="W289" i="19"/>
  <c r="W290" i="19"/>
  <c r="W291" i="19"/>
  <c r="W292" i="19"/>
  <c r="W293" i="19"/>
  <c r="W294" i="19"/>
  <c r="W295" i="19"/>
  <c r="W296" i="19"/>
  <c r="W297" i="19"/>
  <c r="W298" i="19"/>
  <c r="W299" i="19"/>
  <c r="W300" i="19"/>
  <c r="W301" i="19"/>
  <c r="W302" i="19"/>
  <c r="W303" i="19"/>
  <c r="W304" i="19"/>
  <c r="W305" i="19"/>
  <c r="W306" i="19"/>
  <c r="W307" i="19"/>
  <c r="W308" i="19"/>
  <c r="W309" i="19"/>
  <c r="W310" i="19"/>
  <c r="W311" i="19"/>
  <c r="W312" i="19"/>
  <c r="W313" i="19"/>
  <c r="W314" i="19"/>
  <c r="W315" i="19"/>
  <c r="W316" i="19"/>
  <c r="W317" i="19"/>
  <c r="W318" i="19"/>
  <c r="W319" i="19"/>
  <c r="W320" i="19"/>
  <c r="W321" i="19"/>
  <c r="W322" i="19"/>
  <c r="W323" i="19"/>
  <c r="W324" i="19"/>
  <c r="W325" i="19"/>
  <c r="W326" i="19"/>
  <c r="W327" i="19"/>
  <c r="W328" i="19"/>
  <c r="W329" i="19"/>
  <c r="W330" i="19"/>
  <c r="W331" i="19"/>
  <c r="W332" i="19"/>
  <c r="W333" i="19"/>
  <c r="W334" i="19"/>
  <c r="W335" i="19"/>
  <c r="W336" i="19"/>
  <c r="W337" i="19"/>
  <c r="W338" i="19"/>
  <c r="W339" i="19"/>
  <c r="W340" i="19"/>
  <c r="W341" i="19"/>
  <c r="W342" i="19"/>
  <c r="W343" i="19"/>
  <c r="W344" i="19"/>
  <c r="W345" i="19"/>
  <c r="W346" i="19"/>
  <c r="W347" i="19"/>
  <c r="W348" i="19"/>
  <c r="W349" i="19"/>
  <c r="W350" i="19"/>
  <c r="W351" i="19"/>
  <c r="W352" i="19"/>
  <c r="W353" i="19"/>
  <c r="W354" i="19"/>
  <c r="W355" i="19"/>
  <c r="W356" i="19"/>
  <c r="W357" i="19"/>
  <c r="W358" i="19"/>
  <c r="W359" i="19"/>
  <c r="W360" i="19"/>
  <c r="W361" i="19"/>
  <c r="W362" i="19"/>
  <c r="W363" i="19"/>
  <c r="W364" i="19"/>
  <c r="W365" i="19"/>
  <c r="W366" i="19"/>
  <c r="W367" i="19"/>
  <c r="W368" i="19"/>
  <c r="W369" i="19"/>
  <c r="W370" i="19"/>
  <c r="W371" i="19"/>
  <c r="W372" i="19"/>
  <c r="W373" i="19"/>
  <c r="W374" i="19"/>
  <c r="W375" i="19"/>
  <c r="W376" i="19"/>
  <c r="W377" i="19"/>
  <c r="W378" i="19"/>
  <c r="W379" i="19"/>
  <c r="W380" i="19"/>
  <c r="W381" i="19"/>
  <c r="W382" i="19"/>
  <c r="W383" i="19"/>
  <c r="W384" i="19"/>
  <c r="W385" i="19"/>
  <c r="W386" i="19"/>
  <c r="W387" i="19"/>
  <c r="W388" i="19"/>
  <c r="W389" i="19"/>
  <c r="W390" i="19"/>
  <c r="W391" i="19"/>
  <c r="W392" i="19"/>
  <c r="W393" i="19"/>
  <c r="W394" i="19"/>
  <c r="W395" i="19"/>
  <c r="W396" i="19"/>
  <c r="W397" i="19"/>
  <c r="W398" i="19"/>
  <c r="W399" i="19"/>
  <c r="W400" i="19"/>
  <c r="W401" i="19"/>
  <c r="W402" i="19"/>
  <c r="W403" i="19"/>
  <c r="W404" i="19"/>
  <c r="W405" i="19"/>
  <c r="W406" i="19"/>
  <c r="W407" i="19"/>
  <c r="W408" i="19"/>
  <c r="W409" i="19"/>
  <c r="W410" i="19"/>
  <c r="W411" i="19"/>
  <c r="W412" i="19"/>
  <c r="W413" i="19"/>
  <c r="W414" i="19"/>
  <c r="W415" i="19"/>
  <c r="W416" i="19"/>
  <c r="W417" i="19"/>
  <c r="W418" i="19"/>
  <c r="W419" i="19"/>
  <c r="W420" i="19"/>
  <c r="W421" i="19"/>
  <c r="W422" i="19"/>
  <c r="W423" i="19"/>
  <c r="W424" i="19"/>
  <c r="W425" i="19"/>
  <c r="W426" i="19"/>
  <c r="W427" i="19"/>
  <c r="W428" i="19"/>
  <c r="W429" i="19"/>
  <c r="W430" i="19"/>
  <c r="W431" i="19"/>
  <c r="W432" i="19"/>
  <c r="W433" i="19"/>
  <c r="W434" i="19"/>
  <c r="W435" i="19"/>
  <c r="W436" i="19"/>
  <c r="W437" i="19"/>
  <c r="W438" i="19"/>
  <c r="W439" i="19"/>
  <c r="W440" i="19"/>
  <c r="W441" i="19"/>
  <c r="W442" i="19"/>
  <c r="W443" i="19"/>
  <c r="W444" i="19"/>
  <c r="W445" i="19"/>
  <c r="W446" i="19"/>
  <c r="W447" i="19"/>
  <c r="W448" i="19"/>
  <c r="W449" i="19"/>
  <c r="W450" i="19"/>
  <c r="W451" i="19"/>
  <c r="W452" i="19"/>
  <c r="W453" i="19"/>
  <c r="W454" i="19"/>
  <c r="W455" i="19"/>
  <c r="W456" i="19"/>
  <c r="W457" i="19"/>
  <c r="W458" i="19"/>
  <c r="W459" i="19"/>
  <c r="W460" i="19"/>
  <c r="W461" i="19"/>
  <c r="W462" i="19"/>
  <c r="W463" i="19"/>
  <c r="W464" i="19"/>
  <c r="W465" i="19"/>
  <c r="W466" i="19"/>
  <c r="W467" i="19"/>
  <c r="W468" i="19"/>
  <c r="W469" i="19"/>
  <c r="W470" i="19"/>
  <c r="W471" i="19"/>
  <c r="W472" i="19"/>
  <c r="W473" i="19"/>
  <c r="W474" i="19"/>
  <c r="W475" i="19"/>
  <c r="W476" i="19"/>
  <c r="W477" i="19"/>
  <c r="W478" i="19"/>
  <c r="W479" i="19"/>
  <c r="W480" i="19"/>
  <c r="W481" i="19"/>
  <c r="W482" i="19"/>
  <c r="W483" i="19"/>
  <c r="W484" i="19"/>
  <c r="W485" i="19"/>
  <c r="W486" i="19"/>
  <c r="W487" i="19"/>
  <c r="W488" i="19"/>
  <c r="W489" i="19"/>
  <c r="W490" i="19"/>
  <c r="W491" i="19"/>
  <c r="W492" i="19"/>
  <c r="W493" i="19"/>
  <c r="W494" i="19"/>
  <c r="W495" i="19"/>
  <c r="W496" i="19"/>
  <c r="W497" i="19"/>
  <c r="W498" i="19"/>
  <c r="W499" i="19"/>
  <c r="W500" i="19"/>
  <c r="W501" i="19"/>
  <c r="W502" i="19"/>
  <c r="W503" i="19"/>
  <c r="W504" i="19"/>
  <c r="W505" i="19"/>
  <c r="W506" i="19"/>
  <c r="W507" i="19"/>
  <c r="W508" i="19"/>
  <c r="W509" i="19"/>
  <c r="W510" i="19"/>
  <c r="W511" i="19"/>
  <c r="W512" i="19"/>
  <c r="W513" i="19"/>
  <c r="W514" i="19"/>
  <c r="W515" i="19"/>
  <c r="W516" i="19"/>
  <c r="W517" i="19"/>
  <c r="W518" i="19"/>
  <c r="W519" i="19"/>
  <c r="W520" i="19"/>
  <c r="W521" i="19"/>
  <c r="W522" i="19"/>
  <c r="W523" i="19"/>
  <c r="W524" i="19"/>
  <c r="W525" i="19"/>
  <c r="W526" i="19"/>
  <c r="W527" i="19"/>
  <c r="W528" i="19"/>
  <c r="W529" i="19"/>
  <c r="W530" i="19"/>
  <c r="W531" i="19"/>
  <c r="W532" i="19"/>
  <c r="W533" i="19"/>
  <c r="W534" i="19"/>
  <c r="W535" i="19"/>
  <c r="W536" i="19"/>
  <c r="W537" i="19"/>
  <c r="W538" i="19"/>
  <c r="W539" i="19"/>
  <c r="W540" i="19"/>
  <c r="W541" i="19"/>
  <c r="W542" i="19"/>
  <c r="W543" i="19"/>
  <c r="W544" i="19"/>
  <c r="W545" i="19"/>
  <c r="W546" i="19"/>
  <c r="W547" i="19"/>
  <c r="W548" i="19"/>
  <c r="W549" i="19"/>
  <c r="W550" i="19"/>
  <c r="W551" i="19"/>
  <c r="W552" i="19"/>
  <c r="W553" i="19"/>
  <c r="W554" i="19"/>
  <c r="W555" i="19"/>
  <c r="W556" i="19"/>
  <c r="W557" i="19"/>
  <c r="W558" i="19"/>
  <c r="W559" i="19"/>
  <c r="W560" i="19"/>
  <c r="W561" i="19"/>
  <c r="W562" i="19"/>
  <c r="W563" i="19"/>
  <c r="W564" i="19"/>
  <c r="W565" i="19"/>
  <c r="W566" i="19"/>
  <c r="W567" i="19"/>
  <c r="W568" i="19"/>
  <c r="W569" i="19"/>
  <c r="W570" i="19"/>
  <c r="W571" i="19"/>
  <c r="W572" i="19"/>
  <c r="W573" i="19"/>
  <c r="W574" i="19"/>
  <c r="W575" i="19"/>
  <c r="W576" i="19"/>
  <c r="W577" i="19"/>
  <c r="W578" i="19"/>
  <c r="W579" i="19"/>
  <c r="W580" i="19"/>
  <c r="W581" i="19"/>
  <c r="W582" i="19"/>
  <c r="W583" i="19"/>
  <c r="W584" i="19"/>
  <c r="W585" i="19"/>
  <c r="W586" i="19"/>
  <c r="W587" i="19"/>
  <c r="W588" i="19"/>
  <c r="W589" i="19"/>
  <c r="W590" i="19"/>
  <c r="W591" i="19"/>
  <c r="W592" i="19"/>
  <c r="W593" i="19"/>
  <c r="W594" i="19"/>
  <c r="W595" i="19"/>
  <c r="W596" i="19"/>
  <c r="W597" i="19"/>
  <c r="W598" i="19"/>
  <c r="W599" i="19"/>
  <c r="W600" i="19"/>
  <c r="W601" i="19"/>
  <c r="W602" i="19"/>
  <c r="W603" i="19"/>
  <c r="W604" i="19"/>
  <c r="W605" i="19"/>
  <c r="W606" i="19"/>
  <c r="W607" i="19"/>
  <c r="W608" i="19"/>
  <c r="W609" i="19"/>
  <c r="W610" i="19"/>
  <c r="W611" i="19"/>
  <c r="W612" i="19"/>
  <c r="W613" i="19"/>
  <c r="W614" i="19"/>
  <c r="W615" i="19"/>
  <c r="W616" i="19"/>
  <c r="W617" i="19"/>
  <c r="W618" i="19"/>
  <c r="W619" i="19"/>
  <c r="W620" i="19"/>
  <c r="W621" i="19"/>
  <c r="W622" i="19"/>
  <c r="W623" i="19"/>
  <c r="W624" i="19"/>
  <c r="W625" i="19"/>
  <c r="W626" i="19"/>
  <c r="W627" i="19"/>
  <c r="W628" i="19"/>
  <c r="W629" i="19"/>
  <c r="W630" i="19"/>
  <c r="W631" i="19"/>
  <c r="W632" i="19"/>
  <c r="W633" i="19"/>
  <c r="W634" i="19"/>
  <c r="W635" i="19"/>
  <c r="W636" i="19"/>
  <c r="W637" i="19"/>
  <c r="W638" i="19"/>
  <c r="W639" i="19"/>
  <c r="W640" i="19"/>
  <c r="W641" i="19"/>
  <c r="W642" i="19"/>
  <c r="W643" i="19"/>
  <c r="W644" i="19"/>
  <c r="W645" i="19"/>
  <c r="W646" i="19"/>
  <c r="W647" i="19"/>
  <c r="W648" i="19"/>
  <c r="W649" i="19"/>
  <c r="W650" i="19"/>
  <c r="W651" i="19"/>
  <c r="W652" i="19"/>
  <c r="W653" i="19"/>
  <c r="W654" i="19"/>
  <c r="W655" i="19"/>
  <c r="W656" i="19"/>
  <c r="W657" i="19"/>
  <c r="W658" i="19"/>
  <c r="W659" i="19"/>
  <c r="W660" i="19"/>
  <c r="W661" i="19"/>
  <c r="W662" i="19"/>
  <c r="W663" i="19"/>
  <c r="W664" i="19"/>
  <c r="W665" i="19"/>
  <c r="W666" i="19"/>
  <c r="W667" i="19"/>
  <c r="W668" i="19"/>
  <c r="W669" i="19"/>
  <c r="W670" i="19"/>
  <c r="W671" i="19"/>
  <c r="W672" i="19"/>
  <c r="W673" i="19"/>
  <c r="W674" i="19"/>
  <c r="W675" i="19"/>
  <c r="W676" i="19"/>
  <c r="W677" i="19"/>
  <c r="W678" i="19"/>
  <c r="W679" i="19"/>
  <c r="W680" i="19"/>
  <c r="W681" i="19"/>
  <c r="W682" i="19"/>
  <c r="W683" i="19"/>
  <c r="W684" i="19"/>
  <c r="W685" i="19"/>
  <c r="W686" i="19"/>
  <c r="W687" i="19"/>
  <c r="W688" i="19"/>
  <c r="W689" i="19"/>
  <c r="W690" i="19"/>
  <c r="W691" i="19"/>
  <c r="W692" i="19"/>
  <c r="W693" i="19"/>
  <c r="W694" i="19"/>
  <c r="W695" i="19"/>
  <c r="W696" i="19"/>
  <c r="W697" i="19"/>
  <c r="W698" i="19"/>
  <c r="W699" i="19"/>
  <c r="W700" i="19"/>
  <c r="W701" i="19"/>
  <c r="W702" i="19"/>
  <c r="W703" i="19"/>
  <c r="W704" i="19"/>
  <c r="W705" i="19"/>
  <c r="W706" i="19"/>
  <c r="W707" i="19"/>
  <c r="W708" i="19"/>
  <c r="W709" i="19"/>
  <c r="W710" i="19"/>
  <c r="W711" i="19"/>
  <c r="W712" i="19"/>
  <c r="W713" i="19"/>
  <c r="W714" i="19"/>
  <c r="W715" i="19"/>
  <c r="W716" i="19"/>
  <c r="W717" i="19"/>
  <c r="W718" i="19"/>
  <c r="W719" i="19"/>
  <c r="W720" i="19"/>
  <c r="W721" i="19"/>
  <c r="W722" i="19"/>
  <c r="W723" i="19"/>
  <c r="W724" i="19"/>
  <c r="W725" i="19"/>
  <c r="W726" i="19"/>
  <c r="W727" i="19"/>
  <c r="W728" i="19"/>
  <c r="W729" i="19"/>
  <c r="W730" i="19"/>
  <c r="W731" i="19"/>
  <c r="W732" i="19"/>
  <c r="W733" i="19"/>
  <c r="W734" i="19"/>
  <c r="W735" i="19"/>
  <c r="W736" i="19"/>
  <c r="W737" i="19"/>
  <c r="W738" i="19"/>
  <c r="W739" i="19"/>
  <c r="W740" i="19"/>
  <c r="W741" i="19"/>
  <c r="W742" i="19"/>
  <c r="W743" i="19"/>
  <c r="W744" i="19"/>
  <c r="W745" i="19"/>
  <c r="W746" i="19"/>
  <c r="W747" i="19"/>
  <c r="W748" i="19"/>
  <c r="W749" i="19"/>
  <c r="W750" i="19"/>
  <c r="W751" i="19"/>
  <c r="W752" i="19"/>
  <c r="W753" i="19"/>
  <c r="W754" i="19"/>
  <c r="W755" i="19"/>
  <c r="W756" i="19"/>
  <c r="W757" i="19"/>
  <c r="W758" i="19"/>
  <c r="W759" i="19"/>
  <c r="W760" i="19"/>
  <c r="W761" i="19"/>
  <c r="W762" i="19"/>
  <c r="W763" i="19"/>
  <c r="W764" i="19"/>
  <c r="W765" i="19"/>
  <c r="W766" i="19"/>
  <c r="W767" i="19"/>
  <c r="W768" i="19"/>
  <c r="W769" i="19"/>
  <c r="W770" i="19"/>
  <c r="W771" i="19"/>
  <c r="W772" i="19"/>
  <c r="W773" i="19"/>
  <c r="W774" i="19"/>
  <c r="W775" i="19"/>
  <c r="W776" i="19"/>
  <c r="W777" i="19"/>
  <c r="W778" i="19"/>
  <c r="W779" i="19"/>
  <c r="W780" i="19"/>
  <c r="W781" i="19"/>
  <c r="W782" i="19"/>
  <c r="W783" i="19"/>
  <c r="W784" i="19"/>
  <c r="W785" i="19"/>
  <c r="W786" i="19"/>
  <c r="W787" i="19"/>
  <c r="W788" i="19"/>
  <c r="W789" i="19"/>
  <c r="W790" i="19"/>
  <c r="W791" i="19"/>
  <c r="W792" i="19"/>
  <c r="W793" i="19"/>
  <c r="W794" i="19"/>
  <c r="W795" i="19"/>
  <c r="W796" i="19"/>
  <c r="W797" i="19"/>
  <c r="W798" i="19"/>
  <c r="W799" i="19"/>
  <c r="W800" i="19"/>
  <c r="W801" i="19"/>
  <c r="W802" i="19"/>
  <c r="W803" i="19"/>
  <c r="W804" i="19"/>
  <c r="W805" i="19"/>
  <c r="W806" i="19"/>
  <c r="W807" i="19"/>
  <c r="W808" i="19"/>
  <c r="W809" i="19"/>
  <c r="W810" i="19"/>
  <c r="W811" i="19"/>
  <c r="W812" i="19"/>
  <c r="W813" i="19"/>
  <c r="W814" i="19"/>
  <c r="W815" i="19"/>
  <c r="W816" i="19"/>
  <c r="W817" i="19"/>
  <c r="W818" i="19"/>
  <c r="W819" i="19"/>
  <c r="W820" i="19"/>
  <c r="W821" i="19"/>
  <c r="W822" i="19"/>
  <c r="W823" i="19"/>
  <c r="W824" i="19"/>
  <c r="W825" i="19"/>
  <c r="W826" i="19"/>
  <c r="W827" i="19"/>
  <c r="W828" i="19"/>
  <c r="W829" i="19"/>
  <c r="W830" i="19"/>
  <c r="W831" i="19"/>
  <c r="W832" i="19"/>
  <c r="W833" i="19"/>
  <c r="W834" i="19"/>
  <c r="W835" i="19"/>
  <c r="W836" i="19"/>
  <c r="W837" i="19"/>
  <c r="W838" i="19"/>
  <c r="W839" i="19"/>
  <c r="W840" i="19"/>
  <c r="W841" i="19"/>
  <c r="W842" i="19"/>
  <c r="W843" i="19"/>
  <c r="W844" i="19"/>
  <c r="W845" i="19"/>
  <c r="W846" i="19"/>
  <c r="W847" i="19"/>
  <c r="W848" i="19"/>
  <c r="W849" i="19"/>
  <c r="W850" i="19"/>
  <c r="W851" i="19"/>
  <c r="W852" i="19"/>
  <c r="W853" i="19"/>
  <c r="W854" i="19"/>
  <c r="W855" i="19"/>
  <c r="W856" i="19"/>
  <c r="W857" i="19"/>
  <c r="W858" i="19"/>
  <c r="W859" i="19"/>
  <c r="W860" i="19"/>
  <c r="W861" i="19"/>
  <c r="W862" i="19"/>
  <c r="W863" i="19"/>
  <c r="W864" i="19"/>
  <c r="W865" i="19"/>
  <c r="W866" i="19"/>
  <c r="W867" i="19"/>
  <c r="W868" i="19"/>
  <c r="W869" i="19"/>
  <c r="W870" i="19"/>
  <c r="W871" i="19"/>
  <c r="W872" i="19"/>
  <c r="W873" i="19"/>
  <c r="W874" i="19"/>
  <c r="W875" i="19"/>
  <c r="W876" i="19"/>
  <c r="W877" i="19"/>
  <c r="W878" i="19"/>
  <c r="W879" i="19"/>
  <c r="W880" i="19"/>
  <c r="W881" i="19"/>
  <c r="W882" i="19"/>
  <c r="W883" i="19"/>
  <c r="W884" i="19"/>
  <c r="W885" i="19"/>
  <c r="W886" i="19"/>
  <c r="W887" i="19"/>
  <c r="W888" i="19"/>
  <c r="W889" i="19"/>
  <c r="W890" i="19"/>
  <c r="W891" i="19"/>
  <c r="W892" i="19"/>
  <c r="W893" i="19"/>
  <c r="W894" i="19"/>
  <c r="W895" i="19"/>
  <c r="W896" i="19"/>
  <c r="W897" i="19"/>
  <c r="W898" i="19"/>
  <c r="W899" i="19"/>
  <c r="W900" i="19"/>
  <c r="W901" i="19"/>
  <c r="W902" i="19"/>
  <c r="W903" i="19"/>
  <c r="W904" i="19"/>
  <c r="W905" i="19"/>
  <c r="W906" i="19"/>
  <c r="W907" i="19"/>
  <c r="W908" i="19"/>
  <c r="W909" i="19"/>
  <c r="W910" i="19"/>
  <c r="W911" i="19"/>
  <c r="W912" i="19"/>
  <c r="W913" i="19"/>
  <c r="W914" i="19"/>
  <c r="W915" i="19"/>
  <c r="W916" i="19"/>
  <c r="W917" i="19"/>
  <c r="W918" i="19"/>
  <c r="W919" i="19"/>
  <c r="W920" i="19"/>
  <c r="W921" i="19"/>
  <c r="W922" i="19"/>
  <c r="W923" i="19"/>
  <c r="W924" i="19"/>
  <c r="W925" i="19"/>
  <c r="W926" i="19"/>
  <c r="W927" i="19"/>
  <c r="W928" i="19"/>
  <c r="W929" i="19"/>
  <c r="W930" i="19"/>
  <c r="W931" i="19"/>
  <c r="W932" i="19"/>
  <c r="W933" i="19"/>
  <c r="W934" i="19"/>
  <c r="W935" i="19"/>
  <c r="W936" i="19"/>
  <c r="W937" i="19"/>
  <c r="W938" i="19"/>
  <c r="W939" i="19"/>
  <c r="W940" i="19"/>
  <c r="W941" i="19"/>
  <c r="W942" i="19"/>
  <c r="W943" i="19"/>
  <c r="W944" i="19"/>
  <c r="W945" i="19"/>
  <c r="W946" i="19"/>
  <c r="W947" i="19"/>
  <c r="W948" i="19"/>
  <c r="W949" i="19"/>
  <c r="W950" i="19"/>
  <c r="W951" i="19"/>
  <c r="W952" i="19"/>
  <c r="W953" i="19"/>
  <c r="W954" i="19"/>
  <c r="W955" i="19"/>
  <c r="W956" i="19"/>
  <c r="W957" i="19"/>
  <c r="W958" i="19"/>
  <c r="W959" i="19"/>
  <c r="W960" i="19"/>
  <c r="W961" i="19"/>
  <c r="W962" i="19"/>
  <c r="W963" i="19"/>
  <c r="W964" i="19"/>
  <c r="W965" i="19"/>
  <c r="W966" i="19"/>
  <c r="W967" i="19"/>
  <c r="W968" i="19"/>
  <c r="W969" i="19"/>
  <c r="W970" i="19"/>
  <c r="W971" i="19"/>
  <c r="W972" i="19"/>
  <c r="W973" i="19"/>
  <c r="W974" i="19"/>
  <c r="W975" i="19"/>
  <c r="W976" i="19"/>
  <c r="W977" i="19"/>
  <c r="W978" i="19"/>
  <c r="W979" i="19"/>
  <c r="W980" i="19"/>
  <c r="W981" i="19"/>
  <c r="W982" i="19"/>
  <c r="W983" i="19"/>
  <c r="W984" i="19"/>
  <c r="W985" i="19"/>
  <c r="W986" i="19"/>
  <c r="W987" i="19"/>
  <c r="W988" i="19"/>
  <c r="W989" i="19"/>
  <c r="W990" i="19"/>
  <c r="W991" i="19"/>
  <c r="W992" i="19"/>
  <c r="W993" i="19"/>
  <c r="W994" i="19"/>
  <c r="W995" i="19"/>
  <c r="W996" i="19"/>
  <c r="W997" i="19"/>
  <c r="W998" i="19"/>
  <c r="W999" i="19"/>
  <c r="W1000" i="19"/>
  <c r="W1001" i="19"/>
  <c r="W1002" i="19"/>
  <c r="W1003" i="19"/>
  <c r="W1004" i="19"/>
  <c r="W1005" i="19"/>
  <c r="W1006" i="19"/>
  <c r="W1007" i="19"/>
  <c r="W1008" i="19"/>
  <c r="W1009" i="19"/>
  <c r="W1010" i="19"/>
  <c r="W1011" i="19"/>
  <c r="W1012" i="19"/>
  <c r="W1013" i="19"/>
  <c r="W1014" i="19"/>
  <c r="W1015" i="19"/>
  <c r="W1016" i="19"/>
  <c r="W1017" i="19"/>
  <c r="W1018" i="19"/>
  <c r="W1019" i="19"/>
  <c r="W1020" i="19"/>
  <c r="W1021" i="19"/>
  <c r="W1022" i="19"/>
  <c r="W1023" i="19"/>
  <c r="W1024" i="19"/>
  <c r="W1025" i="19"/>
  <c r="W1026" i="19"/>
  <c r="W1027" i="19"/>
  <c r="W1028" i="19"/>
  <c r="W1029" i="19"/>
  <c r="W1030" i="19"/>
  <c r="W1031" i="19"/>
  <c r="W1032" i="19"/>
  <c r="W1033" i="19"/>
  <c r="W1034" i="19"/>
  <c r="W1035" i="19"/>
  <c r="W1036" i="19"/>
  <c r="W1037" i="19"/>
  <c r="W1038" i="19"/>
  <c r="W1039" i="19"/>
  <c r="W1040" i="19"/>
  <c r="W1041" i="19"/>
  <c r="W1042" i="19"/>
  <c r="W1043" i="19"/>
  <c r="W1044" i="19"/>
  <c r="W1045" i="19"/>
  <c r="W1046" i="19"/>
  <c r="W1047" i="19"/>
  <c r="W1048" i="19"/>
  <c r="W1049" i="19"/>
  <c r="W1050" i="19"/>
  <c r="W1051" i="19"/>
  <c r="W1052" i="19"/>
  <c r="W1053" i="19"/>
  <c r="W1054" i="19"/>
  <c r="W1055" i="19"/>
  <c r="W1056" i="19"/>
  <c r="W1057" i="19"/>
  <c r="W1058" i="19"/>
  <c r="W1059" i="19"/>
  <c r="W1060" i="19"/>
  <c r="W1061" i="19"/>
  <c r="W1062" i="19"/>
  <c r="W1063" i="19"/>
  <c r="W1064" i="19"/>
  <c r="W1065" i="19"/>
  <c r="W1066" i="19"/>
  <c r="W1067" i="19"/>
  <c r="W1068" i="19"/>
  <c r="W1069" i="19"/>
  <c r="W1070" i="19"/>
  <c r="W1071" i="19"/>
  <c r="W1072" i="19"/>
  <c r="W1073" i="19"/>
  <c r="W1074" i="19"/>
  <c r="W1075" i="19"/>
  <c r="W1076" i="19"/>
  <c r="W1077" i="19"/>
  <c r="W1078" i="19"/>
  <c r="W1079" i="19"/>
  <c r="W1080" i="19"/>
  <c r="W1081" i="19"/>
  <c r="W1082" i="19"/>
  <c r="W1083" i="19"/>
  <c r="W1084" i="19"/>
  <c r="W1085" i="19"/>
  <c r="W1086" i="19"/>
  <c r="W1087" i="19"/>
  <c r="W1088" i="19"/>
  <c r="W1089" i="19"/>
  <c r="W1090" i="19"/>
  <c r="W1091" i="19"/>
  <c r="W1092" i="19"/>
  <c r="W1093" i="19"/>
  <c r="W1094" i="19"/>
  <c r="W1095" i="19"/>
  <c r="W1096" i="19"/>
  <c r="W1097" i="19"/>
  <c r="W1098" i="19"/>
  <c r="W1099" i="19"/>
  <c r="W1100" i="19"/>
  <c r="W1101" i="19"/>
  <c r="W1102" i="19"/>
  <c r="W1103" i="19"/>
  <c r="W1104" i="19"/>
  <c r="W1105" i="19"/>
  <c r="W1106" i="19"/>
  <c r="W1107" i="19"/>
  <c r="W1108" i="19"/>
  <c r="W1109" i="19"/>
  <c r="W1110" i="19"/>
  <c r="W1111" i="19"/>
  <c r="W1112" i="19"/>
  <c r="W1113" i="19"/>
  <c r="W1114" i="19"/>
  <c r="W1115" i="19"/>
  <c r="W1116" i="19"/>
  <c r="W1117" i="19"/>
  <c r="W1118" i="19"/>
  <c r="W1119" i="19"/>
  <c r="W1120" i="19"/>
  <c r="W1121" i="19"/>
  <c r="W1122" i="19"/>
  <c r="W1123" i="19"/>
  <c r="W1124" i="19"/>
  <c r="W1125" i="19"/>
  <c r="W1126" i="19"/>
  <c r="W1127" i="19"/>
  <c r="W1128" i="19"/>
  <c r="W1129" i="19"/>
  <c r="W1130" i="19"/>
  <c r="W1131" i="19"/>
  <c r="W1132" i="19"/>
  <c r="W1133" i="19"/>
  <c r="W1134" i="19"/>
  <c r="W1135" i="19"/>
  <c r="W1136" i="19"/>
  <c r="W1137" i="19"/>
  <c r="W1138" i="19"/>
  <c r="W1139" i="19"/>
  <c r="W1140" i="19"/>
  <c r="W1141" i="19"/>
  <c r="W1142" i="19"/>
  <c r="W1143" i="19"/>
  <c r="W1144" i="19"/>
  <c r="W1145" i="19"/>
  <c r="W1146" i="19"/>
  <c r="W1147" i="19"/>
  <c r="W1148" i="19"/>
  <c r="W1149" i="19"/>
  <c r="W1150" i="19"/>
  <c r="W1151" i="19"/>
  <c r="W1152" i="19"/>
  <c r="W1153" i="19"/>
  <c r="W1154" i="19"/>
  <c r="W1155" i="19"/>
  <c r="W1156" i="19"/>
  <c r="W1157" i="19"/>
  <c r="W1158" i="19"/>
  <c r="W1159" i="19"/>
  <c r="W1160" i="19"/>
  <c r="W1161" i="19"/>
  <c r="W1162" i="19"/>
  <c r="W1163" i="19"/>
  <c r="W1164" i="19"/>
  <c r="W1165" i="19"/>
  <c r="W1166" i="19"/>
  <c r="W1167" i="19"/>
  <c r="W1168" i="19"/>
  <c r="W1169" i="19"/>
  <c r="W1170" i="19"/>
  <c r="W1171" i="19"/>
  <c r="W1172" i="19"/>
  <c r="W1173" i="19"/>
  <c r="W1174" i="19"/>
  <c r="W1175" i="19"/>
  <c r="W1176" i="19"/>
  <c r="W1177" i="19"/>
  <c r="W1178" i="19"/>
  <c r="W1179" i="19"/>
  <c r="W1180" i="19"/>
  <c r="W1181" i="19"/>
  <c r="W1182" i="19"/>
  <c r="W1183" i="19"/>
  <c r="W1184" i="19"/>
  <c r="W1185" i="19"/>
  <c r="W1186" i="19"/>
  <c r="W1187" i="19"/>
  <c r="W1188" i="19"/>
  <c r="W1189" i="19"/>
  <c r="W1190" i="19"/>
  <c r="W1191" i="19"/>
  <c r="W1192" i="19"/>
  <c r="W1193" i="19"/>
  <c r="W1194" i="19"/>
  <c r="W1195" i="19"/>
  <c r="W1196" i="19"/>
  <c r="W1197" i="19"/>
  <c r="W1198" i="19"/>
  <c r="W1199" i="19"/>
  <c r="W1200" i="19"/>
  <c r="W1201" i="19"/>
  <c r="W1202" i="19"/>
  <c r="W1203" i="19"/>
  <c r="W1204" i="19"/>
  <c r="W1205" i="19"/>
  <c r="W1206" i="19"/>
  <c r="W1207" i="19"/>
  <c r="W1208" i="19"/>
  <c r="W1209" i="19"/>
  <c r="W1210" i="19"/>
  <c r="W1211" i="19"/>
  <c r="W1212" i="19"/>
  <c r="W1213" i="19"/>
  <c r="W1214" i="19"/>
  <c r="W1215" i="19"/>
  <c r="W1216" i="19"/>
  <c r="W1217" i="19"/>
  <c r="W1218" i="19"/>
  <c r="W1219" i="19"/>
  <c r="W1220" i="19"/>
  <c r="W1221" i="19"/>
  <c r="W1222" i="19"/>
  <c r="W1223" i="19"/>
  <c r="W1224" i="19"/>
  <c r="W1225" i="19"/>
  <c r="W1226" i="19"/>
  <c r="W1227" i="19"/>
  <c r="W1228" i="19"/>
  <c r="W1229" i="19"/>
  <c r="W1230" i="19"/>
  <c r="W1231" i="19"/>
  <c r="W1232" i="19"/>
  <c r="W1233" i="19"/>
  <c r="W1234" i="19"/>
  <c r="W1235" i="19"/>
  <c r="W1236" i="19"/>
  <c r="W1237" i="19"/>
  <c r="W1238" i="19"/>
  <c r="W1239" i="19"/>
  <c r="W1240" i="19"/>
  <c r="W1241" i="19"/>
  <c r="W1242" i="19"/>
  <c r="W1243" i="19"/>
  <c r="W1244" i="19"/>
  <c r="W1245" i="19"/>
  <c r="W1246" i="19"/>
  <c r="W1247" i="19"/>
  <c r="W1248" i="19"/>
  <c r="W1249" i="19"/>
  <c r="W1250" i="19"/>
  <c r="W1251" i="19"/>
  <c r="W1252" i="19"/>
  <c r="W1253" i="19"/>
  <c r="W1254" i="19"/>
  <c r="W1255" i="19"/>
  <c r="W1256" i="19"/>
  <c r="W1257" i="19"/>
  <c r="W1258" i="19"/>
  <c r="W1259" i="19"/>
  <c r="W1260" i="19"/>
  <c r="W1261" i="19"/>
  <c r="W1262" i="19"/>
  <c r="W1263" i="19"/>
  <c r="W1264" i="19"/>
  <c r="W1265" i="19"/>
  <c r="W1266" i="19"/>
  <c r="W1267" i="19"/>
  <c r="W1268" i="19"/>
  <c r="W1269" i="19"/>
  <c r="W1270" i="19"/>
  <c r="W1271" i="19"/>
  <c r="W1272" i="19"/>
  <c r="W1273" i="19"/>
  <c r="W1274" i="19"/>
  <c r="W1275" i="19"/>
  <c r="W1276" i="19"/>
  <c r="W1277" i="19"/>
  <c r="W1278" i="19"/>
  <c r="W1279" i="19"/>
  <c r="W1280" i="19"/>
  <c r="W1281" i="19"/>
  <c r="W1282" i="19"/>
  <c r="W1283" i="19"/>
  <c r="W1284" i="19"/>
  <c r="W1285" i="19"/>
  <c r="W1286" i="19"/>
  <c r="W1287" i="19"/>
  <c r="W1288" i="19"/>
  <c r="W1289" i="19"/>
  <c r="W1290" i="19"/>
  <c r="W1291" i="19"/>
  <c r="W1292" i="19"/>
  <c r="W1293" i="19"/>
  <c r="W1294" i="19"/>
  <c r="W1295" i="19"/>
  <c r="W1296" i="19"/>
  <c r="W1297" i="19"/>
  <c r="W1298" i="19"/>
  <c r="W1299" i="19"/>
  <c r="W1300" i="19"/>
  <c r="W1301" i="19"/>
  <c r="W1302" i="19"/>
  <c r="W1303" i="19"/>
  <c r="W1304" i="19"/>
  <c r="W1305" i="19"/>
  <c r="W1306" i="19"/>
  <c r="W1307" i="19"/>
  <c r="W1308" i="19"/>
  <c r="W1309" i="19"/>
  <c r="W1310" i="19"/>
  <c r="W1311" i="19"/>
  <c r="W1312" i="19"/>
  <c r="W1313" i="19"/>
  <c r="W1314" i="19"/>
  <c r="W1315" i="19"/>
  <c r="W1316" i="19"/>
  <c r="W1317" i="19"/>
  <c r="W1318" i="19"/>
  <c r="W1319" i="19"/>
  <c r="W1320" i="19"/>
  <c r="W1321" i="19"/>
  <c r="W1322" i="19"/>
  <c r="W1323" i="19"/>
  <c r="W1324" i="19"/>
  <c r="W1325" i="19"/>
  <c r="W1326" i="19"/>
  <c r="W1327" i="19"/>
  <c r="W1328" i="19"/>
  <c r="W1329" i="19"/>
  <c r="W1330" i="19"/>
  <c r="W1331" i="19"/>
  <c r="W1332" i="19"/>
  <c r="W1333" i="19"/>
  <c r="W1334" i="19"/>
  <c r="W1335" i="19"/>
  <c r="W1336" i="19"/>
  <c r="W1337" i="19"/>
  <c r="W1338" i="19"/>
  <c r="W1339" i="19"/>
  <c r="W1340" i="19"/>
  <c r="W1341" i="19"/>
  <c r="W1342" i="19"/>
  <c r="W1343" i="19"/>
  <c r="W1344" i="19"/>
  <c r="W1345" i="19"/>
  <c r="W1346" i="19"/>
  <c r="W1347" i="19"/>
  <c r="W1348" i="19"/>
  <c r="W1349" i="19"/>
  <c r="W1350" i="19"/>
  <c r="W1351" i="19"/>
  <c r="W1352" i="19"/>
  <c r="W1353" i="19"/>
  <c r="W1354" i="19"/>
  <c r="W1355" i="19"/>
  <c r="W1356" i="19"/>
  <c r="W1357" i="19"/>
  <c r="W1358" i="19"/>
  <c r="W1359" i="19"/>
  <c r="W1360" i="19"/>
  <c r="W1361" i="19"/>
  <c r="W1362" i="19"/>
  <c r="W1363" i="19"/>
  <c r="W1364" i="19"/>
  <c r="W1365" i="19"/>
  <c r="W1366" i="19"/>
  <c r="W1367" i="19"/>
  <c r="W1368" i="19"/>
  <c r="W1369" i="19"/>
  <c r="W1370" i="19"/>
  <c r="W1371" i="19"/>
  <c r="W1372" i="19"/>
  <c r="W1373" i="19"/>
  <c r="W1374" i="19"/>
  <c r="W1375" i="19"/>
  <c r="W1376" i="19"/>
  <c r="W1377" i="19"/>
  <c r="W1378" i="19"/>
  <c r="W1379" i="19"/>
  <c r="W1380" i="19"/>
  <c r="W1381" i="19"/>
  <c r="W1382" i="19"/>
  <c r="W1383" i="19"/>
  <c r="W1384" i="19"/>
  <c r="W1385" i="19"/>
  <c r="W1386" i="19"/>
  <c r="W1387" i="19"/>
  <c r="W1388" i="19"/>
  <c r="W1389" i="19"/>
  <c r="W1390" i="19"/>
  <c r="W1391" i="19"/>
  <c r="W1392" i="19"/>
  <c r="W1393" i="19"/>
  <c r="W1394" i="19"/>
  <c r="W1395" i="19"/>
  <c r="W1396" i="19"/>
  <c r="W1397" i="19"/>
  <c r="W1398" i="19"/>
  <c r="W1399" i="19"/>
  <c r="W1400" i="19"/>
  <c r="W1401" i="19"/>
  <c r="W1402" i="19"/>
  <c r="W1403" i="19"/>
  <c r="W1404" i="19"/>
  <c r="W1405" i="19"/>
  <c r="W1406" i="19"/>
  <c r="W1407" i="19"/>
  <c r="W1408" i="19"/>
  <c r="W1409" i="19"/>
  <c r="W1410" i="19"/>
  <c r="W1411" i="19"/>
  <c r="W1412" i="19"/>
  <c r="W1413" i="19"/>
  <c r="W1414" i="19"/>
  <c r="W1415" i="19"/>
  <c r="W1416" i="19"/>
  <c r="W1417" i="19"/>
  <c r="W1418" i="19"/>
  <c r="W1419" i="19"/>
  <c r="W1420" i="19"/>
  <c r="W1421" i="19"/>
  <c r="W1422" i="19"/>
  <c r="W1423" i="19"/>
  <c r="W1424" i="19"/>
  <c r="W1425" i="19"/>
  <c r="W1426" i="19"/>
  <c r="W1427" i="19"/>
  <c r="W1428" i="19"/>
  <c r="W1429" i="19"/>
  <c r="W1430" i="19"/>
  <c r="W1431" i="19"/>
  <c r="W1432" i="19"/>
  <c r="W1433" i="19"/>
  <c r="W1434" i="19"/>
  <c r="W1435" i="19"/>
  <c r="W1436" i="19"/>
  <c r="W1437" i="19"/>
  <c r="W1438" i="19"/>
  <c r="W1439" i="19"/>
  <c r="W1440" i="19"/>
  <c r="W1441" i="19"/>
  <c r="W1442" i="19"/>
  <c r="W1443" i="19"/>
  <c r="W1444" i="19"/>
  <c r="W1445" i="19"/>
  <c r="W1446" i="19"/>
  <c r="W1447" i="19"/>
  <c r="W1448" i="19"/>
  <c r="W1449" i="19"/>
  <c r="W1450" i="19"/>
  <c r="W1451" i="19"/>
  <c r="W1452" i="19"/>
  <c r="W1453" i="19"/>
  <c r="W1454" i="19"/>
  <c r="W1455" i="19"/>
  <c r="W1456" i="19"/>
  <c r="W1457" i="19"/>
  <c r="W1458" i="19"/>
  <c r="W1459" i="19"/>
  <c r="W1460" i="19"/>
  <c r="W1461" i="19"/>
  <c r="W1462" i="19"/>
  <c r="W1463" i="19"/>
  <c r="W1464" i="19"/>
  <c r="W1465" i="19"/>
  <c r="W1466" i="19"/>
  <c r="W1467" i="19"/>
  <c r="W1468" i="19"/>
  <c r="W1469" i="19"/>
  <c r="W1470" i="19"/>
  <c r="W1471" i="19"/>
  <c r="W1472" i="19"/>
  <c r="W1473" i="19"/>
  <c r="W1474" i="19"/>
  <c r="W1475" i="19"/>
  <c r="W1476" i="19"/>
  <c r="W1477" i="19"/>
  <c r="W1478" i="19"/>
  <c r="W1479" i="19"/>
  <c r="W1480" i="19"/>
  <c r="W1481" i="19"/>
  <c r="W1482" i="19"/>
  <c r="W1483" i="19"/>
  <c r="W1484" i="19"/>
  <c r="W1485" i="19"/>
  <c r="W1486" i="19"/>
  <c r="W1487" i="19"/>
  <c r="W1488" i="19"/>
  <c r="W1489" i="19"/>
  <c r="W1490" i="19"/>
  <c r="W1491" i="19"/>
  <c r="W1492" i="19"/>
  <c r="W1493" i="19"/>
  <c r="W1494" i="19"/>
  <c r="W1495" i="19"/>
  <c r="W1496" i="19"/>
  <c r="W1497" i="19"/>
  <c r="W1498" i="19"/>
  <c r="W1499" i="19"/>
  <c r="W1500" i="19"/>
  <c r="W1501" i="19"/>
  <c r="W1502" i="19"/>
  <c r="W1503" i="19"/>
  <c r="W1504" i="19"/>
  <c r="W1505" i="19"/>
  <c r="W1506" i="19"/>
  <c r="W1507" i="19"/>
  <c r="W1508" i="19"/>
  <c r="W1509" i="19"/>
  <c r="W1510" i="19"/>
  <c r="W1511" i="19"/>
  <c r="W1512" i="19"/>
  <c r="W1513" i="19"/>
  <c r="W1514" i="19"/>
  <c r="W1515" i="19"/>
  <c r="W1516" i="19"/>
  <c r="W1517" i="19"/>
  <c r="W1518" i="19"/>
  <c r="W1519" i="19"/>
  <c r="W1520" i="19"/>
  <c r="W1521" i="19"/>
  <c r="W1522" i="19"/>
  <c r="W1523" i="19"/>
  <c r="W1524" i="19"/>
  <c r="W1525" i="19"/>
  <c r="W1526" i="19"/>
  <c r="W1527" i="19"/>
  <c r="W1528" i="19"/>
  <c r="W1529" i="19"/>
  <c r="W1530" i="19"/>
  <c r="W1531" i="19"/>
  <c r="W1532" i="19"/>
  <c r="W1533" i="19"/>
  <c r="W1534" i="19"/>
  <c r="W1535" i="19"/>
  <c r="W1536" i="19"/>
  <c r="W1537" i="19"/>
  <c r="W1538" i="19"/>
  <c r="W1539" i="19"/>
  <c r="W1540" i="19"/>
  <c r="W1541" i="19"/>
  <c r="W1542" i="19"/>
  <c r="W1543" i="19"/>
  <c r="W1544" i="19"/>
  <c r="W1545" i="19"/>
  <c r="W1546" i="19"/>
  <c r="W1547" i="19"/>
  <c r="W1548" i="19"/>
  <c r="W1549" i="19"/>
  <c r="W1550" i="19"/>
  <c r="W1551" i="19"/>
  <c r="W1552" i="19"/>
  <c r="W1553" i="19"/>
  <c r="W1554" i="19"/>
  <c r="W1555" i="19"/>
  <c r="W1556" i="19"/>
  <c r="W1557" i="19"/>
  <c r="W1558" i="19"/>
  <c r="W1559" i="19"/>
  <c r="W1560" i="19"/>
  <c r="W1561" i="19"/>
  <c r="W1562" i="19"/>
  <c r="W1563" i="19"/>
  <c r="W1564" i="19"/>
  <c r="W1565" i="19"/>
  <c r="W1566" i="19"/>
  <c r="W1567" i="19"/>
  <c r="W1568" i="19"/>
  <c r="W1569" i="19"/>
  <c r="W1570" i="19"/>
  <c r="W1571" i="19"/>
  <c r="W1572" i="19"/>
  <c r="W1573" i="19"/>
  <c r="W1574" i="19"/>
  <c r="W1575" i="19"/>
  <c r="W1576" i="19"/>
  <c r="W1577" i="19"/>
  <c r="W1578" i="19"/>
  <c r="W1579" i="19"/>
  <c r="W1580" i="19"/>
  <c r="W1581" i="19"/>
  <c r="W1582" i="19"/>
  <c r="W1583" i="19"/>
  <c r="W1584" i="19"/>
  <c r="W1585" i="19"/>
  <c r="W1586" i="19"/>
  <c r="W1587" i="19"/>
  <c r="W1588" i="19"/>
  <c r="W1589" i="19"/>
  <c r="W1590" i="19"/>
  <c r="W1591" i="19"/>
  <c r="W1592" i="19"/>
  <c r="W1593" i="19"/>
  <c r="W1594" i="19"/>
  <c r="W1595" i="19"/>
  <c r="W1596" i="19"/>
  <c r="W1597" i="19"/>
  <c r="W1598" i="19"/>
  <c r="W1599" i="19"/>
  <c r="W1600" i="19"/>
  <c r="W1601" i="19"/>
  <c r="W1602" i="19"/>
  <c r="W1603" i="19"/>
  <c r="W1604" i="19"/>
  <c r="W1605" i="19"/>
  <c r="W1606" i="19"/>
  <c r="W1607" i="19"/>
  <c r="W1608" i="19"/>
  <c r="W1609" i="19"/>
  <c r="W1610" i="19"/>
  <c r="W1611" i="19"/>
  <c r="W1612" i="19"/>
  <c r="W1613" i="19"/>
  <c r="W1614" i="19"/>
  <c r="W1615" i="19"/>
  <c r="W1616" i="19"/>
  <c r="W1617" i="19"/>
  <c r="W1618" i="19"/>
  <c r="W1619" i="19"/>
  <c r="W1620" i="19"/>
  <c r="W1621" i="19"/>
  <c r="W1622" i="19"/>
  <c r="W1623" i="19"/>
  <c r="W1624" i="19"/>
  <c r="W1625" i="19"/>
  <c r="W1626" i="19"/>
  <c r="W1627" i="19"/>
  <c r="W1628" i="19"/>
  <c r="W1629" i="19"/>
  <c r="W1630" i="19"/>
  <c r="W1631" i="19"/>
  <c r="W1632" i="19"/>
  <c r="W1633" i="19"/>
  <c r="W1634" i="19"/>
  <c r="W1635" i="19"/>
  <c r="W1636" i="19"/>
  <c r="W1637" i="19"/>
  <c r="W1638" i="19"/>
  <c r="W1639" i="19"/>
  <c r="W1640" i="19"/>
  <c r="W1641" i="19"/>
  <c r="W1642" i="19"/>
  <c r="W1643" i="19"/>
  <c r="W1644" i="19"/>
  <c r="W1645" i="19"/>
  <c r="W1646" i="19"/>
  <c r="W1647" i="19"/>
  <c r="W1648" i="19"/>
  <c r="W1649" i="19"/>
  <c r="W1650" i="19"/>
  <c r="W1651" i="19"/>
  <c r="W1652" i="19"/>
  <c r="W1653" i="19"/>
  <c r="W1654" i="19"/>
  <c r="W1655" i="19"/>
  <c r="W1656" i="19"/>
  <c r="W1657" i="19"/>
  <c r="W1658" i="19"/>
  <c r="W1659" i="19"/>
  <c r="W1660" i="19"/>
  <c r="W1661" i="19"/>
  <c r="W1662" i="19"/>
  <c r="W1663" i="19"/>
  <c r="W1664" i="19"/>
  <c r="W1665" i="19"/>
  <c r="W1666" i="19"/>
  <c r="W1667" i="19"/>
  <c r="W1668" i="19"/>
  <c r="W1669" i="19"/>
  <c r="W1670" i="19"/>
  <c r="W1671" i="19"/>
  <c r="W1672" i="19"/>
  <c r="W1673" i="19"/>
  <c r="W1674" i="19"/>
  <c r="W1675" i="19"/>
  <c r="W1676" i="19"/>
  <c r="W1677" i="19"/>
  <c r="W1678" i="19"/>
  <c r="W1679" i="19"/>
  <c r="W1680" i="19"/>
  <c r="W1681" i="19"/>
  <c r="W1682" i="19"/>
  <c r="W1683" i="19"/>
  <c r="W1684" i="19"/>
  <c r="W1685" i="19"/>
  <c r="W1686" i="19"/>
  <c r="W1687" i="19"/>
  <c r="W1688" i="19"/>
  <c r="W1689" i="19"/>
  <c r="W1690" i="19"/>
  <c r="W1691" i="19"/>
  <c r="W1692" i="19"/>
  <c r="W1693" i="19"/>
  <c r="W1694" i="19"/>
  <c r="W1695" i="19"/>
  <c r="W1696" i="19"/>
  <c r="W1697" i="19"/>
  <c r="W1698" i="19"/>
  <c r="W1699" i="19"/>
  <c r="W1700" i="19"/>
  <c r="W1701" i="19"/>
  <c r="W1702" i="19"/>
  <c r="W1703" i="19"/>
  <c r="W1704" i="19"/>
  <c r="W1705" i="19"/>
  <c r="W1706" i="19"/>
  <c r="W1707" i="19"/>
  <c r="W1708" i="19"/>
  <c r="W1709" i="19"/>
  <c r="W1710" i="19"/>
  <c r="W1711" i="19"/>
  <c r="W1712" i="19"/>
  <c r="W1713" i="19"/>
  <c r="W1714" i="19"/>
  <c r="W1715" i="19"/>
  <c r="W1716" i="19"/>
  <c r="W1717" i="19"/>
  <c r="W1718" i="19"/>
  <c r="W1719" i="19"/>
  <c r="W1720" i="19"/>
  <c r="W1721" i="19"/>
  <c r="W1722" i="19"/>
  <c r="W1723" i="19"/>
  <c r="W1724" i="19"/>
  <c r="W1725" i="19"/>
  <c r="W1726" i="19"/>
  <c r="W1727" i="19"/>
  <c r="W1728" i="19"/>
  <c r="W1729" i="19"/>
  <c r="W1730" i="19"/>
  <c r="W1731" i="19"/>
  <c r="W1732" i="19"/>
  <c r="W1733" i="19"/>
  <c r="W1734" i="19"/>
  <c r="W1735" i="19"/>
  <c r="W1736" i="19"/>
  <c r="W1737" i="19"/>
  <c r="W1738" i="19"/>
  <c r="W1739" i="19"/>
  <c r="W1740" i="19"/>
  <c r="W1741" i="19"/>
  <c r="W1742" i="19"/>
  <c r="W1743" i="19"/>
  <c r="W1744" i="19"/>
  <c r="W1745" i="19"/>
  <c r="W1746" i="19"/>
  <c r="W1747" i="19"/>
  <c r="W1748" i="19"/>
  <c r="W1749" i="19"/>
  <c r="W1750" i="19"/>
  <c r="W1751" i="19"/>
  <c r="W1752" i="19"/>
  <c r="W1753" i="19"/>
  <c r="W1754" i="19"/>
  <c r="W1755" i="19"/>
  <c r="W1756" i="19"/>
  <c r="W1757" i="19"/>
  <c r="W1758" i="19"/>
  <c r="W1759" i="19"/>
  <c r="W1760" i="19"/>
  <c r="W1761" i="19"/>
  <c r="W1762" i="19"/>
  <c r="W1763" i="19"/>
  <c r="W1764" i="19"/>
  <c r="W1765" i="19"/>
  <c r="W1766" i="19"/>
  <c r="W1767" i="19"/>
  <c r="W1768" i="19"/>
  <c r="W1769" i="19"/>
  <c r="W1770" i="19"/>
  <c r="W1771" i="19"/>
  <c r="W1772" i="19"/>
  <c r="W1773" i="19"/>
  <c r="W1774" i="19"/>
  <c r="W1775" i="19"/>
  <c r="W1776" i="19"/>
  <c r="W1777" i="19"/>
  <c r="W1778" i="19"/>
  <c r="W1779" i="19"/>
  <c r="W1780" i="19"/>
  <c r="W1781" i="19"/>
  <c r="W1782" i="19"/>
  <c r="W1783" i="19"/>
  <c r="W1784" i="19"/>
  <c r="W1785" i="19"/>
  <c r="W1786" i="19"/>
  <c r="W1787" i="19"/>
  <c r="W1788" i="19"/>
  <c r="W1789" i="19"/>
  <c r="W1790" i="19"/>
  <c r="W1791" i="19"/>
  <c r="W1792" i="19"/>
  <c r="W1793" i="19"/>
  <c r="W1794" i="19"/>
  <c r="W1795" i="19"/>
  <c r="W1796" i="19"/>
  <c r="W1797" i="19"/>
  <c r="W1798" i="19"/>
  <c r="W1799" i="19"/>
  <c r="W1800" i="19"/>
  <c r="W1801" i="19"/>
  <c r="W1802" i="19"/>
  <c r="W1803" i="19"/>
  <c r="W1804" i="19"/>
  <c r="W1805" i="19"/>
  <c r="W1806" i="19"/>
  <c r="W1807" i="19"/>
  <c r="W1808" i="19"/>
  <c r="W1809" i="19"/>
  <c r="W1810" i="19"/>
  <c r="W1811" i="19"/>
  <c r="W1812" i="19"/>
  <c r="W1813" i="19"/>
  <c r="W1814" i="19"/>
  <c r="W1815" i="19"/>
  <c r="W1816" i="19"/>
  <c r="W1817" i="19"/>
  <c r="W1818" i="19"/>
  <c r="W1819" i="19"/>
  <c r="W1820" i="19"/>
  <c r="W1821" i="19"/>
  <c r="W1822" i="19"/>
  <c r="W1823" i="19"/>
  <c r="W1824" i="19"/>
  <c r="W1825" i="19"/>
  <c r="W1826" i="19"/>
  <c r="W1827" i="19"/>
  <c r="W1828" i="19"/>
  <c r="W1829" i="19"/>
  <c r="W1830" i="19"/>
  <c r="W1831" i="19"/>
  <c r="W1832" i="19"/>
  <c r="W1833" i="19"/>
  <c r="W1834" i="19"/>
  <c r="W1835" i="19"/>
  <c r="W1836" i="19"/>
  <c r="W1837" i="19"/>
  <c r="W1838" i="19"/>
  <c r="W1839" i="19"/>
  <c r="W1840" i="19"/>
  <c r="W1841" i="19"/>
  <c r="W1842" i="19"/>
  <c r="W1843" i="19"/>
  <c r="W1844" i="19"/>
  <c r="W1845" i="19"/>
  <c r="W1846" i="19"/>
  <c r="W1847" i="19"/>
  <c r="W1848" i="19"/>
  <c r="W1849" i="19"/>
  <c r="W1850" i="19"/>
  <c r="W1851" i="19"/>
  <c r="W1852" i="19"/>
  <c r="W1853" i="19"/>
  <c r="W1854" i="19"/>
  <c r="W1855" i="19"/>
  <c r="W1856" i="19"/>
  <c r="W1857" i="19"/>
  <c r="W1858" i="19"/>
  <c r="W1859" i="19"/>
  <c r="W1860" i="19"/>
  <c r="W1861" i="19"/>
  <c r="W1862" i="19"/>
  <c r="W1863" i="19"/>
  <c r="W1864" i="19"/>
  <c r="W1865" i="19"/>
  <c r="W1866" i="19"/>
  <c r="W1867" i="19"/>
  <c r="W1868" i="19"/>
  <c r="W1869" i="19"/>
  <c r="W1870" i="19"/>
  <c r="W1871" i="19"/>
  <c r="W1872" i="19"/>
  <c r="W1873" i="19"/>
  <c r="W1874" i="19"/>
  <c r="W1875" i="19"/>
  <c r="W1876" i="19"/>
  <c r="W1877" i="19"/>
  <c r="W1878" i="19"/>
  <c r="W1879" i="19"/>
  <c r="W1880" i="19"/>
  <c r="W1881" i="19"/>
  <c r="W1882" i="19"/>
  <c r="W1883" i="19"/>
  <c r="W1884" i="19"/>
  <c r="W1885" i="19"/>
  <c r="W1886" i="19"/>
  <c r="W1887" i="19"/>
  <c r="W1888" i="19"/>
  <c r="W1889" i="19"/>
  <c r="W1890" i="19"/>
  <c r="W1891" i="19"/>
  <c r="W1892" i="19"/>
  <c r="W1893" i="19"/>
  <c r="W1894" i="19"/>
  <c r="W1895" i="19"/>
  <c r="W1896" i="19"/>
  <c r="W1897" i="19"/>
  <c r="W1898" i="19"/>
  <c r="W1899" i="19"/>
  <c r="W1900" i="19"/>
  <c r="W1901" i="19"/>
  <c r="W1902" i="19"/>
  <c r="W1903" i="19"/>
  <c r="W1904" i="19"/>
  <c r="W1905" i="19"/>
  <c r="W1906" i="19"/>
  <c r="W1907" i="19"/>
  <c r="W1908" i="19"/>
  <c r="W1909" i="19"/>
  <c r="W1910" i="19"/>
  <c r="W1911" i="19"/>
  <c r="W1912" i="19"/>
  <c r="W1913" i="19"/>
  <c r="W1914" i="19"/>
  <c r="W1915" i="19"/>
  <c r="W1916" i="19"/>
  <c r="W1917" i="19"/>
  <c r="W1918" i="19"/>
  <c r="W1919" i="19"/>
  <c r="W1920" i="19"/>
  <c r="W1921" i="19"/>
  <c r="W1922" i="19"/>
  <c r="W1923" i="19"/>
  <c r="W1924" i="19"/>
  <c r="W1925" i="19"/>
  <c r="W1926" i="19"/>
  <c r="W1927" i="19"/>
  <c r="W1928" i="19"/>
  <c r="W1929" i="19"/>
  <c r="W1930" i="19"/>
  <c r="W1931" i="19"/>
  <c r="W1932" i="19"/>
  <c r="W1933" i="19"/>
  <c r="W1934" i="19"/>
  <c r="W1935" i="19"/>
  <c r="W1936" i="19"/>
  <c r="W1937" i="19"/>
  <c r="W1938" i="19"/>
  <c r="W1939" i="19"/>
  <c r="W1940" i="19"/>
  <c r="W1941" i="19"/>
  <c r="W1942" i="19"/>
  <c r="W1943" i="19"/>
  <c r="W1944" i="19"/>
  <c r="W1945" i="19"/>
  <c r="W1946" i="19"/>
  <c r="W1947" i="19"/>
  <c r="W1948" i="19"/>
  <c r="W1949" i="19"/>
  <c r="W1950" i="19"/>
  <c r="W1951" i="19"/>
  <c r="W1952" i="19"/>
  <c r="W1953" i="19"/>
  <c r="W1954" i="19"/>
  <c r="W1955" i="19"/>
  <c r="W1956" i="19"/>
  <c r="W1957" i="19"/>
  <c r="W1958" i="19"/>
  <c r="W1959" i="19"/>
  <c r="W1960" i="19"/>
  <c r="W1961" i="19"/>
  <c r="W1962" i="19"/>
  <c r="W1963" i="19"/>
  <c r="W1964" i="19"/>
  <c r="W1965" i="19"/>
  <c r="W1966" i="19"/>
  <c r="W1967" i="19"/>
  <c r="W1968" i="19"/>
  <c r="W1969" i="19"/>
  <c r="W1970" i="19"/>
  <c r="W1971" i="19"/>
  <c r="W1972" i="19"/>
  <c r="W1973" i="19"/>
  <c r="W1974" i="19"/>
  <c r="W1975" i="19"/>
  <c r="W1976" i="19"/>
  <c r="W1977" i="19"/>
  <c r="W1978" i="19"/>
  <c r="W1979" i="19"/>
  <c r="W1980" i="19"/>
  <c r="W1981" i="19"/>
  <c r="W1982" i="19"/>
  <c r="W1983" i="19"/>
  <c r="W1984" i="19"/>
  <c r="W1985" i="19"/>
  <c r="W1986" i="19"/>
  <c r="W1987" i="19"/>
  <c r="W1988" i="19"/>
  <c r="W1989" i="19"/>
  <c r="W1990" i="19"/>
  <c r="W1991" i="19"/>
  <c r="W1992" i="19"/>
  <c r="W1993" i="19"/>
  <c r="W1994" i="19"/>
  <c r="W1995" i="19"/>
  <c r="W1996" i="19"/>
  <c r="W1997" i="19"/>
  <c r="W1998" i="19"/>
  <c r="W1999" i="19"/>
  <c r="AL14" i="19" a="1"/>
  <c r="AL15" i="19" a="1"/>
  <c r="AL16" i="19" a="1"/>
  <c r="AL17" i="19" a="1"/>
  <c r="AL18" i="19" a="1"/>
  <c r="AL19" i="19" a="1"/>
  <c r="AL20" i="19" a="1"/>
  <c r="AL21" i="19" a="1"/>
  <c r="AL22" i="19" a="1"/>
  <c r="AL23" i="19" a="1"/>
  <c r="AL24" i="19" a="1"/>
  <c r="AL25" i="19" a="1"/>
  <c r="AL26" i="19" a="1"/>
  <c r="AL27" i="19" a="1"/>
  <c r="AL28" i="19" a="1"/>
  <c r="AL29" i="19" a="1"/>
  <c r="AL30" i="19" a="1"/>
  <c r="AL31" i="19" a="1"/>
  <c r="AL32" i="19" a="1"/>
  <c r="AL33" i="19" a="1"/>
  <c r="AL34" i="19" a="1"/>
  <c r="AL35" i="19" a="1"/>
  <c r="AL36" i="19" a="1"/>
  <c r="AL37" i="19" a="1"/>
  <c r="AL38" i="19" a="1"/>
  <c r="AL39" i="19" a="1"/>
  <c r="AL40" i="19" a="1"/>
  <c r="AL41" i="19" a="1"/>
  <c r="AL42" i="19" a="1"/>
  <c r="AL43" i="19" a="1"/>
  <c r="AL44" i="19" a="1"/>
  <c r="AL45" i="19" a="1"/>
  <c r="AL46" i="19" a="1"/>
  <c r="AL47" i="19" a="1"/>
  <c r="AL48" i="19" a="1"/>
  <c r="AL49" i="19" a="1"/>
  <c r="AL50" i="19" a="1"/>
  <c r="AL51" i="19" a="1"/>
  <c r="AL52" i="19" a="1"/>
  <c r="AL53" i="19" a="1"/>
  <c r="AL54" i="19" a="1"/>
  <c r="AL55" i="19" a="1"/>
  <c r="AL56" i="19" a="1"/>
  <c r="AL57" i="19" a="1"/>
  <c r="AL58" i="19" a="1"/>
  <c r="AL59" i="19" a="1"/>
  <c r="AL60" i="19" a="1"/>
  <c r="AL61" i="19" a="1"/>
  <c r="AL62" i="19" a="1"/>
  <c r="AL63" i="19" a="1"/>
  <c r="AL64" i="19" a="1"/>
  <c r="AL65" i="19" a="1"/>
  <c r="AL66" i="19" a="1"/>
  <c r="AL67" i="19" a="1"/>
  <c r="AL68" i="19" a="1"/>
  <c r="AL69" i="19" a="1"/>
  <c r="AL70" i="19" a="1"/>
  <c r="AL71" i="19" a="1"/>
  <c r="AL72" i="19" a="1"/>
  <c r="AL73" i="19" a="1"/>
  <c r="AL74" i="19" a="1"/>
  <c r="AL75" i="19" a="1"/>
  <c r="AL76" i="19" a="1"/>
  <c r="AL77" i="19" a="1"/>
  <c r="AL78" i="19" a="1"/>
  <c r="AL79" i="19" a="1"/>
  <c r="AL80" i="19" a="1"/>
  <c r="AL81" i="19" a="1"/>
  <c r="AL82" i="19" a="1"/>
  <c r="AL83" i="19" a="1"/>
  <c r="AL84" i="19" a="1"/>
  <c r="AL85" i="19" a="1"/>
  <c r="AL86" i="19" a="1"/>
  <c r="AL87" i="19" a="1"/>
  <c r="AL88" i="19" a="1"/>
  <c r="AL89" i="19" a="1"/>
  <c r="AL90" i="19" a="1"/>
  <c r="AL91" i="19" a="1"/>
  <c r="AL92" i="19" a="1"/>
  <c r="AL93" i="19" a="1"/>
  <c r="AL94" i="19" a="1"/>
  <c r="AL95" i="19" a="1"/>
  <c r="AL96" i="19" a="1"/>
  <c r="AL97" i="19" a="1"/>
  <c r="AL98" i="19" a="1"/>
  <c r="AL99" i="19" a="1"/>
  <c r="AL100" i="19" a="1"/>
  <c r="AL101" i="19" a="1"/>
  <c r="AL102" i="19" a="1"/>
  <c r="AL103" i="19" a="1"/>
  <c r="AL104" i="19" a="1"/>
  <c r="AL105" i="19" a="1"/>
  <c r="AL106" i="19" a="1"/>
  <c r="AL107" i="19" a="1"/>
  <c r="AL108" i="19" a="1"/>
  <c r="AL109" i="19" a="1"/>
  <c r="AL110" i="19" a="1"/>
  <c r="AL111" i="19" a="1"/>
  <c r="AL112" i="19" a="1"/>
  <c r="AL113" i="19" a="1"/>
  <c r="AL114" i="19" a="1"/>
  <c r="AL115" i="19" a="1"/>
  <c r="AL116" i="19" a="1"/>
  <c r="AL117" i="19" a="1"/>
  <c r="AL118" i="19" a="1"/>
  <c r="AL119" i="19" a="1"/>
  <c r="AL120" i="19" a="1"/>
  <c r="AL121" i="19" a="1"/>
  <c r="AL122" i="19" a="1"/>
  <c r="AL123" i="19" a="1"/>
  <c r="AL124" i="19" a="1"/>
  <c r="AL125" i="19" a="1"/>
  <c r="AL126" i="19" a="1"/>
  <c r="AL127" i="19" a="1"/>
  <c r="AL128" i="19" a="1"/>
  <c r="AL129" i="19" a="1"/>
  <c r="AL130" i="19" a="1"/>
  <c r="AL131" i="19" a="1"/>
  <c r="AL132" i="19" a="1"/>
  <c r="AL133" i="19" a="1"/>
  <c r="AL134" i="19" a="1"/>
  <c r="AL135" i="19" a="1"/>
  <c r="AL136" i="19" a="1"/>
  <c r="AL137" i="19" a="1"/>
  <c r="AL138" i="19" a="1"/>
  <c r="AL139" i="19" a="1"/>
  <c r="AL140" i="19" a="1"/>
  <c r="AL141" i="19" a="1"/>
  <c r="AL142" i="19" a="1"/>
  <c r="AL143" i="19" a="1"/>
  <c r="AL144" i="19" a="1"/>
  <c r="AL145" i="19" a="1"/>
  <c r="AL146" i="19" a="1"/>
  <c r="AL147" i="19" a="1"/>
  <c r="AL148" i="19" a="1"/>
  <c r="AL149" i="19" a="1"/>
  <c r="AL150" i="19" a="1"/>
  <c r="AL151" i="19" a="1"/>
  <c r="AL152" i="19" a="1"/>
  <c r="AL153" i="19" a="1"/>
  <c r="AL154" i="19" a="1"/>
  <c r="AL155" i="19" a="1"/>
  <c r="AL156" i="19" a="1"/>
  <c r="AL157" i="19" a="1"/>
  <c r="AL158" i="19" a="1"/>
  <c r="AL159" i="19" a="1"/>
  <c r="AL160" i="19" a="1"/>
  <c r="AL161" i="19" a="1"/>
  <c r="AL162" i="19" a="1"/>
  <c r="AL163" i="19" a="1"/>
  <c r="AL164" i="19" a="1"/>
  <c r="AL165" i="19" a="1"/>
  <c r="AL166" i="19" a="1"/>
  <c r="AL167" i="19" a="1"/>
  <c r="AL168" i="19" a="1"/>
  <c r="AL169" i="19" a="1"/>
  <c r="AL170" i="19" a="1"/>
  <c r="AL171" i="19" a="1"/>
  <c r="AL172" i="19" a="1"/>
  <c r="AL173" i="19" a="1"/>
  <c r="AL174" i="19" a="1"/>
  <c r="AL175" i="19" a="1"/>
  <c r="AL176" i="19" a="1"/>
  <c r="AL177" i="19" a="1"/>
  <c r="AL178" i="19" a="1"/>
  <c r="AL179" i="19" a="1"/>
  <c r="AL180" i="19" a="1"/>
  <c r="AL181" i="19" a="1"/>
  <c r="AL182" i="19" a="1"/>
  <c r="AL183" i="19" a="1"/>
  <c r="AL184" i="19" a="1"/>
  <c r="AL185" i="19" a="1"/>
  <c r="AL186" i="19" a="1"/>
  <c r="AL187" i="19" a="1"/>
  <c r="AL188" i="19" a="1"/>
  <c r="AL189" i="19" a="1"/>
  <c r="AL190" i="19" a="1"/>
  <c r="AL191" i="19" a="1"/>
  <c r="AL192" i="19" a="1"/>
  <c r="AL193" i="19" a="1"/>
  <c r="AL194" i="19" a="1"/>
  <c r="AL195" i="19" a="1"/>
  <c r="AL196" i="19" a="1"/>
  <c r="AL197" i="19" a="1"/>
  <c r="AL198" i="19" a="1"/>
  <c r="AL199" i="19" a="1"/>
  <c r="AL200" i="19" a="1"/>
  <c r="AL201" i="19" a="1"/>
  <c r="AL202" i="19" a="1"/>
  <c r="AL203" i="19" a="1"/>
  <c r="AL204" i="19" a="1"/>
  <c r="AL205" i="19" a="1"/>
  <c r="AL206" i="19" a="1"/>
  <c r="AL207" i="19" a="1"/>
  <c r="AL208" i="19" a="1"/>
  <c r="AL209" i="19" a="1"/>
  <c r="AL210" i="19" a="1"/>
  <c r="AL211" i="19" a="1"/>
  <c r="AL212" i="19" a="1"/>
  <c r="AL213" i="19" a="1"/>
  <c r="AL214" i="19" a="1"/>
  <c r="AL215" i="19" a="1"/>
  <c r="AL216" i="19" a="1"/>
  <c r="AL217" i="19" a="1"/>
  <c r="AL218" i="19" a="1"/>
  <c r="AL219" i="19" a="1"/>
  <c r="AL220" i="19" a="1"/>
  <c r="AL221" i="19" a="1"/>
  <c r="AL222" i="19" a="1"/>
  <c r="AL223" i="19" a="1"/>
  <c r="AL224" i="19" a="1"/>
  <c r="AL225" i="19" a="1"/>
  <c r="AL226" i="19" a="1"/>
  <c r="AL227" i="19" a="1"/>
  <c r="AL228" i="19" a="1"/>
  <c r="AL229" i="19" a="1"/>
  <c r="AL230" i="19" a="1"/>
  <c r="AL231" i="19" a="1"/>
  <c r="AL232" i="19" a="1"/>
  <c r="AL233" i="19" a="1"/>
  <c r="AL234" i="19" a="1"/>
  <c r="AL235" i="19" a="1"/>
  <c r="AL236" i="19" a="1"/>
  <c r="AL237" i="19" a="1"/>
  <c r="AL238" i="19" a="1"/>
  <c r="AL239" i="19" a="1"/>
  <c r="AL240" i="19" a="1"/>
  <c r="AL241" i="19" a="1"/>
  <c r="AL242" i="19" a="1"/>
  <c r="AL243" i="19" a="1"/>
  <c r="AL244" i="19" a="1"/>
  <c r="AL245" i="19" a="1"/>
  <c r="AL246" i="19" a="1"/>
  <c r="AL247" i="19" a="1"/>
  <c r="AL248" i="19" a="1"/>
  <c r="AL249" i="19" a="1"/>
  <c r="AL250" i="19" a="1"/>
  <c r="AL251" i="19" a="1"/>
  <c r="AL252" i="19" a="1"/>
  <c r="AL253" i="19" a="1"/>
  <c r="AL254" i="19" a="1"/>
  <c r="AL255" i="19" a="1"/>
  <c r="AL256" i="19" a="1"/>
  <c r="AL257" i="19" a="1"/>
  <c r="AL258" i="19" a="1"/>
  <c r="AL259" i="19" a="1"/>
  <c r="AL260" i="19" a="1"/>
  <c r="AL261" i="19" a="1"/>
  <c r="AL262" i="19" a="1"/>
  <c r="AL263" i="19" a="1"/>
  <c r="AL264" i="19" a="1"/>
  <c r="AL265" i="19" a="1"/>
  <c r="AL266" i="19" a="1"/>
  <c r="AL267" i="19" a="1"/>
  <c r="AL268" i="19" a="1"/>
  <c r="AL269" i="19" a="1"/>
  <c r="AL270" i="19" a="1"/>
  <c r="AL271" i="19" a="1"/>
  <c r="AL272" i="19" a="1"/>
  <c r="AL273" i="19" a="1"/>
  <c r="AL274" i="19" a="1"/>
  <c r="AL275" i="19" a="1"/>
  <c r="AL276" i="19" a="1"/>
  <c r="AL277" i="19" a="1"/>
  <c r="AL278" i="19" a="1"/>
  <c r="AL279" i="19" a="1"/>
  <c r="AL280" i="19" a="1"/>
  <c r="AL281" i="19" a="1"/>
  <c r="AL282" i="19" a="1"/>
  <c r="AL283" i="19" a="1"/>
  <c r="AL284" i="19" a="1"/>
  <c r="AL285" i="19" a="1"/>
  <c r="AL286" i="19" a="1"/>
  <c r="AL287" i="19" a="1"/>
  <c r="AL288" i="19" a="1"/>
  <c r="AL289" i="19" a="1"/>
  <c r="AL290" i="19" a="1"/>
  <c r="AL291" i="19" a="1"/>
  <c r="AL292" i="19" a="1"/>
  <c r="AL293" i="19" a="1"/>
  <c r="AL294" i="19" a="1"/>
  <c r="AL295" i="19" a="1"/>
  <c r="AL296" i="19" a="1"/>
  <c r="AL297" i="19" a="1"/>
  <c r="AL298" i="19" a="1"/>
  <c r="AL299" i="19" a="1"/>
  <c r="AL300" i="19" a="1"/>
  <c r="AL301" i="19" a="1"/>
  <c r="AL302" i="19" a="1"/>
  <c r="AL303" i="19" a="1"/>
  <c r="AL304" i="19" a="1"/>
  <c r="AL305" i="19" a="1"/>
  <c r="AL306" i="19" a="1"/>
  <c r="AL307" i="19" a="1"/>
  <c r="AL308" i="19" a="1"/>
  <c r="AL309" i="19" a="1"/>
  <c r="AL310" i="19" a="1"/>
  <c r="AL311" i="19" a="1"/>
  <c r="AL312" i="19" a="1"/>
  <c r="AL313" i="19" a="1"/>
  <c r="AL314" i="19" a="1"/>
  <c r="AL315" i="19" a="1"/>
  <c r="AL316" i="19" a="1"/>
  <c r="AL317" i="19" a="1"/>
  <c r="AL318" i="19" a="1"/>
  <c r="AL319" i="19" a="1"/>
  <c r="AL320" i="19" a="1"/>
  <c r="AL321" i="19" a="1"/>
  <c r="AL322" i="19" a="1"/>
  <c r="AL323" i="19" a="1"/>
  <c r="AL324" i="19" a="1"/>
  <c r="AL325" i="19" a="1"/>
  <c r="AL326" i="19" a="1"/>
  <c r="AL327" i="19" a="1"/>
  <c r="AL328" i="19" a="1"/>
  <c r="AL329" i="19" a="1"/>
  <c r="AL330" i="19" a="1"/>
  <c r="AL331" i="19" a="1"/>
  <c r="AL332" i="19" a="1"/>
  <c r="AL333" i="19" a="1"/>
  <c r="AL334" i="19" a="1"/>
  <c r="AL335" i="19" a="1"/>
  <c r="AL336" i="19" a="1"/>
  <c r="AL337" i="19" a="1"/>
  <c r="AL338" i="19" a="1"/>
  <c r="AL339" i="19" a="1"/>
  <c r="AL340" i="19" a="1"/>
  <c r="AL341" i="19" a="1"/>
  <c r="AL342" i="19" a="1"/>
  <c r="AL343" i="19" a="1"/>
  <c r="AL344" i="19" a="1"/>
  <c r="AL345" i="19" a="1"/>
  <c r="AL346" i="19" a="1"/>
  <c r="AL347" i="19" a="1"/>
  <c r="AL348" i="19" a="1"/>
  <c r="AL349" i="19" a="1"/>
  <c r="AL350" i="19" a="1"/>
  <c r="AL351" i="19" a="1"/>
  <c r="AL352" i="19" a="1"/>
  <c r="AL353" i="19" a="1"/>
  <c r="AL354" i="19" a="1"/>
  <c r="AL355" i="19" a="1"/>
  <c r="AL356" i="19" a="1"/>
  <c r="AL357" i="19" a="1"/>
  <c r="AL358" i="19" a="1"/>
  <c r="AL359" i="19" a="1"/>
  <c r="AL360" i="19" a="1"/>
  <c r="AL361" i="19" a="1"/>
  <c r="AL362" i="19" a="1"/>
  <c r="AL363" i="19" a="1"/>
  <c r="AL364" i="19" a="1"/>
  <c r="AL365" i="19" a="1"/>
  <c r="AL366" i="19" a="1"/>
  <c r="AL367" i="19" a="1"/>
  <c r="AL368" i="19" a="1"/>
  <c r="AL369" i="19" a="1"/>
  <c r="AL370" i="19" a="1"/>
  <c r="AL371" i="19" a="1"/>
  <c r="AL372" i="19" a="1"/>
  <c r="AL373" i="19" a="1"/>
  <c r="AL374" i="19" a="1"/>
  <c r="AL375" i="19" a="1"/>
  <c r="AL376" i="19" a="1"/>
  <c r="AL377" i="19" a="1"/>
  <c r="AL378" i="19" a="1"/>
  <c r="AL379" i="19" a="1"/>
  <c r="AL380" i="19" a="1"/>
  <c r="AL381" i="19" a="1"/>
  <c r="AL382" i="19" a="1"/>
  <c r="AL383" i="19" a="1"/>
  <c r="AL384" i="19" a="1"/>
  <c r="AL385" i="19" a="1"/>
  <c r="AL386" i="19" a="1"/>
  <c r="AL387" i="19" a="1"/>
  <c r="AL388" i="19" a="1"/>
  <c r="AL389" i="19" a="1"/>
  <c r="AL390" i="19" a="1"/>
  <c r="AL391" i="19" a="1"/>
  <c r="AL392" i="19" a="1"/>
  <c r="AL393" i="19" a="1"/>
  <c r="AL394" i="19" a="1"/>
  <c r="AL395" i="19" a="1"/>
  <c r="AL396" i="19" a="1"/>
  <c r="AL397" i="19" a="1"/>
  <c r="AL398" i="19" a="1"/>
  <c r="AL399" i="19" a="1"/>
  <c r="AL400" i="19" a="1"/>
  <c r="AL401" i="19" a="1"/>
  <c r="AL402" i="19" a="1"/>
  <c r="AL403" i="19" a="1"/>
  <c r="AL404" i="19" a="1"/>
  <c r="AL405" i="19" a="1"/>
  <c r="AL406" i="19" a="1"/>
  <c r="AL407" i="19" a="1"/>
  <c r="AL408" i="19" a="1"/>
  <c r="AL409" i="19" a="1"/>
  <c r="AL410" i="19" a="1"/>
  <c r="AL411" i="19" a="1"/>
  <c r="AL412" i="19" a="1"/>
  <c r="AL413" i="19" a="1"/>
  <c r="AL414" i="19" a="1"/>
  <c r="AL415" i="19" a="1"/>
  <c r="AL416" i="19" a="1"/>
  <c r="AL417" i="19" a="1"/>
  <c r="AL418" i="19" a="1"/>
  <c r="AL419" i="19" a="1"/>
  <c r="AL420" i="19" a="1"/>
  <c r="AL421" i="19" a="1"/>
  <c r="AL422" i="19" a="1"/>
  <c r="AL423" i="19" a="1"/>
  <c r="AL424" i="19" a="1"/>
  <c r="AL425" i="19" a="1"/>
  <c r="AL426" i="19" a="1"/>
  <c r="AL427" i="19" a="1"/>
  <c r="AL428" i="19" a="1"/>
  <c r="AL429" i="19" a="1"/>
  <c r="AL430" i="19" a="1"/>
  <c r="AL431" i="19" a="1"/>
  <c r="AL432" i="19" a="1"/>
  <c r="AL433" i="19" a="1"/>
  <c r="AL434" i="19" a="1"/>
  <c r="AL435" i="19" a="1"/>
  <c r="AL436" i="19" a="1"/>
  <c r="AL437" i="19" a="1"/>
  <c r="AL438" i="19" a="1"/>
  <c r="AL439" i="19" a="1"/>
  <c r="AL440" i="19" a="1"/>
  <c r="AL441" i="19" a="1"/>
  <c r="AL442" i="19" a="1"/>
  <c r="AL443" i="19" a="1"/>
  <c r="AL444" i="19" a="1"/>
  <c r="AL445" i="19" a="1"/>
  <c r="AL446" i="19" a="1"/>
  <c r="AL447" i="19" a="1"/>
  <c r="AL448" i="19" a="1"/>
  <c r="AL449" i="19" a="1"/>
  <c r="AL450" i="19" a="1"/>
  <c r="AL451" i="19" a="1"/>
  <c r="AL452" i="19" a="1"/>
  <c r="AL453" i="19" a="1"/>
  <c r="AL454" i="19" a="1"/>
  <c r="AL455" i="19" a="1"/>
  <c r="AL456" i="19" a="1"/>
  <c r="AL457" i="19" a="1"/>
  <c r="AL458" i="19" a="1"/>
  <c r="AL459" i="19" a="1"/>
  <c r="AL460" i="19" a="1"/>
  <c r="AL461" i="19" a="1"/>
  <c r="AL462" i="19" a="1"/>
  <c r="AL463" i="19" a="1"/>
  <c r="AL464" i="19" a="1"/>
  <c r="AL465" i="19" a="1"/>
  <c r="AL466" i="19" a="1"/>
  <c r="AL467" i="19" a="1"/>
  <c r="AL468" i="19" a="1"/>
  <c r="AL469" i="19" a="1"/>
  <c r="AL470" i="19" a="1"/>
  <c r="AL471" i="19" a="1"/>
  <c r="AL472" i="19" a="1"/>
  <c r="AL473" i="19" a="1"/>
  <c r="AL474" i="19" a="1"/>
  <c r="AL475" i="19" a="1"/>
  <c r="AL476" i="19" a="1"/>
  <c r="AL477" i="19" a="1"/>
  <c r="AL478" i="19" a="1"/>
  <c r="AL479" i="19" a="1"/>
  <c r="AL480" i="19" a="1"/>
  <c r="AL481" i="19" a="1"/>
  <c r="AL482" i="19" a="1"/>
  <c r="AL483" i="19" a="1"/>
  <c r="AL484" i="19" a="1"/>
  <c r="AL485" i="19" a="1"/>
  <c r="AL486" i="19" a="1"/>
  <c r="AL487" i="19" a="1"/>
  <c r="AL488" i="19" a="1"/>
  <c r="AL489" i="19" a="1"/>
  <c r="AL490" i="19" a="1"/>
  <c r="AL491" i="19" a="1"/>
  <c r="AL492" i="19" a="1"/>
  <c r="AL493" i="19" a="1"/>
  <c r="AL494" i="19" a="1"/>
  <c r="AL495" i="19" a="1"/>
  <c r="AL496" i="19" a="1"/>
  <c r="AL497" i="19" a="1"/>
  <c r="AL498" i="19" a="1"/>
  <c r="AL499" i="19" a="1"/>
  <c r="AL500" i="19" a="1"/>
  <c r="AL501" i="19" a="1"/>
  <c r="AL502" i="19" a="1"/>
  <c r="AL503" i="19" a="1"/>
  <c r="AL504" i="19" a="1"/>
  <c r="AL505" i="19" a="1"/>
  <c r="AL506" i="19" a="1"/>
  <c r="AL507" i="19" a="1"/>
  <c r="AL508" i="19" a="1"/>
  <c r="AL509" i="19" a="1"/>
  <c r="AL510" i="19" a="1"/>
  <c r="AL511" i="19" a="1"/>
  <c r="AL512" i="19" a="1"/>
  <c r="AL513" i="19" a="1"/>
  <c r="AL514" i="19" a="1"/>
  <c r="AL515" i="19" a="1"/>
  <c r="AL516" i="19" a="1"/>
  <c r="AL517" i="19" a="1"/>
  <c r="AL518" i="19" a="1"/>
  <c r="AL519" i="19" a="1"/>
  <c r="AL520" i="19" a="1"/>
  <c r="AL521" i="19" a="1"/>
  <c r="AL522" i="19" a="1"/>
  <c r="AL523" i="19" a="1"/>
  <c r="AL524" i="19" a="1"/>
  <c r="AL525" i="19" a="1"/>
  <c r="AL526" i="19" a="1"/>
  <c r="AL527" i="19" a="1"/>
  <c r="AL528" i="19" a="1"/>
  <c r="AL529" i="19" a="1"/>
  <c r="AL530" i="19" a="1"/>
  <c r="AL531" i="19" a="1"/>
  <c r="AL532" i="19" a="1"/>
  <c r="AL533" i="19" a="1"/>
  <c r="AL534" i="19" a="1"/>
  <c r="AL535" i="19" a="1"/>
  <c r="AL536" i="19" a="1"/>
  <c r="AL537" i="19" a="1"/>
  <c r="AL538" i="19" a="1"/>
  <c r="AL539" i="19" a="1"/>
  <c r="AL540" i="19" a="1"/>
  <c r="AL541" i="19" a="1"/>
  <c r="AL542" i="19" a="1"/>
  <c r="AL543" i="19" a="1"/>
  <c r="AL544" i="19" a="1"/>
  <c r="AL545" i="19" a="1"/>
  <c r="AL546" i="19" a="1"/>
  <c r="AL547" i="19" a="1"/>
  <c r="AL548" i="19" a="1"/>
  <c r="AL549" i="19" a="1"/>
  <c r="AL550" i="19" a="1"/>
  <c r="AL551" i="19" a="1"/>
  <c r="AL552" i="19" a="1"/>
  <c r="AL553" i="19" a="1"/>
  <c r="AL554" i="19" a="1"/>
  <c r="AL555" i="19" a="1"/>
  <c r="AL556" i="19" a="1"/>
  <c r="AL557" i="19" a="1"/>
  <c r="AL558" i="19" a="1"/>
  <c r="AL559" i="19" a="1"/>
  <c r="AL560" i="19" a="1"/>
  <c r="AL561" i="19" a="1"/>
  <c r="AL562" i="19" a="1"/>
  <c r="AL563" i="19" a="1"/>
  <c r="AL564" i="19" a="1"/>
  <c r="AL565" i="19" a="1"/>
  <c r="AL566" i="19" a="1"/>
  <c r="AL567" i="19" a="1"/>
  <c r="AL568" i="19" a="1"/>
  <c r="AL569" i="19" a="1"/>
  <c r="AL570" i="19" a="1"/>
  <c r="AL571" i="19" a="1"/>
  <c r="AL572" i="19" a="1"/>
  <c r="AL573" i="19" a="1"/>
  <c r="AL574" i="19" a="1"/>
  <c r="AL575" i="19" a="1"/>
  <c r="AL576" i="19" a="1"/>
  <c r="AL577" i="19" a="1"/>
  <c r="AL578" i="19" a="1"/>
  <c r="AL579" i="19" a="1"/>
  <c r="AL580" i="19" a="1"/>
  <c r="AL581" i="19" a="1"/>
  <c r="AL582" i="19" a="1"/>
  <c r="AL583" i="19" a="1"/>
  <c r="AL584" i="19" a="1"/>
  <c r="AL585" i="19" a="1"/>
  <c r="AL586" i="19" a="1"/>
  <c r="AL587" i="19" a="1"/>
  <c r="AL588" i="19" a="1"/>
  <c r="AL589" i="19" a="1"/>
  <c r="AL590" i="19" a="1"/>
  <c r="AL591" i="19" a="1"/>
  <c r="AL592" i="19" a="1"/>
  <c r="AL593" i="19" a="1"/>
  <c r="AL594" i="19" a="1"/>
  <c r="AL595" i="19" a="1"/>
  <c r="AL596" i="19" a="1"/>
  <c r="AL597" i="19" a="1"/>
  <c r="AL598" i="19" a="1"/>
  <c r="AL599" i="19" a="1"/>
  <c r="AL600" i="19" a="1"/>
  <c r="AL601" i="19" a="1"/>
  <c r="AL602" i="19" a="1"/>
  <c r="AL603" i="19" a="1"/>
  <c r="AL604" i="19" a="1"/>
  <c r="AL605" i="19" a="1"/>
  <c r="AL606" i="19" a="1"/>
  <c r="AL607" i="19" a="1"/>
  <c r="AL608" i="19" a="1"/>
  <c r="AL609" i="19" a="1"/>
  <c r="AL610" i="19" a="1"/>
  <c r="AL611" i="19" a="1"/>
  <c r="AL612" i="19" a="1"/>
  <c r="AL613" i="19" a="1"/>
  <c r="AL614" i="19" a="1"/>
  <c r="AL615" i="19" a="1"/>
  <c r="AL616" i="19" a="1"/>
  <c r="AL617" i="19" a="1"/>
  <c r="AL618" i="19" a="1"/>
  <c r="AL619" i="19" a="1"/>
  <c r="AL620" i="19" a="1"/>
  <c r="AL621" i="19" a="1"/>
  <c r="AL622" i="19" a="1"/>
  <c r="AL623" i="19" a="1"/>
  <c r="AL624" i="19" a="1"/>
  <c r="AL625" i="19" a="1"/>
  <c r="AL626" i="19" a="1"/>
  <c r="AL627" i="19" a="1"/>
  <c r="AL628" i="19" a="1"/>
  <c r="AL629" i="19" a="1"/>
  <c r="AL630" i="19" a="1"/>
  <c r="AL631" i="19" a="1"/>
  <c r="AL632" i="19" a="1"/>
  <c r="AL633" i="19" a="1"/>
  <c r="AL634" i="19" a="1"/>
  <c r="AL635" i="19" a="1"/>
  <c r="AL636" i="19" a="1"/>
  <c r="AL637" i="19" a="1"/>
  <c r="AL638" i="19" a="1"/>
  <c r="AL639" i="19" a="1"/>
  <c r="AL640" i="19" a="1"/>
  <c r="AL641" i="19" a="1"/>
  <c r="AL642" i="19" a="1"/>
  <c r="AL643" i="19" a="1"/>
  <c r="AL644" i="19" a="1"/>
  <c r="AL645" i="19" a="1"/>
  <c r="AL646" i="19" a="1"/>
  <c r="AL647" i="19" a="1"/>
  <c r="AL648" i="19" a="1"/>
  <c r="AL649" i="19" a="1"/>
  <c r="AL650" i="19" a="1"/>
  <c r="AL651" i="19" a="1"/>
  <c r="AL652" i="19" a="1"/>
  <c r="AL653" i="19" a="1"/>
  <c r="AL654" i="19" a="1"/>
  <c r="AL655" i="19" a="1"/>
  <c r="AL656" i="19" a="1"/>
  <c r="AL657" i="19" a="1"/>
  <c r="AL658" i="19" a="1"/>
  <c r="AL659" i="19" a="1"/>
  <c r="AL660" i="19" a="1"/>
  <c r="AL661" i="19" a="1"/>
  <c r="AL662" i="19" a="1"/>
  <c r="AL663" i="19" a="1"/>
  <c r="AL664" i="19" a="1"/>
  <c r="AL665" i="19" a="1"/>
  <c r="AL666" i="19" a="1"/>
  <c r="AL667" i="19" a="1"/>
  <c r="AL668" i="19" a="1"/>
  <c r="AL669" i="19" a="1"/>
  <c r="AL670" i="19" a="1"/>
  <c r="AL671" i="19" a="1"/>
  <c r="AL672" i="19" a="1"/>
  <c r="AL673" i="19" a="1"/>
  <c r="AL674" i="19" a="1"/>
  <c r="AL675" i="19" a="1"/>
  <c r="AL676" i="19" a="1"/>
  <c r="AL677" i="19" a="1"/>
  <c r="AL678" i="19" a="1"/>
  <c r="AL679" i="19" a="1"/>
  <c r="AL680" i="19" a="1"/>
  <c r="AL681" i="19" a="1"/>
  <c r="AL682" i="19" a="1"/>
  <c r="AL683" i="19" a="1"/>
  <c r="AL684" i="19" a="1"/>
  <c r="AL685" i="19" a="1"/>
  <c r="AL686" i="19" a="1"/>
  <c r="AL687" i="19" a="1"/>
  <c r="AL688" i="19" a="1"/>
  <c r="AL689" i="19" a="1"/>
  <c r="AL690" i="19" a="1"/>
  <c r="AL691" i="19" a="1"/>
  <c r="AL692" i="19" a="1"/>
  <c r="AL693" i="19" a="1"/>
  <c r="AL694" i="19" a="1"/>
  <c r="AL695" i="19" a="1"/>
  <c r="AL696" i="19" a="1"/>
  <c r="AL697" i="19" a="1"/>
  <c r="AL698" i="19" a="1"/>
  <c r="AL699" i="19" a="1"/>
  <c r="AL700" i="19" a="1"/>
  <c r="AL701" i="19" a="1"/>
  <c r="AL702" i="19" a="1"/>
  <c r="AL703" i="19" a="1"/>
  <c r="AL704" i="19" a="1"/>
  <c r="AL705" i="19" a="1"/>
  <c r="AL706" i="19" a="1"/>
  <c r="AL707" i="19" a="1"/>
  <c r="AL708" i="19" a="1"/>
  <c r="AL709" i="19" a="1"/>
  <c r="AL710" i="19" a="1"/>
  <c r="AL711" i="19" a="1"/>
  <c r="AL712" i="19" a="1"/>
  <c r="AL713" i="19" a="1"/>
  <c r="AL714" i="19" a="1"/>
  <c r="AL715" i="19" a="1"/>
  <c r="AL716" i="19" a="1"/>
  <c r="AL717" i="19" a="1"/>
  <c r="AL718" i="19" a="1"/>
  <c r="AL719" i="19" a="1"/>
  <c r="AL720" i="19" a="1"/>
  <c r="AL721" i="19" a="1"/>
  <c r="AL722" i="19" a="1"/>
  <c r="AL723" i="19" a="1"/>
  <c r="AL724" i="19" a="1"/>
  <c r="AL725" i="19" a="1"/>
  <c r="AL726" i="19" a="1"/>
  <c r="AL727" i="19" a="1"/>
  <c r="AL728" i="19" a="1"/>
  <c r="AL729" i="19" a="1"/>
  <c r="AL730" i="19" a="1"/>
  <c r="AL731" i="19" a="1"/>
  <c r="AL732" i="19" a="1"/>
  <c r="AL733" i="19" a="1"/>
  <c r="AL734" i="19" a="1"/>
  <c r="AL735" i="19" a="1"/>
  <c r="AL736" i="19" a="1"/>
  <c r="AL737" i="19" a="1"/>
  <c r="AL738" i="19" a="1"/>
  <c r="AL739" i="19" a="1"/>
  <c r="AL740" i="19" a="1"/>
  <c r="AL741" i="19" a="1"/>
  <c r="AL742" i="19" a="1"/>
  <c r="AL743" i="19" a="1"/>
  <c r="AL744" i="19" a="1"/>
  <c r="AL745" i="19" a="1"/>
  <c r="AL746" i="19" a="1"/>
  <c r="AL747" i="19" a="1"/>
  <c r="AL748" i="19" a="1"/>
  <c r="AL749" i="19" a="1"/>
  <c r="AL750" i="19" a="1"/>
  <c r="AL751" i="19" a="1"/>
  <c r="AL752" i="19" a="1"/>
  <c r="AL753" i="19" a="1"/>
  <c r="AL754" i="19" a="1"/>
  <c r="AL755" i="19" a="1"/>
  <c r="AL756" i="19" a="1"/>
  <c r="AL757" i="19" a="1"/>
  <c r="AL758" i="19" a="1"/>
  <c r="AL759" i="19" a="1"/>
  <c r="AL760" i="19" a="1"/>
  <c r="AL761" i="19" a="1"/>
  <c r="AL762" i="19" a="1"/>
  <c r="AL763" i="19" a="1"/>
  <c r="AL764" i="19" a="1"/>
  <c r="AL765" i="19" a="1"/>
  <c r="AL766" i="19" a="1"/>
  <c r="AL767" i="19" a="1"/>
  <c r="AL768" i="19" a="1"/>
  <c r="AL769" i="19" a="1"/>
  <c r="AL770" i="19" a="1"/>
  <c r="AL771" i="19" a="1"/>
  <c r="AL772" i="19" a="1"/>
  <c r="AL773" i="19" a="1"/>
  <c r="AL774" i="19" a="1"/>
  <c r="AL775" i="19" a="1"/>
  <c r="AL776" i="19" a="1"/>
  <c r="AL777" i="19" a="1"/>
  <c r="AL778" i="19" a="1"/>
  <c r="AL779" i="19" a="1"/>
  <c r="AL780" i="19" a="1"/>
  <c r="AL781" i="19" a="1"/>
  <c r="AL782" i="19" a="1"/>
  <c r="AL783" i="19" a="1"/>
  <c r="AL784" i="19" a="1"/>
  <c r="AL785" i="19" a="1"/>
  <c r="AL786" i="19" a="1"/>
  <c r="AL787" i="19" a="1"/>
  <c r="AL788" i="19" a="1"/>
  <c r="AL789" i="19" a="1"/>
  <c r="AL790" i="19" a="1"/>
  <c r="AL791" i="19" a="1"/>
  <c r="AL792" i="19" a="1"/>
  <c r="AL793" i="19" a="1"/>
  <c r="AL794" i="19" a="1"/>
  <c r="AL795" i="19" a="1"/>
  <c r="AL796" i="19" a="1"/>
  <c r="AL797" i="19" a="1"/>
  <c r="AL798" i="19" a="1"/>
  <c r="AL799" i="19" a="1"/>
  <c r="AL800" i="19" a="1"/>
  <c r="AL801" i="19" a="1"/>
  <c r="AL802" i="19" a="1"/>
  <c r="AL803" i="19" a="1"/>
  <c r="AL804" i="19" a="1"/>
  <c r="AL805" i="19" a="1"/>
  <c r="AL806" i="19" a="1"/>
  <c r="AL807" i="19" a="1"/>
  <c r="AL808" i="19" a="1"/>
  <c r="AL809" i="19" a="1"/>
  <c r="AL810" i="19" a="1"/>
  <c r="AL811" i="19" a="1"/>
  <c r="AL812" i="19" a="1"/>
  <c r="AL813" i="19" a="1"/>
  <c r="AL814" i="19" a="1"/>
  <c r="AL815" i="19" a="1"/>
  <c r="AL816" i="19" a="1"/>
  <c r="AL817" i="19" a="1"/>
  <c r="AL818" i="19" a="1"/>
  <c r="AL819" i="19" a="1"/>
  <c r="AL820" i="19" a="1"/>
  <c r="AL821" i="19" a="1"/>
  <c r="AL822" i="19" a="1"/>
  <c r="AL823" i="19" a="1"/>
  <c r="AL824" i="19" a="1"/>
  <c r="AL825" i="19" a="1"/>
  <c r="AL826" i="19" a="1"/>
  <c r="AL827" i="19" a="1"/>
  <c r="AL828" i="19" a="1"/>
  <c r="AL829" i="19" a="1"/>
  <c r="AL830" i="19" a="1"/>
  <c r="AL831" i="19" a="1"/>
  <c r="AL832" i="19" a="1"/>
  <c r="AL833" i="19" a="1"/>
  <c r="AL834" i="19" a="1"/>
  <c r="AL835" i="19" a="1"/>
  <c r="AL836" i="19" a="1"/>
  <c r="AL837" i="19" a="1"/>
  <c r="AL838" i="19" a="1"/>
  <c r="AL839" i="19" a="1"/>
  <c r="AL840" i="19" a="1"/>
  <c r="AL841" i="19" a="1"/>
  <c r="AL842" i="19" a="1"/>
  <c r="AL843" i="19" a="1"/>
  <c r="AL844" i="19" a="1"/>
  <c r="AL845" i="19" a="1"/>
  <c r="AL846" i="19" a="1"/>
  <c r="AL847" i="19" a="1"/>
  <c r="AL848" i="19" a="1"/>
  <c r="AL849" i="19" a="1"/>
  <c r="AL850" i="19" a="1"/>
  <c r="AL851" i="19" a="1"/>
  <c r="AL852" i="19" a="1"/>
  <c r="AL853" i="19" a="1"/>
  <c r="AL854" i="19" a="1"/>
  <c r="AL855" i="19" a="1"/>
  <c r="AL856" i="19" a="1"/>
  <c r="AL857" i="19" a="1"/>
  <c r="AL858" i="19" a="1"/>
  <c r="AL859" i="19" a="1"/>
  <c r="AL860" i="19" a="1"/>
  <c r="AL861" i="19" a="1"/>
  <c r="AL862" i="19" a="1"/>
  <c r="AL863" i="19" a="1"/>
  <c r="AL864" i="19" a="1"/>
  <c r="AL865" i="19" a="1"/>
  <c r="AL866" i="19" a="1"/>
  <c r="AL867" i="19" a="1"/>
  <c r="AL868" i="19" a="1"/>
  <c r="AL869" i="19" a="1"/>
  <c r="AL870" i="19" a="1"/>
  <c r="AL871" i="19" a="1"/>
  <c r="AL872" i="19" a="1"/>
  <c r="AL873" i="19" a="1"/>
  <c r="AL874" i="19" a="1"/>
  <c r="AL875" i="19" a="1"/>
  <c r="AL876" i="19" a="1"/>
  <c r="AL877" i="19" a="1"/>
  <c r="AL878" i="19" a="1"/>
  <c r="AL879" i="19" a="1"/>
  <c r="AL880" i="19" a="1"/>
  <c r="AL881" i="19" a="1"/>
  <c r="AL882" i="19" a="1"/>
  <c r="AL883" i="19" a="1"/>
  <c r="AL884" i="19" a="1"/>
  <c r="AL885" i="19" a="1"/>
  <c r="AL886" i="19" a="1"/>
  <c r="AL887" i="19" a="1"/>
  <c r="AL888" i="19" a="1"/>
  <c r="AL889" i="19" a="1"/>
  <c r="AL890" i="19" a="1"/>
  <c r="AL891" i="19" a="1"/>
  <c r="AL892" i="19" a="1"/>
  <c r="AL893" i="19" a="1"/>
  <c r="AL894" i="19" a="1"/>
  <c r="AL895" i="19" a="1"/>
  <c r="AL896" i="19" a="1"/>
  <c r="AL897" i="19" a="1"/>
  <c r="AL898" i="19" a="1"/>
  <c r="AL899" i="19" a="1"/>
  <c r="AL900" i="19" a="1"/>
  <c r="AL901" i="19" a="1"/>
  <c r="AL902" i="19" a="1"/>
  <c r="AL903" i="19" a="1"/>
  <c r="AL904" i="19" a="1"/>
  <c r="AL905" i="19" a="1"/>
  <c r="AL906" i="19" a="1"/>
  <c r="AL907" i="19" a="1"/>
  <c r="AL908" i="19" a="1"/>
  <c r="AL909" i="19" a="1"/>
  <c r="AL910" i="19" a="1"/>
  <c r="AL911" i="19" a="1"/>
  <c r="AL912" i="19" a="1"/>
  <c r="AL913" i="19" a="1"/>
  <c r="AL914" i="19" a="1"/>
  <c r="AL915" i="19" a="1"/>
  <c r="AL916" i="19" a="1"/>
  <c r="AL917" i="19" a="1"/>
  <c r="AL918" i="19" a="1"/>
  <c r="AL919" i="19" a="1"/>
  <c r="AL920" i="19" a="1"/>
  <c r="AL921" i="19" a="1"/>
  <c r="AL922" i="19" a="1"/>
  <c r="AL923" i="19" a="1"/>
  <c r="AL924" i="19" a="1"/>
  <c r="AL925" i="19" a="1"/>
  <c r="AL926" i="19" a="1"/>
  <c r="AL927" i="19" a="1"/>
  <c r="AL928" i="19" a="1"/>
  <c r="AL929" i="19" a="1"/>
  <c r="AL930" i="19" a="1"/>
  <c r="AL931" i="19" a="1"/>
  <c r="AL932" i="19" a="1"/>
  <c r="AL933" i="19" a="1"/>
  <c r="AL934" i="19" a="1"/>
  <c r="AL935" i="19" a="1"/>
  <c r="AL936" i="19" a="1"/>
  <c r="AL937" i="19" a="1"/>
  <c r="AL938" i="19" a="1"/>
  <c r="AL939" i="19" a="1"/>
  <c r="AL940" i="19" a="1"/>
  <c r="AL941" i="19" a="1"/>
  <c r="AL942" i="19" a="1"/>
  <c r="AL943" i="19" a="1"/>
  <c r="AL944" i="19" a="1"/>
  <c r="AL945" i="19" a="1"/>
  <c r="AL946" i="19" a="1"/>
  <c r="AL947" i="19" a="1"/>
  <c r="AL948" i="19" a="1"/>
  <c r="AL949" i="19" a="1"/>
  <c r="AL950" i="19" a="1"/>
  <c r="AL951" i="19" a="1"/>
  <c r="AL952" i="19" a="1"/>
  <c r="AL953" i="19" a="1"/>
  <c r="AL954" i="19" a="1"/>
  <c r="AL955" i="19" a="1"/>
  <c r="AL956" i="19" a="1"/>
  <c r="AL957" i="19" a="1"/>
  <c r="AL958" i="19" a="1"/>
  <c r="AL959" i="19" a="1"/>
  <c r="AL960" i="19" a="1"/>
  <c r="AL961" i="19" a="1"/>
  <c r="AL962" i="19" a="1"/>
  <c r="AL963" i="19" a="1"/>
  <c r="AL964" i="19" a="1"/>
  <c r="AL965" i="19" a="1"/>
  <c r="AL966" i="19" a="1"/>
  <c r="AL967" i="19" a="1"/>
  <c r="AL968" i="19" a="1"/>
  <c r="AL969" i="19" a="1"/>
  <c r="AL970" i="19" a="1"/>
  <c r="AL971" i="19" a="1"/>
  <c r="AL972" i="19" a="1"/>
  <c r="AL973" i="19" a="1"/>
  <c r="AL974" i="19" a="1"/>
  <c r="AL975" i="19" a="1"/>
  <c r="AL976" i="19" a="1"/>
  <c r="AL977" i="19" a="1"/>
  <c r="AL978" i="19" a="1"/>
  <c r="AL979" i="19" a="1"/>
  <c r="AL980" i="19" a="1"/>
  <c r="AL981" i="19" a="1"/>
  <c r="AL982" i="19" a="1"/>
  <c r="AL983" i="19" a="1"/>
  <c r="AL984" i="19" a="1"/>
  <c r="AL985" i="19" a="1"/>
  <c r="AL986" i="19" a="1"/>
  <c r="AL987" i="19" a="1"/>
  <c r="AL988" i="19" a="1"/>
  <c r="AL989" i="19" a="1"/>
  <c r="AL990" i="19" a="1"/>
  <c r="AL991" i="19" a="1"/>
  <c r="AL992" i="19" a="1"/>
  <c r="AL993" i="19" a="1"/>
  <c r="AL994" i="19" a="1"/>
  <c r="AL995" i="19" a="1"/>
  <c r="AL996" i="19" a="1"/>
  <c r="AL997" i="19" a="1"/>
  <c r="AL998" i="19" a="1"/>
  <c r="AL999" i="19" a="1"/>
  <c r="AL1000" i="19" a="1"/>
  <c r="AL1001" i="19" a="1"/>
  <c r="AL1002" i="19" a="1"/>
  <c r="AL1003" i="19" a="1"/>
  <c r="AL1004" i="19" a="1"/>
  <c r="AL1005" i="19" a="1"/>
  <c r="AL1006" i="19" a="1"/>
  <c r="AL1007" i="19" a="1"/>
  <c r="AL1008" i="19" a="1"/>
  <c r="AL1009" i="19" a="1"/>
  <c r="AL1010" i="19" a="1"/>
  <c r="AL1011" i="19" a="1"/>
  <c r="AL1012" i="19" a="1"/>
  <c r="AL1013" i="19" a="1"/>
  <c r="AL1014" i="19" a="1"/>
  <c r="AL1015" i="19" a="1"/>
  <c r="AL1016" i="19" a="1"/>
  <c r="AL1017" i="19" a="1"/>
  <c r="AL1018" i="19" a="1"/>
  <c r="AL1019" i="19" a="1"/>
  <c r="AL1020" i="19" a="1"/>
  <c r="AL1021" i="19" a="1"/>
  <c r="AL1022" i="19" a="1"/>
  <c r="AL1023" i="19" a="1"/>
  <c r="AL1024" i="19" a="1"/>
  <c r="AL1025" i="19" a="1"/>
  <c r="AL1026" i="19" a="1"/>
  <c r="AL1027" i="19" a="1"/>
  <c r="AL1028" i="19" a="1"/>
  <c r="AL1029" i="19" a="1"/>
  <c r="AL1030" i="19" a="1"/>
  <c r="AL1031" i="19" a="1"/>
  <c r="AL1032" i="19" a="1"/>
  <c r="AL1033" i="19" a="1"/>
  <c r="AL1034" i="19" a="1"/>
  <c r="AL1035" i="19" a="1"/>
  <c r="AL1036" i="19" a="1"/>
  <c r="AL1037" i="19" a="1"/>
  <c r="AL1038" i="19" a="1"/>
  <c r="AL1039" i="19" a="1"/>
  <c r="AL1040" i="19" a="1"/>
  <c r="AL1041" i="19" a="1"/>
  <c r="AL1042" i="19" a="1"/>
  <c r="AL1043" i="19" a="1"/>
  <c r="AL1044" i="19" a="1"/>
  <c r="AL1045" i="19" a="1"/>
  <c r="AL1046" i="19" a="1"/>
  <c r="AL1047" i="19" a="1"/>
  <c r="AL1048" i="19" a="1"/>
  <c r="AL1049" i="19" a="1"/>
  <c r="AL1050" i="19" a="1"/>
  <c r="AL1051" i="19" a="1"/>
  <c r="AL1052" i="19" a="1"/>
  <c r="AL1053" i="19" a="1"/>
  <c r="AL1054" i="19" a="1"/>
  <c r="AL1055" i="19" a="1"/>
  <c r="AL1056" i="19" a="1"/>
  <c r="AL1057" i="19" a="1"/>
  <c r="AL1058" i="19" a="1"/>
  <c r="AL1059" i="19" a="1"/>
  <c r="AL1060" i="19" a="1"/>
  <c r="AL1061" i="19" a="1"/>
  <c r="AL1062" i="19" a="1"/>
  <c r="AL1063" i="19" a="1"/>
  <c r="AL1064" i="19" a="1"/>
  <c r="AL1065" i="19" a="1"/>
  <c r="AL1066" i="19" a="1"/>
  <c r="AL1067" i="19" a="1"/>
  <c r="AL1068" i="19" a="1"/>
  <c r="AL1069" i="19" a="1"/>
  <c r="AL1070" i="19" a="1"/>
  <c r="AL1071" i="19" a="1"/>
  <c r="AL1072" i="19" a="1"/>
  <c r="AL1073" i="19" a="1"/>
  <c r="AL1074" i="19" a="1"/>
  <c r="AL1075" i="19" a="1"/>
  <c r="AL1076" i="19" a="1"/>
  <c r="AL1077" i="19" a="1"/>
  <c r="AL1078" i="19" a="1"/>
  <c r="AL1079" i="19" a="1"/>
  <c r="AL1080" i="19" a="1"/>
  <c r="AL1081" i="19" a="1"/>
  <c r="AL1082" i="19" a="1"/>
  <c r="AL1083" i="19" a="1"/>
  <c r="AL1084" i="19" a="1"/>
  <c r="AL1085" i="19" a="1"/>
  <c r="AL1086" i="19" a="1"/>
  <c r="AL1087" i="19" a="1"/>
  <c r="AL1088" i="19" a="1"/>
  <c r="AL1089" i="19" a="1"/>
  <c r="AL1090" i="19" a="1"/>
  <c r="AL1091" i="19" a="1"/>
  <c r="AL1092" i="19" a="1"/>
  <c r="AL1093" i="19" a="1"/>
  <c r="AL1094" i="19" a="1"/>
  <c r="AL1095" i="19" a="1"/>
  <c r="AL1096" i="19" a="1"/>
  <c r="AL1097" i="19" a="1"/>
  <c r="AL1098" i="19" a="1"/>
  <c r="AL1099" i="19" a="1"/>
  <c r="AL1100" i="19" a="1"/>
  <c r="AL1101" i="19" a="1"/>
  <c r="AL1102" i="19" a="1"/>
  <c r="AL1103" i="19" a="1"/>
  <c r="AL1104" i="19" a="1"/>
  <c r="AL1105" i="19" a="1"/>
  <c r="AL1106" i="19" a="1"/>
  <c r="AL1107" i="19" a="1"/>
  <c r="AL1108" i="19" a="1"/>
  <c r="AL1109" i="19" a="1"/>
  <c r="AL1110" i="19" a="1"/>
  <c r="AL1111" i="19" a="1"/>
  <c r="AL1112" i="19" a="1"/>
  <c r="AL1113" i="19" a="1"/>
  <c r="AL1114" i="19" a="1"/>
  <c r="AL1115" i="19" a="1"/>
  <c r="AL1116" i="19" a="1"/>
  <c r="AL1117" i="19" a="1"/>
  <c r="AL1118" i="19" a="1"/>
  <c r="AL1119" i="19" a="1"/>
  <c r="AL1120" i="19" a="1"/>
  <c r="AL1121" i="19" a="1"/>
  <c r="AL1122" i="19" a="1"/>
  <c r="AL1123" i="19" a="1"/>
  <c r="AL1124" i="19" a="1"/>
  <c r="AL1125" i="19" a="1"/>
  <c r="AL1126" i="19" a="1"/>
  <c r="AL1127" i="19" a="1"/>
  <c r="AL1128" i="19" a="1"/>
  <c r="AL1129" i="19" a="1"/>
  <c r="AL1130" i="19" a="1"/>
  <c r="AL1131" i="19" a="1"/>
  <c r="AL1132" i="19" a="1"/>
  <c r="AL1133" i="19" a="1"/>
  <c r="AL1134" i="19" a="1"/>
  <c r="AL1135" i="19" a="1"/>
  <c r="AL1136" i="19" a="1"/>
  <c r="AL1137" i="19" a="1"/>
  <c r="AL1138" i="19" a="1"/>
  <c r="AL1139" i="19" a="1"/>
  <c r="AL1140" i="19" a="1"/>
  <c r="AL1141" i="19" a="1"/>
  <c r="AL1142" i="19" a="1"/>
  <c r="AL1143" i="19" a="1"/>
  <c r="AL1144" i="19" a="1"/>
  <c r="AL1145" i="19" a="1"/>
  <c r="AL1146" i="19" a="1"/>
  <c r="AL1147" i="19" a="1"/>
  <c r="AL1148" i="19" a="1"/>
  <c r="AL1149" i="19" a="1"/>
  <c r="AL1150" i="19" a="1"/>
  <c r="AL1151" i="19" a="1"/>
  <c r="AL1152" i="19" a="1"/>
  <c r="AL1153" i="19" a="1"/>
  <c r="AL1154" i="19" a="1"/>
  <c r="AL1155" i="19" a="1"/>
  <c r="AL1156" i="19" a="1"/>
  <c r="AL1157" i="19" a="1"/>
  <c r="AL1158" i="19" a="1"/>
  <c r="AL1159" i="19" a="1"/>
  <c r="AL1160" i="19" a="1"/>
  <c r="AL1161" i="19" a="1"/>
  <c r="AL1162" i="19" a="1"/>
  <c r="AL1163" i="19" a="1"/>
  <c r="AL1164" i="19" a="1"/>
  <c r="AL1165" i="19" a="1"/>
  <c r="AL1166" i="19" a="1"/>
  <c r="AL1167" i="19" a="1"/>
  <c r="AL1168" i="19" a="1"/>
  <c r="AL1169" i="19" a="1"/>
  <c r="AL1170" i="19" a="1"/>
  <c r="AL1171" i="19" a="1"/>
  <c r="AL1172" i="19" a="1"/>
  <c r="AL1173" i="19" a="1"/>
  <c r="AL1174" i="19" a="1"/>
  <c r="AL1175" i="19" a="1"/>
  <c r="AL1176" i="19" a="1"/>
  <c r="AL1177" i="19" a="1"/>
  <c r="AL1178" i="19" a="1"/>
  <c r="AL1179" i="19" a="1"/>
  <c r="AL1180" i="19" a="1"/>
  <c r="AL1181" i="19" a="1"/>
  <c r="AL1182" i="19" a="1"/>
  <c r="AL1183" i="19" a="1"/>
  <c r="AL1184" i="19" a="1"/>
  <c r="AL1185" i="19" a="1"/>
  <c r="AL1186" i="19" a="1"/>
  <c r="AL1187" i="19" a="1"/>
  <c r="AL1188" i="19" a="1"/>
  <c r="AL1189" i="19" a="1"/>
  <c r="AL1190" i="19" a="1"/>
  <c r="AL1191" i="19" a="1"/>
  <c r="AL1192" i="19" a="1"/>
  <c r="AL1193" i="19" a="1"/>
  <c r="AL1194" i="19" a="1"/>
  <c r="AL1195" i="19" a="1"/>
  <c r="AL1196" i="19" a="1"/>
  <c r="AL1197" i="19" a="1"/>
  <c r="AL1198" i="19" a="1"/>
  <c r="AL1199" i="19" a="1"/>
  <c r="AL1200" i="19" a="1"/>
  <c r="AL1201" i="19" a="1"/>
  <c r="AL1202" i="19" a="1"/>
  <c r="AL1203" i="19" a="1"/>
  <c r="AL1204" i="19" a="1"/>
  <c r="AL1205" i="19" a="1"/>
  <c r="AL1206" i="19" a="1"/>
  <c r="AL1207" i="19" a="1"/>
  <c r="AL1208" i="19" a="1"/>
  <c r="AL1209" i="19" a="1"/>
  <c r="AL1210" i="19" a="1"/>
  <c r="AL1211" i="19" a="1"/>
  <c r="AL1212" i="19" a="1"/>
  <c r="AL1213" i="19" a="1"/>
  <c r="AL1214" i="19" a="1"/>
  <c r="AL1215" i="19" a="1"/>
  <c r="AL1216" i="19" a="1"/>
  <c r="AL1217" i="19" a="1"/>
  <c r="AL1218" i="19" a="1"/>
  <c r="AL1219" i="19" a="1"/>
  <c r="AL1220" i="19" a="1"/>
  <c r="AL1221" i="19" a="1"/>
  <c r="AL1222" i="19" a="1"/>
  <c r="AL1223" i="19" a="1"/>
  <c r="AL1224" i="19" a="1"/>
  <c r="AL1225" i="19" a="1"/>
  <c r="AL1226" i="19" a="1"/>
  <c r="AL1227" i="19" a="1"/>
  <c r="AL1228" i="19" a="1"/>
  <c r="AL1229" i="19" a="1"/>
  <c r="AL1230" i="19" a="1"/>
  <c r="AL1231" i="19" a="1"/>
  <c r="AL1232" i="19" a="1"/>
  <c r="AL1233" i="19" a="1"/>
  <c r="AL1234" i="19" a="1"/>
  <c r="AL1235" i="19" a="1"/>
  <c r="AL1236" i="19" a="1"/>
  <c r="AL1237" i="19" a="1"/>
  <c r="AL1238" i="19" a="1"/>
  <c r="AL1239" i="19" a="1"/>
  <c r="AL1240" i="19" a="1"/>
  <c r="AL1241" i="19" a="1"/>
  <c r="AL1242" i="19" a="1"/>
  <c r="AL1243" i="19" a="1"/>
  <c r="AL1244" i="19" a="1"/>
  <c r="AL1245" i="19" a="1"/>
  <c r="AL1246" i="19" a="1"/>
  <c r="AL1247" i="19" a="1"/>
  <c r="AL1248" i="19" a="1"/>
  <c r="AL1249" i="19" a="1"/>
  <c r="AL1250" i="19" a="1"/>
  <c r="AL1251" i="19" a="1"/>
  <c r="AL1252" i="19" a="1"/>
  <c r="AL1253" i="19" a="1"/>
  <c r="AL1254" i="19" a="1"/>
  <c r="AL1255" i="19" a="1"/>
  <c r="AL1256" i="19" a="1"/>
  <c r="AL1257" i="19" a="1"/>
  <c r="AL1258" i="19" a="1"/>
  <c r="AL1259" i="19" a="1"/>
  <c r="AL1260" i="19" a="1"/>
  <c r="AL1261" i="19" a="1"/>
  <c r="AL1262" i="19" a="1"/>
  <c r="AL1263" i="19" a="1"/>
  <c r="AL1264" i="19" a="1"/>
  <c r="AL1265" i="19" a="1"/>
  <c r="AL1266" i="19" a="1"/>
  <c r="AL1267" i="19" a="1"/>
  <c r="AL1268" i="19" a="1"/>
  <c r="AL1269" i="19" a="1"/>
  <c r="AL1270" i="19" a="1"/>
  <c r="AL1271" i="19" a="1"/>
  <c r="AL1272" i="19" a="1"/>
  <c r="AL1273" i="19" a="1"/>
  <c r="AL1274" i="19" a="1"/>
  <c r="AL1275" i="19" a="1"/>
  <c r="AL1276" i="19" a="1"/>
  <c r="AL1277" i="19" a="1"/>
  <c r="AL1278" i="19" a="1"/>
  <c r="AL1279" i="19" a="1"/>
  <c r="AL1280" i="19" a="1"/>
  <c r="AL1281" i="19" a="1"/>
  <c r="AL1282" i="19" a="1"/>
  <c r="AL1283" i="19" a="1"/>
  <c r="AL1284" i="19" a="1"/>
  <c r="AL1285" i="19" a="1"/>
  <c r="AL1286" i="19" a="1"/>
  <c r="AL1287" i="19" a="1"/>
  <c r="AL1288" i="19" a="1"/>
  <c r="AL1289" i="19" a="1"/>
  <c r="AL1290" i="19" a="1"/>
  <c r="AL1291" i="19" a="1"/>
  <c r="AL1292" i="19" a="1"/>
  <c r="AL1293" i="19" a="1"/>
  <c r="AL1294" i="19" a="1"/>
  <c r="AL1295" i="19" a="1"/>
  <c r="AL1296" i="19" a="1"/>
  <c r="AL1297" i="19" a="1"/>
  <c r="AL1298" i="19" a="1"/>
  <c r="AL1299" i="19" a="1"/>
  <c r="AL1300" i="19" a="1"/>
  <c r="AL1301" i="19" a="1"/>
  <c r="AL1302" i="19" a="1"/>
  <c r="AL1303" i="19" a="1"/>
  <c r="AL1304" i="19" a="1"/>
  <c r="AL1305" i="19" a="1"/>
  <c r="AL1306" i="19" a="1"/>
  <c r="AL1307" i="19" a="1"/>
  <c r="AL1308" i="19" a="1"/>
  <c r="AL1309" i="19" a="1"/>
  <c r="AL1310" i="19" a="1"/>
  <c r="AL1311" i="19" a="1"/>
  <c r="AL1312" i="19" a="1"/>
  <c r="AL1313" i="19" a="1"/>
  <c r="AL1314" i="19" a="1"/>
  <c r="AL1315" i="19" a="1"/>
  <c r="AL1316" i="19" a="1"/>
  <c r="AL1317" i="19" a="1"/>
  <c r="AL1318" i="19" a="1"/>
  <c r="AL1319" i="19" a="1"/>
  <c r="AL1320" i="19" a="1"/>
  <c r="AL1321" i="19" a="1"/>
  <c r="AL1322" i="19" a="1"/>
  <c r="AL1323" i="19" a="1"/>
  <c r="AL1324" i="19" a="1"/>
  <c r="AL1325" i="19" a="1"/>
  <c r="AL1326" i="19" a="1"/>
  <c r="AL1327" i="19" a="1"/>
  <c r="AL1328" i="19" a="1"/>
  <c r="AL1329" i="19" a="1"/>
  <c r="AL1330" i="19" a="1"/>
  <c r="AL1331" i="19" a="1"/>
  <c r="AL1332" i="19" a="1"/>
  <c r="AL1333" i="19" a="1"/>
  <c r="AL1334" i="19" a="1"/>
  <c r="AL1335" i="19" a="1"/>
  <c r="AL1336" i="19" a="1"/>
  <c r="AL1337" i="19" a="1"/>
  <c r="AL1338" i="19" a="1"/>
  <c r="AL1339" i="19" a="1"/>
  <c r="AL1340" i="19" a="1"/>
  <c r="AL1341" i="19" a="1"/>
  <c r="AL1342" i="19" a="1"/>
  <c r="AL1343" i="19" a="1"/>
  <c r="AL1344" i="19" a="1"/>
  <c r="AL1345" i="19" a="1"/>
  <c r="AL1346" i="19" a="1"/>
  <c r="AL1347" i="19" a="1"/>
  <c r="AL1348" i="19" a="1"/>
  <c r="AL1349" i="19" a="1"/>
  <c r="AL1350" i="19" a="1"/>
  <c r="AL1351" i="19" a="1"/>
  <c r="AL1352" i="19" a="1"/>
  <c r="AL1353" i="19" a="1"/>
  <c r="AL1354" i="19" a="1"/>
  <c r="AL1355" i="19" a="1"/>
  <c r="AL1356" i="19" a="1"/>
  <c r="AL1357" i="19" a="1"/>
  <c r="AL1358" i="19" a="1"/>
  <c r="AL1359" i="19" a="1"/>
  <c r="AL1360" i="19" a="1"/>
  <c r="AL1361" i="19" a="1"/>
  <c r="AL1362" i="19" a="1"/>
  <c r="AL1363" i="19" a="1"/>
  <c r="AL1364" i="19" a="1"/>
  <c r="AL1365" i="19" a="1"/>
  <c r="AL1366" i="19" a="1"/>
  <c r="AL1367" i="19" a="1"/>
  <c r="AL1368" i="19" a="1"/>
  <c r="AL1369" i="19" a="1"/>
  <c r="AL1370" i="19" a="1"/>
  <c r="AL1371" i="19" a="1"/>
  <c r="AL1372" i="19" a="1"/>
  <c r="AL1373" i="19" a="1"/>
  <c r="AL1374" i="19" a="1"/>
  <c r="AL1375" i="19" a="1"/>
  <c r="AL1376" i="19" a="1"/>
  <c r="AL1377" i="19" a="1"/>
  <c r="AL1378" i="19" a="1"/>
  <c r="AL1379" i="19" a="1"/>
  <c r="AL1380" i="19" a="1"/>
  <c r="AL1381" i="19" a="1"/>
  <c r="AL1382" i="19" a="1"/>
  <c r="AL1383" i="19" a="1"/>
  <c r="AL1384" i="19" a="1"/>
  <c r="AL1385" i="19" a="1"/>
  <c r="AL1386" i="19" a="1"/>
  <c r="AL1387" i="19" a="1"/>
  <c r="AL1388" i="19" a="1"/>
  <c r="AL1389" i="19" a="1"/>
  <c r="AL1390" i="19" a="1"/>
  <c r="AL1391" i="19" a="1"/>
  <c r="AL1392" i="19" a="1"/>
  <c r="AL1393" i="19" a="1"/>
  <c r="AL1394" i="19" a="1"/>
  <c r="AL1395" i="19" a="1"/>
  <c r="AL1396" i="19" a="1"/>
  <c r="AL1397" i="19" a="1"/>
  <c r="AL1398" i="19" a="1"/>
  <c r="AL1399" i="19" a="1"/>
  <c r="AL1400" i="19" a="1"/>
  <c r="AL1401" i="19" a="1"/>
  <c r="AL1402" i="19" a="1"/>
  <c r="AL1403" i="19" a="1"/>
  <c r="AL1404" i="19" a="1"/>
  <c r="AL1405" i="19" a="1"/>
  <c r="AL1406" i="19" a="1"/>
  <c r="AL1407" i="19" a="1"/>
  <c r="AL1408" i="19" a="1"/>
  <c r="AL1409" i="19" a="1"/>
  <c r="AL1410" i="19" a="1"/>
  <c r="AL1411" i="19" a="1"/>
  <c r="AL1412" i="19" a="1"/>
  <c r="AL1413" i="19" a="1"/>
  <c r="AL1414" i="19" a="1"/>
  <c r="AL1415" i="19" a="1"/>
  <c r="AL1416" i="19" a="1"/>
  <c r="AL1417" i="19" a="1"/>
  <c r="AL1418" i="19" a="1"/>
  <c r="AL1419" i="19" a="1"/>
  <c r="AL1420" i="19" a="1"/>
  <c r="AL1421" i="19" a="1"/>
  <c r="AL1422" i="19" a="1"/>
  <c r="AL1423" i="19" a="1"/>
  <c r="AL1424" i="19" a="1"/>
  <c r="AL1425" i="19" a="1"/>
  <c r="AL1426" i="19" a="1"/>
  <c r="AL1427" i="19" a="1"/>
  <c r="AL1428" i="19" a="1"/>
  <c r="AL1429" i="19" a="1"/>
  <c r="AL1430" i="19" a="1"/>
  <c r="AL1431" i="19" a="1"/>
  <c r="AL1432" i="19" a="1"/>
  <c r="AL1433" i="19" a="1"/>
  <c r="AL1434" i="19" a="1"/>
  <c r="AL1435" i="19" a="1"/>
  <c r="AL1436" i="19" a="1"/>
  <c r="AL1437" i="19" a="1"/>
  <c r="AL1438" i="19" a="1"/>
  <c r="AL1439" i="19" a="1"/>
  <c r="AL1440" i="19" a="1"/>
  <c r="AL1441" i="19" a="1"/>
  <c r="AL1442" i="19" a="1"/>
  <c r="AL1443" i="19" a="1"/>
  <c r="AL1444" i="19" a="1"/>
  <c r="AL1445" i="19" a="1"/>
  <c r="AL1446" i="19" a="1"/>
  <c r="AL1447" i="19" a="1"/>
  <c r="AL1448" i="19" a="1"/>
  <c r="AL1449" i="19" a="1"/>
  <c r="AL1450" i="19" a="1"/>
  <c r="AL1451" i="19" a="1"/>
  <c r="AL1452" i="19" a="1"/>
  <c r="AL1453" i="19" a="1"/>
  <c r="AL1454" i="19" a="1"/>
  <c r="AL1455" i="19" a="1"/>
  <c r="AL1456" i="19" a="1"/>
  <c r="AL1457" i="19" a="1"/>
  <c r="AL1458" i="19" a="1"/>
  <c r="AL1459" i="19" a="1"/>
  <c r="AL1460" i="19" a="1"/>
  <c r="AL1461" i="19" a="1"/>
  <c r="AL1462" i="19" a="1"/>
  <c r="AL1463" i="19" a="1"/>
  <c r="AL1464" i="19" a="1"/>
  <c r="AL1465" i="19" a="1"/>
  <c r="AL1466" i="19" a="1"/>
  <c r="AL1467" i="19" a="1"/>
  <c r="AL1468" i="19" a="1"/>
  <c r="AL1469" i="19" a="1"/>
  <c r="AL1470" i="19" a="1"/>
  <c r="AL1471" i="19" a="1"/>
  <c r="AL1472" i="19" a="1"/>
  <c r="AL1473" i="19" a="1"/>
  <c r="AL1474" i="19" a="1"/>
  <c r="AL1475" i="19" a="1"/>
  <c r="AL1476" i="19" a="1"/>
  <c r="AL1477" i="19" a="1"/>
  <c r="AL1478" i="19" a="1"/>
  <c r="AL1479" i="19" a="1"/>
  <c r="AL1480" i="19" a="1"/>
  <c r="AL1481" i="19" a="1"/>
  <c r="AL1482" i="19" a="1"/>
  <c r="AL1483" i="19" a="1"/>
  <c r="AL1484" i="19" a="1"/>
  <c r="AL1485" i="19" a="1"/>
  <c r="AL1486" i="19" a="1"/>
  <c r="AL1487" i="19" a="1"/>
  <c r="AL1488" i="19" a="1"/>
  <c r="AL1489" i="19" a="1"/>
  <c r="AL1490" i="19" a="1"/>
  <c r="AL1491" i="19" a="1"/>
  <c r="AL1492" i="19" a="1"/>
  <c r="AL1493" i="19" a="1"/>
  <c r="AL1494" i="19" a="1"/>
  <c r="AL1495" i="19" a="1"/>
  <c r="AL1496" i="19" a="1"/>
  <c r="AL1497" i="19" a="1"/>
  <c r="AL1498" i="19" a="1"/>
  <c r="AL1499" i="19" a="1"/>
  <c r="AL1500" i="19" a="1"/>
  <c r="AL1501" i="19" a="1"/>
  <c r="AL1502" i="19" a="1"/>
  <c r="AL1503" i="19" a="1"/>
  <c r="AL1504" i="19" a="1"/>
  <c r="AL1505" i="19" a="1"/>
  <c r="AL1506" i="19" a="1"/>
  <c r="AL1507" i="19" a="1"/>
  <c r="AL1508" i="19" a="1"/>
  <c r="AL1509" i="19" a="1"/>
  <c r="AL1510" i="19" a="1"/>
  <c r="AL1511" i="19" a="1"/>
  <c r="AL1512" i="19" a="1"/>
  <c r="AL1513" i="19" a="1"/>
  <c r="AL1514" i="19" a="1"/>
  <c r="AL1515" i="19" a="1"/>
  <c r="AL1516" i="19" a="1"/>
  <c r="AL1517" i="19" a="1"/>
  <c r="AL1518" i="19" a="1"/>
  <c r="AL1519" i="19" a="1"/>
  <c r="AL1520" i="19" a="1"/>
  <c r="AL1521" i="19" a="1"/>
  <c r="AL1522" i="19" a="1"/>
  <c r="AL1523" i="19" a="1"/>
  <c r="AL1524" i="19" a="1"/>
  <c r="AL1525" i="19" a="1"/>
  <c r="AL1526" i="19" a="1"/>
  <c r="AL1527" i="19" a="1"/>
  <c r="AL1528" i="19" a="1"/>
  <c r="AL1529" i="19" a="1"/>
  <c r="AL1530" i="19" a="1"/>
  <c r="AL1531" i="19" a="1"/>
  <c r="AL1532" i="19" a="1"/>
  <c r="AL1533" i="19" a="1"/>
  <c r="AL1534" i="19" a="1"/>
  <c r="AL1535" i="19" a="1"/>
  <c r="AL1536" i="19" a="1"/>
  <c r="AL1537" i="19" a="1"/>
  <c r="AL1538" i="19" a="1"/>
  <c r="AL1539" i="19" a="1"/>
  <c r="AL1540" i="19" a="1"/>
  <c r="AL1541" i="19" a="1"/>
  <c r="AL1542" i="19" a="1"/>
  <c r="AL1543" i="19" a="1"/>
  <c r="AL1544" i="19" a="1"/>
  <c r="AL1545" i="19" a="1"/>
  <c r="AL1546" i="19" a="1"/>
  <c r="AL1547" i="19" a="1"/>
  <c r="AL1548" i="19" a="1"/>
  <c r="AL1549" i="19" a="1"/>
  <c r="AL1550" i="19" a="1"/>
  <c r="AL1551" i="19" a="1"/>
  <c r="AL1552" i="19" a="1"/>
  <c r="AL1553" i="19" a="1"/>
  <c r="AL1554" i="19" a="1"/>
  <c r="AL1555" i="19" a="1"/>
  <c r="AL1556" i="19" a="1"/>
  <c r="AL1557" i="19" a="1"/>
  <c r="AL1558" i="19" a="1"/>
  <c r="AL1559" i="19" a="1"/>
  <c r="AL1560" i="19" a="1"/>
  <c r="AL1561" i="19" a="1"/>
  <c r="AL1562" i="19" a="1"/>
  <c r="AL1563" i="19" a="1"/>
  <c r="AL1564" i="19" a="1"/>
  <c r="AL1565" i="19" a="1"/>
  <c r="AL1566" i="19" a="1"/>
  <c r="AL1567" i="19" a="1"/>
  <c r="AL1568" i="19" a="1"/>
  <c r="AL1569" i="19" a="1"/>
  <c r="AL1570" i="19" a="1"/>
  <c r="AL1571" i="19" a="1"/>
  <c r="AL1572" i="19" a="1"/>
  <c r="AL1573" i="19" a="1"/>
  <c r="AL1574" i="19" a="1"/>
  <c r="AL1575" i="19" a="1"/>
  <c r="AL1576" i="19" a="1"/>
  <c r="AL1577" i="19" a="1"/>
  <c r="AL1578" i="19" a="1"/>
  <c r="AL1579" i="19" a="1"/>
  <c r="AL1580" i="19" a="1"/>
  <c r="AL1581" i="19" a="1"/>
  <c r="AL1582" i="19" a="1"/>
  <c r="AL1583" i="19" a="1"/>
  <c r="AL1584" i="19" a="1"/>
  <c r="AL1585" i="19" a="1"/>
  <c r="AL1586" i="19" a="1"/>
  <c r="AL1587" i="19" a="1"/>
  <c r="AL1588" i="19" a="1"/>
  <c r="AL1589" i="19" a="1"/>
  <c r="AL1590" i="19" a="1"/>
  <c r="AL1591" i="19" a="1"/>
  <c r="AL1592" i="19" a="1"/>
  <c r="AL1593" i="19" a="1"/>
  <c r="AL1594" i="19" a="1"/>
  <c r="AL1595" i="19" a="1"/>
  <c r="AL1596" i="19" a="1"/>
  <c r="AL1597" i="19" a="1"/>
  <c r="AL1598" i="19" a="1"/>
  <c r="AL1599" i="19" a="1"/>
  <c r="AL1600" i="19" a="1"/>
  <c r="AL1601" i="19" a="1"/>
  <c r="AL1602" i="19" a="1"/>
  <c r="AL1603" i="19" a="1"/>
  <c r="AL1604" i="19" a="1"/>
  <c r="AL1605" i="19" a="1"/>
  <c r="AL1606" i="19" a="1"/>
  <c r="AL1607" i="19" a="1"/>
  <c r="AL1608" i="19" a="1"/>
  <c r="AL1609" i="19" a="1"/>
  <c r="AL1610" i="19" a="1"/>
  <c r="AL1611" i="19" a="1"/>
  <c r="AL1612" i="19" a="1"/>
  <c r="AL1613" i="19" a="1"/>
  <c r="AL1614" i="19" a="1"/>
  <c r="AL1615" i="19" a="1"/>
  <c r="AL1616" i="19" a="1"/>
  <c r="AL1617" i="19" a="1"/>
  <c r="AL1618" i="19" a="1"/>
  <c r="AL1619" i="19" a="1"/>
  <c r="AL1620" i="19" a="1"/>
  <c r="AL1621" i="19" a="1"/>
  <c r="AL1622" i="19" a="1"/>
  <c r="AL1623" i="19" a="1"/>
  <c r="AL1624" i="19" a="1"/>
  <c r="AL1625" i="19" a="1"/>
  <c r="AL1626" i="19" a="1"/>
  <c r="AL1627" i="19" a="1"/>
  <c r="AL1628" i="19" a="1"/>
  <c r="AL1629" i="19" a="1"/>
  <c r="AL1630" i="19" a="1"/>
  <c r="AL1631" i="19" a="1"/>
  <c r="AL1632" i="19" a="1"/>
  <c r="AL1633" i="19" a="1"/>
  <c r="AL1634" i="19" a="1"/>
  <c r="AL1635" i="19" a="1"/>
  <c r="AL1636" i="19" a="1"/>
  <c r="AL1637" i="19" a="1"/>
  <c r="AL1638" i="19" a="1"/>
  <c r="AL1639" i="19" a="1"/>
  <c r="AL1640" i="19" a="1"/>
  <c r="AL1641" i="19" a="1"/>
  <c r="AL1642" i="19" a="1"/>
  <c r="AL1643" i="19" a="1"/>
  <c r="AL1644" i="19" a="1"/>
  <c r="AL1645" i="19" a="1"/>
  <c r="AL1646" i="19" a="1"/>
  <c r="AL1647" i="19" a="1"/>
  <c r="AL1648" i="19" a="1"/>
  <c r="AL1649" i="19" a="1"/>
  <c r="AL1650" i="19" a="1"/>
  <c r="AL1651" i="19" a="1"/>
  <c r="AL1652" i="19" a="1"/>
  <c r="AL1653" i="19" a="1"/>
  <c r="AL1654" i="19" a="1"/>
  <c r="AL1655" i="19" a="1"/>
  <c r="AL1656" i="19" a="1"/>
  <c r="AL1657" i="19" a="1"/>
  <c r="AL1658" i="19" a="1"/>
  <c r="AL1659" i="19" a="1"/>
  <c r="AL1660" i="19" a="1"/>
  <c r="AL1661" i="19" a="1"/>
  <c r="AL1662" i="19" a="1"/>
  <c r="AL1663" i="19" a="1"/>
  <c r="AL1664" i="19" a="1"/>
  <c r="AL1665" i="19" a="1"/>
  <c r="AL1666" i="19" a="1"/>
  <c r="AL1667" i="19" a="1"/>
  <c r="AL1668" i="19" a="1"/>
  <c r="AL1669" i="19" a="1"/>
  <c r="AL1670" i="19" a="1"/>
  <c r="AL1671" i="19" a="1"/>
  <c r="AL1672" i="19" a="1"/>
  <c r="AL1673" i="19" a="1"/>
  <c r="AL1674" i="19" a="1"/>
  <c r="AL1675" i="19" a="1"/>
  <c r="AL1676" i="19" a="1"/>
  <c r="AL1677" i="19" a="1"/>
  <c r="AL1678" i="19" a="1"/>
  <c r="AL1679" i="19" a="1"/>
  <c r="AL1680" i="19" a="1"/>
  <c r="AL1681" i="19" a="1"/>
  <c r="AL1682" i="19" a="1"/>
  <c r="AL1683" i="19" a="1"/>
  <c r="AL1684" i="19" a="1"/>
  <c r="AL1685" i="19" a="1"/>
  <c r="AL1686" i="19" a="1"/>
  <c r="AL1687" i="19" a="1"/>
  <c r="AL1688" i="19" a="1"/>
  <c r="AL1689" i="19" a="1"/>
  <c r="AL1690" i="19" a="1"/>
  <c r="AL1691" i="19" a="1"/>
  <c r="AL1692" i="19" a="1"/>
  <c r="AL1693" i="19" a="1"/>
  <c r="AL1694" i="19" a="1"/>
  <c r="AL1695" i="19" a="1"/>
  <c r="AL1696" i="19" a="1"/>
  <c r="AL1697" i="19" a="1"/>
  <c r="AL1698" i="19" a="1"/>
  <c r="AL1699" i="19" a="1"/>
  <c r="AL1700" i="19" a="1"/>
  <c r="AL1701" i="19" a="1"/>
  <c r="AL1702" i="19" a="1"/>
  <c r="AL1703" i="19" a="1"/>
  <c r="AL1704" i="19" a="1"/>
  <c r="AL1705" i="19" a="1"/>
  <c r="AL1706" i="19" a="1"/>
  <c r="AL1707" i="19" a="1"/>
  <c r="AL1708" i="19" a="1"/>
  <c r="AL1709" i="19" a="1"/>
  <c r="AL1710" i="19" a="1"/>
  <c r="AL1711" i="19" a="1"/>
  <c r="AL1712" i="19" a="1"/>
  <c r="AL1713" i="19" a="1"/>
  <c r="AL1714" i="19" a="1"/>
  <c r="AL1715" i="19" a="1"/>
  <c r="AL1716" i="19" a="1"/>
  <c r="AL1717" i="19" a="1"/>
  <c r="AL1718" i="19" a="1"/>
  <c r="AL1719" i="19" a="1"/>
  <c r="AL1720" i="19" a="1"/>
  <c r="AL1721" i="19" a="1"/>
  <c r="AL1722" i="19" a="1"/>
  <c r="AL1723" i="19" a="1"/>
  <c r="AL1724" i="19" a="1"/>
  <c r="AL1725" i="19" a="1"/>
  <c r="AL1726" i="19" a="1"/>
  <c r="AL1727" i="19" a="1"/>
  <c r="AL1728" i="19" a="1"/>
  <c r="AL1729" i="19" a="1"/>
  <c r="AL1730" i="19" a="1"/>
  <c r="AL1731" i="19" a="1"/>
  <c r="AL1732" i="19" a="1"/>
  <c r="AL1733" i="19" a="1"/>
  <c r="AL1734" i="19" a="1"/>
  <c r="AL1735" i="19" a="1"/>
  <c r="AL1736" i="19" a="1"/>
  <c r="AL1737" i="19" a="1"/>
  <c r="AL1738" i="19" a="1"/>
  <c r="AL1739" i="19" a="1"/>
  <c r="AL1740" i="19" a="1"/>
  <c r="AL1741" i="19" a="1"/>
  <c r="AL1742" i="19" a="1"/>
  <c r="AL1743" i="19" a="1"/>
  <c r="AL1744" i="19" a="1"/>
  <c r="AL1745" i="19" a="1"/>
  <c r="AL1746" i="19" a="1"/>
  <c r="AL1747" i="19" a="1"/>
  <c r="AL1748" i="19" a="1"/>
  <c r="AL1749" i="19" a="1"/>
  <c r="AL1750" i="19" a="1"/>
  <c r="AL1751" i="19" a="1"/>
  <c r="AL1752" i="19" a="1"/>
  <c r="AL1753" i="19" a="1"/>
  <c r="AL1754" i="19" a="1"/>
  <c r="AL1755" i="19" a="1"/>
  <c r="AL1756" i="19" a="1"/>
  <c r="AL1757" i="19" a="1"/>
  <c r="AL1758" i="19" a="1"/>
  <c r="AL1759" i="19" a="1"/>
  <c r="AL1760" i="19" a="1"/>
  <c r="AL1761" i="19" a="1"/>
  <c r="AL1762" i="19" a="1"/>
  <c r="AL1763" i="19" a="1"/>
  <c r="AL1764" i="19" a="1"/>
  <c r="AL1765" i="19" a="1"/>
  <c r="AL1766" i="19" a="1"/>
  <c r="AL1767" i="19" a="1"/>
  <c r="AL1768" i="19" a="1"/>
  <c r="AL1769" i="19" a="1"/>
  <c r="AL1770" i="19" a="1"/>
  <c r="AL1771" i="19" a="1"/>
  <c r="AL1772" i="19" a="1"/>
  <c r="AL1773" i="19" a="1"/>
  <c r="AL1774" i="19" a="1"/>
  <c r="AL1775" i="19" a="1"/>
  <c r="AL1776" i="19" a="1"/>
  <c r="AL1777" i="19" a="1"/>
  <c r="AL1778" i="19" a="1"/>
  <c r="AL1779" i="19" a="1"/>
  <c r="AL1780" i="19" a="1"/>
  <c r="AL1781" i="19" a="1"/>
  <c r="AL1782" i="19" a="1"/>
  <c r="AL1783" i="19" a="1"/>
  <c r="AL1784" i="19" a="1"/>
  <c r="AL1785" i="19" a="1"/>
  <c r="AL1786" i="19" a="1"/>
  <c r="AL1787" i="19" a="1"/>
  <c r="AL1788" i="19" a="1"/>
  <c r="AL1789" i="19" a="1"/>
  <c r="AL1790" i="19" a="1"/>
  <c r="AL1791" i="19" a="1"/>
  <c r="AL1792" i="19" a="1"/>
  <c r="AL1793" i="19" a="1"/>
  <c r="AL1794" i="19" a="1"/>
  <c r="AL1795" i="19" a="1"/>
  <c r="AL1796" i="19" a="1"/>
  <c r="AL1797" i="19" a="1"/>
  <c r="AL1798" i="19" a="1"/>
  <c r="AL1799" i="19" a="1"/>
  <c r="AL1800" i="19" a="1"/>
  <c r="AL1801" i="19" a="1"/>
  <c r="AL1802" i="19" a="1"/>
  <c r="AL1803" i="19" a="1"/>
  <c r="AL1804" i="19" a="1"/>
  <c r="AL1805" i="19" a="1"/>
  <c r="AL1806" i="19" a="1"/>
  <c r="AL1807" i="19" a="1"/>
  <c r="AL1808" i="19" a="1"/>
  <c r="AL1809" i="19" a="1"/>
  <c r="AL1810" i="19" a="1"/>
  <c r="AL1811" i="19" a="1"/>
  <c r="AL1812" i="19" a="1"/>
  <c r="AL1813" i="19" a="1"/>
  <c r="AL1814" i="19" a="1"/>
  <c r="AL1815" i="19" a="1"/>
  <c r="AL1816" i="19" a="1"/>
  <c r="AL1817" i="19" a="1"/>
  <c r="AL1818" i="19" a="1"/>
  <c r="AL1819" i="19" a="1"/>
  <c r="AL1820" i="19" a="1"/>
  <c r="AL1821" i="19" a="1"/>
  <c r="AL1822" i="19" a="1"/>
  <c r="AL1823" i="19" a="1"/>
  <c r="AL1824" i="19" a="1"/>
  <c r="AL1825" i="19" a="1"/>
  <c r="AL1826" i="19" a="1"/>
  <c r="AL1827" i="19" a="1"/>
  <c r="AL1828" i="19" a="1"/>
  <c r="AL1829" i="19" a="1"/>
  <c r="AL1830" i="19" a="1"/>
  <c r="AL1831" i="19" a="1"/>
  <c r="AL1832" i="19" a="1"/>
  <c r="AL1833" i="19" a="1"/>
  <c r="AL1834" i="19" a="1"/>
  <c r="AL1835" i="19" a="1"/>
  <c r="AL1836" i="19" a="1"/>
  <c r="AL1837" i="19" a="1"/>
  <c r="AL1838" i="19" a="1"/>
  <c r="AL1839" i="19" a="1"/>
  <c r="AL1840" i="19" a="1"/>
  <c r="AL1841" i="19" a="1"/>
  <c r="AL1842" i="19" a="1"/>
  <c r="AL1843" i="19" a="1"/>
  <c r="AL1844" i="19" a="1"/>
  <c r="AL1845" i="19" a="1"/>
  <c r="AL1846" i="19" a="1"/>
  <c r="AL1847" i="19" a="1"/>
  <c r="AL1848" i="19" a="1"/>
  <c r="AL1849" i="19" a="1"/>
  <c r="AL1850" i="19" a="1"/>
  <c r="AL1851" i="19" a="1"/>
  <c r="AL1852" i="19" a="1"/>
  <c r="AL1853" i="19" a="1"/>
  <c r="AL1854" i="19" a="1"/>
  <c r="AL1855" i="19" a="1"/>
  <c r="AL1856" i="19" a="1"/>
  <c r="AL1857" i="19" a="1"/>
  <c r="AL1858" i="19" a="1"/>
  <c r="AL1859" i="19" a="1"/>
  <c r="AL1860" i="19" a="1"/>
  <c r="AL1861" i="19" a="1"/>
  <c r="AL1862" i="19" a="1"/>
  <c r="AL1863" i="19" a="1"/>
  <c r="AL1864" i="19" a="1"/>
  <c r="AL1865" i="19" a="1"/>
  <c r="AL1866" i="19" a="1"/>
  <c r="AL1867" i="19" a="1"/>
  <c r="AL1868" i="19" a="1"/>
  <c r="AL1869" i="19" a="1"/>
  <c r="AL1870" i="19" a="1"/>
  <c r="AL1871" i="19" a="1"/>
  <c r="AL1872" i="19" a="1"/>
  <c r="AL1873" i="19" a="1"/>
  <c r="AL1874" i="19" a="1"/>
  <c r="AL1875" i="19" a="1"/>
  <c r="AL1876" i="19" a="1"/>
  <c r="AL1877" i="19" a="1"/>
  <c r="AL1878" i="19" a="1"/>
  <c r="AL1879" i="19" a="1"/>
  <c r="AL1880" i="19" a="1"/>
  <c r="AL1881" i="19" a="1"/>
  <c r="AL1882" i="19" a="1"/>
  <c r="AL1883" i="19" a="1"/>
  <c r="AL1884" i="19" a="1"/>
  <c r="AL1885" i="19" a="1"/>
  <c r="AL1886" i="19" a="1"/>
  <c r="AL1887" i="19" a="1"/>
  <c r="AL1888" i="19" a="1"/>
  <c r="AL1889" i="19" a="1"/>
  <c r="AL1890" i="19" a="1"/>
  <c r="AL1891" i="19" a="1"/>
  <c r="AL1892" i="19" a="1"/>
  <c r="AL1893" i="19" a="1"/>
  <c r="AL1894" i="19" a="1"/>
  <c r="AL1895" i="19" a="1"/>
  <c r="AL1896" i="19" a="1"/>
  <c r="AL1897" i="19" a="1"/>
  <c r="AL1898" i="19" a="1"/>
  <c r="AL1899" i="19" a="1"/>
  <c r="AL1900" i="19" a="1"/>
  <c r="AL1901" i="19" a="1"/>
  <c r="AL1902" i="19" a="1"/>
  <c r="AL1903" i="19" a="1"/>
  <c r="AL1904" i="19" a="1"/>
  <c r="AL1905" i="19" a="1"/>
  <c r="AL1906" i="19" a="1"/>
  <c r="AL1907" i="19" a="1"/>
  <c r="AL1908" i="19" a="1"/>
  <c r="AL1909" i="19" a="1"/>
  <c r="AL1910" i="19" a="1"/>
  <c r="AL1911" i="19" a="1"/>
  <c r="AL1912" i="19" a="1"/>
  <c r="AL1913" i="19" a="1"/>
  <c r="AL1914" i="19" a="1"/>
  <c r="AL1915" i="19" a="1"/>
  <c r="AL1916" i="19" a="1"/>
  <c r="AL1917" i="19" a="1"/>
  <c r="AL1918" i="19" a="1"/>
  <c r="AL1919" i="19" a="1"/>
  <c r="AL1920" i="19" a="1"/>
  <c r="AL1921" i="19" a="1"/>
  <c r="AL1922" i="19" a="1"/>
  <c r="AL1923" i="19" a="1"/>
  <c r="AL1924" i="19" a="1"/>
  <c r="AL1925" i="19" a="1"/>
  <c r="AL1926" i="19" a="1"/>
  <c r="AL1927" i="19" a="1"/>
  <c r="AL1928" i="19" a="1"/>
  <c r="AL1929" i="19" a="1"/>
  <c r="AL1930" i="19" a="1"/>
  <c r="AL1931" i="19" a="1"/>
  <c r="AL1932" i="19" a="1"/>
  <c r="AL1933" i="19" a="1"/>
  <c r="AL1934" i="19" a="1"/>
  <c r="AL1935" i="19" a="1"/>
  <c r="AL1936" i="19" a="1"/>
  <c r="AL1937" i="19" a="1"/>
  <c r="AL1938" i="19" a="1"/>
  <c r="AL1939" i="19" a="1"/>
  <c r="AL1940" i="19" a="1"/>
  <c r="AL1941" i="19" a="1"/>
  <c r="AL1942" i="19" a="1"/>
  <c r="AL1943" i="19" a="1"/>
  <c r="AL1944" i="19" a="1"/>
  <c r="AL1945" i="19" a="1"/>
  <c r="AL1946" i="19" a="1"/>
  <c r="AL1947" i="19" a="1"/>
  <c r="AL1948" i="19" a="1"/>
  <c r="AL1949" i="19" a="1"/>
  <c r="AL1950" i="19" a="1"/>
  <c r="AL1951" i="19" a="1"/>
  <c r="AL1952" i="19" a="1"/>
  <c r="AL1953" i="19" a="1"/>
  <c r="AL1954" i="19" a="1"/>
  <c r="AL1955" i="19" a="1"/>
  <c r="AL1956" i="19" a="1"/>
  <c r="AL1957" i="19" a="1"/>
  <c r="AL1958" i="19" a="1"/>
  <c r="AL1959" i="19" a="1"/>
  <c r="AL1960" i="19" a="1"/>
  <c r="AL1961" i="19" a="1"/>
  <c r="AL1962" i="19" a="1"/>
  <c r="AL1963" i="19" a="1"/>
  <c r="AL1964" i="19" a="1"/>
  <c r="AL1965" i="19" a="1"/>
  <c r="AL1966" i="19" a="1"/>
  <c r="AL1967" i="19" a="1"/>
  <c r="AL1968" i="19" a="1"/>
  <c r="AL1969" i="19" a="1"/>
  <c r="AL1970" i="19" a="1"/>
  <c r="AL1971" i="19" a="1"/>
  <c r="AL1972" i="19" a="1"/>
  <c r="AL1973" i="19" a="1"/>
  <c r="AL1974" i="19" a="1"/>
  <c r="AL1975" i="19" a="1"/>
  <c r="AL1976" i="19" a="1"/>
  <c r="AL1977" i="19" a="1"/>
  <c r="AL1978" i="19" a="1"/>
  <c r="AL1979" i="19" a="1"/>
  <c r="AL1980" i="19" a="1"/>
  <c r="AL1981" i="19" a="1"/>
  <c r="AL1982" i="19" a="1"/>
  <c r="AL1983" i="19" a="1"/>
  <c r="AL1984" i="19" a="1"/>
  <c r="AL1985" i="19" a="1"/>
  <c r="AL1986" i="19" a="1"/>
  <c r="AL1987" i="19" a="1"/>
  <c r="AL1988" i="19" a="1"/>
  <c r="AL1989" i="19" a="1"/>
  <c r="AL1990" i="19" a="1"/>
  <c r="AL1991" i="19" a="1"/>
  <c r="AL1992" i="19" a="1"/>
  <c r="AL1993" i="19" a="1"/>
  <c r="AL1994" i="19" a="1"/>
  <c r="AL1995" i="19" a="1"/>
  <c r="AL1996" i="19" a="1"/>
  <c r="AL1997" i="19" a="1"/>
  <c r="AL1998" i="19" a="1"/>
  <c r="AL1999" i="19" a="1"/>
  <c r="AL2000" i="19" a="1"/>
  <c r="AM20" i="12"/>
  <c r="AN20" i="12"/>
  <c r="AO20" i="12"/>
  <c r="AP20" i="12"/>
  <c r="AQ20" i="12"/>
  <c r="AR20" i="12"/>
  <c r="AS20" i="12"/>
  <c r="AT20" i="12"/>
  <c r="AU20" i="12"/>
  <c r="AV20" i="12"/>
  <c r="AW20" i="12"/>
  <c r="AX20" i="12"/>
  <c r="AY20" i="12"/>
  <c r="AZ20" i="12"/>
  <c r="BA20" i="12"/>
  <c r="BB20" i="12"/>
  <c r="BC20" i="12"/>
  <c r="BD20" i="12"/>
  <c r="BE20" i="12"/>
  <c r="BF20" i="12"/>
  <c r="BG20" i="12"/>
  <c r="BH20" i="12"/>
  <c r="BI20" i="12"/>
  <c r="BJ20" i="12"/>
  <c r="BK20" i="12"/>
  <c r="BL20" i="12"/>
  <c r="BM20" i="12"/>
  <c r="BN20" i="12"/>
  <c r="BO20" i="12"/>
  <c r="BP20" i="12"/>
  <c r="BQ20" i="12"/>
  <c r="AM48" i="12"/>
  <c r="AN48" i="12"/>
  <c r="AO48" i="12"/>
  <c r="AP48" i="12"/>
  <c r="AQ48" i="12"/>
  <c r="AR48" i="12"/>
  <c r="AS48" i="12"/>
  <c r="AT48" i="12"/>
  <c r="AU48" i="12"/>
  <c r="AV48" i="12"/>
  <c r="AW48" i="12"/>
  <c r="AX48" i="12"/>
  <c r="AY48" i="12"/>
  <c r="AZ48" i="12"/>
  <c r="BA48" i="12"/>
  <c r="BB48" i="12"/>
  <c r="BC48" i="12"/>
  <c r="BD48" i="12"/>
  <c r="BE48" i="12"/>
  <c r="BF48" i="12"/>
  <c r="BG48" i="12"/>
  <c r="BH48" i="12"/>
  <c r="BI48" i="12"/>
  <c r="BJ48" i="12"/>
  <c r="BK48" i="12"/>
  <c r="BL48" i="12"/>
  <c r="BM48" i="12"/>
  <c r="BN48" i="12"/>
  <c r="BO48" i="12"/>
  <c r="BP48" i="12"/>
  <c r="BQ48" i="12"/>
  <c r="AM76" i="12"/>
  <c r="AN76" i="12"/>
  <c r="AO76" i="12"/>
  <c r="AP76" i="12"/>
  <c r="AQ76" i="12"/>
  <c r="AR76" i="12"/>
  <c r="AS76" i="12"/>
  <c r="AT76" i="12"/>
  <c r="AU76" i="12"/>
  <c r="AV76" i="12"/>
  <c r="AW76" i="12"/>
  <c r="AX76" i="12"/>
  <c r="AY76" i="12"/>
  <c r="AZ76" i="12"/>
  <c r="BA76" i="12"/>
  <c r="BB76" i="12"/>
  <c r="BC76" i="12"/>
  <c r="BD76" i="12"/>
  <c r="BE76" i="12"/>
  <c r="BF76" i="12"/>
  <c r="BG76" i="12"/>
  <c r="BH76" i="12"/>
  <c r="BI76" i="12"/>
  <c r="BJ76" i="12"/>
  <c r="BK76" i="12"/>
  <c r="BL76" i="12"/>
  <c r="BM76" i="12"/>
  <c r="BN76" i="12"/>
  <c r="BO76" i="12"/>
  <c r="BP76" i="12"/>
  <c r="BQ76" i="12"/>
  <c r="AM104" i="12"/>
  <c r="AN104" i="12"/>
  <c r="AO104" i="12"/>
  <c r="AP104" i="12"/>
  <c r="AQ104" i="12"/>
  <c r="AR104" i="12"/>
  <c r="AS104" i="12"/>
  <c r="AT104" i="12"/>
  <c r="AU104" i="12"/>
  <c r="AV104" i="12"/>
  <c r="AW104" i="12"/>
  <c r="AX104" i="12"/>
  <c r="AY104" i="12"/>
  <c r="AZ104" i="12"/>
  <c r="BA104" i="12"/>
  <c r="BB104" i="12"/>
  <c r="BC104" i="12"/>
  <c r="BD104" i="12"/>
  <c r="BE104" i="12"/>
  <c r="BF104" i="12"/>
  <c r="BG104" i="12"/>
  <c r="BH104" i="12"/>
  <c r="BI104" i="12"/>
  <c r="BJ104" i="12"/>
  <c r="BK104" i="12"/>
  <c r="BL104" i="12"/>
  <c r="BM104" i="12"/>
  <c r="BN104" i="12"/>
  <c r="BO104" i="12"/>
  <c r="BP104" i="12"/>
  <c r="BQ104" i="12"/>
  <c r="AM132" i="12"/>
  <c r="AN132" i="12"/>
  <c r="AO132" i="12"/>
  <c r="AP132" i="12"/>
  <c r="AQ132" i="12"/>
  <c r="AR132" i="12"/>
  <c r="AS132" i="12"/>
  <c r="AT132" i="12"/>
  <c r="AU132" i="12"/>
  <c r="AV132" i="12"/>
  <c r="AW132" i="12"/>
  <c r="AX132" i="12"/>
  <c r="AY132" i="12"/>
  <c r="AZ132" i="12"/>
  <c r="BA132" i="12"/>
  <c r="BB132" i="12"/>
  <c r="BC132" i="12"/>
  <c r="BD132" i="12"/>
  <c r="BE132" i="12"/>
  <c r="BF132" i="12"/>
  <c r="BG132" i="12"/>
  <c r="BH132" i="12"/>
  <c r="BI132" i="12"/>
  <c r="BJ132" i="12"/>
  <c r="BK132" i="12"/>
  <c r="BL132" i="12"/>
  <c r="BM132" i="12"/>
  <c r="BN132" i="12"/>
  <c r="BO132" i="12"/>
  <c r="BP132" i="12"/>
  <c r="BQ132" i="12"/>
  <c r="AM160" i="12"/>
  <c r="AN160" i="12"/>
  <c r="AO160" i="12"/>
  <c r="AP160" i="12"/>
  <c r="AQ160" i="12"/>
  <c r="AR160" i="12"/>
  <c r="AS160" i="12"/>
  <c r="AT160" i="12"/>
  <c r="AU160" i="12"/>
  <c r="AV160" i="12"/>
  <c r="AW160" i="12"/>
  <c r="AX160" i="12"/>
  <c r="AY160" i="12"/>
  <c r="AZ160" i="12"/>
  <c r="BA160" i="12"/>
  <c r="BB160" i="12"/>
  <c r="BC160" i="12"/>
  <c r="BD160" i="12"/>
  <c r="BE160" i="12"/>
  <c r="BF160" i="12"/>
  <c r="BG160" i="12"/>
  <c r="BH160" i="12"/>
  <c r="BI160" i="12"/>
  <c r="BJ160" i="12"/>
  <c r="BK160" i="12"/>
  <c r="BL160" i="12"/>
  <c r="BM160" i="12"/>
  <c r="BN160" i="12"/>
  <c r="BO160" i="12"/>
  <c r="BP160" i="12"/>
  <c r="BQ160" i="12"/>
  <c r="AP127" i="19"/>
  <c r="AQ127" i="19"/>
  <c r="AP128" i="19"/>
  <c r="AQ128" i="19"/>
  <c r="AP129" i="19"/>
  <c r="AQ129" i="19"/>
  <c r="AP130" i="19"/>
  <c r="AQ130" i="19"/>
  <c r="AP131" i="19"/>
  <c r="AQ131" i="19"/>
  <c r="AP132" i="19"/>
  <c r="AQ132" i="19"/>
  <c r="AP133" i="19"/>
  <c r="AQ133" i="19"/>
  <c r="AP134" i="19"/>
  <c r="AQ134" i="19"/>
  <c r="AP135" i="19"/>
  <c r="AQ135" i="19"/>
  <c r="AP136" i="19"/>
  <c r="AQ136" i="19"/>
  <c r="AP137" i="19"/>
  <c r="AQ137" i="19"/>
  <c r="AP138" i="19"/>
  <c r="AQ138" i="19"/>
  <c r="AP139" i="19"/>
  <c r="AQ139" i="19"/>
  <c r="AP140" i="19"/>
  <c r="AQ140" i="19"/>
  <c r="AP141" i="19"/>
  <c r="AQ141" i="19"/>
  <c r="AP142" i="19"/>
  <c r="AQ142" i="19"/>
  <c r="AQ60" i="19"/>
  <c r="AQ61" i="19"/>
  <c r="AQ62" i="19"/>
  <c r="AQ63" i="19"/>
  <c r="AQ64" i="19"/>
  <c r="AQ65" i="19"/>
  <c r="AQ66" i="19"/>
  <c r="AQ67" i="19"/>
  <c r="AQ68" i="19"/>
  <c r="AQ69" i="19"/>
  <c r="AQ70" i="19"/>
  <c r="AQ71" i="19"/>
  <c r="AQ72" i="19"/>
  <c r="AQ73" i="19"/>
  <c r="AQ74" i="19"/>
  <c r="AQ75" i="19"/>
  <c r="AQ76" i="19"/>
  <c r="AQ77" i="19"/>
  <c r="AQ78" i="19"/>
  <c r="AQ79" i="19"/>
  <c r="AQ80" i="19"/>
  <c r="AQ81" i="19"/>
  <c r="AQ82" i="19"/>
  <c r="AQ83" i="19"/>
  <c r="AQ84" i="19"/>
  <c r="AQ85" i="19"/>
  <c r="AQ86" i="19"/>
  <c r="AQ87" i="19"/>
  <c r="AQ88" i="19"/>
  <c r="AQ89" i="19"/>
  <c r="AQ90" i="19"/>
  <c r="AQ91" i="19"/>
  <c r="AQ92" i="19"/>
  <c r="AQ93" i="19"/>
  <c r="AQ94" i="19"/>
  <c r="AQ95" i="19"/>
  <c r="AQ96" i="19"/>
  <c r="AQ97" i="19"/>
  <c r="AQ98" i="19"/>
  <c r="AQ99" i="19"/>
  <c r="AQ100" i="19"/>
  <c r="AQ101" i="19"/>
  <c r="AQ102" i="19"/>
  <c r="AQ103" i="19"/>
  <c r="AQ104" i="19"/>
  <c r="AQ105" i="19"/>
  <c r="AQ106" i="19"/>
  <c r="AQ107" i="19"/>
  <c r="AQ108" i="19"/>
  <c r="AQ109" i="19"/>
  <c r="AQ110" i="19"/>
  <c r="AQ111" i="19"/>
  <c r="AQ112" i="19"/>
  <c r="AQ113" i="19"/>
  <c r="AQ114" i="19"/>
  <c r="AQ115" i="19"/>
  <c r="AQ116" i="19"/>
  <c r="AQ117" i="19"/>
  <c r="AQ118" i="19"/>
  <c r="AQ119" i="19"/>
  <c r="AQ120" i="19"/>
  <c r="AQ121" i="19"/>
  <c r="AQ122" i="19"/>
  <c r="AQ123" i="19"/>
  <c r="AQ124" i="19"/>
  <c r="AQ125" i="19"/>
  <c r="AQ126" i="19"/>
  <c r="AQ143" i="19"/>
  <c r="AQ144" i="19"/>
  <c r="AQ145" i="19"/>
  <c r="AQ146" i="19"/>
  <c r="AQ147" i="19"/>
  <c r="AQ148" i="19"/>
  <c r="AQ149" i="19"/>
  <c r="AQ150" i="19"/>
  <c r="AQ151" i="19"/>
  <c r="AQ152" i="19"/>
  <c r="AQ153" i="19"/>
  <c r="AQ154" i="19"/>
  <c r="AQ155" i="19"/>
  <c r="AQ156" i="19"/>
  <c r="AQ157" i="19"/>
  <c r="AQ158" i="19"/>
  <c r="AQ159" i="19"/>
  <c r="AQ160" i="19"/>
  <c r="AQ161" i="19"/>
  <c r="AQ162" i="19"/>
  <c r="AQ163" i="19"/>
  <c r="AQ164" i="19"/>
  <c r="AQ165" i="19"/>
  <c r="AQ166" i="19"/>
  <c r="AQ167" i="19"/>
  <c r="AQ168" i="19"/>
  <c r="AQ169" i="19"/>
  <c r="AQ170" i="19"/>
  <c r="AQ171" i="19"/>
  <c r="AQ172" i="19"/>
  <c r="AQ173" i="19"/>
  <c r="AQ174" i="19"/>
  <c r="AQ175" i="19"/>
  <c r="AQ176" i="19"/>
  <c r="AQ177" i="19"/>
  <c r="AQ178" i="19"/>
  <c r="AQ179" i="19"/>
  <c r="AQ180" i="19"/>
  <c r="AQ181" i="19"/>
  <c r="AQ182" i="19"/>
  <c r="AQ183" i="19"/>
  <c r="AQ184" i="19"/>
  <c r="AQ185" i="19"/>
  <c r="AQ186" i="19"/>
  <c r="AQ187" i="19"/>
  <c r="AQ188" i="19"/>
  <c r="AQ189" i="19"/>
  <c r="AQ190" i="19"/>
  <c r="AQ191" i="19"/>
  <c r="AQ192" i="19"/>
  <c r="AQ193" i="19"/>
  <c r="AQ194" i="19"/>
  <c r="AQ195" i="19"/>
  <c r="AQ196" i="19"/>
  <c r="AQ197" i="19"/>
  <c r="AQ198" i="19"/>
  <c r="AQ199" i="19"/>
  <c r="AQ200" i="19"/>
  <c r="AQ201" i="19"/>
  <c r="AQ202" i="19"/>
  <c r="AQ203" i="19"/>
  <c r="AQ204" i="19"/>
  <c r="AQ205" i="19"/>
  <c r="AQ206" i="19"/>
  <c r="AQ207" i="19"/>
  <c r="AQ208" i="19"/>
  <c r="AQ209" i="19"/>
  <c r="AQ210" i="19"/>
  <c r="AQ211" i="19"/>
  <c r="AQ212" i="19"/>
  <c r="AQ213" i="19"/>
  <c r="AQ214" i="19"/>
  <c r="AQ215" i="19"/>
  <c r="AQ216" i="19"/>
  <c r="AQ217" i="19"/>
  <c r="AQ218" i="19"/>
  <c r="AQ219" i="19"/>
  <c r="AQ220" i="19"/>
  <c r="AQ221" i="19"/>
  <c r="AQ222" i="19"/>
  <c r="AQ223" i="19"/>
  <c r="AQ224" i="19"/>
  <c r="AQ225" i="19"/>
  <c r="AQ226" i="19"/>
  <c r="AQ227" i="19"/>
  <c r="AQ228" i="19"/>
  <c r="AQ229" i="19"/>
  <c r="AQ230" i="19"/>
  <c r="AQ231" i="19"/>
  <c r="AQ232" i="19"/>
  <c r="AQ233" i="19"/>
  <c r="AQ234" i="19"/>
  <c r="AQ235" i="19"/>
  <c r="AQ236" i="19"/>
  <c r="AQ237" i="19"/>
  <c r="AQ238" i="19"/>
  <c r="AQ239" i="19"/>
  <c r="AQ240" i="19"/>
  <c r="AQ241" i="19"/>
  <c r="AQ242" i="19"/>
  <c r="AQ243" i="19"/>
  <c r="AQ244" i="19"/>
  <c r="AQ245" i="19"/>
  <c r="AQ246" i="19"/>
  <c r="AQ247" i="19"/>
  <c r="AQ248" i="19"/>
  <c r="AQ249" i="19"/>
  <c r="AQ250" i="19"/>
  <c r="AQ251" i="19"/>
  <c r="AQ252" i="19"/>
  <c r="AQ253" i="19"/>
  <c r="AQ254" i="19"/>
  <c r="AQ255" i="19"/>
  <c r="AQ256" i="19"/>
  <c r="AQ257" i="19"/>
  <c r="AQ258" i="19"/>
  <c r="AQ259" i="19"/>
  <c r="AQ260" i="19"/>
  <c r="AQ261" i="19"/>
  <c r="AQ262" i="19"/>
  <c r="AQ263" i="19"/>
  <c r="AQ264" i="19"/>
  <c r="AQ265" i="19"/>
  <c r="AQ266" i="19"/>
  <c r="AQ267" i="19"/>
  <c r="AQ268" i="19"/>
  <c r="AQ269" i="19"/>
  <c r="AQ270" i="19"/>
  <c r="AQ271" i="19"/>
  <c r="AQ272" i="19"/>
  <c r="AQ273" i="19"/>
  <c r="AQ274" i="19"/>
  <c r="AQ275" i="19"/>
  <c r="AQ276" i="19"/>
  <c r="AQ277" i="19"/>
  <c r="AQ278" i="19"/>
  <c r="AQ279" i="19"/>
  <c r="AQ280" i="19"/>
  <c r="AQ281" i="19"/>
  <c r="AQ282" i="19"/>
  <c r="AQ283" i="19"/>
  <c r="AQ284" i="19"/>
  <c r="AQ285" i="19"/>
  <c r="AQ286" i="19"/>
  <c r="AQ287" i="19"/>
  <c r="AQ288" i="19"/>
  <c r="AQ289" i="19"/>
  <c r="AQ290" i="19"/>
  <c r="AQ291" i="19"/>
  <c r="AQ292" i="19"/>
  <c r="AQ293" i="19"/>
  <c r="AQ294" i="19"/>
  <c r="AQ295" i="19"/>
  <c r="AQ296" i="19"/>
  <c r="AQ297" i="19"/>
  <c r="AQ298" i="19"/>
  <c r="AQ299" i="19"/>
  <c r="AQ300" i="19"/>
  <c r="AQ301" i="19"/>
  <c r="AQ302" i="19"/>
  <c r="AQ303" i="19"/>
  <c r="AQ304" i="19"/>
  <c r="AQ305" i="19"/>
  <c r="AQ306" i="19"/>
  <c r="AQ307" i="19"/>
  <c r="AQ308" i="19"/>
  <c r="AQ309" i="19"/>
  <c r="AQ310" i="19"/>
  <c r="AQ311" i="19"/>
  <c r="AQ312" i="19"/>
  <c r="AQ313" i="19"/>
  <c r="AQ314" i="19"/>
  <c r="AQ315" i="19"/>
  <c r="AQ316" i="19"/>
  <c r="AQ317" i="19"/>
  <c r="AQ318" i="19"/>
  <c r="AQ319" i="19"/>
  <c r="AQ320" i="19"/>
  <c r="AQ321" i="19"/>
  <c r="AQ322" i="19"/>
  <c r="AQ323" i="19"/>
  <c r="AQ324" i="19"/>
  <c r="AQ325" i="19"/>
  <c r="AQ326" i="19"/>
  <c r="AQ327" i="19"/>
  <c r="AQ328" i="19"/>
  <c r="AQ329" i="19"/>
  <c r="AQ330" i="19"/>
  <c r="AQ331" i="19"/>
  <c r="AQ332" i="19"/>
  <c r="AQ333" i="19"/>
  <c r="AQ334" i="19"/>
  <c r="AQ335" i="19"/>
  <c r="AQ336" i="19"/>
  <c r="AQ337" i="19"/>
  <c r="AQ338" i="19"/>
  <c r="AQ339" i="19"/>
  <c r="AQ340" i="19"/>
  <c r="AQ341" i="19"/>
  <c r="AQ342" i="19"/>
  <c r="AQ343" i="19"/>
  <c r="AQ344" i="19"/>
  <c r="AQ345" i="19"/>
  <c r="AQ346" i="19"/>
  <c r="AQ347" i="19"/>
  <c r="AQ348" i="19"/>
  <c r="AQ349" i="19"/>
  <c r="AQ350" i="19"/>
  <c r="AQ351" i="19"/>
  <c r="AQ352" i="19"/>
  <c r="AQ353" i="19"/>
  <c r="AQ354" i="19"/>
  <c r="AQ355" i="19"/>
  <c r="AQ356" i="19"/>
  <c r="AQ357" i="19"/>
  <c r="AQ358" i="19"/>
  <c r="AQ359" i="19"/>
  <c r="AQ360" i="19"/>
  <c r="AQ361" i="19"/>
  <c r="AQ362" i="19"/>
  <c r="AQ363" i="19"/>
  <c r="AQ364" i="19"/>
  <c r="AQ365" i="19"/>
  <c r="AQ366" i="19"/>
  <c r="AQ367" i="19"/>
  <c r="AQ368" i="19"/>
  <c r="AQ369" i="19"/>
  <c r="AQ370" i="19"/>
  <c r="AQ371" i="19"/>
  <c r="AQ372" i="19"/>
  <c r="AQ373" i="19"/>
  <c r="AQ374" i="19"/>
  <c r="AQ375" i="19"/>
  <c r="AQ376" i="19"/>
  <c r="AQ377" i="19"/>
  <c r="AQ378" i="19"/>
  <c r="AQ379" i="19"/>
  <c r="AQ380" i="19"/>
  <c r="AQ381" i="19"/>
  <c r="AQ382" i="19"/>
  <c r="AQ383" i="19"/>
  <c r="AQ384" i="19"/>
  <c r="AQ385" i="19"/>
  <c r="AQ386" i="19"/>
  <c r="AQ387" i="19"/>
  <c r="AQ388" i="19"/>
  <c r="AQ389" i="19"/>
  <c r="AQ390" i="19"/>
  <c r="AQ391" i="19"/>
  <c r="AQ392" i="19"/>
  <c r="AQ393" i="19"/>
  <c r="AQ394" i="19"/>
  <c r="AQ395" i="19"/>
  <c r="AQ396" i="19"/>
  <c r="AQ397" i="19"/>
  <c r="AQ398" i="19"/>
  <c r="AQ399" i="19"/>
  <c r="AQ400" i="19"/>
  <c r="AQ401" i="19"/>
  <c r="AQ402" i="19"/>
  <c r="AQ403" i="19"/>
  <c r="AQ404" i="19"/>
  <c r="AQ405" i="19"/>
  <c r="AQ406" i="19"/>
  <c r="AQ407" i="19"/>
  <c r="AQ408" i="19"/>
  <c r="AQ409" i="19"/>
  <c r="AQ410" i="19"/>
  <c r="AQ411" i="19"/>
  <c r="AQ412" i="19"/>
  <c r="AQ413" i="19"/>
  <c r="AQ414" i="19"/>
  <c r="AQ415" i="19"/>
  <c r="AQ416" i="19"/>
  <c r="AQ417" i="19"/>
  <c r="AQ418" i="19"/>
  <c r="AQ419" i="19"/>
  <c r="AQ420" i="19"/>
  <c r="AQ421" i="19"/>
  <c r="AQ422" i="19"/>
  <c r="AQ423" i="19"/>
  <c r="AQ424" i="19"/>
  <c r="AQ425" i="19"/>
  <c r="AQ426" i="19"/>
  <c r="AQ427" i="19"/>
  <c r="AQ428" i="19"/>
  <c r="AQ429" i="19"/>
  <c r="AQ430" i="19"/>
  <c r="AQ431" i="19"/>
  <c r="AQ432" i="19"/>
  <c r="AQ433" i="19"/>
  <c r="AQ434" i="19"/>
  <c r="AQ435" i="19"/>
  <c r="AQ436" i="19"/>
  <c r="AQ437" i="19"/>
  <c r="AQ438" i="19"/>
  <c r="AQ439" i="19"/>
  <c r="AQ440" i="19"/>
  <c r="AQ441" i="19"/>
  <c r="AQ442" i="19"/>
  <c r="AQ443" i="19"/>
  <c r="AQ444" i="19"/>
  <c r="AQ445" i="19"/>
  <c r="AQ446" i="19"/>
  <c r="AQ447" i="19"/>
  <c r="AQ448" i="19"/>
  <c r="AQ449" i="19"/>
  <c r="AQ450" i="19"/>
  <c r="AQ451" i="19"/>
  <c r="AQ452" i="19"/>
  <c r="AQ453" i="19"/>
  <c r="AQ454" i="19"/>
  <c r="AQ455" i="19"/>
  <c r="AQ456" i="19"/>
  <c r="AQ457" i="19"/>
  <c r="AQ458" i="19"/>
  <c r="AQ459" i="19"/>
  <c r="AQ460" i="19"/>
  <c r="AQ461" i="19"/>
  <c r="AQ462" i="19"/>
  <c r="AQ463" i="19"/>
  <c r="AQ464" i="19"/>
  <c r="AQ465" i="19"/>
  <c r="AQ466" i="19"/>
  <c r="AQ467" i="19"/>
  <c r="AQ468" i="19"/>
  <c r="AQ469" i="19"/>
  <c r="AQ470" i="19"/>
  <c r="AQ471" i="19"/>
  <c r="AQ472" i="19"/>
  <c r="AQ473" i="19"/>
  <c r="AQ474" i="19"/>
  <c r="AQ475" i="19"/>
  <c r="AQ476" i="19"/>
  <c r="AQ477" i="19"/>
  <c r="AQ478" i="19"/>
  <c r="AQ479" i="19"/>
  <c r="AQ480" i="19"/>
  <c r="AQ481" i="19"/>
  <c r="AQ482" i="19"/>
  <c r="AQ483" i="19"/>
  <c r="AQ484" i="19"/>
  <c r="AQ485" i="19"/>
  <c r="AQ486" i="19"/>
  <c r="AQ487" i="19"/>
  <c r="AQ488" i="19"/>
  <c r="AQ489" i="19"/>
  <c r="AQ490" i="19"/>
  <c r="AQ491" i="19"/>
  <c r="AQ492" i="19"/>
  <c r="AQ493" i="19"/>
  <c r="AQ494" i="19"/>
  <c r="AQ495" i="19"/>
  <c r="AQ496" i="19"/>
  <c r="AQ497" i="19"/>
  <c r="AQ498" i="19"/>
  <c r="AQ499" i="19"/>
  <c r="AQ500" i="19"/>
  <c r="AQ501" i="19"/>
  <c r="AQ502" i="19"/>
  <c r="AQ503" i="19"/>
  <c r="AQ504" i="19"/>
  <c r="AQ505" i="19"/>
  <c r="AQ506" i="19"/>
  <c r="AQ507" i="19"/>
  <c r="AQ508" i="19"/>
  <c r="AQ509" i="19"/>
  <c r="AQ510" i="19"/>
  <c r="AQ511" i="19"/>
  <c r="AQ512" i="19"/>
  <c r="AQ513" i="19"/>
  <c r="AQ514" i="19"/>
  <c r="AQ515" i="19"/>
  <c r="AQ516" i="19"/>
  <c r="AQ517" i="19"/>
  <c r="AQ518" i="19"/>
  <c r="AQ519" i="19"/>
  <c r="AQ520" i="19"/>
  <c r="AQ521" i="19"/>
  <c r="AQ522" i="19"/>
  <c r="AQ523" i="19"/>
  <c r="AQ524" i="19"/>
  <c r="AQ525" i="19"/>
  <c r="AQ526" i="19"/>
  <c r="AQ527" i="19"/>
  <c r="AQ528" i="19"/>
  <c r="AQ529" i="19"/>
  <c r="AQ530" i="19"/>
  <c r="AQ531" i="19"/>
  <c r="AQ532" i="19"/>
  <c r="AQ533" i="19"/>
  <c r="AQ534" i="19"/>
  <c r="AQ535" i="19"/>
  <c r="AQ536" i="19"/>
  <c r="AQ537" i="19"/>
  <c r="AQ538" i="19"/>
  <c r="AQ539" i="19"/>
  <c r="AQ540" i="19"/>
  <c r="AQ541" i="19"/>
  <c r="AQ542" i="19"/>
  <c r="AQ543" i="19"/>
  <c r="AQ544" i="19"/>
  <c r="AQ545" i="19"/>
  <c r="AQ546" i="19"/>
  <c r="AQ547" i="19"/>
  <c r="AQ548" i="19"/>
  <c r="AQ549" i="19"/>
  <c r="AQ550" i="19"/>
  <c r="AQ551" i="19"/>
  <c r="AQ552" i="19"/>
  <c r="AQ553" i="19"/>
  <c r="AQ554" i="19"/>
  <c r="AQ555" i="19"/>
  <c r="AQ556" i="19"/>
  <c r="AQ557" i="19"/>
  <c r="AQ558" i="19"/>
  <c r="AQ559" i="19"/>
  <c r="AQ560" i="19"/>
  <c r="AQ561" i="19"/>
  <c r="AQ562" i="19"/>
  <c r="AQ563" i="19"/>
  <c r="AQ564" i="19"/>
  <c r="AQ565" i="19"/>
  <c r="AQ566" i="19"/>
  <c r="AQ567" i="19"/>
  <c r="AQ568" i="19"/>
  <c r="AQ569" i="19"/>
  <c r="AQ570" i="19"/>
  <c r="AQ571" i="19"/>
  <c r="AQ572" i="19"/>
  <c r="AQ573" i="19"/>
  <c r="AQ574" i="19"/>
  <c r="AQ575" i="19"/>
  <c r="AQ576" i="19"/>
  <c r="AQ577" i="19"/>
  <c r="AQ578" i="19"/>
  <c r="AQ579" i="19"/>
  <c r="AQ580" i="19"/>
  <c r="AQ581" i="19"/>
  <c r="AQ582" i="19"/>
  <c r="AQ583" i="19"/>
  <c r="AQ584" i="19"/>
  <c r="AQ585" i="19"/>
  <c r="AQ586" i="19"/>
  <c r="AQ587" i="19"/>
  <c r="AQ588" i="19"/>
  <c r="AQ589" i="19"/>
  <c r="AQ590" i="19"/>
  <c r="AQ591" i="19"/>
  <c r="AQ592" i="19"/>
  <c r="AQ593" i="19"/>
  <c r="AQ594" i="19"/>
  <c r="AQ595" i="19"/>
  <c r="AQ596" i="19"/>
  <c r="AQ597" i="19"/>
  <c r="AQ598" i="19"/>
  <c r="AQ599" i="19"/>
  <c r="AQ600" i="19"/>
  <c r="AQ601" i="19"/>
  <c r="AQ602" i="19"/>
  <c r="AQ603" i="19"/>
  <c r="AQ604" i="19"/>
  <c r="AQ605" i="19"/>
  <c r="AQ606" i="19"/>
  <c r="AQ607" i="19"/>
  <c r="AQ608" i="19"/>
  <c r="AQ609" i="19"/>
  <c r="AQ610" i="19"/>
  <c r="AQ611" i="19"/>
  <c r="AQ612" i="19"/>
  <c r="AQ613" i="19"/>
  <c r="AQ614" i="19"/>
  <c r="AQ615" i="19"/>
  <c r="AQ616" i="19"/>
  <c r="AQ617" i="19"/>
  <c r="AQ618" i="19"/>
  <c r="AQ619" i="19"/>
  <c r="AQ620" i="19"/>
  <c r="AQ621" i="19"/>
  <c r="AQ622" i="19"/>
  <c r="AQ623" i="19"/>
  <c r="AQ624" i="19"/>
  <c r="AQ625" i="19"/>
  <c r="AQ626" i="19"/>
  <c r="AQ627" i="19"/>
  <c r="AQ628" i="19"/>
  <c r="AQ629" i="19"/>
  <c r="AQ630" i="19"/>
  <c r="AQ631" i="19"/>
  <c r="AQ632" i="19"/>
  <c r="AQ633" i="19"/>
  <c r="AQ634" i="19"/>
  <c r="AQ635" i="19"/>
  <c r="AQ636" i="19"/>
  <c r="AQ637" i="19"/>
  <c r="AQ638" i="19"/>
  <c r="AQ639" i="19"/>
  <c r="AQ640" i="19"/>
  <c r="AQ641" i="19"/>
  <c r="AQ642" i="19"/>
  <c r="AQ643" i="19"/>
  <c r="AQ644" i="19"/>
  <c r="AQ645" i="19"/>
  <c r="AQ646" i="19"/>
  <c r="AQ647" i="19"/>
  <c r="AQ648" i="19"/>
  <c r="AQ649" i="19"/>
  <c r="AQ650" i="19"/>
  <c r="AQ651" i="19"/>
  <c r="AQ652" i="19"/>
  <c r="AQ653" i="19"/>
  <c r="AQ654" i="19"/>
  <c r="AQ655" i="19"/>
  <c r="AQ656" i="19"/>
  <c r="AQ657" i="19"/>
  <c r="AQ658" i="19"/>
  <c r="AQ659" i="19"/>
  <c r="AQ660" i="19"/>
  <c r="AQ661" i="19"/>
  <c r="AQ662" i="19"/>
  <c r="AQ663" i="19"/>
  <c r="AQ664" i="19"/>
  <c r="AQ665" i="19"/>
  <c r="AQ666" i="19"/>
  <c r="AQ667" i="19"/>
  <c r="AQ668" i="19"/>
  <c r="AQ669" i="19"/>
  <c r="AQ670" i="19"/>
  <c r="AQ671" i="19"/>
  <c r="AQ672" i="19"/>
  <c r="AQ673" i="19"/>
  <c r="AQ674" i="19"/>
  <c r="AQ675" i="19"/>
  <c r="AQ676" i="19"/>
  <c r="AQ677" i="19"/>
  <c r="AQ678" i="19"/>
  <c r="AQ679" i="19"/>
  <c r="AQ680" i="19"/>
  <c r="AQ681" i="19"/>
  <c r="AQ682" i="19"/>
  <c r="AQ683" i="19"/>
  <c r="AQ684" i="19"/>
  <c r="AQ685" i="19"/>
  <c r="AQ686" i="19"/>
  <c r="AQ687" i="19"/>
  <c r="AQ688" i="19"/>
  <c r="AQ689" i="19"/>
  <c r="AQ690" i="19"/>
  <c r="AQ691" i="19"/>
  <c r="AQ692" i="19"/>
  <c r="AQ693" i="19"/>
  <c r="AQ694" i="19"/>
  <c r="AQ695" i="19"/>
  <c r="AQ696" i="19"/>
  <c r="AQ697" i="19"/>
  <c r="AQ698" i="19"/>
  <c r="AQ699" i="19"/>
  <c r="AQ700" i="19"/>
  <c r="AQ701" i="19"/>
  <c r="AQ702" i="19"/>
  <c r="AQ703" i="19"/>
  <c r="AQ704" i="19"/>
  <c r="AQ705" i="19"/>
  <c r="AQ706" i="19"/>
  <c r="AQ707" i="19"/>
  <c r="AQ708" i="19"/>
  <c r="AQ709" i="19"/>
  <c r="AQ710" i="19"/>
  <c r="AQ711" i="19"/>
  <c r="AQ712" i="19"/>
  <c r="AQ713" i="19"/>
  <c r="AQ714" i="19"/>
  <c r="AQ715" i="19"/>
  <c r="AQ716" i="19"/>
  <c r="AQ717" i="19"/>
  <c r="AQ718" i="19"/>
  <c r="AQ719" i="19"/>
  <c r="AQ720" i="19"/>
  <c r="AQ721" i="19"/>
  <c r="AQ722" i="19"/>
  <c r="AQ723" i="19"/>
  <c r="AQ724" i="19"/>
  <c r="AQ725" i="19"/>
  <c r="AQ726" i="19"/>
  <c r="AQ727" i="19"/>
  <c r="AQ728" i="19"/>
  <c r="AQ729" i="19"/>
  <c r="AQ730" i="19"/>
  <c r="AQ731" i="19"/>
  <c r="AQ732" i="19"/>
  <c r="AQ733" i="19"/>
  <c r="AQ734" i="19"/>
  <c r="AQ735" i="19"/>
  <c r="AQ736" i="19"/>
  <c r="AQ737" i="19"/>
  <c r="AQ738" i="19"/>
  <c r="AQ739" i="19"/>
  <c r="AQ740" i="19"/>
  <c r="AQ741" i="19"/>
  <c r="AQ742" i="19"/>
  <c r="AQ743" i="19"/>
  <c r="AQ744" i="19"/>
  <c r="AQ745" i="19"/>
  <c r="AQ746" i="19"/>
  <c r="AQ747" i="19"/>
  <c r="AQ748" i="19"/>
  <c r="AQ749" i="19"/>
  <c r="AQ750" i="19"/>
  <c r="AQ751" i="19"/>
  <c r="AQ752" i="19"/>
  <c r="AQ753" i="19"/>
  <c r="AQ754" i="19"/>
  <c r="AQ755" i="19"/>
  <c r="AQ756" i="19"/>
  <c r="AQ757" i="19"/>
  <c r="AQ758" i="19"/>
  <c r="AQ759" i="19"/>
  <c r="AQ760" i="19"/>
  <c r="AQ761" i="19"/>
  <c r="AQ762" i="19"/>
  <c r="AQ763" i="19"/>
  <c r="AQ764" i="19"/>
  <c r="AQ765" i="19"/>
  <c r="AQ766" i="19"/>
  <c r="AQ767" i="19"/>
  <c r="AQ768" i="19"/>
  <c r="AQ769" i="19"/>
  <c r="AQ770" i="19"/>
  <c r="AQ771" i="19"/>
  <c r="AQ772" i="19"/>
  <c r="AQ773" i="19"/>
  <c r="AQ774" i="19"/>
  <c r="AQ775" i="19"/>
  <c r="AQ776" i="19"/>
  <c r="AQ777" i="19"/>
  <c r="AQ778" i="19"/>
  <c r="AQ779" i="19"/>
  <c r="AQ780" i="19"/>
  <c r="AQ781" i="19"/>
  <c r="AQ782" i="19"/>
  <c r="AQ783" i="19"/>
  <c r="AQ784" i="19"/>
  <c r="AQ785" i="19"/>
  <c r="AQ786" i="19"/>
  <c r="AQ787" i="19"/>
  <c r="AQ788" i="19"/>
  <c r="AQ789" i="19"/>
  <c r="AQ790" i="19"/>
  <c r="AQ791" i="19"/>
  <c r="AQ792" i="19"/>
  <c r="AQ793" i="19"/>
  <c r="AQ794" i="19"/>
  <c r="AQ795" i="19"/>
  <c r="AQ796" i="19"/>
  <c r="AQ797" i="19"/>
  <c r="AQ798" i="19"/>
  <c r="AQ799" i="19"/>
  <c r="AQ800" i="19"/>
  <c r="AQ801" i="19"/>
  <c r="AQ802" i="19"/>
  <c r="AQ803" i="19"/>
  <c r="AQ804" i="19"/>
  <c r="AQ805" i="19"/>
  <c r="AQ806" i="19"/>
  <c r="AQ807" i="19"/>
  <c r="AQ808" i="19"/>
  <c r="AQ809" i="19"/>
  <c r="AQ810" i="19"/>
  <c r="AQ811" i="19"/>
  <c r="AQ812" i="19"/>
  <c r="AQ813" i="19"/>
  <c r="AQ814" i="19"/>
  <c r="AQ815" i="19"/>
  <c r="AQ816" i="19"/>
  <c r="AQ817" i="19"/>
  <c r="AQ818" i="19"/>
  <c r="AQ819" i="19"/>
  <c r="AQ820" i="19"/>
  <c r="AQ821" i="19"/>
  <c r="AQ822" i="19"/>
  <c r="AQ823" i="19"/>
  <c r="AQ824" i="19"/>
  <c r="AQ825" i="19"/>
  <c r="AQ826" i="19"/>
  <c r="AQ827" i="19"/>
  <c r="AQ828" i="19"/>
  <c r="AQ829" i="19"/>
  <c r="AQ830" i="19"/>
  <c r="AQ831" i="19"/>
  <c r="AQ832" i="19"/>
  <c r="AQ833" i="19"/>
  <c r="AQ834" i="19"/>
  <c r="AQ835" i="19"/>
  <c r="AQ836" i="19"/>
  <c r="AQ837" i="19"/>
  <c r="AQ838" i="19"/>
  <c r="AQ839" i="19"/>
  <c r="AQ840" i="19"/>
  <c r="AQ841" i="19"/>
  <c r="AQ842" i="19"/>
  <c r="AQ843" i="19"/>
  <c r="AQ844" i="19"/>
  <c r="AQ845" i="19"/>
  <c r="AQ846" i="19"/>
  <c r="AQ847" i="19"/>
  <c r="AQ848" i="19"/>
  <c r="AQ849" i="19"/>
  <c r="AQ850" i="19"/>
  <c r="AQ851" i="19"/>
  <c r="AQ852" i="19"/>
  <c r="AQ853" i="19"/>
  <c r="AQ854" i="19"/>
  <c r="AQ855" i="19"/>
  <c r="AQ856" i="19"/>
  <c r="AQ857" i="19"/>
  <c r="AQ858" i="19"/>
  <c r="AQ859" i="19"/>
  <c r="AQ860" i="19"/>
  <c r="AQ861" i="19"/>
  <c r="AQ862" i="19"/>
  <c r="AQ863" i="19"/>
  <c r="AQ864" i="19"/>
  <c r="AQ865" i="19"/>
  <c r="AQ866" i="19"/>
  <c r="AQ867" i="19"/>
  <c r="AQ868" i="19"/>
  <c r="AQ869" i="19"/>
  <c r="AQ870" i="19"/>
  <c r="AQ871" i="19"/>
  <c r="AQ872" i="19"/>
  <c r="AQ873" i="19"/>
  <c r="AQ874" i="19"/>
  <c r="AQ875" i="19"/>
  <c r="AQ876" i="19"/>
  <c r="AQ877" i="19"/>
  <c r="AQ878" i="19"/>
  <c r="AQ879" i="19"/>
  <c r="AQ880" i="19"/>
  <c r="AQ881" i="19"/>
  <c r="AQ882" i="19"/>
  <c r="AQ883" i="19"/>
  <c r="AQ884" i="19"/>
  <c r="AQ885" i="19"/>
  <c r="AQ886" i="19"/>
  <c r="AQ887" i="19"/>
  <c r="AQ888" i="19"/>
  <c r="AQ889" i="19"/>
  <c r="AQ890" i="19"/>
  <c r="AQ891" i="19"/>
  <c r="AQ892" i="19"/>
  <c r="AQ893" i="19"/>
  <c r="AQ894" i="19"/>
  <c r="AQ895" i="19"/>
  <c r="AQ896" i="19"/>
  <c r="AQ897" i="19"/>
  <c r="AQ898" i="19"/>
  <c r="AQ899" i="19"/>
  <c r="AQ900" i="19"/>
  <c r="AQ901" i="19"/>
  <c r="AQ902" i="19"/>
  <c r="AQ903" i="19"/>
  <c r="AQ904" i="19"/>
  <c r="AQ905" i="19"/>
  <c r="AQ906" i="19"/>
  <c r="AQ907" i="19"/>
  <c r="AQ908" i="19"/>
  <c r="AQ909" i="19"/>
  <c r="AQ910" i="19"/>
  <c r="AQ911" i="19"/>
  <c r="AQ912" i="19"/>
  <c r="AQ913" i="19"/>
  <c r="AQ914" i="19"/>
  <c r="AQ915" i="19"/>
  <c r="AQ916" i="19"/>
  <c r="AQ917" i="19"/>
  <c r="AQ918" i="19"/>
  <c r="AQ919" i="19"/>
  <c r="AQ920" i="19"/>
  <c r="AQ921" i="19"/>
  <c r="AQ922" i="19"/>
  <c r="AQ923" i="19"/>
  <c r="AQ924" i="19"/>
  <c r="AQ925" i="19"/>
  <c r="AQ926" i="19"/>
  <c r="AQ927" i="19"/>
  <c r="AQ928" i="19"/>
  <c r="AQ929" i="19"/>
  <c r="AQ930" i="19"/>
  <c r="AQ931" i="19"/>
  <c r="AQ932" i="19"/>
  <c r="AQ933" i="19"/>
  <c r="AQ934" i="19"/>
  <c r="AQ935" i="19"/>
  <c r="AQ936" i="19"/>
  <c r="AQ937" i="19"/>
  <c r="AQ938" i="19"/>
  <c r="AQ939" i="19"/>
  <c r="AQ940" i="19"/>
  <c r="AQ941" i="19"/>
  <c r="AQ942" i="19"/>
  <c r="AQ943" i="19"/>
  <c r="AQ944" i="19"/>
  <c r="AQ945" i="19"/>
  <c r="AQ946" i="19"/>
  <c r="AQ947" i="19"/>
  <c r="AQ948" i="19"/>
  <c r="AQ949" i="19"/>
  <c r="AQ950" i="19"/>
  <c r="AQ951" i="19"/>
  <c r="AQ952" i="19"/>
  <c r="AQ953" i="19"/>
  <c r="AQ954" i="19"/>
  <c r="AQ955" i="19"/>
  <c r="AQ956" i="19"/>
  <c r="AQ957" i="19"/>
  <c r="AQ958" i="19"/>
  <c r="AQ959" i="19"/>
  <c r="AQ960" i="19"/>
  <c r="AQ961" i="19"/>
  <c r="AQ962" i="19"/>
  <c r="AQ963" i="19"/>
  <c r="AQ964" i="19"/>
  <c r="AQ965" i="19"/>
  <c r="AQ966" i="19"/>
  <c r="AQ967" i="19"/>
  <c r="AQ968" i="19"/>
  <c r="AQ969" i="19"/>
  <c r="AQ970" i="19"/>
  <c r="AQ971" i="19"/>
  <c r="AQ972" i="19"/>
  <c r="AQ973" i="19"/>
  <c r="AQ974" i="19"/>
  <c r="AQ975" i="19"/>
  <c r="AQ976" i="19"/>
  <c r="AQ977" i="19"/>
  <c r="AQ978" i="19"/>
  <c r="AQ979" i="19"/>
  <c r="AQ980" i="19"/>
  <c r="AQ981" i="19"/>
  <c r="AQ982" i="19"/>
  <c r="AQ983" i="19"/>
  <c r="AQ984" i="19"/>
  <c r="AQ985" i="19"/>
  <c r="AQ986" i="19"/>
  <c r="AQ987" i="19"/>
  <c r="AQ988" i="19"/>
  <c r="AQ989" i="19"/>
  <c r="AQ990" i="19"/>
  <c r="AQ991" i="19"/>
  <c r="AQ992" i="19"/>
  <c r="AQ993" i="19"/>
  <c r="AQ994" i="19"/>
  <c r="AQ995" i="19"/>
  <c r="AQ996" i="19"/>
  <c r="AQ997" i="19"/>
  <c r="AQ998" i="19"/>
  <c r="AQ999" i="19"/>
  <c r="AQ1000" i="19"/>
  <c r="AQ1001" i="19"/>
  <c r="AQ1002" i="19"/>
  <c r="AQ1003" i="19"/>
  <c r="AQ1004" i="19"/>
  <c r="AQ1005" i="19"/>
  <c r="AQ1006" i="19"/>
  <c r="AQ1007" i="19"/>
  <c r="AQ1008" i="19"/>
  <c r="AQ1009" i="19"/>
  <c r="AQ1010" i="19"/>
  <c r="AQ1011" i="19"/>
  <c r="AQ1012" i="19"/>
  <c r="AQ1013" i="19"/>
  <c r="AQ1014" i="19"/>
  <c r="AQ1015" i="19"/>
  <c r="AQ1016" i="19"/>
  <c r="AQ1017" i="19"/>
  <c r="AQ1018" i="19"/>
  <c r="AQ1019" i="19"/>
  <c r="AQ1020" i="19"/>
  <c r="AQ1021" i="19"/>
  <c r="AQ1022" i="19"/>
  <c r="AQ1023" i="19"/>
  <c r="AQ1024" i="19"/>
  <c r="AQ1025" i="19"/>
  <c r="AQ1026" i="19"/>
  <c r="AQ1027" i="19"/>
  <c r="AQ1028" i="19"/>
  <c r="AQ1029" i="19"/>
  <c r="AQ1030" i="19"/>
  <c r="AQ1031" i="19"/>
  <c r="AQ1032" i="19"/>
  <c r="AQ1033" i="19"/>
  <c r="AQ1034" i="19"/>
  <c r="AQ1035" i="19"/>
  <c r="AQ1036" i="19"/>
  <c r="AQ1037" i="19"/>
  <c r="AQ1038" i="19"/>
  <c r="AQ1039" i="19"/>
  <c r="AQ1040" i="19"/>
  <c r="AQ1041" i="19"/>
  <c r="AQ1042" i="19"/>
  <c r="AQ1043" i="19"/>
  <c r="AQ1044" i="19"/>
  <c r="AQ1045" i="19"/>
  <c r="AQ1046" i="19"/>
  <c r="AQ1047" i="19"/>
  <c r="AQ1048" i="19"/>
  <c r="AQ1049" i="19"/>
  <c r="AQ1050" i="19"/>
  <c r="AQ1051" i="19"/>
  <c r="AQ1052" i="19"/>
  <c r="AQ1053" i="19"/>
  <c r="AQ1054" i="19"/>
  <c r="AQ1055" i="19"/>
  <c r="AQ1056" i="19"/>
  <c r="AQ1057" i="19"/>
  <c r="AQ1058" i="19"/>
  <c r="AQ1059" i="19"/>
  <c r="AQ1060" i="19"/>
  <c r="AQ1061" i="19"/>
  <c r="AQ1062" i="19"/>
  <c r="AQ1063" i="19"/>
  <c r="AQ1064" i="19"/>
  <c r="AQ1065" i="19"/>
  <c r="AQ1066" i="19"/>
  <c r="AQ1067" i="19"/>
  <c r="AQ1068" i="19"/>
  <c r="AQ1069" i="19"/>
  <c r="AQ1070" i="19"/>
  <c r="AQ1071" i="19"/>
  <c r="AQ1072" i="19"/>
  <c r="AQ1073" i="19"/>
  <c r="AQ1074" i="19"/>
  <c r="AQ1075" i="19"/>
  <c r="AQ1076" i="19"/>
  <c r="AQ1077" i="19"/>
  <c r="AQ1078" i="19"/>
  <c r="AQ1079" i="19"/>
  <c r="AQ1080" i="19"/>
  <c r="AQ1081" i="19"/>
  <c r="AQ1082" i="19"/>
  <c r="AQ1083" i="19"/>
  <c r="AQ1084" i="19"/>
  <c r="AQ1085" i="19"/>
  <c r="AQ1086" i="19"/>
  <c r="AQ1087" i="19"/>
  <c r="AQ1088" i="19"/>
  <c r="AQ1089" i="19"/>
  <c r="AQ1090" i="19"/>
  <c r="AQ1091" i="19"/>
  <c r="AQ1092" i="19"/>
  <c r="AQ1093" i="19"/>
  <c r="AQ1094" i="19"/>
  <c r="AQ1095" i="19"/>
  <c r="AQ1096" i="19"/>
  <c r="AQ1097" i="19"/>
  <c r="AQ1098" i="19"/>
  <c r="AQ1099" i="19"/>
  <c r="AQ1100" i="19"/>
  <c r="AQ1101" i="19"/>
  <c r="AQ1102" i="19"/>
  <c r="AQ1103" i="19"/>
  <c r="AQ1104" i="19"/>
  <c r="AQ1105" i="19"/>
  <c r="AQ1106" i="19"/>
  <c r="AQ1107" i="19"/>
  <c r="AQ1108" i="19"/>
  <c r="AQ1109" i="19"/>
  <c r="AQ1110" i="19"/>
  <c r="AQ1111" i="19"/>
  <c r="AQ1112" i="19"/>
  <c r="AQ1113" i="19"/>
  <c r="AQ1114" i="19"/>
  <c r="AQ1115" i="19"/>
  <c r="AQ1116" i="19"/>
  <c r="AQ1117" i="19"/>
  <c r="AQ1118" i="19"/>
  <c r="AQ1119" i="19"/>
  <c r="AQ1120" i="19"/>
  <c r="AQ1121" i="19"/>
  <c r="AQ1122" i="19"/>
  <c r="AQ1123" i="19"/>
  <c r="AQ1124" i="19"/>
  <c r="AQ1125" i="19"/>
  <c r="AQ1126" i="19"/>
  <c r="AQ1127" i="19"/>
  <c r="AQ1128" i="19"/>
  <c r="AQ1129" i="19"/>
  <c r="AQ1130" i="19"/>
  <c r="AQ1131" i="19"/>
  <c r="AQ1132" i="19"/>
  <c r="AQ1133" i="19"/>
  <c r="AQ1134" i="19"/>
  <c r="AQ1135" i="19"/>
  <c r="AQ1136" i="19"/>
  <c r="AQ1137" i="19"/>
  <c r="AQ1138" i="19"/>
  <c r="AQ1139" i="19"/>
  <c r="AQ1140" i="19"/>
  <c r="AQ1141" i="19"/>
  <c r="AQ1142" i="19"/>
  <c r="AQ1143" i="19"/>
  <c r="AQ1144" i="19"/>
  <c r="AQ1145" i="19"/>
  <c r="AQ1146" i="19"/>
  <c r="AQ1147" i="19"/>
  <c r="AQ1148" i="19"/>
  <c r="AQ1149" i="19"/>
  <c r="AQ1150" i="19"/>
  <c r="AQ1151" i="19"/>
  <c r="AQ1152" i="19"/>
  <c r="AQ1153" i="19"/>
  <c r="AQ1154" i="19"/>
  <c r="AQ1155" i="19"/>
  <c r="AQ1156" i="19"/>
  <c r="AQ1157" i="19"/>
  <c r="AQ1158" i="19"/>
  <c r="AQ1159" i="19"/>
  <c r="AQ1160" i="19"/>
  <c r="AQ1161" i="19"/>
  <c r="AQ1162" i="19"/>
  <c r="AQ1163" i="19"/>
  <c r="AQ1164" i="19"/>
  <c r="AQ1165" i="19"/>
  <c r="AQ1166" i="19"/>
  <c r="AQ1167" i="19"/>
  <c r="AQ1168" i="19"/>
  <c r="AQ1169" i="19"/>
  <c r="AQ1170" i="19"/>
  <c r="AQ1171" i="19"/>
  <c r="AQ1172" i="19"/>
  <c r="AQ1173" i="19"/>
  <c r="AQ1174" i="19"/>
  <c r="AQ1175" i="19"/>
  <c r="AQ1176" i="19"/>
  <c r="AQ1177" i="19"/>
  <c r="AQ1178" i="19"/>
  <c r="AQ1179" i="19"/>
  <c r="AQ1180" i="19"/>
  <c r="AQ1181" i="19"/>
  <c r="AQ1182" i="19"/>
  <c r="AQ1183" i="19"/>
  <c r="AQ1184" i="19"/>
  <c r="AQ1185" i="19"/>
  <c r="AQ1186" i="19"/>
  <c r="AQ1187" i="19"/>
  <c r="AQ1188" i="19"/>
  <c r="AQ1189" i="19"/>
  <c r="AQ1190" i="19"/>
  <c r="AQ1191" i="19"/>
  <c r="AQ1192" i="19"/>
  <c r="AQ1193" i="19"/>
  <c r="AQ1194" i="19"/>
  <c r="AQ1195" i="19"/>
  <c r="AQ1196" i="19"/>
  <c r="AQ1197" i="19"/>
  <c r="AQ1198" i="19"/>
  <c r="AQ1199" i="19"/>
  <c r="AQ1200" i="19"/>
  <c r="AQ1201" i="19"/>
  <c r="AQ1202" i="19"/>
  <c r="AQ1203" i="19"/>
  <c r="AQ1204" i="19"/>
  <c r="AQ1205" i="19"/>
  <c r="AQ1206" i="19"/>
  <c r="AQ1207" i="19"/>
  <c r="AQ1208" i="19"/>
  <c r="AQ1209" i="19"/>
  <c r="AQ1210" i="19"/>
  <c r="AQ1211" i="19"/>
  <c r="AQ1212" i="19"/>
  <c r="AQ1213" i="19"/>
  <c r="AQ1214" i="19"/>
  <c r="AQ1215" i="19"/>
  <c r="AQ1216" i="19"/>
  <c r="AQ1217" i="19"/>
  <c r="AQ1218" i="19"/>
  <c r="AQ1219" i="19"/>
  <c r="AQ1220" i="19"/>
  <c r="AQ1221" i="19"/>
  <c r="AQ1222" i="19"/>
  <c r="AQ1223" i="19"/>
  <c r="AQ1224" i="19"/>
  <c r="AQ1225" i="19"/>
  <c r="AQ1226" i="19"/>
  <c r="AQ1227" i="19"/>
  <c r="AQ1228" i="19"/>
  <c r="AQ1229" i="19"/>
  <c r="AQ1230" i="19"/>
  <c r="AQ1231" i="19"/>
  <c r="AQ1232" i="19"/>
  <c r="AQ1233" i="19"/>
  <c r="AQ1234" i="19"/>
  <c r="AQ1235" i="19"/>
  <c r="AQ1236" i="19"/>
  <c r="AQ1237" i="19"/>
  <c r="AQ1238" i="19"/>
  <c r="AQ1239" i="19"/>
  <c r="AQ1240" i="19"/>
  <c r="AQ1241" i="19"/>
  <c r="AQ1242" i="19"/>
  <c r="AQ1243" i="19"/>
  <c r="AQ1244" i="19"/>
  <c r="AQ1245" i="19"/>
  <c r="AQ1246" i="19"/>
  <c r="AQ1247" i="19"/>
  <c r="AQ1248" i="19"/>
  <c r="AQ1249" i="19"/>
  <c r="AQ1250" i="19"/>
  <c r="AQ1251" i="19"/>
  <c r="AQ1252" i="19"/>
  <c r="AQ1253" i="19"/>
  <c r="AQ1254" i="19"/>
  <c r="AQ1255" i="19"/>
  <c r="AQ1256" i="19"/>
  <c r="AQ1257" i="19"/>
  <c r="AQ1258" i="19"/>
  <c r="AQ1259" i="19"/>
  <c r="AQ1260" i="19"/>
  <c r="AQ1261" i="19"/>
  <c r="AQ1262" i="19"/>
  <c r="AQ1263" i="19"/>
  <c r="AQ1264" i="19"/>
  <c r="AQ1265" i="19"/>
  <c r="AQ1266" i="19"/>
  <c r="AQ1267" i="19"/>
  <c r="AQ1268" i="19"/>
  <c r="AQ1269" i="19"/>
  <c r="AQ1270" i="19"/>
  <c r="AQ1271" i="19"/>
  <c r="AQ1272" i="19"/>
  <c r="AQ1273" i="19"/>
  <c r="AQ1274" i="19"/>
  <c r="AQ1275" i="19"/>
  <c r="AQ1276" i="19"/>
  <c r="AQ1277" i="19"/>
  <c r="AQ1278" i="19"/>
  <c r="AQ1279" i="19"/>
  <c r="AQ1280" i="19"/>
  <c r="AQ1281" i="19"/>
  <c r="AQ1282" i="19"/>
  <c r="AQ1283" i="19"/>
  <c r="AQ1284" i="19"/>
  <c r="AQ1285" i="19"/>
  <c r="AQ1286" i="19"/>
  <c r="AQ1287" i="19"/>
  <c r="AQ1288" i="19"/>
  <c r="AQ1289" i="19"/>
  <c r="AQ1290" i="19"/>
  <c r="AQ1291" i="19"/>
  <c r="AQ1292" i="19"/>
  <c r="AQ1293" i="19"/>
  <c r="AQ1294" i="19"/>
  <c r="AQ1295" i="19"/>
  <c r="AQ1296" i="19"/>
  <c r="AQ1297" i="19"/>
  <c r="AQ1298" i="19"/>
  <c r="AQ1299" i="19"/>
  <c r="AQ1300" i="19"/>
  <c r="AQ1301" i="19"/>
  <c r="AQ1302" i="19"/>
  <c r="AQ1303" i="19"/>
  <c r="AQ1304" i="19"/>
  <c r="AQ1305" i="19"/>
  <c r="AQ1306" i="19"/>
  <c r="AQ1307" i="19"/>
  <c r="AQ1308" i="19"/>
  <c r="AQ1309" i="19"/>
  <c r="AQ1310" i="19"/>
  <c r="AQ1311" i="19"/>
  <c r="AQ1312" i="19"/>
  <c r="AQ1313" i="19"/>
  <c r="AQ1314" i="19"/>
  <c r="AQ1315" i="19"/>
  <c r="AQ1316" i="19"/>
  <c r="AQ1317" i="19"/>
  <c r="AQ1318" i="19"/>
  <c r="AQ1319" i="19"/>
  <c r="AQ1320" i="19"/>
  <c r="AQ1321" i="19"/>
  <c r="AQ1322" i="19"/>
  <c r="AQ1323" i="19"/>
  <c r="AQ1324" i="19"/>
  <c r="AQ1325" i="19"/>
  <c r="AQ1326" i="19"/>
  <c r="AQ1327" i="19"/>
  <c r="AQ1328" i="19"/>
  <c r="AQ1329" i="19"/>
  <c r="AQ1330" i="19"/>
  <c r="AQ1331" i="19"/>
  <c r="AQ1332" i="19"/>
  <c r="AQ1333" i="19"/>
  <c r="AQ1334" i="19"/>
  <c r="AQ1335" i="19"/>
  <c r="AQ1336" i="19"/>
  <c r="AQ1337" i="19"/>
  <c r="AQ1338" i="19"/>
  <c r="AQ1339" i="19"/>
  <c r="AQ1340" i="19"/>
  <c r="AQ1341" i="19"/>
  <c r="AQ1342" i="19"/>
  <c r="AQ1343" i="19"/>
  <c r="AQ1344" i="19"/>
  <c r="AQ1345" i="19"/>
  <c r="AQ1346" i="19"/>
  <c r="AQ1347" i="19"/>
  <c r="AQ1348" i="19"/>
  <c r="AQ1349" i="19"/>
  <c r="AQ1350" i="19"/>
  <c r="AQ1351" i="19"/>
  <c r="AQ1352" i="19"/>
  <c r="AQ1353" i="19"/>
  <c r="AQ1354" i="19"/>
  <c r="AQ1355" i="19"/>
  <c r="AQ1356" i="19"/>
  <c r="AQ1357" i="19"/>
  <c r="AQ1358" i="19"/>
  <c r="AQ1359" i="19"/>
  <c r="AQ1360" i="19"/>
  <c r="AQ1361" i="19"/>
  <c r="AQ1362" i="19"/>
  <c r="AQ1363" i="19"/>
  <c r="AQ1364" i="19"/>
  <c r="AQ1365" i="19"/>
  <c r="AQ1366" i="19"/>
  <c r="AQ1367" i="19"/>
  <c r="AQ1368" i="19"/>
  <c r="AQ1369" i="19"/>
  <c r="AQ1370" i="19"/>
  <c r="AQ1371" i="19"/>
  <c r="AQ1372" i="19"/>
  <c r="AQ1373" i="19"/>
  <c r="AQ1374" i="19"/>
  <c r="AQ1375" i="19"/>
  <c r="AQ1376" i="19"/>
  <c r="AQ1377" i="19"/>
  <c r="AQ1378" i="19"/>
  <c r="AQ1379" i="19"/>
  <c r="AQ1380" i="19"/>
  <c r="AQ1381" i="19"/>
  <c r="AQ1382" i="19"/>
  <c r="AQ1383" i="19"/>
  <c r="AQ1384" i="19"/>
  <c r="AQ1385" i="19"/>
  <c r="AQ1386" i="19"/>
  <c r="AQ1387" i="19"/>
  <c r="AQ1388" i="19"/>
  <c r="AQ1389" i="19"/>
  <c r="AQ1390" i="19"/>
  <c r="AQ1391" i="19"/>
  <c r="AQ1392" i="19"/>
  <c r="AQ1393" i="19"/>
  <c r="AQ1394" i="19"/>
  <c r="AQ1395" i="19"/>
  <c r="AQ1396" i="19"/>
  <c r="AQ1397" i="19"/>
  <c r="AQ1398" i="19"/>
  <c r="AQ1399" i="19"/>
  <c r="AQ1400" i="19"/>
  <c r="AQ1401" i="19"/>
  <c r="AQ1402" i="19"/>
  <c r="AQ1403" i="19"/>
  <c r="AQ1404" i="19"/>
  <c r="AQ1405" i="19"/>
  <c r="AQ1406" i="19"/>
  <c r="AQ1407" i="19"/>
  <c r="AQ1408" i="19"/>
  <c r="AQ1409" i="19"/>
  <c r="AQ1410" i="19"/>
  <c r="AQ1411" i="19"/>
  <c r="AQ1412" i="19"/>
  <c r="AQ1413" i="19"/>
  <c r="AQ1414" i="19"/>
  <c r="AQ1415" i="19"/>
  <c r="AQ1416" i="19"/>
  <c r="AQ1417" i="19"/>
  <c r="AQ1418" i="19"/>
  <c r="AQ1419" i="19"/>
  <c r="AQ1420" i="19"/>
  <c r="AQ1421" i="19"/>
  <c r="AQ1422" i="19"/>
  <c r="AQ1423" i="19"/>
  <c r="AQ1424" i="19"/>
  <c r="AQ1425" i="19"/>
  <c r="AQ1426" i="19"/>
  <c r="AQ1427" i="19"/>
  <c r="AQ1428" i="19"/>
  <c r="AQ1429" i="19"/>
  <c r="AQ1430" i="19"/>
  <c r="AQ1431" i="19"/>
  <c r="AQ1432" i="19"/>
  <c r="AQ1433" i="19"/>
  <c r="AQ1434" i="19"/>
  <c r="AQ1435" i="19"/>
  <c r="AQ1436" i="19"/>
  <c r="AQ1437" i="19"/>
  <c r="AQ1438" i="19"/>
  <c r="AQ1439" i="19"/>
  <c r="AQ1440" i="19"/>
  <c r="AQ1441" i="19"/>
  <c r="AQ1442" i="19"/>
  <c r="AQ1443" i="19"/>
  <c r="AQ1444" i="19"/>
  <c r="AQ1445" i="19"/>
  <c r="AQ1446" i="19"/>
  <c r="AQ1447" i="19"/>
  <c r="AQ1448" i="19"/>
  <c r="AQ1449" i="19"/>
  <c r="AQ1450" i="19"/>
  <c r="AQ1451" i="19"/>
  <c r="AQ1452" i="19"/>
  <c r="AQ1453" i="19"/>
  <c r="AQ1454" i="19"/>
  <c r="AQ1455" i="19"/>
  <c r="AQ1456" i="19"/>
  <c r="AQ1457" i="19"/>
  <c r="AQ1458" i="19"/>
  <c r="AQ1459" i="19"/>
  <c r="AQ1460" i="19"/>
  <c r="AQ1461" i="19"/>
  <c r="AQ1462" i="19"/>
  <c r="AQ1463" i="19"/>
  <c r="AQ1464" i="19"/>
  <c r="AQ1465" i="19"/>
  <c r="AQ1466" i="19"/>
  <c r="AQ1467" i="19"/>
  <c r="AQ1468" i="19"/>
  <c r="AQ1469" i="19"/>
  <c r="AQ1470" i="19"/>
  <c r="AQ1471" i="19"/>
  <c r="AQ1472" i="19"/>
  <c r="AQ1473" i="19"/>
  <c r="AQ1474" i="19"/>
  <c r="AQ1475" i="19"/>
  <c r="AQ1476" i="19"/>
  <c r="AQ1477" i="19"/>
  <c r="AQ1478" i="19"/>
  <c r="AQ1479" i="19"/>
  <c r="AQ1480" i="19"/>
  <c r="AQ1481" i="19"/>
  <c r="AQ1482" i="19"/>
  <c r="AQ1483" i="19"/>
  <c r="AQ1484" i="19"/>
  <c r="AQ1485" i="19"/>
  <c r="AQ1486" i="19"/>
  <c r="AQ1487" i="19"/>
  <c r="AQ1488" i="19"/>
  <c r="AQ1489" i="19"/>
  <c r="AQ1490" i="19"/>
  <c r="AQ1491" i="19"/>
  <c r="AQ1492" i="19"/>
  <c r="AQ1493" i="19"/>
  <c r="AQ1494" i="19"/>
  <c r="AQ1495" i="19"/>
  <c r="AQ1496" i="19"/>
  <c r="AQ1497" i="19"/>
  <c r="AQ1498" i="19"/>
  <c r="AQ1499" i="19"/>
  <c r="AQ1500" i="19"/>
  <c r="AQ1501" i="19"/>
  <c r="AQ1502" i="19"/>
  <c r="AQ1503" i="19"/>
  <c r="AQ1504" i="19"/>
  <c r="AQ1505" i="19"/>
  <c r="AQ1506" i="19"/>
  <c r="AQ1507" i="19"/>
  <c r="AQ1508" i="19"/>
  <c r="AQ1509" i="19"/>
  <c r="AQ1510" i="19"/>
  <c r="AQ1511" i="19"/>
  <c r="AQ1512" i="19"/>
  <c r="AQ1513" i="19"/>
  <c r="AQ1514" i="19"/>
  <c r="AQ14" i="19"/>
  <c r="AQ15" i="19"/>
  <c r="AQ16" i="19"/>
  <c r="AQ17" i="19"/>
  <c r="AQ18" i="19"/>
  <c r="AQ19" i="19"/>
  <c r="AQ20" i="19"/>
  <c r="AQ21" i="19"/>
  <c r="AQ22" i="19"/>
  <c r="AQ23" i="19"/>
  <c r="AQ24" i="19"/>
  <c r="AQ25" i="19"/>
  <c r="AQ26" i="19"/>
  <c r="AQ27" i="19"/>
  <c r="AQ28" i="19"/>
  <c r="AQ29" i="19"/>
  <c r="AQ30" i="19"/>
  <c r="AQ31" i="19"/>
  <c r="AQ32" i="19"/>
  <c r="AQ33" i="19"/>
  <c r="AQ34" i="19"/>
  <c r="AQ35" i="19"/>
  <c r="AQ36" i="19"/>
  <c r="AQ37" i="19"/>
  <c r="AQ38" i="19"/>
  <c r="AQ39" i="19"/>
  <c r="AQ40" i="19"/>
  <c r="AQ41" i="19"/>
  <c r="AQ42" i="19"/>
  <c r="AQ43" i="19"/>
  <c r="AQ44" i="19"/>
  <c r="AQ45" i="19"/>
  <c r="AQ46" i="19"/>
  <c r="AQ47" i="19"/>
  <c r="AQ48" i="19"/>
  <c r="AQ49" i="19"/>
  <c r="AQ50" i="19"/>
  <c r="AQ51" i="19"/>
  <c r="AQ52" i="19"/>
  <c r="AQ53" i="19"/>
  <c r="AQ54" i="19"/>
  <c r="AQ55" i="19"/>
  <c r="AQ56" i="19"/>
  <c r="AQ57" i="19"/>
  <c r="AQ58" i="19"/>
  <c r="AQ59"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4" i="19"/>
  <c r="AP65" i="19"/>
  <c r="AP66" i="19"/>
  <c r="AP67"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94" i="19"/>
  <c r="AP95" i="19"/>
  <c r="AP96" i="19"/>
  <c r="AP97" i="19"/>
  <c r="AP98" i="19"/>
  <c r="AP99" i="19"/>
  <c r="AP100" i="19"/>
  <c r="AP101" i="19"/>
  <c r="AP102" i="19"/>
  <c r="AP103" i="19"/>
  <c r="AP104" i="19"/>
  <c r="AP105" i="19"/>
  <c r="AP106" i="19"/>
  <c r="AP107" i="19"/>
  <c r="AP108" i="19"/>
  <c r="AP109" i="19"/>
  <c r="AP110" i="19"/>
  <c r="AP111" i="19"/>
  <c r="AP112" i="19"/>
  <c r="AP113" i="19"/>
  <c r="AP114" i="19"/>
  <c r="AP115" i="19"/>
  <c r="AP116" i="19"/>
  <c r="AP117" i="19"/>
  <c r="AP118" i="19"/>
  <c r="AP119" i="19"/>
  <c r="AP120" i="19"/>
  <c r="AP121" i="19"/>
  <c r="AP122" i="19"/>
  <c r="AP123" i="19"/>
  <c r="AP124" i="19"/>
  <c r="AP125" i="19"/>
  <c r="AP126"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P261" i="19"/>
  <c r="AP262" i="19"/>
  <c r="AP263" i="19"/>
  <c r="AP264" i="19"/>
  <c r="AP265" i="19"/>
  <c r="AP266" i="19"/>
  <c r="AP267" i="19"/>
  <c r="AP268" i="19"/>
  <c r="AP269" i="19"/>
  <c r="AP270" i="19"/>
  <c r="AP271" i="19"/>
  <c r="AP272" i="19"/>
  <c r="AP273" i="19"/>
  <c r="AP274" i="19"/>
  <c r="AP275" i="19"/>
  <c r="AP276" i="19"/>
  <c r="AP277" i="19"/>
  <c r="AP278" i="19"/>
  <c r="AP279" i="19"/>
  <c r="AP280" i="19"/>
  <c r="AP281" i="19"/>
  <c r="AP282" i="19"/>
  <c r="AP283" i="19"/>
  <c r="AP284" i="19"/>
  <c r="AP285" i="19"/>
  <c r="AP286" i="19"/>
  <c r="AP287" i="19"/>
  <c r="AP288" i="19"/>
  <c r="AP289" i="19"/>
  <c r="AP290" i="19"/>
  <c r="AP291" i="19"/>
  <c r="AP292" i="19"/>
  <c r="AP293" i="19"/>
  <c r="AP294" i="19"/>
  <c r="AP295" i="19"/>
  <c r="AP296" i="19"/>
  <c r="AP297" i="19"/>
  <c r="AP298" i="19"/>
  <c r="AP299" i="19"/>
  <c r="AP300" i="19"/>
  <c r="AP301" i="19"/>
  <c r="AP302" i="19"/>
  <c r="AP303" i="19"/>
  <c r="AP304" i="19"/>
  <c r="AP305" i="19"/>
  <c r="AP306" i="19"/>
  <c r="AP307" i="19"/>
  <c r="AP308" i="19"/>
  <c r="AP309" i="19"/>
  <c r="AP310" i="19"/>
  <c r="AP311" i="19"/>
  <c r="AP312" i="19"/>
  <c r="AP313" i="19"/>
  <c r="AP314" i="19"/>
  <c r="AP315" i="19"/>
  <c r="AP316" i="19"/>
  <c r="AP317" i="19"/>
  <c r="AP318" i="19"/>
  <c r="AP319" i="19"/>
  <c r="AP320" i="19"/>
  <c r="AP321" i="19"/>
  <c r="AP322" i="19"/>
  <c r="AP323" i="19"/>
  <c r="AP324" i="19"/>
  <c r="AP325" i="19"/>
  <c r="AP326" i="19"/>
  <c r="AP327" i="19"/>
  <c r="AP328" i="19"/>
  <c r="AP329" i="19"/>
  <c r="AP330" i="19"/>
  <c r="AP331" i="19"/>
  <c r="AP332" i="19"/>
  <c r="AP333" i="19"/>
  <c r="AP334" i="19"/>
  <c r="AP335" i="19"/>
  <c r="AP336" i="19"/>
  <c r="AP337" i="19"/>
  <c r="AP338" i="19"/>
  <c r="AP339" i="19"/>
  <c r="AP340" i="19"/>
  <c r="AP341" i="19"/>
  <c r="AP342" i="19"/>
  <c r="AP343" i="19"/>
  <c r="AP344" i="19"/>
  <c r="AP345" i="19"/>
  <c r="AP346" i="19"/>
  <c r="AP347" i="19"/>
  <c r="AP348" i="19"/>
  <c r="AP349" i="19"/>
  <c r="AP350" i="19"/>
  <c r="AP351" i="19"/>
  <c r="AP352" i="19"/>
  <c r="AP353" i="19"/>
  <c r="AP354" i="19"/>
  <c r="AP355" i="19"/>
  <c r="AP356" i="19"/>
  <c r="AP357" i="19"/>
  <c r="AP358" i="19"/>
  <c r="AP359" i="19"/>
  <c r="AP360" i="19"/>
  <c r="AP361" i="19"/>
  <c r="AP362" i="19"/>
  <c r="AP363" i="19"/>
  <c r="AP364" i="19"/>
  <c r="AP365" i="19"/>
  <c r="AP366" i="19"/>
  <c r="AP367" i="19"/>
  <c r="AP368" i="19"/>
  <c r="AP369" i="19"/>
  <c r="AP370" i="19"/>
  <c r="AP371" i="19"/>
  <c r="AP372" i="19"/>
  <c r="AP373" i="19"/>
  <c r="AP374" i="19"/>
  <c r="AP375" i="19"/>
  <c r="AP376" i="19"/>
  <c r="AP377" i="19"/>
  <c r="AP378" i="19"/>
  <c r="AP379" i="19"/>
  <c r="AP380" i="19"/>
  <c r="AP381" i="19"/>
  <c r="AP382" i="19"/>
  <c r="AP383" i="19"/>
  <c r="AP384" i="19"/>
  <c r="AP385" i="19"/>
  <c r="AP386" i="19"/>
  <c r="AP387" i="19"/>
  <c r="AP388" i="19"/>
  <c r="AP389" i="19"/>
  <c r="AP390" i="19"/>
  <c r="AP391" i="19"/>
  <c r="AP392" i="19"/>
  <c r="AP393" i="19"/>
  <c r="AP394" i="19"/>
  <c r="AP395" i="19"/>
  <c r="AP396" i="19"/>
  <c r="AP397" i="19"/>
  <c r="AP398" i="19"/>
  <c r="AP399" i="19"/>
  <c r="AP400" i="19"/>
  <c r="AP401" i="19"/>
  <c r="AP402" i="19"/>
  <c r="AP403" i="19"/>
  <c r="AP404" i="19"/>
  <c r="AP405" i="19"/>
  <c r="AP406" i="19"/>
  <c r="AP407" i="19"/>
  <c r="AP408" i="19"/>
  <c r="AP409" i="19"/>
  <c r="AP410" i="19"/>
  <c r="AP411" i="19"/>
  <c r="AP412" i="19"/>
  <c r="AP413" i="19"/>
  <c r="AP414" i="19"/>
  <c r="AP415" i="19"/>
  <c r="AP416" i="19"/>
  <c r="AP417" i="19"/>
  <c r="AP418" i="19"/>
  <c r="AP419" i="19"/>
  <c r="AP420" i="19"/>
  <c r="AP421" i="19"/>
  <c r="AP422" i="19"/>
  <c r="AP423" i="19"/>
  <c r="AP424" i="19"/>
  <c r="AP425" i="19"/>
  <c r="AP426" i="19"/>
  <c r="AP427" i="19"/>
  <c r="AP428" i="19"/>
  <c r="AP429" i="19"/>
  <c r="AP430" i="19"/>
  <c r="AP431" i="19"/>
  <c r="AP432" i="19"/>
  <c r="AP433" i="19"/>
  <c r="AP434" i="19"/>
  <c r="AP435" i="19"/>
  <c r="AP436" i="19"/>
  <c r="AP437" i="19"/>
  <c r="AP438" i="19"/>
  <c r="AP439" i="19"/>
  <c r="AP440" i="19"/>
  <c r="AP441" i="19"/>
  <c r="AP442" i="19"/>
  <c r="AP443" i="19"/>
  <c r="AP444" i="19"/>
  <c r="AP445" i="19"/>
  <c r="AP446" i="19"/>
  <c r="AP447" i="19"/>
  <c r="AP448" i="19"/>
  <c r="AP449" i="19"/>
  <c r="AP450" i="19"/>
  <c r="AP451" i="19"/>
  <c r="AP452" i="19"/>
  <c r="AP453" i="19"/>
  <c r="AP454" i="19"/>
  <c r="AP455" i="19"/>
  <c r="AP456" i="19"/>
  <c r="AP457" i="19"/>
  <c r="AP458" i="19"/>
  <c r="AP459" i="19"/>
  <c r="AP460" i="19"/>
  <c r="AP461" i="19"/>
  <c r="AP462" i="19"/>
  <c r="AP463" i="19"/>
  <c r="AP464" i="19"/>
  <c r="AP465" i="19"/>
  <c r="AP466" i="19"/>
  <c r="AP467" i="19"/>
  <c r="AP468" i="19"/>
  <c r="AP469" i="19"/>
  <c r="AP470" i="19"/>
  <c r="AP471" i="19"/>
  <c r="AP472" i="19"/>
  <c r="AP473" i="19"/>
  <c r="AP474" i="19"/>
  <c r="AP475" i="19"/>
  <c r="AP476" i="19"/>
  <c r="AP477" i="19"/>
  <c r="AP478" i="19"/>
  <c r="AP479" i="19"/>
  <c r="AP480" i="19"/>
  <c r="AP481" i="19"/>
  <c r="AP482" i="19"/>
  <c r="AP483" i="19"/>
  <c r="AP484" i="19"/>
  <c r="AP485" i="19"/>
  <c r="AP486" i="19"/>
  <c r="AP487" i="19"/>
  <c r="AP488" i="19"/>
  <c r="AP489" i="19"/>
  <c r="AP490" i="19"/>
  <c r="AP491" i="19"/>
  <c r="AP492" i="19"/>
  <c r="AP493" i="19"/>
  <c r="AP494" i="19"/>
  <c r="AP495" i="19"/>
  <c r="AP496" i="19"/>
  <c r="AP497" i="19"/>
  <c r="AP498" i="19"/>
  <c r="AP499" i="19"/>
  <c r="AP500" i="19"/>
  <c r="AP501" i="19"/>
  <c r="AP502" i="19"/>
  <c r="AP503" i="19"/>
  <c r="AP504" i="19"/>
  <c r="AP505" i="19"/>
  <c r="AP506" i="19"/>
  <c r="AP507" i="19"/>
  <c r="AP508" i="19"/>
  <c r="AP509" i="19"/>
  <c r="AP510" i="19"/>
  <c r="AP511" i="19"/>
  <c r="AP512" i="19"/>
  <c r="AP513" i="19"/>
  <c r="AP514" i="19"/>
  <c r="AP515" i="19"/>
  <c r="AP516" i="19"/>
  <c r="AP517" i="19"/>
  <c r="AP518" i="19"/>
  <c r="AP519" i="19"/>
  <c r="AP520" i="19"/>
  <c r="AP521" i="19"/>
  <c r="AP522" i="19"/>
  <c r="AP523" i="19"/>
  <c r="AP524" i="19"/>
  <c r="AP525" i="19"/>
  <c r="AP526" i="19"/>
  <c r="AP527" i="19"/>
  <c r="AP528" i="19"/>
  <c r="AP529" i="19"/>
  <c r="AP530" i="19"/>
  <c r="AP531" i="19"/>
  <c r="AP532" i="19"/>
  <c r="AP533" i="19"/>
  <c r="AP534" i="19"/>
  <c r="AP535" i="19"/>
  <c r="AP536" i="19"/>
  <c r="AP537" i="19"/>
  <c r="AP538" i="19"/>
  <c r="AP539" i="19"/>
  <c r="AP540" i="19"/>
  <c r="AP541" i="19"/>
  <c r="AP542" i="19"/>
  <c r="AP543" i="19"/>
  <c r="AP544" i="19"/>
  <c r="AP545" i="19"/>
  <c r="AP546" i="19"/>
  <c r="AP547" i="19"/>
  <c r="AP548" i="19"/>
  <c r="AP549" i="19"/>
  <c r="AP550" i="19"/>
  <c r="AP551" i="19"/>
  <c r="AP552" i="19"/>
  <c r="AP553" i="19"/>
  <c r="AP554" i="19"/>
  <c r="AP555" i="19"/>
  <c r="AP556" i="19"/>
  <c r="AP557" i="19"/>
  <c r="AP558" i="19"/>
  <c r="AP559" i="19"/>
  <c r="AP560" i="19"/>
  <c r="AP561" i="19"/>
  <c r="AP562" i="19"/>
  <c r="AP563" i="19"/>
  <c r="AP564" i="19"/>
  <c r="AP565" i="19"/>
  <c r="AP566" i="19"/>
  <c r="AP567" i="19"/>
  <c r="AP568" i="19"/>
  <c r="AP569" i="19"/>
  <c r="AP570" i="19"/>
  <c r="AP571" i="19"/>
  <c r="AP572" i="19"/>
  <c r="AP573" i="19"/>
  <c r="AP574" i="19"/>
  <c r="AP575" i="19"/>
  <c r="AP576" i="19"/>
  <c r="AP577" i="19"/>
  <c r="AP578" i="19"/>
  <c r="AP579" i="19"/>
  <c r="AP580" i="19"/>
  <c r="AP581" i="19"/>
  <c r="AP582" i="19"/>
  <c r="AP583" i="19"/>
  <c r="AP584" i="19"/>
  <c r="AP585" i="19"/>
  <c r="AP586" i="19"/>
  <c r="AP587" i="19"/>
  <c r="AP588" i="19"/>
  <c r="AP589" i="19"/>
  <c r="AP590" i="19"/>
  <c r="AP591" i="19"/>
  <c r="AP592" i="19"/>
  <c r="AP593" i="19"/>
  <c r="AP594" i="19"/>
  <c r="AP595" i="19"/>
  <c r="AP596" i="19"/>
  <c r="AP597" i="19"/>
  <c r="AP598" i="19"/>
  <c r="AP599" i="19"/>
  <c r="AP600" i="19"/>
  <c r="AP601" i="19"/>
  <c r="AP602" i="19"/>
  <c r="AP603" i="19"/>
  <c r="AP604" i="19"/>
  <c r="AP605" i="19"/>
  <c r="AP606" i="19"/>
  <c r="AP607" i="19"/>
  <c r="AP608" i="19"/>
  <c r="AP609" i="19"/>
  <c r="AP610" i="19"/>
  <c r="AP611" i="19"/>
  <c r="AP612" i="19"/>
  <c r="AP613" i="19"/>
  <c r="AP614" i="19"/>
  <c r="AP615" i="19"/>
  <c r="AP616" i="19"/>
  <c r="AP617" i="19"/>
  <c r="AP618" i="19"/>
  <c r="AP619" i="19"/>
  <c r="AP620" i="19"/>
  <c r="AP621" i="19"/>
  <c r="AP622" i="19"/>
  <c r="AP623" i="19"/>
  <c r="AP624" i="19"/>
  <c r="AP625" i="19"/>
  <c r="AP626" i="19"/>
  <c r="AP627" i="19"/>
  <c r="AP628" i="19"/>
  <c r="AP629" i="19"/>
  <c r="AP630" i="19"/>
  <c r="AP631" i="19"/>
  <c r="AP632" i="19"/>
  <c r="AP633" i="19"/>
  <c r="AP634" i="19"/>
  <c r="AP635" i="19"/>
  <c r="AP636" i="19"/>
  <c r="AP637" i="19"/>
  <c r="AP638" i="19"/>
  <c r="AP639" i="19"/>
  <c r="AP640" i="19"/>
  <c r="AP641" i="19"/>
  <c r="AP642" i="19"/>
  <c r="AP643" i="19"/>
  <c r="AP644" i="19"/>
  <c r="AP645" i="19"/>
  <c r="AP646" i="19"/>
  <c r="AP647" i="19"/>
  <c r="AP648" i="19"/>
  <c r="AP649" i="19"/>
  <c r="AP650" i="19"/>
  <c r="AP651" i="19"/>
  <c r="AP652" i="19"/>
  <c r="AP653" i="19"/>
  <c r="AP654" i="19"/>
  <c r="AP655" i="19"/>
  <c r="AP656" i="19"/>
  <c r="AP657" i="19"/>
  <c r="AP658" i="19"/>
  <c r="AP659" i="19"/>
  <c r="AP660" i="19"/>
  <c r="AP661" i="19"/>
  <c r="AP662" i="19"/>
  <c r="AP663" i="19"/>
  <c r="AP664" i="19"/>
  <c r="AP665" i="19"/>
  <c r="AP666" i="19"/>
  <c r="AP667" i="19"/>
  <c r="AP668" i="19"/>
  <c r="AP669" i="19"/>
  <c r="AP670" i="19"/>
  <c r="AP671" i="19"/>
  <c r="AP672" i="19"/>
  <c r="AP673" i="19"/>
  <c r="AP674" i="19"/>
  <c r="AP675" i="19"/>
  <c r="AP676" i="19"/>
  <c r="AP677" i="19"/>
  <c r="AP678" i="19"/>
  <c r="AP679" i="19"/>
  <c r="AP680" i="19"/>
  <c r="AP681" i="19"/>
  <c r="AP682" i="19"/>
  <c r="AP683" i="19"/>
  <c r="AP684" i="19"/>
  <c r="AP685" i="19"/>
  <c r="AP686" i="19"/>
  <c r="AP687" i="19"/>
  <c r="AP688" i="19"/>
  <c r="AP689" i="19"/>
  <c r="AP690" i="19"/>
  <c r="AP691" i="19"/>
  <c r="AP692" i="19"/>
  <c r="AP693" i="19"/>
  <c r="AP694" i="19"/>
  <c r="AP695" i="19"/>
  <c r="AP696" i="19"/>
  <c r="AP697" i="19"/>
  <c r="AP698" i="19"/>
  <c r="AP699" i="19"/>
  <c r="AP700" i="19"/>
  <c r="AP701" i="19"/>
  <c r="AP702" i="19"/>
  <c r="AP703" i="19"/>
  <c r="AP704" i="19"/>
  <c r="AP705" i="19"/>
  <c r="AP706" i="19"/>
  <c r="AP707" i="19"/>
  <c r="AP708" i="19"/>
  <c r="AP709" i="19"/>
  <c r="AP710" i="19"/>
  <c r="AP711" i="19"/>
  <c r="AP712" i="19"/>
  <c r="AP713" i="19"/>
  <c r="AP714" i="19"/>
  <c r="AP715" i="19"/>
  <c r="AP716" i="19"/>
  <c r="AP717" i="19"/>
  <c r="AP718" i="19"/>
  <c r="AP719" i="19"/>
  <c r="AP720" i="19"/>
  <c r="AP721" i="19"/>
  <c r="AP722" i="19"/>
  <c r="AP723" i="19"/>
  <c r="AP724" i="19"/>
  <c r="AP725" i="19"/>
  <c r="AP726" i="19"/>
  <c r="AP727" i="19"/>
  <c r="AP728" i="19"/>
  <c r="AP729" i="19"/>
  <c r="AP730" i="19"/>
  <c r="AP731" i="19"/>
  <c r="AP732" i="19"/>
  <c r="AP733" i="19"/>
  <c r="AP734" i="19"/>
  <c r="AP735" i="19"/>
  <c r="AP736" i="19"/>
  <c r="AP737" i="19"/>
  <c r="AP738" i="19"/>
  <c r="AP739" i="19"/>
  <c r="AP740" i="19"/>
  <c r="AP741" i="19"/>
  <c r="AP742" i="19"/>
  <c r="AP743" i="19"/>
  <c r="AP744" i="19"/>
  <c r="AP745" i="19"/>
  <c r="AP746" i="19"/>
  <c r="AP747" i="19"/>
  <c r="AP748" i="19"/>
  <c r="AP749" i="19"/>
  <c r="AP750" i="19"/>
  <c r="AP751" i="19"/>
  <c r="AP752" i="19"/>
  <c r="AP753" i="19"/>
  <c r="AP754" i="19"/>
  <c r="AP755" i="19"/>
  <c r="AP756" i="19"/>
  <c r="AP757" i="19"/>
  <c r="AP758" i="19"/>
  <c r="AP759" i="19"/>
  <c r="AP760" i="19"/>
  <c r="AP761" i="19"/>
  <c r="AP762" i="19"/>
  <c r="AP763" i="19"/>
  <c r="AP764" i="19"/>
  <c r="AP765" i="19"/>
  <c r="AP766" i="19"/>
  <c r="AP767" i="19"/>
  <c r="AP768" i="19"/>
  <c r="AP769" i="19"/>
  <c r="AP770" i="19"/>
  <c r="AP771" i="19"/>
  <c r="AP772" i="19"/>
  <c r="AP773" i="19"/>
  <c r="AP774" i="19"/>
  <c r="AP775" i="19"/>
  <c r="AP776" i="19"/>
  <c r="AP777" i="19"/>
  <c r="AP778" i="19"/>
  <c r="AP779" i="19"/>
  <c r="AP780" i="19"/>
  <c r="AP781" i="19"/>
  <c r="AP782" i="19"/>
  <c r="AP783" i="19"/>
  <c r="AP784" i="19"/>
  <c r="AP785" i="19"/>
  <c r="AP786" i="19"/>
  <c r="AP787" i="19"/>
  <c r="AP788" i="19"/>
  <c r="AP789" i="19"/>
  <c r="AP790" i="19"/>
  <c r="AP791" i="19"/>
  <c r="AP792" i="19"/>
  <c r="AP793" i="19"/>
  <c r="AP794" i="19"/>
  <c r="AP795" i="19"/>
  <c r="AP796" i="19"/>
  <c r="AP797" i="19"/>
  <c r="AP798" i="19"/>
  <c r="AP799" i="19"/>
  <c r="AP800" i="19"/>
  <c r="AP801" i="19"/>
  <c r="AP802" i="19"/>
  <c r="AP803" i="19"/>
  <c r="AP804" i="19"/>
  <c r="AP805" i="19"/>
  <c r="AP806" i="19"/>
  <c r="AP807" i="19"/>
  <c r="AP808" i="19"/>
  <c r="AP809" i="19"/>
  <c r="AP810" i="19"/>
  <c r="AP811" i="19"/>
  <c r="AP812" i="19"/>
  <c r="AP813" i="19"/>
  <c r="AP814" i="19"/>
  <c r="AP815" i="19"/>
  <c r="AP816" i="19"/>
  <c r="AP817" i="19"/>
  <c r="AP818" i="19"/>
  <c r="AP819" i="19"/>
  <c r="AP820" i="19"/>
  <c r="AP821" i="19"/>
  <c r="AP822" i="19"/>
  <c r="AP823" i="19"/>
  <c r="AP824" i="19"/>
  <c r="AP825" i="19"/>
  <c r="AP826" i="19"/>
  <c r="AP827" i="19"/>
  <c r="AP828" i="19"/>
  <c r="AP829" i="19"/>
  <c r="AP830" i="19"/>
  <c r="AP831" i="19"/>
  <c r="AP832" i="19"/>
  <c r="AP833" i="19"/>
  <c r="AP834" i="19"/>
  <c r="AP835" i="19"/>
  <c r="AP836" i="19"/>
  <c r="AP837" i="19"/>
  <c r="AP838" i="19"/>
  <c r="AP839" i="19"/>
  <c r="AP840" i="19"/>
  <c r="AP841" i="19"/>
  <c r="AP842" i="19"/>
  <c r="AP843" i="19"/>
  <c r="AP844" i="19"/>
  <c r="AP845" i="19"/>
  <c r="AP846" i="19"/>
  <c r="AP847" i="19"/>
  <c r="AP848" i="19"/>
  <c r="AP849" i="19"/>
  <c r="AP850" i="19"/>
  <c r="AP851" i="19"/>
  <c r="AP852" i="19"/>
  <c r="AP853" i="19"/>
  <c r="AP854" i="19"/>
  <c r="AP855" i="19"/>
  <c r="AP856" i="19"/>
  <c r="AP857" i="19"/>
  <c r="AP858" i="19"/>
  <c r="AP859" i="19"/>
  <c r="AP860" i="19"/>
  <c r="AP861" i="19"/>
  <c r="AP862" i="19"/>
  <c r="AP863" i="19"/>
  <c r="AP864" i="19"/>
  <c r="AP865" i="19"/>
  <c r="AP866" i="19"/>
  <c r="AP867" i="19"/>
  <c r="AP868" i="19"/>
  <c r="AP869" i="19"/>
  <c r="AP870" i="19"/>
  <c r="AP871" i="19"/>
  <c r="AP872" i="19"/>
  <c r="AP873" i="19"/>
  <c r="AP874" i="19"/>
  <c r="AP875" i="19"/>
  <c r="AP876" i="19"/>
  <c r="AP877" i="19"/>
  <c r="AP878" i="19"/>
  <c r="AP879" i="19"/>
  <c r="AP880" i="19"/>
  <c r="AP881" i="19"/>
  <c r="AP882" i="19"/>
  <c r="AP883" i="19"/>
  <c r="AP884" i="19"/>
  <c r="AP885" i="19"/>
  <c r="AP886" i="19"/>
  <c r="AP887" i="19"/>
  <c r="AP888" i="19"/>
  <c r="AP889" i="19"/>
  <c r="AP890" i="19"/>
  <c r="AP891" i="19"/>
  <c r="AP892" i="19"/>
  <c r="AP893" i="19"/>
  <c r="AP894" i="19"/>
  <c r="AP895" i="19"/>
  <c r="AP896" i="19"/>
  <c r="AP897" i="19"/>
  <c r="AP898" i="19"/>
  <c r="AP899" i="19"/>
  <c r="AP900" i="19"/>
  <c r="AP901" i="19"/>
  <c r="AP902" i="19"/>
  <c r="AP903" i="19"/>
  <c r="AP904" i="19"/>
  <c r="AP905" i="19"/>
  <c r="AP906" i="19"/>
  <c r="AP907" i="19"/>
  <c r="AP908" i="19"/>
  <c r="AP909" i="19"/>
  <c r="AP910" i="19"/>
  <c r="AP911" i="19"/>
  <c r="AP912" i="19"/>
  <c r="AP913" i="19"/>
  <c r="AP914" i="19"/>
  <c r="AP915" i="19"/>
  <c r="AP916" i="19"/>
  <c r="AP917" i="19"/>
  <c r="AP918" i="19"/>
  <c r="AP919" i="19"/>
  <c r="AP920" i="19"/>
  <c r="AP921" i="19"/>
  <c r="AP922" i="19"/>
  <c r="AP923" i="19"/>
  <c r="AP924" i="19"/>
  <c r="AP925" i="19"/>
  <c r="AP926" i="19"/>
  <c r="AP927" i="19"/>
  <c r="AP928" i="19"/>
  <c r="AP929" i="19"/>
  <c r="AP930" i="19"/>
  <c r="AP931" i="19"/>
  <c r="AP932" i="19"/>
  <c r="AP933" i="19"/>
  <c r="AP934" i="19"/>
  <c r="AP935" i="19"/>
  <c r="AP936" i="19"/>
  <c r="AP937" i="19"/>
  <c r="AP938" i="19"/>
  <c r="AP939" i="19"/>
  <c r="AP940" i="19"/>
  <c r="AP941" i="19"/>
  <c r="AP942" i="19"/>
  <c r="AP943" i="19"/>
  <c r="AP944" i="19"/>
  <c r="AP945" i="19"/>
  <c r="AP946" i="19"/>
  <c r="AP947" i="19"/>
  <c r="AP948" i="19"/>
  <c r="AP949" i="19"/>
  <c r="AP950" i="19"/>
  <c r="AP951" i="19"/>
  <c r="AP952" i="19"/>
  <c r="AP953" i="19"/>
  <c r="AP954" i="19"/>
  <c r="AP955" i="19"/>
  <c r="AP956" i="19"/>
  <c r="AP957" i="19"/>
  <c r="AP958" i="19"/>
  <c r="AP959" i="19"/>
  <c r="AP960" i="19"/>
  <c r="AP961" i="19"/>
  <c r="AP962" i="19"/>
  <c r="AP963" i="19"/>
  <c r="AP964" i="19"/>
  <c r="AP965" i="19"/>
  <c r="AP966" i="19"/>
  <c r="AP967" i="19"/>
  <c r="AP968" i="19"/>
  <c r="AP969" i="19"/>
  <c r="AP970" i="19"/>
  <c r="AP971" i="19"/>
  <c r="AP972" i="19"/>
  <c r="AP973" i="19"/>
  <c r="AP974" i="19"/>
  <c r="AP975" i="19"/>
  <c r="AP976" i="19"/>
  <c r="AP977" i="19"/>
  <c r="AP978" i="19"/>
  <c r="AP979" i="19"/>
  <c r="AP980" i="19"/>
  <c r="AP981" i="19"/>
  <c r="AP982" i="19"/>
  <c r="AP983" i="19"/>
  <c r="AP984" i="19"/>
  <c r="AP985" i="19"/>
  <c r="AP986" i="19"/>
  <c r="AP987" i="19"/>
  <c r="AP988" i="19"/>
  <c r="AP989" i="19"/>
  <c r="AP990" i="19"/>
  <c r="AP991" i="19"/>
  <c r="AP992" i="19"/>
  <c r="AP993" i="19"/>
  <c r="AP994" i="19"/>
  <c r="AP995" i="19"/>
  <c r="AP996" i="19"/>
  <c r="AP997" i="19"/>
  <c r="AP998" i="19"/>
  <c r="AP999" i="19"/>
  <c r="AP1000" i="19"/>
  <c r="AP1001" i="19"/>
  <c r="AP1002" i="19"/>
  <c r="AP1003" i="19"/>
  <c r="AP1004" i="19"/>
  <c r="AP1005" i="19"/>
  <c r="AP1006" i="19"/>
  <c r="AP1007" i="19"/>
  <c r="AP1008" i="19"/>
  <c r="AP1009" i="19"/>
  <c r="AP1010" i="19"/>
  <c r="AP1011" i="19"/>
  <c r="AP1012" i="19"/>
  <c r="AP1013" i="19"/>
  <c r="AP1014" i="19"/>
  <c r="AP1015" i="19"/>
  <c r="AP1016" i="19"/>
  <c r="AP1017" i="19"/>
  <c r="AP1018" i="19"/>
  <c r="AP1019" i="19"/>
  <c r="AP1020" i="19"/>
  <c r="AP1021" i="19"/>
  <c r="AP1022" i="19"/>
  <c r="AP1023" i="19"/>
  <c r="AP1024" i="19"/>
  <c r="AP1025" i="19"/>
  <c r="AP1026" i="19"/>
  <c r="AP1027" i="19"/>
  <c r="AP1028" i="19"/>
  <c r="AP1029" i="19"/>
  <c r="AP1030" i="19"/>
  <c r="AP1031" i="19"/>
  <c r="AP1032" i="19"/>
  <c r="AP1033" i="19"/>
  <c r="AP1034" i="19"/>
  <c r="AP1035" i="19"/>
  <c r="AP1036" i="19"/>
  <c r="AP1037" i="19"/>
  <c r="AP1038" i="19"/>
  <c r="AP1039" i="19"/>
  <c r="AP1040" i="19"/>
  <c r="AP1041" i="19"/>
  <c r="AP1042" i="19"/>
  <c r="AP1043" i="19"/>
  <c r="AP1044" i="19"/>
  <c r="AP1045" i="19"/>
  <c r="AP1046" i="19"/>
  <c r="AP1047" i="19"/>
  <c r="AP1048" i="19"/>
  <c r="AP1049" i="19"/>
  <c r="AP1050" i="19"/>
  <c r="AP1051" i="19"/>
  <c r="AP1052" i="19"/>
  <c r="AP1053" i="19"/>
  <c r="AP1054" i="19"/>
  <c r="AP1055" i="19"/>
  <c r="AP1056" i="19"/>
  <c r="AP1057" i="19"/>
  <c r="AP1058" i="19"/>
  <c r="AP1059" i="19"/>
  <c r="AP1060" i="19"/>
  <c r="AP1061" i="19"/>
  <c r="AP1062" i="19"/>
  <c r="AP1063" i="19"/>
  <c r="AP1064" i="19"/>
  <c r="AP1065" i="19"/>
  <c r="AP1066" i="19"/>
  <c r="AP1067" i="19"/>
  <c r="AP1068" i="19"/>
  <c r="AP1069" i="19"/>
  <c r="AP1070" i="19"/>
  <c r="AP1071" i="19"/>
  <c r="AP1072" i="19"/>
  <c r="AP1073" i="19"/>
  <c r="AP1074" i="19"/>
  <c r="AP1075" i="19"/>
  <c r="AP1076" i="19"/>
  <c r="AP1077" i="19"/>
  <c r="AP1078" i="19"/>
  <c r="AP1079" i="19"/>
  <c r="AP1080" i="19"/>
  <c r="AP1081" i="19"/>
  <c r="AP1082" i="19"/>
  <c r="AP1083" i="19"/>
  <c r="AP1084" i="19"/>
  <c r="AP1085" i="19"/>
  <c r="AP1086" i="19"/>
  <c r="AP1087" i="19"/>
  <c r="AP1088" i="19"/>
  <c r="AP1089" i="19"/>
  <c r="AP1090" i="19"/>
  <c r="AP1091" i="19"/>
  <c r="AP1092" i="19"/>
  <c r="AP1093" i="19"/>
  <c r="AP1094" i="19"/>
  <c r="AP1095" i="19"/>
  <c r="AP1096" i="19"/>
  <c r="AP1097" i="19"/>
  <c r="AP1098" i="19"/>
  <c r="AP1099" i="19"/>
  <c r="AP1100" i="19"/>
  <c r="AP1101" i="19"/>
  <c r="AP1102" i="19"/>
  <c r="AP1103" i="19"/>
  <c r="AP1104" i="19"/>
  <c r="AP1105" i="19"/>
  <c r="AP1106" i="19"/>
  <c r="AP1107" i="19"/>
  <c r="AP1108" i="19"/>
  <c r="AP1109" i="19"/>
  <c r="AP1110" i="19"/>
  <c r="AP1111" i="19"/>
  <c r="AP1112" i="19"/>
  <c r="AP1113" i="19"/>
  <c r="AP1114" i="19"/>
  <c r="AP1115" i="19"/>
  <c r="AP1116" i="19"/>
  <c r="AP1117" i="19"/>
  <c r="AP1118" i="19"/>
  <c r="AP1119" i="19"/>
  <c r="AP1120" i="19"/>
  <c r="AP1121" i="19"/>
  <c r="AP1122" i="19"/>
  <c r="AP1123" i="19"/>
  <c r="AP1124" i="19"/>
  <c r="AP1125" i="19"/>
  <c r="AP1126" i="19"/>
  <c r="AP1127" i="19"/>
  <c r="AP1128" i="19"/>
  <c r="AP1129" i="19"/>
  <c r="AP1130" i="19"/>
  <c r="AP1131" i="19"/>
  <c r="AP1132" i="19"/>
  <c r="AP1133" i="19"/>
  <c r="AP1134" i="19"/>
  <c r="AP1135" i="19"/>
  <c r="AP1136" i="19"/>
  <c r="AP1137" i="19"/>
  <c r="AP1138" i="19"/>
  <c r="AP1139" i="19"/>
  <c r="AP1140" i="19"/>
  <c r="AP1141" i="19"/>
  <c r="AP1142" i="19"/>
  <c r="AP1143" i="19"/>
  <c r="AP1144" i="19"/>
  <c r="AP1145" i="19"/>
  <c r="AP1146" i="19"/>
  <c r="AP1147" i="19"/>
  <c r="AP1148" i="19"/>
  <c r="AP1149" i="19"/>
  <c r="AP1150" i="19"/>
  <c r="AP1151" i="19"/>
  <c r="AP1152" i="19"/>
  <c r="AP1153" i="19"/>
  <c r="AP1154" i="19"/>
  <c r="AP1155" i="19"/>
  <c r="AP1156" i="19"/>
  <c r="AP1157" i="19"/>
  <c r="AP1158" i="19"/>
  <c r="AP1159" i="19"/>
  <c r="AP1160" i="19"/>
  <c r="AP1161" i="19"/>
  <c r="AP1162" i="19"/>
  <c r="AP1163" i="19"/>
  <c r="AP1164" i="19"/>
  <c r="AP1165" i="19"/>
  <c r="AP1166" i="19"/>
  <c r="AP1167" i="19"/>
  <c r="AP1168" i="19"/>
  <c r="AP1169" i="19"/>
  <c r="AP1170" i="19"/>
  <c r="AP1171" i="19"/>
  <c r="AP1172" i="19"/>
  <c r="AP1173" i="19"/>
  <c r="AP1174" i="19"/>
  <c r="AP1175" i="19"/>
  <c r="AP1176" i="19"/>
  <c r="AP1177" i="19"/>
  <c r="AP1178" i="19"/>
  <c r="AP1179" i="19"/>
  <c r="AP1180" i="19"/>
  <c r="AP1181" i="19"/>
  <c r="AP1182" i="19"/>
  <c r="AP1183" i="19"/>
  <c r="AP1184" i="19"/>
  <c r="AP1185" i="19"/>
  <c r="AP1186" i="19"/>
  <c r="AP1187" i="19"/>
  <c r="AP1188" i="19"/>
  <c r="AP1189" i="19"/>
  <c r="AP1190" i="19"/>
  <c r="AP1191" i="19"/>
  <c r="AP1192" i="19"/>
  <c r="AP1193" i="19"/>
  <c r="AP1194" i="19"/>
  <c r="AP1195" i="19"/>
  <c r="AP1196" i="19"/>
  <c r="AP1197" i="19"/>
  <c r="AP1198" i="19"/>
  <c r="AP1199" i="19"/>
  <c r="AP1200" i="19"/>
  <c r="AP1201" i="19"/>
  <c r="AP1202" i="19"/>
  <c r="AP1203" i="19"/>
  <c r="AP1204" i="19"/>
  <c r="AP1205" i="19"/>
  <c r="AP1206" i="19"/>
  <c r="AP1207" i="19"/>
  <c r="AP1208" i="19"/>
  <c r="AP1209" i="19"/>
  <c r="AP1210" i="19"/>
  <c r="AP1211" i="19"/>
  <c r="AP1212" i="19"/>
  <c r="AP1213" i="19"/>
  <c r="AP1214" i="19"/>
  <c r="AP1215" i="19"/>
  <c r="AP1216" i="19"/>
  <c r="AP1217" i="19"/>
  <c r="AP1218" i="19"/>
  <c r="AP1219" i="19"/>
  <c r="AP1220" i="19"/>
  <c r="AP1221" i="19"/>
  <c r="AP1222" i="19"/>
  <c r="AP1223" i="19"/>
  <c r="AP1224" i="19"/>
  <c r="AP1225" i="19"/>
  <c r="AP1226" i="19"/>
  <c r="AP1227" i="19"/>
  <c r="AP1228" i="19"/>
  <c r="AP1229" i="19"/>
  <c r="AP1230" i="19"/>
  <c r="AP1231" i="19"/>
  <c r="AP1232" i="19"/>
  <c r="AP1233" i="19"/>
  <c r="AP1234" i="19"/>
  <c r="AP1235" i="19"/>
  <c r="AP1236" i="19"/>
  <c r="AP1237" i="19"/>
  <c r="AP1238" i="19"/>
  <c r="AP1239" i="19"/>
  <c r="AP1240" i="19"/>
  <c r="AP1241" i="19"/>
  <c r="AP1242" i="19"/>
  <c r="AP1243" i="19"/>
  <c r="AP1244" i="19"/>
  <c r="AP1245" i="19"/>
  <c r="AP1246" i="19"/>
  <c r="AP1247" i="19"/>
  <c r="AP1248" i="19"/>
  <c r="AP1249" i="19"/>
  <c r="AP1250" i="19"/>
  <c r="AP1251" i="19"/>
  <c r="AP1252" i="19"/>
  <c r="AP1253" i="19"/>
  <c r="AP1254" i="19"/>
  <c r="AP1255" i="19"/>
  <c r="AP1256" i="19"/>
  <c r="AP1257" i="19"/>
  <c r="AP1258" i="19"/>
  <c r="AP1259" i="19"/>
  <c r="AP1260" i="19"/>
  <c r="AP1261" i="19"/>
  <c r="AP1262" i="19"/>
  <c r="AP1263" i="19"/>
  <c r="AP1264" i="19"/>
  <c r="AP1265" i="19"/>
  <c r="AP1266" i="19"/>
  <c r="AP1267" i="19"/>
  <c r="AP1268" i="19"/>
  <c r="AP1269" i="19"/>
  <c r="AP1270" i="19"/>
  <c r="AP1271" i="19"/>
  <c r="AP1272" i="19"/>
  <c r="AP1273" i="19"/>
  <c r="AP1274" i="19"/>
  <c r="AP1275" i="19"/>
  <c r="AP1276" i="19"/>
  <c r="AP1277" i="19"/>
  <c r="AP1278" i="19"/>
  <c r="AP1279" i="19"/>
  <c r="AP1280" i="19"/>
  <c r="AP1281" i="19"/>
  <c r="AP1282" i="19"/>
  <c r="AP1283" i="19"/>
  <c r="AP1284" i="19"/>
  <c r="AP1285" i="19"/>
  <c r="AP1286" i="19"/>
  <c r="AP1287" i="19"/>
  <c r="AP1288" i="19"/>
  <c r="AP1289" i="19"/>
  <c r="AP1290" i="19"/>
  <c r="AP1291" i="19"/>
  <c r="AP1292" i="19"/>
  <c r="AP1293" i="19"/>
  <c r="AP1294" i="19"/>
  <c r="AP1295" i="19"/>
  <c r="AP1296" i="19"/>
  <c r="AP1297" i="19"/>
  <c r="AP1298" i="19"/>
  <c r="AP1299" i="19"/>
  <c r="AP1300" i="19"/>
  <c r="AP1301" i="19"/>
  <c r="AP1302" i="19"/>
  <c r="AP1303" i="19"/>
  <c r="AP1304" i="19"/>
  <c r="AP1305" i="19"/>
  <c r="AP1306" i="19"/>
  <c r="AP1307" i="19"/>
  <c r="AP1308" i="19"/>
  <c r="AP1309" i="19"/>
  <c r="AP1310" i="19"/>
  <c r="AP1311" i="19"/>
  <c r="AP1312" i="19"/>
  <c r="AP1313" i="19"/>
  <c r="AP1314" i="19"/>
  <c r="AP1315" i="19"/>
  <c r="AP1316" i="19"/>
  <c r="AP1317" i="19"/>
  <c r="AP1318" i="19"/>
  <c r="AP1319" i="19"/>
  <c r="AP1320" i="19"/>
  <c r="AP1321" i="19"/>
  <c r="AP1322" i="19"/>
  <c r="AP1323" i="19"/>
  <c r="AP1324" i="19"/>
  <c r="AP1325" i="19"/>
  <c r="AP1326" i="19"/>
  <c r="AP1327" i="19"/>
  <c r="AP1328" i="19"/>
  <c r="AP1329" i="19"/>
  <c r="AP1330" i="19"/>
  <c r="AP1331" i="19"/>
  <c r="AP1332" i="19"/>
  <c r="AP1333" i="19"/>
  <c r="AP1334" i="19"/>
  <c r="AP1335" i="19"/>
  <c r="AP1336" i="19"/>
  <c r="AP1337" i="19"/>
  <c r="AP1338" i="19"/>
  <c r="AP1339" i="19"/>
  <c r="AP1340" i="19"/>
  <c r="AP1341" i="19"/>
  <c r="AP1342" i="19"/>
  <c r="AP1343" i="19"/>
  <c r="AP1344" i="19"/>
  <c r="AP1345" i="19"/>
  <c r="AP1346" i="19"/>
  <c r="AP1347" i="19"/>
  <c r="AP1348" i="19"/>
  <c r="AP1349" i="19"/>
  <c r="AP1350" i="19"/>
  <c r="AP1351" i="19"/>
  <c r="AP1352" i="19"/>
  <c r="AP1353" i="19"/>
  <c r="AP1354" i="19"/>
  <c r="AP1355" i="19"/>
  <c r="AP1356" i="19"/>
  <c r="AP1357" i="19"/>
  <c r="AP1358" i="19"/>
  <c r="AP1359" i="19"/>
  <c r="AP1360" i="19"/>
  <c r="AP1361" i="19"/>
  <c r="AP1362" i="19"/>
  <c r="AP1363" i="19"/>
  <c r="AP1364" i="19"/>
  <c r="AP1365" i="19"/>
  <c r="AP1366" i="19"/>
  <c r="AP1367" i="19"/>
  <c r="AP1368" i="19"/>
  <c r="AP1369" i="19"/>
  <c r="AP1370" i="19"/>
  <c r="AP1371" i="19"/>
  <c r="AP1372" i="19"/>
  <c r="AP1373" i="19"/>
  <c r="AP1374" i="19"/>
  <c r="AP1375" i="19"/>
  <c r="AP1376" i="19"/>
  <c r="AP1377" i="19"/>
  <c r="AP1378" i="19"/>
  <c r="AP1379" i="19"/>
  <c r="AP1380" i="19"/>
  <c r="AP1381" i="19"/>
  <c r="AP1382" i="19"/>
  <c r="AP1383" i="19"/>
  <c r="AP1384" i="19"/>
  <c r="AP1385" i="19"/>
  <c r="AP1386" i="19"/>
  <c r="AP1387" i="19"/>
  <c r="AP1388" i="19"/>
  <c r="AP1389" i="19"/>
  <c r="AP1390" i="19"/>
  <c r="AP1391" i="19"/>
  <c r="AP1392" i="19"/>
  <c r="AP1393" i="19"/>
  <c r="AP1394" i="19"/>
  <c r="AP1395" i="19"/>
  <c r="AP1396" i="19"/>
  <c r="AP1397" i="19"/>
  <c r="AP1398" i="19"/>
  <c r="AP1399" i="19"/>
  <c r="AP1400" i="19"/>
  <c r="AP1401" i="19"/>
  <c r="AP1402" i="19"/>
  <c r="AP1403" i="19"/>
  <c r="AP1404" i="19"/>
  <c r="AP1405" i="19"/>
  <c r="AP1406" i="19"/>
  <c r="AP1407" i="19"/>
  <c r="AP1408" i="19"/>
  <c r="AP1409" i="19"/>
  <c r="AP1410" i="19"/>
  <c r="AP1411" i="19"/>
  <c r="AP1412" i="19"/>
  <c r="AP1413" i="19"/>
  <c r="AP1414" i="19"/>
  <c r="AP1415" i="19"/>
  <c r="AP1416" i="19"/>
  <c r="AP1417" i="19"/>
  <c r="AP1418" i="19"/>
  <c r="AP1419" i="19"/>
  <c r="AP1420" i="19"/>
  <c r="AP1421" i="19"/>
  <c r="AP1422" i="19"/>
  <c r="AP1423" i="19"/>
  <c r="AP1424" i="19"/>
  <c r="AP1425" i="19"/>
  <c r="AP1426" i="19"/>
  <c r="AP1427" i="19"/>
  <c r="AP1428" i="19"/>
  <c r="AP1429" i="19"/>
  <c r="AP1430" i="19"/>
  <c r="AP1431" i="19"/>
  <c r="AP1432" i="19"/>
  <c r="AP1433" i="19"/>
  <c r="AP1434" i="19"/>
  <c r="AP1435" i="19"/>
  <c r="AP1436" i="19"/>
  <c r="AP1437" i="19"/>
  <c r="AP1438" i="19"/>
  <c r="AP1439" i="19"/>
  <c r="AP1440" i="19"/>
  <c r="AP1441" i="19"/>
  <c r="AP1442" i="19"/>
  <c r="AP1443" i="19"/>
  <c r="AP1444" i="19"/>
  <c r="AP1445" i="19"/>
  <c r="AP1446" i="19"/>
  <c r="AP1447" i="19"/>
  <c r="AP1448" i="19"/>
  <c r="AP1449" i="19"/>
  <c r="AP1450" i="19"/>
  <c r="AP1451" i="19"/>
  <c r="AP1452" i="19"/>
  <c r="AP1453" i="19"/>
  <c r="AP1454" i="19"/>
  <c r="AP1455" i="19"/>
  <c r="AP1456" i="19"/>
  <c r="AP1457" i="19"/>
  <c r="AP1458" i="19"/>
  <c r="AP1459" i="19"/>
  <c r="AP1460" i="19"/>
  <c r="AP1461" i="19"/>
  <c r="AP1462" i="19"/>
  <c r="AP1463" i="19"/>
  <c r="AP1464" i="19"/>
  <c r="AP1465" i="19"/>
  <c r="AP1466" i="19"/>
  <c r="AP1467" i="19"/>
  <c r="AP1468" i="19"/>
  <c r="AP1469" i="19"/>
  <c r="AP1470" i="19"/>
  <c r="AP1471" i="19"/>
  <c r="AP1472" i="19"/>
  <c r="AP1473" i="19"/>
  <c r="AP1474" i="19"/>
  <c r="AP1475" i="19"/>
  <c r="AP1476" i="19"/>
  <c r="AP1477" i="19"/>
  <c r="AP1478" i="19"/>
  <c r="AP1479" i="19"/>
  <c r="AP1480" i="19"/>
  <c r="AP1481" i="19"/>
  <c r="AP1482" i="19"/>
  <c r="AP1483" i="19"/>
  <c r="AP1484" i="19"/>
  <c r="AP1485" i="19"/>
  <c r="AP1486" i="19"/>
  <c r="AP1487" i="19"/>
  <c r="AP1488" i="19"/>
  <c r="AP1489" i="19"/>
  <c r="AP1490" i="19"/>
  <c r="AP1491" i="19"/>
  <c r="AP1492" i="19"/>
  <c r="AP1493" i="19"/>
  <c r="AP1494" i="19"/>
  <c r="AP1495" i="19"/>
  <c r="AP1496" i="19"/>
  <c r="AP1497" i="19"/>
  <c r="AP1498" i="19"/>
  <c r="AP1499" i="19"/>
  <c r="AP1500" i="19"/>
  <c r="AP1501" i="19"/>
  <c r="AP1502" i="19"/>
  <c r="AP1503" i="19"/>
  <c r="AP1504" i="19"/>
  <c r="AP1505" i="19"/>
  <c r="AP1506" i="19"/>
  <c r="AP1507" i="19"/>
  <c r="AP1508" i="19"/>
  <c r="AP1509" i="19"/>
  <c r="AP1510" i="19"/>
  <c r="AP1511" i="19"/>
  <c r="AP1512" i="19"/>
  <c r="AP1513" i="19"/>
  <c r="AP1514" i="19"/>
  <c r="AP14" i="19"/>
  <c r="AP15" i="19"/>
  <c r="AP16" i="19"/>
  <c r="AP17" i="19"/>
  <c r="AP18" i="19"/>
  <c r="AP19" i="19"/>
  <c r="AP20" i="19"/>
  <c r="AP21" i="19"/>
  <c r="AP22" i="19"/>
  <c r="AP23" i="19"/>
  <c r="AP24" i="19"/>
  <c r="AP25" i="19"/>
  <c r="AP26" i="19"/>
  <c r="H10" i="26"/>
  <c r="H14" i="26" s="1"/>
  <c r="G14" i="26"/>
  <c r="M1" i="30" a="1"/>
  <c r="L1" i="30" a="1"/>
  <c r="K1" i="30" a="1"/>
  <c r="T1" i="30" a="1"/>
  <c r="S1" i="30" a="1"/>
  <c r="R1" i="30" a="1"/>
  <c r="Q1" i="30" a="1"/>
  <c r="P1" i="30" a="1"/>
  <c r="O1" i="30" a="1"/>
  <c r="N1" i="30" a="1"/>
  <c r="B2" i="20"/>
  <c r="B3" i="20" s="1"/>
  <c r="A30" i="12" a="1"/>
  <c r="A21" i="12" a="1"/>
  <c r="A22" i="12" a="1"/>
  <c r="A23" i="12" a="1"/>
  <c r="I38" i="28" a="1"/>
  <c r="B68" i="26" a="1"/>
  <c r="BR33" i="12" a="1"/>
  <c r="A27" i="12" a="1"/>
  <c r="A24" i="12" a="1"/>
  <c r="A32" i="12" a="1"/>
  <c r="A25" i="12" a="1"/>
  <c r="A26" i="12" a="1"/>
  <c r="A31" i="12" a="1"/>
  <c r="B69" i="26" a="1"/>
  <c r="H38" i="28" a="1"/>
  <c r="A28" i="12" a="1"/>
  <c r="A29" i="12" a="1"/>
  <c r="E38" i="28" a="1"/>
  <c r="F38" i="28" a="1"/>
  <c r="J38" i="28" a="1"/>
  <c r="G38" i="28" a="1"/>
  <c r="H45" i="26" l="1"/>
  <c r="I10" i="26"/>
  <c r="I14" i="26" s="1"/>
  <c r="Y5" i="30"/>
  <c r="J10" i="26"/>
  <c r="I45" i="26"/>
  <c r="B11" i="29"/>
  <c r="B20" i="28"/>
  <c r="B21" i="28"/>
  <c r="B19" i="28"/>
  <c r="B18" i="28"/>
  <c r="B17" i="28"/>
  <c r="B14" i="28"/>
  <c r="B13" i="28"/>
  <c r="B11" i="28"/>
  <c r="B12" i="28"/>
  <c r="B10" i="28"/>
  <c r="F11" i="19"/>
  <c r="E3" i="18"/>
  <c r="D3" i="18" s="1"/>
  <c r="E4" i="18"/>
  <c r="D4" i="18" s="1"/>
  <c r="E5" i="18"/>
  <c r="D5" i="18" s="1"/>
  <c r="E6" i="18"/>
  <c r="D6" i="18" s="1"/>
  <c r="E7" i="18"/>
  <c r="D7" i="18" s="1"/>
  <c r="E8" i="18"/>
  <c r="D8" i="18" s="1"/>
  <c r="E9" i="18"/>
  <c r="D9" i="18" s="1"/>
  <c r="E10" i="18"/>
  <c r="D10" i="18" s="1"/>
  <c r="E11" i="18"/>
  <c r="D11" i="18" s="1"/>
  <c r="E12" i="18"/>
  <c r="D12" i="18" s="1"/>
  <c r="E13" i="18"/>
  <c r="D13" i="18" s="1"/>
  <c r="E14" i="18"/>
  <c r="D14" i="18" s="1"/>
  <c r="E15" i="18"/>
  <c r="D15" i="18" s="1"/>
  <c r="E16" i="18"/>
  <c r="D16" i="18" s="1"/>
  <c r="E17" i="18"/>
  <c r="D17" i="18" s="1"/>
  <c r="E18" i="18"/>
  <c r="D18" i="18" s="1"/>
  <c r="E19" i="18"/>
  <c r="D19" i="18" s="1"/>
  <c r="E20" i="18"/>
  <c r="D20" i="18" s="1"/>
  <c r="E21" i="18"/>
  <c r="D21" i="18" s="1"/>
  <c r="E22" i="18"/>
  <c r="D22" i="18" s="1"/>
  <c r="E23" i="18"/>
  <c r="D23" i="18" s="1"/>
  <c r="E24" i="18"/>
  <c r="D24" i="18" s="1"/>
  <c r="E25" i="18"/>
  <c r="D25" i="18" s="1"/>
  <c r="E26" i="18"/>
  <c r="D26" i="18" s="1"/>
  <c r="E27" i="18"/>
  <c r="D27" i="18" s="1"/>
  <c r="E28" i="18"/>
  <c r="D28" i="18" s="1"/>
  <c r="E29" i="18"/>
  <c r="D29" i="18" s="1"/>
  <c r="E30" i="18"/>
  <c r="D30" i="18" s="1"/>
  <c r="E31" i="18"/>
  <c r="D31" i="18" s="1"/>
  <c r="E32" i="18"/>
  <c r="D32" i="18" s="1"/>
  <c r="E33" i="18"/>
  <c r="D33" i="18" s="1"/>
  <c r="E34" i="18"/>
  <c r="D34" i="18" s="1"/>
  <c r="E35" i="18"/>
  <c r="D35" i="18" s="1"/>
  <c r="E36" i="18"/>
  <c r="D36" i="18" s="1"/>
  <c r="E37" i="18"/>
  <c r="D37" i="18" s="1"/>
  <c r="E38" i="18"/>
  <c r="D38" i="18" s="1"/>
  <c r="E39" i="18"/>
  <c r="D39" i="18" s="1"/>
  <c r="E40" i="18"/>
  <c r="D40" i="18" s="1"/>
  <c r="E41" i="18"/>
  <c r="D41" i="18" s="1"/>
  <c r="E42" i="18"/>
  <c r="D42" i="18" s="1"/>
  <c r="E43" i="18"/>
  <c r="D43" i="18" s="1"/>
  <c r="E44" i="18"/>
  <c r="D44" i="18" s="1"/>
  <c r="E45" i="18"/>
  <c r="D45" i="18" s="1"/>
  <c r="E46" i="18"/>
  <c r="D46" i="18" s="1"/>
  <c r="E47" i="18"/>
  <c r="D47" i="18" s="1"/>
  <c r="E48" i="18"/>
  <c r="D48" i="18" s="1"/>
  <c r="E49" i="18"/>
  <c r="D49" i="18" s="1"/>
  <c r="E50" i="18"/>
  <c r="D50" i="18" s="1"/>
  <c r="E51" i="18"/>
  <c r="D51" i="18" s="1"/>
  <c r="E52" i="18"/>
  <c r="D52" i="18" s="1"/>
  <c r="E53" i="18"/>
  <c r="D53" i="18" s="1"/>
  <c r="E54" i="18"/>
  <c r="D54" i="18" s="1"/>
  <c r="E55" i="18"/>
  <c r="D55" i="18" s="1"/>
  <c r="E56" i="18"/>
  <c r="D56" i="18" s="1"/>
  <c r="E57" i="18"/>
  <c r="D57" i="18" s="1"/>
  <c r="E58" i="18"/>
  <c r="D58" i="18" s="1"/>
  <c r="E59" i="18"/>
  <c r="D59" i="18" s="1"/>
  <c r="E60" i="18"/>
  <c r="D60" i="18" s="1"/>
  <c r="E61" i="18"/>
  <c r="D61" i="18" s="1"/>
  <c r="E62" i="18"/>
  <c r="D62" i="18" s="1"/>
  <c r="E63" i="18"/>
  <c r="D63" i="18" s="1"/>
  <c r="E64" i="18"/>
  <c r="D64" i="18" s="1"/>
  <c r="E65" i="18"/>
  <c r="D65" i="18" s="1"/>
  <c r="E66" i="18"/>
  <c r="D66" i="18" s="1"/>
  <c r="E67" i="18"/>
  <c r="D67" i="18" s="1"/>
  <c r="E68" i="18"/>
  <c r="D68" i="18" s="1"/>
  <c r="E69" i="18"/>
  <c r="D69" i="18" s="1"/>
  <c r="E70" i="18"/>
  <c r="D70" i="18" s="1"/>
  <c r="E71" i="18"/>
  <c r="D71" i="18" s="1"/>
  <c r="E72" i="18"/>
  <c r="D72" i="18" s="1"/>
  <c r="E73" i="18"/>
  <c r="D73" i="18" s="1"/>
  <c r="E74" i="18"/>
  <c r="D74" i="18" s="1"/>
  <c r="E75" i="18"/>
  <c r="D75" i="18" s="1"/>
  <c r="E76" i="18"/>
  <c r="D76" i="18" s="1"/>
  <c r="E77" i="18"/>
  <c r="D77" i="18" s="1"/>
  <c r="E78" i="18"/>
  <c r="D78" i="18" s="1"/>
  <c r="E79" i="18"/>
  <c r="D79" i="18" s="1"/>
  <c r="E80" i="18"/>
  <c r="D80" i="18" s="1"/>
  <c r="E81" i="18"/>
  <c r="D81" i="18" s="1"/>
  <c r="E82" i="18"/>
  <c r="D82" i="18" s="1"/>
  <c r="E83" i="18"/>
  <c r="D83" i="18" s="1"/>
  <c r="E84" i="18"/>
  <c r="D84" i="18" s="1"/>
  <c r="E85" i="18"/>
  <c r="D85" i="18" s="1"/>
  <c r="E86" i="18"/>
  <c r="D86" i="18" s="1"/>
  <c r="E87" i="18"/>
  <c r="D87" i="18" s="1"/>
  <c r="E88" i="18"/>
  <c r="D88" i="18" s="1"/>
  <c r="E89" i="18"/>
  <c r="D89" i="18" s="1"/>
  <c r="E90" i="18"/>
  <c r="D90" i="18" s="1"/>
  <c r="E91" i="18"/>
  <c r="D91" i="18" s="1"/>
  <c r="E92" i="18"/>
  <c r="D92" i="18" s="1"/>
  <c r="E93" i="18"/>
  <c r="D93" i="18" s="1"/>
  <c r="E94" i="18"/>
  <c r="D94" i="18" s="1"/>
  <c r="E95" i="18"/>
  <c r="D95" i="18" s="1"/>
  <c r="E96" i="18"/>
  <c r="D96" i="18" s="1"/>
  <c r="E97" i="18"/>
  <c r="D97" i="18" s="1"/>
  <c r="E98" i="18"/>
  <c r="D98" i="18" s="1"/>
  <c r="E99" i="18"/>
  <c r="D99" i="18" s="1"/>
  <c r="E100" i="18"/>
  <c r="D100" i="18" s="1"/>
  <c r="E101" i="18"/>
  <c r="D101" i="18" s="1"/>
  <c r="E102" i="18"/>
  <c r="D102" i="18" s="1"/>
  <c r="E103" i="18"/>
  <c r="D103" i="18" s="1"/>
  <c r="E104" i="18"/>
  <c r="D104" i="18" s="1"/>
  <c r="E105" i="18"/>
  <c r="D105" i="18" s="1"/>
  <c r="E106" i="18"/>
  <c r="D106" i="18" s="1"/>
  <c r="E107" i="18"/>
  <c r="D107" i="18" s="1"/>
  <c r="E108" i="18"/>
  <c r="D108" i="18" s="1"/>
  <c r="E109" i="18"/>
  <c r="D109" i="18" s="1"/>
  <c r="E110" i="18"/>
  <c r="D110" i="18" s="1"/>
  <c r="E111" i="18"/>
  <c r="D111" i="18" s="1"/>
  <c r="E112" i="18"/>
  <c r="D112" i="18" s="1"/>
  <c r="E113" i="18"/>
  <c r="D113" i="18" s="1"/>
  <c r="E114" i="18"/>
  <c r="D114" i="18" s="1"/>
  <c r="E115" i="18"/>
  <c r="D115" i="18" s="1"/>
  <c r="E116" i="18"/>
  <c r="D116" i="18" s="1"/>
  <c r="E117" i="18"/>
  <c r="D117" i="18" s="1"/>
  <c r="E118" i="18"/>
  <c r="D118" i="18" s="1"/>
  <c r="E119" i="18"/>
  <c r="D119" i="18" s="1"/>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Z5" i="30" l="1"/>
  <c r="Y4" i="30"/>
  <c r="J45" i="26"/>
  <c r="J14" i="26"/>
  <c r="AL13" i="19" a="1"/>
  <c r="V17" i="19" a="1"/>
  <c r="V25" i="19" a="1"/>
  <c r="V33" i="19" a="1"/>
  <c r="V41" i="19" a="1"/>
  <c r="V49" i="19" a="1"/>
  <c r="V57" i="19" a="1"/>
  <c r="V63" i="19" a="1"/>
  <c r="V71" i="19" a="1"/>
  <c r="V79" i="19" a="1"/>
  <c r="V87" i="19" a="1"/>
  <c r="V95" i="19" a="1"/>
  <c r="V103" i="19" a="1"/>
  <c r="V106" i="19" a="1"/>
  <c r="V114" i="19" a="1"/>
  <c r="V117" i="19" a="1"/>
  <c r="V126" i="19" a="1"/>
  <c r="V132" i="19" a="1"/>
  <c r="V140" i="19" a="1"/>
  <c r="V148" i="19" a="1"/>
  <c r="V156" i="19" a="1"/>
  <c r="V164" i="19" a="1"/>
  <c r="V172" i="19" a="1"/>
  <c r="V180" i="19" a="1"/>
  <c r="V85" i="19" a="1"/>
  <c r="V154" i="19" a="1"/>
  <c r="V44" i="19" a="1"/>
  <c r="V74" i="19" a="1"/>
  <c r="V98" i="19" a="1"/>
  <c r="V120" i="19" a="1"/>
  <c r="V189" i="19" a="1"/>
  <c r="V22" i="19" a="1"/>
  <c r="V30" i="19" a="1"/>
  <c r="V38" i="19" a="1"/>
  <c r="V46" i="19" a="1"/>
  <c r="V54" i="19" a="1"/>
  <c r="V62" i="19" a="1"/>
  <c r="V68" i="19" a="1"/>
  <c r="V76" i="19" a="1"/>
  <c r="V84" i="19" a="1"/>
  <c r="V92" i="19" a="1"/>
  <c r="V100" i="19" a="1"/>
  <c r="V111" i="19" a="1"/>
  <c r="V137" i="19" a="1"/>
  <c r="V145" i="19" a="1"/>
  <c r="V153" i="19" a="1"/>
  <c r="V161" i="19" a="1"/>
  <c r="V169" i="19" a="1"/>
  <c r="V177" i="19" a="1"/>
  <c r="V185" i="19" a="1"/>
  <c r="V188" i="19" a="1"/>
  <c r="V192" i="19" a="1"/>
  <c r="V196" i="19" a="1"/>
  <c r="V178" i="19" a="1"/>
  <c r="V28" i="19" a="1"/>
  <c r="V82" i="19" a="1"/>
  <c r="V109" i="19" a="1"/>
  <c r="V175" i="19" a="1"/>
  <c r="V193" i="19" a="1"/>
  <c r="V14" i="19" a="1"/>
  <c r="V19" i="19" a="1"/>
  <c r="V27" i="19" a="1"/>
  <c r="V35" i="19" a="1"/>
  <c r="V43" i="19" a="1"/>
  <c r="V51" i="19" a="1"/>
  <c r="V59" i="19" a="1"/>
  <c r="V65" i="19" a="1"/>
  <c r="V73" i="19" a="1"/>
  <c r="V81" i="19" a="1"/>
  <c r="V89" i="19" a="1"/>
  <c r="V97" i="19" a="1"/>
  <c r="V108" i="19" a="1"/>
  <c r="V119" i="19" a="1"/>
  <c r="V122" i="19" a="1"/>
  <c r="V128" i="19" a="1"/>
  <c r="V131" i="19" a="1"/>
  <c r="V134" i="19" a="1"/>
  <c r="V142" i="19" a="1"/>
  <c r="V150" i="19" a="1"/>
  <c r="V158" i="19" a="1"/>
  <c r="V166" i="19" a="1"/>
  <c r="V174" i="19" a="1"/>
  <c r="V182" i="19" a="1"/>
  <c r="V195" i="19" a="1"/>
  <c r="V104" i="19" a="1"/>
  <c r="V138" i="19" a="1"/>
  <c r="V170" i="19" a="1"/>
  <c r="V52" i="19" a="1"/>
  <c r="V123" i="19" a="1"/>
  <c r="V167" i="19" a="1"/>
  <c r="V16" i="19" a="1"/>
  <c r="V24" i="19" a="1"/>
  <c r="V32" i="19" a="1"/>
  <c r="V40" i="19" a="1"/>
  <c r="V48" i="19" a="1"/>
  <c r="V56" i="19" a="1"/>
  <c r="V70" i="19" a="1"/>
  <c r="V78" i="19" a="1"/>
  <c r="V86" i="19" a="1"/>
  <c r="V94" i="19" a="1"/>
  <c r="V102" i="19" a="1"/>
  <c r="V105" i="19" a="1"/>
  <c r="V113" i="19" a="1"/>
  <c r="V116" i="19" a="1"/>
  <c r="V125" i="19" a="1"/>
  <c r="V139" i="19" a="1"/>
  <c r="V147" i="19" a="1"/>
  <c r="V155" i="19" a="1"/>
  <c r="V163" i="19" a="1"/>
  <c r="V171" i="19" a="1"/>
  <c r="V179" i="19" a="1"/>
  <c r="V187" i="19" a="1"/>
  <c r="V191" i="19" a="1"/>
  <c r="V199" i="19" a="1"/>
  <c r="V93" i="19" a="1"/>
  <c r="V112" i="19" a="1"/>
  <c r="V146" i="19" a="1"/>
  <c r="V186" i="19" a="1"/>
  <c r="V36" i="19" a="1"/>
  <c r="V90" i="19" a="1"/>
  <c r="V135" i="19" a="1"/>
  <c r="V159" i="19" a="1"/>
  <c r="V21" i="19" a="1"/>
  <c r="V29" i="19" a="1"/>
  <c r="V37" i="19" a="1"/>
  <c r="V45" i="19" a="1"/>
  <c r="V53" i="19" a="1"/>
  <c r="V61" i="19" a="1"/>
  <c r="V67" i="19" a="1"/>
  <c r="V75" i="19" a="1"/>
  <c r="V83" i="19" a="1"/>
  <c r="V91" i="19" a="1"/>
  <c r="V99" i="19" a="1"/>
  <c r="V110" i="19" a="1"/>
  <c r="V136" i="19" a="1"/>
  <c r="V144" i="19" a="1"/>
  <c r="V152" i="19" a="1"/>
  <c r="V160" i="19" a="1"/>
  <c r="V168" i="19" a="1"/>
  <c r="V176" i="19" a="1"/>
  <c r="V184" i="19" a="1"/>
  <c r="V20" i="19" a="1"/>
  <c r="V60" i="19" a="1"/>
  <c r="V129" i="19" a="1"/>
  <c r="V197" i="19" a="1"/>
  <c r="V18" i="19" a="1"/>
  <c r="V26" i="19" a="1"/>
  <c r="V34" i="19" a="1"/>
  <c r="V42" i="19" a="1"/>
  <c r="V50" i="19" a="1"/>
  <c r="V58" i="19" a="1"/>
  <c r="V64" i="19" a="1"/>
  <c r="V72" i="19" a="1"/>
  <c r="V80" i="19" a="1"/>
  <c r="V88" i="19" a="1"/>
  <c r="V96" i="19" a="1"/>
  <c r="V107" i="19" a="1"/>
  <c r="V115" i="19" a="1"/>
  <c r="V118" i="19" a="1"/>
  <c r="V121" i="19" a="1"/>
  <c r="V127" i="19" a="1"/>
  <c r="V130" i="19" a="1"/>
  <c r="V133" i="19" a="1"/>
  <c r="V141" i="19" a="1"/>
  <c r="V149" i="19" a="1"/>
  <c r="V157" i="19" a="1"/>
  <c r="V165" i="19" a="1"/>
  <c r="V173" i="19" a="1"/>
  <c r="V181" i="19" a="1"/>
  <c r="V190" i="19" a="1"/>
  <c r="V194" i="19" a="1"/>
  <c r="V198" i="19" a="1"/>
  <c r="V101" i="19" a="1"/>
  <c r="V162" i="19" a="1"/>
  <c r="V66" i="19" a="1"/>
  <c r="V151" i="19" a="1"/>
  <c r="V183" i="19" a="1"/>
  <c r="V15" i="19" a="1"/>
  <c r="V23" i="19" a="1"/>
  <c r="V31" i="19" a="1"/>
  <c r="V39" i="19" a="1"/>
  <c r="V47" i="19" a="1"/>
  <c r="V55" i="19" a="1"/>
  <c r="V69" i="19" a="1"/>
  <c r="V77" i="19" a="1"/>
  <c r="V124" i="19" a="1"/>
  <c r="V143" i="19" a="1"/>
  <c r="V201" i="19" a="1"/>
  <c r="V211" i="19" a="1"/>
  <c r="V221" i="19" a="1"/>
  <c r="V231" i="19" a="1"/>
  <c r="V241" i="19" a="1"/>
  <c r="V251" i="19" a="1"/>
  <c r="V261" i="19" a="1"/>
  <c r="V271" i="19" a="1"/>
  <c r="V281" i="19" a="1"/>
  <c r="V291" i="19" a="1"/>
  <c r="V301" i="19" a="1"/>
  <c r="V311" i="19" a="1"/>
  <c r="V321" i="19" a="1"/>
  <c r="V331" i="19" a="1"/>
  <c r="V341" i="19" a="1"/>
  <c r="V351" i="19" a="1"/>
  <c r="V361" i="19" a="1"/>
  <c r="V371" i="19" a="1"/>
  <c r="V381" i="19" a="1"/>
  <c r="V391" i="19" a="1"/>
  <c r="V202" i="19" a="1"/>
  <c r="V212" i="19" a="1"/>
  <c r="V222" i="19" a="1"/>
  <c r="V232" i="19" a="1"/>
  <c r="V242" i="19" a="1"/>
  <c r="V252" i="19" a="1"/>
  <c r="V262" i="19" a="1"/>
  <c r="V272" i="19" a="1"/>
  <c r="V282" i="19" a="1"/>
  <c r="V292" i="19" a="1"/>
  <c r="V302" i="19" a="1"/>
  <c r="V312" i="19" a="1"/>
  <c r="V322" i="19" a="1"/>
  <c r="V332" i="19" a="1"/>
  <c r="V342" i="19" a="1"/>
  <c r="V352" i="19" a="1"/>
  <c r="V362" i="19" a="1"/>
  <c r="V372" i="19" a="1"/>
  <c r="V382" i="19" a="1"/>
  <c r="V392" i="19" a="1"/>
  <c r="V402" i="19" a="1"/>
  <c r="V412" i="19" a="1"/>
  <c r="V422" i="19" a="1"/>
  <c r="V432" i="19" a="1"/>
  <c r="V442" i="19" a="1"/>
  <c r="V452" i="19" a="1"/>
  <c r="V462" i="19" a="1"/>
  <c r="V472" i="19" a="1"/>
  <c r="V482" i="19" a="1"/>
  <c r="V492" i="19" a="1"/>
  <c r="V502" i="19" a="1"/>
  <c r="V512" i="19" a="1"/>
  <c r="V522" i="19" a="1"/>
  <c r="V532" i="19" a="1"/>
  <c r="V542" i="19" a="1"/>
  <c r="V552" i="19" a="1"/>
  <c r="V562" i="19" a="1"/>
  <c r="V572" i="19" a="1"/>
  <c r="V582" i="19" a="1"/>
  <c r="V592" i="19" a="1"/>
  <c r="V602" i="19" a="1"/>
  <c r="V612" i="19" a="1"/>
  <c r="V622" i="19" a="1"/>
  <c r="V632" i="19" a="1"/>
  <c r="V642" i="19" a="1"/>
  <c r="V652" i="19" a="1"/>
  <c r="V662" i="19" a="1"/>
  <c r="V672" i="19" a="1"/>
  <c r="V682" i="19" a="1"/>
  <c r="V692" i="19" a="1"/>
  <c r="V702" i="19" a="1"/>
  <c r="V712" i="19" a="1"/>
  <c r="V722" i="19" a="1"/>
  <c r="V732" i="19" a="1"/>
  <c r="V742" i="19" a="1"/>
  <c r="V752" i="19" a="1"/>
  <c r="V762" i="19" a="1"/>
  <c r="V772" i="19" a="1"/>
  <c r="V782" i="19" a="1"/>
  <c r="V792" i="19" a="1"/>
  <c r="V802" i="19" a="1"/>
  <c r="V812" i="19" a="1"/>
  <c r="V822" i="19" a="1"/>
  <c r="V204" i="19" a="1"/>
  <c r="V214" i="19" a="1"/>
  <c r="V224" i="19" a="1"/>
  <c r="V234" i="19" a="1"/>
  <c r="V244" i="19" a="1"/>
  <c r="V254" i="19" a="1"/>
  <c r="V264" i="19" a="1"/>
  <c r="V274" i="19" a="1"/>
  <c r="V205" i="19" a="1"/>
  <c r="V215" i="19" a="1"/>
  <c r="V225" i="19" a="1"/>
  <c r="V235" i="19" a="1"/>
  <c r="V245" i="19" a="1"/>
  <c r="V255" i="19" a="1"/>
  <c r="V265" i="19" a="1"/>
  <c r="V275" i="19" a="1"/>
  <c r="V285" i="19" a="1"/>
  <c r="V295" i="19" a="1"/>
  <c r="V305" i="19" a="1"/>
  <c r="V315" i="19" a="1"/>
  <c r="V325" i="19" a="1"/>
  <c r="V335" i="19" a="1"/>
  <c r="V345" i="19" a="1"/>
  <c r="V355" i="19" a="1"/>
  <c r="V365" i="19" a="1"/>
  <c r="V375" i="19" a="1"/>
  <c r="V385" i="19" a="1"/>
  <c r="V395" i="19" a="1"/>
  <c r="V405" i="19" a="1"/>
  <c r="V415" i="19" a="1"/>
  <c r="V425" i="19" a="1"/>
  <c r="V435" i="19" a="1"/>
  <c r="V445" i="19" a="1"/>
  <c r="V455" i="19" a="1"/>
  <c r="V465" i="19" a="1"/>
  <c r="V475" i="19" a="1"/>
  <c r="V485" i="19" a="1"/>
  <c r="V495" i="19" a="1"/>
  <c r="V505" i="19" a="1"/>
  <c r="V515" i="19" a="1"/>
  <c r="V525" i="19" a="1"/>
  <c r="V535" i="19" a="1"/>
  <c r="V545" i="19" a="1"/>
  <c r="V555" i="19" a="1"/>
  <c r="V565" i="19" a="1"/>
  <c r="V575" i="19" a="1"/>
  <c r="V585" i="19" a="1"/>
  <c r="V595" i="19" a="1"/>
  <c r="V605" i="19" a="1"/>
  <c r="V615" i="19" a="1"/>
  <c r="V625" i="19" a="1"/>
  <c r="V635" i="19" a="1"/>
  <c r="V645" i="19" a="1"/>
  <c r="V655" i="19" a="1"/>
  <c r="V665" i="19" a="1"/>
  <c r="V675" i="19" a="1"/>
  <c r="V685" i="19" a="1"/>
  <c r="V695" i="19" a="1"/>
  <c r="V705" i="19" a="1"/>
  <c r="V715" i="19" a="1"/>
  <c r="V725" i="19" a="1"/>
  <c r="V735" i="19" a="1"/>
  <c r="V745" i="19" a="1"/>
  <c r="V755" i="19" a="1"/>
  <c r="V765" i="19" a="1"/>
  <c r="V775" i="19" a="1"/>
  <c r="V785" i="19" a="1"/>
  <c r="V795" i="19" a="1"/>
  <c r="V805" i="19" a="1"/>
  <c r="V815" i="19" a="1"/>
  <c r="V825" i="19" a="1"/>
  <c r="V835" i="19" a="1"/>
  <c r="V206" i="19" a="1"/>
  <c r="V216" i="19" a="1"/>
  <c r="V226" i="19" a="1"/>
  <c r="V236" i="19" a="1"/>
  <c r="V246" i="19" a="1"/>
  <c r="V256" i="19" a="1"/>
  <c r="V266" i="19" a="1"/>
  <c r="V276" i="19" a="1"/>
  <c r="V286" i="19" a="1"/>
  <c r="V296" i="19" a="1"/>
  <c r="V306" i="19" a="1"/>
  <c r="V316" i="19" a="1"/>
  <c r="V326" i="19" a="1"/>
  <c r="V336" i="19" a="1"/>
  <c r="V346" i="19" a="1"/>
  <c r="V356" i="19" a="1"/>
  <c r="V366" i="19" a="1"/>
  <c r="V376" i="19" a="1"/>
  <c r="V386" i="19" a="1"/>
  <c r="V396" i="19" a="1"/>
  <c r="V406" i="19" a="1"/>
  <c r="V416" i="19" a="1"/>
  <c r="V426" i="19" a="1"/>
  <c r="V436" i="19" a="1"/>
  <c r="V446" i="19" a="1"/>
  <c r="V456" i="19" a="1"/>
  <c r="V466" i="19" a="1"/>
  <c r="V476" i="19" a="1"/>
  <c r="V486" i="19" a="1"/>
  <c r="V496" i="19" a="1"/>
  <c r="V506" i="19" a="1"/>
  <c r="V516" i="19" a="1"/>
  <c r="V526" i="19" a="1"/>
  <c r="V536" i="19" a="1"/>
  <c r="V546" i="19" a="1"/>
  <c r="V556" i="19" a="1"/>
  <c r="V566" i="19" a="1"/>
  <c r="V576" i="19" a="1"/>
  <c r="V586" i="19" a="1"/>
  <c r="V596" i="19" a="1"/>
  <c r="V606" i="19" a="1"/>
  <c r="V616" i="19" a="1"/>
  <c r="V626" i="19" a="1"/>
  <c r="V636" i="19" a="1"/>
  <c r="V646" i="19" a="1"/>
  <c r="V656" i="19" a="1"/>
  <c r="V666" i="19" a="1"/>
  <c r="V676" i="19" a="1"/>
  <c r="V686" i="19" a="1"/>
  <c r="V696" i="19" a="1"/>
  <c r="V706" i="19" a="1"/>
  <c r="V716" i="19" a="1"/>
  <c r="V726" i="19" a="1"/>
  <c r="V736" i="19" a="1"/>
  <c r="V746" i="19" a="1"/>
  <c r="V756" i="19" a="1"/>
  <c r="V766" i="19" a="1"/>
  <c r="V776" i="19" a="1"/>
  <c r="V786" i="19" a="1"/>
  <c r="V796" i="19" a="1"/>
  <c r="V806" i="19" a="1"/>
  <c r="V816" i="19" a="1"/>
  <c r="V826" i="19" a="1"/>
  <c r="V207" i="19" a="1"/>
  <c r="V217" i="19" a="1"/>
  <c r="V227" i="19" a="1"/>
  <c r="V237" i="19" a="1"/>
  <c r="V247" i="19" a="1"/>
  <c r="V257" i="19" a="1"/>
  <c r="V267" i="19" a="1"/>
  <c r="V277" i="19" a="1"/>
  <c r="V287" i="19" a="1"/>
  <c r="V297" i="19" a="1"/>
  <c r="V208" i="19" a="1"/>
  <c r="V218" i="19" a="1"/>
  <c r="V228" i="19" a="1"/>
  <c r="V238" i="19" a="1"/>
  <c r="V248" i="19" a="1"/>
  <c r="V258" i="19" a="1"/>
  <c r="V268" i="19" a="1"/>
  <c r="V278" i="19" a="1"/>
  <c r="V288" i="19" a="1"/>
  <c r="V298" i="19" a="1"/>
  <c r="V308" i="19" a="1"/>
  <c r="V318" i="19" a="1"/>
  <c r="V328" i="19" a="1"/>
  <c r="V338" i="19" a="1"/>
  <c r="V348" i="19" a="1"/>
  <c r="V358" i="19" a="1"/>
  <c r="V368" i="19" a="1"/>
  <c r="V378" i="19" a="1"/>
  <c r="V388" i="19" a="1"/>
  <c r="V398" i="19" a="1"/>
  <c r="V408" i="19" a="1"/>
  <c r="V418" i="19" a="1"/>
  <c r="V428" i="19" a="1"/>
  <c r="V438" i="19" a="1"/>
  <c r="V448" i="19" a="1"/>
  <c r="V458" i="19" a="1"/>
  <c r="V468" i="19" a="1"/>
  <c r="V478" i="19" a="1"/>
  <c r="V488" i="19" a="1"/>
  <c r="V498" i="19" a="1"/>
  <c r="V508" i="19" a="1"/>
  <c r="V518" i="19" a="1"/>
  <c r="V528" i="19" a="1"/>
  <c r="V538" i="19" a="1"/>
  <c r="V548" i="19" a="1"/>
  <c r="V558" i="19" a="1"/>
  <c r="V568" i="19" a="1"/>
  <c r="V578" i="19" a="1"/>
  <c r="V588" i="19" a="1"/>
  <c r="V598" i="19" a="1"/>
  <c r="V608" i="19" a="1"/>
  <c r="V618" i="19" a="1"/>
  <c r="V628" i="19" a="1"/>
  <c r="V638" i="19" a="1"/>
  <c r="V648" i="19" a="1"/>
  <c r="V658" i="19" a="1"/>
  <c r="V668" i="19" a="1"/>
  <c r="V678" i="19" a="1"/>
  <c r="V688" i="19" a="1"/>
  <c r="V698" i="19" a="1"/>
  <c r="V708" i="19" a="1"/>
  <c r="V209" i="19" a="1"/>
  <c r="V219" i="19" a="1"/>
  <c r="V229" i="19" a="1"/>
  <c r="V239" i="19" a="1"/>
  <c r="V249" i="19" a="1"/>
  <c r="V259" i="19" a="1"/>
  <c r="V269" i="19" a="1"/>
  <c r="V279" i="19" a="1"/>
  <c r="V289" i="19" a="1"/>
  <c r="V240" i="19" a="1"/>
  <c r="V284" i="19" a="1"/>
  <c r="V310" i="19" a="1"/>
  <c r="V330" i="19" a="1"/>
  <c r="V350" i="19" a="1"/>
  <c r="V370" i="19" a="1"/>
  <c r="V390" i="19" a="1"/>
  <c r="V409" i="19" a="1"/>
  <c r="V424" i="19" a="1"/>
  <c r="V441" i="19" a="1"/>
  <c r="V459" i="19" a="1"/>
  <c r="V474" i="19" a="1"/>
  <c r="V491" i="19" a="1"/>
  <c r="V509" i="19" a="1"/>
  <c r="V524" i="19" a="1"/>
  <c r="V541" i="19" a="1"/>
  <c r="V559" i="19" a="1"/>
  <c r="V574" i="19" a="1"/>
  <c r="V591" i="19" a="1"/>
  <c r="V609" i="19" a="1"/>
  <c r="V624" i="19" a="1"/>
  <c r="V641" i="19" a="1"/>
  <c r="V659" i="19" a="1"/>
  <c r="V674" i="19" a="1"/>
  <c r="V691" i="19" a="1"/>
  <c r="V709" i="19" a="1"/>
  <c r="V723" i="19" a="1"/>
  <c r="V738" i="19" a="1"/>
  <c r="V751" i="19" a="1"/>
  <c r="V767" i="19" a="1"/>
  <c r="V780" i="19" a="1"/>
  <c r="V794" i="19" a="1"/>
  <c r="V809" i="19" a="1"/>
  <c r="V823" i="19" a="1"/>
  <c r="V836" i="19" a="1"/>
  <c r="V846" i="19" a="1"/>
  <c r="V856" i="19" a="1"/>
  <c r="V866" i="19" a="1"/>
  <c r="V876" i="19" a="1"/>
  <c r="V886" i="19" a="1"/>
  <c r="V896" i="19" a="1"/>
  <c r="V906" i="19" a="1"/>
  <c r="V916" i="19" a="1"/>
  <c r="V926" i="19" a="1"/>
  <c r="V936" i="19" a="1"/>
  <c r="V946" i="19" a="1"/>
  <c r="V956" i="19" a="1"/>
  <c r="V966" i="19" a="1"/>
  <c r="V976" i="19" a="1"/>
  <c r="V986" i="19" a="1"/>
  <c r="V996" i="19" a="1"/>
  <c r="V1006" i="19" a="1"/>
  <c r="V1016" i="19" a="1"/>
  <c r="V1026" i="19" a="1"/>
  <c r="V1036" i="19" a="1"/>
  <c r="V1046" i="19" a="1"/>
  <c r="V1056" i="19" a="1"/>
  <c r="V1066" i="19" a="1"/>
  <c r="V1076" i="19" a="1"/>
  <c r="V1086" i="19" a="1"/>
  <c r="V1096" i="19" a="1"/>
  <c r="V1106" i="19" a="1"/>
  <c r="V1116" i="19" a="1"/>
  <c r="V1126" i="19" a="1"/>
  <c r="V1136" i="19" a="1"/>
  <c r="V1146" i="19" a="1"/>
  <c r="V1156" i="19" a="1"/>
  <c r="V1166" i="19" a="1"/>
  <c r="V1176" i="19" a="1"/>
  <c r="V1186" i="19" a="1"/>
  <c r="V1196" i="19" a="1"/>
  <c r="V1206" i="19" a="1"/>
  <c r="V1216" i="19" a="1"/>
  <c r="V1226" i="19" a="1"/>
  <c r="V1236" i="19" a="1"/>
  <c r="V1246" i="19" a="1"/>
  <c r="V1256" i="19" a="1"/>
  <c r="V1266" i="19" a="1"/>
  <c r="V243" i="19" a="1"/>
  <c r="V290" i="19" a="1"/>
  <c r="V313" i="19" a="1"/>
  <c r="V333" i="19" a="1"/>
  <c r="V353" i="19" a="1"/>
  <c r="V373" i="19" a="1"/>
  <c r="V393" i="19" a="1"/>
  <c r="V410" i="19" a="1"/>
  <c r="V427" i="19" a="1"/>
  <c r="V443" i="19" a="1"/>
  <c r="V460" i="19" a="1"/>
  <c r="V477" i="19" a="1"/>
  <c r="V493" i="19" a="1"/>
  <c r="V510" i="19" a="1"/>
  <c r="V527" i="19" a="1"/>
  <c r="V543" i="19" a="1"/>
  <c r="V560" i="19" a="1"/>
  <c r="V577" i="19" a="1"/>
  <c r="V593" i="19" a="1"/>
  <c r="V610" i="19" a="1"/>
  <c r="V627" i="19" a="1"/>
  <c r="V643" i="19" a="1"/>
  <c r="V660" i="19" a="1"/>
  <c r="V677" i="19" a="1"/>
  <c r="V693" i="19" a="1"/>
  <c r="V710" i="19" a="1"/>
  <c r="V724" i="19" a="1"/>
  <c r="V739" i="19" a="1"/>
  <c r="V753" i="19" a="1"/>
  <c r="V768" i="19" a="1"/>
  <c r="V781" i="19" a="1"/>
  <c r="V797" i="19" a="1"/>
  <c r="V810" i="19" a="1"/>
  <c r="V824" i="19" a="1"/>
  <c r="V837" i="19" a="1"/>
  <c r="V847" i="19" a="1"/>
  <c r="V857" i="19" a="1"/>
  <c r="V867" i="19" a="1"/>
  <c r="V877" i="19" a="1"/>
  <c r="V887" i="19" a="1"/>
  <c r="V897" i="19" a="1"/>
  <c r="V907" i="19" a="1"/>
  <c r="V917" i="19" a="1"/>
  <c r="V927" i="19" a="1"/>
  <c r="V937" i="19" a="1"/>
  <c r="V947" i="19" a="1"/>
  <c r="V957" i="19" a="1"/>
  <c r="V967" i="19" a="1"/>
  <c r="V977" i="19" a="1"/>
  <c r="V987" i="19" a="1"/>
  <c r="V997" i="19" a="1"/>
  <c r="V1007" i="19" a="1"/>
  <c r="V1017" i="19" a="1"/>
  <c r="V1027" i="19" a="1"/>
  <c r="V1037" i="19" a="1"/>
  <c r="V1047" i="19" a="1"/>
  <c r="V1057" i="19" a="1"/>
  <c r="V1067" i="19" a="1"/>
  <c r="V1077" i="19" a="1"/>
  <c r="V1087" i="19" a="1"/>
  <c r="V1097" i="19" a="1"/>
  <c r="V1107" i="19" a="1"/>
  <c r="V1117" i="19" a="1"/>
  <c r="V1127" i="19" a="1"/>
  <c r="V1137" i="19" a="1"/>
  <c r="V1147" i="19" a="1"/>
  <c r="V1157" i="19" a="1"/>
  <c r="V1167" i="19" a="1"/>
  <c r="V1177" i="19" a="1"/>
  <c r="V1187" i="19" a="1"/>
  <c r="V1197" i="19" a="1"/>
  <c r="V1207" i="19" a="1"/>
  <c r="V1217" i="19" a="1"/>
  <c r="V1227" i="19" a="1"/>
  <c r="V1237" i="19" a="1"/>
  <c r="V1247" i="19" a="1"/>
  <c r="V1257" i="19" a="1"/>
  <c r="V1267" i="19" a="1"/>
  <c r="V1277" i="19" a="1"/>
  <c r="V1287" i="19" a="1"/>
  <c r="V200" i="19" a="1"/>
  <c r="V250" i="19" a="1"/>
  <c r="V293" i="19" a="1"/>
  <c r="V314" i="19" a="1"/>
  <c r="V334" i="19" a="1"/>
  <c r="V354" i="19" a="1"/>
  <c r="V374" i="19" a="1"/>
  <c r="V394" i="19" a="1"/>
  <c r="V411" i="19" a="1"/>
  <c r="V429" i="19" a="1"/>
  <c r="V444" i="19" a="1"/>
  <c r="V461" i="19" a="1"/>
  <c r="V479" i="19" a="1"/>
  <c r="V494" i="19" a="1"/>
  <c r="V511" i="19" a="1"/>
  <c r="V529" i="19" a="1"/>
  <c r="V544" i="19" a="1"/>
  <c r="V561" i="19" a="1"/>
  <c r="V579" i="19" a="1"/>
  <c r="V594" i="19" a="1"/>
  <c r="V611" i="19" a="1"/>
  <c r="V629" i="19" a="1"/>
  <c r="V644" i="19" a="1"/>
  <c r="V661" i="19" a="1"/>
  <c r="V679" i="19" a="1"/>
  <c r="V694" i="19" a="1"/>
  <c r="V711" i="19" a="1"/>
  <c r="V727" i="19" a="1"/>
  <c r="V740" i="19" a="1"/>
  <c r="V754" i="19" a="1"/>
  <c r="V769" i="19" a="1"/>
  <c r="V783" i="19" a="1"/>
  <c r="V798" i="19" a="1"/>
  <c r="V811" i="19" a="1"/>
  <c r="V827" i="19" a="1"/>
  <c r="V838" i="19" a="1"/>
  <c r="V848" i="19" a="1"/>
  <c r="V858" i="19" a="1"/>
  <c r="V868" i="19" a="1"/>
  <c r="V878" i="19" a="1"/>
  <c r="V888" i="19" a="1"/>
  <c r="V898" i="19" a="1"/>
  <c r="V908" i="19" a="1"/>
  <c r="V918" i="19" a="1"/>
  <c r="V928" i="19" a="1"/>
  <c r="V938" i="19" a="1"/>
  <c r="V948" i="19" a="1"/>
  <c r="V958" i="19" a="1"/>
  <c r="V968" i="19" a="1"/>
  <c r="V978" i="19" a="1"/>
  <c r="V988" i="19" a="1"/>
  <c r="V998" i="19" a="1"/>
  <c r="V1008" i="19" a="1"/>
  <c r="V1018" i="19" a="1"/>
  <c r="V1028" i="19" a="1"/>
  <c r="V1038" i="19" a="1"/>
  <c r="V1048" i="19" a="1"/>
  <c r="V1058" i="19" a="1"/>
  <c r="V1068" i="19" a="1"/>
  <c r="V1078" i="19" a="1"/>
  <c r="V1088" i="19" a="1"/>
  <c r="V1098" i="19" a="1"/>
  <c r="V1108" i="19" a="1"/>
  <c r="V1118" i="19" a="1"/>
  <c r="V1128" i="19" a="1"/>
  <c r="V1138" i="19" a="1"/>
  <c r="V1148" i="19" a="1"/>
  <c r="V1158" i="19" a="1"/>
  <c r="V1168" i="19" a="1"/>
  <c r="V1178" i="19" a="1"/>
  <c r="V1188" i="19" a="1"/>
  <c r="V1198" i="19" a="1"/>
  <c r="V1208" i="19" a="1"/>
  <c r="V1218" i="19" a="1"/>
  <c r="V1228" i="19" a="1"/>
  <c r="V1238" i="19" a="1"/>
  <c r="V203" i="19" a="1"/>
  <c r="V253" i="19" a="1"/>
  <c r="V294" i="19" a="1"/>
  <c r="V317" i="19" a="1"/>
  <c r="V337" i="19" a="1"/>
  <c r="V357" i="19" a="1"/>
  <c r="V377" i="19" a="1"/>
  <c r="V397" i="19" a="1"/>
  <c r="V413" i="19" a="1"/>
  <c r="V430" i="19" a="1"/>
  <c r="V447" i="19" a="1"/>
  <c r="V463" i="19" a="1"/>
  <c r="V480" i="19" a="1"/>
  <c r="V497" i="19" a="1"/>
  <c r="V513" i="19" a="1"/>
  <c r="V530" i="19" a="1"/>
  <c r="V547" i="19" a="1"/>
  <c r="V563" i="19" a="1"/>
  <c r="V580" i="19" a="1"/>
  <c r="V597" i="19" a="1"/>
  <c r="V613" i="19" a="1"/>
  <c r="V630" i="19" a="1"/>
  <c r="V647" i="19" a="1"/>
  <c r="V663" i="19" a="1"/>
  <c r="V680" i="19" a="1"/>
  <c r="V697" i="19" a="1"/>
  <c r="V713" i="19" a="1"/>
  <c r="V728" i="19" a="1"/>
  <c r="V741" i="19" a="1"/>
  <c r="V757" i="19" a="1"/>
  <c r="V770" i="19" a="1"/>
  <c r="V784" i="19" a="1"/>
  <c r="V799" i="19" a="1"/>
  <c r="V813" i="19" a="1"/>
  <c r="V828" i="19" a="1"/>
  <c r="V839" i="19" a="1"/>
  <c r="V849" i="19" a="1"/>
  <c r="V859" i="19" a="1"/>
  <c r="V869" i="19" a="1"/>
  <c r="V879" i="19" a="1"/>
  <c r="V889" i="19" a="1"/>
  <c r="V899" i="19" a="1"/>
  <c r="V909" i="19" a="1"/>
  <c r="V919" i="19" a="1"/>
  <c r="V929" i="19" a="1"/>
  <c r="V939" i="19" a="1"/>
  <c r="V949" i="19" a="1"/>
  <c r="V959" i="19" a="1"/>
  <c r="V969" i="19" a="1"/>
  <c r="V979" i="19" a="1"/>
  <c r="V989" i="19" a="1"/>
  <c r="V999" i="19" a="1"/>
  <c r="V1009" i="19" a="1"/>
  <c r="V1019" i="19" a="1"/>
  <c r="V1029" i="19" a="1"/>
  <c r="V1039" i="19" a="1"/>
  <c r="V1049" i="19" a="1"/>
  <c r="V1059" i="19" a="1"/>
  <c r="V1069" i="19" a="1"/>
  <c r="V1079" i="19" a="1"/>
  <c r="V1089" i="19" a="1"/>
  <c r="V1099" i="19" a="1"/>
  <c r="V1109" i="19" a="1"/>
  <c r="V1119" i="19" a="1"/>
  <c r="V1129" i="19" a="1"/>
  <c r="V1139" i="19" a="1"/>
  <c r="V1149" i="19" a="1"/>
  <c r="V1159" i="19" a="1"/>
  <c r="V1169" i="19" a="1"/>
  <c r="V1179" i="19" a="1"/>
  <c r="V1189" i="19" a="1"/>
  <c r="V1199" i="19" a="1"/>
  <c r="V1209" i="19" a="1"/>
  <c r="V1219" i="19" a="1"/>
  <c r="V1229" i="19" a="1"/>
  <c r="V1239" i="19" a="1"/>
  <c r="V1249" i="19" a="1"/>
  <c r="V1259" i="19" a="1"/>
  <c r="V1269" i="19" a="1"/>
  <c r="V1279" i="19" a="1"/>
  <c r="V1289" i="19" a="1"/>
  <c r="V210" i="19" a="1"/>
  <c r="V260" i="19" a="1"/>
  <c r="V299" i="19" a="1"/>
  <c r="V319" i="19" a="1"/>
  <c r="V339" i="19" a="1"/>
  <c r="V359" i="19" a="1"/>
  <c r="V379" i="19" a="1"/>
  <c r="V399" i="19" a="1"/>
  <c r="V414" i="19" a="1"/>
  <c r="V431" i="19" a="1"/>
  <c r="V449" i="19" a="1"/>
  <c r="V464" i="19" a="1"/>
  <c r="V481" i="19" a="1"/>
  <c r="V499" i="19" a="1"/>
  <c r="V514" i="19" a="1"/>
  <c r="V531" i="19" a="1"/>
  <c r="V549" i="19" a="1"/>
  <c r="V564" i="19" a="1"/>
  <c r="V581" i="19" a="1"/>
  <c r="V599" i="19" a="1"/>
  <c r="V614" i="19" a="1"/>
  <c r="V631" i="19" a="1"/>
  <c r="V649" i="19" a="1"/>
  <c r="V664" i="19" a="1"/>
  <c r="V681" i="19" a="1"/>
  <c r="V699" i="19" a="1"/>
  <c r="V714" i="19" a="1"/>
  <c r="V729" i="19" a="1"/>
  <c r="V743" i="19" a="1"/>
  <c r="V758" i="19" a="1"/>
  <c r="V771" i="19" a="1"/>
  <c r="V787" i="19" a="1"/>
  <c r="V800" i="19" a="1"/>
  <c r="V814" i="19" a="1"/>
  <c r="V829" i="19" a="1"/>
  <c r="V840" i="19" a="1"/>
  <c r="V850" i="19" a="1"/>
  <c r="V860" i="19" a="1"/>
  <c r="V870" i="19" a="1"/>
  <c r="V880" i="19" a="1"/>
  <c r="V890" i="19" a="1"/>
  <c r="V900" i="19" a="1"/>
  <c r="V910" i="19" a="1"/>
  <c r="V920" i="19" a="1"/>
  <c r="V930" i="19" a="1"/>
  <c r="V940" i="19" a="1"/>
  <c r="V950" i="19" a="1"/>
  <c r="V960" i="19" a="1"/>
  <c r="V970" i="19" a="1"/>
  <c r="V980" i="19" a="1"/>
  <c r="V990" i="19" a="1"/>
  <c r="V1000" i="19" a="1"/>
  <c r="V1010" i="19" a="1"/>
  <c r="V1020" i="19" a="1"/>
  <c r="V1030" i="19" a="1"/>
  <c r="V1040" i="19" a="1"/>
  <c r="V1050" i="19" a="1"/>
  <c r="V1060" i="19" a="1"/>
  <c r="V1070" i="19" a="1"/>
  <c r="V1080" i="19" a="1"/>
  <c r="V1090" i="19" a="1"/>
  <c r="V1100" i="19" a="1"/>
  <c r="V1110" i="19" a="1"/>
  <c r="V1120" i="19" a="1"/>
  <c r="V1130" i="19" a="1"/>
  <c r="V1140" i="19" a="1"/>
  <c r="V1150" i="19" a="1"/>
  <c r="V1160" i="19" a="1"/>
  <c r="V1170" i="19" a="1"/>
  <c r="V1180" i="19" a="1"/>
  <c r="V1190" i="19" a="1"/>
  <c r="V1200" i="19" a="1"/>
  <c r="V1210" i="19" a="1"/>
  <c r="V1220" i="19" a="1"/>
  <c r="V1230" i="19" a="1"/>
  <c r="V1240" i="19" a="1"/>
  <c r="V1250" i="19" a="1"/>
  <c r="V1260" i="19" a="1"/>
  <c r="V1270" i="19" a="1"/>
  <c r="V1280" i="19" a="1"/>
  <c r="V1290" i="19" a="1"/>
  <c r="V213" i="19" a="1"/>
  <c r="V263" i="19" a="1"/>
  <c r="V300" i="19" a="1"/>
  <c r="V320" i="19" a="1"/>
  <c r="V340" i="19" a="1"/>
  <c r="V360" i="19" a="1"/>
  <c r="V380" i="19" a="1"/>
  <c r="V400" i="19" a="1"/>
  <c r="V417" i="19" a="1"/>
  <c r="V433" i="19" a="1"/>
  <c r="V450" i="19" a="1"/>
  <c r="V467" i="19" a="1"/>
  <c r="V483" i="19" a="1"/>
  <c r="V500" i="19" a="1"/>
  <c r="V517" i="19" a="1"/>
  <c r="V533" i="19" a="1"/>
  <c r="V550" i="19" a="1"/>
  <c r="V567" i="19" a="1"/>
  <c r="V583" i="19" a="1"/>
  <c r="V600" i="19" a="1"/>
  <c r="V617" i="19" a="1"/>
  <c r="V633" i="19" a="1"/>
  <c r="V650" i="19" a="1"/>
  <c r="V667" i="19" a="1"/>
  <c r="V683" i="19" a="1"/>
  <c r="V700" i="19" a="1"/>
  <c r="V717" i="19" a="1"/>
  <c r="V730" i="19" a="1"/>
  <c r="V744" i="19" a="1"/>
  <c r="V759" i="19" a="1"/>
  <c r="V773" i="19" a="1"/>
  <c r="V788" i="19" a="1"/>
  <c r="V801" i="19" a="1"/>
  <c r="V817" i="19" a="1"/>
  <c r="V830" i="19" a="1"/>
  <c r="V841" i="19" a="1"/>
  <c r="V851" i="19" a="1"/>
  <c r="V861" i="19" a="1"/>
  <c r="V871" i="19" a="1"/>
  <c r="V881" i="19" a="1"/>
  <c r="V891" i="19" a="1"/>
  <c r="V901" i="19" a="1"/>
  <c r="V911" i="19" a="1"/>
  <c r="V921" i="19" a="1"/>
  <c r="V931" i="19" a="1"/>
  <c r="V941" i="19" a="1"/>
  <c r="V951" i="19" a="1"/>
  <c r="V961" i="19" a="1"/>
  <c r="V971" i="19" a="1"/>
  <c r="V981" i="19" a="1"/>
  <c r="V991" i="19" a="1"/>
  <c r="V1001" i="19" a="1"/>
  <c r="V1011" i="19" a="1"/>
  <c r="V1021" i="19" a="1"/>
  <c r="V1031" i="19" a="1"/>
  <c r="V1041" i="19" a="1"/>
  <c r="V1051" i="19" a="1"/>
  <c r="V1061" i="19" a="1"/>
  <c r="V1071" i="19" a="1"/>
  <c r="V1081" i="19" a="1"/>
  <c r="V1091" i="19" a="1"/>
  <c r="V1101" i="19" a="1"/>
  <c r="V1111" i="19" a="1"/>
  <c r="V1121" i="19" a="1"/>
  <c r="V1131" i="19" a="1"/>
  <c r="V1141" i="19" a="1"/>
  <c r="V1151" i="19" a="1"/>
  <c r="V1161" i="19" a="1"/>
  <c r="V1171" i="19" a="1"/>
  <c r="V1181" i="19" a="1"/>
  <c r="V1191" i="19" a="1"/>
  <c r="V1201" i="19" a="1"/>
  <c r="V1211" i="19" a="1"/>
  <c r="V1221" i="19" a="1"/>
  <c r="V1231" i="19" a="1"/>
  <c r="V1241" i="19" a="1"/>
  <c r="V1251" i="19" a="1"/>
  <c r="V220" i="19" a="1"/>
  <c r="V270" i="19" a="1"/>
  <c r="V303" i="19" a="1"/>
  <c r="V323" i="19" a="1"/>
  <c r="V343" i="19" a="1"/>
  <c r="V363" i="19" a="1"/>
  <c r="V223" i="19" a="1"/>
  <c r="V273" i="19" a="1"/>
  <c r="V304" i="19" a="1"/>
  <c r="V324" i="19" a="1"/>
  <c r="V344" i="19" a="1"/>
  <c r="V364" i="19" a="1"/>
  <c r="V384" i="19" a="1"/>
  <c r="V403" i="19" a="1"/>
  <c r="V420" i="19" a="1"/>
  <c r="V437" i="19" a="1"/>
  <c r="V453" i="19" a="1"/>
  <c r="V470" i="19" a="1"/>
  <c r="V487" i="19" a="1"/>
  <c r="V503" i="19" a="1"/>
  <c r="V520" i="19" a="1"/>
  <c r="V537" i="19" a="1"/>
  <c r="V553" i="19" a="1"/>
  <c r="V570" i="19" a="1"/>
  <c r="V587" i="19" a="1"/>
  <c r="V603" i="19" a="1"/>
  <c r="V620" i="19" a="1"/>
  <c r="V637" i="19" a="1"/>
  <c r="V653" i="19" a="1"/>
  <c r="V670" i="19" a="1"/>
  <c r="V687" i="19" a="1"/>
  <c r="V703" i="19" a="1"/>
  <c r="V719" i="19" a="1"/>
  <c r="V733" i="19" a="1"/>
  <c r="V748" i="19" a="1"/>
  <c r="V761" i="19" a="1"/>
  <c r="V777" i="19" a="1"/>
  <c r="V790" i="19" a="1"/>
  <c r="V804" i="19" a="1"/>
  <c r="V819" i="19" a="1"/>
  <c r="V832" i="19" a="1"/>
  <c r="V843" i="19" a="1"/>
  <c r="V853" i="19" a="1"/>
  <c r="V863" i="19" a="1"/>
  <c r="V873" i="19" a="1"/>
  <c r="V883" i="19" a="1"/>
  <c r="V893" i="19" a="1"/>
  <c r="V903" i="19" a="1"/>
  <c r="V913" i="19" a="1"/>
  <c r="V923" i="19" a="1"/>
  <c r="V933" i="19" a="1"/>
  <c r="V943" i="19" a="1"/>
  <c r="V953" i="19" a="1"/>
  <c r="V963" i="19" a="1"/>
  <c r="V230" i="19" a="1"/>
  <c r="V280" i="19" a="1"/>
  <c r="V307" i="19" a="1"/>
  <c r="V327" i="19" a="1"/>
  <c r="V347" i="19" a="1"/>
  <c r="V367" i="19" a="1"/>
  <c r="V387" i="19" a="1"/>
  <c r="V404" i="19" a="1"/>
  <c r="V421" i="19" a="1"/>
  <c r="V439" i="19" a="1"/>
  <c r="V454" i="19" a="1"/>
  <c r="V471" i="19" a="1"/>
  <c r="V489" i="19" a="1"/>
  <c r="V504" i="19" a="1"/>
  <c r="V521" i="19" a="1"/>
  <c r="V539" i="19" a="1"/>
  <c r="V554" i="19" a="1"/>
  <c r="V571" i="19" a="1"/>
  <c r="V589" i="19" a="1"/>
  <c r="V604" i="19" a="1"/>
  <c r="V621" i="19" a="1"/>
  <c r="V639" i="19" a="1"/>
  <c r="V654" i="19" a="1"/>
  <c r="V671" i="19" a="1"/>
  <c r="V689" i="19" a="1"/>
  <c r="V704" i="19" a="1"/>
  <c r="V720" i="19" a="1"/>
  <c r="V734" i="19" a="1"/>
  <c r="V749" i="19" a="1"/>
  <c r="V763" i="19" a="1"/>
  <c r="V778" i="19" a="1"/>
  <c r="V791" i="19" a="1"/>
  <c r="V807" i="19" a="1"/>
  <c r="V820" i="19" a="1"/>
  <c r="V833" i="19" a="1"/>
  <c r="V844" i="19" a="1"/>
  <c r="V854" i="19" a="1"/>
  <c r="V864" i="19" a="1"/>
  <c r="V874" i="19" a="1"/>
  <c r="V884" i="19" a="1"/>
  <c r="V894" i="19" a="1"/>
  <c r="V904" i="19" a="1"/>
  <c r="V914" i="19" a="1"/>
  <c r="V924" i="19" a="1"/>
  <c r="V934" i="19" a="1"/>
  <c r="V944" i="19" a="1"/>
  <c r="V954" i="19" a="1"/>
  <c r="V964" i="19" a="1"/>
  <c r="V974" i="19" a="1"/>
  <c r="V984" i="19" a="1"/>
  <c r="V994" i="19" a="1"/>
  <c r="V1004" i="19" a="1"/>
  <c r="V1014" i="19" a="1"/>
  <c r="V1024" i="19" a="1"/>
  <c r="V1034" i="19" a="1"/>
  <c r="V1044" i="19" a="1"/>
  <c r="V1054" i="19" a="1"/>
  <c r="V1064" i="19" a="1"/>
  <c r="V1074" i="19" a="1"/>
  <c r="V1084" i="19" a="1"/>
  <c r="V1094" i="19" a="1"/>
  <c r="V1104" i="19" a="1"/>
  <c r="V1114" i="19" a="1"/>
  <c r="V1124" i="19" a="1"/>
  <c r="V1134" i="19" a="1"/>
  <c r="V1144" i="19" a="1"/>
  <c r="V1154" i="19" a="1"/>
  <c r="V1164" i="19" a="1"/>
  <c r="V1174" i="19" a="1"/>
  <c r="V1184" i="19" a="1"/>
  <c r="V1194" i="19" a="1"/>
  <c r="V1204" i="19" a="1"/>
  <c r="V1214" i="19" a="1"/>
  <c r="V1224" i="19" a="1"/>
  <c r="V1234" i="19" a="1"/>
  <c r="V1244" i="19" a="1"/>
  <c r="V1254" i="19" a="1"/>
  <c r="V1264" i="19" a="1"/>
  <c r="V1274" i="19" a="1"/>
  <c r="V1284" i="19" a="1"/>
  <c r="V233" i="19" a="1"/>
  <c r="V283" i="19" a="1"/>
  <c r="V309" i="19" a="1"/>
  <c r="V329" i="19" a="1"/>
  <c r="V349" i="19" a="1"/>
  <c r="V369" i="19" a="1"/>
  <c r="V389" i="19" a="1"/>
  <c r="V407" i="19" a="1"/>
  <c r="V423" i="19" a="1"/>
  <c r="V440" i="19" a="1"/>
  <c r="V457" i="19" a="1"/>
  <c r="V473" i="19" a="1"/>
  <c r="V490" i="19" a="1"/>
  <c r="V507" i="19" a="1"/>
  <c r="V523" i="19" a="1"/>
  <c r="V540" i="19" a="1"/>
  <c r="V557" i="19" a="1"/>
  <c r="V573" i="19" a="1"/>
  <c r="V590" i="19" a="1"/>
  <c r="V607" i="19" a="1"/>
  <c r="V623" i="19" a="1"/>
  <c r="V640" i="19" a="1"/>
  <c r="V657" i="19" a="1"/>
  <c r="V673" i="19" a="1"/>
  <c r="V690" i="19" a="1"/>
  <c r="V707" i="19" a="1"/>
  <c r="V721" i="19" a="1"/>
  <c r="V737" i="19" a="1"/>
  <c r="V750" i="19" a="1"/>
  <c r="V764" i="19" a="1"/>
  <c r="V779" i="19" a="1"/>
  <c r="V793" i="19" a="1"/>
  <c r="V808" i="19" a="1"/>
  <c r="V821" i="19" a="1"/>
  <c r="V834" i="19" a="1"/>
  <c r="V845" i="19" a="1"/>
  <c r="V855" i="19" a="1"/>
  <c r="V865" i="19" a="1"/>
  <c r="V875" i="19" a="1"/>
  <c r="V885" i="19" a="1"/>
  <c r="V895" i="19" a="1"/>
  <c r="V905" i="19" a="1"/>
  <c r="V915" i="19" a="1"/>
  <c r="V925" i="19" a="1"/>
  <c r="V935" i="19" a="1"/>
  <c r="V945" i="19" a="1"/>
  <c r="V955" i="19" a="1"/>
  <c r="V965" i="19" a="1"/>
  <c r="V975" i="19" a="1"/>
  <c r="V985" i="19" a="1"/>
  <c r="V995" i="19" a="1"/>
  <c r="V1005" i="19" a="1"/>
  <c r="V1015" i="19" a="1"/>
  <c r="V1025" i="19" a="1"/>
  <c r="V1035" i="19" a="1"/>
  <c r="V1045" i="19" a="1"/>
  <c r="V1055" i="19" a="1"/>
  <c r="V1065" i="19" a="1"/>
  <c r="V1075" i="19" a="1"/>
  <c r="V1085" i="19" a="1"/>
  <c r="V1095" i="19" a="1"/>
  <c r="V1105" i="19" a="1"/>
  <c r="V1115" i="19" a="1"/>
  <c r="V1125" i="19" a="1"/>
  <c r="V1135" i="19" a="1"/>
  <c r="V1145" i="19" a="1"/>
  <c r="V1155" i="19" a="1"/>
  <c r="V1165" i="19" a="1"/>
  <c r="V1175" i="19" a="1"/>
  <c r="V1185" i="19" a="1"/>
  <c r="V1195" i="19" a="1"/>
  <c r="V1205" i="19" a="1"/>
  <c r="V1215" i="19" a="1"/>
  <c r="V1225" i="19" a="1"/>
  <c r="V1235" i="19" a="1"/>
  <c r="V1245" i="19" a="1"/>
  <c r="V1255" i="19" a="1"/>
  <c r="V1265" i="19" a="1"/>
  <c r="V1275" i="19" a="1"/>
  <c r="V1285" i="19" a="1"/>
  <c r="V434" i="19" a="1"/>
  <c r="V601" i="19" a="1"/>
  <c r="V760" i="19" a="1"/>
  <c r="V882" i="19" a="1"/>
  <c r="V973" i="19" a="1"/>
  <c r="V1023" i="19" a="1"/>
  <c r="V1073" i="19" a="1"/>
  <c r="V1123" i="19" a="1"/>
  <c r="V1173" i="19" a="1"/>
  <c r="V1223" i="19" a="1"/>
  <c r="V1262" i="19" a="1"/>
  <c r="V1283" i="19" a="1"/>
  <c r="V1298" i="19" a="1"/>
  <c r="V1308" i="19" a="1"/>
  <c r="V1318" i="19" a="1"/>
  <c r="V1328" i="19" a="1"/>
  <c r="V1338" i="19" a="1"/>
  <c r="V1348" i="19" a="1"/>
  <c r="V1358" i="19" a="1"/>
  <c r="V1368" i="19" a="1"/>
  <c r="V1378" i="19" a="1"/>
  <c r="V1388" i="19" a="1"/>
  <c r="V1398" i="19" a="1"/>
  <c r="V1408" i="19" a="1"/>
  <c r="V1418" i="19" a="1"/>
  <c r="V1428" i="19" a="1"/>
  <c r="V1438" i="19" a="1"/>
  <c r="V1448" i="19" a="1"/>
  <c r="V1458" i="19" a="1"/>
  <c r="V1468" i="19" a="1"/>
  <c r="V1478" i="19" a="1"/>
  <c r="V1488" i="19" a="1"/>
  <c r="V1498" i="19" a="1"/>
  <c r="V1508" i="19" a="1"/>
  <c r="V1518" i="19" a="1"/>
  <c r="V1528" i="19" a="1"/>
  <c r="V1538" i="19" a="1"/>
  <c r="V1548" i="19" a="1"/>
  <c r="V1558" i="19" a="1"/>
  <c r="V1568" i="19" a="1"/>
  <c r="V1578" i="19" a="1"/>
  <c r="V1588" i="19" a="1"/>
  <c r="V1598" i="19" a="1"/>
  <c r="V1608" i="19" a="1"/>
  <c r="V1618" i="19" a="1"/>
  <c r="V1628" i="19" a="1"/>
  <c r="V1638" i="19" a="1"/>
  <c r="V1648" i="19" a="1"/>
  <c r="V1658" i="19" a="1"/>
  <c r="V1668" i="19" a="1"/>
  <c r="V1678" i="19" a="1"/>
  <c r="V1688" i="19" a="1"/>
  <c r="V1698" i="19" a="1"/>
  <c r="V1708" i="19" a="1"/>
  <c r="V1718" i="19" a="1"/>
  <c r="V1728" i="19" a="1"/>
  <c r="V1738" i="19" a="1"/>
  <c r="V1748" i="19" a="1"/>
  <c r="V1758" i="19" a="1"/>
  <c r="V1768" i="19" a="1"/>
  <c r="V1778" i="19" a="1"/>
  <c r="V1788" i="19" a="1"/>
  <c r="V1798" i="19" a="1"/>
  <c r="V1808" i="19" a="1"/>
  <c r="V1818" i="19" a="1"/>
  <c r="V1828" i="19" a="1"/>
  <c r="V1838" i="19" a="1"/>
  <c r="V1848" i="19" a="1"/>
  <c r="V1858" i="19" a="1"/>
  <c r="V1868" i="19" a="1"/>
  <c r="V1878" i="19" a="1"/>
  <c r="V1888" i="19" a="1"/>
  <c r="V1898" i="19" a="1"/>
  <c r="V1908" i="19" a="1"/>
  <c r="V1918" i="19" a="1"/>
  <c r="V1928" i="19" a="1"/>
  <c r="V1938" i="19" a="1"/>
  <c r="V1948" i="19" a="1"/>
  <c r="V1958" i="19" a="1"/>
  <c r="V1968" i="19" a="1"/>
  <c r="V1978" i="19" a="1"/>
  <c r="V1988" i="19" a="1"/>
  <c r="V1998" i="19" a="1"/>
  <c r="V451" i="19" a="1"/>
  <c r="V619" i="19" a="1"/>
  <c r="V774" i="19" a="1"/>
  <c r="V892" i="19" a="1"/>
  <c r="V982" i="19" a="1"/>
  <c r="V1032" i="19" a="1"/>
  <c r="V1082" i="19" a="1"/>
  <c r="V1132" i="19" a="1"/>
  <c r="V1182" i="19" a="1"/>
  <c r="V1232" i="19" a="1"/>
  <c r="V1263" i="19" a="1"/>
  <c r="V1286" i="19" a="1"/>
  <c r="V1299" i="19" a="1"/>
  <c r="V1309" i="19" a="1"/>
  <c r="V1319" i="19" a="1"/>
  <c r="V1329" i="19" a="1"/>
  <c r="V1339" i="19" a="1"/>
  <c r="V1349" i="19" a="1"/>
  <c r="V1359" i="19" a="1"/>
  <c r="V1369" i="19" a="1"/>
  <c r="V1379" i="19" a="1"/>
  <c r="V1389" i="19" a="1"/>
  <c r="V1399" i="19" a="1"/>
  <c r="V1409" i="19" a="1"/>
  <c r="V1419" i="19" a="1"/>
  <c r="V1429" i="19" a="1"/>
  <c r="V1439" i="19" a="1"/>
  <c r="V1449" i="19" a="1"/>
  <c r="V1459" i="19" a="1"/>
  <c r="V1469" i="19" a="1"/>
  <c r="V1479" i="19" a="1"/>
  <c r="V1489" i="19" a="1"/>
  <c r="V1499" i="19" a="1"/>
  <c r="V1509" i="19" a="1"/>
  <c r="V1519" i="19" a="1"/>
  <c r="V1529" i="19" a="1"/>
  <c r="V1539" i="19" a="1"/>
  <c r="V1549" i="19" a="1"/>
  <c r="V1559" i="19" a="1"/>
  <c r="V1569" i="19" a="1"/>
  <c r="V1579" i="19" a="1"/>
  <c r="V1589" i="19" a="1"/>
  <c r="V1599" i="19" a="1"/>
  <c r="V1609" i="19" a="1"/>
  <c r="V1619" i="19" a="1"/>
  <c r="V1629" i="19" a="1"/>
  <c r="V1639" i="19" a="1"/>
  <c r="V1649" i="19" a="1"/>
  <c r="V1659" i="19" a="1"/>
  <c r="V1669" i="19" a="1"/>
  <c r="V1679" i="19" a="1"/>
  <c r="V1689" i="19" a="1"/>
  <c r="V1699" i="19" a="1"/>
  <c r="V1709" i="19" a="1"/>
  <c r="V1719" i="19" a="1"/>
  <c r="V1729" i="19" a="1"/>
  <c r="V1739" i="19" a="1"/>
  <c r="V1749" i="19" a="1"/>
  <c r="V1759" i="19" a="1"/>
  <c r="V1769" i="19" a="1"/>
  <c r="V1779" i="19" a="1"/>
  <c r="V1789" i="19" a="1"/>
  <c r="V1799" i="19" a="1"/>
  <c r="V1809" i="19" a="1"/>
  <c r="V1819" i="19" a="1"/>
  <c r="V1829" i="19" a="1"/>
  <c r="V1839" i="19" a="1"/>
  <c r="V1849" i="19" a="1"/>
  <c r="V1859" i="19" a="1"/>
  <c r="V1869" i="19" a="1"/>
  <c r="V1879" i="19" a="1"/>
  <c r="V1889" i="19" a="1"/>
  <c r="V1899" i="19" a="1"/>
  <c r="V1909" i="19" a="1"/>
  <c r="V1919" i="19" a="1"/>
  <c r="V1929" i="19" a="1"/>
  <c r="V1939" i="19" a="1"/>
  <c r="V1949" i="19" a="1"/>
  <c r="V1959" i="19" a="1"/>
  <c r="V1969" i="19" a="1"/>
  <c r="V1979" i="19" a="1"/>
  <c r="V1989" i="19" a="1"/>
  <c r="V1999" i="19" a="1"/>
  <c r="V469" i="19" a="1"/>
  <c r="V634" i="19" a="1"/>
  <c r="V789" i="19" a="1"/>
  <c r="V902" i="19" a="1"/>
  <c r="V983" i="19" a="1"/>
  <c r="V1033" i="19" a="1"/>
  <c r="V1083" i="19" a="1"/>
  <c r="V1133" i="19" a="1"/>
  <c r="V1183" i="19" a="1"/>
  <c r="V1233" i="19" a="1"/>
  <c r="V1268" i="19" a="1"/>
  <c r="V1288" i="19" a="1"/>
  <c r="V1300" i="19" a="1"/>
  <c r="V1310" i="19" a="1"/>
  <c r="V1320" i="19" a="1"/>
  <c r="V1330" i="19" a="1"/>
  <c r="V1340" i="19" a="1"/>
  <c r="V1350" i="19" a="1"/>
  <c r="V1360" i="19" a="1"/>
  <c r="V1370" i="19" a="1"/>
  <c r="V1380" i="19" a="1"/>
  <c r="V1390" i="19" a="1"/>
  <c r="V1400" i="19" a="1"/>
  <c r="V1410" i="19" a="1"/>
  <c r="V1420" i="19" a="1"/>
  <c r="V1430" i="19" a="1"/>
  <c r="V1440" i="19" a="1"/>
  <c r="V1450" i="19" a="1"/>
  <c r="V1460" i="19" a="1"/>
  <c r="V1470" i="19" a="1"/>
  <c r="V1480" i="19" a="1"/>
  <c r="V1490" i="19" a="1"/>
  <c r="V1500" i="19" a="1"/>
  <c r="V1510" i="19" a="1"/>
  <c r="V1520" i="19" a="1"/>
  <c r="V1530" i="19" a="1"/>
  <c r="V1540" i="19" a="1"/>
  <c r="V1550" i="19" a="1"/>
  <c r="V1560" i="19" a="1"/>
  <c r="V1570" i="19" a="1"/>
  <c r="V1580" i="19" a="1"/>
  <c r="V1590" i="19" a="1"/>
  <c r="V1600" i="19" a="1"/>
  <c r="V1610" i="19" a="1"/>
  <c r="V1620" i="19" a="1"/>
  <c r="V1630" i="19" a="1"/>
  <c r="V1640" i="19" a="1"/>
  <c r="V1650" i="19" a="1"/>
  <c r="V1660" i="19" a="1"/>
  <c r="V1670" i="19" a="1"/>
  <c r="V1680" i="19" a="1"/>
  <c r="V1690" i="19" a="1"/>
  <c r="V1700" i="19" a="1"/>
  <c r="V1710" i="19" a="1"/>
  <c r="V1720" i="19" a="1"/>
  <c r="V1730" i="19" a="1"/>
  <c r="V1740" i="19" a="1"/>
  <c r="V1750" i="19" a="1"/>
  <c r="V1760" i="19" a="1"/>
  <c r="V1770" i="19" a="1"/>
  <c r="V1780" i="19" a="1"/>
  <c r="V1790" i="19" a="1"/>
  <c r="V1800" i="19" a="1"/>
  <c r="V1810" i="19" a="1"/>
  <c r="V1820" i="19" a="1"/>
  <c r="V1830" i="19" a="1"/>
  <c r="V1840" i="19" a="1"/>
  <c r="V1850" i="19" a="1"/>
  <c r="V1860" i="19" a="1"/>
  <c r="V1870" i="19" a="1"/>
  <c r="V1880" i="19" a="1"/>
  <c r="V1890" i="19" a="1"/>
  <c r="V1900" i="19" a="1"/>
  <c r="V1910" i="19" a="1"/>
  <c r="V1920" i="19" a="1"/>
  <c r="V1930" i="19" a="1"/>
  <c r="V1940" i="19" a="1"/>
  <c r="V1950" i="19" a="1"/>
  <c r="V1960" i="19" a="1"/>
  <c r="V1970" i="19" a="1"/>
  <c r="V1980" i="19" a="1"/>
  <c r="V1990" i="19" a="1"/>
  <c r="V484" i="19" a="1"/>
  <c r="V651" i="19" a="1"/>
  <c r="V803" i="19" a="1"/>
  <c r="V912" i="19" a="1"/>
  <c r="V992" i="19" a="1"/>
  <c r="V1042" i="19" a="1"/>
  <c r="V1092" i="19" a="1"/>
  <c r="V1142" i="19" a="1"/>
  <c r="V1192" i="19" a="1"/>
  <c r="V1242" i="19" a="1"/>
  <c r="V1271" i="19" a="1"/>
  <c r="V1291" i="19" a="1"/>
  <c r="V1301" i="19" a="1"/>
  <c r="V1311" i="19" a="1"/>
  <c r="V1321" i="19" a="1"/>
  <c r="V1331" i="19" a="1"/>
  <c r="V1341" i="19" a="1"/>
  <c r="V1351" i="19" a="1"/>
  <c r="V1361" i="19" a="1"/>
  <c r="V1371" i="19" a="1"/>
  <c r="V1381" i="19" a="1"/>
  <c r="V1391" i="19" a="1"/>
  <c r="V1401" i="19" a="1"/>
  <c r="V1411" i="19" a="1"/>
  <c r="V1421" i="19" a="1"/>
  <c r="V1431" i="19" a="1"/>
  <c r="V1441" i="19" a="1"/>
  <c r="V1451" i="19" a="1"/>
  <c r="V1461" i="19" a="1"/>
  <c r="V1471" i="19" a="1"/>
  <c r="V1481" i="19" a="1"/>
  <c r="V1491" i="19" a="1"/>
  <c r="V1501" i="19" a="1"/>
  <c r="V1511" i="19" a="1"/>
  <c r="V1521" i="19" a="1"/>
  <c r="V1531" i="19" a="1"/>
  <c r="V1541" i="19" a="1"/>
  <c r="V1551" i="19" a="1"/>
  <c r="V1561" i="19" a="1"/>
  <c r="V1571" i="19" a="1"/>
  <c r="V1581" i="19" a="1"/>
  <c r="V1591" i="19" a="1"/>
  <c r="V1601" i="19" a="1"/>
  <c r="V1611" i="19" a="1"/>
  <c r="V1621" i="19" a="1"/>
  <c r="V1631" i="19" a="1"/>
  <c r="V1641" i="19" a="1"/>
  <c r="V1651" i="19" a="1"/>
  <c r="V1661" i="19" a="1"/>
  <c r="V1671" i="19" a="1"/>
  <c r="V1681" i="19" a="1"/>
  <c r="V1691" i="19" a="1"/>
  <c r="V1701" i="19" a="1"/>
  <c r="V1711" i="19" a="1"/>
  <c r="V1721" i="19" a="1"/>
  <c r="V1731" i="19" a="1"/>
  <c r="V1741" i="19" a="1"/>
  <c r="V1751" i="19" a="1"/>
  <c r="V1761" i="19" a="1"/>
  <c r="V1771" i="19" a="1"/>
  <c r="V1781" i="19" a="1"/>
  <c r="V1791" i="19" a="1"/>
  <c r="V1801" i="19" a="1"/>
  <c r="V1811" i="19" a="1"/>
  <c r="V1821" i="19" a="1"/>
  <c r="V1831" i="19" a="1"/>
  <c r="V1841" i="19" a="1"/>
  <c r="V1851" i="19" a="1"/>
  <c r="V1861" i="19" a="1"/>
  <c r="V1871" i="19" a="1"/>
  <c r="V1881" i="19" a="1"/>
  <c r="V1891" i="19" a="1"/>
  <c r="V1901" i="19" a="1"/>
  <c r="V1911" i="19" a="1"/>
  <c r="V1921" i="19" a="1"/>
  <c r="V1931" i="19" a="1"/>
  <c r="V1941" i="19" a="1"/>
  <c r="V1951" i="19" a="1"/>
  <c r="V1961" i="19" a="1"/>
  <c r="V1971" i="19" a="1"/>
  <c r="V1981" i="19" a="1"/>
  <c r="V1991" i="19" a="1"/>
  <c r="V501" i="19" a="1"/>
  <c r="V669" i="19" a="1"/>
  <c r="V818" i="19" a="1"/>
  <c r="V922" i="19" a="1"/>
  <c r="V993" i="19" a="1"/>
  <c r="V1043" i="19" a="1"/>
  <c r="V1093" i="19" a="1"/>
  <c r="V1143" i="19" a="1"/>
  <c r="V1193" i="19" a="1"/>
  <c r="V1243" i="19" a="1"/>
  <c r="V1272" i="19" a="1"/>
  <c r="V1292" i="19" a="1"/>
  <c r="V1302" i="19" a="1"/>
  <c r="V1312" i="19" a="1"/>
  <c r="V1322" i="19" a="1"/>
  <c r="V1332" i="19" a="1"/>
  <c r="V1342" i="19" a="1"/>
  <c r="V1352" i="19" a="1"/>
  <c r="V1362" i="19" a="1"/>
  <c r="V1372" i="19" a="1"/>
  <c r="V1382" i="19" a="1"/>
  <c r="V1392" i="19" a="1"/>
  <c r="V1402" i="19" a="1"/>
  <c r="V1412" i="19" a="1"/>
  <c r="V1422" i="19" a="1"/>
  <c r="V1432" i="19" a="1"/>
  <c r="V1442" i="19" a="1"/>
  <c r="V1452" i="19" a="1"/>
  <c r="V1462" i="19" a="1"/>
  <c r="V1472" i="19" a="1"/>
  <c r="V1482" i="19" a="1"/>
  <c r="V1492" i="19" a="1"/>
  <c r="V1502" i="19" a="1"/>
  <c r="V1512" i="19" a="1"/>
  <c r="V1522" i="19" a="1"/>
  <c r="V1532" i="19" a="1"/>
  <c r="V1542" i="19" a="1"/>
  <c r="V1552" i="19" a="1"/>
  <c r="V1562" i="19" a="1"/>
  <c r="V1572" i="19" a="1"/>
  <c r="V1582" i="19" a="1"/>
  <c r="V1592" i="19" a="1"/>
  <c r="V1602" i="19" a="1"/>
  <c r="V1612" i="19" a="1"/>
  <c r="V1622" i="19" a="1"/>
  <c r="V1632" i="19" a="1"/>
  <c r="V1642" i="19" a="1"/>
  <c r="V1652" i="19" a="1"/>
  <c r="V1662" i="19" a="1"/>
  <c r="V1672" i="19" a="1"/>
  <c r="V1682" i="19" a="1"/>
  <c r="V1692" i="19" a="1"/>
  <c r="V1702" i="19" a="1"/>
  <c r="V1712" i="19" a="1"/>
  <c r="V1722" i="19" a="1"/>
  <c r="V1732" i="19" a="1"/>
  <c r="V1742" i="19" a="1"/>
  <c r="V1752" i="19" a="1"/>
  <c r="V1762" i="19" a="1"/>
  <c r="V1772" i="19" a="1"/>
  <c r="V1782" i="19" a="1"/>
  <c r="V1792" i="19" a="1"/>
  <c r="V1802" i="19" a="1"/>
  <c r="V1812" i="19" a="1"/>
  <c r="V1822" i="19" a="1"/>
  <c r="V1832" i="19" a="1"/>
  <c r="V1842" i="19" a="1"/>
  <c r="V1852" i="19" a="1"/>
  <c r="V1862" i="19" a="1"/>
  <c r="V1872" i="19" a="1"/>
  <c r="V519" i="19" a="1"/>
  <c r="V684" i="19" a="1"/>
  <c r="V831" i="19" a="1"/>
  <c r="V932" i="19" a="1"/>
  <c r="V1002" i="19" a="1"/>
  <c r="V1052" i="19" a="1"/>
  <c r="V1102" i="19" a="1"/>
  <c r="V1152" i="19" a="1"/>
  <c r="V1202" i="19" a="1"/>
  <c r="V1248" i="19" a="1"/>
  <c r="V1273" i="19" a="1"/>
  <c r="V1293" i="19" a="1"/>
  <c r="V1303" i="19" a="1"/>
  <c r="V1313" i="19" a="1"/>
  <c r="V1323" i="19" a="1"/>
  <c r="V1333" i="19" a="1"/>
  <c r="V1343" i="19" a="1"/>
  <c r="V1353" i="19" a="1"/>
  <c r="V1363" i="19" a="1"/>
  <c r="V1373" i="19" a="1"/>
  <c r="V1383" i="19" a="1"/>
  <c r="V1393" i="19" a="1"/>
  <c r="V1403" i="19" a="1"/>
  <c r="V1413" i="19" a="1"/>
  <c r="V1423" i="19" a="1"/>
  <c r="V1433" i="19" a="1"/>
  <c r="V1443" i="19" a="1"/>
  <c r="V1453" i="19" a="1"/>
  <c r="V1463" i="19" a="1"/>
  <c r="V1473" i="19" a="1"/>
  <c r="V1483" i="19" a="1"/>
  <c r="V1493" i="19" a="1"/>
  <c r="V1503" i="19" a="1"/>
  <c r="V1513" i="19" a="1"/>
  <c r="V1523" i="19" a="1"/>
  <c r="V1533" i="19" a="1"/>
  <c r="V1543" i="19" a="1"/>
  <c r="V1553" i="19" a="1"/>
  <c r="V1563" i="19" a="1"/>
  <c r="V1573" i="19" a="1"/>
  <c r="V1583" i="19" a="1"/>
  <c r="V1593" i="19" a="1"/>
  <c r="V1603" i="19" a="1"/>
  <c r="V1613" i="19" a="1"/>
  <c r="V1623" i="19" a="1"/>
  <c r="V1633" i="19" a="1"/>
  <c r="V1643" i="19" a="1"/>
  <c r="V1653" i="19" a="1"/>
  <c r="V1663" i="19" a="1"/>
  <c r="V1673" i="19" a="1"/>
  <c r="V1683" i="19" a="1"/>
  <c r="V1693" i="19" a="1"/>
  <c r="V1703" i="19" a="1"/>
  <c r="V1713" i="19" a="1"/>
  <c r="V1723" i="19" a="1"/>
  <c r="V1733" i="19" a="1"/>
  <c r="V1743" i="19" a="1"/>
  <c r="V1753" i="19" a="1"/>
  <c r="V1763" i="19" a="1"/>
  <c r="V1773" i="19" a="1"/>
  <c r="V1783" i="19" a="1"/>
  <c r="V1793" i="19" a="1"/>
  <c r="V1803" i="19" a="1"/>
  <c r="V1813" i="19" a="1"/>
  <c r="V1823" i="19" a="1"/>
  <c r="V1833" i="19" a="1"/>
  <c r="V1843" i="19" a="1"/>
  <c r="V1853" i="19" a="1"/>
  <c r="V1863" i="19" a="1"/>
  <c r="V1873" i="19" a="1"/>
  <c r="V1883" i="19" a="1"/>
  <c r="V1893" i="19" a="1"/>
  <c r="V1903" i="19" a="1"/>
  <c r="V1913" i="19" a="1"/>
  <c r="V1923" i="19" a="1"/>
  <c r="V1933" i="19" a="1"/>
  <c r="V1943" i="19" a="1"/>
  <c r="V1953" i="19" a="1"/>
  <c r="V1963" i="19" a="1"/>
  <c r="V1973" i="19" a="1"/>
  <c r="V1983" i="19" a="1"/>
  <c r="V1993" i="19" a="1"/>
  <c r="V534" i="19" a="1"/>
  <c r="V701" i="19" a="1"/>
  <c r="V842" i="19" a="1"/>
  <c r="V942" i="19" a="1"/>
  <c r="V1003" i="19" a="1"/>
  <c r="V1053" i="19" a="1"/>
  <c r="V1103" i="19" a="1"/>
  <c r="V1153" i="19" a="1"/>
  <c r="V1203" i="19" a="1"/>
  <c r="V1252" i="19" a="1"/>
  <c r="V1276" i="19" a="1"/>
  <c r="V1294" i="19" a="1"/>
  <c r="V1304" i="19" a="1"/>
  <c r="V1314" i="19" a="1"/>
  <c r="V1324" i="19" a="1"/>
  <c r="V1334" i="19" a="1"/>
  <c r="V1344" i="19" a="1"/>
  <c r="V1354" i="19" a="1"/>
  <c r="V1364" i="19" a="1"/>
  <c r="V1374" i="19" a="1"/>
  <c r="V1384" i="19" a="1"/>
  <c r="V1394" i="19" a="1"/>
  <c r="V1404" i="19" a="1"/>
  <c r="V1414" i="19" a="1"/>
  <c r="V1424" i="19" a="1"/>
  <c r="V1434" i="19" a="1"/>
  <c r="V1444" i="19" a="1"/>
  <c r="V1454" i="19" a="1"/>
  <c r="V1464" i="19" a="1"/>
  <c r="V1474" i="19" a="1"/>
  <c r="V1484" i="19" a="1"/>
  <c r="V1494" i="19" a="1"/>
  <c r="V1504" i="19" a="1"/>
  <c r="V1514" i="19" a="1"/>
  <c r="V1524" i="19" a="1"/>
  <c r="V1534" i="19" a="1"/>
  <c r="V1544" i="19" a="1"/>
  <c r="V1554" i="19" a="1"/>
  <c r="V1564" i="19" a="1"/>
  <c r="V1574" i="19" a="1"/>
  <c r="V1584" i="19" a="1"/>
  <c r="V1594" i="19" a="1"/>
  <c r="V1604" i="19" a="1"/>
  <c r="V1614" i="19" a="1"/>
  <c r="V1624" i="19" a="1"/>
  <c r="V1634" i="19" a="1"/>
  <c r="V1644" i="19" a="1"/>
  <c r="V1654" i="19" a="1"/>
  <c r="V1664" i="19" a="1"/>
  <c r="V1674" i="19" a="1"/>
  <c r="V1684" i="19" a="1"/>
  <c r="V1694" i="19" a="1"/>
  <c r="V1704" i="19" a="1"/>
  <c r="V1714" i="19" a="1"/>
  <c r="V1724" i="19" a="1"/>
  <c r="V1734" i="19" a="1"/>
  <c r="V1744" i="19" a="1"/>
  <c r="V1754" i="19" a="1"/>
  <c r="V1764" i="19" a="1"/>
  <c r="V1774" i="19" a="1"/>
  <c r="V1784" i="19" a="1"/>
  <c r="V1794" i="19" a="1"/>
  <c r="V1804" i="19" a="1"/>
  <c r="V1814" i="19" a="1"/>
  <c r="V1824" i="19" a="1"/>
  <c r="V1834" i="19" a="1"/>
  <c r="V1844" i="19" a="1"/>
  <c r="V1854" i="19" a="1"/>
  <c r="V1864" i="19" a="1"/>
  <c r="V1874" i="19" a="1"/>
  <c r="V1884" i="19" a="1"/>
  <c r="V1894" i="19" a="1"/>
  <c r="V1904" i="19" a="1"/>
  <c r="V1914" i="19" a="1"/>
  <c r="V1924" i="19" a="1"/>
  <c r="V1934" i="19" a="1"/>
  <c r="V1944" i="19" a="1"/>
  <c r="V1954" i="19" a="1"/>
  <c r="V1964" i="19" a="1"/>
  <c r="V1974" i="19" a="1"/>
  <c r="V1984" i="19" a="1"/>
  <c r="V1994" i="19" a="1"/>
  <c r="V383" i="19" a="1"/>
  <c r="V551" i="19" a="1"/>
  <c r="V718" i="19" a="1"/>
  <c r="V852" i="19" a="1"/>
  <c r="V952" i="19" a="1"/>
  <c r="V1012" i="19" a="1"/>
  <c r="V1062" i="19" a="1"/>
  <c r="V1112" i="19" a="1"/>
  <c r="V1162" i="19" a="1"/>
  <c r="V1212" i="19" a="1"/>
  <c r="V1253" i="19" a="1"/>
  <c r="V1278" i="19" a="1"/>
  <c r="V1295" i="19" a="1"/>
  <c r="V1305" i="19" a="1"/>
  <c r="V1315" i="19" a="1"/>
  <c r="V1325" i="19" a="1"/>
  <c r="V1335" i="19" a="1"/>
  <c r="V1345" i="19" a="1"/>
  <c r="V1355" i="19" a="1"/>
  <c r="V1365" i="19" a="1"/>
  <c r="V1375" i="19" a="1"/>
  <c r="V1385" i="19" a="1"/>
  <c r="V1395" i="19" a="1"/>
  <c r="V1405" i="19" a="1"/>
  <c r="V1415" i="19" a="1"/>
  <c r="V1425" i="19" a="1"/>
  <c r="V1435" i="19" a="1"/>
  <c r="V1445" i="19" a="1"/>
  <c r="V1455" i="19" a="1"/>
  <c r="V1465" i="19" a="1"/>
  <c r="V1475" i="19" a="1"/>
  <c r="V1485" i="19" a="1"/>
  <c r="V1495" i="19" a="1"/>
  <c r="V1505" i="19" a="1"/>
  <c r="V1515" i="19" a="1"/>
  <c r="V1525" i="19" a="1"/>
  <c r="V1535" i="19" a="1"/>
  <c r="V1545" i="19" a="1"/>
  <c r="V1555" i="19" a="1"/>
  <c r="V1565" i="19" a="1"/>
  <c r="V1575" i="19" a="1"/>
  <c r="V1585" i="19" a="1"/>
  <c r="V1595" i="19" a="1"/>
  <c r="V1605" i="19" a="1"/>
  <c r="V1615" i="19" a="1"/>
  <c r="V1625" i="19" a="1"/>
  <c r="V1635" i="19" a="1"/>
  <c r="V1645" i="19" a="1"/>
  <c r="V1655" i="19" a="1"/>
  <c r="V1665" i="19" a="1"/>
  <c r="V1675" i="19" a="1"/>
  <c r="V1685" i="19" a="1"/>
  <c r="V1695" i="19" a="1"/>
  <c r="V1705" i="19" a="1"/>
  <c r="V1715" i="19" a="1"/>
  <c r="V1725" i="19" a="1"/>
  <c r="V1735" i="19" a="1"/>
  <c r="V1745" i="19" a="1"/>
  <c r="V1755" i="19" a="1"/>
  <c r="V1765" i="19" a="1"/>
  <c r="V1775" i="19" a="1"/>
  <c r="V1785" i="19" a="1"/>
  <c r="V1795" i="19" a="1"/>
  <c r="V1805" i="19" a="1"/>
  <c r="V1815" i="19" a="1"/>
  <c r="V1825" i="19" a="1"/>
  <c r="V1835" i="19" a="1"/>
  <c r="V1845" i="19" a="1"/>
  <c r="V1855" i="19" a="1"/>
  <c r="V1865" i="19" a="1"/>
  <c r="V1875" i="19" a="1"/>
  <c r="V1885" i="19" a="1"/>
  <c r="V1895" i="19" a="1"/>
  <c r="V1905" i="19" a="1"/>
  <c r="V1915" i="19" a="1"/>
  <c r="V1925" i="19" a="1"/>
  <c r="V1935" i="19" a="1"/>
  <c r="V1945" i="19" a="1"/>
  <c r="V1955" i="19" a="1"/>
  <c r="V1965" i="19" a="1"/>
  <c r="V1975" i="19" a="1"/>
  <c r="V1985" i="19" a="1"/>
  <c r="V1995" i="19" a="1"/>
  <c r="V401" i="19" a="1"/>
  <c r="V569" i="19" a="1"/>
  <c r="V731" i="19" a="1"/>
  <c r="V862" i="19" a="1"/>
  <c r="V962" i="19" a="1"/>
  <c r="V1013" i="19" a="1"/>
  <c r="V1063" i="19" a="1"/>
  <c r="V1113" i="19" a="1"/>
  <c r="V1163" i="19" a="1"/>
  <c r="V1213" i="19" a="1"/>
  <c r="V1258" i="19" a="1"/>
  <c r="V1281" i="19" a="1"/>
  <c r="V1296" i="19" a="1"/>
  <c r="V1306" i="19" a="1"/>
  <c r="V1316" i="19" a="1"/>
  <c r="V1326" i="19" a="1"/>
  <c r="V1336" i="19" a="1"/>
  <c r="V1346" i="19" a="1"/>
  <c r="V1356" i="19" a="1"/>
  <c r="V1366" i="19" a="1"/>
  <c r="V1376" i="19" a="1"/>
  <c r="V1386" i="19" a="1"/>
  <c r="V1396" i="19" a="1"/>
  <c r="V1406" i="19" a="1"/>
  <c r="V1416" i="19" a="1"/>
  <c r="V1426" i="19" a="1"/>
  <c r="V1436" i="19" a="1"/>
  <c r="V1446" i="19" a="1"/>
  <c r="V1456" i="19" a="1"/>
  <c r="V1466" i="19" a="1"/>
  <c r="V1476" i="19" a="1"/>
  <c r="V1486" i="19" a="1"/>
  <c r="V1496" i="19" a="1"/>
  <c r="V1506" i="19" a="1"/>
  <c r="V1516" i="19" a="1"/>
  <c r="V1526" i="19" a="1"/>
  <c r="V1536" i="19" a="1"/>
  <c r="V1546" i="19" a="1"/>
  <c r="V1556" i="19" a="1"/>
  <c r="V1566" i="19" a="1"/>
  <c r="V1576" i="19" a="1"/>
  <c r="V1586" i="19" a="1"/>
  <c r="V1596" i="19" a="1"/>
  <c r="V1606" i="19" a="1"/>
  <c r="V1616" i="19" a="1"/>
  <c r="V1626" i="19" a="1"/>
  <c r="V1636" i="19" a="1"/>
  <c r="V1646" i="19" a="1"/>
  <c r="V1656" i="19" a="1"/>
  <c r="V1666" i="19" a="1"/>
  <c r="V1676" i="19" a="1"/>
  <c r="V1686" i="19" a="1"/>
  <c r="V1696" i="19" a="1"/>
  <c r="V1706" i="19" a="1"/>
  <c r="V1716" i="19" a="1"/>
  <c r="V1726" i="19" a="1"/>
  <c r="V1736" i="19" a="1"/>
  <c r="V1746" i="19" a="1"/>
  <c r="V1756" i="19" a="1"/>
  <c r="V1766" i="19" a="1"/>
  <c r="V1776" i="19" a="1"/>
  <c r="V1786" i="19" a="1"/>
  <c r="V1796" i="19" a="1"/>
  <c r="V1806" i="19" a="1"/>
  <c r="V1816" i="19" a="1"/>
  <c r="V1826" i="19" a="1"/>
  <c r="V1836" i="19" a="1"/>
  <c r="V1846" i="19" a="1"/>
  <c r="V1856" i="19" a="1"/>
  <c r="V1866" i="19" a="1"/>
  <c r="V1876" i="19" a="1"/>
  <c r="V1886" i="19" a="1"/>
  <c r="V1896" i="19" a="1"/>
  <c r="V1906" i="19" a="1"/>
  <c r="V1916" i="19" a="1"/>
  <c r="V1926" i="19" a="1"/>
  <c r="V1936" i="19" a="1"/>
  <c r="V1946" i="19" a="1"/>
  <c r="V1956" i="19" a="1"/>
  <c r="V1966" i="19" a="1"/>
  <c r="V1976" i="19" a="1"/>
  <c r="V1986" i="19" a="1"/>
  <c r="V1996" i="19" a="1"/>
  <c r="V419" i="19" a="1"/>
  <c r="V584" i="19" a="1"/>
  <c r="V747" i="19" a="1"/>
  <c r="V872" i="19" a="1"/>
  <c r="V972" i="19" a="1"/>
  <c r="V1022" i="19" a="1"/>
  <c r="V1072" i="19" a="1"/>
  <c r="V1122" i="19" a="1"/>
  <c r="V1172" i="19" a="1"/>
  <c r="V1222" i="19" a="1"/>
  <c r="V1261" i="19" a="1"/>
  <c r="V1282" i="19" a="1"/>
  <c r="V1297" i="19" a="1"/>
  <c r="V1307" i="19" a="1"/>
  <c r="V1317" i="19" a="1"/>
  <c r="V1327" i="19" a="1"/>
  <c r="V1337" i="19" a="1"/>
  <c r="V1347" i="19" a="1"/>
  <c r="V1357" i="19" a="1"/>
  <c r="V1367" i="19" a="1"/>
  <c r="V1377" i="19" a="1"/>
  <c r="V1387" i="19" a="1"/>
  <c r="V1397" i="19" a="1"/>
  <c r="V1407" i="19" a="1"/>
  <c r="V1417" i="19" a="1"/>
  <c r="V1427" i="19" a="1"/>
  <c r="V1437" i="19" a="1"/>
  <c r="V1447" i="19" a="1"/>
  <c r="V1457" i="19" a="1"/>
  <c r="V1467" i="19" a="1"/>
  <c r="V1477" i="19" a="1"/>
  <c r="V1487" i="19" a="1"/>
  <c r="V1497" i="19" a="1"/>
  <c r="V1507" i="19" a="1"/>
  <c r="V1517" i="19" a="1"/>
  <c r="V1527" i="19" a="1"/>
  <c r="V1537" i="19" a="1"/>
  <c r="V1547" i="19" a="1"/>
  <c r="V1557" i="19" a="1"/>
  <c r="V1567" i="19" a="1"/>
  <c r="V1577" i="19" a="1"/>
  <c r="V1587" i="19" a="1"/>
  <c r="V1597" i="19" a="1"/>
  <c r="V1607" i="19" a="1"/>
  <c r="V1617" i="19" a="1"/>
  <c r="V1627" i="19" a="1"/>
  <c r="V1637" i="19" a="1"/>
  <c r="V1647" i="19" a="1"/>
  <c r="V1657" i="19" a="1"/>
  <c r="V1667" i="19" a="1"/>
  <c r="V1677" i="19" a="1"/>
  <c r="V1687" i="19" a="1"/>
  <c r="V1697" i="19" a="1"/>
  <c r="V1707" i="19" a="1"/>
  <c r="V1717" i="19" a="1"/>
  <c r="V1727" i="19" a="1"/>
  <c r="V1737" i="19" a="1"/>
  <c r="V1747" i="19" a="1"/>
  <c r="V1757" i="19" a="1"/>
  <c r="V1767" i="19" a="1"/>
  <c r="V1777" i="19" a="1"/>
  <c r="V1787" i="19" a="1"/>
  <c r="V1797" i="19" a="1"/>
  <c r="V1807" i="19" a="1"/>
  <c r="V1817" i="19" a="1"/>
  <c r="V1827" i="19" a="1"/>
  <c r="V1837" i="19" a="1"/>
  <c r="V1847" i="19" a="1"/>
  <c r="V1857" i="19" a="1"/>
  <c r="V1867" i="19" a="1"/>
  <c r="V1877" i="19" a="1"/>
  <c r="V1887" i="19" a="1"/>
  <c r="V1897" i="19" a="1"/>
  <c r="V1907" i="19" a="1"/>
  <c r="V1917" i="19" a="1"/>
  <c r="V1927" i="19" a="1"/>
  <c r="V1937" i="19" a="1"/>
  <c r="V1947" i="19" a="1"/>
  <c r="V1957" i="19" a="1"/>
  <c r="V1967" i="19" a="1"/>
  <c r="V1977" i="19" a="1"/>
  <c r="V1987" i="19" a="1"/>
  <c r="V1997" i="19" a="1"/>
  <c r="V1912" i="19" a="1"/>
  <c r="V1922" i="19" a="1"/>
  <c r="V1932" i="19" a="1"/>
  <c r="V1942" i="19" a="1"/>
  <c r="V1952" i="19" a="1"/>
  <c r="V1962" i="19" a="1"/>
  <c r="V1972" i="19" a="1"/>
  <c r="V1882" i="19" a="1"/>
  <c r="V1982" i="19" a="1"/>
  <c r="V1892" i="19" a="1"/>
  <c r="V1992" i="19" a="1"/>
  <c r="V1902" i="19" a="1"/>
  <c r="B13" i="29"/>
  <c r="C2" i="28"/>
  <c r="AA5" i="30" l="1"/>
  <c r="Z4" i="30"/>
  <c r="E13" i="19"/>
  <c r="B9" i="29" s="1"/>
  <c r="B57" i="26"/>
  <c r="B50" i="26"/>
  <c r="B51" i="26"/>
  <c r="B59" i="26"/>
  <c r="B60" i="26"/>
  <c r="B61" i="26"/>
  <c r="B62" i="26"/>
  <c r="B63" i="26"/>
  <c r="B64" i="26"/>
  <c r="E16" i="27"/>
  <c r="A45" i="27" a="1"/>
  <c r="D23" i="27"/>
  <c r="F6" i="28" s="1"/>
  <c r="B58" i="26"/>
  <c r="AA4" i="30" l="1"/>
  <c r="AB5" i="30"/>
  <c r="B22" i="28"/>
  <c r="B24" i="28"/>
  <c r="B23" i="28"/>
  <c r="A55" i="26" a="1"/>
  <c r="AB4" i="30" l="1"/>
  <c r="AC5" i="30"/>
  <c r="E23" i="27"/>
  <c r="G6" i="28" s="1"/>
  <c r="F24" i="27"/>
  <c r="AD5" i="30" l="1"/>
  <c r="AC4" i="30"/>
  <c r="F23" i="27"/>
  <c r="H6" i="28" s="1"/>
  <c r="G24" i="27"/>
  <c r="B44" i="28" a="1"/>
  <c r="AE5" i="30" l="1"/>
  <c r="AD4" i="30"/>
  <c r="I41" i="28"/>
  <c r="G41" i="28"/>
  <c r="J41" i="28"/>
  <c r="H24" i="27"/>
  <c r="H23" i="27" s="1"/>
  <c r="J6" i="28" s="1"/>
  <c r="G23" i="27"/>
  <c r="I6" i="28" s="1"/>
  <c r="AF5" i="30" l="1"/>
  <c r="AE4" i="30"/>
  <c r="AG5" i="30" l="1"/>
  <c r="AF4" i="30"/>
  <c r="H1" i="18"/>
  <c r="I1" i="18"/>
  <c r="J1" i="18"/>
  <c r="K1" i="18"/>
  <c r="L1" i="18"/>
  <c r="M1" i="18"/>
  <c r="N1" i="18"/>
  <c r="O1" i="18"/>
  <c r="P1" i="18"/>
  <c r="Q1" i="18"/>
  <c r="R1" i="18"/>
  <c r="S1" i="18"/>
  <c r="T1" i="18"/>
  <c r="U1" i="18"/>
  <c r="V1" i="18"/>
  <c r="G1" i="18"/>
  <c r="AG4" i="30" l="1"/>
  <c r="AH5" i="30"/>
  <c r="AL172" i="12"/>
  <c r="AL171" i="12"/>
  <c r="AL170" i="12"/>
  <c r="AL169" i="12"/>
  <c r="AL168" i="12"/>
  <c r="AL167" i="12"/>
  <c r="AL166" i="12"/>
  <c r="AL165" i="12"/>
  <c r="AL164" i="12"/>
  <c r="AL163" i="12"/>
  <c r="AL162" i="12"/>
  <c r="AL161" i="12"/>
  <c r="AL160" i="12"/>
  <c r="AL144" i="12"/>
  <c r="AL143" i="12"/>
  <c r="AL142" i="12"/>
  <c r="AL141" i="12"/>
  <c r="AL140" i="12"/>
  <c r="AL139" i="12"/>
  <c r="AL138" i="12"/>
  <c r="AL137" i="12"/>
  <c r="AL136" i="12"/>
  <c r="AL135" i="12"/>
  <c r="AL134" i="12"/>
  <c r="AL133" i="12"/>
  <c r="AL132" i="12"/>
  <c r="AL116" i="12"/>
  <c r="AL115" i="12"/>
  <c r="AL114" i="12"/>
  <c r="AL113" i="12"/>
  <c r="AL112" i="12"/>
  <c r="AL111" i="12"/>
  <c r="AL110" i="12"/>
  <c r="AL109" i="12"/>
  <c r="AL108" i="12"/>
  <c r="AL107" i="12"/>
  <c r="AL106" i="12"/>
  <c r="AL105" i="12"/>
  <c r="AL104" i="12"/>
  <c r="AL88" i="12"/>
  <c r="AL87" i="12"/>
  <c r="AL86" i="12"/>
  <c r="AL85" i="12"/>
  <c r="AL84" i="12"/>
  <c r="AL83" i="12"/>
  <c r="AL82" i="12"/>
  <c r="AL81" i="12"/>
  <c r="AL80" i="12"/>
  <c r="AL79" i="12"/>
  <c r="AL78" i="12"/>
  <c r="AL77" i="12"/>
  <c r="AL76" i="12"/>
  <c r="AL60" i="12"/>
  <c r="AL59" i="12"/>
  <c r="AL58" i="12"/>
  <c r="AL57" i="12"/>
  <c r="AL56" i="12"/>
  <c r="AL55" i="12"/>
  <c r="AL54" i="12"/>
  <c r="AL53" i="12"/>
  <c r="AL52" i="12"/>
  <c r="AL51" i="12"/>
  <c r="AL50" i="12"/>
  <c r="AL49" i="12"/>
  <c r="AL48" i="12"/>
  <c r="AI5" i="30" l="1"/>
  <c r="AH4" i="30"/>
  <c r="AJ5" i="30" l="1"/>
  <c r="AI4" i="30"/>
  <c r="AO12" i="19" a="1"/>
  <c r="T13" i="12"/>
  <c r="C16" i="12"/>
  <c r="AL22" i="12"/>
  <c r="AL23" i="12"/>
  <c r="AL24" i="12"/>
  <c r="AL25" i="12"/>
  <c r="AL26" i="12"/>
  <c r="AL27" i="12"/>
  <c r="AL28" i="12"/>
  <c r="AL29" i="12"/>
  <c r="AL30" i="12"/>
  <c r="AL31" i="12"/>
  <c r="AL32" i="12"/>
  <c r="AL21" i="12"/>
  <c r="AL20" i="12"/>
  <c r="BT31" i="12" a="1"/>
  <c r="BT24" i="12" a="1"/>
  <c r="BT26" i="12" a="1"/>
  <c r="BT23" i="12" a="1"/>
  <c r="BT27" i="12" a="1"/>
  <c r="BT32" i="12" a="1"/>
  <c r="BT22" i="12" a="1"/>
  <c r="BT21" i="12" a="1"/>
  <c r="BT28" i="12" a="1"/>
  <c r="BT25" i="12" a="1"/>
  <c r="BT29" i="12" a="1"/>
  <c r="BT30" i="12" a="1"/>
  <c r="AK5" i="30" l="1"/>
  <c r="AJ4" i="30"/>
  <c r="AQ13" i="19"/>
  <c r="AP13" i="19"/>
  <c r="AL5" i="30" l="1"/>
  <c r="AK4" i="30"/>
  <c r="AM5" i="30" l="1"/>
  <c r="AL4" i="30"/>
  <c r="T69" i="12"/>
  <c r="C72" i="12"/>
  <c r="T41" i="12"/>
  <c r="T97" i="12" s="1"/>
  <c r="T125" i="12" s="1"/>
  <c r="T153" i="12" s="1"/>
  <c r="C44" i="12"/>
  <c r="T44" i="12" s="1" a="1"/>
  <c r="C43" i="12"/>
  <c r="T16" i="12" a="1"/>
  <c r="C14" i="12"/>
  <c r="C42" i="12" s="1"/>
  <c r="C98" i="12" s="1"/>
  <c r="C126" i="12" s="1"/>
  <c r="C154" i="12" s="1"/>
  <c r="H41" i="28"/>
  <c r="C100" i="12"/>
  <c r="C128" i="12" s="1"/>
  <c r="C71" i="12"/>
  <c r="A60" i="12" a="1"/>
  <c r="C74" i="12" a="1"/>
  <c r="A53" i="12" a="1"/>
  <c r="BT57" i="12" a="1"/>
  <c r="BT56" i="12" a="1"/>
  <c r="BT52" i="12" a="1"/>
  <c r="BT53" i="12" a="1"/>
  <c r="A57" i="12" a="1"/>
  <c r="A52" i="12" a="1"/>
  <c r="BT54" i="12" a="1"/>
  <c r="BT59" i="12" a="1"/>
  <c r="A56" i="12" a="1"/>
  <c r="BT60" i="12" a="1"/>
  <c r="A54" i="12" a="1"/>
  <c r="BT58" i="12" a="1"/>
  <c r="BT49" i="12" a="1"/>
  <c r="A55" i="12" a="1"/>
  <c r="A58" i="12" a="1"/>
  <c r="A50" i="12" a="1"/>
  <c r="A51" i="12" a="1"/>
  <c r="A49" i="12" a="1"/>
  <c r="BT50" i="12" a="1"/>
  <c r="BT55" i="12" a="1"/>
  <c r="A59" i="12" a="1"/>
  <c r="BT51" i="12" a="1"/>
  <c r="AM4" i="30" l="1"/>
  <c r="AN5" i="30"/>
  <c r="C70" i="12"/>
  <c r="T72" i="12" a="1"/>
  <c r="C99" i="12"/>
  <c r="C127" i="12" s="1"/>
  <c r="C156" i="12"/>
  <c r="T100" i="12" a="1"/>
  <c r="BT86" i="12" a="1"/>
  <c r="BT114" i="12" a="1"/>
  <c r="BT108" i="12" a="1"/>
  <c r="BT107" i="12" a="1"/>
  <c r="BT109" i="12" a="1"/>
  <c r="BT136" i="12" a="1"/>
  <c r="A115" i="12" a="1"/>
  <c r="BT144" i="12" a="1"/>
  <c r="A142" i="12" a="1"/>
  <c r="A79" i="12" a="1"/>
  <c r="BT88" i="12" a="1"/>
  <c r="BT140" i="12" a="1"/>
  <c r="BT113" i="12" a="1"/>
  <c r="BT78" i="12" a="1"/>
  <c r="A137" i="12" a="1"/>
  <c r="C102" i="12" a="1"/>
  <c r="E74" i="12" a="1"/>
  <c r="A136" i="12" a="1"/>
  <c r="BT85" i="12" a="1"/>
  <c r="BT112" i="12" a="1"/>
  <c r="A134" i="12" a="1"/>
  <c r="A109" i="12" a="1"/>
  <c r="A143" i="12" a="1"/>
  <c r="A114" i="12" a="1"/>
  <c r="A80" i="12" a="1"/>
  <c r="A133" i="12" a="1"/>
  <c r="A84" i="12" a="1"/>
  <c r="A112" i="12" a="1"/>
  <c r="A105" i="12" a="1"/>
  <c r="BT111" i="12" a="1"/>
  <c r="BT115" i="12" a="1"/>
  <c r="BT143" i="12" a="1"/>
  <c r="BT110" i="12" a="1"/>
  <c r="BT80" i="12" a="1"/>
  <c r="BT82" i="12" a="1"/>
  <c r="A139" i="12" a="1"/>
  <c r="BT138" i="12" a="1"/>
  <c r="A85" i="12" a="1"/>
  <c r="A135" i="12" a="1"/>
  <c r="BT106" i="12" a="1"/>
  <c r="A113" i="12" a="1"/>
  <c r="A144" i="12" a="1"/>
  <c r="A83" i="12" a="1"/>
  <c r="A77" i="12" a="1"/>
  <c r="BT84" i="12" a="1"/>
  <c r="BT133" i="12" a="1"/>
  <c r="A111" i="12" a="1"/>
  <c r="BT77" i="12" a="1"/>
  <c r="A140" i="12" a="1"/>
  <c r="A107" i="12" a="1"/>
  <c r="BT81" i="12" a="1"/>
  <c r="BT87" i="12" a="1"/>
  <c r="BT105" i="12" a="1"/>
  <c r="BT137" i="12" a="1"/>
  <c r="A87" i="12" a="1"/>
  <c r="A78" i="12" a="1"/>
  <c r="BT116" i="12" a="1"/>
  <c r="A110" i="12" a="1"/>
  <c r="A106" i="12" a="1"/>
  <c r="A108" i="12" a="1"/>
  <c r="A82" i="12" a="1"/>
  <c r="A116" i="12" a="1"/>
  <c r="BT79" i="12" a="1"/>
  <c r="E102" i="12" a="1"/>
  <c r="BT142" i="12" a="1"/>
  <c r="BT135" i="12" a="1"/>
  <c r="BT83" i="12" a="1"/>
  <c r="BT134" i="12" a="1"/>
  <c r="BT139" i="12" a="1"/>
  <c r="A88" i="12" a="1"/>
  <c r="A81" i="12" a="1"/>
  <c r="A86" i="12" a="1"/>
  <c r="AN4" i="30" l="1"/>
  <c r="AO5" i="30"/>
  <c r="C155" i="12"/>
  <c r="T128" i="12" a="1"/>
  <c r="BT170" i="12" a="1"/>
  <c r="E158" i="12" a="1"/>
  <c r="A161" i="12" a="1"/>
  <c r="BT169" i="12" a="1"/>
  <c r="A162" i="12" a="1"/>
  <c r="BT161" i="12" a="1"/>
  <c r="A141" i="12" a="1"/>
  <c r="A167" i="12" a="1"/>
  <c r="A166" i="12" a="1"/>
  <c r="BT165" i="12" a="1"/>
  <c r="A169" i="12" a="1"/>
  <c r="A171" i="12" a="1"/>
  <c r="A164" i="12" a="1"/>
  <c r="AO4" i="30" l="1"/>
  <c r="AP5" i="30"/>
  <c r="T156" i="12" a="1"/>
  <c r="T15" i="12"/>
  <c r="T71" i="12" s="1"/>
  <c r="A163" i="12" a="1"/>
  <c r="BT164" i="12" a="1"/>
  <c r="A172" i="12" a="1"/>
  <c r="A170" i="12" a="1"/>
  <c r="BT166" i="12" a="1"/>
  <c r="BT163" i="12" a="1"/>
  <c r="A168" i="12" a="1"/>
  <c r="BT168" i="12" a="1"/>
  <c r="BT172" i="12" a="1"/>
  <c r="C158" i="12" a="1"/>
  <c r="BT171" i="12" a="1"/>
  <c r="A138" i="12" a="1"/>
  <c r="BT141" i="12" a="1"/>
  <c r="BT162" i="12" a="1"/>
  <c r="A165" i="12" a="1"/>
  <c r="BT167" i="12" a="1"/>
  <c r="AQ5" i="30" l="1"/>
  <c r="AP4" i="30"/>
  <c r="T43" i="12"/>
  <c r="T99" i="12" s="1"/>
  <c r="T127" i="12" s="1"/>
  <c r="T155" i="12" s="1"/>
  <c r="T1334" i="19"/>
  <c r="T777" i="19"/>
  <c r="T1447" i="19"/>
  <c r="T1843" i="19"/>
  <c r="S1362" i="19"/>
  <c r="S689" i="19"/>
  <c r="S1664" i="19"/>
  <c r="S1424" i="19"/>
  <c r="S1871" i="19"/>
  <c r="T1860" i="19"/>
  <c r="S1350" i="19"/>
  <c r="S1680" i="19"/>
  <c r="S1439" i="19"/>
  <c r="S690" i="19"/>
  <c r="S675" i="19"/>
  <c r="S861" i="19"/>
  <c r="S844" i="19"/>
  <c r="S822" i="19"/>
  <c r="S1047" i="19"/>
  <c r="S936" i="19"/>
  <c r="S557" i="19"/>
  <c r="T1629" i="19"/>
  <c r="S1274" i="19"/>
  <c r="S939" i="19"/>
  <c r="S1505" i="19"/>
  <c r="S1497" i="19"/>
  <c r="S1489" i="19"/>
  <c r="S1490" i="19"/>
  <c r="T1707" i="19"/>
  <c r="T1286" i="19"/>
  <c r="S1328" i="19"/>
  <c r="S985" i="19"/>
  <c r="S642" i="19"/>
  <c r="S975" i="19"/>
  <c r="S888" i="19"/>
  <c r="T1477" i="19"/>
  <c r="S1403" i="19"/>
  <c r="S805" i="19"/>
  <c r="S1157" i="19"/>
  <c r="T1876" i="19"/>
  <c r="S1890" i="19"/>
  <c r="S1821" i="19"/>
  <c r="S878" i="19"/>
  <c r="S1874" i="19"/>
  <c r="S1549" i="19"/>
  <c r="S1500" i="19"/>
  <c r="T1654" i="19"/>
  <c r="S1738" i="19"/>
  <c r="S1701" i="19"/>
  <c r="S1070" i="19"/>
  <c r="S1602" i="19"/>
  <c r="S1529" i="19"/>
  <c r="S1278" i="19"/>
  <c r="S766" i="19"/>
  <c r="T1519" i="19"/>
  <c r="S1937" i="19"/>
  <c r="S1737" i="19"/>
  <c r="S1317" i="19"/>
  <c r="S782" i="19"/>
  <c r="S1967" i="19"/>
  <c r="S1711" i="19"/>
  <c r="S716" i="19"/>
  <c r="S1414" i="19"/>
  <c r="S1395" i="19"/>
  <c r="S1779" i="19"/>
  <c r="S1949" i="19"/>
  <c r="S1788" i="19"/>
  <c r="S854" i="19"/>
  <c r="S1883" i="19"/>
  <c r="S1566" i="19"/>
  <c r="S1174" i="19"/>
  <c r="S1941" i="19"/>
  <c r="S1513" i="19"/>
  <c r="T1766" i="19"/>
  <c r="S1520" i="19"/>
  <c r="S1427" i="19"/>
  <c r="S1086" i="19"/>
  <c r="T1590" i="19"/>
  <c r="S1929" i="19"/>
  <c r="S1817" i="19"/>
  <c r="S1617" i="19"/>
  <c r="S997" i="19"/>
  <c r="S1655" i="19"/>
  <c r="S1246" i="19"/>
  <c r="S1918" i="19"/>
  <c r="S1083" i="19"/>
  <c r="S1867" i="19"/>
  <c r="S1594" i="19"/>
  <c r="S1092" i="19"/>
  <c r="S1797" i="19"/>
  <c r="S1491" i="19"/>
  <c r="S1651" i="19"/>
  <c r="S1584" i="19"/>
  <c r="S1406" i="19"/>
  <c r="S894" i="19"/>
  <c r="T1093" i="19"/>
  <c r="S1809" i="19"/>
  <c r="S1481" i="19"/>
  <c r="S974" i="19"/>
  <c r="S1903" i="19"/>
  <c r="S1228" i="19"/>
  <c r="S1654" i="19"/>
  <c r="S898" i="19"/>
  <c r="S1986" i="19"/>
  <c r="S1763" i="19"/>
  <c r="S1933" i="19"/>
  <c r="S1900" i="19"/>
  <c r="S1954" i="19"/>
  <c r="S1826" i="19"/>
  <c r="S1530" i="19"/>
  <c r="S1917" i="19"/>
  <c r="S1661" i="19"/>
  <c r="S685" i="19"/>
  <c r="S1979" i="19"/>
  <c r="S1723" i="19"/>
  <c r="S1818" i="19"/>
  <c r="S1460" i="19"/>
  <c r="S814" i="19"/>
  <c r="S1876" i="19"/>
  <c r="S1325" i="19"/>
  <c r="S1643" i="19"/>
  <c r="T1933" i="19"/>
  <c r="S1318" i="19"/>
  <c r="S806" i="19"/>
  <c r="T1980" i="19"/>
  <c r="S956" i="19"/>
  <c r="S654" i="19"/>
  <c r="S1992" i="19"/>
  <c r="S1480" i="19"/>
  <c r="T1958" i="19"/>
  <c r="S1275" i="19"/>
  <c r="S763" i="19"/>
  <c r="S1354" i="19"/>
  <c r="S842" i="19"/>
  <c r="S1805" i="19"/>
  <c r="S942" i="19"/>
  <c r="S1995" i="19"/>
  <c r="S1859" i="19"/>
  <c r="S1582" i="19"/>
  <c r="T1702" i="19"/>
  <c r="S1901" i="19"/>
  <c r="S1644" i="19"/>
  <c r="S1996" i="19"/>
  <c r="S1740" i="19"/>
  <c r="S1093" i="19"/>
  <c r="S1802" i="19"/>
  <c r="S918" i="19"/>
  <c r="S1893" i="19"/>
  <c r="S1585" i="19"/>
  <c r="S1238" i="19"/>
  <c r="S1635" i="19"/>
  <c r="S1365" i="19"/>
  <c r="S1022" i="19"/>
  <c r="S957" i="19"/>
  <c r="S788" i="19"/>
  <c r="T1917" i="19"/>
  <c r="S1777" i="19"/>
  <c r="S1572" i="19"/>
  <c r="S1640" i="19"/>
  <c r="S1398" i="19"/>
  <c r="T1910" i="19"/>
  <c r="S1054" i="19"/>
  <c r="S1846" i="19"/>
  <c r="S1346" i="19"/>
  <c r="S1090" i="19"/>
  <c r="S796" i="19"/>
  <c r="S1842" i="19"/>
  <c r="S1677" i="19"/>
  <c r="S1715" i="19"/>
  <c r="S1557" i="19"/>
  <c r="S1666" i="19"/>
  <c r="S877" i="19"/>
  <c r="S1852" i="19"/>
  <c r="S1724" i="19"/>
  <c r="S1197" i="19"/>
  <c r="S1819" i="19"/>
  <c r="S1521" i="19"/>
  <c r="T1110" i="19"/>
  <c r="S1877" i="19"/>
  <c r="S1612" i="19"/>
  <c r="S1972" i="19"/>
  <c r="S1716" i="19"/>
  <c r="S1173" i="19"/>
  <c r="S1004" i="19"/>
  <c r="S661" i="19"/>
  <c r="T1094" i="19"/>
  <c r="S1108" i="19"/>
  <c r="S1673" i="19"/>
  <c r="S1554" i="19"/>
  <c r="S1148" i="19"/>
  <c r="T1805" i="19"/>
  <c r="S1776" i="19"/>
  <c r="T1556" i="19"/>
  <c r="S1790" i="19"/>
  <c r="S925" i="19"/>
  <c r="S955" i="19"/>
  <c r="S1029" i="19"/>
  <c r="S1262" i="19"/>
  <c r="S1827" i="19"/>
  <c r="S1052" i="19"/>
  <c r="S1906" i="19"/>
  <c r="S1601" i="19"/>
  <c r="S1285" i="19"/>
  <c r="S1964" i="19"/>
  <c r="S1548" i="19"/>
  <c r="S1770" i="19"/>
  <c r="S1636" i="19"/>
  <c r="S749" i="19"/>
  <c r="S1733" i="19"/>
  <c r="S1244" i="19"/>
  <c r="S1828" i="19"/>
  <c r="S1619" i="19"/>
  <c r="S1547" i="19"/>
  <c r="S1474" i="19"/>
  <c r="S1324" i="19"/>
  <c r="S1150" i="19"/>
  <c r="S812" i="19"/>
  <c r="S638" i="19"/>
  <c r="T1764" i="19"/>
  <c r="T690" i="19"/>
  <c r="S1254" i="19"/>
  <c r="S1085" i="19"/>
  <c r="S916" i="19"/>
  <c r="S742" i="19"/>
  <c r="T1748" i="19"/>
  <c r="S1961" i="19"/>
  <c r="S1865" i="19"/>
  <c r="S1753" i="19"/>
  <c r="S1649" i="19"/>
  <c r="S1545" i="19"/>
  <c r="S1381" i="19"/>
  <c r="S1125" i="19"/>
  <c r="S828" i="19"/>
  <c r="T1742" i="19"/>
  <c r="S1944" i="19"/>
  <c r="S1768" i="19"/>
  <c r="S1580" i="19"/>
  <c r="S1334" i="19"/>
  <c r="S868" i="19"/>
  <c r="T1327" i="19"/>
  <c r="S1775" i="19"/>
  <c r="S1506" i="19"/>
  <c r="S885" i="19"/>
  <c r="T1494" i="19"/>
  <c r="S1782" i="19"/>
  <c r="S1514" i="19"/>
  <c r="S902" i="19"/>
  <c r="T1550" i="19"/>
  <c r="S1203" i="19"/>
  <c r="S947" i="19"/>
  <c r="S691" i="19"/>
  <c r="T1309" i="19"/>
  <c r="S1282" i="19"/>
  <c r="S1026" i="19"/>
  <c r="S770" i="19"/>
  <c r="AR5" i="30" l="1"/>
  <c r="AQ4" i="30"/>
  <c r="T1641" i="19"/>
  <c r="T1487" i="19"/>
  <c r="T1862" i="19"/>
  <c r="S1096" i="19"/>
  <c r="T1620" i="19"/>
  <c r="S912" i="19"/>
  <c r="T1694" i="19"/>
  <c r="S1310" i="19"/>
  <c r="S1327" i="19"/>
  <c r="T1245" i="19"/>
  <c r="T1157" i="19"/>
  <c r="S1316" i="19"/>
  <c r="S1039" i="19"/>
  <c r="T1669" i="19"/>
  <c r="S815" i="19"/>
  <c r="S808" i="19"/>
  <c r="S1146" i="19"/>
  <c r="S811" i="19"/>
  <c r="S1222" i="19"/>
  <c r="S1205" i="19"/>
  <c r="S1188" i="19"/>
  <c r="S1189" i="19"/>
  <c r="S561" i="19"/>
  <c r="S1479" i="19"/>
  <c r="S1200" i="19"/>
  <c r="S857" i="19"/>
  <c r="S687" i="19"/>
  <c r="S760" i="19"/>
  <c r="S1441" i="19"/>
  <c r="S891" i="19"/>
  <c r="T1684" i="19"/>
  <c r="S1405" i="19"/>
  <c r="S1940" i="19"/>
  <c r="S1787" i="19"/>
  <c r="S1626" i="19"/>
  <c r="S1667" i="19"/>
  <c r="S1804" i="19"/>
  <c r="S1957" i="19"/>
  <c r="S1109" i="19"/>
  <c r="S1625" i="19"/>
  <c r="S1974" i="19"/>
  <c r="S1660" i="19"/>
  <c r="S1813" i="19"/>
  <c r="S917" i="19"/>
  <c r="S1499" i="19"/>
  <c r="S1662" i="19"/>
  <c r="S1237" i="19"/>
  <c r="S1705" i="19"/>
  <c r="S1970" i="19"/>
  <c r="S1046" i="19"/>
  <c r="S1568" i="19"/>
  <c r="S1748" i="19"/>
  <c r="S1149" i="19"/>
  <c r="S1832" i="19"/>
  <c r="S1834" i="19"/>
  <c r="S1438" i="19"/>
  <c r="S1674" i="19"/>
  <c r="S1565" i="19"/>
  <c r="S1993" i="19"/>
  <c r="S1839" i="19"/>
  <c r="S1528" i="19"/>
  <c r="S1922" i="19"/>
  <c r="S1326" i="19"/>
  <c r="S869" i="19"/>
  <c r="T1613" i="19"/>
  <c r="S1699" i="19"/>
  <c r="S1836" i="19"/>
  <c r="S1989" i="19"/>
  <c r="T1126" i="19"/>
  <c r="T1706" i="19"/>
  <c r="S1106" i="19"/>
  <c r="S1352" i="19"/>
  <c r="S1101" i="19"/>
  <c r="S1360" i="19"/>
  <c r="T1868" i="19"/>
  <c r="S1615" i="19"/>
  <c r="T1604" i="19"/>
  <c r="T1588" i="19"/>
  <c r="S669" i="19"/>
  <c r="S1468" i="19"/>
  <c r="S1351" i="19"/>
  <c r="T1838" i="19"/>
  <c r="S596" i="19"/>
  <c r="S692" i="19"/>
  <c r="S670" i="19"/>
  <c r="S653" i="19"/>
  <c r="S943" i="19"/>
  <c r="S872" i="19"/>
  <c r="T1366" i="19"/>
  <c r="S1210" i="19"/>
  <c r="S875" i="19"/>
  <c r="S1396" i="19"/>
  <c r="S1374" i="19"/>
  <c r="S1357" i="19"/>
  <c r="S1358" i="19"/>
  <c r="T1342" i="19"/>
  <c r="S1567" i="19"/>
  <c r="S1264" i="19"/>
  <c r="S921" i="19"/>
  <c r="S863" i="19"/>
  <c r="S824" i="19"/>
  <c r="T961" i="19"/>
  <c r="S1147" i="19"/>
  <c r="T1701" i="19"/>
  <c r="S1915" i="19"/>
  <c r="S1762" i="19"/>
  <c r="S1484" i="19"/>
  <c r="S1676" i="19"/>
  <c r="S1829" i="19"/>
  <c r="S940" i="19"/>
  <c r="S1508" i="19"/>
  <c r="S1718" i="19"/>
  <c r="S1475" i="19"/>
  <c r="S1685" i="19"/>
  <c r="S748" i="19"/>
  <c r="S1294" i="19"/>
  <c r="S1268" i="19"/>
  <c r="S1925" i="19"/>
  <c r="S1068" i="19"/>
  <c r="S1609" i="19"/>
  <c r="S1910" i="19"/>
  <c r="S1555" i="19"/>
  <c r="T1934" i="19"/>
  <c r="S1180" i="19"/>
  <c r="S1610" i="19"/>
  <c r="S980" i="19"/>
  <c r="S1648" i="19"/>
  <c r="T1630" i="19"/>
  <c r="S1987" i="19"/>
  <c r="S773" i="19"/>
  <c r="S1493" i="19"/>
  <c r="S1492" i="19"/>
  <c r="S1881" i="19"/>
  <c r="S1579" i="19"/>
  <c r="S1628" i="19"/>
  <c r="S1794" i="19"/>
  <c r="S1947" i="19"/>
  <c r="S645" i="19"/>
  <c r="T1812" i="19"/>
  <c r="S602" i="19"/>
  <c r="S1211" i="19"/>
  <c r="S1531" i="19"/>
  <c r="S1708" i="19"/>
  <c r="S1861" i="19"/>
  <c r="S981" i="19"/>
  <c r="S1932" i="19"/>
  <c r="S1795" i="19"/>
  <c r="S1389" i="19"/>
  <c r="S1659" i="19"/>
  <c r="S1812" i="19"/>
  <c r="S1236" i="19"/>
  <c r="S1904" i="19"/>
  <c r="S635" i="19"/>
  <c r="S1377" i="19"/>
  <c r="T1902" i="19"/>
  <c r="S696" i="19"/>
  <c r="S793" i="19"/>
  <c r="S1136" i="19"/>
  <c r="S1367" i="19"/>
  <c r="S1020" i="19"/>
  <c r="S1014" i="19"/>
  <c r="S1036" i="19"/>
  <c r="S1053" i="19"/>
  <c r="S747" i="19"/>
  <c r="S1082" i="19"/>
  <c r="S1425" i="19"/>
  <c r="S744" i="19"/>
  <c r="S663" i="19"/>
  <c r="T1789" i="19"/>
  <c r="T1846" i="19"/>
  <c r="T1893" i="19"/>
  <c r="S1440" i="19"/>
  <c r="S927" i="19"/>
  <c r="S973" i="19"/>
  <c r="S1371" i="19"/>
  <c r="S1281" i="19"/>
  <c r="S1031" i="19"/>
  <c r="S1141" i="19"/>
  <c r="S1378" i="19"/>
  <c r="S720" i="19"/>
  <c r="S1991" i="19"/>
  <c r="T1508" i="19"/>
  <c r="S873" i="19"/>
  <c r="S1535" i="19"/>
  <c r="T1976" i="19"/>
  <c r="T661" i="19"/>
  <c r="S1422" i="19"/>
  <c r="S581" i="19"/>
  <c r="S1955" i="19"/>
  <c r="S1523" i="19"/>
  <c r="S1404" i="19"/>
  <c r="S830" i="19"/>
  <c r="S1749" i="19"/>
  <c r="S1573" i="19"/>
  <c r="S1134" i="19"/>
  <c r="S834" i="19"/>
  <c r="S996" i="19"/>
  <c r="S603" i="19"/>
  <c r="S1930" i="19"/>
  <c r="S1773" i="19"/>
  <c r="S1772" i="19"/>
  <c r="S1019" i="19"/>
  <c r="T1974" i="19"/>
  <c r="T1390" i="19"/>
  <c r="T851" i="19"/>
  <c r="S1851" i="19"/>
  <c r="S1698" i="19"/>
  <c r="T1892" i="19"/>
  <c r="S1647" i="19"/>
  <c r="S1905" i="19"/>
  <c r="S1510" i="19"/>
  <c r="S1540" i="19"/>
  <c r="S1713" i="19"/>
  <c r="S1260" i="19"/>
  <c r="S1916" i="19"/>
  <c r="S1397" i="19"/>
  <c r="S1833" i="19"/>
  <c r="S1443" i="19"/>
  <c r="S1261" i="19"/>
  <c r="S1923" i="19"/>
  <c r="S708" i="19"/>
  <c r="S1470" i="19"/>
  <c r="S1684" i="19"/>
  <c r="S1062" i="19"/>
  <c r="S1752" i="19"/>
  <c r="T1973" i="19"/>
  <c r="S1313" i="19"/>
  <c r="T1733" i="19"/>
  <c r="S632" i="19"/>
  <c r="T1900" i="19"/>
  <c r="T1990" i="19"/>
  <c r="S729" i="19"/>
  <c r="S1072" i="19"/>
  <c r="S1263" i="19"/>
  <c r="S846" i="19"/>
  <c r="S845" i="19"/>
  <c r="S862" i="19"/>
  <c r="S884" i="19"/>
  <c r="S683" i="19"/>
  <c r="S1018" i="19"/>
  <c r="S1361" i="19"/>
  <c r="T1861" i="19"/>
  <c r="S680" i="19"/>
  <c r="T1019" i="19"/>
  <c r="T1158" i="19"/>
  <c r="T1325" i="19"/>
  <c r="T1606" i="19"/>
  <c r="S1376" i="19"/>
  <c r="S620" i="19"/>
  <c r="S804" i="19"/>
  <c r="S1115" i="19"/>
  <c r="S1089" i="19"/>
  <c r="S919" i="19"/>
  <c r="S1186" i="19"/>
  <c r="S556" i="19"/>
  <c r="S1533" i="19"/>
  <c r="S809" i="19"/>
  <c r="T1546" i="19"/>
  <c r="T1848" i="19"/>
  <c r="S1592" i="19"/>
  <c r="S1116" i="19"/>
  <c r="S1706" i="19"/>
  <c r="S1981" i="19"/>
  <c r="S837" i="19"/>
  <c r="S1512" i="19"/>
  <c r="S893" i="19"/>
  <c r="S1571" i="19"/>
  <c r="T588" i="19"/>
  <c r="S1249" i="19"/>
  <c r="T1564" i="19"/>
  <c r="T1285" i="19"/>
  <c r="T1821" i="19"/>
  <c r="S665" i="19"/>
  <c r="S1008" i="19"/>
  <c r="S1167" i="19"/>
  <c r="T1103" i="19"/>
  <c r="S677" i="19"/>
  <c r="S676" i="19"/>
  <c r="S693" i="19"/>
  <c r="S710" i="19"/>
  <c r="S612" i="19"/>
  <c r="S954" i="19"/>
  <c r="S1297" i="19"/>
  <c r="T1692" i="19"/>
  <c r="S605" i="19"/>
  <c r="T1772" i="19"/>
  <c r="S1951" i="19"/>
  <c r="S1958" i="19"/>
  <c r="S1379" i="19"/>
  <c r="T1909" i="19"/>
  <c r="T1303" i="19"/>
  <c r="S1248" i="19"/>
  <c r="S630" i="19"/>
  <c r="S923" i="19"/>
  <c r="S1025" i="19"/>
  <c r="T1708" i="19"/>
  <c r="S1942" i="19"/>
  <c r="S1122" i="19"/>
  <c r="S587" i="19"/>
  <c r="S1216" i="19"/>
  <c r="T1864" i="19"/>
  <c r="T1073" i="19"/>
  <c r="S1853" i="19"/>
  <c r="T1151" i="19"/>
  <c r="S982" i="19"/>
  <c r="S724" i="19"/>
  <c r="S1229" i="19"/>
  <c r="S1226" i="19"/>
  <c r="S1185" i="19"/>
  <c r="T1181" i="19"/>
  <c r="T1652" i="19"/>
  <c r="S578" i="19"/>
  <c r="S944" i="19"/>
  <c r="S1055" i="19"/>
  <c r="S890" i="19"/>
  <c r="S1233" i="19"/>
  <c r="T1509" i="19"/>
  <c r="T1111" i="19"/>
  <c r="S1887" i="19"/>
  <c r="S1894" i="19"/>
  <c r="S1315" i="19"/>
  <c r="T1740" i="19"/>
  <c r="S1417" i="19"/>
  <c r="S1184" i="19"/>
  <c r="T1726" i="19"/>
  <c r="S859" i="19"/>
  <c r="S769" i="19"/>
  <c r="S1878" i="19"/>
  <c r="S866" i="19"/>
  <c r="S1007" i="19"/>
  <c r="S1785" i="19"/>
  <c r="S768" i="19"/>
  <c r="T1739" i="19"/>
  <c r="T675" i="19"/>
  <c r="T1997" i="19"/>
  <c r="S1898" i="19"/>
  <c r="S1741" i="19"/>
  <c r="S908" i="19"/>
  <c r="S1769" i="19"/>
  <c r="S1342" i="19"/>
  <c r="S836" i="19"/>
  <c r="S1980" i="19"/>
  <c r="S1843" i="19"/>
  <c r="T1612" i="19"/>
  <c r="S1816" i="19"/>
  <c r="S1126" i="19"/>
  <c r="S1732" i="19"/>
  <c r="S1546" i="19"/>
  <c r="S964" i="19"/>
  <c r="S1133" i="19"/>
  <c r="S1094" i="19"/>
  <c r="S1212" i="19"/>
  <c r="S702" i="19"/>
  <c r="S1653" i="19"/>
  <c r="S1366" i="19"/>
  <c r="S619" i="19"/>
  <c r="S1154" i="19"/>
  <c r="S1060" i="19"/>
  <c r="S660" i="19"/>
  <c r="S726" i="19"/>
  <c r="S709" i="19"/>
  <c r="S1911" i="19"/>
  <c r="T1389" i="19"/>
  <c r="S1593" i="19"/>
  <c r="S1722" i="19"/>
  <c r="S962" i="19"/>
  <c r="S694" i="19"/>
  <c r="T1529" i="19"/>
  <c r="S1866" i="19"/>
  <c r="S1709" i="19"/>
  <c r="S1220" i="19"/>
  <c r="S1725" i="19"/>
  <c r="S1882" i="19"/>
  <c r="T1765" i="19"/>
  <c r="S717" i="19"/>
  <c r="S970" i="19"/>
  <c r="S1121" i="19"/>
  <c r="S1464" i="19"/>
  <c r="T1988" i="19"/>
  <c r="T1414" i="19"/>
  <c r="S880" i="19"/>
  <c r="S967" i="19"/>
  <c r="T1869" i="19"/>
  <c r="T1853" i="19"/>
  <c r="T1852" i="19"/>
  <c r="T1894" i="19"/>
  <c r="T1956" i="19"/>
  <c r="S826" i="19"/>
  <c r="S1169" i="19"/>
  <c r="T1060" i="19"/>
  <c r="S1823" i="19"/>
  <c r="S1830" i="19"/>
  <c r="S1251" i="19"/>
  <c r="T1566" i="19"/>
  <c r="S1353" i="19"/>
  <c r="S1120" i="19"/>
  <c r="S1943" i="19"/>
  <c r="S580" i="19"/>
  <c r="T1851" i="19"/>
  <c r="S1622" i="19"/>
  <c r="S674" i="19"/>
  <c r="S911" i="19"/>
  <c r="S1678" i="19"/>
  <c r="S1084" i="19"/>
  <c r="S704" i="19"/>
  <c r="T1416" i="19"/>
  <c r="S1069" i="19"/>
  <c r="T1597" i="19"/>
  <c r="S1869" i="19"/>
  <c r="S1577" i="19"/>
  <c r="S1515" i="19"/>
  <c r="S1873" i="19"/>
  <c r="S1483" i="19"/>
  <c r="S1461" i="19"/>
  <c r="S686" i="19"/>
  <c r="S1971" i="19"/>
  <c r="S1968" i="19"/>
  <c r="S1300" i="19"/>
  <c r="S1860" i="19"/>
  <c r="S1707" i="19"/>
  <c r="S1504" i="19"/>
  <c r="S1714" i="19"/>
  <c r="S1596" i="19"/>
  <c r="S1469" i="19"/>
  <c r="S876" i="19"/>
  <c r="S1781" i="19"/>
  <c r="S1620" i="19"/>
  <c r="S1308" i="19"/>
  <c r="S1410" i="19"/>
  <c r="S1498" i="19"/>
  <c r="S829" i="19"/>
  <c r="S1412" i="19"/>
  <c r="S906" i="19"/>
  <c r="T850" i="19"/>
  <c r="S1850" i="19"/>
  <c r="S1218" i="19"/>
  <c r="S1206" i="19"/>
  <c r="S701" i="19"/>
  <c r="S900" i="19"/>
  <c r="S1994" i="19"/>
  <c r="S1837" i="19"/>
  <c r="S1730" i="19"/>
  <c r="S1576" i="19"/>
  <c r="S1754" i="19"/>
  <c r="S1611" i="19"/>
  <c r="T1700" i="19"/>
  <c r="S1975" i="19"/>
  <c r="S714" i="19"/>
  <c r="S1057" i="19"/>
  <c r="S1400" i="19"/>
  <c r="T1750" i="19"/>
  <c r="T1979" i="19"/>
  <c r="T793" i="19"/>
  <c r="S816" i="19"/>
  <c r="S855" i="19"/>
  <c r="T1221" i="19"/>
  <c r="T1215" i="19"/>
  <c r="T1199" i="19"/>
  <c r="T1326" i="19"/>
  <c r="T1453" i="19"/>
  <c r="S762" i="19"/>
  <c r="S1105" i="19"/>
  <c r="S1448" i="19"/>
  <c r="T1942" i="19"/>
  <c r="S1759" i="19"/>
  <c r="S1766" i="19"/>
  <c r="S1187" i="19"/>
  <c r="T1198" i="19"/>
  <c r="S1289" i="19"/>
  <c r="S928" i="19"/>
  <c r="T1899" i="19"/>
  <c r="S1687" i="19"/>
  <c r="S1332" i="19"/>
  <c r="S595" i="19"/>
  <c r="S910" i="19"/>
  <c r="S727" i="19"/>
  <c r="T1761" i="19"/>
  <c r="T1321" i="19"/>
  <c r="S1537" i="19"/>
  <c r="S924" i="19"/>
  <c r="S1997" i="19"/>
  <c r="S1445" i="19"/>
  <c r="S1783" i="19"/>
  <c r="S1969" i="19"/>
  <c r="S1556" i="19"/>
  <c r="S1658" i="19"/>
  <c r="S1372" i="19"/>
  <c r="S755" i="19"/>
  <c r="T1916" i="19"/>
  <c r="T1262" i="19"/>
  <c r="S1988" i="19"/>
  <c r="S1835" i="19"/>
  <c r="S1682" i="19"/>
  <c r="S1390" i="19"/>
  <c r="S1854" i="19"/>
  <c r="S1581" i="19"/>
  <c r="S1045" i="19"/>
  <c r="S1909" i="19"/>
  <c r="S1756" i="19"/>
  <c r="S1604" i="19"/>
  <c r="T1781" i="19"/>
  <c r="S1688" i="19"/>
  <c r="S998" i="19"/>
  <c r="S1629" i="19"/>
  <c r="S1162" i="19"/>
  <c r="S1165" i="19"/>
  <c r="S678" i="19"/>
  <c r="S813" i="19"/>
  <c r="S1978" i="19"/>
  <c r="S1553" i="19"/>
  <c r="S870" i="19"/>
  <c r="S1485" i="19"/>
  <c r="S750" i="19"/>
  <c r="S1965" i="19"/>
  <c r="S1650" i="19"/>
  <c r="S1198" i="19"/>
  <c r="S1613" i="19"/>
  <c r="S1538" i="19"/>
  <c r="S1945" i="19"/>
  <c r="S1719" i="19"/>
  <c r="S650" i="19"/>
  <c r="S993" i="19"/>
  <c r="S1336" i="19"/>
  <c r="T1349" i="19"/>
  <c r="T1723" i="19"/>
  <c r="S1433" i="19"/>
  <c r="S752" i="19"/>
  <c r="S671" i="19"/>
  <c r="S1953" i="19"/>
  <c r="S1952" i="19"/>
  <c r="S1959" i="19"/>
  <c r="S1966" i="19"/>
  <c r="S1387" i="19"/>
  <c r="T1932" i="19"/>
  <c r="S698" i="19"/>
  <c r="S1041" i="19"/>
  <c r="S1384" i="19"/>
  <c r="T1645" i="19"/>
  <c r="T1915" i="19"/>
  <c r="S1695" i="19"/>
  <c r="S1702" i="19"/>
  <c r="S1123" i="19"/>
  <c r="S1458" i="19"/>
  <c r="S1097" i="19"/>
  <c r="S864" i="19"/>
  <c r="T1173" i="19"/>
  <c r="S1478" i="19"/>
  <c r="T1886" i="19"/>
  <c r="T1646" i="19"/>
  <c r="S1928" i="19"/>
  <c r="S1158" i="19"/>
  <c r="T1908" i="19"/>
  <c r="T1579" i="19"/>
  <c r="T1724" i="19"/>
  <c r="S1078" i="19"/>
  <c r="T1777" i="19"/>
  <c r="T1878" i="19"/>
  <c r="T1544" i="19"/>
  <c r="S1700" i="19"/>
  <c r="S1494" i="19"/>
  <c r="S790" i="19"/>
  <c r="S778" i="19"/>
  <c r="T1495" i="19"/>
  <c r="T1806" i="19"/>
  <c r="S1627" i="19"/>
  <c r="S1786" i="19"/>
  <c r="S1621" i="19"/>
  <c r="S1739" i="19"/>
  <c r="S1011" i="19"/>
  <c r="S636" i="19"/>
  <c r="T1870" i="19"/>
  <c r="S732" i="19"/>
  <c r="S1963" i="19"/>
  <c r="S1810" i="19"/>
  <c r="S1891" i="19"/>
  <c r="S1689" i="19"/>
  <c r="S1214" i="19"/>
  <c r="T1828" i="19"/>
  <c r="S1884" i="19"/>
  <c r="S1747" i="19"/>
  <c r="S1840" i="19"/>
  <c r="S1172" i="19"/>
  <c r="S1764" i="19"/>
  <c r="S1418" i="19"/>
  <c r="S1507" i="19"/>
  <c r="S852" i="19"/>
  <c r="S1454" i="19"/>
  <c r="S668" i="19"/>
  <c r="T1950" i="19"/>
  <c r="S1712" i="19"/>
  <c r="S1044" i="19"/>
  <c r="S1668" i="19"/>
  <c r="S1428" i="19"/>
  <c r="S618" i="19"/>
  <c r="S1939" i="19"/>
  <c r="S1348" i="19"/>
  <c r="S1459" i="19"/>
  <c r="S1841" i="19"/>
  <c r="S1419" i="19"/>
  <c r="S540" i="19"/>
  <c r="S929" i="19"/>
  <c r="S1272" i="19"/>
  <c r="S1583" i="19"/>
  <c r="T1383" i="19"/>
  <c r="S1369" i="19"/>
  <c r="T1884" i="19"/>
  <c r="S688" i="19"/>
  <c r="S1889" i="19"/>
  <c r="S1888" i="19"/>
  <c r="S1895" i="19"/>
  <c r="S1902" i="19"/>
  <c r="S1323" i="19"/>
  <c r="T1758" i="19"/>
  <c r="S634" i="19"/>
  <c r="S977" i="19"/>
  <c r="S1320" i="19"/>
  <c r="T1238" i="19"/>
  <c r="T1659" i="19"/>
  <c r="S1631" i="19"/>
  <c r="S1638" i="19"/>
  <c r="S1059" i="19"/>
  <c r="S1266" i="19"/>
  <c r="S1033" i="19"/>
  <c r="S736" i="19"/>
  <c r="S1333" i="19"/>
  <c r="S1450" i="19"/>
  <c r="S1432" i="19"/>
  <c r="S1864" i="19"/>
  <c r="T1197" i="19"/>
  <c r="S779" i="19"/>
  <c r="S1727" i="19"/>
  <c r="T1570" i="19"/>
  <c r="S823" i="19"/>
  <c r="T1230" i="19"/>
  <c r="S1675" i="19"/>
  <c r="S1444" i="19"/>
  <c r="S1034" i="19"/>
  <c r="S886" i="19"/>
  <c r="S565" i="19"/>
  <c r="S1914" i="19"/>
  <c r="S1757" i="19"/>
  <c r="S772" i="19"/>
  <c r="S1267" i="19"/>
  <c r="S892" i="19"/>
  <c r="S1413" i="19"/>
  <c r="S571" i="19"/>
  <c r="S1938" i="19"/>
  <c r="S1693" i="19"/>
  <c r="S1077" i="19"/>
  <c r="S1801" i="19"/>
  <c r="S1388" i="19"/>
  <c r="S1005" i="19"/>
  <c r="T1279" i="19"/>
  <c r="S1875" i="19"/>
  <c r="S819" i="19"/>
  <c r="T1025" i="19"/>
  <c r="S1341" i="19"/>
  <c r="S1892" i="19"/>
  <c r="T1804" i="19"/>
  <c r="S1704" i="19"/>
  <c r="S1021" i="19"/>
  <c r="S1652" i="19"/>
  <c r="S1349" i="19"/>
  <c r="S627" i="19"/>
  <c r="S1896" i="19"/>
  <c r="S1213" i="19"/>
  <c r="S1796" i="19"/>
  <c r="S1637" i="19"/>
  <c r="S1302" i="19"/>
  <c r="S1811" i="19"/>
  <c r="S1948" i="19"/>
  <c r="S662" i="19"/>
  <c r="S1301" i="19"/>
  <c r="S1745" i="19"/>
  <c r="S734" i="19"/>
  <c r="S865" i="19"/>
  <c r="S1208" i="19"/>
  <c r="S1487" i="19"/>
  <c r="S577" i="19"/>
  <c r="S1305" i="19"/>
  <c r="T1710" i="19"/>
  <c r="S621" i="19"/>
  <c r="T1877" i="19"/>
  <c r="S1825" i="19"/>
  <c r="S1824" i="19"/>
  <c r="S1831" i="19"/>
  <c r="S1838" i="19"/>
  <c r="S1259" i="19"/>
  <c r="T1589" i="19"/>
  <c r="S913" i="19"/>
  <c r="S1256" i="19"/>
  <c r="S1559" i="19"/>
  <c r="T1214" i="19"/>
  <c r="S1561" i="19"/>
  <c r="S1569" i="19"/>
  <c r="S995" i="19"/>
  <c r="S1202" i="19"/>
  <c r="S905" i="19"/>
  <c r="S672" i="19"/>
  <c r="S652" i="19"/>
  <c r="S1258" i="19"/>
  <c r="S1368" i="19"/>
  <c r="S1608" i="19"/>
  <c r="S1363" i="19"/>
  <c r="S1465" i="19"/>
  <c r="S1985" i="19"/>
  <c r="T1845" i="19"/>
  <c r="S1597" i="19"/>
  <c r="T1301" i="19"/>
  <c r="S695" i="19"/>
  <c r="T1532" i="19"/>
  <c r="T1310" i="19"/>
  <c r="S1956" i="19"/>
  <c r="S1803" i="19"/>
  <c r="S1645" i="19"/>
  <c r="S1290" i="19"/>
  <c r="S1380" i="19"/>
  <c r="S765" i="19"/>
  <c r="S1156" i="19"/>
  <c r="T1829" i="19"/>
  <c r="S1885" i="19"/>
  <c r="S1642" i="19"/>
  <c r="S1076" i="19"/>
  <c r="S1166" i="19"/>
  <c r="S684" i="19"/>
  <c r="S1634" i="19"/>
  <c r="S1284" i="19"/>
  <c r="S1858" i="19"/>
  <c r="S1588" i="19"/>
  <c r="S1897" i="19"/>
  <c r="S1501" i="19"/>
  <c r="S1518" i="19"/>
  <c r="S860" i="19"/>
  <c r="S1962" i="19"/>
  <c r="S1075" i="19"/>
  <c r="T1527" i="19"/>
  <c r="T1549" i="19"/>
  <c r="S1880" i="19"/>
  <c r="S1190" i="19"/>
  <c r="S1780" i="19"/>
  <c r="S1618" i="19"/>
  <c r="S883" i="19"/>
  <c r="T1497" i="19"/>
  <c r="S1382" i="19"/>
  <c r="S1924" i="19"/>
  <c r="S1771" i="19"/>
  <c r="S1603" i="19"/>
  <c r="S1683" i="19"/>
  <c r="S1820" i="19"/>
  <c r="S1973" i="19"/>
  <c r="S1132" i="19"/>
  <c r="S1641" i="19"/>
  <c r="S1982" i="19"/>
  <c r="S801" i="19"/>
  <c r="S1144" i="19"/>
  <c r="S1375" i="19"/>
  <c r="S1241" i="19"/>
  <c r="T1540" i="19"/>
  <c r="T1174" i="19"/>
  <c r="S1761" i="19"/>
  <c r="S1760" i="19"/>
  <c r="S1767" i="19"/>
  <c r="S1774" i="19"/>
  <c r="S1195" i="19"/>
  <c r="T1261" i="19"/>
  <c r="S849" i="19"/>
  <c r="S1192" i="19"/>
  <c r="S1455" i="19"/>
  <c r="S1488" i="19"/>
  <c r="S1496" i="19"/>
  <c r="S931" i="19"/>
  <c r="S1074" i="19"/>
  <c r="S841" i="19"/>
  <c r="S589" i="19"/>
  <c r="T589" i="19"/>
  <c r="T978" i="19"/>
  <c r="S1194" i="19"/>
  <c r="S1112" i="19"/>
  <c r="S1293" i="19"/>
  <c r="S1299" i="19"/>
  <c r="S1081" i="19"/>
  <c r="S1600" i="19"/>
  <c r="S1434" i="19"/>
  <c r="S1734" i="19"/>
  <c r="S1447" i="19"/>
  <c r="T1127" i="19"/>
  <c r="T946" i="19"/>
  <c r="T1201" i="19"/>
  <c r="S1931" i="19"/>
  <c r="S1778" i="19"/>
  <c r="T1367" i="19"/>
  <c r="S1624" i="19"/>
  <c r="S934" i="19"/>
  <c r="S1558" i="19"/>
  <c r="S1006" i="19"/>
  <c r="T1431" i="19"/>
  <c r="T1660" i="19"/>
  <c r="S1587" i="19"/>
  <c r="S1453" i="19"/>
  <c r="S853" i="19"/>
  <c r="S1765" i="19"/>
  <c r="S1595" i="19"/>
  <c r="S1221" i="19"/>
  <c r="S1907" i="19"/>
  <c r="S1847" i="19"/>
  <c r="T617" i="19"/>
  <c r="S1574" i="19"/>
  <c r="S1690" i="19"/>
  <c r="S1476" i="19"/>
  <c r="S1429" i="19"/>
  <c r="S1331" i="19"/>
  <c r="S700" i="19"/>
  <c r="T1981" i="19"/>
  <c r="S901" i="19"/>
  <c r="S827" i="19"/>
  <c r="T1373" i="19"/>
  <c r="S1364" i="19"/>
  <c r="S1908" i="19"/>
  <c r="S1755" i="19"/>
  <c r="S1139" i="19"/>
  <c r="T1638" i="19"/>
  <c r="T1998" i="19"/>
  <c r="S1899" i="19"/>
  <c r="S1746" i="19"/>
  <c r="S1509" i="19"/>
  <c r="S1692" i="19"/>
  <c r="S1845" i="19"/>
  <c r="S958" i="19"/>
  <c r="S1536" i="19"/>
  <c r="S1726" i="19"/>
  <c r="S737" i="19"/>
  <c r="S1080" i="19"/>
  <c r="S1287" i="19"/>
  <c r="S1177" i="19"/>
  <c r="T1133" i="19"/>
  <c r="S1697" i="19"/>
  <c r="S1696" i="19"/>
  <c r="S1703" i="19"/>
  <c r="S1710" i="19"/>
  <c r="S1131" i="19"/>
  <c r="S1466" i="19"/>
  <c r="S785" i="19"/>
  <c r="S1128" i="19"/>
  <c r="S1359" i="19"/>
  <c r="S1356" i="19"/>
  <c r="S1373" i="19"/>
  <c r="S867" i="19"/>
  <c r="S1010" i="19"/>
  <c r="S777" i="19"/>
  <c r="T1924" i="19"/>
  <c r="S1936" i="19"/>
  <c r="S1950" i="19"/>
  <c r="S938" i="19"/>
  <c r="S920" i="19"/>
  <c r="S1124" i="19"/>
  <c r="S1043" i="19"/>
  <c r="S825" i="19"/>
  <c r="S1526" i="19"/>
  <c r="S794" i="19"/>
  <c r="S948" i="19"/>
  <c r="S935" i="19"/>
  <c r="T833" i="19"/>
  <c r="T1149" i="19"/>
  <c r="T1185" i="19"/>
  <c r="T1369" i="19"/>
  <c r="S965" i="19"/>
  <c r="S1522" i="19"/>
  <c r="S1717" i="19"/>
  <c r="S789" i="19"/>
  <c r="S1340" i="19"/>
  <c r="S1430" i="19"/>
  <c r="T1844" i="19"/>
  <c r="S673" i="19"/>
  <c r="S1016" i="19"/>
  <c r="S1175" i="19"/>
  <c r="T1405" i="19"/>
  <c r="S1113" i="19"/>
  <c r="S1456" i="19"/>
  <c r="T1965" i="19"/>
  <c r="S1633" i="19"/>
  <c r="S1632" i="19"/>
  <c r="S1639" i="19"/>
  <c r="S1646" i="19"/>
  <c r="S1067" i="19"/>
  <c r="S1402" i="19"/>
  <c r="T1972" i="19"/>
  <c r="S721" i="19"/>
  <c r="S1064" i="19"/>
  <c r="S1247" i="19"/>
  <c r="T1986" i="19"/>
  <c r="S1182" i="19"/>
  <c r="S1204" i="19"/>
  <c r="S803" i="19"/>
  <c r="S946" i="19"/>
  <c r="S539" i="19"/>
  <c r="T1622" i="19"/>
  <c r="S1808" i="19"/>
  <c r="S1694" i="19"/>
  <c r="S746" i="19"/>
  <c r="S856" i="19"/>
  <c r="S851" i="19"/>
  <c r="S633" i="19"/>
  <c r="T1885" i="19"/>
  <c r="S1219" i="19"/>
  <c r="T1118" i="19"/>
  <c r="S551" i="19"/>
  <c r="T604" i="19"/>
  <c r="S1586" i="19"/>
  <c r="S1110" i="19"/>
  <c r="T1940" i="19"/>
  <c r="S699" i="19"/>
  <c r="S1960" i="19"/>
  <c r="S1277" i="19"/>
  <c r="S1844" i="19"/>
  <c r="S1691" i="19"/>
  <c r="S1482" i="19"/>
  <c r="T1957" i="19"/>
  <c r="S1681" i="19"/>
  <c r="S1196" i="19"/>
  <c r="T1596" i="19"/>
  <c r="S1868" i="19"/>
  <c r="S1731" i="19"/>
  <c r="S1098" i="19"/>
  <c r="S1037" i="19"/>
  <c r="S637" i="19"/>
  <c r="S644" i="19"/>
  <c r="S1946" i="19"/>
  <c r="S1789" i="19"/>
  <c r="S1502" i="19"/>
  <c r="S1245" i="19"/>
  <c r="S1230" i="19"/>
  <c r="S725" i="19"/>
  <c r="S1669" i="19"/>
  <c r="S1339" i="19"/>
  <c r="S718" i="19"/>
  <c r="S988" i="19"/>
  <c r="T1263" i="19"/>
  <c r="S733" i="19"/>
  <c r="S1038" i="19"/>
  <c r="S570" i="19"/>
  <c r="S1539" i="19"/>
  <c r="S941" i="19"/>
  <c r="T1437" i="19"/>
  <c r="T1718" i="19"/>
  <c r="S1028" i="19"/>
  <c r="S1564" i="19"/>
  <c r="S613" i="19"/>
  <c r="S1061" i="19"/>
  <c r="S756" i="19"/>
  <c r="T1670" i="19"/>
  <c r="S594" i="19"/>
  <c r="S952" i="19"/>
  <c r="S1071" i="19"/>
  <c r="S706" i="19"/>
  <c r="S1049" i="19"/>
  <c r="S1392" i="19"/>
  <c r="T1686" i="19"/>
  <c r="T1963" i="19"/>
  <c r="S1563" i="19"/>
  <c r="S1562" i="19"/>
  <c r="S1570" i="19"/>
  <c r="S1578" i="19"/>
  <c r="S1003" i="19"/>
  <c r="S1338" i="19"/>
  <c r="T1798" i="19"/>
  <c r="S657" i="19"/>
  <c r="S1000" i="19"/>
  <c r="S1159" i="19"/>
  <c r="S1013" i="19"/>
  <c r="S1030" i="19"/>
  <c r="S739" i="19"/>
  <c r="S754" i="19"/>
  <c r="S1551" i="19"/>
  <c r="S1744" i="19"/>
  <c r="S1486" i="19"/>
  <c r="S682" i="19"/>
  <c r="S573" i="19"/>
  <c r="S1935" i="19"/>
  <c r="S787" i="19"/>
  <c r="T1966" i="19"/>
  <c r="S1920" i="19"/>
  <c r="S1201" i="19"/>
  <c r="S707" i="19"/>
  <c r="T1454" i="19"/>
  <c r="T1257" i="19"/>
  <c r="T1501" i="19"/>
  <c r="T1250" i="19"/>
  <c r="S1138" i="19"/>
  <c r="S626" i="19"/>
  <c r="S969" i="19"/>
  <c r="S1312" i="19"/>
  <c r="S800" i="19"/>
  <c r="T1059" i="19"/>
  <c r="S799" i="19"/>
  <c r="T1643" i="19"/>
  <c r="S1872" i="19"/>
  <c r="S1142" i="19"/>
  <c r="S1879" i="19"/>
  <c r="S1164" i="19"/>
  <c r="S1886" i="19"/>
  <c r="S1181" i="19"/>
  <c r="S1307" i="19"/>
  <c r="S795" i="19"/>
  <c r="T1717" i="19"/>
  <c r="S1130" i="19"/>
  <c r="S611" i="19"/>
  <c r="S1473" i="19"/>
  <c r="S961" i="19"/>
  <c r="S1304" i="19"/>
  <c r="S792" i="19"/>
  <c r="T703" i="19"/>
  <c r="S791" i="19"/>
  <c r="T1595" i="19"/>
  <c r="S1800" i="19"/>
  <c r="S950" i="19"/>
  <c r="S1807" i="19"/>
  <c r="S972" i="19"/>
  <c r="S1814" i="19"/>
  <c r="S989" i="19"/>
  <c r="S1235" i="19"/>
  <c r="S723" i="19"/>
  <c r="T1518" i="19"/>
  <c r="S1058" i="19"/>
  <c r="S1401" i="19"/>
  <c r="S1296" i="19"/>
  <c r="S751" i="19"/>
  <c r="T1849" i="19"/>
  <c r="S1437" i="19"/>
  <c r="S1598" i="19"/>
  <c r="S1927" i="19"/>
  <c r="T1677" i="19"/>
  <c r="S1355" i="19"/>
  <c r="S1370" i="19"/>
  <c r="S1137" i="19"/>
  <c r="S1032" i="19"/>
  <c r="T1787" i="19"/>
  <c r="S1784" i="19"/>
  <c r="S1100" i="19"/>
  <c r="S1155" i="19"/>
  <c r="S1042" i="19"/>
  <c r="S681" i="19"/>
  <c r="S1495" i="19"/>
  <c r="T1928" i="19"/>
  <c r="S871" i="19"/>
  <c r="T955" i="19"/>
  <c r="T1743" i="19"/>
  <c r="T1412" i="19"/>
  <c r="S609" i="19"/>
  <c r="T913" i="19"/>
  <c r="T1813" i="19"/>
  <c r="T763" i="19"/>
  <c r="S574" i="19"/>
  <c r="T874" i="19"/>
  <c r="S607" i="19"/>
  <c r="T1865" i="19"/>
  <c r="T1488" i="19"/>
  <c r="T1273" i="19"/>
  <c r="S1815" i="19"/>
  <c r="S990" i="19"/>
  <c r="S1822" i="19"/>
  <c r="S1012" i="19"/>
  <c r="S1243" i="19"/>
  <c r="S731" i="19"/>
  <c r="T1548" i="19"/>
  <c r="S1066" i="19"/>
  <c r="S1409" i="19"/>
  <c r="S897" i="19"/>
  <c r="T1989" i="19"/>
  <c r="S1240" i="19"/>
  <c r="S728" i="19"/>
  <c r="S1543" i="19"/>
  <c r="S588" i="19"/>
  <c r="T1018" i="19"/>
  <c r="S1736" i="19"/>
  <c r="S781" i="19"/>
  <c r="S1743" i="19"/>
  <c r="S798" i="19"/>
  <c r="S1750" i="19"/>
  <c r="S820" i="19"/>
  <c r="S1171" i="19"/>
  <c r="S659" i="19"/>
  <c r="T1087" i="19"/>
  <c r="S994" i="19"/>
  <c r="S1273" i="19"/>
  <c r="S1168" i="19"/>
  <c r="T1814" i="19"/>
  <c r="S572" i="19"/>
  <c r="S1102" i="19"/>
  <c r="S1525" i="19"/>
  <c r="S1671" i="19"/>
  <c r="S1998" i="19"/>
  <c r="S1099" i="19"/>
  <c r="S1114" i="19"/>
  <c r="S1009" i="19"/>
  <c r="S1720" i="19"/>
  <c r="S926" i="19"/>
  <c r="S1027" i="19"/>
  <c r="S1391" i="19"/>
  <c r="T1672" i="19"/>
  <c r="S743" i="19"/>
  <c r="T1438" i="19"/>
  <c r="T572" i="19"/>
  <c r="T1618" i="19"/>
  <c r="T1931" i="19"/>
  <c r="T1736" i="19"/>
  <c r="T1551" i="19"/>
  <c r="S552" i="19"/>
  <c r="T1953" i="19"/>
  <c r="T1591" i="19"/>
  <c r="T1737" i="19"/>
  <c r="T1857" i="19"/>
  <c r="T1056" i="19"/>
  <c r="T583" i="19"/>
  <c r="S1751" i="19"/>
  <c r="S821" i="19"/>
  <c r="S1758" i="19"/>
  <c r="S838" i="19"/>
  <c r="S1179" i="19"/>
  <c r="S667" i="19"/>
  <c r="T1135" i="19"/>
  <c r="S1002" i="19"/>
  <c r="S1345" i="19"/>
  <c r="S833" i="19"/>
  <c r="T1820" i="19"/>
  <c r="S1176" i="19"/>
  <c r="S664" i="19"/>
  <c r="S1431" i="19"/>
  <c r="S1672" i="19"/>
  <c r="S597" i="19"/>
  <c r="S1679" i="19"/>
  <c r="S629" i="19"/>
  <c r="S1686" i="19"/>
  <c r="S646" i="19"/>
  <c r="S1107" i="19"/>
  <c r="S564" i="19"/>
  <c r="S1442" i="19"/>
  <c r="S930" i="19"/>
  <c r="S1145" i="19"/>
  <c r="S976" i="19"/>
  <c r="T1581" i="19"/>
  <c r="T1598" i="19"/>
  <c r="T1637" i="19"/>
  <c r="S549" i="19"/>
  <c r="S1436" i="19"/>
  <c r="S1606" i="19"/>
  <c r="S1934" i="19"/>
  <c r="S1035" i="19"/>
  <c r="S858" i="19"/>
  <c r="S753" i="19"/>
  <c r="T1674" i="19"/>
  <c r="S1589" i="19"/>
  <c r="S1798" i="19"/>
  <c r="S771" i="19"/>
  <c r="T1925" i="19"/>
  <c r="S1183" i="19"/>
  <c r="T899" i="19"/>
  <c r="T1363" i="19"/>
  <c r="S553" i="19"/>
  <c r="S847" i="19"/>
  <c r="T1503" i="19"/>
  <c r="T1555" i="19"/>
  <c r="T1871" i="19"/>
  <c r="T1867" i="19"/>
  <c r="T619" i="19"/>
  <c r="T1705" i="19"/>
  <c r="T1889" i="19"/>
  <c r="T1599" i="19"/>
  <c r="T1521" i="19"/>
  <c r="T1253" i="19"/>
  <c r="T1729" i="19"/>
  <c r="T1202" i="19"/>
  <c r="S1394" i="19"/>
  <c r="S882" i="19"/>
  <c r="T1949" i="19"/>
  <c r="S1225" i="19"/>
  <c r="S713" i="19"/>
  <c r="T1471" i="19"/>
  <c r="S1056" i="19"/>
  <c r="S1239" i="19"/>
  <c r="T1954" i="19"/>
  <c r="S1616" i="19"/>
  <c r="S1623" i="19"/>
  <c r="S1630" i="19"/>
  <c r="S1051" i="19"/>
  <c r="S1386" i="19"/>
  <c r="S874" i="19"/>
  <c r="T1926" i="19"/>
  <c r="S1217" i="19"/>
  <c r="S705" i="19"/>
  <c r="T1413" i="19"/>
  <c r="S1048" i="19"/>
  <c r="S1231" i="19"/>
  <c r="S554" i="19"/>
  <c r="T1874" i="19"/>
  <c r="S1534" i="19"/>
  <c r="T1678" i="19"/>
  <c r="S1542" i="19"/>
  <c r="T1725" i="19"/>
  <c r="S1550" i="19"/>
  <c r="T1782" i="19"/>
  <c r="S979" i="19"/>
  <c r="S1314" i="19"/>
  <c r="S802" i="19"/>
  <c r="T1734" i="19"/>
  <c r="S1017" i="19"/>
  <c r="T1628" i="19"/>
  <c r="S848" i="19"/>
  <c r="S1423" i="19"/>
  <c r="S1921" i="19"/>
  <c r="T1636" i="19"/>
  <c r="S548" i="19"/>
  <c r="S1451" i="19"/>
  <c r="S1614" i="19"/>
  <c r="S666" i="19"/>
  <c r="T1302" i="19"/>
  <c r="S1303" i="19"/>
  <c r="S1721" i="19"/>
  <c r="S909" i="19"/>
  <c r="S1605" i="19"/>
  <c r="T1430" i="19"/>
  <c r="S1449" i="19"/>
  <c r="S1152" i="19"/>
  <c r="T1668" i="19"/>
  <c r="T1341" i="19"/>
  <c r="T1109" i="19"/>
  <c r="S1471" i="19"/>
  <c r="T1538" i="19"/>
  <c r="S585" i="19"/>
  <c r="T881" i="19"/>
  <c r="T1502" i="19"/>
  <c r="T1223" i="19"/>
  <c r="T1096" i="19"/>
  <c r="T1272" i="19"/>
  <c r="S1330" i="19"/>
  <c r="S818" i="19"/>
  <c r="T1780" i="19"/>
  <c r="S1161" i="19"/>
  <c r="S649" i="19"/>
  <c r="T915" i="19"/>
  <c r="S992" i="19"/>
  <c r="S1135" i="19"/>
  <c r="S1544" i="19"/>
  <c r="T1741" i="19"/>
  <c r="S1552" i="19"/>
  <c r="T1788" i="19"/>
  <c r="S1560" i="19"/>
  <c r="T1830" i="19"/>
  <c r="S987" i="19"/>
  <c r="S1322" i="19"/>
  <c r="S810" i="19"/>
  <c r="T1757" i="19"/>
  <c r="S1153" i="19"/>
  <c r="S641" i="19"/>
  <c r="T768" i="19"/>
  <c r="S984" i="19"/>
  <c r="S1119" i="19"/>
  <c r="S1452" i="19"/>
  <c r="S1999" i="19"/>
  <c r="S1467" i="19"/>
  <c r="S1477" i="19"/>
  <c r="T867" i="19"/>
  <c r="S915" i="19"/>
  <c r="S1250" i="19"/>
  <c r="S738" i="19"/>
  <c r="T1565" i="19"/>
  <c r="S953" i="19"/>
  <c r="S784" i="19"/>
  <c r="S1111" i="19"/>
  <c r="T1835" i="19"/>
  <c r="S1665" i="19"/>
  <c r="S1984" i="19"/>
  <c r="S1118" i="19"/>
  <c r="S1140" i="19"/>
  <c r="S1199" i="19"/>
  <c r="S1590" i="19"/>
  <c r="S1791" i="19"/>
  <c r="S1117" i="19"/>
  <c r="T802" i="19"/>
  <c r="S1385" i="19"/>
  <c r="S1024" i="19"/>
  <c r="S1511" i="19"/>
  <c r="T1084" i="19"/>
  <c r="S560" i="19"/>
  <c r="T1879" i="19"/>
  <c r="T1810" i="19"/>
  <c r="S1343" i="19"/>
  <c r="S887" i="19"/>
  <c r="T1472" i="19"/>
  <c r="T1404" i="19"/>
  <c r="T1274" i="19"/>
  <c r="T1377" i="19"/>
  <c r="T1951" i="19"/>
  <c r="T1046" i="19"/>
  <c r="S730" i="19"/>
  <c r="S1073" i="19"/>
  <c r="S1416" i="19"/>
  <c r="T1796" i="19"/>
  <c r="S1657" i="19"/>
  <c r="S1656" i="19"/>
  <c r="S1663" i="19"/>
  <c r="S1670" i="19"/>
  <c r="S1091" i="19"/>
  <c r="S1426" i="19"/>
  <c r="S745" i="19"/>
  <c r="S1088" i="19"/>
  <c r="S1295" i="19"/>
  <c r="T1837" i="19"/>
  <c r="S807" i="19"/>
  <c r="S569" i="19"/>
  <c r="S624" i="19"/>
  <c r="T1476" i="19"/>
  <c r="T807" i="19"/>
  <c r="T767" i="19"/>
  <c r="T1254" i="19"/>
  <c r="T1623" i="19"/>
  <c r="T1278" i="19"/>
  <c r="T1610" i="19"/>
  <c r="S1407" i="19"/>
  <c r="T1982" i="19"/>
  <c r="T1803" i="19"/>
  <c r="T1992" i="19"/>
  <c r="T1709" i="19"/>
  <c r="S759" i="19"/>
  <c r="T907" i="19"/>
  <c r="T1216" i="19"/>
  <c r="S616" i="19"/>
  <c r="T1577" i="19"/>
  <c r="T1912" i="19"/>
  <c r="T1468" i="19"/>
  <c r="T1160" i="19"/>
  <c r="T1825" i="19"/>
  <c r="T1397" i="19"/>
  <c r="T1441" i="19"/>
  <c r="T1165" i="19"/>
  <c r="T979" i="19"/>
  <c r="T856" i="19"/>
  <c r="S543" i="19"/>
  <c r="T1344" i="19"/>
  <c r="T1673" i="19"/>
  <c r="T1288" i="19"/>
  <c r="T1665" i="19"/>
  <c r="T1759" i="19"/>
  <c r="T1168" i="19"/>
  <c r="T1027" i="19"/>
  <c r="T1331" i="19"/>
  <c r="S1337" i="19"/>
  <c r="T1797" i="19"/>
  <c r="S656" i="19"/>
  <c r="S1857" i="19"/>
  <c r="S1856" i="19"/>
  <c r="S1863" i="19"/>
  <c r="S1870" i="19"/>
  <c r="S1291" i="19"/>
  <c r="T1676" i="19"/>
  <c r="S579" i="19"/>
  <c r="S945" i="19"/>
  <c r="S1288" i="19"/>
  <c r="T1526" i="19"/>
  <c r="S1517" i="19"/>
  <c r="S1516" i="19"/>
  <c r="S1524" i="19"/>
  <c r="S1532" i="19"/>
  <c r="S963" i="19"/>
  <c r="S1298" i="19"/>
  <c r="T1693" i="19"/>
  <c r="S610" i="19"/>
  <c r="S960" i="19"/>
  <c r="S1095" i="19"/>
  <c r="T1001" i="19"/>
  <c r="T1455" i="19"/>
  <c r="S679" i="19"/>
  <c r="T1480" i="19"/>
  <c r="T1608" i="19"/>
  <c r="T1955" i="19"/>
  <c r="T1513" i="19"/>
  <c r="S783" i="19"/>
  <c r="S545" i="19"/>
  <c r="T1332" i="19"/>
  <c r="T663" i="19"/>
  <c r="T1231" i="19"/>
  <c r="T1615" i="19"/>
  <c r="S1279" i="19"/>
  <c r="T1644" i="19"/>
  <c r="T1675" i="19"/>
  <c r="T1898" i="19"/>
  <c r="T1421" i="19"/>
  <c r="T1117" i="19"/>
  <c r="S631" i="19"/>
  <c r="T1905" i="19"/>
  <c r="T1324" i="19"/>
  <c r="T976" i="19"/>
  <c r="T1335" i="19"/>
  <c r="T1784" i="19"/>
  <c r="T1316" i="19"/>
  <c r="T920" i="19"/>
  <c r="T1697" i="19"/>
  <c r="T1035" i="19"/>
  <c r="T635" i="19"/>
  <c r="T1945" i="19"/>
  <c r="T1452" i="19"/>
  <c r="T1967" i="19"/>
  <c r="T1015" i="19"/>
  <c r="T1075" i="19"/>
  <c r="T1959" i="19"/>
  <c r="T951" i="19"/>
  <c r="T1045" i="19"/>
  <c r="T1492" i="19"/>
  <c r="T787" i="19"/>
  <c r="T1353" i="19"/>
  <c r="S1793" i="19"/>
  <c r="S1792" i="19"/>
  <c r="S1799" i="19"/>
  <c r="S1806" i="19"/>
  <c r="S1227" i="19"/>
  <c r="T1478" i="19"/>
  <c r="S881" i="19"/>
  <c r="S1224" i="19"/>
  <c r="S1503" i="19"/>
  <c r="S1421" i="19"/>
  <c r="S1420" i="19"/>
  <c r="S1435" i="19"/>
  <c r="S1446" i="19"/>
  <c r="S899" i="19"/>
  <c r="S1234" i="19"/>
  <c r="T1517" i="19"/>
  <c r="S896" i="19"/>
  <c r="S983" i="19"/>
  <c r="T914" i="19"/>
  <c r="S604" i="19"/>
  <c r="T1841" i="19"/>
  <c r="T1858" i="19"/>
  <c r="T1074" i="19"/>
  <c r="T1891" i="19"/>
  <c r="S719" i="19"/>
  <c r="T1346" i="19"/>
  <c r="S601" i="19"/>
  <c r="T662" i="19"/>
  <c r="T1095" i="19"/>
  <c r="S1215" i="19"/>
  <c r="T1391" i="19"/>
  <c r="T1611" i="19"/>
  <c r="T1802" i="19"/>
  <c r="S598" i="19"/>
  <c r="S1591" i="19"/>
  <c r="T1987" i="19"/>
  <c r="T1649" i="19"/>
  <c r="T1212" i="19"/>
  <c r="T656" i="19"/>
  <c r="T1166" i="19"/>
  <c r="T1720" i="19"/>
  <c r="T1204" i="19"/>
  <c r="T555" i="19"/>
  <c r="T1633" i="19"/>
  <c r="T1968" i="19"/>
  <c r="T1408" i="19"/>
  <c r="T1881" i="19"/>
  <c r="S566" i="19"/>
  <c r="T1388" i="19"/>
  <c r="T1839" i="19"/>
  <c r="T1914" i="19"/>
  <c r="S599" i="19"/>
  <c r="T1831" i="19"/>
  <c r="T1906" i="19"/>
  <c r="S591" i="19"/>
  <c r="T930" i="19"/>
  <c r="T967" i="19"/>
  <c r="T1256" i="19"/>
  <c r="S1209" i="19"/>
  <c r="T1350" i="19"/>
  <c r="S546" i="19"/>
  <c r="S1729" i="19"/>
  <c r="S1728" i="19"/>
  <c r="S1735" i="19"/>
  <c r="S1742" i="19"/>
  <c r="S1163" i="19"/>
  <c r="T977" i="19"/>
  <c r="S817" i="19"/>
  <c r="S1160" i="19"/>
  <c r="S1415" i="19"/>
  <c r="S1253" i="19"/>
  <c r="S1252" i="19"/>
  <c r="S1269" i="19"/>
  <c r="S1286" i="19"/>
  <c r="S835" i="19"/>
  <c r="S1170" i="19"/>
  <c r="T1061" i="19"/>
  <c r="S832" i="19"/>
  <c r="S879" i="19"/>
  <c r="S1575" i="19"/>
  <c r="T1971" i="19"/>
  <c r="T1585" i="19"/>
  <c r="T1746" i="19"/>
  <c r="T1827" i="19"/>
  <c r="S655" i="19"/>
  <c r="T1977" i="19"/>
  <c r="T984" i="19"/>
  <c r="S537" i="19"/>
  <c r="T1244" i="19"/>
  <c r="S1151" i="19"/>
  <c r="T699" i="19"/>
  <c r="T1547" i="19"/>
  <c r="T1698" i="19"/>
  <c r="S1527" i="19"/>
  <c r="T1923" i="19"/>
  <c r="T1189" i="19"/>
  <c r="T1124" i="19"/>
  <c r="T890" i="19"/>
  <c r="T1656" i="19"/>
  <c r="T1991" i="19"/>
  <c r="T1116" i="19"/>
  <c r="S608" i="19"/>
  <c r="T1569" i="19"/>
  <c r="T1904" i="19"/>
  <c r="T1460" i="19"/>
  <c r="T1152" i="19"/>
  <c r="T1817" i="19"/>
  <c r="T1276" i="19"/>
  <c r="T1775" i="19"/>
  <c r="T1850" i="19"/>
  <c r="S535" i="19"/>
  <c r="T1767" i="19"/>
  <c r="T1842" i="19"/>
  <c r="T1227" i="19"/>
  <c r="T582" i="19"/>
  <c r="T952" i="19"/>
  <c r="T797" i="19"/>
  <c r="T1907" i="19"/>
  <c r="T938" i="19"/>
  <c r="T1642" i="19"/>
  <c r="T1763" i="19"/>
  <c r="S555" i="19"/>
  <c r="T1721" i="19"/>
  <c r="S839" i="19"/>
  <c r="T1090" i="19"/>
  <c r="S1087" i="19"/>
  <c r="T1429" i="19"/>
  <c r="T1602" i="19"/>
  <c r="S1463" i="19"/>
  <c r="T1859" i="19"/>
  <c r="T754" i="19"/>
  <c r="T1946" i="19"/>
  <c r="T1592" i="19"/>
  <c r="T1927" i="19"/>
  <c r="T727" i="19"/>
  <c r="S544" i="19"/>
  <c r="T1486" i="19"/>
  <c r="T1840" i="19"/>
  <c r="T1396" i="19"/>
  <c r="T1753" i="19"/>
  <c r="T1188" i="19"/>
  <c r="T1510" i="19"/>
  <c r="T1594" i="19"/>
  <c r="T1500" i="19"/>
  <c r="T1586" i="19"/>
  <c r="T1313" i="19"/>
  <c r="T948" i="19"/>
  <c r="T927" i="19"/>
  <c r="T1943" i="19"/>
  <c r="T1699" i="19"/>
  <c r="T1856" i="19"/>
  <c r="T1947" i="19"/>
  <c r="T1381" i="19"/>
  <c r="S775" i="19"/>
  <c r="T1969" i="19"/>
  <c r="T672" i="19"/>
  <c r="S1023" i="19"/>
  <c r="T1255" i="19"/>
  <c r="T1446" i="19"/>
  <c r="T1815" i="19"/>
  <c r="S1399" i="19"/>
  <c r="T1964" i="19"/>
  <c r="T1795" i="19"/>
  <c r="T1539" i="19"/>
  <c r="T1882" i="19"/>
  <c r="S567" i="19"/>
  <c r="T1522" i="19"/>
  <c r="T1863" i="19"/>
  <c r="T1491" i="19"/>
  <c r="T1317" i="19"/>
  <c r="T1776" i="19"/>
  <c r="T1308" i="19"/>
  <c r="T912" i="19"/>
  <c r="T1689" i="19"/>
  <c r="T1475" i="19"/>
  <c r="T1952" i="19"/>
  <c r="T1351" i="19"/>
  <c r="T1525" i="19"/>
  <c r="T1333" i="19"/>
  <c r="T1514" i="19"/>
  <c r="T1280" i="19"/>
  <c r="T741" i="19"/>
  <c r="T535" i="19"/>
  <c r="S1541" i="19"/>
  <c r="S971" i="19"/>
  <c r="S1306" i="19"/>
  <c r="T1716" i="19"/>
  <c r="S625" i="19"/>
  <c r="S968" i="19"/>
  <c r="S1103" i="19"/>
  <c r="T1593" i="19"/>
  <c r="S741" i="19"/>
  <c r="S740" i="19"/>
  <c r="S757" i="19"/>
  <c r="S774" i="19"/>
  <c r="S643" i="19"/>
  <c r="S978" i="19"/>
  <c r="S1321" i="19"/>
  <c r="T1756" i="19"/>
  <c r="S640" i="19"/>
  <c r="T1941" i="19"/>
  <c r="T1247" i="19"/>
  <c r="S1383" i="19"/>
  <c r="T1918" i="19"/>
  <c r="T1779" i="19"/>
  <c r="T1318" i="19"/>
  <c r="T1687" i="19"/>
  <c r="T1635" i="19"/>
  <c r="T1938" i="19"/>
  <c r="T1600" i="19"/>
  <c r="T1883" i="19"/>
  <c r="S583" i="19"/>
  <c r="S711" i="19"/>
  <c r="T1713" i="19"/>
  <c r="S959" i="19"/>
  <c r="T1085" i="19"/>
  <c r="T1167" i="19"/>
  <c r="T1559" i="19"/>
  <c r="S1335" i="19"/>
  <c r="T1790" i="19"/>
  <c r="T1731" i="19"/>
  <c r="T1984" i="19"/>
  <c r="T1355" i="19"/>
  <c r="T1818" i="19"/>
  <c r="T1375" i="19"/>
  <c r="T1799" i="19"/>
  <c r="T1347" i="19"/>
  <c r="T1143" i="19"/>
  <c r="T1712" i="19"/>
  <c r="T1196" i="19"/>
  <c r="T542" i="19"/>
  <c r="T1625" i="19"/>
  <c r="T1960" i="19"/>
  <c r="T1291" i="19"/>
  <c r="T1696" i="19"/>
  <c r="T931" i="19"/>
  <c r="T1213" i="19"/>
  <c r="T873" i="19"/>
  <c r="T1190" i="19"/>
  <c r="T1936" i="19"/>
  <c r="T1348" i="19"/>
  <c r="T1044" i="19"/>
  <c r="T1172" i="19"/>
  <c r="S1462" i="19"/>
  <c r="S907" i="19"/>
  <c r="S1242" i="19"/>
  <c r="T1541" i="19"/>
  <c r="S904" i="19"/>
  <c r="S991" i="19"/>
  <c r="S547" i="19"/>
  <c r="S586" i="19"/>
  <c r="S914" i="19"/>
  <c r="S1257" i="19"/>
  <c r="T1582" i="19"/>
  <c r="T1530" i="19"/>
  <c r="S534" i="19"/>
  <c r="S1319" i="19"/>
  <c r="T1749" i="19"/>
  <c r="T1715" i="19"/>
  <c r="T1920" i="19"/>
  <c r="T1049" i="19"/>
  <c r="T1287" i="19"/>
  <c r="T1571" i="19"/>
  <c r="T1834" i="19"/>
  <c r="T1036" i="19"/>
  <c r="T1819" i="19"/>
  <c r="S647" i="19"/>
  <c r="T1939" i="19"/>
  <c r="T1358" i="19"/>
  <c r="S895" i="19"/>
  <c r="T574" i="19"/>
  <c r="T545" i="19"/>
  <c r="T728" i="19"/>
  <c r="S1271" i="19"/>
  <c r="T1621" i="19"/>
  <c r="T1667" i="19"/>
  <c r="T1994" i="19"/>
  <c r="T1728" i="19"/>
  <c r="T1163" i="19"/>
  <c r="T1754" i="19"/>
  <c r="T1206" i="19"/>
  <c r="T1735" i="19"/>
  <c r="T1107" i="19"/>
  <c r="T826" i="19"/>
  <c r="T1648" i="19"/>
  <c r="T1983" i="19"/>
  <c r="T1083" i="19"/>
  <c r="T1079" i="19"/>
  <c r="T1561" i="19"/>
  <c r="T1896" i="19"/>
  <c r="T1011" i="19"/>
  <c r="T1873" i="19"/>
  <c r="T1632" i="19"/>
  <c r="T1002" i="19"/>
  <c r="T1944" i="19"/>
  <c r="T954" i="19"/>
  <c r="T1680" i="19"/>
  <c r="T1156" i="19"/>
  <c r="T1339" i="19"/>
  <c r="T1323" i="19"/>
  <c r="S889" i="19"/>
  <c r="S1232" i="19"/>
  <c r="S1519" i="19"/>
  <c r="T897" i="19"/>
  <c r="S1276" i="19"/>
  <c r="S1270" i="19"/>
  <c r="S1292" i="19"/>
  <c r="S1309" i="19"/>
  <c r="S843" i="19"/>
  <c r="S1178" i="19"/>
  <c r="T1134" i="19"/>
  <c r="S840" i="19"/>
  <c r="S903" i="19"/>
  <c r="S850" i="19"/>
  <c r="S1193" i="19"/>
  <c r="T1239" i="19"/>
  <c r="S1255" i="19"/>
  <c r="T1580" i="19"/>
  <c r="T1651" i="19"/>
  <c r="T1962" i="19"/>
  <c r="T1664" i="19"/>
  <c r="S568" i="19"/>
  <c r="T1420" i="19"/>
  <c r="T1493" i="19"/>
  <c r="T1738" i="19"/>
  <c r="T1854" i="19"/>
  <c r="T1755" i="19"/>
  <c r="T1875" i="19"/>
  <c r="S575" i="19"/>
  <c r="T1901" i="19"/>
  <c r="S831" i="19"/>
  <c r="S593" i="19"/>
  <c r="T1132" i="19"/>
  <c r="S1207" i="19"/>
  <c r="T1343" i="19"/>
  <c r="T1603" i="19"/>
  <c r="T1890" i="19"/>
  <c r="T1398" i="19"/>
  <c r="T1690" i="19"/>
  <c r="T995" i="19"/>
  <c r="T1671" i="19"/>
  <c r="S623" i="19"/>
  <c r="T1584" i="19"/>
  <c r="T1919" i="19"/>
  <c r="T689" i="19"/>
  <c r="S600" i="19"/>
  <c r="T1463" i="19"/>
  <c r="T1832" i="19"/>
  <c r="T1474" i="19"/>
  <c r="T1809" i="19"/>
  <c r="T1568" i="19"/>
  <c r="T1180" i="19"/>
  <c r="T1688" i="19"/>
  <c r="T1148" i="19"/>
  <c r="T1616" i="19"/>
  <c r="T1435" i="19"/>
  <c r="T780" i="19"/>
  <c r="T1450" i="19"/>
  <c r="T1178" i="19"/>
  <c r="S1457" i="19"/>
  <c r="S776" i="19"/>
  <c r="S735" i="19"/>
  <c r="T1574" i="19"/>
  <c r="T1573" i="19"/>
  <c r="T1572" i="19"/>
  <c r="T1614" i="19"/>
  <c r="T1661" i="19"/>
  <c r="S786" i="19"/>
  <c r="S1129" i="19"/>
  <c r="S1472" i="19"/>
  <c r="T1751" i="19"/>
  <c r="S1191" i="19"/>
  <c r="T1222" i="19"/>
  <c r="T1587" i="19"/>
  <c r="T1866" i="19"/>
  <c r="T1229" i="19"/>
  <c r="T1171" i="19"/>
  <c r="T1319" i="19"/>
  <c r="T1634" i="19"/>
  <c r="T1685" i="19"/>
  <c r="T1691" i="19"/>
  <c r="T1800" i="19"/>
  <c r="T1811" i="19"/>
  <c r="T1732" i="19"/>
  <c r="S767" i="19"/>
  <c r="S1143" i="19"/>
  <c r="T1537" i="19"/>
  <c r="T1794" i="19"/>
  <c r="S590" i="19"/>
  <c r="T1338" i="19"/>
  <c r="T1626" i="19"/>
  <c r="T1961" i="19"/>
  <c r="T1607" i="19"/>
  <c r="T1282" i="19"/>
  <c r="S559" i="19"/>
  <c r="T1511" i="19"/>
  <c r="T1855" i="19"/>
  <c r="T1483" i="19"/>
  <c r="S536" i="19"/>
  <c r="T1294" i="19"/>
  <c r="T1768" i="19"/>
  <c r="T1847" i="19"/>
  <c r="T1218" i="19"/>
  <c r="T1745" i="19"/>
  <c r="T1485" i="19"/>
  <c r="T1058" i="19"/>
  <c r="T1624" i="19"/>
  <c r="T953" i="19"/>
  <c r="T1270" i="19"/>
  <c r="T1115" i="19"/>
  <c r="T711" i="19"/>
  <c r="T679" i="19"/>
  <c r="T1281" i="19"/>
  <c r="S761" i="19"/>
  <c r="S1104" i="19"/>
  <c r="S1311" i="19"/>
  <c r="S933" i="19"/>
  <c r="S932" i="19"/>
  <c r="S949" i="19"/>
  <c r="S966" i="19"/>
  <c r="S715" i="19"/>
  <c r="S1050" i="19"/>
  <c r="S1393" i="19"/>
  <c r="T1948" i="19"/>
  <c r="S712" i="19"/>
  <c r="S1977" i="19"/>
  <c r="S1976" i="19"/>
  <c r="S1983" i="19"/>
  <c r="S1990" i="19"/>
  <c r="S1411" i="19"/>
  <c r="T1996" i="19"/>
  <c r="S722" i="19"/>
  <c r="S1065" i="19"/>
  <c r="S1408" i="19"/>
  <c r="T1773" i="19"/>
  <c r="T1461" i="19"/>
  <c r="S1127" i="19"/>
  <c r="S562" i="19"/>
  <c r="T1516" i="19"/>
  <c r="T1762" i="19"/>
  <c r="T1224" i="19"/>
  <c r="T1150" i="19"/>
  <c r="T1535" i="19"/>
  <c r="T1935" i="19"/>
  <c r="T1506" i="19"/>
  <c r="T1627" i="19"/>
  <c r="T1930" i="19"/>
  <c r="T1543" i="19"/>
  <c r="T1747" i="19"/>
  <c r="T1558" i="19"/>
  <c r="S703" i="19"/>
  <c r="T1913" i="19"/>
  <c r="S1079" i="19"/>
  <c r="T1406" i="19"/>
  <c r="T1682" i="19"/>
  <c r="T1081" i="19"/>
  <c r="T1562" i="19"/>
  <c r="T1897" i="19"/>
  <c r="S582" i="19"/>
  <c r="T1542" i="19"/>
  <c r="T969" i="19"/>
  <c r="T1357" i="19"/>
  <c r="T1791" i="19"/>
  <c r="T1299" i="19"/>
  <c r="T1125" i="19"/>
  <c r="T1704" i="19"/>
  <c r="T1783" i="19"/>
  <c r="T779" i="19"/>
  <c r="T1681" i="19"/>
  <c r="T1311" i="19"/>
  <c r="T1427" i="19"/>
  <c r="T1462" i="19"/>
  <c r="T1419" i="19"/>
  <c r="S542" i="19"/>
  <c r="T1418" i="19"/>
  <c r="T1184" i="19"/>
  <c r="S697" i="19"/>
  <c r="S1040" i="19"/>
  <c r="S1223" i="19"/>
  <c r="T1770" i="19"/>
  <c r="S764" i="19"/>
  <c r="S758" i="19"/>
  <c r="S780" i="19"/>
  <c r="S797" i="19"/>
  <c r="S651" i="19"/>
  <c r="S986" i="19"/>
  <c r="S1329" i="19"/>
  <c r="T1774" i="19"/>
  <c r="S648" i="19"/>
  <c r="S1913" i="19"/>
  <c r="S1912" i="19"/>
  <c r="S1919" i="19"/>
  <c r="S1926" i="19"/>
  <c r="S1347" i="19"/>
  <c r="T1822" i="19"/>
  <c r="S658" i="19"/>
  <c r="S1001" i="19"/>
  <c r="S1344" i="19"/>
  <c r="T1407" i="19"/>
  <c r="T1771" i="19"/>
  <c r="T1484" i="19"/>
  <c r="S1063" i="19"/>
  <c r="T1365" i="19"/>
  <c r="T1666" i="19"/>
  <c r="T1785" i="19"/>
  <c r="T849" i="19"/>
  <c r="T1277" i="19"/>
  <c r="T1679" i="19"/>
  <c r="T1034" i="19"/>
  <c r="T1563" i="19"/>
  <c r="T1826" i="19"/>
  <c r="T543" i="19"/>
  <c r="T1836" i="19"/>
  <c r="T1683" i="19"/>
  <c r="T1792" i="19"/>
  <c r="T1175" i="19"/>
  <c r="S639" i="19"/>
  <c r="T1657" i="19"/>
  <c r="S1015" i="19"/>
  <c r="T1237" i="19"/>
  <c r="T1578" i="19"/>
  <c r="T1469" i="19"/>
  <c r="T1833" i="19"/>
  <c r="T1415" i="19"/>
  <c r="T1449" i="19"/>
  <c r="T1183" i="19"/>
  <c r="T1727" i="19"/>
  <c r="T1099" i="19"/>
  <c r="T738" i="19"/>
  <c r="T1640" i="19"/>
  <c r="T1719" i="19"/>
  <c r="T1617" i="19"/>
  <c r="S558" i="19"/>
  <c r="T1283" i="19"/>
  <c r="T1293" i="19"/>
  <c r="T1235" i="19"/>
  <c r="T1162" i="19"/>
  <c r="T716" i="19"/>
  <c r="T921" i="19"/>
  <c r="T990" i="19"/>
  <c r="T597" i="19"/>
  <c r="S628" i="19"/>
  <c r="S541" i="19"/>
  <c r="S922" i="19"/>
  <c r="S1265" i="19"/>
  <c r="T1605" i="19"/>
  <c r="S533" i="19"/>
  <c r="T1557" i="19"/>
  <c r="S1849" i="19"/>
  <c r="S1848" i="19"/>
  <c r="S1855" i="19"/>
  <c r="S1862" i="19"/>
  <c r="S1283" i="19"/>
  <c r="T1653" i="19"/>
  <c r="S563" i="19"/>
  <c r="S937" i="19"/>
  <c r="S1280" i="19"/>
  <c r="S1607" i="19"/>
  <c r="T1505" i="19"/>
  <c r="S999" i="19"/>
  <c r="T1191" i="19"/>
  <c r="T1554" i="19"/>
  <c r="T1999" i="19"/>
  <c r="T1524" i="19"/>
  <c r="S617" i="19"/>
  <c r="T891" i="19"/>
  <c r="T1269" i="19"/>
  <c r="S538" i="19"/>
  <c r="T1470" i="19"/>
  <c r="T1730" i="19"/>
  <c r="T1662" i="19"/>
  <c r="T1619" i="19"/>
  <c r="T1922" i="19"/>
  <c r="T1533" i="19"/>
  <c r="S1599" i="19"/>
  <c r="T1995" i="19"/>
  <c r="T1207" i="19"/>
  <c r="S951" i="19"/>
  <c r="T1050" i="19"/>
  <c r="T1423" i="19"/>
  <c r="T1807" i="19"/>
  <c r="T1249" i="19"/>
  <c r="T1295" i="19"/>
  <c r="T1769" i="19"/>
  <c r="T1246" i="19"/>
  <c r="T1193" i="19"/>
  <c r="T937" i="19"/>
  <c r="T1663" i="19"/>
  <c r="S615" i="19"/>
  <c r="T1576" i="19"/>
  <c r="T1655" i="19"/>
  <c r="T1352" i="19"/>
  <c r="T1102" i="19"/>
  <c r="T752" i="19"/>
  <c r="T1929" i="19"/>
  <c r="S550" i="19"/>
  <c r="T1921" i="19"/>
  <c r="T1393" i="19"/>
  <c r="T1458" i="19"/>
  <c r="T1379" i="19"/>
  <c r="T1903" i="19"/>
  <c r="T1182" i="19"/>
  <c r="T1121" i="19"/>
  <c r="T1978" i="19"/>
  <c r="T1382" i="19"/>
  <c r="T1801" i="19"/>
  <c r="T544" i="19"/>
  <c r="T1560" i="19"/>
  <c r="T1895" i="19"/>
  <c r="T1159" i="19"/>
  <c r="T1052" i="19"/>
  <c r="T1970" i="19"/>
  <c r="T1359" i="19"/>
  <c r="T1793" i="19"/>
  <c r="T1552" i="19"/>
  <c r="T1887" i="19"/>
  <c r="T1141" i="19"/>
  <c r="T1041" i="19"/>
  <c r="T1284" i="19"/>
  <c r="T1371" i="19"/>
  <c r="T1290" i="19"/>
  <c r="T1329" i="19"/>
  <c r="T1424" i="19"/>
  <c r="T928" i="19"/>
  <c r="T903" i="19"/>
  <c r="T587" i="19"/>
  <c r="T887" i="19"/>
  <c r="T1394" i="19"/>
  <c r="T1177" i="19"/>
  <c r="T1208" i="19"/>
  <c r="T862" i="19"/>
  <c r="T889" i="19"/>
  <c r="T1386" i="19"/>
  <c r="T1520" i="19"/>
  <c r="T1063" i="19"/>
  <c r="T575" i="19"/>
  <c r="T1186" i="19"/>
  <c r="T1192" i="19"/>
  <c r="T786" i="19"/>
  <c r="T1108" i="19"/>
  <c r="T1114" i="19"/>
  <c r="T1037" i="19"/>
  <c r="T771" i="19"/>
  <c r="T1315" i="19"/>
  <c r="T1145" i="19"/>
  <c r="T595" i="19"/>
  <c r="T618" i="19"/>
  <c r="T725" i="19"/>
  <c r="T766" i="19"/>
  <c r="T538" i="19"/>
  <c r="T567" i="19"/>
  <c r="T1439" i="19"/>
  <c r="T1823" i="19"/>
  <c r="T803" i="19"/>
  <c r="T1411" i="19"/>
  <c r="T1536" i="19"/>
  <c r="T1220" i="19"/>
  <c r="T1243" i="19"/>
  <c r="T1226" i="19"/>
  <c r="T1265" i="19"/>
  <c r="T1296" i="19"/>
  <c r="T864" i="19"/>
  <c r="T839" i="19"/>
  <c r="T565" i="19"/>
  <c r="T822" i="19"/>
  <c r="T1330" i="19"/>
  <c r="T1113" i="19"/>
  <c r="T1076" i="19"/>
  <c r="T653" i="19"/>
  <c r="T1258" i="19"/>
  <c r="T1328" i="19"/>
  <c r="T935" i="19"/>
  <c r="T616" i="19"/>
  <c r="T882" i="19"/>
  <c r="T1051" i="19"/>
  <c r="T573" i="19"/>
  <c r="T859" i="19"/>
  <c r="T1072" i="19"/>
  <c r="T1012" i="19"/>
  <c r="T1123" i="19"/>
  <c r="T1039" i="19"/>
  <c r="T724" i="19"/>
  <c r="T940" i="19"/>
  <c r="T632" i="19"/>
  <c r="T814" i="19"/>
  <c r="T712" i="19"/>
  <c r="T805" i="19"/>
  <c r="T1426" i="19"/>
  <c r="T1304" i="19"/>
  <c r="T598" i="19"/>
  <c r="T846" i="19"/>
  <c r="T639" i="19"/>
  <c r="T700" i="19"/>
  <c r="T830" i="19"/>
  <c r="T576" i="19"/>
  <c r="T886" i="19"/>
  <c r="T686" i="19"/>
  <c r="T744" i="19"/>
  <c r="T1975" i="19"/>
  <c r="T1374" i="19"/>
  <c r="T1069" i="19"/>
  <c r="T1385" i="19"/>
  <c r="T1023" i="19"/>
  <c r="T1553" i="19"/>
  <c r="T1888" i="19"/>
  <c r="T1142" i="19"/>
  <c r="T1711" i="19"/>
  <c r="T1444" i="19"/>
  <c r="T993" i="19"/>
  <c r="T1088" i="19"/>
  <c r="T1786" i="19"/>
  <c r="T1609" i="19"/>
  <c r="T1880" i="19"/>
  <c r="T1119" i="19"/>
  <c r="T1703" i="19"/>
  <c r="T1436" i="19"/>
  <c r="T842" i="19"/>
  <c r="T985" i="19"/>
  <c r="T1778" i="19"/>
  <c r="T1601" i="19"/>
  <c r="T1872" i="19"/>
  <c r="T1101" i="19"/>
  <c r="T1695" i="19"/>
  <c r="T1428" i="19"/>
  <c r="T817" i="19"/>
  <c r="T962" i="19"/>
  <c r="T971" i="19"/>
  <c r="T1029" i="19"/>
  <c r="T1098" i="19"/>
  <c r="T1066" i="19"/>
  <c r="T1104" i="19"/>
  <c r="T687" i="19"/>
  <c r="T966" i="19"/>
  <c r="T892" i="19"/>
  <c r="T1219" i="19"/>
  <c r="T923" i="19"/>
  <c r="T858" i="19"/>
  <c r="T1007" i="19"/>
  <c r="T827" i="19"/>
  <c r="T1275" i="19"/>
  <c r="T1489" i="19"/>
  <c r="T704" i="19"/>
  <c r="T854" i="19"/>
  <c r="T1203" i="19"/>
  <c r="T1289" i="19"/>
  <c r="T888" i="19"/>
  <c r="T730" i="19"/>
  <c r="T1259" i="19"/>
  <c r="T1217" i="19"/>
  <c r="T1298" i="19"/>
  <c r="T1112" i="19"/>
  <c r="T760" i="19"/>
  <c r="T902" i="19"/>
  <c r="T630" i="19"/>
  <c r="T609" i="19"/>
  <c r="T558" i="19"/>
  <c r="T636" i="19"/>
  <c r="T1911" i="19"/>
  <c r="T1205" i="19"/>
  <c r="T1129" i="19"/>
  <c r="S592" i="19"/>
  <c r="T1445" i="19"/>
  <c r="T1824" i="19"/>
  <c r="T825" i="19"/>
  <c r="T1647" i="19"/>
  <c r="T1380" i="19"/>
  <c r="T1466" i="19"/>
  <c r="T1722" i="19"/>
  <c r="S584" i="19"/>
  <c r="T1545" i="19"/>
  <c r="T1816" i="19"/>
  <c r="T729" i="19"/>
  <c r="T1639" i="19"/>
  <c r="T1372" i="19"/>
  <c r="T1410" i="19"/>
  <c r="T1048" i="19"/>
  <c r="T1714" i="19"/>
  <c r="S576" i="19"/>
  <c r="T1534" i="19"/>
  <c r="T1808" i="19"/>
  <c r="T629" i="19"/>
  <c r="T1631" i="19"/>
  <c r="T1340" i="19"/>
  <c r="T1402" i="19"/>
  <c r="T1040" i="19"/>
  <c r="T865" i="19"/>
  <c r="T987" i="19"/>
  <c r="T713" i="19"/>
  <c r="T1003" i="19"/>
  <c r="T571" i="19"/>
  <c r="T670" i="19"/>
  <c r="T959" i="19"/>
  <c r="T745" i="19"/>
  <c r="T1155" i="19"/>
  <c r="T714" i="19"/>
  <c r="T1032" i="19"/>
  <c r="T811" i="19"/>
  <c r="T1211" i="19"/>
  <c r="T1425" i="19"/>
  <c r="T1139" i="19"/>
  <c r="T1161" i="19"/>
  <c r="T823" i="19"/>
  <c r="T1131" i="19"/>
  <c r="T1089" i="19"/>
  <c r="T1356" i="19"/>
  <c r="T1234" i="19"/>
  <c r="T1026" i="19"/>
  <c r="T682" i="19"/>
  <c r="T536" i="19"/>
  <c r="T782" i="19"/>
  <c r="T746" i="19"/>
  <c r="T557" i="19"/>
  <c r="T695" i="19"/>
  <c r="T1937" i="19"/>
  <c r="T1271" i="19"/>
  <c r="T1760" i="19"/>
  <c r="S622" i="19"/>
  <c r="T1583" i="19"/>
  <c r="T1268" i="19"/>
  <c r="T1210" i="19"/>
  <c r="T848" i="19"/>
  <c r="T1658" i="19"/>
  <c r="T1993" i="19"/>
  <c r="T1422" i="19"/>
  <c r="T1752" i="19"/>
  <c r="S614" i="19"/>
  <c r="T1575" i="19"/>
  <c r="T1260" i="19"/>
  <c r="T1154" i="19"/>
  <c r="T776" i="19"/>
  <c r="T1650" i="19"/>
  <c r="T1985" i="19"/>
  <c r="T1399" i="19"/>
  <c r="T1744" i="19"/>
  <c r="S606" i="19"/>
  <c r="T1567" i="19"/>
  <c r="T1252" i="19"/>
  <c r="T1146" i="19"/>
  <c r="T762" i="19"/>
  <c r="T606" i="19"/>
  <c r="T834" i="19"/>
  <c r="T736" i="19"/>
  <c r="T798" i="19"/>
  <c r="T970" i="19"/>
  <c r="T1400" i="19"/>
  <c r="T968" i="19"/>
  <c r="T697" i="19"/>
  <c r="T1082" i="19"/>
  <c r="T1297" i="19"/>
  <c r="T896" i="19"/>
  <c r="T929" i="19"/>
  <c r="T815" i="19"/>
  <c r="T688" i="19"/>
  <c r="T1047" i="19"/>
  <c r="T1164" i="19"/>
  <c r="T1010" i="19"/>
  <c r="T590" i="19"/>
  <c r="T626" i="19"/>
  <c r="T577" i="19"/>
  <c r="T641" i="19"/>
  <c r="T592" i="19"/>
  <c r="T664" i="19"/>
  <c r="T627" i="19"/>
  <c r="T1479" i="19"/>
  <c r="T1140" i="19"/>
  <c r="T1499" i="19"/>
  <c r="T1457" i="19"/>
  <c r="T556" i="19"/>
  <c r="T1031" i="19"/>
  <c r="T837" i="19"/>
  <c r="T553" i="19"/>
  <c r="T884" i="19"/>
  <c r="T1336" i="19"/>
  <c r="T840" i="19"/>
  <c r="T648" i="19"/>
  <c r="T560" i="19"/>
  <c r="T1314" i="19"/>
  <c r="T1384" i="19"/>
  <c r="T991" i="19"/>
  <c r="T1236" i="19"/>
  <c r="T1306" i="19"/>
  <c r="T1248" i="19"/>
  <c r="T1507" i="19"/>
  <c r="T1337" i="19"/>
  <c r="T698" i="19"/>
  <c r="T749" i="19"/>
  <c r="T624" i="19"/>
  <c r="T819" i="19"/>
  <c r="T860" i="19"/>
  <c r="T707" i="19"/>
  <c r="T650" i="19"/>
  <c r="T997" i="19"/>
  <c r="T758" i="19"/>
  <c r="T748" i="19"/>
  <c r="T1062" i="19"/>
  <c r="T732" i="19"/>
  <c r="T1092" i="19"/>
  <c r="T1307" i="19"/>
  <c r="T1482" i="19"/>
  <c r="T816" i="19"/>
  <c r="T1137" i="19"/>
  <c r="T1360" i="19"/>
  <c r="T747" i="19"/>
  <c r="T926" i="19"/>
  <c r="T537" i="19"/>
  <c r="T790" i="19"/>
  <c r="T1091" i="19"/>
  <c r="T1266" i="19"/>
  <c r="T1433" i="19"/>
  <c r="T600" i="19"/>
  <c r="T1144" i="19"/>
  <c r="T904" i="19"/>
  <c r="T1071" i="19"/>
  <c r="T1054" i="19"/>
  <c r="T734" i="19"/>
  <c r="T647" i="19"/>
  <c r="T1147" i="19"/>
  <c r="T1322" i="19"/>
  <c r="T1361" i="19"/>
  <c r="T1456" i="19"/>
  <c r="T960" i="19"/>
  <c r="T999" i="19"/>
  <c r="T965" i="19"/>
  <c r="T866" i="19"/>
  <c r="T1068" i="19"/>
  <c r="T1122" i="19"/>
  <c r="T986" i="19"/>
  <c r="T1128" i="19"/>
  <c r="T723" i="19"/>
  <c r="T669" i="19"/>
  <c r="T1017" i="19"/>
  <c r="T906" i="19"/>
  <c r="T1028" i="19"/>
  <c r="T963" i="19"/>
  <c r="T633" i="19"/>
  <c r="T1228" i="19"/>
  <c r="T1251" i="19"/>
  <c r="T1170" i="19"/>
  <c r="T743" i="19"/>
  <c r="T857" i="19"/>
  <c r="T845" i="19"/>
  <c r="T788" i="19"/>
  <c r="T569" i="19"/>
  <c r="T1004" i="19"/>
  <c r="T718" i="19"/>
  <c r="T554" i="19"/>
  <c r="T585" i="19"/>
  <c r="T702" i="19"/>
  <c r="T548" i="19"/>
  <c r="T795" i="19"/>
  <c r="T694" i="19"/>
  <c r="T539" i="19"/>
  <c r="T989" i="19"/>
  <c r="T998" i="19"/>
  <c r="T792" i="19"/>
  <c r="T1179" i="19"/>
  <c r="T1354" i="19"/>
  <c r="T922" i="19"/>
  <c r="T1232" i="19"/>
  <c r="T992" i="19"/>
  <c r="T607" i="19"/>
  <c r="T895" i="19"/>
  <c r="T685" i="19"/>
  <c r="T918" i="19"/>
  <c r="T791" i="19"/>
  <c r="T1138" i="19"/>
  <c r="T1305" i="19"/>
  <c r="T1528" i="19"/>
  <c r="T939" i="19"/>
  <c r="T751" i="19"/>
  <c r="T943" i="19"/>
  <c r="T1531" i="19"/>
  <c r="T947" i="19"/>
  <c r="T1194" i="19"/>
  <c r="T1233" i="19"/>
  <c r="T1200" i="19"/>
  <c r="T832" i="19"/>
  <c r="T871" i="19"/>
  <c r="T715" i="19"/>
  <c r="T898" i="19"/>
  <c r="T1030" i="19"/>
  <c r="T540" i="19"/>
  <c r="T1515" i="19"/>
  <c r="T601" i="19"/>
  <c r="T1504" i="19"/>
  <c r="T1008" i="19"/>
  <c r="T983" i="19"/>
  <c r="T1100" i="19"/>
  <c r="T1043" i="19"/>
  <c r="T561" i="19"/>
  <c r="T911" i="19"/>
  <c r="T956" i="19"/>
  <c r="T657" i="19"/>
  <c r="T562" i="19"/>
  <c r="T957" i="19"/>
  <c r="T876" i="19"/>
  <c r="T996" i="19"/>
  <c r="T559" i="19"/>
  <c r="T580" i="19"/>
  <c r="T586" i="19"/>
  <c r="T981" i="19"/>
  <c r="T831" i="19"/>
  <c r="T759" i="19"/>
  <c r="T552" i="19"/>
  <c r="T677" i="19"/>
  <c r="T1067" i="19"/>
  <c r="T1241" i="19"/>
  <c r="T1464" i="19"/>
  <c r="T739" i="19"/>
  <c r="T644" i="19"/>
  <c r="T879" i="19"/>
  <c r="T973" i="19"/>
  <c r="T613" i="19"/>
  <c r="T1467" i="19"/>
  <c r="T753" i="19"/>
  <c r="T1130" i="19"/>
  <c r="T1105" i="19"/>
  <c r="T1136" i="19"/>
  <c r="T737" i="19"/>
  <c r="T671" i="19"/>
  <c r="T726" i="19"/>
  <c r="T1523" i="19"/>
  <c r="T1481" i="19"/>
  <c r="T785" i="19"/>
  <c r="T1451" i="19"/>
  <c r="T1498" i="19"/>
  <c r="T1473" i="19"/>
  <c r="T1440" i="19"/>
  <c r="T944" i="19"/>
  <c r="T855" i="19"/>
  <c r="T660" i="19"/>
  <c r="T994" i="19"/>
  <c r="T646" i="19"/>
  <c r="T1465" i="19"/>
  <c r="T1496" i="19"/>
  <c r="T936" i="19"/>
  <c r="T847" i="19"/>
  <c r="T634" i="19"/>
  <c r="T1038" i="19"/>
  <c r="T893" i="19"/>
  <c r="T705" i="19"/>
  <c r="T1013" i="19"/>
  <c r="T868" i="19"/>
  <c r="T781" i="19"/>
  <c r="T1078" i="19"/>
  <c r="T773" i="19"/>
  <c r="T972" i="19"/>
  <c r="T770" i="19"/>
  <c r="T1403" i="19"/>
  <c r="T1053" i="19"/>
  <c r="T835" i="19"/>
  <c r="T1065" i="19"/>
  <c r="T628" i="19"/>
  <c r="T1459" i="19"/>
  <c r="T1378" i="19"/>
  <c r="T1417" i="19"/>
  <c r="T1512" i="19"/>
  <c r="T1016" i="19"/>
  <c r="T1055" i="19"/>
  <c r="T1300" i="19"/>
  <c r="T1387" i="19"/>
  <c r="T1434" i="19"/>
  <c r="T1345" i="19"/>
  <c r="T1312" i="19"/>
  <c r="T880" i="19"/>
  <c r="T533" i="19"/>
  <c r="T1490" i="19"/>
  <c r="T1401" i="19"/>
  <c r="T1432" i="19"/>
  <c r="T801" i="19"/>
  <c r="T761" i="19"/>
  <c r="T596" i="19"/>
  <c r="T570" i="19"/>
  <c r="T974" i="19"/>
  <c r="T829" i="19"/>
  <c r="T949" i="19"/>
  <c r="T579" i="19"/>
  <c r="T958" i="19"/>
  <c r="T717" i="19"/>
  <c r="T1014" i="19"/>
  <c r="T769" i="19"/>
  <c r="T709" i="19"/>
  <c r="T908" i="19"/>
  <c r="T665" i="19"/>
  <c r="T757" i="19"/>
  <c r="T925" i="19"/>
  <c r="T755" i="19"/>
  <c r="T804" i="19"/>
  <c r="T870" i="19"/>
  <c r="T551" i="19"/>
  <c r="T742" i="19"/>
  <c r="T693" i="19"/>
  <c r="T905" i="19"/>
  <c r="T1169" i="19"/>
  <c r="T1392" i="19"/>
  <c r="T800" i="19"/>
  <c r="T637" i="19"/>
  <c r="T1395" i="19"/>
  <c r="T1042" i="19"/>
  <c r="T1225" i="19"/>
  <c r="T1448" i="19"/>
  <c r="T673" i="19"/>
  <c r="T615" i="19"/>
  <c r="T863" i="19"/>
  <c r="T909" i="19"/>
  <c r="T843" i="19"/>
  <c r="T1195" i="19"/>
  <c r="T1370" i="19"/>
  <c r="T778" i="19"/>
  <c r="T1120" i="19"/>
  <c r="T813" i="19"/>
  <c r="T919" i="19"/>
  <c r="T901" i="19"/>
  <c r="T883" i="19"/>
  <c r="T1106" i="19"/>
  <c r="T1209" i="19"/>
  <c r="T1368" i="19"/>
  <c r="T1064" i="19"/>
  <c r="T982" i="19"/>
  <c r="T584" i="19"/>
  <c r="T654" i="19"/>
  <c r="T731" i="19"/>
  <c r="T808" i="19"/>
  <c r="T651" i="19"/>
  <c r="T733" i="19"/>
  <c r="T708" i="19"/>
  <c r="T838" i="19"/>
  <c r="T885" i="19"/>
  <c r="T932" i="19"/>
  <c r="T774" i="19"/>
  <c r="T789" i="19"/>
  <c r="T783" i="19"/>
  <c r="T623" i="19"/>
  <c r="T1070" i="19"/>
  <c r="T861" i="19"/>
  <c r="T740" i="19"/>
  <c r="T581" i="19"/>
  <c r="T678" i="19"/>
  <c r="T549" i="19"/>
  <c r="T828" i="19"/>
  <c r="T674" i="19"/>
  <c r="T1086" i="19"/>
  <c r="T941" i="19"/>
  <c r="T680" i="19"/>
  <c r="T916" i="19"/>
  <c r="T550" i="19"/>
  <c r="T878" i="19"/>
  <c r="T784" i="19"/>
  <c r="T676" i="19"/>
  <c r="T605" i="19"/>
  <c r="T1009" i="19"/>
  <c r="T1264" i="19"/>
  <c r="T1024" i="19"/>
  <c r="T818" i="19"/>
  <c r="T1033" i="19"/>
  <c r="T1267" i="19"/>
  <c r="T1442" i="19"/>
  <c r="T645" i="19"/>
  <c r="T1097" i="19"/>
  <c r="T1320" i="19"/>
  <c r="T1080" i="19"/>
  <c r="T655" i="19"/>
  <c r="T1020" i="19"/>
  <c r="T1364" i="19"/>
  <c r="T1057" i="19"/>
  <c r="T1242" i="19"/>
  <c r="T1409" i="19"/>
  <c r="T875" i="19"/>
  <c r="T599" i="19"/>
  <c r="T643" i="19"/>
  <c r="T719" i="19"/>
  <c r="T1292" i="19"/>
  <c r="T1443" i="19"/>
  <c r="T841" i="19"/>
  <c r="T1077" i="19"/>
  <c r="T1176" i="19"/>
  <c r="T872" i="19"/>
  <c r="T975" i="19"/>
  <c r="T591" i="19"/>
  <c r="T566" i="19"/>
  <c r="T638" i="19"/>
  <c r="T720" i="19"/>
  <c r="T691" i="19"/>
  <c r="T568" i="19"/>
  <c r="T659" i="19"/>
  <c r="T764" i="19"/>
  <c r="T610" i="19"/>
  <c r="T1022" i="19"/>
  <c r="T706" i="19"/>
  <c r="T563" i="19"/>
  <c r="T756" i="19"/>
  <c r="T852" i="19"/>
  <c r="T810" i="19"/>
  <c r="T564" i="19"/>
  <c r="T631" i="19"/>
  <c r="T603" i="19"/>
  <c r="T611" i="19"/>
  <c r="T836" i="19"/>
  <c r="T894" i="19"/>
  <c r="T1005" i="19"/>
  <c r="T649" i="19"/>
  <c r="T820" i="19"/>
  <c r="T950" i="19"/>
  <c r="T547" i="19"/>
  <c r="T640" i="19"/>
  <c r="T812" i="19"/>
  <c r="T681" i="19"/>
  <c r="T844" i="19"/>
  <c r="T750" i="19"/>
  <c r="T722" i="19"/>
  <c r="T934" i="19"/>
  <c r="T622" i="19"/>
  <c r="T796" i="19"/>
  <c r="T642" i="19"/>
  <c r="T546" i="19"/>
  <c r="T735" i="19"/>
  <c r="T877" i="19"/>
  <c r="T988" i="19"/>
  <c r="T692" i="19"/>
  <c r="T666" i="19"/>
  <c r="T821" i="19"/>
  <c r="T933" i="19"/>
  <c r="T684" i="19"/>
  <c r="T658" i="19"/>
  <c r="T1006" i="19"/>
  <c r="T652" i="19"/>
  <c r="T614" i="19"/>
  <c r="T765" i="19"/>
  <c r="T799" i="19"/>
  <c r="T917" i="19"/>
  <c r="T964" i="19"/>
  <c r="T667" i="19"/>
  <c r="T578" i="19"/>
  <c r="T1153" i="19"/>
  <c r="T1376" i="19"/>
  <c r="T775" i="19"/>
  <c r="T824" i="19"/>
  <c r="T1187" i="19"/>
  <c r="T1362" i="19"/>
  <c r="T945" i="19"/>
  <c r="T1240" i="19"/>
  <c r="T1000" i="19"/>
  <c r="T620" i="19"/>
  <c r="T683" i="19"/>
  <c r="T910" i="19"/>
  <c r="T1021" i="19"/>
  <c r="T668" i="19"/>
  <c r="T772" i="19"/>
  <c r="T608" i="19"/>
  <c r="T794" i="19"/>
  <c r="T710" i="19"/>
  <c r="T625" i="19"/>
  <c r="T809" i="19"/>
  <c r="T924" i="19"/>
  <c r="T621" i="19"/>
  <c r="T602" i="19"/>
  <c r="T721" i="19"/>
  <c r="T869" i="19"/>
  <c r="T980" i="19"/>
  <c r="T612" i="19"/>
  <c r="T594" i="19"/>
  <c r="T942" i="19"/>
  <c r="T534" i="19"/>
  <c r="T541" i="19"/>
  <c r="T701" i="19"/>
  <c r="T696" i="19"/>
  <c r="T853" i="19"/>
  <c r="T900" i="19"/>
  <c r="T806" i="19"/>
  <c r="T593" i="19"/>
  <c r="AS5" i="30" l="1"/>
  <c r="AR4" i="30"/>
  <c r="S10" i="19"/>
  <c r="T10" i="19"/>
  <c r="AT5" i="30" l="1"/>
  <c r="AS4" i="30"/>
  <c r="E41" i="28"/>
  <c r="AT4" i="30" l="1"/>
  <c r="AU5" i="30"/>
  <c r="F41" i="28"/>
  <c r="AU4" i="30" l="1"/>
  <c r="AV5" i="30"/>
  <c r="AV4" i="30" l="1"/>
  <c r="AW5" i="30"/>
  <c r="AX5" i="30" l="1"/>
  <c r="AW4" i="30"/>
  <c r="AX4" i="30" l="1"/>
  <c r="AY5" i="30"/>
  <c r="AZ5" i="30" l="1"/>
  <c r="AY4" i="30"/>
  <c r="AZ4" i="30" l="1"/>
  <c r="BA5" i="30"/>
  <c r="BB5" i="30" l="1"/>
  <c r="BA4" i="30"/>
  <c r="BC5" i="30" l="1"/>
  <c r="BB4" i="30"/>
  <c r="BC4" i="30" l="1"/>
  <c r="BD5" i="30"/>
  <c r="BD4" i="30" l="1"/>
  <c r="BE5" i="30"/>
  <c r="BE4" i="30" l="1"/>
  <c r="BF5" i="30"/>
  <c r="BG5" i="30" l="1"/>
  <c r="BF4" i="30"/>
  <c r="BH5" i="30" l="1"/>
  <c r="BG4" i="30"/>
  <c r="BH4" i="30" l="1"/>
  <c r="BI5" i="30"/>
  <c r="BI4" i="30" l="1"/>
  <c r="BJ5" i="30"/>
  <c r="BJ4" i="30" l="1"/>
  <c r="BK5" i="30"/>
  <c r="BK4" i="30" l="1"/>
  <c r="BL5" i="30"/>
  <c r="BL4" i="30" l="1"/>
  <c r="BM5" i="30"/>
  <c r="BM4" i="30" l="1"/>
  <c r="BN5" i="30"/>
  <c r="BO5" i="30" l="1"/>
  <c r="BN4" i="30"/>
  <c r="BP5" i="30" l="1"/>
  <c r="BO4" i="30"/>
  <c r="BQ5" i="30" l="1"/>
  <c r="BP4" i="30"/>
  <c r="BQ4" i="30" l="1"/>
  <c r="BR5" i="30"/>
  <c r="BR4" i="30" l="1"/>
  <c r="BS5" i="30"/>
  <c r="BT5" i="30" l="1"/>
  <c r="BS4" i="30"/>
  <c r="BT4" i="30" l="1"/>
  <c r="BU5" i="30"/>
  <c r="BV5" i="30" l="1"/>
  <c r="BU4" i="30"/>
  <c r="BW5" i="30" l="1"/>
  <c r="BV4" i="30"/>
  <c r="BX5" i="30" l="1"/>
  <c r="BW4" i="30"/>
  <c r="BY5" i="30" l="1"/>
  <c r="BX4" i="30"/>
  <c r="BZ5" i="30" l="1"/>
  <c r="BY4" i="30"/>
  <c r="BZ4" i="30" l="1"/>
  <c r="CA5" i="30"/>
  <c r="CA4" i="30" l="1"/>
  <c r="CB5" i="30"/>
  <c r="CB4" i="30" l="1"/>
  <c r="CC5" i="30"/>
  <c r="CC4" i="30" l="1"/>
  <c r="CD5" i="30"/>
  <c r="CE5" i="30" l="1"/>
  <c r="CD4" i="30"/>
  <c r="CF5" i="30" l="1"/>
  <c r="CE4" i="30"/>
  <c r="CG5" i="30" l="1"/>
  <c r="CF4" i="30"/>
  <c r="CH5" i="30" l="1"/>
  <c r="CG4" i="30"/>
  <c r="CH4" i="30" l="1"/>
  <c r="CI5" i="30"/>
  <c r="CI4" i="30" l="1"/>
  <c r="CJ5" i="30"/>
  <c r="CK5" i="30" l="1"/>
  <c r="CJ4" i="30"/>
  <c r="CK4" i="30" l="1"/>
  <c r="CL5" i="30"/>
  <c r="CM5" i="30" l="1"/>
  <c r="CL4" i="30"/>
  <c r="CN5" i="30" l="1"/>
  <c r="CM4" i="30"/>
  <c r="CO5" i="30" l="1"/>
  <c r="CN4" i="30"/>
  <c r="CP5" i="30" l="1"/>
  <c r="CO4" i="30"/>
  <c r="CP4" i="30" l="1"/>
  <c r="CQ5" i="30"/>
  <c r="CQ4" i="30" l="1"/>
  <c r="CR5" i="30"/>
  <c r="CR4" i="30" l="1"/>
  <c r="CS5" i="30"/>
  <c r="B21" i="20"/>
  <c r="B20" i="20"/>
  <c r="B19" i="20"/>
  <c r="B18" i="20"/>
  <c r="B17" i="20"/>
  <c r="B16" i="20"/>
  <c r="B15" i="20"/>
  <c r="B14" i="20"/>
  <c r="B13" i="20"/>
  <c r="B12" i="20"/>
  <c r="B11" i="20"/>
  <c r="B10" i="20"/>
  <c r="B9" i="20"/>
  <c r="B8" i="20"/>
  <c r="B7" i="20"/>
  <c r="B6" i="20"/>
  <c r="A6" i="20"/>
  <c r="B44" i="28"/>
  <c r="J38" i="28"/>
  <c r="I38" i="28"/>
  <c r="H38" i="28"/>
  <c r="G38" i="28"/>
  <c r="F38" i="28"/>
  <c r="E38" i="28"/>
  <c r="B33" i="29"/>
  <c r="B25" i="29"/>
  <c r="BT172" i="12"/>
  <c r="A172" i="12"/>
  <c r="BT171" i="12"/>
  <c r="A171" i="12"/>
  <c r="BT170" i="12"/>
  <c r="A170" i="12"/>
  <c r="BT169" i="12"/>
  <c r="A169" i="12"/>
  <c r="BT168" i="12"/>
  <c r="A168" i="12"/>
  <c r="BT167" i="12"/>
  <c r="A167" i="12"/>
  <c r="BT166" i="12"/>
  <c r="A166" i="12"/>
  <c r="BT165" i="12"/>
  <c r="A165" i="12"/>
  <c r="BT164" i="12"/>
  <c r="A164" i="12"/>
  <c r="BT163" i="12"/>
  <c r="A163" i="12"/>
  <c r="BT162" i="12"/>
  <c r="A162" i="12"/>
  <c r="BT161" i="12"/>
  <c r="A161" i="12"/>
  <c r="E158" i="12"/>
  <c r="C158" i="12"/>
  <c r="T156" i="12"/>
  <c r="BT144" i="12"/>
  <c r="A144" i="12"/>
  <c r="BT143" i="12"/>
  <c r="A143" i="12"/>
  <c r="BT142" i="12"/>
  <c r="A142" i="12"/>
  <c r="BT141" i="12"/>
  <c r="A141" i="12"/>
  <c r="BT140" i="12"/>
  <c r="A140" i="12"/>
  <c r="BT139" i="12"/>
  <c r="A139" i="12"/>
  <c r="BT138" i="12"/>
  <c r="A138" i="12"/>
  <c r="BT137" i="12"/>
  <c r="A137" i="12"/>
  <c r="BT136" i="12"/>
  <c r="A136" i="12"/>
  <c r="BT135" i="12"/>
  <c r="A135" i="12"/>
  <c r="BT134" i="12"/>
  <c r="A134" i="12"/>
  <c r="BT133" i="12"/>
  <c r="A133" i="12"/>
  <c r="T128" i="12"/>
  <c r="BT116" i="12"/>
  <c r="A116" i="12"/>
  <c r="BT115" i="12"/>
  <c r="A115" i="12"/>
  <c r="BT114" i="12"/>
  <c r="A114" i="12"/>
  <c r="BT113" i="12"/>
  <c r="A113" i="12"/>
  <c r="BT112" i="12"/>
  <c r="A112" i="12"/>
  <c r="BT111" i="12"/>
  <c r="A111" i="12"/>
  <c r="BT110" i="12"/>
  <c r="A110" i="12"/>
  <c r="BT109" i="12"/>
  <c r="A109" i="12"/>
  <c r="BT108" i="12"/>
  <c r="A108" i="12"/>
  <c r="BT107" i="12"/>
  <c r="A107" i="12"/>
  <c r="BT106" i="12"/>
  <c r="A106" i="12"/>
  <c r="BT105" i="12"/>
  <c r="A105" i="12"/>
  <c r="E102" i="12"/>
  <c r="C102" i="12"/>
  <c r="T100" i="12"/>
  <c r="BT88" i="12"/>
  <c r="A88" i="12"/>
  <c r="BT87" i="12"/>
  <c r="A87" i="12"/>
  <c r="BT86" i="12"/>
  <c r="A86" i="12"/>
  <c r="BT85" i="12"/>
  <c r="A85" i="12"/>
  <c r="BT84" i="12"/>
  <c r="A84" i="12"/>
  <c r="BT83" i="12"/>
  <c r="A83" i="12"/>
  <c r="BT82" i="12"/>
  <c r="A82" i="12"/>
  <c r="BT81" i="12"/>
  <c r="A81" i="12"/>
  <c r="BT80" i="12"/>
  <c r="A80" i="12"/>
  <c r="BT79" i="12"/>
  <c r="A79" i="12"/>
  <c r="BT78" i="12"/>
  <c r="A78" i="12"/>
  <c r="BT77" i="12"/>
  <c r="A77" i="12"/>
  <c r="E74" i="12"/>
  <c r="C74" i="12"/>
  <c r="T72" i="12"/>
  <c r="BT60" i="12"/>
  <c r="A60" i="12"/>
  <c r="BT59" i="12"/>
  <c r="A59" i="12"/>
  <c r="BT58" i="12"/>
  <c r="A58" i="12"/>
  <c r="BT57" i="12"/>
  <c r="A57" i="12"/>
  <c r="BT56" i="12"/>
  <c r="A56" i="12"/>
  <c r="BT55" i="12"/>
  <c r="A55" i="12"/>
  <c r="BT54" i="12"/>
  <c r="A54" i="12"/>
  <c r="BT53" i="12"/>
  <c r="A53" i="12"/>
  <c r="BT52" i="12"/>
  <c r="A52" i="12"/>
  <c r="BT51" i="12"/>
  <c r="A51" i="12"/>
  <c r="BT50" i="12"/>
  <c r="A50" i="12"/>
  <c r="BT49" i="12"/>
  <c r="A49" i="12"/>
  <c r="T44" i="12"/>
  <c r="BR33" i="12"/>
  <c r="BT32" i="12"/>
  <c r="A32" i="12"/>
  <c r="BT31" i="12"/>
  <c r="A31" i="12"/>
  <c r="BT30" i="12"/>
  <c r="A30" i="12"/>
  <c r="BT29" i="12"/>
  <c r="A29" i="12"/>
  <c r="BT28" i="12"/>
  <c r="A28" i="12"/>
  <c r="BT27" i="12"/>
  <c r="A27" i="12"/>
  <c r="BT26" i="12"/>
  <c r="A26" i="12"/>
  <c r="BT25" i="12"/>
  <c r="A25" i="12"/>
  <c r="BT24" i="12"/>
  <c r="A24" i="12"/>
  <c r="BT23" i="12"/>
  <c r="A23" i="12"/>
  <c r="BT22" i="12"/>
  <c r="A22" i="12"/>
  <c r="BT21" i="12"/>
  <c r="A21" i="12"/>
  <c r="T16" i="12"/>
  <c r="T1" i="30"/>
  <c r="S1" i="30"/>
  <c r="R1" i="30"/>
  <c r="Q1" i="30"/>
  <c r="P1" i="30"/>
  <c r="O1" i="30"/>
  <c r="N1" i="30"/>
  <c r="M1" i="30"/>
  <c r="L1" i="30"/>
  <c r="K1" i="30"/>
  <c r="AL2000" i="19"/>
  <c r="AM2000" i="19" s="1"/>
  <c r="AL1999" i="19"/>
  <c r="AM1999" i="19" s="1"/>
  <c r="V1999" i="19"/>
  <c r="X1999" i="19" s="1"/>
  <c r="AL1998" i="19"/>
  <c r="AM1998" i="19" s="1"/>
  <c r="V1998" i="19"/>
  <c r="X1998" i="19" s="1"/>
  <c r="AL1997" i="19"/>
  <c r="AM1997" i="19" s="1"/>
  <c r="V1997" i="19"/>
  <c r="X1997" i="19" s="1"/>
  <c r="AL1996" i="19"/>
  <c r="AM1996" i="19" s="1"/>
  <c r="V1996" i="19"/>
  <c r="X1996" i="19" s="1"/>
  <c r="AL1995" i="19"/>
  <c r="AM1995" i="19" s="1"/>
  <c r="V1995" i="19"/>
  <c r="X1995" i="19" s="1"/>
  <c r="AL1994" i="19"/>
  <c r="AM1994" i="19" s="1"/>
  <c r="V1994" i="19"/>
  <c r="X1994" i="19" s="1"/>
  <c r="AL1993" i="19"/>
  <c r="AM1993" i="19" s="1"/>
  <c r="V1993" i="19"/>
  <c r="X1993" i="19" s="1"/>
  <c r="AL1992" i="19"/>
  <c r="AM1992" i="19" s="1"/>
  <c r="V1992" i="19"/>
  <c r="X1992" i="19" s="1"/>
  <c r="AL1991" i="19"/>
  <c r="AM1991" i="19" s="1"/>
  <c r="V1991" i="19"/>
  <c r="X1991" i="19" s="1"/>
  <c r="AL1990" i="19"/>
  <c r="AM1990" i="19" s="1"/>
  <c r="V1990" i="19"/>
  <c r="X1990" i="19" s="1"/>
  <c r="AL1989" i="19"/>
  <c r="AM1989" i="19" s="1"/>
  <c r="V1989" i="19"/>
  <c r="X1989" i="19" s="1"/>
  <c r="AL1988" i="19"/>
  <c r="AM1988" i="19" s="1"/>
  <c r="V1988" i="19"/>
  <c r="X1988" i="19" s="1"/>
  <c r="AL1987" i="19"/>
  <c r="AM1987" i="19" s="1"/>
  <c r="V1987" i="19"/>
  <c r="X1987" i="19" s="1"/>
  <c r="AL1986" i="19"/>
  <c r="AM1986" i="19" s="1"/>
  <c r="V1986" i="19"/>
  <c r="X1986" i="19" s="1"/>
  <c r="AL1985" i="19"/>
  <c r="AM1985" i="19" s="1"/>
  <c r="V1985" i="19"/>
  <c r="X1985" i="19" s="1"/>
  <c r="AL1984" i="19"/>
  <c r="AM1984" i="19" s="1"/>
  <c r="V1984" i="19"/>
  <c r="X1984" i="19" s="1"/>
  <c r="AL1983" i="19"/>
  <c r="AM1983" i="19" s="1"/>
  <c r="V1983" i="19"/>
  <c r="X1983" i="19" s="1"/>
  <c r="AL1982" i="19"/>
  <c r="AM1982" i="19" s="1"/>
  <c r="V1982" i="19"/>
  <c r="X1982" i="19" s="1"/>
  <c r="AL1981" i="19"/>
  <c r="AM1981" i="19" s="1"/>
  <c r="V1981" i="19"/>
  <c r="X1981" i="19" s="1"/>
  <c r="AL1980" i="19"/>
  <c r="AM1980" i="19" s="1"/>
  <c r="V1980" i="19"/>
  <c r="X1980" i="19" s="1"/>
  <c r="AL1979" i="19"/>
  <c r="AM1979" i="19" s="1"/>
  <c r="V1979" i="19"/>
  <c r="X1979" i="19" s="1"/>
  <c r="AL1978" i="19"/>
  <c r="AM1978" i="19" s="1"/>
  <c r="V1978" i="19"/>
  <c r="X1978" i="19" s="1"/>
  <c r="AL1977" i="19"/>
  <c r="AM1977" i="19" s="1"/>
  <c r="V1977" i="19"/>
  <c r="X1977" i="19" s="1"/>
  <c r="AL1976" i="19"/>
  <c r="AM1976" i="19" s="1"/>
  <c r="V1976" i="19"/>
  <c r="X1976" i="19" s="1"/>
  <c r="AL1975" i="19"/>
  <c r="AM1975" i="19" s="1"/>
  <c r="V1975" i="19"/>
  <c r="X1975" i="19" s="1"/>
  <c r="AL1974" i="19"/>
  <c r="AM1974" i="19" s="1"/>
  <c r="V1974" i="19"/>
  <c r="X1974" i="19" s="1"/>
  <c r="AL1973" i="19"/>
  <c r="AM1973" i="19" s="1"/>
  <c r="V1973" i="19"/>
  <c r="X1973" i="19" s="1"/>
  <c r="AL1972" i="19"/>
  <c r="AM1972" i="19" s="1"/>
  <c r="V1972" i="19"/>
  <c r="X1972" i="19" s="1"/>
  <c r="AL1971" i="19"/>
  <c r="AM1971" i="19" s="1"/>
  <c r="V1971" i="19"/>
  <c r="X1971" i="19" s="1"/>
  <c r="AL1970" i="19"/>
  <c r="AM1970" i="19" s="1"/>
  <c r="V1970" i="19"/>
  <c r="X1970" i="19" s="1"/>
  <c r="AL1969" i="19"/>
  <c r="AM1969" i="19" s="1"/>
  <c r="V1969" i="19"/>
  <c r="X1969" i="19" s="1"/>
  <c r="AL1968" i="19"/>
  <c r="AM1968" i="19" s="1"/>
  <c r="V1968" i="19"/>
  <c r="X1968" i="19" s="1"/>
  <c r="AL1967" i="19"/>
  <c r="AM1967" i="19" s="1"/>
  <c r="V1967" i="19"/>
  <c r="X1967" i="19" s="1"/>
  <c r="AL1966" i="19"/>
  <c r="AM1966" i="19" s="1"/>
  <c r="V1966" i="19"/>
  <c r="X1966" i="19" s="1"/>
  <c r="AL1965" i="19"/>
  <c r="AM1965" i="19" s="1"/>
  <c r="V1965" i="19"/>
  <c r="X1965" i="19" s="1"/>
  <c r="AL1964" i="19"/>
  <c r="AM1964" i="19" s="1"/>
  <c r="V1964" i="19"/>
  <c r="X1964" i="19" s="1"/>
  <c r="AL1963" i="19"/>
  <c r="AM1963" i="19" s="1"/>
  <c r="V1963" i="19"/>
  <c r="X1963" i="19" s="1"/>
  <c r="AL1962" i="19"/>
  <c r="AM1962" i="19" s="1"/>
  <c r="V1962" i="19"/>
  <c r="X1962" i="19" s="1"/>
  <c r="AL1961" i="19"/>
  <c r="AM1961" i="19" s="1"/>
  <c r="V1961" i="19"/>
  <c r="X1961" i="19" s="1"/>
  <c r="AL1960" i="19"/>
  <c r="AM1960" i="19" s="1"/>
  <c r="V1960" i="19"/>
  <c r="X1960" i="19" s="1"/>
  <c r="AL1959" i="19"/>
  <c r="AM1959" i="19" s="1"/>
  <c r="V1959" i="19"/>
  <c r="X1959" i="19" s="1"/>
  <c r="AL1958" i="19"/>
  <c r="AM1958" i="19" s="1"/>
  <c r="V1958" i="19"/>
  <c r="X1958" i="19" s="1"/>
  <c r="AL1957" i="19"/>
  <c r="AM1957" i="19" s="1"/>
  <c r="V1957" i="19"/>
  <c r="X1957" i="19" s="1"/>
  <c r="AL1956" i="19"/>
  <c r="AM1956" i="19" s="1"/>
  <c r="V1956" i="19"/>
  <c r="X1956" i="19" s="1"/>
  <c r="AL1955" i="19"/>
  <c r="AM1955" i="19" s="1"/>
  <c r="V1955" i="19"/>
  <c r="X1955" i="19" s="1"/>
  <c r="AL1954" i="19"/>
  <c r="AM1954" i="19" s="1"/>
  <c r="V1954" i="19"/>
  <c r="X1954" i="19" s="1"/>
  <c r="AL1953" i="19"/>
  <c r="AM1953" i="19" s="1"/>
  <c r="V1953" i="19"/>
  <c r="X1953" i="19" s="1"/>
  <c r="AL1952" i="19"/>
  <c r="AM1952" i="19" s="1"/>
  <c r="V1952" i="19"/>
  <c r="X1952" i="19" s="1"/>
  <c r="AL1951" i="19"/>
  <c r="AM1951" i="19" s="1"/>
  <c r="V1951" i="19"/>
  <c r="X1951" i="19" s="1"/>
  <c r="AL1950" i="19"/>
  <c r="AM1950" i="19" s="1"/>
  <c r="V1950" i="19"/>
  <c r="X1950" i="19" s="1"/>
  <c r="AL1949" i="19"/>
  <c r="AM1949" i="19" s="1"/>
  <c r="V1949" i="19"/>
  <c r="X1949" i="19" s="1"/>
  <c r="AL1948" i="19"/>
  <c r="AM1948" i="19" s="1"/>
  <c r="V1948" i="19"/>
  <c r="X1948" i="19" s="1"/>
  <c r="AL1947" i="19"/>
  <c r="AM1947" i="19" s="1"/>
  <c r="V1947" i="19"/>
  <c r="X1947" i="19" s="1"/>
  <c r="AL1946" i="19"/>
  <c r="AM1946" i="19" s="1"/>
  <c r="V1946" i="19"/>
  <c r="X1946" i="19" s="1"/>
  <c r="AL1945" i="19"/>
  <c r="AM1945" i="19" s="1"/>
  <c r="V1945" i="19"/>
  <c r="X1945" i="19" s="1"/>
  <c r="AL1944" i="19"/>
  <c r="AM1944" i="19" s="1"/>
  <c r="V1944" i="19"/>
  <c r="X1944" i="19" s="1"/>
  <c r="AL1943" i="19"/>
  <c r="AM1943" i="19" s="1"/>
  <c r="V1943" i="19"/>
  <c r="X1943" i="19" s="1"/>
  <c r="AL1942" i="19"/>
  <c r="AM1942" i="19" s="1"/>
  <c r="V1942" i="19"/>
  <c r="X1942" i="19" s="1"/>
  <c r="AL1941" i="19"/>
  <c r="AM1941" i="19" s="1"/>
  <c r="V1941" i="19"/>
  <c r="X1941" i="19" s="1"/>
  <c r="AL1940" i="19"/>
  <c r="AM1940" i="19" s="1"/>
  <c r="V1940" i="19"/>
  <c r="X1940" i="19" s="1"/>
  <c r="AL1939" i="19"/>
  <c r="AM1939" i="19" s="1"/>
  <c r="V1939" i="19"/>
  <c r="X1939" i="19" s="1"/>
  <c r="AL1938" i="19"/>
  <c r="AM1938" i="19" s="1"/>
  <c r="V1938" i="19"/>
  <c r="X1938" i="19" s="1"/>
  <c r="AL1937" i="19"/>
  <c r="AM1937" i="19" s="1"/>
  <c r="V1937" i="19"/>
  <c r="X1937" i="19" s="1"/>
  <c r="AL1936" i="19"/>
  <c r="AM1936" i="19" s="1"/>
  <c r="V1936" i="19"/>
  <c r="X1936" i="19" s="1"/>
  <c r="AL1935" i="19"/>
  <c r="AM1935" i="19" s="1"/>
  <c r="V1935" i="19"/>
  <c r="X1935" i="19" s="1"/>
  <c r="AL1934" i="19"/>
  <c r="AM1934" i="19" s="1"/>
  <c r="V1934" i="19"/>
  <c r="X1934" i="19" s="1"/>
  <c r="AL1933" i="19"/>
  <c r="AM1933" i="19" s="1"/>
  <c r="V1933" i="19"/>
  <c r="X1933" i="19" s="1"/>
  <c r="AL1932" i="19"/>
  <c r="AM1932" i="19" s="1"/>
  <c r="V1932" i="19"/>
  <c r="X1932" i="19" s="1"/>
  <c r="AL1931" i="19"/>
  <c r="AM1931" i="19" s="1"/>
  <c r="V1931" i="19"/>
  <c r="X1931" i="19" s="1"/>
  <c r="AL1930" i="19"/>
  <c r="AM1930" i="19" s="1"/>
  <c r="V1930" i="19"/>
  <c r="X1930" i="19" s="1"/>
  <c r="AL1929" i="19"/>
  <c r="AM1929" i="19" s="1"/>
  <c r="V1929" i="19"/>
  <c r="X1929" i="19" s="1"/>
  <c r="AL1928" i="19"/>
  <c r="AM1928" i="19" s="1"/>
  <c r="V1928" i="19"/>
  <c r="X1928" i="19" s="1"/>
  <c r="AL1927" i="19"/>
  <c r="AM1927" i="19" s="1"/>
  <c r="V1927" i="19"/>
  <c r="X1927" i="19" s="1"/>
  <c r="AL1926" i="19"/>
  <c r="AM1926" i="19" s="1"/>
  <c r="V1926" i="19"/>
  <c r="X1926" i="19" s="1"/>
  <c r="AL1925" i="19"/>
  <c r="AM1925" i="19" s="1"/>
  <c r="V1925" i="19"/>
  <c r="X1925" i="19" s="1"/>
  <c r="AL1924" i="19"/>
  <c r="AM1924" i="19" s="1"/>
  <c r="V1924" i="19"/>
  <c r="X1924" i="19" s="1"/>
  <c r="AL1923" i="19"/>
  <c r="AM1923" i="19" s="1"/>
  <c r="V1923" i="19"/>
  <c r="X1923" i="19" s="1"/>
  <c r="AL1922" i="19"/>
  <c r="AM1922" i="19" s="1"/>
  <c r="V1922" i="19"/>
  <c r="X1922" i="19" s="1"/>
  <c r="AL1921" i="19"/>
  <c r="AM1921" i="19" s="1"/>
  <c r="V1921" i="19"/>
  <c r="X1921" i="19" s="1"/>
  <c r="AL1920" i="19"/>
  <c r="AM1920" i="19" s="1"/>
  <c r="V1920" i="19"/>
  <c r="X1920" i="19" s="1"/>
  <c r="AL1919" i="19"/>
  <c r="AM1919" i="19" s="1"/>
  <c r="V1919" i="19"/>
  <c r="X1919" i="19" s="1"/>
  <c r="AL1918" i="19"/>
  <c r="AM1918" i="19" s="1"/>
  <c r="V1918" i="19"/>
  <c r="X1918" i="19" s="1"/>
  <c r="AL1917" i="19"/>
  <c r="AM1917" i="19" s="1"/>
  <c r="V1917" i="19"/>
  <c r="X1917" i="19" s="1"/>
  <c r="AL1916" i="19"/>
  <c r="AM1916" i="19" s="1"/>
  <c r="V1916" i="19"/>
  <c r="X1916" i="19" s="1"/>
  <c r="AL1915" i="19"/>
  <c r="AM1915" i="19" s="1"/>
  <c r="V1915" i="19"/>
  <c r="X1915" i="19" s="1"/>
  <c r="AL1914" i="19"/>
  <c r="AM1914" i="19" s="1"/>
  <c r="V1914" i="19"/>
  <c r="X1914" i="19" s="1"/>
  <c r="AL1913" i="19"/>
  <c r="AM1913" i="19" s="1"/>
  <c r="V1913" i="19"/>
  <c r="X1913" i="19" s="1"/>
  <c r="AL1912" i="19"/>
  <c r="AM1912" i="19" s="1"/>
  <c r="V1912" i="19"/>
  <c r="X1912" i="19" s="1"/>
  <c r="AL1911" i="19"/>
  <c r="AM1911" i="19" s="1"/>
  <c r="V1911" i="19"/>
  <c r="X1911" i="19" s="1"/>
  <c r="AL1910" i="19"/>
  <c r="AM1910" i="19" s="1"/>
  <c r="V1910" i="19"/>
  <c r="X1910" i="19" s="1"/>
  <c r="AL1909" i="19"/>
  <c r="AM1909" i="19" s="1"/>
  <c r="V1909" i="19"/>
  <c r="X1909" i="19" s="1"/>
  <c r="AL1908" i="19"/>
  <c r="AM1908" i="19" s="1"/>
  <c r="V1908" i="19"/>
  <c r="X1908" i="19" s="1"/>
  <c r="AL1907" i="19"/>
  <c r="AM1907" i="19" s="1"/>
  <c r="V1907" i="19"/>
  <c r="X1907" i="19" s="1"/>
  <c r="AL1906" i="19"/>
  <c r="AM1906" i="19" s="1"/>
  <c r="V1906" i="19"/>
  <c r="X1906" i="19" s="1"/>
  <c r="AL1905" i="19"/>
  <c r="AM1905" i="19" s="1"/>
  <c r="V1905" i="19"/>
  <c r="X1905" i="19" s="1"/>
  <c r="AL1904" i="19"/>
  <c r="AM1904" i="19" s="1"/>
  <c r="V1904" i="19"/>
  <c r="X1904" i="19" s="1"/>
  <c r="AL1903" i="19"/>
  <c r="AM1903" i="19" s="1"/>
  <c r="V1903" i="19"/>
  <c r="X1903" i="19" s="1"/>
  <c r="AL1902" i="19"/>
  <c r="AM1902" i="19" s="1"/>
  <c r="V1902" i="19"/>
  <c r="X1902" i="19" s="1"/>
  <c r="AL1901" i="19"/>
  <c r="AM1901" i="19" s="1"/>
  <c r="V1901" i="19"/>
  <c r="X1901" i="19" s="1"/>
  <c r="AL1900" i="19"/>
  <c r="AM1900" i="19" s="1"/>
  <c r="V1900" i="19"/>
  <c r="X1900" i="19" s="1"/>
  <c r="AL1899" i="19"/>
  <c r="AM1899" i="19" s="1"/>
  <c r="V1899" i="19"/>
  <c r="X1899" i="19" s="1"/>
  <c r="AL1898" i="19"/>
  <c r="AM1898" i="19" s="1"/>
  <c r="V1898" i="19"/>
  <c r="X1898" i="19" s="1"/>
  <c r="AL1897" i="19"/>
  <c r="AM1897" i="19" s="1"/>
  <c r="V1897" i="19"/>
  <c r="X1897" i="19" s="1"/>
  <c r="AL1896" i="19"/>
  <c r="AM1896" i="19" s="1"/>
  <c r="V1896" i="19"/>
  <c r="X1896" i="19" s="1"/>
  <c r="AL1895" i="19"/>
  <c r="AM1895" i="19" s="1"/>
  <c r="V1895" i="19"/>
  <c r="X1895" i="19" s="1"/>
  <c r="AL1894" i="19"/>
  <c r="AM1894" i="19" s="1"/>
  <c r="V1894" i="19"/>
  <c r="X1894" i="19" s="1"/>
  <c r="AL1893" i="19"/>
  <c r="AM1893" i="19" s="1"/>
  <c r="V1893" i="19"/>
  <c r="X1893" i="19" s="1"/>
  <c r="AL1892" i="19"/>
  <c r="AM1892" i="19" s="1"/>
  <c r="V1892" i="19"/>
  <c r="X1892" i="19" s="1"/>
  <c r="AL1891" i="19"/>
  <c r="AM1891" i="19" s="1"/>
  <c r="V1891" i="19"/>
  <c r="X1891" i="19" s="1"/>
  <c r="AL1890" i="19"/>
  <c r="AM1890" i="19" s="1"/>
  <c r="V1890" i="19"/>
  <c r="X1890" i="19" s="1"/>
  <c r="AL1889" i="19"/>
  <c r="AM1889" i="19" s="1"/>
  <c r="V1889" i="19"/>
  <c r="X1889" i="19" s="1"/>
  <c r="AL1888" i="19"/>
  <c r="AM1888" i="19" s="1"/>
  <c r="V1888" i="19"/>
  <c r="X1888" i="19" s="1"/>
  <c r="AL1887" i="19"/>
  <c r="AM1887" i="19" s="1"/>
  <c r="V1887" i="19"/>
  <c r="X1887" i="19" s="1"/>
  <c r="AL1886" i="19"/>
  <c r="AM1886" i="19" s="1"/>
  <c r="V1886" i="19"/>
  <c r="X1886" i="19" s="1"/>
  <c r="AL1885" i="19"/>
  <c r="AM1885" i="19" s="1"/>
  <c r="V1885" i="19"/>
  <c r="X1885" i="19" s="1"/>
  <c r="AL1884" i="19"/>
  <c r="AM1884" i="19" s="1"/>
  <c r="V1884" i="19"/>
  <c r="X1884" i="19" s="1"/>
  <c r="AL1883" i="19"/>
  <c r="AM1883" i="19" s="1"/>
  <c r="V1883" i="19"/>
  <c r="X1883" i="19" s="1"/>
  <c r="AL1882" i="19"/>
  <c r="AM1882" i="19" s="1"/>
  <c r="V1882" i="19"/>
  <c r="X1882" i="19" s="1"/>
  <c r="AL1881" i="19"/>
  <c r="AM1881" i="19" s="1"/>
  <c r="V1881" i="19"/>
  <c r="X1881" i="19" s="1"/>
  <c r="AL1880" i="19"/>
  <c r="AM1880" i="19" s="1"/>
  <c r="V1880" i="19"/>
  <c r="X1880" i="19" s="1"/>
  <c r="AL1879" i="19"/>
  <c r="AM1879" i="19" s="1"/>
  <c r="V1879" i="19"/>
  <c r="X1879" i="19" s="1"/>
  <c r="AL1878" i="19"/>
  <c r="AM1878" i="19" s="1"/>
  <c r="V1878" i="19"/>
  <c r="X1878" i="19" s="1"/>
  <c r="AL1877" i="19"/>
  <c r="AM1877" i="19" s="1"/>
  <c r="V1877" i="19"/>
  <c r="X1877" i="19" s="1"/>
  <c r="AL1876" i="19"/>
  <c r="AM1876" i="19" s="1"/>
  <c r="V1876" i="19"/>
  <c r="X1876" i="19" s="1"/>
  <c r="AL1875" i="19"/>
  <c r="AM1875" i="19" s="1"/>
  <c r="V1875" i="19"/>
  <c r="X1875" i="19" s="1"/>
  <c r="AL1874" i="19"/>
  <c r="AM1874" i="19" s="1"/>
  <c r="V1874" i="19"/>
  <c r="X1874" i="19" s="1"/>
  <c r="AL1873" i="19"/>
  <c r="AM1873" i="19" s="1"/>
  <c r="V1873" i="19"/>
  <c r="X1873" i="19" s="1"/>
  <c r="AL1872" i="19"/>
  <c r="AM1872" i="19" s="1"/>
  <c r="V1872" i="19"/>
  <c r="X1872" i="19" s="1"/>
  <c r="AL1871" i="19"/>
  <c r="AM1871" i="19" s="1"/>
  <c r="V1871" i="19"/>
  <c r="X1871" i="19" s="1"/>
  <c r="AL1870" i="19"/>
  <c r="AM1870" i="19" s="1"/>
  <c r="V1870" i="19"/>
  <c r="X1870" i="19" s="1"/>
  <c r="AL1869" i="19"/>
  <c r="AM1869" i="19" s="1"/>
  <c r="V1869" i="19"/>
  <c r="X1869" i="19" s="1"/>
  <c r="AL1868" i="19"/>
  <c r="AM1868" i="19" s="1"/>
  <c r="V1868" i="19"/>
  <c r="X1868" i="19" s="1"/>
  <c r="AL1867" i="19"/>
  <c r="AM1867" i="19" s="1"/>
  <c r="V1867" i="19"/>
  <c r="X1867" i="19" s="1"/>
  <c r="AL1866" i="19"/>
  <c r="AM1866" i="19" s="1"/>
  <c r="V1866" i="19"/>
  <c r="X1866" i="19" s="1"/>
  <c r="AL1865" i="19"/>
  <c r="AM1865" i="19" s="1"/>
  <c r="V1865" i="19"/>
  <c r="X1865" i="19" s="1"/>
  <c r="AL1864" i="19"/>
  <c r="AM1864" i="19" s="1"/>
  <c r="V1864" i="19"/>
  <c r="X1864" i="19" s="1"/>
  <c r="AL1863" i="19"/>
  <c r="AM1863" i="19" s="1"/>
  <c r="V1863" i="19"/>
  <c r="X1863" i="19" s="1"/>
  <c r="AL1862" i="19"/>
  <c r="AM1862" i="19" s="1"/>
  <c r="V1862" i="19"/>
  <c r="X1862" i="19" s="1"/>
  <c r="AL1861" i="19"/>
  <c r="AM1861" i="19" s="1"/>
  <c r="V1861" i="19"/>
  <c r="X1861" i="19" s="1"/>
  <c r="AL1860" i="19"/>
  <c r="AM1860" i="19" s="1"/>
  <c r="V1860" i="19"/>
  <c r="X1860" i="19" s="1"/>
  <c r="AL1859" i="19"/>
  <c r="AM1859" i="19" s="1"/>
  <c r="V1859" i="19"/>
  <c r="X1859" i="19" s="1"/>
  <c r="AL1858" i="19"/>
  <c r="AM1858" i="19" s="1"/>
  <c r="V1858" i="19"/>
  <c r="X1858" i="19" s="1"/>
  <c r="AL1857" i="19"/>
  <c r="AM1857" i="19" s="1"/>
  <c r="V1857" i="19"/>
  <c r="X1857" i="19" s="1"/>
  <c r="AL1856" i="19"/>
  <c r="AM1856" i="19" s="1"/>
  <c r="V1856" i="19"/>
  <c r="X1856" i="19" s="1"/>
  <c r="AL1855" i="19"/>
  <c r="AM1855" i="19" s="1"/>
  <c r="V1855" i="19"/>
  <c r="X1855" i="19" s="1"/>
  <c r="AL1854" i="19"/>
  <c r="AM1854" i="19" s="1"/>
  <c r="V1854" i="19"/>
  <c r="X1854" i="19" s="1"/>
  <c r="AL1853" i="19"/>
  <c r="AM1853" i="19" s="1"/>
  <c r="V1853" i="19"/>
  <c r="X1853" i="19" s="1"/>
  <c r="AL1852" i="19"/>
  <c r="AM1852" i="19" s="1"/>
  <c r="V1852" i="19"/>
  <c r="X1852" i="19" s="1"/>
  <c r="AL1851" i="19"/>
  <c r="AM1851" i="19" s="1"/>
  <c r="V1851" i="19"/>
  <c r="X1851" i="19" s="1"/>
  <c r="AL1850" i="19"/>
  <c r="AM1850" i="19" s="1"/>
  <c r="V1850" i="19"/>
  <c r="X1850" i="19" s="1"/>
  <c r="AL1849" i="19"/>
  <c r="AM1849" i="19" s="1"/>
  <c r="V1849" i="19"/>
  <c r="X1849" i="19" s="1"/>
  <c r="AL1848" i="19"/>
  <c r="AM1848" i="19" s="1"/>
  <c r="V1848" i="19"/>
  <c r="X1848" i="19" s="1"/>
  <c r="AL1847" i="19"/>
  <c r="AM1847" i="19" s="1"/>
  <c r="V1847" i="19"/>
  <c r="X1847" i="19" s="1"/>
  <c r="AL1846" i="19"/>
  <c r="AM1846" i="19" s="1"/>
  <c r="V1846" i="19"/>
  <c r="X1846" i="19" s="1"/>
  <c r="AL1845" i="19"/>
  <c r="AM1845" i="19" s="1"/>
  <c r="V1845" i="19"/>
  <c r="X1845" i="19" s="1"/>
  <c r="AL1844" i="19"/>
  <c r="AM1844" i="19" s="1"/>
  <c r="V1844" i="19"/>
  <c r="X1844" i="19" s="1"/>
  <c r="AL1843" i="19"/>
  <c r="AM1843" i="19" s="1"/>
  <c r="V1843" i="19"/>
  <c r="X1843" i="19" s="1"/>
  <c r="AL1842" i="19"/>
  <c r="AM1842" i="19" s="1"/>
  <c r="V1842" i="19"/>
  <c r="X1842" i="19" s="1"/>
  <c r="AL1841" i="19"/>
  <c r="AM1841" i="19" s="1"/>
  <c r="V1841" i="19"/>
  <c r="X1841" i="19" s="1"/>
  <c r="AL1840" i="19"/>
  <c r="AM1840" i="19" s="1"/>
  <c r="V1840" i="19"/>
  <c r="X1840" i="19" s="1"/>
  <c r="AL1839" i="19"/>
  <c r="AM1839" i="19" s="1"/>
  <c r="V1839" i="19"/>
  <c r="X1839" i="19" s="1"/>
  <c r="AL1838" i="19"/>
  <c r="AM1838" i="19" s="1"/>
  <c r="V1838" i="19"/>
  <c r="X1838" i="19" s="1"/>
  <c r="AL1837" i="19"/>
  <c r="AM1837" i="19" s="1"/>
  <c r="V1837" i="19"/>
  <c r="X1837" i="19" s="1"/>
  <c r="AL1836" i="19"/>
  <c r="AM1836" i="19" s="1"/>
  <c r="V1836" i="19"/>
  <c r="X1836" i="19" s="1"/>
  <c r="AL1835" i="19"/>
  <c r="AM1835" i="19" s="1"/>
  <c r="V1835" i="19"/>
  <c r="X1835" i="19" s="1"/>
  <c r="AL1834" i="19"/>
  <c r="AM1834" i="19" s="1"/>
  <c r="V1834" i="19"/>
  <c r="X1834" i="19" s="1"/>
  <c r="AL1833" i="19"/>
  <c r="AM1833" i="19" s="1"/>
  <c r="V1833" i="19"/>
  <c r="X1833" i="19" s="1"/>
  <c r="AL1832" i="19"/>
  <c r="AM1832" i="19" s="1"/>
  <c r="V1832" i="19"/>
  <c r="X1832" i="19" s="1"/>
  <c r="AL1831" i="19"/>
  <c r="AM1831" i="19" s="1"/>
  <c r="V1831" i="19"/>
  <c r="X1831" i="19" s="1"/>
  <c r="AL1830" i="19"/>
  <c r="AM1830" i="19" s="1"/>
  <c r="V1830" i="19"/>
  <c r="X1830" i="19" s="1"/>
  <c r="AL1829" i="19"/>
  <c r="AM1829" i="19" s="1"/>
  <c r="V1829" i="19"/>
  <c r="X1829" i="19" s="1"/>
  <c r="AL1828" i="19"/>
  <c r="AM1828" i="19" s="1"/>
  <c r="V1828" i="19"/>
  <c r="X1828" i="19" s="1"/>
  <c r="AL1827" i="19"/>
  <c r="AM1827" i="19" s="1"/>
  <c r="V1827" i="19"/>
  <c r="X1827" i="19" s="1"/>
  <c r="AL1826" i="19"/>
  <c r="AM1826" i="19" s="1"/>
  <c r="V1826" i="19"/>
  <c r="X1826" i="19" s="1"/>
  <c r="AL1825" i="19"/>
  <c r="AM1825" i="19" s="1"/>
  <c r="V1825" i="19"/>
  <c r="X1825" i="19" s="1"/>
  <c r="AL1824" i="19"/>
  <c r="AM1824" i="19" s="1"/>
  <c r="V1824" i="19"/>
  <c r="X1824" i="19" s="1"/>
  <c r="AL1823" i="19"/>
  <c r="AM1823" i="19" s="1"/>
  <c r="V1823" i="19"/>
  <c r="X1823" i="19" s="1"/>
  <c r="AL1822" i="19"/>
  <c r="AM1822" i="19" s="1"/>
  <c r="V1822" i="19"/>
  <c r="X1822" i="19" s="1"/>
  <c r="AL1821" i="19"/>
  <c r="AM1821" i="19" s="1"/>
  <c r="V1821" i="19"/>
  <c r="X1821" i="19" s="1"/>
  <c r="AL1820" i="19"/>
  <c r="AM1820" i="19" s="1"/>
  <c r="V1820" i="19"/>
  <c r="X1820" i="19" s="1"/>
  <c r="AL1819" i="19"/>
  <c r="AM1819" i="19" s="1"/>
  <c r="V1819" i="19"/>
  <c r="X1819" i="19" s="1"/>
  <c r="AL1818" i="19"/>
  <c r="AM1818" i="19" s="1"/>
  <c r="V1818" i="19"/>
  <c r="X1818" i="19" s="1"/>
  <c r="AL1817" i="19"/>
  <c r="AM1817" i="19" s="1"/>
  <c r="V1817" i="19"/>
  <c r="X1817" i="19" s="1"/>
  <c r="AL1816" i="19"/>
  <c r="AM1816" i="19" s="1"/>
  <c r="V1816" i="19"/>
  <c r="X1816" i="19" s="1"/>
  <c r="AL1815" i="19"/>
  <c r="AM1815" i="19" s="1"/>
  <c r="V1815" i="19"/>
  <c r="X1815" i="19" s="1"/>
  <c r="AL1814" i="19"/>
  <c r="AM1814" i="19" s="1"/>
  <c r="V1814" i="19"/>
  <c r="X1814" i="19" s="1"/>
  <c r="AL1813" i="19"/>
  <c r="AM1813" i="19" s="1"/>
  <c r="V1813" i="19"/>
  <c r="X1813" i="19" s="1"/>
  <c r="AL1812" i="19"/>
  <c r="AM1812" i="19" s="1"/>
  <c r="V1812" i="19"/>
  <c r="X1812" i="19" s="1"/>
  <c r="AL1811" i="19"/>
  <c r="AM1811" i="19" s="1"/>
  <c r="V1811" i="19"/>
  <c r="X1811" i="19" s="1"/>
  <c r="AL1810" i="19"/>
  <c r="AM1810" i="19" s="1"/>
  <c r="V1810" i="19"/>
  <c r="X1810" i="19" s="1"/>
  <c r="AL1809" i="19"/>
  <c r="AM1809" i="19" s="1"/>
  <c r="V1809" i="19"/>
  <c r="X1809" i="19" s="1"/>
  <c r="AL1808" i="19"/>
  <c r="AM1808" i="19" s="1"/>
  <c r="V1808" i="19"/>
  <c r="X1808" i="19" s="1"/>
  <c r="AL1807" i="19"/>
  <c r="AM1807" i="19" s="1"/>
  <c r="V1807" i="19"/>
  <c r="X1807" i="19" s="1"/>
  <c r="AL1806" i="19"/>
  <c r="AM1806" i="19" s="1"/>
  <c r="V1806" i="19"/>
  <c r="X1806" i="19" s="1"/>
  <c r="AL1805" i="19"/>
  <c r="AM1805" i="19" s="1"/>
  <c r="V1805" i="19"/>
  <c r="X1805" i="19" s="1"/>
  <c r="AL1804" i="19"/>
  <c r="AM1804" i="19" s="1"/>
  <c r="V1804" i="19"/>
  <c r="X1804" i="19" s="1"/>
  <c r="AL1803" i="19"/>
  <c r="AM1803" i="19" s="1"/>
  <c r="V1803" i="19"/>
  <c r="X1803" i="19" s="1"/>
  <c r="AL1802" i="19"/>
  <c r="AM1802" i="19" s="1"/>
  <c r="V1802" i="19"/>
  <c r="X1802" i="19" s="1"/>
  <c r="AL1801" i="19"/>
  <c r="AM1801" i="19" s="1"/>
  <c r="V1801" i="19"/>
  <c r="X1801" i="19" s="1"/>
  <c r="AL1800" i="19"/>
  <c r="AM1800" i="19" s="1"/>
  <c r="V1800" i="19"/>
  <c r="X1800" i="19" s="1"/>
  <c r="AL1799" i="19"/>
  <c r="AM1799" i="19" s="1"/>
  <c r="V1799" i="19"/>
  <c r="X1799" i="19" s="1"/>
  <c r="AL1798" i="19"/>
  <c r="AM1798" i="19" s="1"/>
  <c r="V1798" i="19"/>
  <c r="X1798" i="19" s="1"/>
  <c r="AL1797" i="19"/>
  <c r="AM1797" i="19" s="1"/>
  <c r="V1797" i="19"/>
  <c r="X1797" i="19" s="1"/>
  <c r="AL1796" i="19"/>
  <c r="AM1796" i="19" s="1"/>
  <c r="V1796" i="19"/>
  <c r="X1796" i="19" s="1"/>
  <c r="AL1795" i="19"/>
  <c r="AM1795" i="19" s="1"/>
  <c r="V1795" i="19"/>
  <c r="X1795" i="19" s="1"/>
  <c r="AL1794" i="19"/>
  <c r="AM1794" i="19" s="1"/>
  <c r="V1794" i="19"/>
  <c r="X1794" i="19" s="1"/>
  <c r="AL1793" i="19"/>
  <c r="AM1793" i="19" s="1"/>
  <c r="V1793" i="19"/>
  <c r="X1793" i="19" s="1"/>
  <c r="AL1792" i="19"/>
  <c r="AM1792" i="19" s="1"/>
  <c r="V1792" i="19"/>
  <c r="X1792" i="19" s="1"/>
  <c r="AL1791" i="19"/>
  <c r="AM1791" i="19" s="1"/>
  <c r="V1791" i="19"/>
  <c r="X1791" i="19" s="1"/>
  <c r="AL1790" i="19"/>
  <c r="AM1790" i="19" s="1"/>
  <c r="V1790" i="19"/>
  <c r="X1790" i="19" s="1"/>
  <c r="AL1789" i="19"/>
  <c r="AM1789" i="19" s="1"/>
  <c r="V1789" i="19"/>
  <c r="X1789" i="19" s="1"/>
  <c r="AL1788" i="19"/>
  <c r="AM1788" i="19" s="1"/>
  <c r="V1788" i="19"/>
  <c r="X1788" i="19" s="1"/>
  <c r="AL1787" i="19"/>
  <c r="AM1787" i="19" s="1"/>
  <c r="V1787" i="19"/>
  <c r="X1787" i="19" s="1"/>
  <c r="AL1786" i="19"/>
  <c r="AM1786" i="19" s="1"/>
  <c r="V1786" i="19"/>
  <c r="X1786" i="19" s="1"/>
  <c r="AL1785" i="19"/>
  <c r="AM1785" i="19" s="1"/>
  <c r="V1785" i="19"/>
  <c r="X1785" i="19" s="1"/>
  <c r="AL1784" i="19"/>
  <c r="AM1784" i="19" s="1"/>
  <c r="V1784" i="19"/>
  <c r="X1784" i="19" s="1"/>
  <c r="AL1783" i="19"/>
  <c r="AM1783" i="19" s="1"/>
  <c r="V1783" i="19"/>
  <c r="X1783" i="19" s="1"/>
  <c r="AL1782" i="19"/>
  <c r="AM1782" i="19" s="1"/>
  <c r="V1782" i="19"/>
  <c r="X1782" i="19" s="1"/>
  <c r="AL1781" i="19"/>
  <c r="AM1781" i="19" s="1"/>
  <c r="V1781" i="19"/>
  <c r="X1781" i="19" s="1"/>
  <c r="AL1780" i="19"/>
  <c r="AM1780" i="19" s="1"/>
  <c r="V1780" i="19"/>
  <c r="X1780" i="19" s="1"/>
  <c r="AL1779" i="19"/>
  <c r="AM1779" i="19" s="1"/>
  <c r="V1779" i="19"/>
  <c r="X1779" i="19" s="1"/>
  <c r="AL1778" i="19"/>
  <c r="AM1778" i="19" s="1"/>
  <c r="V1778" i="19"/>
  <c r="X1778" i="19" s="1"/>
  <c r="AL1777" i="19"/>
  <c r="AM1777" i="19" s="1"/>
  <c r="V1777" i="19"/>
  <c r="X1777" i="19" s="1"/>
  <c r="AL1776" i="19"/>
  <c r="AM1776" i="19" s="1"/>
  <c r="V1776" i="19"/>
  <c r="X1776" i="19" s="1"/>
  <c r="AL1775" i="19"/>
  <c r="AM1775" i="19" s="1"/>
  <c r="V1775" i="19"/>
  <c r="X1775" i="19" s="1"/>
  <c r="AL1774" i="19"/>
  <c r="AM1774" i="19" s="1"/>
  <c r="V1774" i="19"/>
  <c r="X1774" i="19" s="1"/>
  <c r="AL1773" i="19"/>
  <c r="AM1773" i="19" s="1"/>
  <c r="V1773" i="19"/>
  <c r="X1773" i="19" s="1"/>
  <c r="AL1772" i="19"/>
  <c r="AM1772" i="19" s="1"/>
  <c r="V1772" i="19"/>
  <c r="X1772" i="19" s="1"/>
  <c r="AL1771" i="19"/>
  <c r="AM1771" i="19" s="1"/>
  <c r="V1771" i="19"/>
  <c r="X1771" i="19" s="1"/>
  <c r="AL1770" i="19"/>
  <c r="AM1770" i="19" s="1"/>
  <c r="V1770" i="19"/>
  <c r="X1770" i="19" s="1"/>
  <c r="AL1769" i="19"/>
  <c r="AM1769" i="19" s="1"/>
  <c r="V1769" i="19"/>
  <c r="X1769" i="19" s="1"/>
  <c r="AL1768" i="19"/>
  <c r="AM1768" i="19" s="1"/>
  <c r="V1768" i="19"/>
  <c r="X1768" i="19" s="1"/>
  <c r="AL1767" i="19"/>
  <c r="AM1767" i="19" s="1"/>
  <c r="V1767" i="19"/>
  <c r="X1767" i="19" s="1"/>
  <c r="AL1766" i="19"/>
  <c r="AM1766" i="19" s="1"/>
  <c r="V1766" i="19"/>
  <c r="X1766" i="19" s="1"/>
  <c r="AL1765" i="19"/>
  <c r="AM1765" i="19" s="1"/>
  <c r="V1765" i="19"/>
  <c r="X1765" i="19" s="1"/>
  <c r="AL1764" i="19"/>
  <c r="AM1764" i="19" s="1"/>
  <c r="V1764" i="19"/>
  <c r="X1764" i="19" s="1"/>
  <c r="AL1763" i="19"/>
  <c r="AM1763" i="19" s="1"/>
  <c r="V1763" i="19"/>
  <c r="X1763" i="19" s="1"/>
  <c r="AL1762" i="19"/>
  <c r="AM1762" i="19" s="1"/>
  <c r="V1762" i="19"/>
  <c r="X1762" i="19" s="1"/>
  <c r="AL1761" i="19"/>
  <c r="AM1761" i="19" s="1"/>
  <c r="V1761" i="19"/>
  <c r="X1761" i="19" s="1"/>
  <c r="AL1760" i="19"/>
  <c r="AM1760" i="19" s="1"/>
  <c r="V1760" i="19"/>
  <c r="X1760" i="19" s="1"/>
  <c r="AL1759" i="19"/>
  <c r="AM1759" i="19" s="1"/>
  <c r="V1759" i="19"/>
  <c r="X1759" i="19" s="1"/>
  <c r="AL1758" i="19"/>
  <c r="AM1758" i="19" s="1"/>
  <c r="V1758" i="19"/>
  <c r="X1758" i="19" s="1"/>
  <c r="AL1757" i="19"/>
  <c r="AM1757" i="19" s="1"/>
  <c r="V1757" i="19"/>
  <c r="X1757" i="19" s="1"/>
  <c r="AL1756" i="19"/>
  <c r="AM1756" i="19" s="1"/>
  <c r="V1756" i="19"/>
  <c r="X1756" i="19" s="1"/>
  <c r="AL1755" i="19"/>
  <c r="AM1755" i="19" s="1"/>
  <c r="V1755" i="19"/>
  <c r="X1755" i="19" s="1"/>
  <c r="AL1754" i="19"/>
  <c r="AM1754" i="19" s="1"/>
  <c r="V1754" i="19"/>
  <c r="X1754" i="19" s="1"/>
  <c r="AL1753" i="19"/>
  <c r="AM1753" i="19" s="1"/>
  <c r="V1753" i="19"/>
  <c r="X1753" i="19" s="1"/>
  <c r="AL1752" i="19"/>
  <c r="AM1752" i="19" s="1"/>
  <c r="V1752" i="19"/>
  <c r="X1752" i="19" s="1"/>
  <c r="AL1751" i="19"/>
  <c r="AM1751" i="19" s="1"/>
  <c r="V1751" i="19"/>
  <c r="X1751" i="19" s="1"/>
  <c r="AL1750" i="19"/>
  <c r="AM1750" i="19" s="1"/>
  <c r="V1750" i="19"/>
  <c r="X1750" i="19" s="1"/>
  <c r="AL1749" i="19"/>
  <c r="AM1749" i="19" s="1"/>
  <c r="V1749" i="19"/>
  <c r="X1749" i="19" s="1"/>
  <c r="AL1748" i="19"/>
  <c r="AM1748" i="19" s="1"/>
  <c r="V1748" i="19"/>
  <c r="X1748" i="19" s="1"/>
  <c r="AL1747" i="19"/>
  <c r="AM1747" i="19" s="1"/>
  <c r="V1747" i="19"/>
  <c r="X1747" i="19" s="1"/>
  <c r="AL1746" i="19"/>
  <c r="AM1746" i="19" s="1"/>
  <c r="V1746" i="19"/>
  <c r="X1746" i="19" s="1"/>
  <c r="AL1745" i="19"/>
  <c r="AM1745" i="19" s="1"/>
  <c r="V1745" i="19"/>
  <c r="X1745" i="19" s="1"/>
  <c r="AL1744" i="19"/>
  <c r="AM1744" i="19" s="1"/>
  <c r="V1744" i="19"/>
  <c r="X1744" i="19" s="1"/>
  <c r="AL1743" i="19"/>
  <c r="AM1743" i="19" s="1"/>
  <c r="V1743" i="19"/>
  <c r="X1743" i="19" s="1"/>
  <c r="AL1742" i="19"/>
  <c r="AM1742" i="19" s="1"/>
  <c r="V1742" i="19"/>
  <c r="X1742" i="19" s="1"/>
  <c r="AL1741" i="19"/>
  <c r="AM1741" i="19" s="1"/>
  <c r="V1741" i="19"/>
  <c r="X1741" i="19" s="1"/>
  <c r="AL1740" i="19"/>
  <c r="AM1740" i="19" s="1"/>
  <c r="V1740" i="19"/>
  <c r="X1740" i="19" s="1"/>
  <c r="AL1739" i="19"/>
  <c r="AM1739" i="19" s="1"/>
  <c r="V1739" i="19"/>
  <c r="X1739" i="19" s="1"/>
  <c r="AL1738" i="19"/>
  <c r="AM1738" i="19" s="1"/>
  <c r="V1738" i="19"/>
  <c r="X1738" i="19" s="1"/>
  <c r="AL1737" i="19"/>
  <c r="AM1737" i="19" s="1"/>
  <c r="V1737" i="19"/>
  <c r="X1737" i="19" s="1"/>
  <c r="AL1736" i="19"/>
  <c r="AM1736" i="19" s="1"/>
  <c r="V1736" i="19"/>
  <c r="X1736" i="19" s="1"/>
  <c r="AL1735" i="19"/>
  <c r="AM1735" i="19" s="1"/>
  <c r="V1735" i="19"/>
  <c r="X1735" i="19" s="1"/>
  <c r="AL1734" i="19"/>
  <c r="AM1734" i="19" s="1"/>
  <c r="V1734" i="19"/>
  <c r="X1734" i="19" s="1"/>
  <c r="AL1733" i="19"/>
  <c r="AM1733" i="19" s="1"/>
  <c r="V1733" i="19"/>
  <c r="X1733" i="19" s="1"/>
  <c r="AL1732" i="19"/>
  <c r="AM1732" i="19" s="1"/>
  <c r="V1732" i="19"/>
  <c r="X1732" i="19" s="1"/>
  <c r="AL1731" i="19"/>
  <c r="AM1731" i="19" s="1"/>
  <c r="V1731" i="19"/>
  <c r="X1731" i="19" s="1"/>
  <c r="AL1730" i="19"/>
  <c r="AM1730" i="19" s="1"/>
  <c r="V1730" i="19"/>
  <c r="X1730" i="19" s="1"/>
  <c r="AL1729" i="19"/>
  <c r="AM1729" i="19" s="1"/>
  <c r="V1729" i="19"/>
  <c r="X1729" i="19" s="1"/>
  <c r="AL1728" i="19"/>
  <c r="AM1728" i="19" s="1"/>
  <c r="V1728" i="19"/>
  <c r="X1728" i="19" s="1"/>
  <c r="AL1727" i="19"/>
  <c r="AM1727" i="19" s="1"/>
  <c r="V1727" i="19"/>
  <c r="X1727" i="19" s="1"/>
  <c r="AL1726" i="19"/>
  <c r="AM1726" i="19" s="1"/>
  <c r="V1726" i="19"/>
  <c r="X1726" i="19" s="1"/>
  <c r="AL1725" i="19"/>
  <c r="AM1725" i="19" s="1"/>
  <c r="V1725" i="19"/>
  <c r="X1725" i="19" s="1"/>
  <c r="AL1724" i="19"/>
  <c r="AM1724" i="19" s="1"/>
  <c r="V1724" i="19"/>
  <c r="X1724" i="19" s="1"/>
  <c r="AL1723" i="19"/>
  <c r="AM1723" i="19" s="1"/>
  <c r="V1723" i="19"/>
  <c r="X1723" i="19" s="1"/>
  <c r="AL1722" i="19"/>
  <c r="AM1722" i="19" s="1"/>
  <c r="V1722" i="19"/>
  <c r="X1722" i="19" s="1"/>
  <c r="AL1721" i="19"/>
  <c r="AM1721" i="19" s="1"/>
  <c r="V1721" i="19"/>
  <c r="X1721" i="19" s="1"/>
  <c r="AL1720" i="19"/>
  <c r="AM1720" i="19" s="1"/>
  <c r="V1720" i="19"/>
  <c r="X1720" i="19" s="1"/>
  <c r="AL1719" i="19"/>
  <c r="AM1719" i="19" s="1"/>
  <c r="V1719" i="19"/>
  <c r="X1719" i="19" s="1"/>
  <c r="AL1718" i="19"/>
  <c r="AM1718" i="19" s="1"/>
  <c r="V1718" i="19"/>
  <c r="X1718" i="19" s="1"/>
  <c r="AL1717" i="19"/>
  <c r="AM1717" i="19" s="1"/>
  <c r="V1717" i="19"/>
  <c r="X1717" i="19" s="1"/>
  <c r="AL1716" i="19"/>
  <c r="AM1716" i="19" s="1"/>
  <c r="V1716" i="19"/>
  <c r="X1716" i="19" s="1"/>
  <c r="AL1715" i="19"/>
  <c r="AM1715" i="19" s="1"/>
  <c r="V1715" i="19"/>
  <c r="X1715" i="19" s="1"/>
  <c r="AL1714" i="19"/>
  <c r="AM1714" i="19" s="1"/>
  <c r="V1714" i="19"/>
  <c r="X1714" i="19" s="1"/>
  <c r="AL1713" i="19"/>
  <c r="AM1713" i="19" s="1"/>
  <c r="V1713" i="19"/>
  <c r="X1713" i="19" s="1"/>
  <c r="AL1712" i="19"/>
  <c r="AM1712" i="19" s="1"/>
  <c r="V1712" i="19"/>
  <c r="X1712" i="19" s="1"/>
  <c r="AL1711" i="19"/>
  <c r="AM1711" i="19" s="1"/>
  <c r="V1711" i="19"/>
  <c r="X1711" i="19" s="1"/>
  <c r="AL1710" i="19"/>
  <c r="AM1710" i="19" s="1"/>
  <c r="V1710" i="19"/>
  <c r="X1710" i="19" s="1"/>
  <c r="AL1709" i="19"/>
  <c r="AM1709" i="19" s="1"/>
  <c r="V1709" i="19"/>
  <c r="X1709" i="19" s="1"/>
  <c r="AL1708" i="19"/>
  <c r="AM1708" i="19" s="1"/>
  <c r="V1708" i="19"/>
  <c r="X1708" i="19" s="1"/>
  <c r="AL1707" i="19"/>
  <c r="AM1707" i="19" s="1"/>
  <c r="V1707" i="19"/>
  <c r="X1707" i="19" s="1"/>
  <c r="AL1706" i="19"/>
  <c r="AM1706" i="19" s="1"/>
  <c r="V1706" i="19"/>
  <c r="X1706" i="19" s="1"/>
  <c r="AL1705" i="19"/>
  <c r="AM1705" i="19" s="1"/>
  <c r="V1705" i="19"/>
  <c r="X1705" i="19" s="1"/>
  <c r="AL1704" i="19"/>
  <c r="AM1704" i="19" s="1"/>
  <c r="V1704" i="19"/>
  <c r="X1704" i="19" s="1"/>
  <c r="AL1703" i="19"/>
  <c r="AM1703" i="19" s="1"/>
  <c r="V1703" i="19"/>
  <c r="X1703" i="19" s="1"/>
  <c r="AL1702" i="19"/>
  <c r="AM1702" i="19" s="1"/>
  <c r="V1702" i="19"/>
  <c r="X1702" i="19" s="1"/>
  <c r="AL1701" i="19"/>
  <c r="AM1701" i="19" s="1"/>
  <c r="V1701" i="19"/>
  <c r="X1701" i="19" s="1"/>
  <c r="AL1700" i="19"/>
  <c r="AM1700" i="19" s="1"/>
  <c r="V1700" i="19"/>
  <c r="X1700" i="19" s="1"/>
  <c r="AL1699" i="19"/>
  <c r="AM1699" i="19" s="1"/>
  <c r="V1699" i="19"/>
  <c r="X1699" i="19" s="1"/>
  <c r="AL1698" i="19"/>
  <c r="AM1698" i="19" s="1"/>
  <c r="V1698" i="19"/>
  <c r="X1698" i="19" s="1"/>
  <c r="AL1697" i="19"/>
  <c r="AM1697" i="19" s="1"/>
  <c r="V1697" i="19"/>
  <c r="X1697" i="19" s="1"/>
  <c r="AL1696" i="19"/>
  <c r="AM1696" i="19" s="1"/>
  <c r="V1696" i="19"/>
  <c r="X1696" i="19" s="1"/>
  <c r="AL1695" i="19"/>
  <c r="AM1695" i="19" s="1"/>
  <c r="V1695" i="19"/>
  <c r="X1695" i="19" s="1"/>
  <c r="AL1694" i="19"/>
  <c r="AM1694" i="19" s="1"/>
  <c r="V1694" i="19"/>
  <c r="X1694" i="19" s="1"/>
  <c r="AL1693" i="19"/>
  <c r="AM1693" i="19" s="1"/>
  <c r="V1693" i="19"/>
  <c r="X1693" i="19" s="1"/>
  <c r="AL1692" i="19"/>
  <c r="AM1692" i="19" s="1"/>
  <c r="V1692" i="19"/>
  <c r="X1692" i="19" s="1"/>
  <c r="AL1691" i="19"/>
  <c r="AM1691" i="19" s="1"/>
  <c r="V1691" i="19"/>
  <c r="X1691" i="19" s="1"/>
  <c r="AL1690" i="19"/>
  <c r="AM1690" i="19" s="1"/>
  <c r="V1690" i="19"/>
  <c r="X1690" i="19" s="1"/>
  <c r="AL1689" i="19"/>
  <c r="AM1689" i="19" s="1"/>
  <c r="V1689" i="19"/>
  <c r="X1689" i="19" s="1"/>
  <c r="AL1688" i="19"/>
  <c r="AM1688" i="19" s="1"/>
  <c r="V1688" i="19"/>
  <c r="X1688" i="19" s="1"/>
  <c r="AL1687" i="19"/>
  <c r="AM1687" i="19" s="1"/>
  <c r="V1687" i="19"/>
  <c r="X1687" i="19" s="1"/>
  <c r="AL1686" i="19"/>
  <c r="AM1686" i="19" s="1"/>
  <c r="V1686" i="19"/>
  <c r="X1686" i="19" s="1"/>
  <c r="AL1685" i="19"/>
  <c r="AM1685" i="19" s="1"/>
  <c r="V1685" i="19"/>
  <c r="X1685" i="19" s="1"/>
  <c r="AL1684" i="19"/>
  <c r="AM1684" i="19" s="1"/>
  <c r="V1684" i="19"/>
  <c r="X1684" i="19" s="1"/>
  <c r="AL1683" i="19"/>
  <c r="AM1683" i="19" s="1"/>
  <c r="V1683" i="19"/>
  <c r="X1683" i="19" s="1"/>
  <c r="AL1682" i="19"/>
  <c r="AM1682" i="19" s="1"/>
  <c r="V1682" i="19"/>
  <c r="X1682" i="19" s="1"/>
  <c r="AL1681" i="19"/>
  <c r="AM1681" i="19" s="1"/>
  <c r="V1681" i="19"/>
  <c r="X1681" i="19" s="1"/>
  <c r="AL1680" i="19"/>
  <c r="AM1680" i="19" s="1"/>
  <c r="V1680" i="19"/>
  <c r="X1680" i="19" s="1"/>
  <c r="AL1679" i="19"/>
  <c r="AM1679" i="19" s="1"/>
  <c r="V1679" i="19"/>
  <c r="X1679" i="19" s="1"/>
  <c r="AL1678" i="19"/>
  <c r="AM1678" i="19" s="1"/>
  <c r="V1678" i="19"/>
  <c r="X1678" i="19" s="1"/>
  <c r="AL1677" i="19"/>
  <c r="AM1677" i="19" s="1"/>
  <c r="V1677" i="19"/>
  <c r="X1677" i="19" s="1"/>
  <c r="AL1676" i="19"/>
  <c r="AM1676" i="19" s="1"/>
  <c r="V1676" i="19"/>
  <c r="X1676" i="19" s="1"/>
  <c r="AL1675" i="19"/>
  <c r="AM1675" i="19" s="1"/>
  <c r="V1675" i="19"/>
  <c r="X1675" i="19" s="1"/>
  <c r="AL1674" i="19"/>
  <c r="AM1674" i="19" s="1"/>
  <c r="V1674" i="19"/>
  <c r="X1674" i="19" s="1"/>
  <c r="AL1673" i="19"/>
  <c r="AM1673" i="19" s="1"/>
  <c r="V1673" i="19"/>
  <c r="X1673" i="19" s="1"/>
  <c r="AL1672" i="19"/>
  <c r="AM1672" i="19" s="1"/>
  <c r="V1672" i="19"/>
  <c r="X1672" i="19" s="1"/>
  <c r="AL1671" i="19"/>
  <c r="AM1671" i="19" s="1"/>
  <c r="V1671" i="19"/>
  <c r="X1671" i="19" s="1"/>
  <c r="AL1670" i="19"/>
  <c r="AM1670" i="19" s="1"/>
  <c r="V1670" i="19"/>
  <c r="X1670" i="19" s="1"/>
  <c r="AL1669" i="19"/>
  <c r="AM1669" i="19" s="1"/>
  <c r="V1669" i="19"/>
  <c r="X1669" i="19" s="1"/>
  <c r="AL1668" i="19"/>
  <c r="AM1668" i="19" s="1"/>
  <c r="V1668" i="19"/>
  <c r="X1668" i="19" s="1"/>
  <c r="AL1667" i="19"/>
  <c r="AM1667" i="19" s="1"/>
  <c r="V1667" i="19"/>
  <c r="X1667" i="19" s="1"/>
  <c r="AL1666" i="19"/>
  <c r="AM1666" i="19" s="1"/>
  <c r="V1666" i="19"/>
  <c r="X1666" i="19" s="1"/>
  <c r="AL1665" i="19"/>
  <c r="AM1665" i="19" s="1"/>
  <c r="V1665" i="19"/>
  <c r="X1665" i="19" s="1"/>
  <c r="AL1664" i="19"/>
  <c r="AM1664" i="19" s="1"/>
  <c r="V1664" i="19"/>
  <c r="X1664" i="19" s="1"/>
  <c r="AL1663" i="19"/>
  <c r="AM1663" i="19" s="1"/>
  <c r="V1663" i="19"/>
  <c r="X1663" i="19" s="1"/>
  <c r="AL1662" i="19"/>
  <c r="AM1662" i="19" s="1"/>
  <c r="V1662" i="19"/>
  <c r="X1662" i="19" s="1"/>
  <c r="AL1661" i="19"/>
  <c r="AM1661" i="19" s="1"/>
  <c r="V1661" i="19"/>
  <c r="X1661" i="19" s="1"/>
  <c r="AL1660" i="19"/>
  <c r="AM1660" i="19" s="1"/>
  <c r="V1660" i="19"/>
  <c r="X1660" i="19" s="1"/>
  <c r="AL1659" i="19"/>
  <c r="AM1659" i="19" s="1"/>
  <c r="V1659" i="19"/>
  <c r="X1659" i="19" s="1"/>
  <c r="AL1658" i="19"/>
  <c r="AM1658" i="19" s="1"/>
  <c r="V1658" i="19"/>
  <c r="X1658" i="19" s="1"/>
  <c r="AL1657" i="19"/>
  <c r="AM1657" i="19" s="1"/>
  <c r="V1657" i="19"/>
  <c r="X1657" i="19" s="1"/>
  <c r="AL1656" i="19"/>
  <c r="AM1656" i="19" s="1"/>
  <c r="V1656" i="19"/>
  <c r="X1656" i="19" s="1"/>
  <c r="AL1655" i="19"/>
  <c r="AM1655" i="19" s="1"/>
  <c r="V1655" i="19"/>
  <c r="X1655" i="19" s="1"/>
  <c r="AL1654" i="19"/>
  <c r="AM1654" i="19" s="1"/>
  <c r="V1654" i="19"/>
  <c r="X1654" i="19" s="1"/>
  <c r="AL1653" i="19"/>
  <c r="AM1653" i="19" s="1"/>
  <c r="V1653" i="19"/>
  <c r="X1653" i="19" s="1"/>
  <c r="AL1652" i="19"/>
  <c r="AM1652" i="19" s="1"/>
  <c r="V1652" i="19"/>
  <c r="X1652" i="19" s="1"/>
  <c r="AL1651" i="19"/>
  <c r="AM1651" i="19" s="1"/>
  <c r="V1651" i="19"/>
  <c r="X1651" i="19" s="1"/>
  <c r="AL1650" i="19"/>
  <c r="AM1650" i="19" s="1"/>
  <c r="V1650" i="19"/>
  <c r="X1650" i="19" s="1"/>
  <c r="AL1649" i="19"/>
  <c r="AM1649" i="19" s="1"/>
  <c r="V1649" i="19"/>
  <c r="X1649" i="19" s="1"/>
  <c r="AL1648" i="19"/>
  <c r="AM1648" i="19" s="1"/>
  <c r="V1648" i="19"/>
  <c r="X1648" i="19" s="1"/>
  <c r="AL1647" i="19"/>
  <c r="AM1647" i="19" s="1"/>
  <c r="V1647" i="19"/>
  <c r="X1647" i="19" s="1"/>
  <c r="AL1646" i="19"/>
  <c r="AM1646" i="19" s="1"/>
  <c r="V1646" i="19"/>
  <c r="X1646" i="19" s="1"/>
  <c r="AL1645" i="19"/>
  <c r="AM1645" i="19" s="1"/>
  <c r="V1645" i="19"/>
  <c r="X1645" i="19" s="1"/>
  <c r="AL1644" i="19"/>
  <c r="AM1644" i="19" s="1"/>
  <c r="V1644" i="19"/>
  <c r="X1644" i="19" s="1"/>
  <c r="AL1643" i="19"/>
  <c r="AM1643" i="19" s="1"/>
  <c r="V1643" i="19"/>
  <c r="X1643" i="19" s="1"/>
  <c r="AL1642" i="19"/>
  <c r="AM1642" i="19" s="1"/>
  <c r="V1642" i="19"/>
  <c r="X1642" i="19" s="1"/>
  <c r="AL1641" i="19"/>
  <c r="AM1641" i="19" s="1"/>
  <c r="V1641" i="19"/>
  <c r="X1641" i="19" s="1"/>
  <c r="AL1640" i="19"/>
  <c r="AM1640" i="19" s="1"/>
  <c r="V1640" i="19"/>
  <c r="X1640" i="19" s="1"/>
  <c r="AL1639" i="19"/>
  <c r="AM1639" i="19" s="1"/>
  <c r="V1639" i="19"/>
  <c r="X1639" i="19" s="1"/>
  <c r="AL1638" i="19"/>
  <c r="AM1638" i="19" s="1"/>
  <c r="V1638" i="19"/>
  <c r="X1638" i="19" s="1"/>
  <c r="AL1637" i="19"/>
  <c r="AM1637" i="19" s="1"/>
  <c r="V1637" i="19"/>
  <c r="X1637" i="19" s="1"/>
  <c r="AL1636" i="19"/>
  <c r="AM1636" i="19" s="1"/>
  <c r="V1636" i="19"/>
  <c r="X1636" i="19" s="1"/>
  <c r="AL1635" i="19"/>
  <c r="AM1635" i="19" s="1"/>
  <c r="V1635" i="19"/>
  <c r="X1635" i="19" s="1"/>
  <c r="AL1634" i="19"/>
  <c r="AM1634" i="19" s="1"/>
  <c r="V1634" i="19"/>
  <c r="X1634" i="19" s="1"/>
  <c r="AL1633" i="19"/>
  <c r="AM1633" i="19" s="1"/>
  <c r="V1633" i="19"/>
  <c r="X1633" i="19" s="1"/>
  <c r="AL1632" i="19"/>
  <c r="AM1632" i="19" s="1"/>
  <c r="V1632" i="19"/>
  <c r="X1632" i="19" s="1"/>
  <c r="AL1631" i="19"/>
  <c r="AM1631" i="19" s="1"/>
  <c r="V1631" i="19"/>
  <c r="X1631" i="19" s="1"/>
  <c r="AL1630" i="19"/>
  <c r="AM1630" i="19" s="1"/>
  <c r="V1630" i="19"/>
  <c r="X1630" i="19" s="1"/>
  <c r="AL1629" i="19"/>
  <c r="AM1629" i="19" s="1"/>
  <c r="V1629" i="19"/>
  <c r="X1629" i="19" s="1"/>
  <c r="AL1628" i="19"/>
  <c r="AM1628" i="19" s="1"/>
  <c r="V1628" i="19"/>
  <c r="X1628" i="19" s="1"/>
  <c r="AL1627" i="19"/>
  <c r="AM1627" i="19" s="1"/>
  <c r="V1627" i="19"/>
  <c r="X1627" i="19" s="1"/>
  <c r="AL1626" i="19"/>
  <c r="AM1626" i="19" s="1"/>
  <c r="V1626" i="19"/>
  <c r="X1626" i="19" s="1"/>
  <c r="AL1625" i="19"/>
  <c r="AM1625" i="19" s="1"/>
  <c r="V1625" i="19"/>
  <c r="X1625" i="19" s="1"/>
  <c r="AL1624" i="19"/>
  <c r="AM1624" i="19" s="1"/>
  <c r="V1624" i="19"/>
  <c r="X1624" i="19" s="1"/>
  <c r="AL1623" i="19"/>
  <c r="AM1623" i="19" s="1"/>
  <c r="V1623" i="19"/>
  <c r="X1623" i="19" s="1"/>
  <c r="AL1622" i="19"/>
  <c r="AM1622" i="19" s="1"/>
  <c r="V1622" i="19"/>
  <c r="X1622" i="19" s="1"/>
  <c r="AL1621" i="19"/>
  <c r="AM1621" i="19" s="1"/>
  <c r="V1621" i="19"/>
  <c r="X1621" i="19" s="1"/>
  <c r="AL1620" i="19"/>
  <c r="AM1620" i="19" s="1"/>
  <c r="V1620" i="19"/>
  <c r="X1620" i="19" s="1"/>
  <c r="AL1619" i="19"/>
  <c r="AM1619" i="19" s="1"/>
  <c r="V1619" i="19"/>
  <c r="X1619" i="19" s="1"/>
  <c r="AL1618" i="19"/>
  <c r="AM1618" i="19" s="1"/>
  <c r="V1618" i="19"/>
  <c r="X1618" i="19" s="1"/>
  <c r="AL1617" i="19"/>
  <c r="AM1617" i="19" s="1"/>
  <c r="V1617" i="19"/>
  <c r="X1617" i="19" s="1"/>
  <c r="AL1616" i="19"/>
  <c r="AM1616" i="19" s="1"/>
  <c r="V1616" i="19"/>
  <c r="X1616" i="19" s="1"/>
  <c r="AL1615" i="19"/>
  <c r="AM1615" i="19" s="1"/>
  <c r="V1615" i="19"/>
  <c r="X1615" i="19" s="1"/>
  <c r="AL1614" i="19"/>
  <c r="AM1614" i="19" s="1"/>
  <c r="V1614" i="19"/>
  <c r="X1614" i="19" s="1"/>
  <c r="AL1613" i="19"/>
  <c r="AM1613" i="19" s="1"/>
  <c r="V1613" i="19"/>
  <c r="X1613" i="19" s="1"/>
  <c r="AL1612" i="19"/>
  <c r="AM1612" i="19" s="1"/>
  <c r="V1612" i="19"/>
  <c r="X1612" i="19" s="1"/>
  <c r="AL1611" i="19"/>
  <c r="AM1611" i="19" s="1"/>
  <c r="V1611" i="19"/>
  <c r="X1611" i="19" s="1"/>
  <c r="AL1610" i="19"/>
  <c r="AM1610" i="19" s="1"/>
  <c r="V1610" i="19"/>
  <c r="X1610" i="19" s="1"/>
  <c r="AL1609" i="19"/>
  <c r="AM1609" i="19" s="1"/>
  <c r="V1609" i="19"/>
  <c r="X1609" i="19" s="1"/>
  <c r="AL1608" i="19"/>
  <c r="AM1608" i="19" s="1"/>
  <c r="V1608" i="19"/>
  <c r="X1608" i="19" s="1"/>
  <c r="AL1607" i="19"/>
  <c r="AM1607" i="19" s="1"/>
  <c r="V1607" i="19"/>
  <c r="X1607" i="19" s="1"/>
  <c r="AL1606" i="19"/>
  <c r="AM1606" i="19" s="1"/>
  <c r="V1606" i="19"/>
  <c r="X1606" i="19" s="1"/>
  <c r="AL1605" i="19"/>
  <c r="AM1605" i="19" s="1"/>
  <c r="V1605" i="19"/>
  <c r="X1605" i="19" s="1"/>
  <c r="AL1604" i="19"/>
  <c r="AM1604" i="19" s="1"/>
  <c r="V1604" i="19"/>
  <c r="X1604" i="19" s="1"/>
  <c r="AL1603" i="19"/>
  <c r="AM1603" i="19" s="1"/>
  <c r="V1603" i="19"/>
  <c r="X1603" i="19" s="1"/>
  <c r="AL1602" i="19"/>
  <c r="AM1602" i="19" s="1"/>
  <c r="V1602" i="19"/>
  <c r="X1602" i="19" s="1"/>
  <c r="AL1601" i="19"/>
  <c r="AM1601" i="19" s="1"/>
  <c r="V1601" i="19"/>
  <c r="X1601" i="19" s="1"/>
  <c r="AL1600" i="19"/>
  <c r="AM1600" i="19" s="1"/>
  <c r="V1600" i="19"/>
  <c r="X1600" i="19" s="1"/>
  <c r="AL1599" i="19"/>
  <c r="AM1599" i="19" s="1"/>
  <c r="V1599" i="19"/>
  <c r="X1599" i="19" s="1"/>
  <c r="AL1598" i="19"/>
  <c r="AM1598" i="19" s="1"/>
  <c r="V1598" i="19"/>
  <c r="X1598" i="19" s="1"/>
  <c r="AL1597" i="19"/>
  <c r="AM1597" i="19" s="1"/>
  <c r="V1597" i="19"/>
  <c r="X1597" i="19" s="1"/>
  <c r="AL1596" i="19"/>
  <c r="AM1596" i="19" s="1"/>
  <c r="V1596" i="19"/>
  <c r="X1596" i="19" s="1"/>
  <c r="AL1595" i="19"/>
  <c r="AM1595" i="19" s="1"/>
  <c r="V1595" i="19"/>
  <c r="X1595" i="19" s="1"/>
  <c r="AL1594" i="19"/>
  <c r="AM1594" i="19" s="1"/>
  <c r="V1594" i="19"/>
  <c r="X1594" i="19" s="1"/>
  <c r="AL1593" i="19"/>
  <c r="AM1593" i="19" s="1"/>
  <c r="V1593" i="19"/>
  <c r="X1593" i="19" s="1"/>
  <c r="AL1592" i="19"/>
  <c r="AM1592" i="19" s="1"/>
  <c r="V1592" i="19"/>
  <c r="X1592" i="19" s="1"/>
  <c r="AL1591" i="19"/>
  <c r="AM1591" i="19" s="1"/>
  <c r="V1591" i="19"/>
  <c r="X1591" i="19" s="1"/>
  <c r="AL1590" i="19"/>
  <c r="AM1590" i="19" s="1"/>
  <c r="V1590" i="19"/>
  <c r="X1590" i="19" s="1"/>
  <c r="AL1589" i="19"/>
  <c r="AM1589" i="19" s="1"/>
  <c r="V1589" i="19"/>
  <c r="X1589" i="19" s="1"/>
  <c r="AL1588" i="19"/>
  <c r="AM1588" i="19" s="1"/>
  <c r="V1588" i="19"/>
  <c r="X1588" i="19" s="1"/>
  <c r="AL1587" i="19"/>
  <c r="AM1587" i="19" s="1"/>
  <c r="V1587" i="19"/>
  <c r="X1587" i="19" s="1"/>
  <c r="AL1586" i="19"/>
  <c r="AM1586" i="19" s="1"/>
  <c r="V1586" i="19"/>
  <c r="X1586" i="19" s="1"/>
  <c r="AL1585" i="19"/>
  <c r="AM1585" i="19" s="1"/>
  <c r="V1585" i="19"/>
  <c r="X1585" i="19" s="1"/>
  <c r="AL1584" i="19"/>
  <c r="AM1584" i="19" s="1"/>
  <c r="V1584" i="19"/>
  <c r="X1584" i="19" s="1"/>
  <c r="AL1583" i="19"/>
  <c r="AM1583" i="19" s="1"/>
  <c r="V1583" i="19"/>
  <c r="X1583" i="19" s="1"/>
  <c r="AL1582" i="19"/>
  <c r="AM1582" i="19" s="1"/>
  <c r="V1582" i="19"/>
  <c r="X1582" i="19" s="1"/>
  <c r="AL1581" i="19"/>
  <c r="AM1581" i="19" s="1"/>
  <c r="V1581" i="19"/>
  <c r="X1581" i="19" s="1"/>
  <c r="AL1580" i="19"/>
  <c r="AM1580" i="19" s="1"/>
  <c r="V1580" i="19"/>
  <c r="X1580" i="19" s="1"/>
  <c r="AL1579" i="19"/>
  <c r="AM1579" i="19" s="1"/>
  <c r="V1579" i="19"/>
  <c r="X1579" i="19" s="1"/>
  <c r="AL1578" i="19"/>
  <c r="AM1578" i="19" s="1"/>
  <c r="V1578" i="19"/>
  <c r="X1578" i="19" s="1"/>
  <c r="AL1577" i="19"/>
  <c r="AM1577" i="19" s="1"/>
  <c r="V1577" i="19"/>
  <c r="X1577" i="19" s="1"/>
  <c r="AL1576" i="19"/>
  <c r="AM1576" i="19" s="1"/>
  <c r="V1576" i="19"/>
  <c r="X1576" i="19" s="1"/>
  <c r="AL1575" i="19"/>
  <c r="AM1575" i="19" s="1"/>
  <c r="V1575" i="19"/>
  <c r="X1575" i="19" s="1"/>
  <c r="AL1574" i="19"/>
  <c r="AM1574" i="19" s="1"/>
  <c r="V1574" i="19"/>
  <c r="X1574" i="19" s="1"/>
  <c r="AL1573" i="19"/>
  <c r="AM1573" i="19" s="1"/>
  <c r="V1573" i="19"/>
  <c r="X1573" i="19" s="1"/>
  <c r="AL1572" i="19"/>
  <c r="AM1572" i="19" s="1"/>
  <c r="V1572" i="19"/>
  <c r="X1572" i="19" s="1"/>
  <c r="AL1571" i="19"/>
  <c r="AM1571" i="19" s="1"/>
  <c r="V1571" i="19"/>
  <c r="X1571" i="19" s="1"/>
  <c r="AL1570" i="19"/>
  <c r="AM1570" i="19" s="1"/>
  <c r="V1570" i="19"/>
  <c r="X1570" i="19" s="1"/>
  <c r="AL1569" i="19"/>
  <c r="AM1569" i="19" s="1"/>
  <c r="V1569" i="19"/>
  <c r="X1569" i="19" s="1"/>
  <c r="AL1568" i="19"/>
  <c r="AM1568" i="19" s="1"/>
  <c r="V1568" i="19"/>
  <c r="X1568" i="19" s="1"/>
  <c r="AL1567" i="19"/>
  <c r="AM1567" i="19" s="1"/>
  <c r="V1567" i="19"/>
  <c r="X1567" i="19" s="1"/>
  <c r="AL1566" i="19"/>
  <c r="AM1566" i="19" s="1"/>
  <c r="V1566" i="19"/>
  <c r="X1566" i="19" s="1"/>
  <c r="AL1565" i="19"/>
  <c r="AM1565" i="19" s="1"/>
  <c r="V1565" i="19"/>
  <c r="X1565" i="19" s="1"/>
  <c r="AL1564" i="19"/>
  <c r="AM1564" i="19" s="1"/>
  <c r="V1564" i="19"/>
  <c r="X1564" i="19" s="1"/>
  <c r="AL1563" i="19"/>
  <c r="AM1563" i="19" s="1"/>
  <c r="V1563" i="19"/>
  <c r="X1563" i="19" s="1"/>
  <c r="AL1562" i="19"/>
  <c r="AM1562" i="19" s="1"/>
  <c r="V1562" i="19"/>
  <c r="X1562" i="19" s="1"/>
  <c r="AL1561" i="19"/>
  <c r="AM1561" i="19" s="1"/>
  <c r="V1561" i="19"/>
  <c r="X1561" i="19" s="1"/>
  <c r="AL1560" i="19"/>
  <c r="AM1560" i="19" s="1"/>
  <c r="V1560" i="19"/>
  <c r="X1560" i="19" s="1"/>
  <c r="AL1559" i="19"/>
  <c r="AM1559" i="19" s="1"/>
  <c r="V1559" i="19"/>
  <c r="X1559" i="19" s="1"/>
  <c r="AL1558" i="19"/>
  <c r="AM1558" i="19" s="1"/>
  <c r="V1558" i="19"/>
  <c r="X1558" i="19" s="1"/>
  <c r="AL1557" i="19"/>
  <c r="AM1557" i="19" s="1"/>
  <c r="V1557" i="19"/>
  <c r="X1557" i="19" s="1"/>
  <c r="AL1556" i="19"/>
  <c r="AM1556" i="19" s="1"/>
  <c r="V1556" i="19"/>
  <c r="X1556" i="19" s="1"/>
  <c r="AL1555" i="19"/>
  <c r="AM1555" i="19" s="1"/>
  <c r="V1555" i="19"/>
  <c r="X1555" i="19" s="1"/>
  <c r="AL1554" i="19"/>
  <c r="AM1554" i="19" s="1"/>
  <c r="V1554" i="19"/>
  <c r="X1554" i="19" s="1"/>
  <c r="AL1553" i="19"/>
  <c r="AM1553" i="19" s="1"/>
  <c r="V1553" i="19"/>
  <c r="X1553" i="19" s="1"/>
  <c r="AL1552" i="19"/>
  <c r="AM1552" i="19" s="1"/>
  <c r="V1552" i="19"/>
  <c r="X1552" i="19" s="1"/>
  <c r="AL1551" i="19"/>
  <c r="AM1551" i="19" s="1"/>
  <c r="V1551" i="19"/>
  <c r="X1551" i="19" s="1"/>
  <c r="AL1550" i="19"/>
  <c r="AM1550" i="19" s="1"/>
  <c r="V1550" i="19"/>
  <c r="X1550" i="19" s="1"/>
  <c r="AL1549" i="19"/>
  <c r="AM1549" i="19" s="1"/>
  <c r="V1549" i="19"/>
  <c r="X1549" i="19" s="1"/>
  <c r="AL1548" i="19"/>
  <c r="AM1548" i="19" s="1"/>
  <c r="V1548" i="19"/>
  <c r="X1548" i="19" s="1"/>
  <c r="AL1547" i="19"/>
  <c r="AM1547" i="19" s="1"/>
  <c r="V1547" i="19"/>
  <c r="X1547" i="19" s="1"/>
  <c r="AL1546" i="19"/>
  <c r="AM1546" i="19" s="1"/>
  <c r="V1546" i="19"/>
  <c r="X1546" i="19" s="1"/>
  <c r="AL1545" i="19"/>
  <c r="AM1545" i="19" s="1"/>
  <c r="V1545" i="19"/>
  <c r="X1545" i="19" s="1"/>
  <c r="AL1544" i="19"/>
  <c r="AM1544" i="19" s="1"/>
  <c r="V1544" i="19"/>
  <c r="X1544" i="19" s="1"/>
  <c r="AL1543" i="19"/>
  <c r="AM1543" i="19" s="1"/>
  <c r="V1543" i="19"/>
  <c r="X1543" i="19" s="1"/>
  <c r="AL1542" i="19"/>
  <c r="AM1542" i="19" s="1"/>
  <c r="V1542" i="19"/>
  <c r="X1542" i="19" s="1"/>
  <c r="AL1541" i="19"/>
  <c r="AM1541" i="19" s="1"/>
  <c r="V1541" i="19"/>
  <c r="X1541" i="19" s="1"/>
  <c r="AL1540" i="19"/>
  <c r="AM1540" i="19" s="1"/>
  <c r="V1540" i="19"/>
  <c r="X1540" i="19" s="1"/>
  <c r="AL1539" i="19"/>
  <c r="AM1539" i="19" s="1"/>
  <c r="V1539" i="19"/>
  <c r="X1539" i="19" s="1"/>
  <c r="AL1538" i="19"/>
  <c r="AM1538" i="19" s="1"/>
  <c r="V1538" i="19"/>
  <c r="X1538" i="19" s="1"/>
  <c r="AL1537" i="19"/>
  <c r="AM1537" i="19" s="1"/>
  <c r="V1537" i="19"/>
  <c r="X1537" i="19" s="1"/>
  <c r="AL1536" i="19"/>
  <c r="AM1536" i="19" s="1"/>
  <c r="V1536" i="19"/>
  <c r="X1536" i="19" s="1"/>
  <c r="AL1535" i="19"/>
  <c r="AM1535" i="19" s="1"/>
  <c r="V1535" i="19"/>
  <c r="X1535" i="19" s="1"/>
  <c r="AL1534" i="19"/>
  <c r="AM1534" i="19" s="1"/>
  <c r="V1534" i="19"/>
  <c r="X1534" i="19" s="1"/>
  <c r="AL1533" i="19"/>
  <c r="AM1533" i="19" s="1"/>
  <c r="V1533" i="19"/>
  <c r="X1533" i="19" s="1"/>
  <c r="AL1532" i="19"/>
  <c r="AM1532" i="19" s="1"/>
  <c r="V1532" i="19"/>
  <c r="X1532" i="19" s="1"/>
  <c r="AL1531" i="19"/>
  <c r="AM1531" i="19" s="1"/>
  <c r="V1531" i="19"/>
  <c r="X1531" i="19" s="1"/>
  <c r="AL1530" i="19"/>
  <c r="AM1530" i="19" s="1"/>
  <c r="V1530" i="19"/>
  <c r="X1530" i="19" s="1"/>
  <c r="AL1529" i="19"/>
  <c r="AM1529" i="19" s="1"/>
  <c r="V1529" i="19"/>
  <c r="X1529" i="19" s="1"/>
  <c r="AL1528" i="19"/>
  <c r="AM1528" i="19" s="1"/>
  <c r="V1528" i="19"/>
  <c r="X1528" i="19" s="1"/>
  <c r="AL1527" i="19"/>
  <c r="AM1527" i="19" s="1"/>
  <c r="V1527" i="19"/>
  <c r="X1527" i="19" s="1"/>
  <c r="AL1526" i="19"/>
  <c r="AM1526" i="19" s="1"/>
  <c r="V1526" i="19"/>
  <c r="X1526" i="19" s="1"/>
  <c r="AL1525" i="19"/>
  <c r="AM1525" i="19" s="1"/>
  <c r="V1525" i="19"/>
  <c r="X1525" i="19" s="1"/>
  <c r="AL1524" i="19"/>
  <c r="AM1524" i="19" s="1"/>
  <c r="V1524" i="19"/>
  <c r="X1524" i="19" s="1"/>
  <c r="AL1523" i="19"/>
  <c r="AM1523" i="19" s="1"/>
  <c r="V1523" i="19"/>
  <c r="X1523" i="19" s="1"/>
  <c r="AL1522" i="19"/>
  <c r="AM1522" i="19" s="1"/>
  <c r="V1522" i="19"/>
  <c r="X1522" i="19" s="1"/>
  <c r="AL1521" i="19"/>
  <c r="AM1521" i="19" s="1"/>
  <c r="V1521" i="19"/>
  <c r="X1521" i="19" s="1"/>
  <c r="AL1520" i="19"/>
  <c r="AM1520" i="19" s="1"/>
  <c r="V1520" i="19"/>
  <c r="X1520" i="19" s="1"/>
  <c r="AL1519" i="19"/>
  <c r="AM1519" i="19" s="1"/>
  <c r="V1519" i="19"/>
  <c r="X1519" i="19" s="1"/>
  <c r="AL1518" i="19"/>
  <c r="AM1518" i="19" s="1"/>
  <c r="V1518" i="19"/>
  <c r="X1518" i="19" s="1"/>
  <c r="AL1517" i="19"/>
  <c r="AM1517" i="19" s="1"/>
  <c r="V1517" i="19"/>
  <c r="X1517" i="19" s="1"/>
  <c r="AL1516" i="19"/>
  <c r="AM1516" i="19" s="1"/>
  <c r="V1516" i="19"/>
  <c r="X1516" i="19" s="1"/>
  <c r="AL1515" i="19"/>
  <c r="AM1515" i="19" s="1"/>
  <c r="V1515" i="19"/>
  <c r="X1515" i="19" s="1"/>
  <c r="AL1514" i="19"/>
  <c r="AM1514" i="19" s="1"/>
  <c r="V1514" i="19"/>
  <c r="X1514" i="19" s="1"/>
  <c r="AL1513" i="19"/>
  <c r="AM1513" i="19" s="1"/>
  <c r="V1513" i="19"/>
  <c r="X1513" i="19" s="1"/>
  <c r="AL1512" i="19"/>
  <c r="AM1512" i="19" s="1"/>
  <c r="V1512" i="19"/>
  <c r="X1512" i="19" s="1"/>
  <c r="AL1511" i="19"/>
  <c r="AM1511" i="19" s="1"/>
  <c r="V1511" i="19"/>
  <c r="X1511" i="19" s="1"/>
  <c r="AL1510" i="19"/>
  <c r="AM1510" i="19" s="1"/>
  <c r="V1510" i="19"/>
  <c r="X1510" i="19" s="1"/>
  <c r="AL1509" i="19"/>
  <c r="AM1509" i="19" s="1"/>
  <c r="V1509" i="19"/>
  <c r="X1509" i="19" s="1"/>
  <c r="AL1508" i="19"/>
  <c r="AM1508" i="19" s="1"/>
  <c r="V1508" i="19"/>
  <c r="X1508" i="19" s="1"/>
  <c r="AL1507" i="19"/>
  <c r="AM1507" i="19" s="1"/>
  <c r="V1507" i="19"/>
  <c r="X1507" i="19" s="1"/>
  <c r="AL1506" i="19"/>
  <c r="AM1506" i="19" s="1"/>
  <c r="V1506" i="19"/>
  <c r="X1506" i="19" s="1"/>
  <c r="AL1505" i="19"/>
  <c r="AM1505" i="19" s="1"/>
  <c r="V1505" i="19"/>
  <c r="X1505" i="19" s="1"/>
  <c r="AL1504" i="19"/>
  <c r="AM1504" i="19" s="1"/>
  <c r="V1504" i="19"/>
  <c r="X1504" i="19" s="1"/>
  <c r="AL1503" i="19"/>
  <c r="AM1503" i="19" s="1"/>
  <c r="V1503" i="19"/>
  <c r="X1503" i="19" s="1"/>
  <c r="AL1502" i="19"/>
  <c r="AM1502" i="19" s="1"/>
  <c r="V1502" i="19"/>
  <c r="X1502" i="19" s="1"/>
  <c r="AL1501" i="19"/>
  <c r="AM1501" i="19" s="1"/>
  <c r="V1501" i="19"/>
  <c r="X1501" i="19" s="1"/>
  <c r="AL1500" i="19"/>
  <c r="AM1500" i="19" s="1"/>
  <c r="V1500" i="19"/>
  <c r="X1500" i="19" s="1"/>
  <c r="AL1499" i="19"/>
  <c r="AM1499" i="19" s="1"/>
  <c r="V1499" i="19"/>
  <c r="X1499" i="19" s="1"/>
  <c r="AL1498" i="19"/>
  <c r="AM1498" i="19" s="1"/>
  <c r="V1498" i="19"/>
  <c r="X1498" i="19" s="1"/>
  <c r="AL1497" i="19"/>
  <c r="AM1497" i="19" s="1"/>
  <c r="V1497" i="19"/>
  <c r="X1497" i="19" s="1"/>
  <c r="AL1496" i="19"/>
  <c r="AM1496" i="19" s="1"/>
  <c r="V1496" i="19"/>
  <c r="X1496" i="19" s="1"/>
  <c r="AL1495" i="19"/>
  <c r="AM1495" i="19" s="1"/>
  <c r="V1495" i="19"/>
  <c r="X1495" i="19" s="1"/>
  <c r="AL1494" i="19"/>
  <c r="AM1494" i="19" s="1"/>
  <c r="V1494" i="19"/>
  <c r="X1494" i="19" s="1"/>
  <c r="AL1493" i="19"/>
  <c r="AM1493" i="19" s="1"/>
  <c r="V1493" i="19"/>
  <c r="X1493" i="19" s="1"/>
  <c r="AL1492" i="19"/>
  <c r="AM1492" i="19" s="1"/>
  <c r="V1492" i="19"/>
  <c r="X1492" i="19" s="1"/>
  <c r="AL1491" i="19"/>
  <c r="AM1491" i="19" s="1"/>
  <c r="V1491" i="19"/>
  <c r="X1491" i="19" s="1"/>
  <c r="AL1490" i="19"/>
  <c r="AM1490" i="19" s="1"/>
  <c r="V1490" i="19"/>
  <c r="X1490" i="19" s="1"/>
  <c r="AL1489" i="19"/>
  <c r="AM1489" i="19" s="1"/>
  <c r="V1489" i="19"/>
  <c r="X1489" i="19" s="1"/>
  <c r="AL1488" i="19"/>
  <c r="AM1488" i="19" s="1"/>
  <c r="V1488" i="19"/>
  <c r="X1488" i="19" s="1"/>
  <c r="AL1487" i="19"/>
  <c r="AM1487" i="19" s="1"/>
  <c r="V1487" i="19"/>
  <c r="X1487" i="19" s="1"/>
  <c r="AL1486" i="19"/>
  <c r="AM1486" i="19" s="1"/>
  <c r="V1486" i="19"/>
  <c r="X1486" i="19" s="1"/>
  <c r="AL1485" i="19"/>
  <c r="AM1485" i="19" s="1"/>
  <c r="V1485" i="19"/>
  <c r="X1485" i="19" s="1"/>
  <c r="AL1484" i="19"/>
  <c r="AM1484" i="19" s="1"/>
  <c r="V1484" i="19"/>
  <c r="X1484" i="19" s="1"/>
  <c r="AL1483" i="19"/>
  <c r="AM1483" i="19" s="1"/>
  <c r="V1483" i="19"/>
  <c r="X1483" i="19" s="1"/>
  <c r="AL1482" i="19"/>
  <c r="AM1482" i="19" s="1"/>
  <c r="V1482" i="19"/>
  <c r="X1482" i="19" s="1"/>
  <c r="AL1481" i="19"/>
  <c r="AM1481" i="19" s="1"/>
  <c r="V1481" i="19"/>
  <c r="X1481" i="19" s="1"/>
  <c r="AL1480" i="19"/>
  <c r="AM1480" i="19" s="1"/>
  <c r="V1480" i="19"/>
  <c r="X1480" i="19" s="1"/>
  <c r="AL1479" i="19"/>
  <c r="AM1479" i="19" s="1"/>
  <c r="V1479" i="19"/>
  <c r="X1479" i="19" s="1"/>
  <c r="AL1478" i="19"/>
  <c r="AM1478" i="19" s="1"/>
  <c r="V1478" i="19"/>
  <c r="X1478" i="19" s="1"/>
  <c r="AL1477" i="19"/>
  <c r="AM1477" i="19" s="1"/>
  <c r="V1477" i="19"/>
  <c r="X1477" i="19" s="1"/>
  <c r="AL1476" i="19"/>
  <c r="AM1476" i="19" s="1"/>
  <c r="V1476" i="19"/>
  <c r="X1476" i="19" s="1"/>
  <c r="AL1475" i="19"/>
  <c r="AM1475" i="19" s="1"/>
  <c r="V1475" i="19"/>
  <c r="X1475" i="19" s="1"/>
  <c r="AL1474" i="19"/>
  <c r="AM1474" i="19" s="1"/>
  <c r="V1474" i="19"/>
  <c r="X1474" i="19" s="1"/>
  <c r="AL1473" i="19"/>
  <c r="AM1473" i="19" s="1"/>
  <c r="V1473" i="19"/>
  <c r="X1473" i="19" s="1"/>
  <c r="AL1472" i="19"/>
  <c r="AM1472" i="19" s="1"/>
  <c r="V1472" i="19"/>
  <c r="X1472" i="19" s="1"/>
  <c r="AL1471" i="19"/>
  <c r="AM1471" i="19" s="1"/>
  <c r="V1471" i="19"/>
  <c r="X1471" i="19" s="1"/>
  <c r="AL1470" i="19"/>
  <c r="AM1470" i="19" s="1"/>
  <c r="V1470" i="19"/>
  <c r="X1470" i="19" s="1"/>
  <c r="AL1469" i="19"/>
  <c r="AM1469" i="19" s="1"/>
  <c r="V1469" i="19"/>
  <c r="X1469" i="19" s="1"/>
  <c r="AL1468" i="19"/>
  <c r="AM1468" i="19" s="1"/>
  <c r="V1468" i="19"/>
  <c r="X1468" i="19" s="1"/>
  <c r="AL1467" i="19"/>
  <c r="AM1467" i="19" s="1"/>
  <c r="V1467" i="19"/>
  <c r="X1467" i="19" s="1"/>
  <c r="AL1466" i="19"/>
  <c r="AM1466" i="19" s="1"/>
  <c r="V1466" i="19"/>
  <c r="X1466" i="19" s="1"/>
  <c r="AL1465" i="19"/>
  <c r="AM1465" i="19" s="1"/>
  <c r="V1465" i="19"/>
  <c r="X1465" i="19" s="1"/>
  <c r="AL1464" i="19"/>
  <c r="AM1464" i="19" s="1"/>
  <c r="V1464" i="19"/>
  <c r="X1464" i="19" s="1"/>
  <c r="AL1463" i="19"/>
  <c r="AM1463" i="19" s="1"/>
  <c r="V1463" i="19"/>
  <c r="X1463" i="19" s="1"/>
  <c r="AL1462" i="19"/>
  <c r="AM1462" i="19" s="1"/>
  <c r="V1462" i="19"/>
  <c r="X1462" i="19" s="1"/>
  <c r="AL1461" i="19"/>
  <c r="AM1461" i="19" s="1"/>
  <c r="V1461" i="19"/>
  <c r="X1461" i="19" s="1"/>
  <c r="AL1460" i="19"/>
  <c r="AM1460" i="19" s="1"/>
  <c r="V1460" i="19"/>
  <c r="X1460" i="19" s="1"/>
  <c r="AL1459" i="19"/>
  <c r="AM1459" i="19" s="1"/>
  <c r="V1459" i="19"/>
  <c r="X1459" i="19" s="1"/>
  <c r="AL1458" i="19"/>
  <c r="AM1458" i="19" s="1"/>
  <c r="V1458" i="19"/>
  <c r="X1458" i="19" s="1"/>
  <c r="AL1457" i="19"/>
  <c r="AM1457" i="19" s="1"/>
  <c r="V1457" i="19"/>
  <c r="X1457" i="19" s="1"/>
  <c r="AL1456" i="19"/>
  <c r="AM1456" i="19" s="1"/>
  <c r="V1456" i="19"/>
  <c r="X1456" i="19" s="1"/>
  <c r="AL1455" i="19"/>
  <c r="AM1455" i="19" s="1"/>
  <c r="V1455" i="19"/>
  <c r="X1455" i="19" s="1"/>
  <c r="AL1454" i="19"/>
  <c r="AM1454" i="19" s="1"/>
  <c r="V1454" i="19"/>
  <c r="X1454" i="19" s="1"/>
  <c r="AL1453" i="19"/>
  <c r="AM1453" i="19" s="1"/>
  <c r="V1453" i="19"/>
  <c r="X1453" i="19" s="1"/>
  <c r="AL1452" i="19"/>
  <c r="AM1452" i="19" s="1"/>
  <c r="V1452" i="19"/>
  <c r="X1452" i="19" s="1"/>
  <c r="AL1451" i="19"/>
  <c r="AM1451" i="19" s="1"/>
  <c r="V1451" i="19"/>
  <c r="X1451" i="19" s="1"/>
  <c r="AL1450" i="19"/>
  <c r="AM1450" i="19" s="1"/>
  <c r="V1450" i="19"/>
  <c r="X1450" i="19" s="1"/>
  <c r="AL1449" i="19"/>
  <c r="AM1449" i="19" s="1"/>
  <c r="V1449" i="19"/>
  <c r="X1449" i="19" s="1"/>
  <c r="AL1448" i="19"/>
  <c r="AM1448" i="19" s="1"/>
  <c r="V1448" i="19"/>
  <c r="X1448" i="19" s="1"/>
  <c r="AL1447" i="19"/>
  <c r="AM1447" i="19" s="1"/>
  <c r="V1447" i="19"/>
  <c r="X1447" i="19" s="1"/>
  <c r="AL1446" i="19"/>
  <c r="AM1446" i="19" s="1"/>
  <c r="V1446" i="19"/>
  <c r="X1446" i="19" s="1"/>
  <c r="AL1445" i="19"/>
  <c r="AM1445" i="19" s="1"/>
  <c r="V1445" i="19"/>
  <c r="X1445" i="19" s="1"/>
  <c r="AL1444" i="19"/>
  <c r="AM1444" i="19" s="1"/>
  <c r="V1444" i="19"/>
  <c r="X1444" i="19" s="1"/>
  <c r="AL1443" i="19"/>
  <c r="AM1443" i="19" s="1"/>
  <c r="V1443" i="19"/>
  <c r="X1443" i="19" s="1"/>
  <c r="AL1442" i="19"/>
  <c r="AM1442" i="19" s="1"/>
  <c r="V1442" i="19"/>
  <c r="X1442" i="19" s="1"/>
  <c r="AL1441" i="19"/>
  <c r="AM1441" i="19" s="1"/>
  <c r="V1441" i="19"/>
  <c r="X1441" i="19" s="1"/>
  <c r="AL1440" i="19"/>
  <c r="AM1440" i="19" s="1"/>
  <c r="V1440" i="19"/>
  <c r="X1440" i="19" s="1"/>
  <c r="AL1439" i="19"/>
  <c r="AM1439" i="19" s="1"/>
  <c r="V1439" i="19"/>
  <c r="X1439" i="19" s="1"/>
  <c r="AL1438" i="19"/>
  <c r="AM1438" i="19" s="1"/>
  <c r="V1438" i="19"/>
  <c r="X1438" i="19" s="1"/>
  <c r="AL1437" i="19"/>
  <c r="AM1437" i="19" s="1"/>
  <c r="V1437" i="19"/>
  <c r="X1437" i="19" s="1"/>
  <c r="AL1436" i="19"/>
  <c r="AM1436" i="19" s="1"/>
  <c r="V1436" i="19"/>
  <c r="X1436" i="19" s="1"/>
  <c r="AL1435" i="19"/>
  <c r="AM1435" i="19" s="1"/>
  <c r="V1435" i="19"/>
  <c r="X1435" i="19" s="1"/>
  <c r="AL1434" i="19"/>
  <c r="AM1434" i="19" s="1"/>
  <c r="V1434" i="19"/>
  <c r="X1434" i="19" s="1"/>
  <c r="AL1433" i="19"/>
  <c r="AM1433" i="19" s="1"/>
  <c r="V1433" i="19"/>
  <c r="X1433" i="19" s="1"/>
  <c r="AL1432" i="19"/>
  <c r="AM1432" i="19" s="1"/>
  <c r="V1432" i="19"/>
  <c r="X1432" i="19" s="1"/>
  <c r="AL1431" i="19"/>
  <c r="AM1431" i="19" s="1"/>
  <c r="V1431" i="19"/>
  <c r="X1431" i="19" s="1"/>
  <c r="AL1430" i="19"/>
  <c r="AM1430" i="19" s="1"/>
  <c r="V1430" i="19"/>
  <c r="X1430" i="19" s="1"/>
  <c r="AL1429" i="19"/>
  <c r="AM1429" i="19" s="1"/>
  <c r="V1429" i="19"/>
  <c r="X1429" i="19" s="1"/>
  <c r="AL1428" i="19"/>
  <c r="AM1428" i="19" s="1"/>
  <c r="V1428" i="19"/>
  <c r="X1428" i="19" s="1"/>
  <c r="AL1427" i="19"/>
  <c r="AM1427" i="19" s="1"/>
  <c r="V1427" i="19"/>
  <c r="X1427" i="19" s="1"/>
  <c r="AL1426" i="19"/>
  <c r="AM1426" i="19" s="1"/>
  <c r="V1426" i="19"/>
  <c r="X1426" i="19" s="1"/>
  <c r="AL1425" i="19"/>
  <c r="AM1425" i="19" s="1"/>
  <c r="V1425" i="19"/>
  <c r="X1425" i="19" s="1"/>
  <c r="AL1424" i="19"/>
  <c r="AM1424" i="19" s="1"/>
  <c r="V1424" i="19"/>
  <c r="X1424" i="19" s="1"/>
  <c r="AL1423" i="19"/>
  <c r="AM1423" i="19" s="1"/>
  <c r="V1423" i="19"/>
  <c r="X1423" i="19" s="1"/>
  <c r="AL1422" i="19"/>
  <c r="AM1422" i="19" s="1"/>
  <c r="V1422" i="19"/>
  <c r="X1422" i="19" s="1"/>
  <c r="AL1421" i="19"/>
  <c r="AM1421" i="19" s="1"/>
  <c r="V1421" i="19"/>
  <c r="X1421" i="19" s="1"/>
  <c r="AL1420" i="19"/>
  <c r="AM1420" i="19" s="1"/>
  <c r="V1420" i="19"/>
  <c r="X1420" i="19" s="1"/>
  <c r="AL1419" i="19"/>
  <c r="AM1419" i="19" s="1"/>
  <c r="V1419" i="19"/>
  <c r="X1419" i="19" s="1"/>
  <c r="AL1418" i="19"/>
  <c r="AM1418" i="19" s="1"/>
  <c r="V1418" i="19"/>
  <c r="X1418" i="19" s="1"/>
  <c r="AL1417" i="19"/>
  <c r="AM1417" i="19" s="1"/>
  <c r="V1417" i="19"/>
  <c r="X1417" i="19" s="1"/>
  <c r="AL1416" i="19"/>
  <c r="AM1416" i="19" s="1"/>
  <c r="V1416" i="19"/>
  <c r="X1416" i="19" s="1"/>
  <c r="AL1415" i="19"/>
  <c r="AM1415" i="19" s="1"/>
  <c r="V1415" i="19"/>
  <c r="X1415" i="19" s="1"/>
  <c r="AL1414" i="19"/>
  <c r="AM1414" i="19" s="1"/>
  <c r="V1414" i="19"/>
  <c r="X1414" i="19" s="1"/>
  <c r="AL1413" i="19"/>
  <c r="AM1413" i="19" s="1"/>
  <c r="V1413" i="19"/>
  <c r="X1413" i="19" s="1"/>
  <c r="AL1412" i="19"/>
  <c r="AM1412" i="19" s="1"/>
  <c r="V1412" i="19"/>
  <c r="X1412" i="19" s="1"/>
  <c r="AL1411" i="19"/>
  <c r="AM1411" i="19" s="1"/>
  <c r="V1411" i="19"/>
  <c r="X1411" i="19" s="1"/>
  <c r="AL1410" i="19"/>
  <c r="AM1410" i="19" s="1"/>
  <c r="V1410" i="19"/>
  <c r="X1410" i="19" s="1"/>
  <c r="AL1409" i="19"/>
  <c r="AM1409" i="19" s="1"/>
  <c r="V1409" i="19"/>
  <c r="X1409" i="19" s="1"/>
  <c r="AL1408" i="19"/>
  <c r="AM1408" i="19" s="1"/>
  <c r="V1408" i="19"/>
  <c r="X1408" i="19" s="1"/>
  <c r="AL1407" i="19"/>
  <c r="AM1407" i="19" s="1"/>
  <c r="V1407" i="19"/>
  <c r="X1407" i="19" s="1"/>
  <c r="AL1406" i="19"/>
  <c r="AM1406" i="19" s="1"/>
  <c r="V1406" i="19"/>
  <c r="X1406" i="19" s="1"/>
  <c r="AL1405" i="19"/>
  <c r="AM1405" i="19" s="1"/>
  <c r="V1405" i="19"/>
  <c r="X1405" i="19" s="1"/>
  <c r="AL1404" i="19"/>
  <c r="AM1404" i="19" s="1"/>
  <c r="V1404" i="19"/>
  <c r="X1404" i="19" s="1"/>
  <c r="AL1403" i="19"/>
  <c r="AM1403" i="19" s="1"/>
  <c r="V1403" i="19"/>
  <c r="X1403" i="19" s="1"/>
  <c r="AL1402" i="19"/>
  <c r="AM1402" i="19" s="1"/>
  <c r="V1402" i="19"/>
  <c r="X1402" i="19" s="1"/>
  <c r="AL1401" i="19"/>
  <c r="AM1401" i="19" s="1"/>
  <c r="V1401" i="19"/>
  <c r="X1401" i="19" s="1"/>
  <c r="AL1400" i="19"/>
  <c r="AM1400" i="19" s="1"/>
  <c r="V1400" i="19"/>
  <c r="X1400" i="19" s="1"/>
  <c r="AL1399" i="19"/>
  <c r="AM1399" i="19" s="1"/>
  <c r="V1399" i="19"/>
  <c r="X1399" i="19" s="1"/>
  <c r="AL1398" i="19"/>
  <c r="AM1398" i="19" s="1"/>
  <c r="V1398" i="19"/>
  <c r="X1398" i="19" s="1"/>
  <c r="AL1397" i="19"/>
  <c r="AM1397" i="19" s="1"/>
  <c r="V1397" i="19"/>
  <c r="X1397" i="19" s="1"/>
  <c r="AL1396" i="19"/>
  <c r="AM1396" i="19" s="1"/>
  <c r="V1396" i="19"/>
  <c r="X1396" i="19" s="1"/>
  <c r="AL1395" i="19"/>
  <c r="AM1395" i="19" s="1"/>
  <c r="V1395" i="19"/>
  <c r="X1395" i="19" s="1"/>
  <c r="AL1394" i="19"/>
  <c r="AM1394" i="19" s="1"/>
  <c r="V1394" i="19"/>
  <c r="X1394" i="19" s="1"/>
  <c r="AL1393" i="19"/>
  <c r="AM1393" i="19" s="1"/>
  <c r="V1393" i="19"/>
  <c r="X1393" i="19" s="1"/>
  <c r="AL1392" i="19"/>
  <c r="AM1392" i="19" s="1"/>
  <c r="V1392" i="19"/>
  <c r="X1392" i="19" s="1"/>
  <c r="AL1391" i="19"/>
  <c r="AM1391" i="19" s="1"/>
  <c r="V1391" i="19"/>
  <c r="X1391" i="19" s="1"/>
  <c r="AL1390" i="19"/>
  <c r="AM1390" i="19" s="1"/>
  <c r="V1390" i="19"/>
  <c r="X1390" i="19" s="1"/>
  <c r="AL1389" i="19"/>
  <c r="AM1389" i="19" s="1"/>
  <c r="V1389" i="19"/>
  <c r="X1389" i="19" s="1"/>
  <c r="AL1388" i="19"/>
  <c r="AM1388" i="19" s="1"/>
  <c r="V1388" i="19"/>
  <c r="X1388" i="19" s="1"/>
  <c r="AL1387" i="19"/>
  <c r="AM1387" i="19" s="1"/>
  <c r="V1387" i="19"/>
  <c r="X1387" i="19" s="1"/>
  <c r="AL1386" i="19"/>
  <c r="AM1386" i="19" s="1"/>
  <c r="V1386" i="19"/>
  <c r="X1386" i="19" s="1"/>
  <c r="AL1385" i="19"/>
  <c r="AM1385" i="19" s="1"/>
  <c r="V1385" i="19"/>
  <c r="X1385" i="19" s="1"/>
  <c r="AL1384" i="19"/>
  <c r="AM1384" i="19" s="1"/>
  <c r="V1384" i="19"/>
  <c r="X1384" i="19" s="1"/>
  <c r="AL1383" i="19"/>
  <c r="AM1383" i="19" s="1"/>
  <c r="V1383" i="19"/>
  <c r="X1383" i="19" s="1"/>
  <c r="AL1382" i="19"/>
  <c r="AM1382" i="19" s="1"/>
  <c r="V1382" i="19"/>
  <c r="X1382" i="19" s="1"/>
  <c r="AL1381" i="19"/>
  <c r="AM1381" i="19" s="1"/>
  <c r="V1381" i="19"/>
  <c r="X1381" i="19" s="1"/>
  <c r="AL1380" i="19"/>
  <c r="AM1380" i="19" s="1"/>
  <c r="V1380" i="19"/>
  <c r="X1380" i="19" s="1"/>
  <c r="AL1379" i="19"/>
  <c r="AM1379" i="19" s="1"/>
  <c r="V1379" i="19"/>
  <c r="X1379" i="19" s="1"/>
  <c r="AL1378" i="19"/>
  <c r="AM1378" i="19" s="1"/>
  <c r="V1378" i="19"/>
  <c r="X1378" i="19" s="1"/>
  <c r="AL1377" i="19"/>
  <c r="AM1377" i="19" s="1"/>
  <c r="V1377" i="19"/>
  <c r="X1377" i="19" s="1"/>
  <c r="AL1376" i="19"/>
  <c r="AM1376" i="19" s="1"/>
  <c r="V1376" i="19"/>
  <c r="X1376" i="19" s="1"/>
  <c r="AL1375" i="19"/>
  <c r="AM1375" i="19" s="1"/>
  <c r="V1375" i="19"/>
  <c r="X1375" i="19" s="1"/>
  <c r="AL1374" i="19"/>
  <c r="AM1374" i="19" s="1"/>
  <c r="V1374" i="19"/>
  <c r="X1374" i="19" s="1"/>
  <c r="AL1373" i="19"/>
  <c r="AM1373" i="19" s="1"/>
  <c r="V1373" i="19"/>
  <c r="X1373" i="19" s="1"/>
  <c r="AL1372" i="19"/>
  <c r="AM1372" i="19" s="1"/>
  <c r="V1372" i="19"/>
  <c r="X1372" i="19" s="1"/>
  <c r="AL1371" i="19"/>
  <c r="AM1371" i="19" s="1"/>
  <c r="V1371" i="19"/>
  <c r="X1371" i="19" s="1"/>
  <c r="AL1370" i="19"/>
  <c r="AM1370" i="19" s="1"/>
  <c r="V1370" i="19"/>
  <c r="X1370" i="19" s="1"/>
  <c r="AL1369" i="19"/>
  <c r="AM1369" i="19" s="1"/>
  <c r="V1369" i="19"/>
  <c r="X1369" i="19" s="1"/>
  <c r="AL1368" i="19"/>
  <c r="AM1368" i="19" s="1"/>
  <c r="V1368" i="19"/>
  <c r="X1368" i="19" s="1"/>
  <c r="AL1367" i="19"/>
  <c r="AM1367" i="19" s="1"/>
  <c r="V1367" i="19"/>
  <c r="X1367" i="19" s="1"/>
  <c r="AL1366" i="19"/>
  <c r="AM1366" i="19" s="1"/>
  <c r="V1366" i="19"/>
  <c r="X1366" i="19" s="1"/>
  <c r="AL1365" i="19"/>
  <c r="AM1365" i="19" s="1"/>
  <c r="V1365" i="19"/>
  <c r="X1365" i="19" s="1"/>
  <c r="AL1364" i="19"/>
  <c r="AM1364" i="19" s="1"/>
  <c r="V1364" i="19"/>
  <c r="X1364" i="19" s="1"/>
  <c r="AL1363" i="19"/>
  <c r="AM1363" i="19" s="1"/>
  <c r="V1363" i="19"/>
  <c r="X1363" i="19" s="1"/>
  <c r="AL1362" i="19"/>
  <c r="AM1362" i="19" s="1"/>
  <c r="V1362" i="19"/>
  <c r="X1362" i="19" s="1"/>
  <c r="AL1361" i="19"/>
  <c r="AM1361" i="19" s="1"/>
  <c r="V1361" i="19"/>
  <c r="X1361" i="19" s="1"/>
  <c r="AL1360" i="19"/>
  <c r="AM1360" i="19" s="1"/>
  <c r="V1360" i="19"/>
  <c r="X1360" i="19" s="1"/>
  <c r="AL1359" i="19"/>
  <c r="AM1359" i="19" s="1"/>
  <c r="V1359" i="19"/>
  <c r="X1359" i="19" s="1"/>
  <c r="AL1358" i="19"/>
  <c r="AM1358" i="19" s="1"/>
  <c r="V1358" i="19"/>
  <c r="X1358" i="19" s="1"/>
  <c r="AL1357" i="19"/>
  <c r="AM1357" i="19" s="1"/>
  <c r="V1357" i="19"/>
  <c r="X1357" i="19" s="1"/>
  <c r="AL1356" i="19"/>
  <c r="AM1356" i="19" s="1"/>
  <c r="V1356" i="19"/>
  <c r="X1356" i="19" s="1"/>
  <c r="AL1355" i="19"/>
  <c r="AM1355" i="19" s="1"/>
  <c r="V1355" i="19"/>
  <c r="X1355" i="19" s="1"/>
  <c r="AL1354" i="19"/>
  <c r="AM1354" i="19" s="1"/>
  <c r="V1354" i="19"/>
  <c r="X1354" i="19" s="1"/>
  <c r="AL1353" i="19"/>
  <c r="AM1353" i="19" s="1"/>
  <c r="V1353" i="19"/>
  <c r="X1353" i="19" s="1"/>
  <c r="AL1352" i="19"/>
  <c r="AM1352" i="19" s="1"/>
  <c r="V1352" i="19"/>
  <c r="X1352" i="19" s="1"/>
  <c r="AL1351" i="19"/>
  <c r="AM1351" i="19" s="1"/>
  <c r="V1351" i="19"/>
  <c r="X1351" i="19" s="1"/>
  <c r="AL1350" i="19"/>
  <c r="AM1350" i="19" s="1"/>
  <c r="V1350" i="19"/>
  <c r="X1350" i="19" s="1"/>
  <c r="AL1349" i="19"/>
  <c r="AM1349" i="19" s="1"/>
  <c r="V1349" i="19"/>
  <c r="X1349" i="19" s="1"/>
  <c r="AL1348" i="19"/>
  <c r="AM1348" i="19" s="1"/>
  <c r="V1348" i="19"/>
  <c r="X1348" i="19" s="1"/>
  <c r="AL1347" i="19"/>
  <c r="AM1347" i="19" s="1"/>
  <c r="V1347" i="19"/>
  <c r="X1347" i="19" s="1"/>
  <c r="AL1346" i="19"/>
  <c r="AM1346" i="19" s="1"/>
  <c r="V1346" i="19"/>
  <c r="X1346" i="19" s="1"/>
  <c r="AL1345" i="19"/>
  <c r="AM1345" i="19" s="1"/>
  <c r="V1345" i="19"/>
  <c r="X1345" i="19" s="1"/>
  <c r="AL1344" i="19"/>
  <c r="AM1344" i="19" s="1"/>
  <c r="V1344" i="19"/>
  <c r="X1344" i="19" s="1"/>
  <c r="AL1343" i="19"/>
  <c r="AM1343" i="19" s="1"/>
  <c r="V1343" i="19"/>
  <c r="X1343" i="19" s="1"/>
  <c r="AL1342" i="19"/>
  <c r="AM1342" i="19" s="1"/>
  <c r="V1342" i="19"/>
  <c r="X1342" i="19" s="1"/>
  <c r="AL1341" i="19"/>
  <c r="AM1341" i="19" s="1"/>
  <c r="V1341" i="19"/>
  <c r="X1341" i="19" s="1"/>
  <c r="AL1340" i="19"/>
  <c r="AM1340" i="19" s="1"/>
  <c r="V1340" i="19"/>
  <c r="X1340" i="19" s="1"/>
  <c r="AL1339" i="19"/>
  <c r="AM1339" i="19" s="1"/>
  <c r="V1339" i="19"/>
  <c r="X1339" i="19" s="1"/>
  <c r="AL1338" i="19"/>
  <c r="AM1338" i="19" s="1"/>
  <c r="V1338" i="19"/>
  <c r="X1338" i="19" s="1"/>
  <c r="AL1337" i="19"/>
  <c r="AM1337" i="19" s="1"/>
  <c r="V1337" i="19"/>
  <c r="X1337" i="19" s="1"/>
  <c r="AL1336" i="19"/>
  <c r="AM1336" i="19" s="1"/>
  <c r="V1336" i="19"/>
  <c r="X1336" i="19" s="1"/>
  <c r="AL1335" i="19"/>
  <c r="AM1335" i="19" s="1"/>
  <c r="V1335" i="19"/>
  <c r="X1335" i="19" s="1"/>
  <c r="AL1334" i="19"/>
  <c r="AM1334" i="19" s="1"/>
  <c r="V1334" i="19"/>
  <c r="X1334" i="19" s="1"/>
  <c r="AL1333" i="19"/>
  <c r="AM1333" i="19" s="1"/>
  <c r="V1333" i="19"/>
  <c r="X1333" i="19" s="1"/>
  <c r="AL1332" i="19"/>
  <c r="AM1332" i="19" s="1"/>
  <c r="V1332" i="19"/>
  <c r="X1332" i="19" s="1"/>
  <c r="AL1331" i="19"/>
  <c r="AM1331" i="19" s="1"/>
  <c r="V1331" i="19"/>
  <c r="X1331" i="19" s="1"/>
  <c r="AL1330" i="19"/>
  <c r="AM1330" i="19" s="1"/>
  <c r="V1330" i="19"/>
  <c r="X1330" i="19" s="1"/>
  <c r="AL1329" i="19"/>
  <c r="AM1329" i="19" s="1"/>
  <c r="V1329" i="19"/>
  <c r="X1329" i="19" s="1"/>
  <c r="AL1328" i="19"/>
  <c r="AM1328" i="19" s="1"/>
  <c r="V1328" i="19"/>
  <c r="X1328" i="19" s="1"/>
  <c r="AL1327" i="19"/>
  <c r="AM1327" i="19" s="1"/>
  <c r="V1327" i="19"/>
  <c r="X1327" i="19" s="1"/>
  <c r="AL1326" i="19"/>
  <c r="AM1326" i="19" s="1"/>
  <c r="V1326" i="19"/>
  <c r="X1326" i="19" s="1"/>
  <c r="AL1325" i="19"/>
  <c r="AM1325" i="19" s="1"/>
  <c r="V1325" i="19"/>
  <c r="X1325" i="19" s="1"/>
  <c r="AL1324" i="19"/>
  <c r="AM1324" i="19" s="1"/>
  <c r="V1324" i="19"/>
  <c r="X1324" i="19" s="1"/>
  <c r="AL1323" i="19"/>
  <c r="AM1323" i="19" s="1"/>
  <c r="V1323" i="19"/>
  <c r="X1323" i="19" s="1"/>
  <c r="AL1322" i="19"/>
  <c r="AM1322" i="19" s="1"/>
  <c r="V1322" i="19"/>
  <c r="X1322" i="19" s="1"/>
  <c r="AL1321" i="19"/>
  <c r="AM1321" i="19" s="1"/>
  <c r="V1321" i="19"/>
  <c r="X1321" i="19" s="1"/>
  <c r="AL1320" i="19"/>
  <c r="AM1320" i="19" s="1"/>
  <c r="V1320" i="19"/>
  <c r="X1320" i="19" s="1"/>
  <c r="AL1319" i="19"/>
  <c r="AM1319" i="19" s="1"/>
  <c r="V1319" i="19"/>
  <c r="X1319" i="19" s="1"/>
  <c r="AL1318" i="19"/>
  <c r="AM1318" i="19" s="1"/>
  <c r="V1318" i="19"/>
  <c r="X1318" i="19" s="1"/>
  <c r="AL1317" i="19"/>
  <c r="AM1317" i="19" s="1"/>
  <c r="V1317" i="19"/>
  <c r="X1317" i="19" s="1"/>
  <c r="AL1316" i="19"/>
  <c r="AM1316" i="19" s="1"/>
  <c r="V1316" i="19"/>
  <c r="X1316" i="19" s="1"/>
  <c r="AL1315" i="19"/>
  <c r="AM1315" i="19" s="1"/>
  <c r="V1315" i="19"/>
  <c r="X1315" i="19" s="1"/>
  <c r="AL1314" i="19"/>
  <c r="AM1314" i="19" s="1"/>
  <c r="V1314" i="19"/>
  <c r="X1314" i="19" s="1"/>
  <c r="AL1313" i="19"/>
  <c r="AM1313" i="19" s="1"/>
  <c r="V1313" i="19"/>
  <c r="X1313" i="19" s="1"/>
  <c r="AL1312" i="19"/>
  <c r="AM1312" i="19" s="1"/>
  <c r="V1312" i="19"/>
  <c r="X1312" i="19" s="1"/>
  <c r="AL1311" i="19"/>
  <c r="AM1311" i="19" s="1"/>
  <c r="V1311" i="19"/>
  <c r="X1311" i="19" s="1"/>
  <c r="AL1310" i="19"/>
  <c r="AM1310" i="19" s="1"/>
  <c r="V1310" i="19"/>
  <c r="X1310" i="19" s="1"/>
  <c r="AL1309" i="19"/>
  <c r="AM1309" i="19" s="1"/>
  <c r="V1309" i="19"/>
  <c r="X1309" i="19" s="1"/>
  <c r="AL1308" i="19"/>
  <c r="AM1308" i="19" s="1"/>
  <c r="V1308" i="19"/>
  <c r="X1308" i="19" s="1"/>
  <c r="AL1307" i="19"/>
  <c r="AM1307" i="19" s="1"/>
  <c r="V1307" i="19"/>
  <c r="X1307" i="19" s="1"/>
  <c r="AL1306" i="19"/>
  <c r="AM1306" i="19" s="1"/>
  <c r="V1306" i="19"/>
  <c r="X1306" i="19" s="1"/>
  <c r="AL1305" i="19"/>
  <c r="AM1305" i="19" s="1"/>
  <c r="V1305" i="19"/>
  <c r="X1305" i="19" s="1"/>
  <c r="AL1304" i="19"/>
  <c r="AM1304" i="19" s="1"/>
  <c r="V1304" i="19"/>
  <c r="X1304" i="19" s="1"/>
  <c r="AL1303" i="19"/>
  <c r="AM1303" i="19" s="1"/>
  <c r="V1303" i="19"/>
  <c r="X1303" i="19" s="1"/>
  <c r="AL1302" i="19"/>
  <c r="AM1302" i="19" s="1"/>
  <c r="V1302" i="19"/>
  <c r="X1302" i="19" s="1"/>
  <c r="AL1301" i="19"/>
  <c r="AM1301" i="19" s="1"/>
  <c r="V1301" i="19"/>
  <c r="X1301" i="19" s="1"/>
  <c r="AL1300" i="19"/>
  <c r="AM1300" i="19" s="1"/>
  <c r="V1300" i="19"/>
  <c r="X1300" i="19" s="1"/>
  <c r="AL1299" i="19"/>
  <c r="AM1299" i="19" s="1"/>
  <c r="V1299" i="19"/>
  <c r="X1299" i="19" s="1"/>
  <c r="AL1298" i="19"/>
  <c r="AM1298" i="19" s="1"/>
  <c r="V1298" i="19"/>
  <c r="X1298" i="19" s="1"/>
  <c r="AL1297" i="19"/>
  <c r="AM1297" i="19" s="1"/>
  <c r="V1297" i="19"/>
  <c r="X1297" i="19" s="1"/>
  <c r="AL1296" i="19"/>
  <c r="AM1296" i="19" s="1"/>
  <c r="V1296" i="19"/>
  <c r="X1296" i="19" s="1"/>
  <c r="AL1295" i="19"/>
  <c r="AM1295" i="19" s="1"/>
  <c r="V1295" i="19"/>
  <c r="X1295" i="19" s="1"/>
  <c r="AL1294" i="19"/>
  <c r="AM1294" i="19" s="1"/>
  <c r="V1294" i="19"/>
  <c r="X1294" i="19" s="1"/>
  <c r="AL1293" i="19"/>
  <c r="AM1293" i="19" s="1"/>
  <c r="V1293" i="19"/>
  <c r="X1293" i="19" s="1"/>
  <c r="AL1292" i="19"/>
  <c r="AM1292" i="19" s="1"/>
  <c r="V1292" i="19"/>
  <c r="X1292" i="19" s="1"/>
  <c r="AL1291" i="19"/>
  <c r="AM1291" i="19" s="1"/>
  <c r="V1291" i="19"/>
  <c r="X1291" i="19" s="1"/>
  <c r="AL1290" i="19"/>
  <c r="AM1290" i="19" s="1"/>
  <c r="V1290" i="19"/>
  <c r="X1290" i="19" s="1"/>
  <c r="AL1289" i="19"/>
  <c r="AM1289" i="19" s="1"/>
  <c r="V1289" i="19"/>
  <c r="X1289" i="19" s="1"/>
  <c r="AL1288" i="19"/>
  <c r="AM1288" i="19" s="1"/>
  <c r="V1288" i="19"/>
  <c r="X1288" i="19" s="1"/>
  <c r="AL1287" i="19"/>
  <c r="AM1287" i="19" s="1"/>
  <c r="V1287" i="19"/>
  <c r="X1287" i="19" s="1"/>
  <c r="AL1286" i="19"/>
  <c r="AM1286" i="19" s="1"/>
  <c r="V1286" i="19"/>
  <c r="X1286" i="19" s="1"/>
  <c r="AL1285" i="19"/>
  <c r="AM1285" i="19" s="1"/>
  <c r="V1285" i="19"/>
  <c r="X1285" i="19" s="1"/>
  <c r="AL1284" i="19"/>
  <c r="AM1284" i="19" s="1"/>
  <c r="V1284" i="19"/>
  <c r="X1284" i="19" s="1"/>
  <c r="AL1283" i="19"/>
  <c r="AM1283" i="19" s="1"/>
  <c r="V1283" i="19"/>
  <c r="X1283" i="19" s="1"/>
  <c r="AL1282" i="19"/>
  <c r="AM1282" i="19" s="1"/>
  <c r="V1282" i="19"/>
  <c r="X1282" i="19" s="1"/>
  <c r="AL1281" i="19"/>
  <c r="AM1281" i="19" s="1"/>
  <c r="V1281" i="19"/>
  <c r="X1281" i="19" s="1"/>
  <c r="AL1280" i="19"/>
  <c r="AM1280" i="19" s="1"/>
  <c r="V1280" i="19"/>
  <c r="X1280" i="19" s="1"/>
  <c r="AL1279" i="19"/>
  <c r="AM1279" i="19" s="1"/>
  <c r="V1279" i="19"/>
  <c r="X1279" i="19" s="1"/>
  <c r="AL1278" i="19"/>
  <c r="AM1278" i="19" s="1"/>
  <c r="V1278" i="19"/>
  <c r="X1278" i="19" s="1"/>
  <c r="AL1277" i="19"/>
  <c r="AM1277" i="19" s="1"/>
  <c r="V1277" i="19"/>
  <c r="X1277" i="19" s="1"/>
  <c r="AL1276" i="19"/>
  <c r="AM1276" i="19" s="1"/>
  <c r="V1276" i="19"/>
  <c r="X1276" i="19" s="1"/>
  <c r="AL1275" i="19"/>
  <c r="AM1275" i="19" s="1"/>
  <c r="V1275" i="19"/>
  <c r="X1275" i="19" s="1"/>
  <c r="AL1274" i="19"/>
  <c r="AM1274" i="19" s="1"/>
  <c r="V1274" i="19"/>
  <c r="X1274" i="19" s="1"/>
  <c r="AL1273" i="19"/>
  <c r="AM1273" i="19" s="1"/>
  <c r="V1273" i="19"/>
  <c r="X1273" i="19" s="1"/>
  <c r="AL1272" i="19"/>
  <c r="AM1272" i="19" s="1"/>
  <c r="V1272" i="19"/>
  <c r="X1272" i="19" s="1"/>
  <c r="AL1271" i="19"/>
  <c r="AM1271" i="19" s="1"/>
  <c r="V1271" i="19"/>
  <c r="X1271" i="19" s="1"/>
  <c r="AL1270" i="19"/>
  <c r="AM1270" i="19" s="1"/>
  <c r="V1270" i="19"/>
  <c r="X1270" i="19" s="1"/>
  <c r="AL1269" i="19"/>
  <c r="AM1269" i="19" s="1"/>
  <c r="V1269" i="19"/>
  <c r="X1269" i="19" s="1"/>
  <c r="AL1268" i="19"/>
  <c r="AM1268" i="19" s="1"/>
  <c r="V1268" i="19"/>
  <c r="X1268" i="19" s="1"/>
  <c r="AL1267" i="19"/>
  <c r="AM1267" i="19" s="1"/>
  <c r="V1267" i="19"/>
  <c r="X1267" i="19" s="1"/>
  <c r="AL1266" i="19"/>
  <c r="AM1266" i="19" s="1"/>
  <c r="V1266" i="19"/>
  <c r="X1266" i="19" s="1"/>
  <c r="AL1265" i="19"/>
  <c r="AM1265" i="19" s="1"/>
  <c r="V1265" i="19"/>
  <c r="X1265" i="19" s="1"/>
  <c r="AL1264" i="19"/>
  <c r="AM1264" i="19" s="1"/>
  <c r="V1264" i="19"/>
  <c r="X1264" i="19" s="1"/>
  <c r="AL1263" i="19"/>
  <c r="AM1263" i="19" s="1"/>
  <c r="V1263" i="19"/>
  <c r="X1263" i="19" s="1"/>
  <c r="AL1262" i="19"/>
  <c r="AM1262" i="19" s="1"/>
  <c r="V1262" i="19"/>
  <c r="X1262" i="19" s="1"/>
  <c r="AL1261" i="19"/>
  <c r="AM1261" i="19" s="1"/>
  <c r="V1261" i="19"/>
  <c r="X1261" i="19" s="1"/>
  <c r="AL1260" i="19"/>
  <c r="AM1260" i="19" s="1"/>
  <c r="V1260" i="19"/>
  <c r="X1260" i="19" s="1"/>
  <c r="AL1259" i="19"/>
  <c r="AM1259" i="19" s="1"/>
  <c r="V1259" i="19"/>
  <c r="X1259" i="19" s="1"/>
  <c r="AL1258" i="19"/>
  <c r="AM1258" i="19" s="1"/>
  <c r="V1258" i="19"/>
  <c r="X1258" i="19" s="1"/>
  <c r="AL1257" i="19"/>
  <c r="AM1257" i="19" s="1"/>
  <c r="V1257" i="19"/>
  <c r="X1257" i="19" s="1"/>
  <c r="AL1256" i="19"/>
  <c r="AM1256" i="19" s="1"/>
  <c r="V1256" i="19"/>
  <c r="X1256" i="19" s="1"/>
  <c r="AL1255" i="19"/>
  <c r="AM1255" i="19" s="1"/>
  <c r="V1255" i="19"/>
  <c r="X1255" i="19" s="1"/>
  <c r="AL1254" i="19"/>
  <c r="AM1254" i="19" s="1"/>
  <c r="V1254" i="19"/>
  <c r="X1254" i="19" s="1"/>
  <c r="AL1253" i="19"/>
  <c r="AM1253" i="19" s="1"/>
  <c r="V1253" i="19"/>
  <c r="X1253" i="19" s="1"/>
  <c r="AL1252" i="19"/>
  <c r="AM1252" i="19" s="1"/>
  <c r="V1252" i="19"/>
  <c r="X1252" i="19" s="1"/>
  <c r="AL1251" i="19"/>
  <c r="AM1251" i="19" s="1"/>
  <c r="V1251" i="19"/>
  <c r="X1251" i="19" s="1"/>
  <c r="AL1250" i="19"/>
  <c r="AM1250" i="19" s="1"/>
  <c r="V1250" i="19"/>
  <c r="X1250" i="19" s="1"/>
  <c r="AL1249" i="19"/>
  <c r="AM1249" i="19" s="1"/>
  <c r="V1249" i="19"/>
  <c r="X1249" i="19" s="1"/>
  <c r="AL1248" i="19"/>
  <c r="AM1248" i="19" s="1"/>
  <c r="V1248" i="19"/>
  <c r="X1248" i="19" s="1"/>
  <c r="AL1247" i="19"/>
  <c r="AM1247" i="19" s="1"/>
  <c r="V1247" i="19"/>
  <c r="X1247" i="19" s="1"/>
  <c r="AL1246" i="19"/>
  <c r="AM1246" i="19" s="1"/>
  <c r="V1246" i="19"/>
  <c r="X1246" i="19" s="1"/>
  <c r="AL1245" i="19"/>
  <c r="AM1245" i="19" s="1"/>
  <c r="V1245" i="19"/>
  <c r="X1245" i="19" s="1"/>
  <c r="AL1244" i="19"/>
  <c r="AM1244" i="19" s="1"/>
  <c r="V1244" i="19"/>
  <c r="X1244" i="19" s="1"/>
  <c r="AL1243" i="19"/>
  <c r="AM1243" i="19" s="1"/>
  <c r="V1243" i="19"/>
  <c r="X1243" i="19" s="1"/>
  <c r="AL1242" i="19"/>
  <c r="AM1242" i="19" s="1"/>
  <c r="V1242" i="19"/>
  <c r="X1242" i="19" s="1"/>
  <c r="AL1241" i="19"/>
  <c r="AM1241" i="19" s="1"/>
  <c r="V1241" i="19"/>
  <c r="X1241" i="19" s="1"/>
  <c r="AL1240" i="19"/>
  <c r="AM1240" i="19" s="1"/>
  <c r="V1240" i="19"/>
  <c r="X1240" i="19" s="1"/>
  <c r="AL1239" i="19"/>
  <c r="AM1239" i="19" s="1"/>
  <c r="V1239" i="19"/>
  <c r="X1239" i="19" s="1"/>
  <c r="AL1238" i="19"/>
  <c r="AM1238" i="19" s="1"/>
  <c r="V1238" i="19"/>
  <c r="X1238" i="19" s="1"/>
  <c r="AL1237" i="19"/>
  <c r="AM1237" i="19" s="1"/>
  <c r="V1237" i="19"/>
  <c r="X1237" i="19" s="1"/>
  <c r="AL1236" i="19"/>
  <c r="AM1236" i="19" s="1"/>
  <c r="V1236" i="19"/>
  <c r="X1236" i="19" s="1"/>
  <c r="AL1235" i="19"/>
  <c r="AM1235" i="19" s="1"/>
  <c r="V1235" i="19"/>
  <c r="X1235" i="19" s="1"/>
  <c r="AL1234" i="19"/>
  <c r="AM1234" i="19" s="1"/>
  <c r="V1234" i="19"/>
  <c r="X1234" i="19" s="1"/>
  <c r="AL1233" i="19"/>
  <c r="AM1233" i="19" s="1"/>
  <c r="V1233" i="19"/>
  <c r="X1233" i="19" s="1"/>
  <c r="AL1232" i="19"/>
  <c r="AM1232" i="19" s="1"/>
  <c r="V1232" i="19"/>
  <c r="X1232" i="19" s="1"/>
  <c r="AL1231" i="19"/>
  <c r="AM1231" i="19" s="1"/>
  <c r="V1231" i="19"/>
  <c r="X1231" i="19" s="1"/>
  <c r="AL1230" i="19"/>
  <c r="AM1230" i="19" s="1"/>
  <c r="V1230" i="19"/>
  <c r="X1230" i="19" s="1"/>
  <c r="AL1229" i="19"/>
  <c r="AM1229" i="19" s="1"/>
  <c r="V1229" i="19"/>
  <c r="X1229" i="19" s="1"/>
  <c r="AL1228" i="19"/>
  <c r="AM1228" i="19" s="1"/>
  <c r="V1228" i="19"/>
  <c r="X1228" i="19" s="1"/>
  <c r="AL1227" i="19"/>
  <c r="AM1227" i="19" s="1"/>
  <c r="V1227" i="19"/>
  <c r="X1227" i="19" s="1"/>
  <c r="AL1226" i="19"/>
  <c r="AM1226" i="19" s="1"/>
  <c r="V1226" i="19"/>
  <c r="X1226" i="19" s="1"/>
  <c r="AL1225" i="19"/>
  <c r="AM1225" i="19" s="1"/>
  <c r="V1225" i="19"/>
  <c r="X1225" i="19" s="1"/>
  <c r="AL1224" i="19"/>
  <c r="AM1224" i="19" s="1"/>
  <c r="V1224" i="19"/>
  <c r="X1224" i="19" s="1"/>
  <c r="AL1223" i="19"/>
  <c r="AM1223" i="19" s="1"/>
  <c r="V1223" i="19"/>
  <c r="X1223" i="19" s="1"/>
  <c r="AL1222" i="19"/>
  <c r="AM1222" i="19" s="1"/>
  <c r="V1222" i="19"/>
  <c r="X1222" i="19" s="1"/>
  <c r="AL1221" i="19"/>
  <c r="AM1221" i="19" s="1"/>
  <c r="V1221" i="19"/>
  <c r="X1221" i="19" s="1"/>
  <c r="AL1220" i="19"/>
  <c r="AM1220" i="19" s="1"/>
  <c r="V1220" i="19"/>
  <c r="X1220" i="19" s="1"/>
  <c r="AL1219" i="19"/>
  <c r="AM1219" i="19" s="1"/>
  <c r="V1219" i="19"/>
  <c r="X1219" i="19" s="1"/>
  <c r="AL1218" i="19"/>
  <c r="AM1218" i="19" s="1"/>
  <c r="V1218" i="19"/>
  <c r="X1218" i="19" s="1"/>
  <c r="AL1217" i="19"/>
  <c r="AM1217" i="19" s="1"/>
  <c r="V1217" i="19"/>
  <c r="X1217" i="19" s="1"/>
  <c r="AL1216" i="19"/>
  <c r="AM1216" i="19" s="1"/>
  <c r="V1216" i="19"/>
  <c r="X1216" i="19" s="1"/>
  <c r="AL1215" i="19"/>
  <c r="AM1215" i="19" s="1"/>
  <c r="V1215" i="19"/>
  <c r="X1215" i="19" s="1"/>
  <c r="AL1214" i="19"/>
  <c r="AM1214" i="19" s="1"/>
  <c r="V1214" i="19"/>
  <c r="X1214" i="19" s="1"/>
  <c r="AL1213" i="19"/>
  <c r="AM1213" i="19" s="1"/>
  <c r="V1213" i="19"/>
  <c r="X1213" i="19" s="1"/>
  <c r="AL1212" i="19"/>
  <c r="AM1212" i="19" s="1"/>
  <c r="V1212" i="19"/>
  <c r="X1212" i="19" s="1"/>
  <c r="AL1211" i="19"/>
  <c r="AM1211" i="19" s="1"/>
  <c r="V1211" i="19"/>
  <c r="X1211" i="19" s="1"/>
  <c r="AL1210" i="19"/>
  <c r="AM1210" i="19" s="1"/>
  <c r="V1210" i="19"/>
  <c r="X1210" i="19" s="1"/>
  <c r="AL1209" i="19"/>
  <c r="AM1209" i="19" s="1"/>
  <c r="V1209" i="19"/>
  <c r="X1209" i="19" s="1"/>
  <c r="AL1208" i="19"/>
  <c r="AM1208" i="19" s="1"/>
  <c r="V1208" i="19"/>
  <c r="X1208" i="19" s="1"/>
  <c r="AL1207" i="19"/>
  <c r="AM1207" i="19" s="1"/>
  <c r="V1207" i="19"/>
  <c r="X1207" i="19" s="1"/>
  <c r="AL1206" i="19"/>
  <c r="AM1206" i="19" s="1"/>
  <c r="V1206" i="19"/>
  <c r="X1206" i="19" s="1"/>
  <c r="AL1205" i="19"/>
  <c r="AM1205" i="19" s="1"/>
  <c r="V1205" i="19"/>
  <c r="X1205" i="19" s="1"/>
  <c r="AL1204" i="19"/>
  <c r="AM1204" i="19" s="1"/>
  <c r="V1204" i="19"/>
  <c r="X1204" i="19" s="1"/>
  <c r="AL1203" i="19"/>
  <c r="AM1203" i="19" s="1"/>
  <c r="V1203" i="19"/>
  <c r="X1203" i="19" s="1"/>
  <c r="AL1202" i="19"/>
  <c r="AM1202" i="19" s="1"/>
  <c r="V1202" i="19"/>
  <c r="X1202" i="19" s="1"/>
  <c r="AL1201" i="19"/>
  <c r="AM1201" i="19" s="1"/>
  <c r="V1201" i="19"/>
  <c r="X1201" i="19" s="1"/>
  <c r="AL1200" i="19"/>
  <c r="AM1200" i="19" s="1"/>
  <c r="V1200" i="19"/>
  <c r="X1200" i="19" s="1"/>
  <c r="AL1199" i="19"/>
  <c r="AM1199" i="19" s="1"/>
  <c r="V1199" i="19"/>
  <c r="X1199" i="19" s="1"/>
  <c r="AL1198" i="19"/>
  <c r="AM1198" i="19" s="1"/>
  <c r="V1198" i="19"/>
  <c r="X1198" i="19" s="1"/>
  <c r="AL1197" i="19"/>
  <c r="AM1197" i="19" s="1"/>
  <c r="V1197" i="19"/>
  <c r="X1197" i="19" s="1"/>
  <c r="AL1196" i="19"/>
  <c r="AM1196" i="19" s="1"/>
  <c r="V1196" i="19"/>
  <c r="X1196" i="19" s="1"/>
  <c r="AL1195" i="19"/>
  <c r="AM1195" i="19" s="1"/>
  <c r="V1195" i="19"/>
  <c r="X1195" i="19" s="1"/>
  <c r="AL1194" i="19"/>
  <c r="AM1194" i="19" s="1"/>
  <c r="V1194" i="19"/>
  <c r="X1194" i="19" s="1"/>
  <c r="AL1193" i="19"/>
  <c r="AM1193" i="19" s="1"/>
  <c r="V1193" i="19"/>
  <c r="X1193" i="19" s="1"/>
  <c r="AL1192" i="19"/>
  <c r="AM1192" i="19" s="1"/>
  <c r="V1192" i="19"/>
  <c r="X1192" i="19" s="1"/>
  <c r="AL1191" i="19"/>
  <c r="AM1191" i="19" s="1"/>
  <c r="V1191" i="19"/>
  <c r="X1191" i="19" s="1"/>
  <c r="AL1190" i="19"/>
  <c r="AM1190" i="19" s="1"/>
  <c r="V1190" i="19"/>
  <c r="X1190" i="19" s="1"/>
  <c r="AL1189" i="19"/>
  <c r="AM1189" i="19" s="1"/>
  <c r="V1189" i="19"/>
  <c r="X1189" i="19" s="1"/>
  <c r="AL1188" i="19"/>
  <c r="AM1188" i="19" s="1"/>
  <c r="V1188" i="19"/>
  <c r="X1188" i="19" s="1"/>
  <c r="AL1187" i="19"/>
  <c r="AM1187" i="19" s="1"/>
  <c r="V1187" i="19"/>
  <c r="X1187" i="19" s="1"/>
  <c r="AL1186" i="19"/>
  <c r="AM1186" i="19" s="1"/>
  <c r="V1186" i="19"/>
  <c r="X1186" i="19" s="1"/>
  <c r="AL1185" i="19"/>
  <c r="AM1185" i="19" s="1"/>
  <c r="V1185" i="19"/>
  <c r="X1185" i="19" s="1"/>
  <c r="AL1184" i="19"/>
  <c r="AM1184" i="19" s="1"/>
  <c r="V1184" i="19"/>
  <c r="X1184" i="19" s="1"/>
  <c r="AL1183" i="19"/>
  <c r="AM1183" i="19" s="1"/>
  <c r="V1183" i="19"/>
  <c r="X1183" i="19" s="1"/>
  <c r="AL1182" i="19"/>
  <c r="AM1182" i="19" s="1"/>
  <c r="V1182" i="19"/>
  <c r="X1182" i="19" s="1"/>
  <c r="AL1181" i="19"/>
  <c r="AM1181" i="19" s="1"/>
  <c r="V1181" i="19"/>
  <c r="X1181" i="19" s="1"/>
  <c r="AL1180" i="19"/>
  <c r="AM1180" i="19" s="1"/>
  <c r="V1180" i="19"/>
  <c r="X1180" i="19" s="1"/>
  <c r="AL1179" i="19"/>
  <c r="AM1179" i="19" s="1"/>
  <c r="V1179" i="19"/>
  <c r="X1179" i="19" s="1"/>
  <c r="AL1178" i="19"/>
  <c r="AM1178" i="19" s="1"/>
  <c r="V1178" i="19"/>
  <c r="X1178" i="19" s="1"/>
  <c r="AL1177" i="19"/>
  <c r="AM1177" i="19" s="1"/>
  <c r="V1177" i="19"/>
  <c r="X1177" i="19" s="1"/>
  <c r="AL1176" i="19"/>
  <c r="AM1176" i="19" s="1"/>
  <c r="V1176" i="19"/>
  <c r="X1176" i="19" s="1"/>
  <c r="AL1175" i="19"/>
  <c r="AM1175" i="19" s="1"/>
  <c r="V1175" i="19"/>
  <c r="X1175" i="19" s="1"/>
  <c r="AL1174" i="19"/>
  <c r="AM1174" i="19" s="1"/>
  <c r="V1174" i="19"/>
  <c r="X1174" i="19" s="1"/>
  <c r="AL1173" i="19"/>
  <c r="AM1173" i="19" s="1"/>
  <c r="V1173" i="19"/>
  <c r="X1173" i="19" s="1"/>
  <c r="AL1172" i="19"/>
  <c r="AM1172" i="19" s="1"/>
  <c r="V1172" i="19"/>
  <c r="X1172" i="19" s="1"/>
  <c r="AL1171" i="19"/>
  <c r="AM1171" i="19" s="1"/>
  <c r="V1171" i="19"/>
  <c r="X1171" i="19" s="1"/>
  <c r="AL1170" i="19"/>
  <c r="AM1170" i="19" s="1"/>
  <c r="V1170" i="19"/>
  <c r="X1170" i="19" s="1"/>
  <c r="AL1169" i="19"/>
  <c r="AM1169" i="19" s="1"/>
  <c r="V1169" i="19"/>
  <c r="X1169" i="19" s="1"/>
  <c r="AL1168" i="19"/>
  <c r="AM1168" i="19" s="1"/>
  <c r="V1168" i="19"/>
  <c r="X1168" i="19" s="1"/>
  <c r="AL1167" i="19"/>
  <c r="AM1167" i="19" s="1"/>
  <c r="V1167" i="19"/>
  <c r="X1167" i="19" s="1"/>
  <c r="AL1166" i="19"/>
  <c r="AM1166" i="19" s="1"/>
  <c r="V1166" i="19"/>
  <c r="X1166" i="19" s="1"/>
  <c r="AL1165" i="19"/>
  <c r="AM1165" i="19" s="1"/>
  <c r="V1165" i="19"/>
  <c r="X1165" i="19" s="1"/>
  <c r="AL1164" i="19"/>
  <c r="AM1164" i="19" s="1"/>
  <c r="V1164" i="19"/>
  <c r="X1164" i="19" s="1"/>
  <c r="AL1163" i="19"/>
  <c r="AM1163" i="19" s="1"/>
  <c r="V1163" i="19"/>
  <c r="X1163" i="19" s="1"/>
  <c r="AL1162" i="19"/>
  <c r="AM1162" i="19" s="1"/>
  <c r="V1162" i="19"/>
  <c r="X1162" i="19" s="1"/>
  <c r="AL1161" i="19"/>
  <c r="AM1161" i="19" s="1"/>
  <c r="V1161" i="19"/>
  <c r="X1161" i="19" s="1"/>
  <c r="AL1160" i="19"/>
  <c r="AM1160" i="19" s="1"/>
  <c r="V1160" i="19"/>
  <c r="X1160" i="19" s="1"/>
  <c r="AL1159" i="19"/>
  <c r="AM1159" i="19" s="1"/>
  <c r="V1159" i="19"/>
  <c r="X1159" i="19" s="1"/>
  <c r="AL1158" i="19"/>
  <c r="AM1158" i="19" s="1"/>
  <c r="V1158" i="19"/>
  <c r="X1158" i="19" s="1"/>
  <c r="AL1157" i="19"/>
  <c r="AM1157" i="19" s="1"/>
  <c r="V1157" i="19"/>
  <c r="X1157" i="19" s="1"/>
  <c r="AL1156" i="19"/>
  <c r="AM1156" i="19" s="1"/>
  <c r="V1156" i="19"/>
  <c r="X1156" i="19" s="1"/>
  <c r="AL1155" i="19"/>
  <c r="AM1155" i="19" s="1"/>
  <c r="V1155" i="19"/>
  <c r="X1155" i="19" s="1"/>
  <c r="AL1154" i="19"/>
  <c r="AM1154" i="19" s="1"/>
  <c r="V1154" i="19"/>
  <c r="X1154" i="19" s="1"/>
  <c r="AL1153" i="19"/>
  <c r="AM1153" i="19" s="1"/>
  <c r="V1153" i="19"/>
  <c r="X1153" i="19" s="1"/>
  <c r="AL1152" i="19"/>
  <c r="AM1152" i="19" s="1"/>
  <c r="V1152" i="19"/>
  <c r="X1152" i="19" s="1"/>
  <c r="AL1151" i="19"/>
  <c r="AM1151" i="19" s="1"/>
  <c r="V1151" i="19"/>
  <c r="X1151" i="19" s="1"/>
  <c r="AL1150" i="19"/>
  <c r="AM1150" i="19" s="1"/>
  <c r="V1150" i="19"/>
  <c r="X1150" i="19" s="1"/>
  <c r="AL1149" i="19"/>
  <c r="AM1149" i="19" s="1"/>
  <c r="V1149" i="19"/>
  <c r="X1149" i="19" s="1"/>
  <c r="AL1148" i="19"/>
  <c r="AM1148" i="19" s="1"/>
  <c r="V1148" i="19"/>
  <c r="X1148" i="19" s="1"/>
  <c r="AL1147" i="19"/>
  <c r="AM1147" i="19" s="1"/>
  <c r="V1147" i="19"/>
  <c r="X1147" i="19" s="1"/>
  <c r="AL1146" i="19"/>
  <c r="AM1146" i="19" s="1"/>
  <c r="V1146" i="19"/>
  <c r="X1146" i="19" s="1"/>
  <c r="AL1145" i="19"/>
  <c r="AM1145" i="19" s="1"/>
  <c r="V1145" i="19"/>
  <c r="X1145" i="19" s="1"/>
  <c r="AL1144" i="19"/>
  <c r="AM1144" i="19" s="1"/>
  <c r="V1144" i="19"/>
  <c r="X1144" i="19" s="1"/>
  <c r="AL1143" i="19"/>
  <c r="AM1143" i="19" s="1"/>
  <c r="V1143" i="19"/>
  <c r="X1143" i="19" s="1"/>
  <c r="AL1142" i="19"/>
  <c r="AM1142" i="19" s="1"/>
  <c r="V1142" i="19"/>
  <c r="X1142" i="19" s="1"/>
  <c r="AL1141" i="19"/>
  <c r="AM1141" i="19" s="1"/>
  <c r="V1141" i="19"/>
  <c r="X1141" i="19" s="1"/>
  <c r="AL1140" i="19"/>
  <c r="AM1140" i="19" s="1"/>
  <c r="V1140" i="19"/>
  <c r="X1140" i="19" s="1"/>
  <c r="AL1139" i="19"/>
  <c r="AM1139" i="19" s="1"/>
  <c r="V1139" i="19"/>
  <c r="X1139" i="19" s="1"/>
  <c r="AL1138" i="19"/>
  <c r="AM1138" i="19" s="1"/>
  <c r="V1138" i="19"/>
  <c r="X1138" i="19" s="1"/>
  <c r="AL1137" i="19"/>
  <c r="AM1137" i="19" s="1"/>
  <c r="V1137" i="19"/>
  <c r="X1137" i="19" s="1"/>
  <c r="AL1136" i="19"/>
  <c r="AM1136" i="19" s="1"/>
  <c r="V1136" i="19"/>
  <c r="X1136" i="19" s="1"/>
  <c r="AL1135" i="19"/>
  <c r="AM1135" i="19" s="1"/>
  <c r="V1135" i="19"/>
  <c r="X1135" i="19" s="1"/>
  <c r="AL1134" i="19"/>
  <c r="AM1134" i="19" s="1"/>
  <c r="V1134" i="19"/>
  <c r="X1134" i="19" s="1"/>
  <c r="AL1133" i="19"/>
  <c r="AM1133" i="19" s="1"/>
  <c r="V1133" i="19"/>
  <c r="X1133" i="19" s="1"/>
  <c r="AL1132" i="19"/>
  <c r="AM1132" i="19" s="1"/>
  <c r="V1132" i="19"/>
  <c r="X1132" i="19" s="1"/>
  <c r="AL1131" i="19"/>
  <c r="AM1131" i="19" s="1"/>
  <c r="V1131" i="19"/>
  <c r="X1131" i="19" s="1"/>
  <c r="AL1130" i="19"/>
  <c r="AM1130" i="19" s="1"/>
  <c r="V1130" i="19"/>
  <c r="X1130" i="19" s="1"/>
  <c r="AL1129" i="19"/>
  <c r="AM1129" i="19" s="1"/>
  <c r="V1129" i="19"/>
  <c r="X1129" i="19" s="1"/>
  <c r="AL1128" i="19"/>
  <c r="AM1128" i="19" s="1"/>
  <c r="V1128" i="19"/>
  <c r="X1128" i="19" s="1"/>
  <c r="AL1127" i="19"/>
  <c r="AM1127" i="19" s="1"/>
  <c r="V1127" i="19"/>
  <c r="X1127" i="19" s="1"/>
  <c r="AL1126" i="19"/>
  <c r="AM1126" i="19" s="1"/>
  <c r="V1126" i="19"/>
  <c r="X1126" i="19" s="1"/>
  <c r="AL1125" i="19"/>
  <c r="AM1125" i="19" s="1"/>
  <c r="V1125" i="19"/>
  <c r="X1125" i="19" s="1"/>
  <c r="AL1124" i="19"/>
  <c r="AM1124" i="19" s="1"/>
  <c r="V1124" i="19"/>
  <c r="X1124" i="19" s="1"/>
  <c r="AL1123" i="19"/>
  <c r="AM1123" i="19" s="1"/>
  <c r="V1123" i="19"/>
  <c r="X1123" i="19" s="1"/>
  <c r="AL1122" i="19"/>
  <c r="AM1122" i="19" s="1"/>
  <c r="V1122" i="19"/>
  <c r="X1122" i="19" s="1"/>
  <c r="AL1121" i="19"/>
  <c r="AM1121" i="19" s="1"/>
  <c r="V1121" i="19"/>
  <c r="X1121" i="19" s="1"/>
  <c r="AL1120" i="19"/>
  <c r="AM1120" i="19" s="1"/>
  <c r="V1120" i="19"/>
  <c r="X1120" i="19" s="1"/>
  <c r="AL1119" i="19"/>
  <c r="AM1119" i="19" s="1"/>
  <c r="V1119" i="19"/>
  <c r="X1119" i="19" s="1"/>
  <c r="AL1118" i="19"/>
  <c r="AM1118" i="19" s="1"/>
  <c r="V1118" i="19"/>
  <c r="X1118" i="19" s="1"/>
  <c r="AL1117" i="19"/>
  <c r="AM1117" i="19" s="1"/>
  <c r="V1117" i="19"/>
  <c r="X1117" i="19" s="1"/>
  <c r="AL1116" i="19"/>
  <c r="AM1116" i="19" s="1"/>
  <c r="V1116" i="19"/>
  <c r="X1116" i="19" s="1"/>
  <c r="AL1115" i="19"/>
  <c r="AM1115" i="19" s="1"/>
  <c r="V1115" i="19"/>
  <c r="X1115" i="19" s="1"/>
  <c r="AL1114" i="19"/>
  <c r="AM1114" i="19" s="1"/>
  <c r="V1114" i="19"/>
  <c r="X1114" i="19" s="1"/>
  <c r="AL1113" i="19"/>
  <c r="AM1113" i="19" s="1"/>
  <c r="V1113" i="19"/>
  <c r="X1113" i="19" s="1"/>
  <c r="AL1112" i="19"/>
  <c r="AM1112" i="19" s="1"/>
  <c r="V1112" i="19"/>
  <c r="X1112" i="19" s="1"/>
  <c r="AL1111" i="19"/>
  <c r="AM1111" i="19" s="1"/>
  <c r="V1111" i="19"/>
  <c r="X1111" i="19" s="1"/>
  <c r="AL1110" i="19"/>
  <c r="AM1110" i="19" s="1"/>
  <c r="V1110" i="19"/>
  <c r="X1110" i="19" s="1"/>
  <c r="AL1109" i="19"/>
  <c r="AM1109" i="19" s="1"/>
  <c r="V1109" i="19"/>
  <c r="X1109" i="19" s="1"/>
  <c r="AL1108" i="19"/>
  <c r="AM1108" i="19" s="1"/>
  <c r="V1108" i="19"/>
  <c r="X1108" i="19" s="1"/>
  <c r="AL1107" i="19"/>
  <c r="AM1107" i="19" s="1"/>
  <c r="V1107" i="19"/>
  <c r="X1107" i="19" s="1"/>
  <c r="AL1106" i="19"/>
  <c r="AM1106" i="19" s="1"/>
  <c r="V1106" i="19"/>
  <c r="X1106" i="19" s="1"/>
  <c r="AL1105" i="19"/>
  <c r="AM1105" i="19" s="1"/>
  <c r="V1105" i="19"/>
  <c r="X1105" i="19" s="1"/>
  <c r="AL1104" i="19"/>
  <c r="AM1104" i="19" s="1"/>
  <c r="V1104" i="19"/>
  <c r="X1104" i="19" s="1"/>
  <c r="AL1103" i="19"/>
  <c r="AM1103" i="19" s="1"/>
  <c r="V1103" i="19"/>
  <c r="X1103" i="19" s="1"/>
  <c r="AL1102" i="19"/>
  <c r="AM1102" i="19" s="1"/>
  <c r="V1102" i="19"/>
  <c r="X1102" i="19" s="1"/>
  <c r="AL1101" i="19"/>
  <c r="AM1101" i="19" s="1"/>
  <c r="V1101" i="19"/>
  <c r="X1101" i="19" s="1"/>
  <c r="AL1100" i="19"/>
  <c r="AM1100" i="19" s="1"/>
  <c r="V1100" i="19"/>
  <c r="X1100" i="19" s="1"/>
  <c r="AL1099" i="19"/>
  <c r="AM1099" i="19" s="1"/>
  <c r="V1099" i="19"/>
  <c r="X1099" i="19" s="1"/>
  <c r="AL1098" i="19"/>
  <c r="AM1098" i="19" s="1"/>
  <c r="V1098" i="19"/>
  <c r="X1098" i="19" s="1"/>
  <c r="AL1097" i="19"/>
  <c r="AM1097" i="19" s="1"/>
  <c r="V1097" i="19"/>
  <c r="X1097" i="19" s="1"/>
  <c r="AL1096" i="19"/>
  <c r="AM1096" i="19" s="1"/>
  <c r="V1096" i="19"/>
  <c r="X1096" i="19" s="1"/>
  <c r="AL1095" i="19"/>
  <c r="AM1095" i="19" s="1"/>
  <c r="V1095" i="19"/>
  <c r="X1095" i="19" s="1"/>
  <c r="AL1094" i="19"/>
  <c r="AM1094" i="19" s="1"/>
  <c r="V1094" i="19"/>
  <c r="X1094" i="19" s="1"/>
  <c r="AL1093" i="19"/>
  <c r="AM1093" i="19" s="1"/>
  <c r="V1093" i="19"/>
  <c r="X1093" i="19" s="1"/>
  <c r="AL1092" i="19"/>
  <c r="AM1092" i="19" s="1"/>
  <c r="V1092" i="19"/>
  <c r="X1092" i="19" s="1"/>
  <c r="AL1091" i="19"/>
  <c r="AM1091" i="19" s="1"/>
  <c r="V1091" i="19"/>
  <c r="X1091" i="19" s="1"/>
  <c r="AL1090" i="19"/>
  <c r="AM1090" i="19" s="1"/>
  <c r="V1090" i="19"/>
  <c r="X1090" i="19" s="1"/>
  <c r="AL1089" i="19"/>
  <c r="AM1089" i="19" s="1"/>
  <c r="V1089" i="19"/>
  <c r="X1089" i="19" s="1"/>
  <c r="AL1088" i="19"/>
  <c r="AM1088" i="19" s="1"/>
  <c r="V1088" i="19"/>
  <c r="X1088" i="19" s="1"/>
  <c r="AL1087" i="19"/>
  <c r="AM1087" i="19" s="1"/>
  <c r="V1087" i="19"/>
  <c r="X1087" i="19" s="1"/>
  <c r="AL1086" i="19"/>
  <c r="AM1086" i="19" s="1"/>
  <c r="V1086" i="19"/>
  <c r="X1086" i="19" s="1"/>
  <c r="AL1085" i="19"/>
  <c r="AM1085" i="19" s="1"/>
  <c r="V1085" i="19"/>
  <c r="X1085" i="19" s="1"/>
  <c r="AL1084" i="19"/>
  <c r="AM1084" i="19" s="1"/>
  <c r="V1084" i="19"/>
  <c r="X1084" i="19" s="1"/>
  <c r="AL1083" i="19"/>
  <c r="AM1083" i="19" s="1"/>
  <c r="V1083" i="19"/>
  <c r="X1083" i="19" s="1"/>
  <c r="AL1082" i="19"/>
  <c r="AM1082" i="19" s="1"/>
  <c r="V1082" i="19"/>
  <c r="X1082" i="19" s="1"/>
  <c r="AL1081" i="19"/>
  <c r="AM1081" i="19" s="1"/>
  <c r="V1081" i="19"/>
  <c r="X1081" i="19" s="1"/>
  <c r="AL1080" i="19"/>
  <c r="AM1080" i="19" s="1"/>
  <c r="V1080" i="19"/>
  <c r="X1080" i="19" s="1"/>
  <c r="AL1079" i="19"/>
  <c r="AM1079" i="19" s="1"/>
  <c r="V1079" i="19"/>
  <c r="X1079" i="19" s="1"/>
  <c r="AL1078" i="19"/>
  <c r="AM1078" i="19" s="1"/>
  <c r="V1078" i="19"/>
  <c r="X1078" i="19" s="1"/>
  <c r="AL1077" i="19"/>
  <c r="AM1077" i="19" s="1"/>
  <c r="V1077" i="19"/>
  <c r="X1077" i="19" s="1"/>
  <c r="AL1076" i="19"/>
  <c r="AM1076" i="19" s="1"/>
  <c r="V1076" i="19"/>
  <c r="X1076" i="19" s="1"/>
  <c r="AL1075" i="19"/>
  <c r="AM1075" i="19" s="1"/>
  <c r="V1075" i="19"/>
  <c r="X1075" i="19" s="1"/>
  <c r="AL1074" i="19"/>
  <c r="AM1074" i="19" s="1"/>
  <c r="V1074" i="19"/>
  <c r="X1074" i="19" s="1"/>
  <c r="AL1073" i="19"/>
  <c r="AM1073" i="19" s="1"/>
  <c r="V1073" i="19"/>
  <c r="X1073" i="19" s="1"/>
  <c r="AL1072" i="19"/>
  <c r="AM1072" i="19" s="1"/>
  <c r="V1072" i="19"/>
  <c r="X1072" i="19" s="1"/>
  <c r="AL1071" i="19"/>
  <c r="AM1071" i="19" s="1"/>
  <c r="V1071" i="19"/>
  <c r="X1071" i="19" s="1"/>
  <c r="AL1070" i="19"/>
  <c r="AM1070" i="19" s="1"/>
  <c r="V1070" i="19"/>
  <c r="X1070" i="19" s="1"/>
  <c r="AL1069" i="19"/>
  <c r="AM1069" i="19" s="1"/>
  <c r="V1069" i="19"/>
  <c r="X1069" i="19" s="1"/>
  <c r="AL1068" i="19"/>
  <c r="AM1068" i="19" s="1"/>
  <c r="V1068" i="19"/>
  <c r="X1068" i="19" s="1"/>
  <c r="AL1067" i="19"/>
  <c r="AM1067" i="19" s="1"/>
  <c r="V1067" i="19"/>
  <c r="X1067" i="19" s="1"/>
  <c r="AL1066" i="19"/>
  <c r="AM1066" i="19" s="1"/>
  <c r="V1066" i="19"/>
  <c r="X1066" i="19" s="1"/>
  <c r="AL1065" i="19"/>
  <c r="AM1065" i="19" s="1"/>
  <c r="V1065" i="19"/>
  <c r="X1065" i="19" s="1"/>
  <c r="AL1064" i="19"/>
  <c r="AM1064" i="19" s="1"/>
  <c r="V1064" i="19"/>
  <c r="X1064" i="19" s="1"/>
  <c r="AL1063" i="19"/>
  <c r="AM1063" i="19" s="1"/>
  <c r="V1063" i="19"/>
  <c r="X1063" i="19" s="1"/>
  <c r="AL1062" i="19"/>
  <c r="AM1062" i="19" s="1"/>
  <c r="V1062" i="19"/>
  <c r="X1062" i="19" s="1"/>
  <c r="AL1061" i="19"/>
  <c r="AM1061" i="19" s="1"/>
  <c r="V1061" i="19"/>
  <c r="X1061" i="19" s="1"/>
  <c r="AL1060" i="19"/>
  <c r="AM1060" i="19" s="1"/>
  <c r="V1060" i="19"/>
  <c r="X1060" i="19" s="1"/>
  <c r="AL1059" i="19"/>
  <c r="AM1059" i="19" s="1"/>
  <c r="V1059" i="19"/>
  <c r="X1059" i="19" s="1"/>
  <c r="AL1058" i="19"/>
  <c r="AM1058" i="19" s="1"/>
  <c r="V1058" i="19"/>
  <c r="X1058" i="19" s="1"/>
  <c r="AL1057" i="19"/>
  <c r="AM1057" i="19" s="1"/>
  <c r="V1057" i="19"/>
  <c r="X1057" i="19" s="1"/>
  <c r="AL1056" i="19"/>
  <c r="AM1056" i="19" s="1"/>
  <c r="V1056" i="19"/>
  <c r="X1056" i="19" s="1"/>
  <c r="AL1055" i="19"/>
  <c r="AM1055" i="19" s="1"/>
  <c r="V1055" i="19"/>
  <c r="X1055" i="19" s="1"/>
  <c r="AL1054" i="19"/>
  <c r="AM1054" i="19" s="1"/>
  <c r="V1054" i="19"/>
  <c r="X1054" i="19" s="1"/>
  <c r="AL1053" i="19"/>
  <c r="AM1053" i="19" s="1"/>
  <c r="V1053" i="19"/>
  <c r="X1053" i="19" s="1"/>
  <c r="AL1052" i="19"/>
  <c r="AM1052" i="19" s="1"/>
  <c r="V1052" i="19"/>
  <c r="X1052" i="19" s="1"/>
  <c r="AL1051" i="19"/>
  <c r="AM1051" i="19" s="1"/>
  <c r="V1051" i="19"/>
  <c r="X1051" i="19" s="1"/>
  <c r="AL1050" i="19"/>
  <c r="AM1050" i="19" s="1"/>
  <c r="V1050" i="19"/>
  <c r="X1050" i="19" s="1"/>
  <c r="AL1049" i="19"/>
  <c r="AM1049" i="19" s="1"/>
  <c r="V1049" i="19"/>
  <c r="X1049" i="19" s="1"/>
  <c r="AL1048" i="19"/>
  <c r="AM1048" i="19" s="1"/>
  <c r="V1048" i="19"/>
  <c r="X1048" i="19" s="1"/>
  <c r="AL1047" i="19"/>
  <c r="AM1047" i="19" s="1"/>
  <c r="V1047" i="19"/>
  <c r="X1047" i="19" s="1"/>
  <c r="AL1046" i="19"/>
  <c r="AM1046" i="19" s="1"/>
  <c r="V1046" i="19"/>
  <c r="X1046" i="19" s="1"/>
  <c r="AL1045" i="19"/>
  <c r="AM1045" i="19" s="1"/>
  <c r="V1045" i="19"/>
  <c r="X1045" i="19" s="1"/>
  <c r="AL1044" i="19"/>
  <c r="AM1044" i="19" s="1"/>
  <c r="V1044" i="19"/>
  <c r="X1044" i="19" s="1"/>
  <c r="AL1043" i="19"/>
  <c r="AM1043" i="19" s="1"/>
  <c r="V1043" i="19"/>
  <c r="X1043" i="19" s="1"/>
  <c r="AL1042" i="19"/>
  <c r="AM1042" i="19" s="1"/>
  <c r="V1042" i="19"/>
  <c r="X1042" i="19" s="1"/>
  <c r="AL1041" i="19"/>
  <c r="AM1041" i="19" s="1"/>
  <c r="V1041" i="19"/>
  <c r="X1041" i="19" s="1"/>
  <c r="AL1040" i="19"/>
  <c r="AM1040" i="19" s="1"/>
  <c r="V1040" i="19"/>
  <c r="X1040" i="19" s="1"/>
  <c r="AL1039" i="19"/>
  <c r="AM1039" i="19" s="1"/>
  <c r="V1039" i="19"/>
  <c r="X1039" i="19" s="1"/>
  <c r="AL1038" i="19"/>
  <c r="AM1038" i="19" s="1"/>
  <c r="V1038" i="19"/>
  <c r="X1038" i="19" s="1"/>
  <c r="AL1037" i="19"/>
  <c r="AM1037" i="19" s="1"/>
  <c r="V1037" i="19"/>
  <c r="X1037" i="19" s="1"/>
  <c r="AL1036" i="19"/>
  <c r="AM1036" i="19" s="1"/>
  <c r="V1036" i="19"/>
  <c r="X1036" i="19" s="1"/>
  <c r="AL1035" i="19"/>
  <c r="AM1035" i="19" s="1"/>
  <c r="V1035" i="19"/>
  <c r="X1035" i="19" s="1"/>
  <c r="AL1034" i="19"/>
  <c r="AM1034" i="19" s="1"/>
  <c r="V1034" i="19"/>
  <c r="X1034" i="19" s="1"/>
  <c r="AL1033" i="19"/>
  <c r="AM1033" i="19" s="1"/>
  <c r="V1033" i="19"/>
  <c r="X1033" i="19" s="1"/>
  <c r="AL1032" i="19"/>
  <c r="AM1032" i="19" s="1"/>
  <c r="V1032" i="19"/>
  <c r="X1032" i="19" s="1"/>
  <c r="AL1031" i="19"/>
  <c r="AM1031" i="19" s="1"/>
  <c r="V1031" i="19"/>
  <c r="X1031" i="19" s="1"/>
  <c r="AL1030" i="19"/>
  <c r="AM1030" i="19" s="1"/>
  <c r="V1030" i="19"/>
  <c r="X1030" i="19" s="1"/>
  <c r="AL1029" i="19"/>
  <c r="AM1029" i="19" s="1"/>
  <c r="V1029" i="19"/>
  <c r="X1029" i="19" s="1"/>
  <c r="AL1028" i="19"/>
  <c r="AM1028" i="19" s="1"/>
  <c r="V1028" i="19"/>
  <c r="X1028" i="19" s="1"/>
  <c r="AL1027" i="19"/>
  <c r="AM1027" i="19" s="1"/>
  <c r="V1027" i="19"/>
  <c r="X1027" i="19" s="1"/>
  <c r="AL1026" i="19"/>
  <c r="AM1026" i="19" s="1"/>
  <c r="V1026" i="19"/>
  <c r="X1026" i="19" s="1"/>
  <c r="AL1025" i="19"/>
  <c r="AM1025" i="19" s="1"/>
  <c r="V1025" i="19"/>
  <c r="X1025" i="19" s="1"/>
  <c r="AL1024" i="19"/>
  <c r="AM1024" i="19" s="1"/>
  <c r="V1024" i="19"/>
  <c r="X1024" i="19" s="1"/>
  <c r="AL1023" i="19"/>
  <c r="AM1023" i="19" s="1"/>
  <c r="V1023" i="19"/>
  <c r="X1023" i="19" s="1"/>
  <c r="AL1022" i="19"/>
  <c r="AM1022" i="19" s="1"/>
  <c r="V1022" i="19"/>
  <c r="X1022" i="19" s="1"/>
  <c r="AL1021" i="19"/>
  <c r="AM1021" i="19" s="1"/>
  <c r="V1021" i="19"/>
  <c r="X1021" i="19" s="1"/>
  <c r="AL1020" i="19"/>
  <c r="AM1020" i="19" s="1"/>
  <c r="V1020" i="19"/>
  <c r="X1020" i="19" s="1"/>
  <c r="AL1019" i="19"/>
  <c r="AM1019" i="19" s="1"/>
  <c r="V1019" i="19"/>
  <c r="X1019" i="19" s="1"/>
  <c r="AL1018" i="19"/>
  <c r="AM1018" i="19" s="1"/>
  <c r="V1018" i="19"/>
  <c r="X1018" i="19" s="1"/>
  <c r="AL1017" i="19"/>
  <c r="AM1017" i="19" s="1"/>
  <c r="V1017" i="19"/>
  <c r="X1017" i="19" s="1"/>
  <c r="AL1016" i="19"/>
  <c r="AM1016" i="19" s="1"/>
  <c r="V1016" i="19"/>
  <c r="X1016" i="19" s="1"/>
  <c r="AL1015" i="19"/>
  <c r="AM1015" i="19" s="1"/>
  <c r="V1015" i="19"/>
  <c r="X1015" i="19" s="1"/>
  <c r="AL1014" i="19"/>
  <c r="AM1014" i="19" s="1"/>
  <c r="V1014" i="19"/>
  <c r="X1014" i="19" s="1"/>
  <c r="AL1013" i="19"/>
  <c r="AM1013" i="19" s="1"/>
  <c r="V1013" i="19"/>
  <c r="X1013" i="19" s="1"/>
  <c r="AL1012" i="19"/>
  <c r="AM1012" i="19" s="1"/>
  <c r="V1012" i="19"/>
  <c r="X1012" i="19" s="1"/>
  <c r="AL1011" i="19"/>
  <c r="AM1011" i="19" s="1"/>
  <c r="V1011" i="19"/>
  <c r="X1011" i="19" s="1"/>
  <c r="AL1010" i="19"/>
  <c r="AM1010" i="19" s="1"/>
  <c r="V1010" i="19"/>
  <c r="X1010" i="19" s="1"/>
  <c r="AL1009" i="19"/>
  <c r="AM1009" i="19" s="1"/>
  <c r="V1009" i="19"/>
  <c r="X1009" i="19" s="1"/>
  <c r="AL1008" i="19"/>
  <c r="AM1008" i="19" s="1"/>
  <c r="V1008" i="19"/>
  <c r="X1008" i="19" s="1"/>
  <c r="AL1007" i="19"/>
  <c r="AM1007" i="19" s="1"/>
  <c r="V1007" i="19"/>
  <c r="X1007" i="19" s="1"/>
  <c r="AL1006" i="19"/>
  <c r="AM1006" i="19" s="1"/>
  <c r="V1006" i="19"/>
  <c r="X1006" i="19" s="1"/>
  <c r="AL1005" i="19"/>
  <c r="AM1005" i="19" s="1"/>
  <c r="V1005" i="19"/>
  <c r="X1005" i="19" s="1"/>
  <c r="AL1004" i="19"/>
  <c r="AM1004" i="19" s="1"/>
  <c r="V1004" i="19"/>
  <c r="X1004" i="19" s="1"/>
  <c r="AL1003" i="19"/>
  <c r="AM1003" i="19" s="1"/>
  <c r="V1003" i="19"/>
  <c r="X1003" i="19" s="1"/>
  <c r="AL1002" i="19"/>
  <c r="AM1002" i="19" s="1"/>
  <c r="V1002" i="19"/>
  <c r="X1002" i="19" s="1"/>
  <c r="AL1001" i="19"/>
  <c r="AM1001" i="19" s="1"/>
  <c r="V1001" i="19"/>
  <c r="X1001" i="19" s="1"/>
  <c r="AL1000" i="19"/>
  <c r="AM1000" i="19" s="1"/>
  <c r="V1000" i="19"/>
  <c r="X1000" i="19" s="1"/>
  <c r="AL999" i="19"/>
  <c r="AM999" i="19" s="1"/>
  <c r="V999" i="19"/>
  <c r="X999" i="19" s="1"/>
  <c r="AL998" i="19"/>
  <c r="AM998" i="19" s="1"/>
  <c r="V998" i="19"/>
  <c r="X998" i="19" s="1"/>
  <c r="AL997" i="19"/>
  <c r="AM997" i="19" s="1"/>
  <c r="V997" i="19"/>
  <c r="X997" i="19" s="1"/>
  <c r="AL996" i="19"/>
  <c r="AM996" i="19" s="1"/>
  <c r="V996" i="19"/>
  <c r="X996" i="19" s="1"/>
  <c r="AL995" i="19"/>
  <c r="AM995" i="19" s="1"/>
  <c r="V995" i="19"/>
  <c r="X995" i="19" s="1"/>
  <c r="AL994" i="19"/>
  <c r="AM994" i="19" s="1"/>
  <c r="V994" i="19"/>
  <c r="X994" i="19" s="1"/>
  <c r="AL993" i="19"/>
  <c r="AM993" i="19" s="1"/>
  <c r="V993" i="19"/>
  <c r="X993" i="19" s="1"/>
  <c r="AL992" i="19"/>
  <c r="AM992" i="19" s="1"/>
  <c r="V992" i="19"/>
  <c r="X992" i="19" s="1"/>
  <c r="AL991" i="19"/>
  <c r="AM991" i="19" s="1"/>
  <c r="V991" i="19"/>
  <c r="X991" i="19" s="1"/>
  <c r="AL990" i="19"/>
  <c r="AM990" i="19" s="1"/>
  <c r="V990" i="19"/>
  <c r="X990" i="19" s="1"/>
  <c r="AL989" i="19"/>
  <c r="AM989" i="19" s="1"/>
  <c r="V989" i="19"/>
  <c r="X989" i="19" s="1"/>
  <c r="AL988" i="19"/>
  <c r="AM988" i="19" s="1"/>
  <c r="V988" i="19"/>
  <c r="X988" i="19" s="1"/>
  <c r="AL987" i="19"/>
  <c r="AM987" i="19" s="1"/>
  <c r="V987" i="19"/>
  <c r="X987" i="19" s="1"/>
  <c r="AL986" i="19"/>
  <c r="AM986" i="19" s="1"/>
  <c r="V986" i="19"/>
  <c r="X986" i="19" s="1"/>
  <c r="AL985" i="19"/>
  <c r="AM985" i="19" s="1"/>
  <c r="V985" i="19"/>
  <c r="X985" i="19" s="1"/>
  <c r="AL984" i="19"/>
  <c r="AM984" i="19" s="1"/>
  <c r="V984" i="19"/>
  <c r="X984" i="19" s="1"/>
  <c r="AL983" i="19"/>
  <c r="AM983" i="19" s="1"/>
  <c r="V983" i="19"/>
  <c r="X983" i="19" s="1"/>
  <c r="AL982" i="19"/>
  <c r="AM982" i="19" s="1"/>
  <c r="V982" i="19"/>
  <c r="X982" i="19" s="1"/>
  <c r="AL981" i="19"/>
  <c r="AM981" i="19" s="1"/>
  <c r="V981" i="19"/>
  <c r="X981" i="19" s="1"/>
  <c r="AL980" i="19"/>
  <c r="AM980" i="19" s="1"/>
  <c r="V980" i="19"/>
  <c r="X980" i="19" s="1"/>
  <c r="AL979" i="19"/>
  <c r="AM979" i="19" s="1"/>
  <c r="V979" i="19"/>
  <c r="X979" i="19" s="1"/>
  <c r="AL978" i="19"/>
  <c r="AM978" i="19" s="1"/>
  <c r="V978" i="19"/>
  <c r="X978" i="19" s="1"/>
  <c r="AL977" i="19"/>
  <c r="AM977" i="19" s="1"/>
  <c r="V977" i="19"/>
  <c r="X977" i="19" s="1"/>
  <c r="AL976" i="19"/>
  <c r="AM976" i="19" s="1"/>
  <c r="V976" i="19"/>
  <c r="X976" i="19" s="1"/>
  <c r="AL975" i="19"/>
  <c r="AM975" i="19" s="1"/>
  <c r="V975" i="19"/>
  <c r="X975" i="19" s="1"/>
  <c r="AL974" i="19"/>
  <c r="AM974" i="19" s="1"/>
  <c r="V974" i="19"/>
  <c r="X974" i="19" s="1"/>
  <c r="AL973" i="19"/>
  <c r="AM973" i="19" s="1"/>
  <c r="V973" i="19"/>
  <c r="X973" i="19" s="1"/>
  <c r="AL972" i="19"/>
  <c r="AM972" i="19" s="1"/>
  <c r="V972" i="19"/>
  <c r="X972" i="19" s="1"/>
  <c r="AL971" i="19"/>
  <c r="AM971" i="19" s="1"/>
  <c r="V971" i="19"/>
  <c r="X971" i="19" s="1"/>
  <c r="AL970" i="19"/>
  <c r="AM970" i="19" s="1"/>
  <c r="V970" i="19"/>
  <c r="X970" i="19" s="1"/>
  <c r="AL969" i="19"/>
  <c r="AM969" i="19" s="1"/>
  <c r="V969" i="19"/>
  <c r="X969" i="19" s="1"/>
  <c r="AL968" i="19"/>
  <c r="AM968" i="19" s="1"/>
  <c r="V968" i="19"/>
  <c r="X968" i="19" s="1"/>
  <c r="AL967" i="19"/>
  <c r="AM967" i="19" s="1"/>
  <c r="V967" i="19"/>
  <c r="X967" i="19" s="1"/>
  <c r="AL966" i="19"/>
  <c r="AM966" i="19" s="1"/>
  <c r="V966" i="19"/>
  <c r="X966" i="19" s="1"/>
  <c r="AL965" i="19"/>
  <c r="AM965" i="19" s="1"/>
  <c r="V965" i="19"/>
  <c r="X965" i="19" s="1"/>
  <c r="AL964" i="19"/>
  <c r="AM964" i="19" s="1"/>
  <c r="V964" i="19"/>
  <c r="X964" i="19" s="1"/>
  <c r="AL963" i="19"/>
  <c r="AM963" i="19" s="1"/>
  <c r="V963" i="19"/>
  <c r="X963" i="19" s="1"/>
  <c r="AL962" i="19"/>
  <c r="AM962" i="19" s="1"/>
  <c r="V962" i="19"/>
  <c r="X962" i="19" s="1"/>
  <c r="AL961" i="19"/>
  <c r="AM961" i="19" s="1"/>
  <c r="V961" i="19"/>
  <c r="X961" i="19" s="1"/>
  <c r="AL960" i="19"/>
  <c r="AM960" i="19" s="1"/>
  <c r="V960" i="19"/>
  <c r="X960" i="19" s="1"/>
  <c r="AL959" i="19"/>
  <c r="AM959" i="19" s="1"/>
  <c r="V959" i="19"/>
  <c r="X959" i="19" s="1"/>
  <c r="AL958" i="19"/>
  <c r="AM958" i="19" s="1"/>
  <c r="V958" i="19"/>
  <c r="X958" i="19" s="1"/>
  <c r="AL957" i="19"/>
  <c r="AM957" i="19" s="1"/>
  <c r="V957" i="19"/>
  <c r="X957" i="19" s="1"/>
  <c r="AL956" i="19"/>
  <c r="AM956" i="19" s="1"/>
  <c r="V956" i="19"/>
  <c r="X956" i="19" s="1"/>
  <c r="AL955" i="19"/>
  <c r="AM955" i="19" s="1"/>
  <c r="V955" i="19"/>
  <c r="X955" i="19" s="1"/>
  <c r="AL954" i="19"/>
  <c r="AM954" i="19" s="1"/>
  <c r="V954" i="19"/>
  <c r="X954" i="19" s="1"/>
  <c r="AL953" i="19"/>
  <c r="AM953" i="19" s="1"/>
  <c r="V953" i="19"/>
  <c r="X953" i="19" s="1"/>
  <c r="AL952" i="19"/>
  <c r="AM952" i="19" s="1"/>
  <c r="V952" i="19"/>
  <c r="X952" i="19" s="1"/>
  <c r="AL951" i="19"/>
  <c r="AM951" i="19" s="1"/>
  <c r="V951" i="19"/>
  <c r="X951" i="19" s="1"/>
  <c r="AL950" i="19"/>
  <c r="AM950" i="19" s="1"/>
  <c r="V950" i="19"/>
  <c r="X950" i="19" s="1"/>
  <c r="AL949" i="19"/>
  <c r="AM949" i="19" s="1"/>
  <c r="V949" i="19"/>
  <c r="X949" i="19" s="1"/>
  <c r="AL948" i="19"/>
  <c r="AM948" i="19" s="1"/>
  <c r="V948" i="19"/>
  <c r="X948" i="19" s="1"/>
  <c r="AL947" i="19"/>
  <c r="AM947" i="19" s="1"/>
  <c r="V947" i="19"/>
  <c r="X947" i="19" s="1"/>
  <c r="AL946" i="19"/>
  <c r="AM946" i="19" s="1"/>
  <c r="V946" i="19"/>
  <c r="X946" i="19" s="1"/>
  <c r="AL945" i="19"/>
  <c r="AM945" i="19" s="1"/>
  <c r="V945" i="19"/>
  <c r="X945" i="19" s="1"/>
  <c r="AL944" i="19"/>
  <c r="AM944" i="19" s="1"/>
  <c r="V944" i="19"/>
  <c r="X944" i="19" s="1"/>
  <c r="AL943" i="19"/>
  <c r="AM943" i="19" s="1"/>
  <c r="V943" i="19"/>
  <c r="X943" i="19" s="1"/>
  <c r="AL942" i="19"/>
  <c r="AM942" i="19" s="1"/>
  <c r="V942" i="19"/>
  <c r="X942" i="19" s="1"/>
  <c r="AL941" i="19"/>
  <c r="AM941" i="19" s="1"/>
  <c r="V941" i="19"/>
  <c r="X941" i="19" s="1"/>
  <c r="AL940" i="19"/>
  <c r="AM940" i="19" s="1"/>
  <c r="V940" i="19"/>
  <c r="X940" i="19" s="1"/>
  <c r="AL939" i="19"/>
  <c r="AM939" i="19" s="1"/>
  <c r="V939" i="19"/>
  <c r="X939" i="19" s="1"/>
  <c r="AL938" i="19"/>
  <c r="AM938" i="19" s="1"/>
  <c r="V938" i="19"/>
  <c r="X938" i="19" s="1"/>
  <c r="AL937" i="19"/>
  <c r="AM937" i="19" s="1"/>
  <c r="V937" i="19"/>
  <c r="X937" i="19" s="1"/>
  <c r="AL936" i="19"/>
  <c r="AM936" i="19" s="1"/>
  <c r="V936" i="19"/>
  <c r="X936" i="19" s="1"/>
  <c r="AL935" i="19"/>
  <c r="AM935" i="19" s="1"/>
  <c r="V935" i="19"/>
  <c r="X935" i="19" s="1"/>
  <c r="AL934" i="19"/>
  <c r="AM934" i="19" s="1"/>
  <c r="V934" i="19"/>
  <c r="X934" i="19" s="1"/>
  <c r="AL933" i="19"/>
  <c r="AM933" i="19" s="1"/>
  <c r="V933" i="19"/>
  <c r="X933" i="19" s="1"/>
  <c r="AL932" i="19"/>
  <c r="AM932" i="19" s="1"/>
  <c r="V932" i="19"/>
  <c r="X932" i="19" s="1"/>
  <c r="AL931" i="19"/>
  <c r="AM931" i="19" s="1"/>
  <c r="V931" i="19"/>
  <c r="X931" i="19" s="1"/>
  <c r="AL930" i="19"/>
  <c r="AM930" i="19" s="1"/>
  <c r="V930" i="19"/>
  <c r="X930" i="19" s="1"/>
  <c r="AL929" i="19"/>
  <c r="AM929" i="19" s="1"/>
  <c r="V929" i="19"/>
  <c r="X929" i="19" s="1"/>
  <c r="AL928" i="19"/>
  <c r="AM928" i="19" s="1"/>
  <c r="V928" i="19"/>
  <c r="X928" i="19" s="1"/>
  <c r="AL927" i="19"/>
  <c r="AM927" i="19" s="1"/>
  <c r="V927" i="19"/>
  <c r="X927" i="19" s="1"/>
  <c r="AL926" i="19"/>
  <c r="AM926" i="19" s="1"/>
  <c r="V926" i="19"/>
  <c r="X926" i="19" s="1"/>
  <c r="AL925" i="19"/>
  <c r="AM925" i="19" s="1"/>
  <c r="V925" i="19"/>
  <c r="X925" i="19" s="1"/>
  <c r="AL924" i="19"/>
  <c r="AM924" i="19" s="1"/>
  <c r="V924" i="19"/>
  <c r="X924" i="19" s="1"/>
  <c r="AL923" i="19"/>
  <c r="AM923" i="19" s="1"/>
  <c r="V923" i="19"/>
  <c r="X923" i="19" s="1"/>
  <c r="AL922" i="19"/>
  <c r="AM922" i="19" s="1"/>
  <c r="V922" i="19"/>
  <c r="X922" i="19" s="1"/>
  <c r="AL921" i="19"/>
  <c r="AM921" i="19" s="1"/>
  <c r="V921" i="19"/>
  <c r="X921" i="19" s="1"/>
  <c r="AL920" i="19"/>
  <c r="AM920" i="19" s="1"/>
  <c r="V920" i="19"/>
  <c r="X920" i="19" s="1"/>
  <c r="AL919" i="19"/>
  <c r="AM919" i="19" s="1"/>
  <c r="V919" i="19"/>
  <c r="X919" i="19" s="1"/>
  <c r="AL918" i="19"/>
  <c r="AM918" i="19" s="1"/>
  <c r="V918" i="19"/>
  <c r="X918" i="19" s="1"/>
  <c r="AL917" i="19"/>
  <c r="AM917" i="19" s="1"/>
  <c r="V917" i="19"/>
  <c r="X917" i="19" s="1"/>
  <c r="AL916" i="19"/>
  <c r="AM916" i="19" s="1"/>
  <c r="V916" i="19"/>
  <c r="X916" i="19" s="1"/>
  <c r="AL915" i="19"/>
  <c r="AM915" i="19" s="1"/>
  <c r="V915" i="19"/>
  <c r="X915" i="19" s="1"/>
  <c r="AL914" i="19"/>
  <c r="AM914" i="19" s="1"/>
  <c r="V914" i="19"/>
  <c r="X914" i="19" s="1"/>
  <c r="AL913" i="19"/>
  <c r="AM913" i="19" s="1"/>
  <c r="V913" i="19"/>
  <c r="X913" i="19" s="1"/>
  <c r="AL912" i="19"/>
  <c r="AM912" i="19" s="1"/>
  <c r="V912" i="19"/>
  <c r="X912" i="19" s="1"/>
  <c r="AL911" i="19"/>
  <c r="AM911" i="19" s="1"/>
  <c r="V911" i="19"/>
  <c r="X911" i="19" s="1"/>
  <c r="AL910" i="19"/>
  <c r="AM910" i="19" s="1"/>
  <c r="V910" i="19"/>
  <c r="X910" i="19" s="1"/>
  <c r="AL909" i="19"/>
  <c r="AM909" i="19" s="1"/>
  <c r="V909" i="19"/>
  <c r="X909" i="19" s="1"/>
  <c r="AL908" i="19"/>
  <c r="AM908" i="19" s="1"/>
  <c r="V908" i="19"/>
  <c r="X908" i="19" s="1"/>
  <c r="AL907" i="19"/>
  <c r="AM907" i="19" s="1"/>
  <c r="V907" i="19"/>
  <c r="X907" i="19" s="1"/>
  <c r="AL906" i="19"/>
  <c r="AM906" i="19" s="1"/>
  <c r="V906" i="19"/>
  <c r="X906" i="19" s="1"/>
  <c r="AL905" i="19"/>
  <c r="AM905" i="19" s="1"/>
  <c r="V905" i="19"/>
  <c r="X905" i="19" s="1"/>
  <c r="AL904" i="19"/>
  <c r="AM904" i="19" s="1"/>
  <c r="V904" i="19"/>
  <c r="X904" i="19" s="1"/>
  <c r="AL903" i="19"/>
  <c r="AM903" i="19" s="1"/>
  <c r="V903" i="19"/>
  <c r="X903" i="19" s="1"/>
  <c r="AL902" i="19"/>
  <c r="AM902" i="19" s="1"/>
  <c r="V902" i="19"/>
  <c r="X902" i="19" s="1"/>
  <c r="AL901" i="19"/>
  <c r="AM901" i="19" s="1"/>
  <c r="V901" i="19"/>
  <c r="X901" i="19" s="1"/>
  <c r="AL900" i="19"/>
  <c r="AM900" i="19" s="1"/>
  <c r="V900" i="19"/>
  <c r="X900" i="19" s="1"/>
  <c r="AL899" i="19"/>
  <c r="AM899" i="19" s="1"/>
  <c r="V899" i="19"/>
  <c r="X899" i="19" s="1"/>
  <c r="AL898" i="19"/>
  <c r="AM898" i="19" s="1"/>
  <c r="V898" i="19"/>
  <c r="X898" i="19" s="1"/>
  <c r="AL897" i="19"/>
  <c r="AM897" i="19" s="1"/>
  <c r="V897" i="19"/>
  <c r="X897" i="19" s="1"/>
  <c r="AL896" i="19"/>
  <c r="AM896" i="19" s="1"/>
  <c r="V896" i="19"/>
  <c r="X896" i="19" s="1"/>
  <c r="AL895" i="19"/>
  <c r="AM895" i="19" s="1"/>
  <c r="V895" i="19"/>
  <c r="X895" i="19" s="1"/>
  <c r="AL894" i="19"/>
  <c r="AM894" i="19" s="1"/>
  <c r="V894" i="19"/>
  <c r="X894" i="19" s="1"/>
  <c r="AL893" i="19"/>
  <c r="AM893" i="19" s="1"/>
  <c r="V893" i="19"/>
  <c r="X893" i="19" s="1"/>
  <c r="AL892" i="19"/>
  <c r="AM892" i="19" s="1"/>
  <c r="V892" i="19"/>
  <c r="X892" i="19" s="1"/>
  <c r="AL891" i="19"/>
  <c r="AM891" i="19" s="1"/>
  <c r="V891" i="19"/>
  <c r="X891" i="19" s="1"/>
  <c r="AL890" i="19"/>
  <c r="AM890" i="19" s="1"/>
  <c r="V890" i="19"/>
  <c r="X890" i="19" s="1"/>
  <c r="AL889" i="19"/>
  <c r="AM889" i="19" s="1"/>
  <c r="V889" i="19"/>
  <c r="X889" i="19" s="1"/>
  <c r="AL888" i="19"/>
  <c r="AM888" i="19" s="1"/>
  <c r="V888" i="19"/>
  <c r="X888" i="19" s="1"/>
  <c r="AL887" i="19"/>
  <c r="AM887" i="19" s="1"/>
  <c r="V887" i="19"/>
  <c r="X887" i="19" s="1"/>
  <c r="AL886" i="19"/>
  <c r="AM886" i="19" s="1"/>
  <c r="V886" i="19"/>
  <c r="X886" i="19" s="1"/>
  <c r="AL885" i="19"/>
  <c r="AM885" i="19" s="1"/>
  <c r="V885" i="19"/>
  <c r="X885" i="19" s="1"/>
  <c r="AL884" i="19"/>
  <c r="AM884" i="19" s="1"/>
  <c r="V884" i="19"/>
  <c r="X884" i="19" s="1"/>
  <c r="AL883" i="19"/>
  <c r="AM883" i="19" s="1"/>
  <c r="V883" i="19"/>
  <c r="X883" i="19" s="1"/>
  <c r="AL882" i="19"/>
  <c r="AM882" i="19" s="1"/>
  <c r="V882" i="19"/>
  <c r="X882" i="19" s="1"/>
  <c r="AL881" i="19"/>
  <c r="AM881" i="19" s="1"/>
  <c r="V881" i="19"/>
  <c r="X881" i="19" s="1"/>
  <c r="AL880" i="19"/>
  <c r="AM880" i="19" s="1"/>
  <c r="V880" i="19"/>
  <c r="X880" i="19" s="1"/>
  <c r="AL879" i="19"/>
  <c r="AM879" i="19" s="1"/>
  <c r="V879" i="19"/>
  <c r="X879" i="19" s="1"/>
  <c r="AL878" i="19"/>
  <c r="AM878" i="19" s="1"/>
  <c r="V878" i="19"/>
  <c r="X878" i="19" s="1"/>
  <c r="AL877" i="19"/>
  <c r="AM877" i="19" s="1"/>
  <c r="V877" i="19"/>
  <c r="X877" i="19" s="1"/>
  <c r="AL876" i="19"/>
  <c r="AM876" i="19" s="1"/>
  <c r="V876" i="19"/>
  <c r="X876" i="19" s="1"/>
  <c r="AL875" i="19"/>
  <c r="AM875" i="19" s="1"/>
  <c r="V875" i="19"/>
  <c r="X875" i="19" s="1"/>
  <c r="AL874" i="19"/>
  <c r="AM874" i="19" s="1"/>
  <c r="V874" i="19"/>
  <c r="X874" i="19" s="1"/>
  <c r="AL873" i="19"/>
  <c r="AM873" i="19" s="1"/>
  <c r="V873" i="19"/>
  <c r="X873" i="19" s="1"/>
  <c r="AL872" i="19"/>
  <c r="AM872" i="19" s="1"/>
  <c r="V872" i="19"/>
  <c r="X872" i="19" s="1"/>
  <c r="AL871" i="19"/>
  <c r="AM871" i="19" s="1"/>
  <c r="V871" i="19"/>
  <c r="X871" i="19" s="1"/>
  <c r="AL870" i="19"/>
  <c r="AM870" i="19" s="1"/>
  <c r="V870" i="19"/>
  <c r="X870" i="19" s="1"/>
  <c r="AL869" i="19"/>
  <c r="AM869" i="19" s="1"/>
  <c r="V869" i="19"/>
  <c r="X869" i="19" s="1"/>
  <c r="AL868" i="19"/>
  <c r="AM868" i="19" s="1"/>
  <c r="V868" i="19"/>
  <c r="X868" i="19" s="1"/>
  <c r="AL867" i="19"/>
  <c r="AM867" i="19" s="1"/>
  <c r="V867" i="19"/>
  <c r="X867" i="19" s="1"/>
  <c r="AL866" i="19"/>
  <c r="AM866" i="19" s="1"/>
  <c r="V866" i="19"/>
  <c r="X866" i="19" s="1"/>
  <c r="AL865" i="19"/>
  <c r="AM865" i="19" s="1"/>
  <c r="V865" i="19"/>
  <c r="X865" i="19" s="1"/>
  <c r="AL864" i="19"/>
  <c r="AM864" i="19" s="1"/>
  <c r="V864" i="19"/>
  <c r="X864" i="19" s="1"/>
  <c r="AL863" i="19"/>
  <c r="AM863" i="19" s="1"/>
  <c r="V863" i="19"/>
  <c r="X863" i="19" s="1"/>
  <c r="AL862" i="19"/>
  <c r="AM862" i="19" s="1"/>
  <c r="V862" i="19"/>
  <c r="X862" i="19" s="1"/>
  <c r="AL861" i="19"/>
  <c r="AM861" i="19" s="1"/>
  <c r="V861" i="19"/>
  <c r="X861" i="19" s="1"/>
  <c r="AL860" i="19"/>
  <c r="AM860" i="19" s="1"/>
  <c r="V860" i="19"/>
  <c r="X860" i="19" s="1"/>
  <c r="AL859" i="19"/>
  <c r="AM859" i="19" s="1"/>
  <c r="V859" i="19"/>
  <c r="X859" i="19" s="1"/>
  <c r="AL858" i="19"/>
  <c r="AM858" i="19" s="1"/>
  <c r="V858" i="19"/>
  <c r="X858" i="19" s="1"/>
  <c r="AL857" i="19"/>
  <c r="AM857" i="19" s="1"/>
  <c r="V857" i="19"/>
  <c r="X857" i="19" s="1"/>
  <c r="AL856" i="19"/>
  <c r="AM856" i="19" s="1"/>
  <c r="V856" i="19"/>
  <c r="X856" i="19" s="1"/>
  <c r="AL855" i="19"/>
  <c r="AM855" i="19" s="1"/>
  <c r="V855" i="19"/>
  <c r="X855" i="19" s="1"/>
  <c r="AL854" i="19"/>
  <c r="AM854" i="19" s="1"/>
  <c r="V854" i="19"/>
  <c r="X854" i="19" s="1"/>
  <c r="AL853" i="19"/>
  <c r="AM853" i="19" s="1"/>
  <c r="V853" i="19"/>
  <c r="X853" i="19" s="1"/>
  <c r="AL852" i="19"/>
  <c r="AM852" i="19" s="1"/>
  <c r="V852" i="19"/>
  <c r="X852" i="19" s="1"/>
  <c r="AL851" i="19"/>
  <c r="AM851" i="19" s="1"/>
  <c r="V851" i="19"/>
  <c r="X851" i="19" s="1"/>
  <c r="AL850" i="19"/>
  <c r="AM850" i="19" s="1"/>
  <c r="V850" i="19"/>
  <c r="X850" i="19" s="1"/>
  <c r="AL849" i="19"/>
  <c r="AM849" i="19" s="1"/>
  <c r="V849" i="19"/>
  <c r="X849" i="19" s="1"/>
  <c r="AL848" i="19"/>
  <c r="AM848" i="19" s="1"/>
  <c r="V848" i="19"/>
  <c r="X848" i="19" s="1"/>
  <c r="AL847" i="19"/>
  <c r="AM847" i="19" s="1"/>
  <c r="V847" i="19"/>
  <c r="X847" i="19" s="1"/>
  <c r="AL846" i="19"/>
  <c r="AM846" i="19" s="1"/>
  <c r="V846" i="19"/>
  <c r="X846" i="19" s="1"/>
  <c r="AL845" i="19"/>
  <c r="AM845" i="19" s="1"/>
  <c r="V845" i="19"/>
  <c r="X845" i="19" s="1"/>
  <c r="AL844" i="19"/>
  <c r="AM844" i="19" s="1"/>
  <c r="V844" i="19"/>
  <c r="X844" i="19" s="1"/>
  <c r="AL843" i="19"/>
  <c r="AM843" i="19" s="1"/>
  <c r="V843" i="19"/>
  <c r="X843" i="19" s="1"/>
  <c r="AL842" i="19"/>
  <c r="AM842" i="19" s="1"/>
  <c r="V842" i="19"/>
  <c r="X842" i="19" s="1"/>
  <c r="AL841" i="19"/>
  <c r="AM841" i="19" s="1"/>
  <c r="V841" i="19"/>
  <c r="X841" i="19" s="1"/>
  <c r="AL840" i="19"/>
  <c r="AM840" i="19" s="1"/>
  <c r="V840" i="19"/>
  <c r="X840" i="19" s="1"/>
  <c r="AL839" i="19"/>
  <c r="AM839" i="19" s="1"/>
  <c r="V839" i="19"/>
  <c r="X839" i="19" s="1"/>
  <c r="AL838" i="19"/>
  <c r="AM838" i="19" s="1"/>
  <c r="V838" i="19"/>
  <c r="X838" i="19" s="1"/>
  <c r="AL837" i="19"/>
  <c r="AM837" i="19" s="1"/>
  <c r="V837" i="19"/>
  <c r="X837" i="19" s="1"/>
  <c r="AL836" i="19"/>
  <c r="AM836" i="19" s="1"/>
  <c r="V836" i="19"/>
  <c r="X836" i="19" s="1"/>
  <c r="AL835" i="19"/>
  <c r="AM835" i="19" s="1"/>
  <c r="V835" i="19"/>
  <c r="X835" i="19" s="1"/>
  <c r="AL834" i="19"/>
  <c r="AM834" i="19" s="1"/>
  <c r="V834" i="19"/>
  <c r="X834" i="19" s="1"/>
  <c r="AL833" i="19"/>
  <c r="AM833" i="19" s="1"/>
  <c r="V833" i="19"/>
  <c r="X833" i="19" s="1"/>
  <c r="AL832" i="19"/>
  <c r="AM832" i="19" s="1"/>
  <c r="V832" i="19"/>
  <c r="X832" i="19" s="1"/>
  <c r="AL831" i="19"/>
  <c r="AM831" i="19" s="1"/>
  <c r="V831" i="19"/>
  <c r="X831" i="19" s="1"/>
  <c r="AL830" i="19"/>
  <c r="AM830" i="19" s="1"/>
  <c r="V830" i="19"/>
  <c r="X830" i="19" s="1"/>
  <c r="AL829" i="19"/>
  <c r="AM829" i="19" s="1"/>
  <c r="V829" i="19"/>
  <c r="X829" i="19" s="1"/>
  <c r="AL828" i="19"/>
  <c r="AM828" i="19" s="1"/>
  <c r="V828" i="19"/>
  <c r="X828" i="19" s="1"/>
  <c r="AL827" i="19"/>
  <c r="AM827" i="19" s="1"/>
  <c r="V827" i="19"/>
  <c r="X827" i="19" s="1"/>
  <c r="AL826" i="19"/>
  <c r="AM826" i="19" s="1"/>
  <c r="V826" i="19"/>
  <c r="X826" i="19" s="1"/>
  <c r="AL825" i="19"/>
  <c r="AM825" i="19" s="1"/>
  <c r="V825" i="19"/>
  <c r="X825" i="19" s="1"/>
  <c r="AL824" i="19"/>
  <c r="AM824" i="19" s="1"/>
  <c r="V824" i="19"/>
  <c r="X824" i="19" s="1"/>
  <c r="AL823" i="19"/>
  <c r="AM823" i="19" s="1"/>
  <c r="V823" i="19"/>
  <c r="X823" i="19" s="1"/>
  <c r="AL822" i="19"/>
  <c r="AM822" i="19" s="1"/>
  <c r="V822" i="19"/>
  <c r="X822" i="19" s="1"/>
  <c r="AL821" i="19"/>
  <c r="AM821" i="19" s="1"/>
  <c r="V821" i="19"/>
  <c r="X821" i="19" s="1"/>
  <c r="AL820" i="19"/>
  <c r="AM820" i="19" s="1"/>
  <c r="V820" i="19"/>
  <c r="X820" i="19" s="1"/>
  <c r="AL819" i="19"/>
  <c r="AM819" i="19" s="1"/>
  <c r="V819" i="19"/>
  <c r="X819" i="19" s="1"/>
  <c r="AL818" i="19"/>
  <c r="AM818" i="19" s="1"/>
  <c r="V818" i="19"/>
  <c r="X818" i="19" s="1"/>
  <c r="AL817" i="19"/>
  <c r="AM817" i="19" s="1"/>
  <c r="V817" i="19"/>
  <c r="X817" i="19" s="1"/>
  <c r="AL816" i="19"/>
  <c r="AM816" i="19" s="1"/>
  <c r="V816" i="19"/>
  <c r="X816" i="19" s="1"/>
  <c r="AL815" i="19"/>
  <c r="AM815" i="19" s="1"/>
  <c r="V815" i="19"/>
  <c r="X815" i="19" s="1"/>
  <c r="AL814" i="19"/>
  <c r="AM814" i="19" s="1"/>
  <c r="V814" i="19"/>
  <c r="X814" i="19" s="1"/>
  <c r="AL813" i="19"/>
  <c r="AM813" i="19" s="1"/>
  <c r="V813" i="19"/>
  <c r="X813" i="19" s="1"/>
  <c r="AL812" i="19"/>
  <c r="AM812" i="19" s="1"/>
  <c r="V812" i="19"/>
  <c r="X812" i="19" s="1"/>
  <c r="AL811" i="19"/>
  <c r="AM811" i="19" s="1"/>
  <c r="V811" i="19"/>
  <c r="X811" i="19" s="1"/>
  <c r="AL810" i="19"/>
  <c r="AM810" i="19" s="1"/>
  <c r="V810" i="19"/>
  <c r="X810" i="19" s="1"/>
  <c r="AL809" i="19"/>
  <c r="AM809" i="19" s="1"/>
  <c r="V809" i="19"/>
  <c r="X809" i="19" s="1"/>
  <c r="AL808" i="19"/>
  <c r="AM808" i="19" s="1"/>
  <c r="V808" i="19"/>
  <c r="X808" i="19" s="1"/>
  <c r="AL807" i="19"/>
  <c r="AM807" i="19" s="1"/>
  <c r="V807" i="19"/>
  <c r="X807" i="19" s="1"/>
  <c r="AL806" i="19"/>
  <c r="AM806" i="19" s="1"/>
  <c r="V806" i="19"/>
  <c r="X806" i="19" s="1"/>
  <c r="AL805" i="19"/>
  <c r="AM805" i="19" s="1"/>
  <c r="V805" i="19"/>
  <c r="X805" i="19" s="1"/>
  <c r="AL804" i="19"/>
  <c r="AM804" i="19" s="1"/>
  <c r="V804" i="19"/>
  <c r="X804" i="19" s="1"/>
  <c r="AL803" i="19"/>
  <c r="AM803" i="19" s="1"/>
  <c r="V803" i="19"/>
  <c r="X803" i="19" s="1"/>
  <c r="AL802" i="19"/>
  <c r="AM802" i="19" s="1"/>
  <c r="V802" i="19"/>
  <c r="X802" i="19" s="1"/>
  <c r="AL801" i="19"/>
  <c r="AM801" i="19" s="1"/>
  <c r="V801" i="19"/>
  <c r="X801" i="19" s="1"/>
  <c r="AL800" i="19"/>
  <c r="AM800" i="19" s="1"/>
  <c r="V800" i="19"/>
  <c r="X800" i="19" s="1"/>
  <c r="AL799" i="19"/>
  <c r="AM799" i="19" s="1"/>
  <c r="V799" i="19"/>
  <c r="X799" i="19" s="1"/>
  <c r="AL798" i="19"/>
  <c r="AM798" i="19" s="1"/>
  <c r="V798" i="19"/>
  <c r="X798" i="19" s="1"/>
  <c r="AL797" i="19"/>
  <c r="AM797" i="19" s="1"/>
  <c r="V797" i="19"/>
  <c r="X797" i="19" s="1"/>
  <c r="AL796" i="19"/>
  <c r="AM796" i="19" s="1"/>
  <c r="V796" i="19"/>
  <c r="X796" i="19" s="1"/>
  <c r="AL795" i="19"/>
  <c r="AM795" i="19" s="1"/>
  <c r="V795" i="19"/>
  <c r="X795" i="19" s="1"/>
  <c r="AL794" i="19"/>
  <c r="AM794" i="19" s="1"/>
  <c r="V794" i="19"/>
  <c r="X794" i="19" s="1"/>
  <c r="AL793" i="19"/>
  <c r="AM793" i="19" s="1"/>
  <c r="V793" i="19"/>
  <c r="X793" i="19" s="1"/>
  <c r="AL792" i="19"/>
  <c r="AM792" i="19" s="1"/>
  <c r="V792" i="19"/>
  <c r="X792" i="19" s="1"/>
  <c r="AL791" i="19"/>
  <c r="AM791" i="19" s="1"/>
  <c r="V791" i="19"/>
  <c r="X791" i="19" s="1"/>
  <c r="AL790" i="19"/>
  <c r="AM790" i="19" s="1"/>
  <c r="V790" i="19"/>
  <c r="X790" i="19" s="1"/>
  <c r="AL789" i="19"/>
  <c r="AM789" i="19" s="1"/>
  <c r="V789" i="19"/>
  <c r="X789" i="19" s="1"/>
  <c r="AL788" i="19"/>
  <c r="AM788" i="19" s="1"/>
  <c r="V788" i="19"/>
  <c r="X788" i="19" s="1"/>
  <c r="AL787" i="19"/>
  <c r="AM787" i="19" s="1"/>
  <c r="V787" i="19"/>
  <c r="X787" i="19" s="1"/>
  <c r="AL786" i="19"/>
  <c r="AM786" i="19" s="1"/>
  <c r="V786" i="19"/>
  <c r="X786" i="19" s="1"/>
  <c r="AL785" i="19"/>
  <c r="AM785" i="19" s="1"/>
  <c r="V785" i="19"/>
  <c r="X785" i="19" s="1"/>
  <c r="AL784" i="19"/>
  <c r="AM784" i="19" s="1"/>
  <c r="V784" i="19"/>
  <c r="X784" i="19" s="1"/>
  <c r="AL783" i="19"/>
  <c r="AM783" i="19" s="1"/>
  <c r="V783" i="19"/>
  <c r="X783" i="19" s="1"/>
  <c r="AL782" i="19"/>
  <c r="AM782" i="19" s="1"/>
  <c r="V782" i="19"/>
  <c r="X782" i="19" s="1"/>
  <c r="AL781" i="19"/>
  <c r="AM781" i="19" s="1"/>
  <c r="V781" i="19"/>
  <c r="X781" i="19" s="1"/>
  <c r="AL780" i="19"/>
  <c r="AM780" i="19" s="1"/>
  <c r="V780" i="19"/>
  <c r="X780" i="19" s="1"/>
  <c r="AL779" i="19"/>
  <c r="AM779" i="19" s="1"/>
  <c r="V779" i="19"/>
  <c r="X779" i="19" s="1"/>
  <c r="AL778" i="19"/>
  <c r="AM778" i="19" s="1"/>
  <c r="V778" i="19"/>
  <c r="X778" i="19" s="1"/>
  <c r="AL777" i="19"/>
  <c r="AM777" i="19" s="1"/>
  <c r="V777" i="19"/>
  <c r="X777" i="19" s="1"/>
  <c r="AL776" i="19"/>
  <c r="AM776" i="19" s="1"/>
  <c r="V776" i="19"/>
  <c r="X776" i="19" s="1"/>
  <c r="AL775" i="19"/>
  <c r="AM775" i="19" s="1"/>
  <c r="V775" i="19"/>
  <c r="X775" i="19" s="1"/>
  <c r="AL774" i="19"/>
  <c r="AM774" i="19" s="1"/>
  <c r="V774" i="19"/>
  <c r="X774" i="19" s="1"/>
  <c r="AL773" i="19"/>
  <c r="AM773" i="19" s="1"/>
  <c r="V773" i="19"/>
  <c r="X773" i="19" s="1"/>
  <c r="AL772" i="19"/>
  <c r="AM772" i="19" s="1"/>
  <c r="V772" i="19"/>
  <c r="X772" i="19" s="1"/>
  <c r="AL771" i="19"/>
  <c r="AM771" i="19" s="1"/>
  <c r="V771" i="19"/>
  <c r="X771" i="19" s="1"/>
  <c r="AL770" i="19"/>
  <c r="AM770" i="19" s="1"/>
  <c r="V770" i="19"/>
  <c r="X770" i="19" s="1"/>
  <c r="AL769" i="19"/>
  <c r="AM769" i="19" s="1"/>
  <c r="V769" i="19"/>
  <c r="X769" i="19" s="1"/>
  <c r="AL768" i="19"/>
  <c r="AM768" i="19" s="1"/>
  <c r="V768" i="19"/>
  <c r="X768" i="19" s="1"/>
  <c r="AL767" i="19"/>
  <c r="AM767" i="19" s="1"/>
  <c r="V767" i="19"/>
  <c r="X767" i="19" s="1"/>
  <c r="AL766" i="19"/>
  <c r="AM766" i="19" s="1"/>
  <c r="V766" i="19"/>
  <c r="X766" i="19" s="1"/>
  <c r="AL765" i="19"/>
  <c r="AM765" i="19" s="1"/>
  <c r="V765" i="19"/>
  <c r="X765" i="19" s="1"/>
  <c r="AL764" i="19"/>
  <c r="AM764" i="19" s="1"/>
  <c r="V764" i="19"/>
  <c r="X764" i="19" s="1"/>
  <c r="AL763" i="19"/>
  <c r="AM763" i="19" s="1"/>
  <c r="V763" i="19"/>
  <c r="X763" i="19" s="1"/>
  <c r="AL762" i="19"/>
  <c r="AM762" i="19" s="1"/>
  <c r="V762" i="19"/>
  <c r="X762" i="19" s="1"/>
  <c r="AL761" i="19"/>
  <c r="AM761" i="19" s="1"/>
  <c r="V761" i="19"/>
  <c r="X761" i="19" s="1"/>
  <c r="AL760" i="19"/>
  <c r="AM760" i="19" s="1"/>
  <c r="V760" i="19"/>
  <c r="X760" i="19" s="1"/>
  <c r="AL759" i="19"/>
  <c r="AM759" i="19" s="1"/>
  <c r="V759" i="19"/>
  <c r="X759" i="19" s="1"/>
  <c r="AL758" i="19"/>
  <c r="AM758" i="19" s="1"/>
  <c r="V758" i="19"/>
  <c r="X758" i="19" s="1"/>
  <c r="AL757" i="19"/>
  <c r="AM757" i="19" s="1"/>
  <c r="V757" i="19"/>
  <c r="X757" i="19" s="1"/>
  <c r="AL756" i="19"/>
  <c r="AM756" i="19" s="1"/>
  <c r="V756" i="19"/>
  <c r="X756" i="19" s="1"/>
  <c r="AL755" i="19"/>
  <c r="AM755" i="19" s="1"/>
  <c r="V755" i="19"/>
  <c r="X755" i="19" s="1"/>
  <c r="AL754" i="19"/>
  <c r="AM754" i="19" s="1"/>
  <c r="V754" i="19"/>
  <c r="X754" i="19" s="1"/>
  <c r="AL753" i="19"/>
  <c r="AM753" i="19" s="1"/>
  <c r="V753" i="19"/>
  <c r="X753" i="19" s="1"/>
  <c r="AL752" i="19"/>
  <c r="AM752" i="19" s="1"/>
  <c r="V752" i="19"/>
  <c r="X752" i="19" s="1"/>
  <c r="AL751" i="19"/>
  <c r="AM751" i="19" s="1"/>
  <c r="V751" i="19"/>
  <c r="X751" i="19" s="1"/>
  <c r="AL750" i="19"/>
  <c r="AM750" i="19" s="1"/>
  <c r="V750" i="19"/>
  <c r="X750" i="19" s="1"/>
  <c r="AL749" i="19"/>
  <c r="AM749" i="19" s="1"/>
  <c r="V749" i="19"/>
  <c r="X749" i="19" s="1"/>
  <c r="AL748" i="19"/>
  <c r="AM748" i="19" s="1"/>
  <c r="V748" i="19"/>
  <c r="X748" i="19" s="1"/>
  <c r="AL747" i="19"/>
  <c r="AM747" i="19" s="1"/>
  <c r="V747" i="19"/>
  <c r="X747" i="19" s="1"/>
  <c r="AL746" i="19"/>
  <c r="AM746" i="19" s="1"/>
  <c r="V746" i="19"/>
  <c r="X746" i="19" s="1"/>
  <c r="AL745" i="19"/>
  <c r="AM745" i="19" s="1"/>
  <c r="V745" i="19"/>
  <c r="X745" i="19" s="1"/>
  <c r="AL744" i="19"/>
  <c r="AM744" i="19" s="1"/>
  <c r="V744" i="19"/>
  <c r="X744" i="19" s="1"/>
  <c r="AL743" i="19"/>
  <c r="AM743" i="19" s="1"/>
  <c r="V743" i="19"/>
  <c r="X743" i="19" s="1"/>
  <c r="AL742" i="19"/>
  <c r="AM742" i="19" s="1"/>
  <c r="V742" i="19"/>
  <c r="X742" i="19" s="1"/>
  <c r="AL741" i="19"/>
  <c r="AM741" i="19" s="1"/>
  <c r="V741" i="19"/>
  <c r="X741" i="19" s="1"/>
  <c r="AL740" i="19"/>
  <c r="AM740" i="19" s="1"/>
  <c r="V740" i="19"/>
  <c r="X740" i="19" s="1"/>
  <c r="AL739" i="19"/>
  <c r="AM739" i="19" s="1"/>
  <c r="V739" i="19"/>
  <c r="X739" i="19" s="1"/>
  <c r="AL738" i="19"/>
  <c r="AM738" i="19" s="1"/>
  <c r="V738" i="19"/>
  <c r="X738" i="19" s="1"/>
  <c r="AL737" i="19"/>
  <c r="AM737" i="19" s="1"/>
  <c r="V737" i="19"/>
  <c r="X737" i="19" s="1"/>
  <c r="AL736" i="19"/>
  <c r="AM736" i="19" s="1"/>
  <c r="V736" i="19"/>
  <c r="X736" i="19" s="1"/>
  <c r="AL735" i="19"/>
  <c r="AM735" i="19" s="1"/>
  <c r="V735" i="19"/>
  <c r="X735" i="19" s="1"/>
  <c r="AL734" i="19"/>
  <c r="AM734" i="19" s="1"/>
  <c r="V734" i="19"/>
  <c r="X734" i="19" s="1"/>
  <c r="AL733" i="19"/>
  <c r="AM733" i="19" s="1"/>
  <c r="V733" i="19"/>
  <c r="X733" i="19" s="1"/>
  <c r="AL732" i="19"/>
  <c r="AM732" i="19" s="1"/>
  <c r="V732" i="19"/>
  <c r="X732" i="19" s="1"/>
  <c r="AL731" i="19"/>
  <c r="AM731" i="19" s="1"/>
  <c r="V731" i="19"/>
  <c r="X731" i="19" s="1"/>
  <c r="AL730" i="19"/>
  <c r="AM730" i="19" s="1"/>
  <c r="V730" i="19"/>
  <c r="X730" i="19" s="1"/>
  <c r="AL729" i="19"/>
  <c r="AM729" i="19" s="1"/>
  <c r="V729" i="19"/>
  <c r="X729" i="19" s="1"/>
  <c r="AL728" i="19"/>
  <c r="AM728" i="19" s="1"/>
  <c r="V728" i="19"/>
  <c r="X728" i="19" s="1"/>
  <c r="AL727" i="19"/>
  <c r="AM727" i="19" s="1"/>
  <c r="V727" i="19"/>
  <c r="X727" i="19" s="1"/>
  <c r="AL726" i="19"/>
  <c r="AM726" i="19" s="1"/>
  <c r="V726" i="19"/>
  <c r="X726" i="19" s="1"/>
  <c r="AL725" i="19"/>
  <c r="AM725" i="19" s="1"/>
  <c r="V725" i="19"/>
  <c r="X725" i="19" s="1"/>
  <c r="AL724" i="19"/>
  <c r="AM724" i="19" s="1"/>
  <c r="V724" i="19"/>
  <c r="X724" i="19" s="1"/>
  <c r="AL723" i="19"/>
  <c r="AM723" i="19" s="1"/>
  <c r="V723" i="19"/>
  <c r="X723" i="19" s="1"/>
  <c r="AL722" i="19"/>
  <c r="AM722" i="19" s="1"/>
  <c r="V722" i="19"/>
  <c r="X722" i="19" s="1"/>
  <c r="AL721" i="19"/>
  <c r="AM721" i="19" s="1"/>
  <c r="V721" i="19"/>
  <c r="X721" i="19" s="1"/>
  <c r="AL720" i="19"/>
  <c r="AM720" i="19" s="1"/>
  <c r="V720" i="19"/>
  <c r="X720" i="19" s="1"/>
  <c r="AL719" i="19"/>
  <c r="AM719" i="19" s="1"/>
  <c r="V719" i="19"/>
  <c r="X719" i="19" s="1"/>
  <c r="AL718" i="19"/>
  <c r="AM718" i="19" s="1"/>
  <c r="V718" i="19"/>
  <c r="X718" i="19" s="1"/>
  <c r="AL717" i="19"/>
  <c r="AM717" i="19" s="1"/>
  <c r="V717" i="19"/>
  <c r="X717" i="19" s="1"/>
  <c r="AL716" i="19"/>
  <c r="AM716" i="19" s="1"/>
  <c r="V716" i="19"/>
  <c r="X716" i="19" s="1"/>
  <c r="AL715" i="19"/>
  <c r="AM715" i="19" s="1"/>
  <c r="V715" i="19"/>
  <c r="X715" i="19" s="1"/>
  <c r="AL714" i="19"/>
  <c r="AM714" i="19" s="1"/>
  <c r="V714" i="19"/>
  <c r="X714" i="19" s="1"/>
  <c r="AL713" i="19"/>
  <c r="AM713" i="19" s="1"/>
  <c r="V713" i="19"/>
  <c r="X713" i="19" s="1"/>
  <c r="AL712" i="19"/>
  <c r="AM712" i="19" s="1"/>
  <c r="V712" i="19"/>
  <c r="X712" i="19" s="1"/>
  <c r="AL711" i="19"/>
  <c r="AM711" i="19" s="1"/>
  <c r="V711" i="19"/>
  <c r="X711" i="19" s="1"/>
  <c r="AL710" i="19"/>
  <c r="AM710" i="19" s="1"/>
  <c r="V710" i="19"/>
  <c r="X710" i="19" s="1"/>
  <c r="AL709" i="19"/>
  <c r="AM709" i="19" s="1"/>
  <c r="V709" i="19"/>
  <c r="X709" i="19" s="1"/>
  <c r="AL708" i="19"/>
  <c r="AM708" i="19" s="1"/>
  <c r="V708" i="19"/>
  <c r="X708" i="19" s="1"/>
  <c r="AL707" i="19"/>
  <c r="AM707" i="19" s="1"/>
  <c r="V707" i="19"/>
  <c r="X707" i="19" s="1"/>
  <c r="AL706" i="19"/>
  <c r="AM706" i="19" s="1"/>
  <c r="V706" i="19"/>
  <c r="X706" i="19" s="1"/>
  <c r="AL705" i="19"/>
  <c r="AM705" i="19" s="1"/>
  <c r="V705" i="19"/>
  <c r="X705" i="19" s="1"/>
  <c r="AL704" i="19"/>
  <c r="AM704" i="19" s="1"/>
  <c r="V704" i="19"/>
  <c r="X704" i="19" s="1"/>
  <c r="AL703" i="19"/>
  <c r="AM703" i="19" s="1"/>
  <c r="V703" i="19"/>
  <c r="X703" i="19" s="1"/>
  <c r="AL702" i="19"/>
  <c r="AM702" i="19" s="1"/>
  <c r="V702" i="19"/>
  <c r="X702" i="19" s="1"/>
  <c r="AL701" i="19"/>
  <c r="AM701" i="19" s="1"/>
  <c r="V701" i="19"/>
  <c r="X701" i="19" s="1"/>
  <c r="AL700" i="19"/>
  <c r="AM700" i="19" s="1"/>
  <c r="V700" i="19"/>
  <c r="X700" i="19" s="1"/>
  <c r="AL699" i="19"/>
  <c r="AM699" i="19" s="1"/>
  <c r="V699" i="19"/>
  <c r="X699" i="19" s="1"/>
  <c r="AL698" i="19"/>
  <c r="AM698" i="19" s="1"/>
  <c r="V698" i="19"/>
  <c r="X698" i="19" s="1"/>
  <c r="AL697" i="19"/>
  <c r="AM697" i="19" s="1"/>
  <c r="V697" i="19"/>
  <c r="X697" i="19" s="1"/>
  <c r="AL696" i="19"/>
  <c r="AM696" i="19" s="1"/>
  <c r="V696" i="19"/>
  <c r="X696" i="19" s="1"/>
  <c r="AL695" i="19"/>
  <c r="AM695" i="19" s="1"/>
  <c r="V695" i="19"/>
  <c r="X695" i="19" s="1"/>
  <c r="AL694" i="19"/>
  <c r="AM694" i="19" s="1"/>
  <c r="V694" i="19"/>
  <c r="X694" i="19" s="1"/>
  <c r="AL693" i="19"/>
  <c r="AM693" i="19" s="1"/>
  <c r="V693" i="19"/>
  <c r="X693" i="19" s="1"/>
  <c r="AL692" i="19"/>
  <c r="AM692" i="19" s="1"/>
  <c r="V692" i="19"/>
  <c r="X692" i="19" s="1"/>
  <c r="AL691" i="19"/>
  <c r="AM691" i="19" s="1"/>
  <c r="V691" i="19"/>
  <c r="X691" i="19" s="1"/>
  <c r="AL690" i="19"/>
  <c r="AM690" i="19" s="1"/>
  <c r="V690" i="19"/>
  <c r="X690" i="19" s="1"/>
  <c r="AL689" i="19"/>
  <c r="AM689" i="19" s="1"/>
  <c r="V689" i="19"/>
  <c r="X689" i="19" s="1"/>
  <c r="AL688" i="19"/>
  <c r="AM688" i="19" s="1"/>
  <c r="V688" i="19"/>
  <c r="X688" i="19" s="1"/>
  <c r="AL687" i="19"/>
  <c r="AM687" i="19" s="1"/>
  <c r="V687" i="19"/>
  <c r="X687" i="19" s="1"/>
  <c r="AL686" i="19"/>
  <c r="AM686" i="19" s="1"/>
  <c r="V686" i="19"/>
  <c r="X686" i="19" s="1"/>
  <c r="AL685" i="19"/>
  <c r="AM685" i="19" s="1"/>
  <c r="V685" i="19"/>
  <c r="X685" i="19" s="1"/>
  <c r="AL684" i="19"/>
  <c r="AM684" i="19" s="1"/>
  <c r="V684" i="19"/>
  <c r="X684" i="19" s="1"/>
  <c r="AL683" i="19"/>
  <c r="AM683" i="19" s="1"/>
  <c r="V683" i="19"/>
  <c r="X683" i="19" s="1"/>
  <c r="AL682" i="19"/>
  <c r="AM682" i="19" s="1"/>
  <c r="V682" i="19"/>
  <c r="X682" i="19" s="1"/>
  <c r="AL681" i="19"/>
  <c r="AM681" i="19" s="1"/>
  <c r="V681" i="19"/>
  <c r="X681" i="19" s="1"/>
  <c r="AL680" i="19"/>
  <c r="AM680" i="19" s="1"/>
  <c r="V680" i="19"/>
  <c r="X680" i="19" s="1"/>
  <c r="AL679" i="19"/>
  <c r="AM679" i="19" s="1"/>
  <c r="V679" i="19"/>
  <c r="X679" i="19" s="1"/>
  <c r="AL678" i="19"/>
  <c r="AM678" i="19" s="1"/>
  <c r="V678" i="19"/>
  <c r="X678" i="19" s="1"/>
  <c r="AL677" i="19"/>
  <c r="AM677" i="19" s="1"/>
  <c r="V677" i="19"/>
  <c r="X677" i="19" s="1"/>
  <c r="AL676" i="19"/>
  <c r="AM676" i="19" s="1"/>
  <c r="V676" i="19"/>
  <c r="X676" i="19" s="1"/>
  <c r="AL675" i="19"/>
  <c r="AM675" i="19" s="1"/>
  <c r="V675" i="19"/>
  <c r="X675" i="19" s="1"/>
  <c r="AL674" i="19"/>
  <c r="AM674" i="19" s="1"/>
  <c r="V674" i="19"/>
  <c r="X674" i="19" s="1"/>
  <c r="AL673" i="19"/>
  <c r="AM673" i="19" s="1"/>
  <c r="V673" i="19"/>
  <c r="X673" i="19" s="1"/>
  <c r="AL672" i="19"/>
  <c r="AM672" i="19" s="1"/>
  <c r="V672" i="19"/>
  <c r="X672" i="19" s="1"/>
  <c r="AL671" i="19"/>
  <c r="AM671" i="19" s="1"/>
  <c r="V671" i="19"/>
  <c r="X671" i="19" s="1"/>
  <c r="AL670" i="19"/>
  <c r="AM670" i="19" s="1"/>
  <c r="V670" i="19"/>
  <c r="X670" i="19" s="1"/>
  <c r="AL669" i="19"/>
  <c r="AM669" i="19" s="1"/>
  <c r="V669" i="19"/>
  <c r="X669" i="19" s="1"/>
  <c r="AL668" i="19"/>
  <c r="AM668" i="19" s="1"/>
  <c r="V668" i="19"/>
  <c r="X668" i="19" s="1"/>
  <c r="AL667" i="19"/>
  <c r="AM667" i="19" s="1"/>
  <c r="V667" i="19"/>
  <c r="X667" i="19" s="1"/>
  <c r="AL666" i="19"/>
  <c r="AM666" i="19" s="1"/>
  <c r="V666" i="19"/>
  <c r="X666" i="19" s="1"/>
  <c r="AL665" i="19"/>
  <c r="AM665" i="19" s="1"/>
  <c r="V665" i="19"/>
  <c r="X665" i="19" s="1"/>
  <c r="AL664" i="19"/>
  <c r="AM664" i="19" s="1"/>
  <c r="V664" i="19"/>
  <c r="X664" i="19" s="1"/>
  <c r="AL663" i="19"/>
  <c r="AM663" i="19" s="1"/>
  <c r="V663" i="19"/>
  <c r="X663" i="19" s="1"/>
  <c r="AL662" i="19"/>
  <c r="AM662" i="19" s="1"/>
  <c r="V662" i="19"/>
  <c r="X662" i="19" s="1"/>
  <c r="AL661" i="19"/>
  <c r="AM661" i="19" s="1"/>
  <c r="V661" i="19"/>
  <c r="X661" i="19" s="1"/>
  <c r="AL660" i="19"/>
  <c r="AM660" i="19" s="1"/>
  <c r="V660" i="19"/>
  <c r="X660" i="19" s="1"/>
  <c r="AL659" i="19"/>
  <c r="AM659" i="19" s="1"/>
  <c r="V659" i="19"/>
  <c r="X659" i="19" s="1"/>
  <c r="AL658" i="19"/>
  <c r="AM658" i="19" s="1"/>
  <c r="V658" i="19"/>
  <c r="X658" i="19" s="1"/>
  <c r="AL657" i="19"/>
  <c r="AM657" i="19" s="1"/>
  <c r="V657" i="19"/>
  <c r="X657" i="19" s="1"/>
  <c r="AL656" i="19"/>
  <c r="AM656" i="19" s="1"/>
  <c r="V656" i="19"/>
  <c r="X656" i="19" s="1"/>
  <c r="AL655" i="19"/>
  <c r="AM655" i="19" s="1"/>
  <c r="V655" i="19"/>
  <c r="X655" i="19" s="1"/>
  <c r="AL654" i="19"/>
  <c r="AM654" i="19" s="1"/>
  <c r="V654" i="19"/>
  <c r="X654" i="19" s="1"/>
  <c r="AL653" i="19"/>
  <c r="AM653" i="19" s="1"/>
  <c r="V653" i="19"/>
  <c r="X653" i="19" s="1"/>
  <c r="AL652" i="19"/>
  <c r="AM652" i="19" s="1"/>
  <c r="V652" i="19"/>
  <c r="X652" i="19" s="1"/>
  <c r="AL651" i="19"/>
  <c r="AM651" i="19" s="1"/>
  <c r="V651" i="19"/>
  <c r="X651" i="19" s="1"/>
  <c r="AL650" i="19"/>
  <c r="AM650" i="19" s="1"/>
  <c r="V650" i="19"/>
  <c r="X650" i="19" s="1"/>
  <c r="AL649" i="19"/>
  <c r="AM649" i="19" s="1"/>
  <c r="V649" i="19"/>
  <c r="X649" i="19" s="1"/>
  <c r="AL648" i="19"/>
  <c r="AM648" i="19" s="1"/>
  <c r="V648" i="19"/>
  <c r="X648" i="19" s="1"/>
  <c r="AL647" i="19"/>
  <c r="AM647" i="19" s="1"/>
  <c r="V647" i="19"/>
  <c r="X647" i="19" s="1"/>
  <c r="AL646" i="19"/>
  <c r="AM646" i="19" s="1"/>
  <c r="V646" i="19"/>
  <c r="X646" i="19" s="1"/>
  <c r="AL645" i="19"/>
  <c r="AM645" i="19" s="1"/>
  <c r="V645" i="19"/>
  <c r="X645" i="19" s="1"/>
  <c r="AL644" i="19"/>
  <c r="AM644" i="19" s="1"/>
  <c r="V644" i="19"/>
  <c r="X644" i="19" s="1"/>
  <c r="AL643" i="19"/>
  <c r="AM643" i="19" s="1"/>
  <c r="V643" i="19"/>
  <c r="X643" i="19" s="1"/>
  <c r="AL642" i="19"/>
  <c r="AM642" i="19" s="1"/>
  <c r="V642" i="19"/>
  <c r="X642" i="19" s="1"/>
  <c r="AL641" i="19"/>
  <c r="AM641" i="19" s="1"/>
  <c r="V641" i="19"/>
  <c r="X641" i="19" s="1"/>
  <c r="AL640" i="19"/>
  <c r="AM640" i="19" s="1"/>
  <c r="V640" i="19"/>
  <c r="X640" i="19" s="1"/>
  <c r="AL639" i="19"/>
  <c r="AM639" i="19" s="1"/>
  <c r="V639" i="19"/>
  <c r="X639" i="19" s="1"/>
  <c r="AL638" i="19"/>
  <c r="AM638" i="19" s="1"/>
  <c r="V638" i="19"/>
  <c r="X638" i="19" s="1"/>
  <c r="AL637" i="19"/>
  <c r="AM637" i="19" s="1"/>
  <c r="V637" i="19"/>
  <c r="X637" i="19" s="1"/>
  <c r="AL636" i="19"/>
  <c r="AM636" i="19" s="1"/>
  <c r="V636" i="19"/>
  <c r="X636" i="19" s="1"/>
  <c r="AL635" i="19"/>
  <c r="AM635" i="19" s="1"/>
  <c r="V635" i="19"/>
  <c r="X635" i="19" s="1"/>
  <c r="AL634" i="19"/>
  <c r="AM634" i="19" s="1"/>
  <c r="V634" i="19"/>
  <c r="X634" i="19" s="1"/>
  <c r="AL633" i="19"/>
  <c r="AM633" i="19" s="1"/>
  <c r="V633" i="19"/>
  <c r="X633" i="19" s="1"/>
  <c r="AL632" i="19"/>
  <c r="AM632" i="19" s="1"/>
  <c r="V632" i="19"/>
  <c r="X632" i="19" s="1"/>
  <c r="AL631" i="19"/>
  <c r="AM631" i="19" s="1"/>
  <c r="V631" i="19"/>
  <c r="X631" i="19" s="1"/>
  <c r="AL630" i="19"/>
  <c r="AM630" i="19" s="1"/>
  <c r="V630" i="19"/>
  <c r="X630" i="19" s="1"/>
  <c r="AL629" i="19"/>
  <c r="AM629" i="19" s="1"/>
  <c r="V629" i="19"/>
  <c r="X629" i="19" s="1"/>
  <c r="AL628" i="19"/>
  <c r="AM628" i="19" s="1"/>
  <c r="V628" i="19"/>
  <c r="X628" i="19" s="1"/>
  <c r="AL627" i="19"/>
  <c r="AM627" i="19" s="1"/>
  <c r="V627" i="19"/>
  <c r="X627" i="19" s="1"/>
  <c r="AL626" i="19"/>
  <c r="AM626" i="19" s="1"/>
  <c r="V626" i="19"/>
  <c r="X626" i="19" s="1"/>
  <c r="AL625" i="19"/>
  <c r="AM625" i="19" s="1"/>
  <c r="V625" i="19"/>
  <c r="X625" i="19" s="1"/>
  <c r="AL624" i="19"/>
  <c r="AM624" i="19" s="1"/>
  <c r="V624" i="19"/>
  <c r="X624" i="19" s="1"/>
  <c r="AL623" i="19"/>
  <c r="AM623" i="19" s="1"/>
  <c r="V623" i="19"/>
  <c r="X623" i="19" s="1"/>
  <c r="AL622" i="19"/>
  <c r="AM622" i="19" s="1"/>
  <c r="V622" i="19"/>
  <c r="X622" i="19" s="1"/>
  <c r="AL621" i="19"/>
  <c r="AM621" i="19" s="1"/>
  <c r="V621" i="19"/>
  <c r="X621" i="19" s="1"/>
  <c r="AL620" i="19"/>
  <c r="AM620" i="19" s="1"/>
  <c r="V620" i="19"/>
  <c r="X620" i="19" s="1"/>
  <c r="AL619" i="19"/>
  <c r="AM619" i="19" s="1"/>
  <c r="V619" i="19"/>
  <c r="X619" i="19" s="1"/>
  <c r="AL618" i="19"/>
  <c r="AM618" i="19" s="1"/>
  <c r="V618" i="19"/>
  <c r="X618" i="19" s="1"/>
  <c r="AL617" i="19"/>
  <c r="AM617" i="19" s="1"/>
  <c r="V617" i="19"/>
  <c r="X617" i="19" s="1"/>
  <c r="AL616" i="19"/>
  <c r="AM616" i="19" s="1"/>
  <c r="V616" i="19"/>
  <c r="X616" i="19" s="1"/>
  <c r="AL615" i="19"/>
  <c r="AM615" i="19" s="1"/>
  <c r="V615" i="19"/>
  <c r="X615" i="19" s="1"/>
  <c r="AL614" i="19"/>
  <c r="AM614" i="19" s="1"/>
  <c r="V614" i="19"/>
  <c r="X614" i="19" s="1"/>
  <c r="AL613" i="19"/>
  <c r="AM613" i="19" s="1"/>
  <c r="V613" i="19"/>
  <c r="X613" i="19" s="1"/>
  <c r="AL612" i="19"/>
  <c r="AM612" i="19" s="1"/>
  <c r="V612" i="19"/>
  <c r="X612" i="19" s="1"/>
  <c r="AL611" i="19"/>
  <c r="AM611" i="19" s="1"/>
  <c r="V611" i="19"/>
  <c r="X611" i="19" s="1"/>
  <c r="AL610" i="19"/>
  <c r="AM610" i="19" s="1"/>
  <c r="V610" i="19"/>
  <c r="X610" i="19" s="1"/>
  <c r="AL609" i="19"/>
  <c r="AM609" i="19" s="1"/>
  <c r="V609" i="19"/>
  <c r="X609" i="19" s="1"/>
  <c r="AL608" i="19"/>
  <c r="AM608" i="19" s="1"/>
  <c r="V608" i="19"/>
  <c r="X608" i="19" s="1"/>
  <c r="AL607" i="19"/>
  <c r="AM607" i="19" s="1"/>
  <c r="V607" i="19"/>
  <c r="X607" i="19" s="1"/>
  <c r="AL606" i="19"/>
  <c r="AM606" i="19" s="1"/>
  <c r="V606" i="19"/>
  <c r="X606" i="19" s="1"/>
  <c r="AL605" i="19"/>
  <c r="AM605" i="19" s="1"/>
  <c r="V605" i="19"/>
  <c r="X605" i="19" s="1"/>
  <c r="AL604" i="19"/>
  <c r="AM604" i="19" s="1"/>
  <c r="V604" i="19"/>
  <c r="X604" i="19" s="1"/>
  <c r="AL603" i="19"/>
  <c r="AM603" i="19" s="1"/>
  <c r="V603" i="19"/>
  <c r="X603" i="19" s="1"/>
  <c r="AL602" i="19"/>
  <c r="AM602" i="19" s="1"/>
  <c r="V602" i="19"/>
  <c r="X602" i="19" s="1"/>
  <c r="AL601" i="19"/>
  <c r="AM601" i="19" s="1"/>
  <c r="V601" i="19"/>
  <c r="X601" i="19" s="1"/>
  <c r="AL600" i="19"/>
  <c r="AM600" i="19" s="1"/>
  <c r="V600" i="19"/>
  <c r="X600" i="19" s="1"/>
  <c r="AL599" i="19"/>
  <c r="AM599" i="19" s="1"/>
  <c r="V599" i="19"/>
  <c r="X599" i="19" s="1"/>
  <c r="AL598" i="19"/>
  <c r="AM598" i="19" s="1"/>
  <c r="V598" i="19"/>
  <c r="X598" i="19" s="1"/>
  <c r="AL597" i="19"/>
  <c r="AM597" i="19" s="1"/>
  <c r="V597" i="19"/>
  <c r="X597" i="19" s="1"/>
  <c r="AL596" i="19"/>
  <c r="AM596" i="19" s="1"/>
  <c r="V596" i="19"/>
  <c r="X596" i="19" s="1"/>
  <c r="AL595" i="19"/>
  <c r="AM595" i="19" s="1"/>
  <c r="V595" i="19"/>
  <c r="X595" i="19" s="1"/>
  <c r="AL594" i="19"/>
  <c r="AM594" i="19" s="1"/>
  <c r="V594" i="19"/>
  <c r="X594" i="19" s="1"/>
  <c r="AL593" i="19"/>
  <c r="AM593" i="19" s="1"/>
  <c r="V593" i="19"/>
  <c r="X593" i="19" s="1"/>
  <c r="AL592" i="19"/>
  <c r="AM592" i="19" s="1"/>
  <c r="V592" i="19"/>
  <c r="X592" i="19" s="1"/>
  <c r="AL591" i="19"/>
  <c r="AM591" i="19" s="1"/>
  <c r="V591" i="19"/>
  <c r="X591" i="19" s="1"/>
  <c r="AL590" i="19"/>
  <c r="AM590" i="19" s="1"/>
  <c r="V590" i="19"/>
  <c r="X590" i="19" s="1"/>
  <c r="AL589" i="19"/>
  <c r="AM589" i="19" s="1"/>
  <c r="V589" i="19"/>
  <c r="X589" i="19" s="1"/>
  <c r="AL588" i="19"/>
  <c r="AM588" i="19" s="1"/>
  <c r="V588" i="19"/>
  <c r="X588" i="19" s="1"/>
  <c r="AL587" i="19"/>
  <c r="AM587" i="19" s="1"/>
  <c r="V587" i="19"/>
  <c r="X587" i="19" s="1"/>
  <c r="AL586" i="19"/>
  <c r="AM586" i="19" s="1"/>
  <c r="V586" i="19"/>
  <c r="X586" i="19" s="1"/>
  <c r="AL585" i="19"/>
  <c r="AM585" i="19" s="1"/>
  <c r="V585" i="19"/>
  <c r="X585" i="19" s="1"/>
  <c r="AL584" i="19"/>
  <c r="AM584" i="19" s="1"/>
  <c r="V584" i="19"/>
  <c r="X584" i="19" s="1"/>
  <c r="AL583" i="19"/>
  <c r="AM583" i="19" s="1"/>
  <c r="V583" i="19"/>
  <c r="X583" i="19" s="1"/>
  <c r="AL582" i="19"/>
  <c r="AM582" i="19" s="1"/>
  <c r="V582" i="19"/>
  <c r="X582" i="19" s="1"/>
  <c r="AL581" i="19"/>
  <c r="AM581" i="19" s="1"/>
  <c r="V581" i="19"/>
  <c r="X581" i="19" s="1"/>
  <c r="AL580" i="19"/>
  <c r="AM580" i="19" s="1"/>
  <c r="V580" i="19"/>
  <c r="X580" i="19" s="1"/>
  <c r="AL579" i="19"/>
  <c r="AM579" i="19" s="1"/>
  <c r="V579" i="19"/>
  <c r="X579" i="19" s="1"/>
  <c r="AL578" i="19"/>
  <c r="AM578" i="19" s="1"/>
  <c r="V578" i="19"/>
  <c r="X578" i="19" s="1"/>
  <c r="AL577" i="19"/>
  <c r="AM577" i="19" s="1"/>
  <c r="V577" i="19"/>
  <c r="X577" i="19" s="1"/>
  <c r="AL576" i="19"/>
  <c r="AM576" i="19" s="1"/>
  <c r="V576" i="19"/>
  <c r="X576" i="19" s="1"/>
  <c r="AL575" i="19"/>
  <c r="AM575" i="19" s="1"/>
  <c r="V575" i="19"/>
  <c r="X575" i="19" s="1"/>
  <c r="AL574" i="19"/>
  <c r="AM574" i="19" s="1"/>
  <c r="V574" i="19"/>
  <c r="X574" i="19" s="1"/>
  <c r="AL573" i="19"/>
  <c r="AM573" i="19" s="1"/>
  <c r="V573" i="19"/>
  <c r="X573" i="19" s="1"/>
  <c r="AL572" i="19"/>
  <c r="AM572" i="19" s="1"/>
  <c r="V572" i="19"/>
  <c r="X572" i="19" s="1"/>
  <c r="AL571" i="19"/>
  <c r="AM571" i="19" s="1"/>
  <c r="V571" i="19"/>
  <c r="X571" i="19" s="1"/>
  <c r="AL570" i="19"/>
  <c r="AM570" i="19" s="1"/>
  <c r="V570" i="19"/>
  <c r="X570" i="19" s="1"/>
  <c r="AL569" i="19"/>
  <c r="AM569" i="19" s="1"/>
  <c r="V569" i="19"/>
  <c r="X569" i="19" s="1"/>
  <c r="AL568" i="19"/>
  <c r="AM568" i="19" s="1"/>
  <c r="V568" i="19"/>
  <c r="X568" i="19" s="1"/>
  <c r="AL567" i="19"/>
  <c r="AM567" i="19" s="1"/>
  <c r="V567" i="19"/>
  <c r="X567" i="19" s="1"/>
  <c r="AL566" i="19"/>
  <c r="AM566" i="19" s="1"/>
  <c r="V566" i="19"/>
  <c r="X566" i="19" s="1"/>
  <c r="AL565" i="19"/>
  <c r="AM565" i="19" s="1"/>
  <c r="V565" i="19"/>
  <c r="X565" i="19" s="1"/>
  <c r="AL564" i="19"/>
  <c r="AM564" i="19" s="1"/>
  <c r="V564" i="19"/>
  <c r="X564" i="19" s="1"/>
  <c r="AL563" i="19"/>
  <c r="AM563" i="19" s="1"/>
  <c r="V563" i="19"/>
  <c r="X563" i="19" s="1"/>
  <c r="AL562" i="19"/>
  <c r="AM562" i="19" s="1"/>
  <c r="V562" i="19"/>
  <c r="X562" i="19" s="1"/>
  <c r="AL561" i="19"/>
  <c r="AM561" i="19" s="1"/>
  <c r="V561" i="19"/>
  <c r="X561" i="19" s="1"/>
  <c r="AL560" i="19"/>
  <c r="AM560" i="19" s="1"/>
  <c r="V560" i="19"/>
  <c r="X560" i="19" s="1"/>
  <c r="AL559" i="19"/>
  <c r="AM559" i="19" s="1"/>
  <c r="V559" i="19"/>
  <c r="X559" i="19" s="1"/>
  <c r="AL558" i="19"/>
  <c r="AM558" i="19" s="1"/>
  <c r="V558" i="19"/>
  <c r="X558" i="19" s="1"/>
  <c r="AL557" i="19"/>
  <c r="AM557" i="19" s="1"/>
  <c r="V557" i="19"/>
  <c r="X557" i="19" s="1"/>
  <c r="AL556" i="19"/>
  <c r="AM556" i="19" s="1"/>
  <c r="V556" i="19"/>
  <c r="X556" i="19" s="1"/>
  <c r="AL555" i="19"/>
  <c r="AM555" i="19" s="1"/>
  <c r="V555" i="19"/>
  <c r="X555" i="19" s="1"/>
  <c r="AL554" i="19"/>
  <c r="AM554" i="19" s="1"/>
  <c r="V554" i="19"/>
  <c r="X554" i="19" s="1"/>
  <c r="AL553" i="19"/>
  <c r="AM553" i="19" s="1"/>
  <c r="V553" i="19"/>
  <c r="X553" i="19" s="1"/>
  <c r="AL552" i="19"/>
  <c r="AM552" i="19" s="1"/>
  <c r="V552" i="19"/>
  <c r="X552" i="19" s="1"/>
  <c r="AL551" i="19"/>
  <c r="AM551" i="19" s="1"/>
  <c r="V551" i="19"/>
  <c r="X551" i="19" s="1"/>
  <c r="AL550" i="19"/>
  <c r="AM550" i="19" s="1"/>
  <c r="V550" i="19"/>
  <c r="X550" i="19" s="1"/>
  <c r="AL549" i="19"/>
  <c r="AM549" i="19" s="1"/>
  <c r="V549" i="19"/>
  <c r="X549" i="19" s="1"/>
  <c r="AL548" i="19"/>
  <c r="AM548" i="19" s="1"/>
  <c r="V548" i="19"/>
  <c r="X548" i="19" s="1"/>
  <c r="AL547" i="19"/>
  <c r="AM547" i="19" s="1"/>
  <c r="V547" i="19"/>
  <c r="X547" i="19" s="1"/>
  <c r="AL546" i="19"/>
  <c r="AM546" i="19" s="1"/>
  <c r="V546" i="19"/>
  <c r="X546" i="19" s="1"/>
  <c r="AL545" i="19"/>
  <c r="AM545" i="19" s="1"/>
  <c r="V545" i="19"/>
  <c r="X545" i="19" s="1"/>
  <c r="AL544" i="19"/>
  <c r="AM544" i="19" s="1"/>
  <c r="V544" i="19"/>
  <c r="X544" i="19" s="1"/>
  <c r="AL543" i="19"/>
  <c r="AM543" i="19" s="1"/>
  <c r="V543" i="19"/>
  <c r="X543" i="19" s="1"/>
  <c r="AL542" i="19"/>
  <c r="AM542" i="19" s="1"/>
  <c r="V542" i="19"/>
  <c r="X542" i="19" s="1"/>
  <c r="AL541" i="19"/>
  <c r="AM541" i="19" s="1"/>
  <c r="V541" i="19"/>
  <c r="X541" i="19" s="1"/>
  <c r="AL540" i="19"/>
  <c r="AM540" i="19" s="1"/>
  <c r="V540" i="19"/>
  <c r="X540" i="19" s="1"/>
  <c r="AL539" i="19"/>
  <c r="AM539" i="19" s="1"/>
  <c r="V539" i="19"/>
  <c r="X539" i="19" s="1"/>
  <c r="AL538" i="19"/>
  <c r="AM538" i="19" s="1"/>
  <c r="V538" i="19"/>
  <c r="X538" i="19" s="1"/>
  <c r="AL537" i="19"/>
  <c r="AM537" i="19" s="1"/>
  <c r="V537" i="19"/>
  <c r="X537" i="19" s="1"/>
  <c r="AL536" i="19"/>
  <c r="AM536" i="19" s="1"/>
  <c r="V536" i="19"/>
  <c r="X536" i="19" s="1"/>
  <c r="AL535" i="19"/>
  <c r="AM535" i="19" s="1"/>
  <c r="V535" i="19"/>
  <c r="X535" i="19" s="1"/>
  <c r="AL534" i="19"/>
  <c r="AM534" i="19" s="1"/>
  <c r="V534" i="19"/>
  <c r="X534" i="19" s="1"/>
  <c r="AL533" i="19"/>
  <c r="AM533" i="19" s="1"/>
  <c r="V533" i="19"/>
  <c r="X533" i="19" s="1"/>
  <c r="AL532" i="19"/>
  <c r="AM532" i="19" s="1"/>
  <c r="V532" i="19"/>
  <c r="X532" i="19" s="1"/>
  <c r="AL531" i="19"/>
  <c r="AM531" i="19" s="1"/>
  <c r="V531" i="19"/>
  <c r="X531" i="19" s="1"/>
  <c r="AL530" i="19"/>
  <c r="AM530" i="19" s="1"/>
  <c r="V530" i="19"/>
  <c r="X530" i="19" s="1"/>
  <c r="AL529" i="19"/>
  <c r="AM529" i="19" s="1"/>
  <c r="V529" i="19"/>
  <c r="X529" i="19" s="1"/>
  <c r="AL528" i="19"/>
  <c r="AM528" i="19" s="1"/>
  <c r="V528" i="19"/>
  <c r="X528" i="19" s="1"/>
  <c r="AL527" i="19"/>
  <c r="AM527" i="19" s="1"/>
  <c r="V527" i="19"/>
  <c r="X527" i="19" s="1"/>
  <c r="AL526" i="19"/>
  <c r="AM526" i="19" s="1"/>
  <c r="V526" i="19"/>
  <c r="X526" i="19" s="1"/>
  <c r="AL525" i="19"/>
  <c r="AM525" i="19" s="1"/>
  <c r="V525" i="19"/>
  <c r="X525" i="19" s="1"/>
  <c r="AL524" i="19"/>
  <c r="AM524" i="19" s="1"/>
  <c r="V524" i="19"/>
  <c r="X524" i="19" s="1"/>
  <c r="AL523" i="19"/>
  <c r="AM523" i="19" s="1"/>
  <c r="V523" i="19"/>
  <c r="X523" i="19" s="1"/>
  <c r="AL522" i="19"/>
  <c r="AM522" i="19" s="1"/>
  <c r="V522" i="19"/>
  <c r="X522" i="19" s="1"/>
  <c r="AL521" i="19"/>
  <c r="AM521" i="19" s="1"/>
  <c r="V521" i="19"/>
  <c r="X521" i="19" s="1"/>
  <c r="AL520" i="19"/>
  <c r="AM520" i="19" s="1"/>
  <c r="V520" i="19"/>
  <c r="X520" i="19" s="1"/>
  <c r="AL519" i="19"/>
  <c r="AM519" i="19" s="1"/>
  <c r="V519" i="19"/>
  <c r="X519" i="19" s="1"/>
  <c r="AL518" i="19"/>
  <c r="AM518" i="19" s="1"/>
  <c r="V518" i="19"/>
  <c r="X518" i="19" s="1"/>
  <c r="AL517" i="19"/>
  <c r="AM517" i="19" s="1"/>
  <c r="V517" i="19"/>
  <c r="X517" i="19" s="1"/>
  <c r="AL516" i="19"/>
  <c r="AM516" i="19" s="1"/>
  <c r="V516" i="19"/>
  <c r="X516" i="19" s="1"/>
  <c r="AL515" i="19"/>
  <c r="AM515" i="19" s="1"/>
  <c r="V515" i="19"/>
  <c r="X515" i="19" s="1"/>
  <c r="AL514" i="19"/>
  <c r="AM514" i="19" s="1"/>
  <c r="V514" i="19"/>
  <c r="X514" i="19" s="1"/>
  <c r="AL513" i="19"/>
  <c r="AM513" i="19" s="1"/>
  <c r="V513" i="19"/>
  <c r="X513" i="19" s="1"/>
  <c r="AL512" i="19"/>
  <c r="AM512" i="19" s="1"/>
  <c r="V512" i="19"/>
  <c r="X512" i="19" s="1"/>
  <c r="AL511" i="19"/>
  <c r="AM511" i="19" s="1"/>
  <c r="V511" i="19"/>
  <c r="X511" i="19" s="1"/>
  <c r="AL510" i="19"/>
  <c r="AM510" i="19" s="1"/>
  <c r="V510" i="19"/>
  <c r="X510" i="19" s="1"/>
  <c r="AL509" i="19"/>
  <c r="AM509" i="19" s="1"/>
  <c r="V509" i="19"/>
  <c r="X509" i="19" s="1"/>
  <c r="AL508" i="19"/>
  <c r="AM508" i="19" s="1"/>
  <c r="V508" i="19"/>
  <c r="X508" i="19" s="1"/>
  <c r="AL507" i="19"/>
  <c r="AM507" i="19" s="1"/>
  <c r="V507" i="19"/>
  <c r="X507" i="19" s="1"/>
  <c r="AL506" i="19"/>
  <c r="AM506" i="19" s="1"/>
  <c r="V506" i="19"/>
  <c r="X506" i="19" s="1"/>
  <c r="AL505" i="19"/>
  <c r="AM505" i="19" s="1"/>
  <c r="V505" i="19"/>
  <c r="X505" i="19" s="1"/>
  <c r="AL504" i="19"/>
  <c r="AM504" i="19" s="1"/>
  <c r="V504" i="19"/>
  <c r="X504" i="19" s="1"/>
  <c r="AL503" i="19"/>
  <c r="AM503" i="19" s="1"/>
  <c r="V503" i="19"/>
  <c r="X503" i="19" s="1"/>
  <c r="AL502" i="19"/>
  <c r="AM502" i="19" s="1"/>
  <c r="V502" i="19"/>
  <c r="X502" i="19" s="1"/>
  <c r="AL501" i="19"/>
  <c r="AM501" i="19" s="1"/>
  <c r="V501" i="19"/>
  <c r="X501" i="19" s="1"/>
  <c r="AL500" i="19"/>
  <c r="AM500" i="19" s="1"/>
  <c r="V500" i="19"/>
  <c r="X500" i="19" s="1"/>
  <c r="AL499" i="19"/>
  <c r="AM499" i="19" s="1"/>
  <c r="V499" i="19"/>
  <c r="X499" i="19" s="1"/>
  <c r="AL498" i="19"/>
  <c r="AM498" i="19" s="1"/>
  <c r="V498" i="19"/>
  <c r="X498" i="19" s="1"/>
  <c r="AL497" i="19"/>
  <c r="AM497" i="19" s="1"/>
  <c r="V497" i="19"/>
  <c r="X497" i="19" s="1"/>
  <c r="AL496" i="19"/>
  <c r="AM496" i="19" s="1"/>
  <c r="V496" i="19"/>
  <c r="X496" i="19" s="1"/>
  <c r="AL495" i="19"/>
  <c r="AM495" i="19" s="1"/>
  <c r="V495" i="19"/>
  <c r="X495" i="19" s="1"/>
  <c r="AL494" i="19"/>
  <c r="AM494" i="19" s="1"/>
  <c r="V494" i="19"/>
  <c r="X494" i="19" s="1"/>
  <c r="AL493" i="19"/>
  <c r="AM493" i="19" s="1"/>
  <c r="V493" i="19"/>
  <c r="X493" i="19" s="1"/>
  <c r="AL492" i="19"/>
  <c r="AM492" i="19" s="1"/>
  <c r="V492" i="19"/>
  <c r="X492" i="19" s="1"/>
  <c r="AL491" i="19"/>
  <c r="AM491" i="19" s="1"/>
  <c r="V491" i="19"/>
  <c r="X491" i="19" s="1"/>
  <c r="AL490" i="19"/>
  <c r="AM490" i="19" s="1"/>
  <c r="V490" i="19"/>
  <c r="X490" i="19" s="1"/>
  <c r="AL489" i="19"/>
  <c r="AM489" i="19" s="1"/>
  <c r="V489" i="19"/>
  <c r="X489" i="19" s="1"/>
  <c r="AL488" i="19"/>
  <c r="AM488" i="19" s="1"/>
  <c r="V488" i="19"/>
  <c r="X488" i="19" s="1"/>
  <c r="AL487" i="19"/>
  <c r="AM487" i="19" s="1"/>
  <c r="V487" i="19"/>
  <c r="X487" i="19" s="1"/>
  <c r="AL486" i="19"/>
  <c r="AM486" i="19" s="1"/>
  <c r="V486" i="19"/>
  <c r="X486" i="19" s="1"/>
  <c r="AL485" i="19"/>
  <c r="AM485" i="19" s="1"/>
  <c r="V485" i="19"/>
  <c r="X485" i="19" s="1"/>
  <c r="AL484" i="19"/>
  <c r="AM484" i="19" s="1"/>
  <c r="V484" i="19"/>
  <c r="X484" i="19" s="1"/>
  <c r="AL483" i="19"/>
  <c r="AM483" i="19" s="1"/>
  <c r="V483" i="19"/>
  <c r="X483" i="19" s="1"/>
  <c r="AL482" i="19"/>
  <c r="AM482" i="19" s="1"/>
  <c r="V482" i="19"/>
  <c r="X482" i="19" s="1"/>
  <c r="AL481" i="19"/>
  <c r="AM481" i="19" s="1"/>
  <c r="V481" i="19"/>
  <c r="X481" i="19" s="1"/>
  <c r="AL480" i="19"/>
  <c r="AM480" i="19" s="1"/>
  <c r="V480" i="19"/>
  <c r="X480" i="19" s="1"/>
  <c r="AL479" i="19"/>
  <c r="AM479" i="19" s="1"/>
  <c r="V479" i="19"/>
  <c r="X479" i="19" s="1"/>
  <c r="AL478" i="19"/>
  <c r="AM478" i="19" s="1"/>
  <c r="V478" i="19"/>
  <c r="X478" i="19" s="1"/>
  <c r="AL477" i="19"/>
  <c r="AM477" i="19" s="1"/>
  <c r="V477" i="19"/>
  <c r="X477" i="19" s="1"/>
  <c r="AL476" i="19"/>
  <c r="AM476" i="19" s="1"/>
  <c r="V476" i="19"/>
  <c r="X476" i="19" s="1"/>
  <c r="AL475" i="19"/>
  <c r="AM475" i="19" s="1"/>
  <c r="V475" i="19"/>
  <c r="X475" i="19" s="1"/>
  <c r="AL474" i="19"/>
  <c r="AM474" i="19" s="1"/>
  <c r="V474" i="19"/>
  <c r="X474" i="19" s="1"/>
  <c r="AL473" i="19"/>
  <c r="AM473" i="19" s="1"/>
  <c r="V473" i="19"/>
  <c r="X473" i="19" s="1"/>
  <c r="AL472" i="19"/>
  <c r="AM472" i="19" s="1"/>
  <c r="V472" i="19"/>
  <c r="X472" i="19" s="1"/>
  <c r="AL471" i="19"/>
  <c r="AM471" i="19" s="1"/>
  <c r="V471" i="19"/>
  <c r="X471" i="19" s="1"/>
  <c r="AL470" i="19"/>
  <c r="AM470" i="19" s="1"/>
  <c r="V470" i="19"/>
  <c r="X470" i="19" s="1"/>
  <c r="AL469" i="19"/>
  <c r="AM469" i="19" s="1"/>
  <c r="V469" i="19"/>
  <c r="X469" i="19" s="1"/>
  <c r="AL468" i="19"/>
  <c r="AM468" i="19" s="1"/>
  <c r="V468" i="19"/>
  <c r="X468" i="19" s="1"/>
  <c r="AL467" i="19"/>
  <c r="AM467" i="19" s="1"/>
  <c r="V467" i="19"/>
  <c r="X467" i="19" s="1"/>
  <c r="AL466" i="19"/>
  <c r="AM466" i="19" s="1"/>
  <c r="V466" i="19"/>
  <c r="X466" i="19" s="1"/>
  <c r="AL465" i="19"/>
  <c r="AM465" i="19" s="1"/>
  <c r="V465" i="19"/>
  <c r="X465" i="19" s="1"/>
  <c r="AL464" i="19"/>
  <c r="AM464" i="19" s="1"/>
  <c r="V464" i="19"/>
  <c r="X464" i="19" s="1"/>
  <c r="AL463" i="19"/>
  <c r="AM463" i="19" s="1"/>
  <c r="V463" i="19"/>
  <c r="X463" i="19" s="1"/>
  <c r="AL462" i="19"/>
  <c r="AM462" i="19" s="1"/>
  <c r="V462" i="19"/>
  <c r="X462" i="19" s="1"/>
  <c r="AL461" i="19"/>
  <c r="AM461" i="19" s="1"/>
  <c r="V461" i="19"/>
  <c r="X461" i="19" s="1"/>
  <c r="AL460" i="19"/>
  <c r="AM460" i="19" s="1"/>
  <c r="V460" i="19"/>
  <c r="X460" i="19" s="1"/>
  <c r="AL459" i="19"/>
  <c r="AM459" i="19" s="1"/>
  <c r="V459" i="19"/>
  <c r="X459" i="19" s="1"/>
  <c r="AL458" i="19"/>
  <c r="AM458" i="19" s="1"/>
  <c r="V458" i="19"/>
  <c r="X458" i="19" s="1"/>
  <c r="AL457" i="19"/>
  <c r="AM457" i="19" s="1"/>
  <c r="V457" i="19"/>
  <c r="X457" i="19" s="1"/>
  <c r="AL456" i="19"/>
  <c r="AM456" i="19" s="1"/>
  <c r="V456" i="19"/>
  <c r="X456" i="19" s="1"/>
  <c r="AL455" i="19"/>
  <c r="AM455" i="19" s="1"/>
  <c r="V455" i="19"/>
  <c r="X455" i="19" s="1"/>
  <c r="AL454" i="19"/>
  <c r="AM454" i="19" s="1"/>
  <c r="V454" i="19"/>
  <c r="X454" i="19" s="1"/>
  <c r="AL453" i="19"/>
  <c r="AM453" i="19" s="1"/>
  <c r="V453" i="19"/>
  <c r="X453" i="19" s="1"/>
  <c r="AL452" i="19"/>
  <c r="AM452" i="19" s="1"/>
  <c r="V452" i="19"/>
  <c r="X452" i="19" s="1"/>
  <c r="AL451" i="19"/>
  <c r="AM451" i="19" s="1"/>
  <c r="V451" i="19"/>
  <c r="X451" i="19" s="1"/>
  <c r="AL450" i="19"/>
  <c r="AM450" i="19" s="1"/>
  <c r="V450" i="19"/>
  <c r="X450" i="19" s="1"/>
  <c r="AL449" i="19"/>
  <c r="AM449" i="19" s="1"/>
  <c r="V449" i="19"/>
  <c r="X449" i="19" s="1"/>
  <c r="AL448" i="19"/>
  <c r="AM448" i="19" s="1"/>
  <c r="V448" i="19"/>
  <c r="X448" i="19" s="1"/>
  <c r="AL447" i="19"/>
  <c r="AM447" i="19" s="1"/>
  <c r="V447" i="19"/>
  <c r="X447" i="19" s="1"/>
  <c r="AL446" i="19"/>
  <c r="AM446" i="19" s="1"/>
  <c r="V446" i="19"/>
  <c r="X446" i="19" s="1"/>
  <c r="AL445" i="19"/>
  <c r="AM445" i="19" s="1"/>
  <c r="V445" i="19"/>
  <c r="X445" i="19" s="1"/>
  <c r="AL444" i="19"/>
  <c r="AM444" i="19" s="1"/>
  <c r="V444" i="19"/>
  <c r="X444" i="19" s="1"/>
  <c r="AL443" i="19"/>
  <c r="AM443" i="19" s="1"/>
  <c r="V443" i="19"/>
  <c r="X443" i="19" s="1"/>
  <c r="AL442" i="19"/>
  <c r="AM442" i="19" s="1"/>
  <c r="V442" i="19"/>
  <c r="X442" i="19" s="1"/>
  <c r="AL441" i="19"/>
  <c r="AM441" i="19" s="1"/>
  <c r="V441" i="19"/>
  <c r="X441" i="19" s="1"/>
  <c r="AL440" i="19"/>
  <c r="AM440" i="19" s="1"/>
  <c r="V440" i="19"/>
  <c r="X440" i="19" s="1"/>
  <c r="AL439" i="19"/>
  <c r="AM439" i="19" s="1"/>
  <c r="V439" i="19"/>
  <c r="X439" i="19" s="1"/>
  <c r="AL438" i="19"/>
  <c r="AM438" i="19" s="1"/>
  <c r="V438" i="19"/>
  <c r="X438" i="19" s="1"/>
  <c r="AL437" i="19"/>
  <c r="AM437" i="19" s="1"/>
  <c r="V437" i="19"/>
  <c r="X437" i="19" s="1"/>
  <c r="AL436" i="19"/>
  <c r="AM436" i="19" s="1"/>
  <c r="V436" i="19"/>
  <c r="X436" i="19" s="1"/>
  <c r="AL435" i="19"/>
  <c r="AM435" i="19" s="1"/>
  <c r="V435" i="19"/>
  <c r="X435" i="19" s="1"/>
  <c r="AL434" i="19"/>
  <c r="AM434" i="19" s="1"/>
  <c r="V434" i="19"/>
  <c r="X434" i="19" s="1"/>
  <c r="AL433" i="19"/>
  <c r="AM433" i="19" s="1"/>
  <c r="V433" i="19"/>
  <c r="X433" i="19" s="1"/>
  <c r="AL432" i="19"/>
  <c r="AM432" i="19" s="1"/>
  <c r="V432" i="19"/>
  <c r="X432" i="19" s="1"/>
  <c r="AL431" i="19"/>
  <c r="AM431" i="19" s="1"/>
  <c r="V431" i="19"/>
  <c r="X431" i="19" s="1"/>
  <c r="AL430" i="19"/>
  <c r="AM430" i="19" s="1"/>
  <c r="V430" i="19"/>
  <c r="X430" i="19" s="1"/>
  <c r="AL429" i="19"/>
  <c r="AM429" i="19" s="1"/>
  <c r="V429" i="19"/>
  <c r="X429" i="19" s="1"/>
  <c r="AL428" i="19"/>
  <c r="AM428" i="19" s="1"/>
  <c r="V428" i="19"/>
  <c r="X428" i="19" s="1"/>
  <c r="AL427" i="19"/>
  <c r="AM427" i="19" s="1"/>
  <c r="V427" i="19"/>
  <c r="X427" i="19" s="1"/>
  <c r="AL426" i="19"/>
  <c r="AM426" i="19" s="1"/>
  <c r="V426" i="19"/>
  <c r="X426" i="19" s="1"/>
  <c r="AL425" i="19"/>
  <c r="AM425" i="19" s="1"/>
  <c r="V425" i="19"/>
  <c r="X425" i="19" s="1"/>
  <c r="AL424" i="19"/>
  <c r="AM424" i="19" s="1"/>
  <c r="V424" i="19"/>
  <c r="X424" i="19" s="1"/>
  <c r="AL423" i="19"/>
  <c r="AM423" i="19" s="1"/>
  <c r="V423" i="19"/>
  <c r="X423" i="19" s="1"/>
  <c r="AL422" i="19"/>
  <c r="AM422" i="19" s="1"/>
  <c r="V422" i="19"/>
  <c r="X422" i="19" s="1"/>
  <c r="AL421" i="19"/>
  <c r="AM421" i="19" s="1"/>
  <c r="V421" i="19"/>
  <c r="X421" i="19" s="1"/>
  <c r="AL420" i="19"/>
  <c r="AM420" i="19" s="1"/>
  <c r="V420" i="19"/>
  <c r="X420" i="19" s="1"/>
  <c r="AL419" i="19"/>
  <c r="AM419" i="19" s="1"/>
  <c r="V419" i="19"/>
  <c r="X419" i="19" s="1"/>
  <c r="AL418" i="19"/>
  <c r="AM418" i="19" s="1"/>
  <c r="V418" i="19"/>
  <c r="X418" i="19" s="1"/>
  <c r="AL417" i="19"/>
  <c r="AM417" i="19" s="1"/>
  <c r="V417" i="19"/>
  <c r="X417" i="19" s="1"/>
  <c r="AL416" i="19"/>
  <c r="AM416" i="19" s="1"/>
  <c r="V416" i="19"/>
  <c r="X416" i="19" s="1"/>
  <c r="AL415" i="19"/>
  <c r="AM415" i="19" s="1"/>
  <c r="V415" i="19"/>
  <c r="X415" i="19" s="1"/>
  <c r="AL414" i="19"/>
  <c r="AM414" i="19" s="1"/>
  <c r="V414" i="19"/>
  <c r="X414" i="19" s="1"/>
  <c r="AL413" i="19"/>
  <c r="AM413" i="19" s="1"/>
  <c r="V413" i="19"/>
  <c r="X413" i="19" s="1"/>
  <c r="AL412" i="19"/>
  <c r="AM412" i="19" s="1"/>
  <c r="V412" i="19"/>
  <c r="X412" i="19" s="1"/>
  <c r="AL411" i="19"/>
  <c r="AM411" i="19" s="1"/>
  <c r="V411" i="19"/>
  <c r="X411" i="19" s="1"/>
  <c r="AL410" i="19"/>
  <c r="AM410" i="19" s="1"/>
  <c r="V410" i="19"/>
  <c r="X410" i="19" s="1"/>
  <c r="AL409" i="19"/>
  <c r="AM409" i="19" s="1"/>
  <c r="V409" i="19"/>
  <c r="X409" i="19" s="1"/>
  <c r="AL408" i="19"/>
  <c r="AM408" i="19" s="1"/>
  <c r="V408" i="19"/>
  <c r="X408" i="19" s="1"/>
  <c r="AL407" i="19"/>
  <c r="AM407" i="19" s="1"/>
  <c r="V407" i="19"/>
  <c r="X407" i="19" s="1"/>
  <c r="AL406" i="19"/>
  <c r="AM406" i="19" s="1"/>
  <c r="V406" i="19"/>
  <c r="X406" i="19" s="1"/>
  <c r="AL405" i="19"/>
  <c r="AM405" i="19" s="1"/>
  <c r="V405" i="19"/>
  <c r="X405" i="19" s="1"/>
  <c r="AL404" i="19"/>
  <c r="AM404" i="19" s="1"/>
  <c r="V404" i="19"/>
  <c r="X404" i="19" s="1"/>
  <c r="AL403" i="19"/>
  <c r="AM403" i="19" s="1"/>
  <c r="V403" i="19"/>
  <c r="X403" i="19" s="1"/>
  <c r="AL402" i="19"/>
  <c r="AM402" i="19" s="1"/>
  <c r="V402" i="19"/>
  <c r="X402" i="19" s="1"/>
  <c r="AL401" i="19"/>
  <c r="AM401" i="19" s="1"/>
  <c r="V401" i="19"/>
  <c r="X401" i="19" s="1"/>
  <c r="AL400" i="19"/>
  <c r="AM400" i="19" s="1"/>
  <c r="V400" i="19"/>
  <c r="X400" i="19" s="1"/>
  <c r="AL399" i="19"/>
  <c r="AM399" i="19" s="1"/>
  <c r="V399" i="19"/>
  <c r="X399" i="19" s="1"/>
  <c r="AL398" i="19"/>
  <c r="AM398" i="19" s="1"/>
  <c r="V398" i="19"/>
  <c r="X398" i="19" s="1"/>
  <c r="AL397" i="19"/>
  <c r="AM397" i="19" s="1"/>
  <c r="V397" i="19"/>
  <c r="X397" i="19" s="1"/>
  <c r="AL396" i="19"/>
  <c r="AM396" i="19" s="1"/>
  <c r="V396" i="19"/>
  <c r="X396" i="19" s="1"/>
  <c r="AL395" i="19"/>
  <c r="AM395" i="19" s="1"/>
  <c r="V395" i="19"/>
  <c r="X395" i="19" s="1"/>
  <c r="AL394" i="19"/>
  <c r="AM394" i="19" s="1"/>
  <c r="V394" i="19"/>
  <c r="X394" i="19" s="1"/>
  <c r="AL393" i="19"/>
  <c r="AM393" i="19" s="1"/>
  <c r="V393" i="19"/>
  <c r="X393" i="19" s="1"/>
  <c r="AL392" i="19"/>
  <c r="AM392" i="19" s="1"/>
  <c r="V392" i="19"/>
  <c r="X392" i="19" s="1"/>
  <c r="AL391" i="19"/>
  <c r="AM391" i="19" s="1"/>
  <c r="V391" i="19"/>
  <c r="X391" i="19" s="1"/>
  <c r="AL390" i="19"/>
  <c r="AM390" i="19" s="1"/>
  <c r="V390" i="19"/>
  <c r="X390" i="19" s="1"/>
  <c r="AL389" i="19"/>
  <c r="AM389" i="19" s="1"/>
  <c r="V389" i="19"/>
  <c r="X389" i="19" s="1"/>
  <c r="AL388" i="19"/>
  <c r="AM388" i="19" s="1"/>
  <c r="V388" i="19"/>
  <c r="X388" i="19" s="1"/>
  <c r="AL387" i="19"/>
  <c r="AM387" i="19" s="1"/>
  <c r="V387" i="19"/>
  <c r="X387" i="19" s="1"/>
  <c r="AL386" i="19"/>
  <c r="AM386" i="19" s="1"/>
  <c r="V386" i="19"/>
  <c r="X386" i="19" s="1"/>
  <c r="AL385" i="19"/>
  <c r="AM385" i="19" s="1"/>
  <c r="V385" i="19"/>
  <c r="X385" i="19" s="1"/>
  <c r="AL384" i="19"/>
  <c r="AM384" i="19" s="1"/>
  <c r="V384" i="19"/>
  <c r="X384" i="19" s="1"/>
  <c r="AL383" i="19"/>
  <c r="AM383" i="19" s="1"/>
  <c r="V383" i="19"/>
  <c r="X383" i="19" s="1"/>
  <c r="AL382" i="19"/>
  <c r="AM382" i="19" s="1"/>
  <c r="V382" i="19"/>
  <c r="X382" i="19" s="1"/>
  <c r="AL381" i="19"/>
  <c r="AM381" i="19" s="1"/>
  <c r="V381" i="19"/>
  <c r="X381" i="19" s="1"/>
  <c r="AL380" i="19"/>
  <c r="AM380" i="19" s="1"/>
  <c r="V380" i="19"/>
  <c r="X380" i="19" s="1"/>
  <c r="AL379" i="19"/>
  <c r="AM379" i="19" s="1"/>
  <c r="V379" i="19"/>
  <c r="X379" i="19" s="1"/>
  <c r="AL378" i="19"/>
  <c r="AM378" i="19" s="1"/>
  <c r="V378" i="19"/>
  <c r="X378" i="19" s="1"/>
  <c r="AL377" i="19"/>
  <c r="AM377" i="19" s="1"/>
  <c r="V377" i="19"/>
  <c r="X377" i="19" s="1"/>
  <c r="AL376" i="19"/>
  <c r="AM376" i="19" s="1"/>
  <c r="V376" i="19"/>
  <c r="X376" i="19" s="1"/>
  <c r="AL375" i="19"/>
  <c r="AM375" i="19" s="1"/>
  <c r="V375" i="19"/>
  <c r="X375" i="19" s="1"/>
  <c r="AL374" i="19"/>
  <c r="AM374" i="19" s="1"/>
  <c r="V374" i="19"/>
  <c r="X374" i="19" s="1"/>
  <c r="AL373" i="19"/>
  <c r="AM373" i="19" s="1"/>
  <c r="V373" i="19"/>
  <c r="X373" i="19" s="1"/>
  <c r="AL372" i="19"/>
  <c r="AM372" i="19" s="1"/>
  <c r="V372" i="19"/>
  <c r="X372" i="19" s="1"/>
  <c r="AL371" i="19"/>
  <c r="AM371" i="19" s="1"/>
  <c r="V371" i="19"/>
  <c r="X371" i="19" s="1"/>
  <c r="AL370" i="19"/>
  <c r="AM370" i="19" s="1"/>
  <c r="V370" i="19"/>
  <c r="X370" i="19" s="1"/>
  <c r="AL369" i="19"/>
  <c r="AM369" i="19" s="1"/>
  <c r="V369" i="19"/>
  <c r="X369" i="19" s="1"/>
  <c r="AL368" i="19"/>
  <c r="AM368" i="19" s="1"/>
  <c r="V368" i="19"/>
  <c r="X368" i="19" s="1"/>
  <c r="AL367" i="19"/>
  <c r="AM367" i="19" s="1"/>
  <c r="V367" i="19"/>
  <c r="X367" i="19" s="1"/>
  <c r="AL366" i="19"/>
  <c r="AM366" i="19" s="1"/>
  <c r="V366" i="19"/>
  <c r="X366" i="19" s="1"/>
  <c r="AL365" i="19"/>
  <c r="AM365" i="19" s="1"/>
  <c r="V365" i="19"/>
  <c r="X365" i="19" s="1"/>
  <c r="AL364" i="19"/>
  <c r="AM364" i="19" s="1"/>
  <c r="V364" i="19"/>
  <c r="X364" i="19" s="1"/>
  <c r="AL363" i="19"/>
  <c r="AM363" i="19" s="1"/>
  <c r="V363" i="19"/>
  <c r="X363" i="19" s="1"/>
  <c r="AL362" i="19"/>
  <c r="AM362" i="19" s="1"/>
  <c r="V362" i="19"/>
  <c r="X362" i="19" s="1"/>
  <c r="AL361" i="19"/>
  <c r="AM361" i="19" s="1"/>
  <c r="V361" i="19"/>
  <c r="X361" i="19" s="1"/>
  <c r="AL360" i="19"/>
  <c r="AM360" i="19" s="1"/>
  <c r="V360" i="19"/>
  <c r="X360" i="19" s="1"/>
  <c r="AL359" i="19"/>
  <c r="AM359" i="19" s="1"/>
  <c r="V359" i="19"/>
  <c r="X359" i="19" s="1"/>
  <c r="AL358" i="19"/>
  <c r="AM358" i="19" s="1"/>
  <c r="V358" i="19"/>
  <c r="X358" i="19" s="1"/>
  <c r="AL357" i="19"/>
  <c r="AM357" i="19" s="1"/>
  <c r="V357" i="19"/>
  <c r="X357" i="19" s="1"/>
  <c r="AL356" i="19"/>
  <c r="AM356" i="19" s="1"/>
  <c r="V356" i="19"/>
  <c r="X356" i="19" s="1"/>
  <c r="AL355" i="19"/>
  <c r="AM355" i="19" s="1"/>
  <c r="V355" i="19"/>
  <c r="X355" i="19" s="1"/>
  <c r="AL354" i="19"/>
  <c r="AM354" i="19" s="1"/>
  <c r="V354" i="19"/>
  <c r="X354" i="19" s="1"/>
  <c r="AL353" i="19"/>
  <c r="AM353" i="19" s="1"/>
  <c r="V353" i="19"/>
  <c r="X353" i="19" s="1"/>
  <c r="AL352" i="19"/>
  <c r="AM352" i="19" s="1"/>
  <c r="V352" i="19"/>
  <c r="X352" i="19" s="1"/>
  <c r="AL351" i="19"/>
  <c r="AM351" i="19" s="1"/>
  <c r="V351" i="19"/>
  <c r="X351" i="19" s="1"/>
  <c r="AL350" i="19"/>
  <c r="AM350" i="19" s="1"/>
  <c r="V350" i="19"/>
  <c r="X350" i="19" s="1"/>
  <c r="AL349" i="19"/>
  <c r="AM349" i="19" s="1"/>
  <c r="V349" i="19"/>
  <c r="X349" i="19" s="1"/>
  <c r="AL348" i="19"/>
  <c r="AM348" i="19" s="1"/>
  <c r="V348" i="19"/>
  <c r="X348" i="19" s="1"/>
  <c r="AL347" i="19"/>
  <c r="AM347" i="19" s="1"/>
  <c r="V347" i="19"/>
  <c r="X347" i="19" s="1"/>
  <c r="AL346" i="19"/>
  <c r="AM346" i="19" s="1"/>
  <c r="V346" i="19"/>
  <c r="X346" i="19" s="1"/>
  <c r="AL345" i="19"/>
  <c r="AM345" i="19" s="1"/>
  <c r="V345" i="19"/>
  <c r="X345" i="19" s="1"/>
  <c r="AL344" i="19"/>
  <c r="AM344" i="19" s="1"/>
  <c r="V344" i="19"/>
  <c r="X344" i="19" s="1"/>
  <c r="AL343" i="19"/>
  <c r="AM343" i="19" s="1"/>
  <c r="V343" i="19"/>
  <c r="X343" i="19" s="1"/>
  <c r="AL342" i="19"/>
  <c r="AM342" i="19" s="1"/>
  <c r="V342" i="19"/>
  <c r="X342" i="19" s="1"/>
  <c r="AL341" i="19"/>
  <c r="AM341" i="19" s="1"/>
  <c r="V341" i="19"/>
  <c r="X341" i="19" s="1"/>
  <c r="AL340" i="19"/>
  <c r="AM340" i="19" s="1"/>
  <c r="V340" i="19"/>
  <c r="X340" i="19" s="1"/>
  <c r="AL339" i="19"/>
  <c r="AM339" i="19" s="1"/>
  <c r="V339" i="19"/>
  <c r="X339" i="19" s="1"/>
  <c r="AL338" i="19"/>
  <c r="AM338" i="19" s="1"/>
  <c r="V338" i="19"/>
  <c r="X338" i="19" s="1"/>
  <c r="AL337" i="19"/>
  <c r="AM337" i="19" s="1"/>
  <c r="V337" i="19"/>
  <c r="X337" i="19" s="1"/>
  <c r="AL336" i="19"/>
  <c r="AM336" i="19" s="1"/>
  <c r="V336" i="19"/>
  <c r="X336" i="19" s="1"/>
  <c r="AL335" i="19"/>
  <c r="AM335" i="19" s="1"/>
  <c r="V335" i="19"/>
  <c r="X335" i="19" s="1"/>
  <c r="AL334" i="19"/>
  <c r="AM334" i="19" s="1"/>
  <c r="V334" i="19"/>
  <c r="X334" i="19" s="1"/>
  <c r="AL333" i="19"/>
  <c r="AM333" i="19" s="1"/>
  <c r="V333" i="19"/>
  <c r="X333" i="19" s="1"/>
  <c r="AL332" i="19"/>
  <c r="AM332" i="19" s="1"/>
  <c r="V332" i="19"/>
  <c r="X332" i="19" s="1"/>
  <c r="AL331" i="19"/>
  <c r="AM331" i="19" s="1"/>
  <c r="V331" i="19"/>
  <c r="X331" i="19" s="1"/>
  <c r="AL330" i="19"/>
  <c r="AM330" i="19" s="1"/>
  <c r="V330" i="19"/>
  <c r="X330" i="19" s="1"/>
  <c r="AL329" i="19"/>
  <c r="AM329" i="19" s="1"/>
  <c r="V329" i="19"/>
  <c r="X329" i="19" s="1"/>
  <c r="AL328" i="19"/>
  <c r="AM328" i="19" s="1"/>
  <c r="V328" i="19"/>
  <c r="X328" i="19" s="1"/>
  <c r="AL327" i="19"/>
  <c r="AM327" i="19" s="1"/>
  <c r="V327" i="19"/>
  <c r="X327" i="19" s="1"/>
  <c r="AL326" i="19"/>
  <c r="AM326" i="19" s="1"/>
  <c r="V326" i="19"/>
  <c r="X326" i="19" s="1"/>
  <c r="AL325" i="19"/>
  <c r="AM325" i="19" s="1"/>
  <c r="V325" i="19"/>
  <c r="X325" i="19" s="1"/>
  <c r="AL324" i="19"/>
  <c r="AM324" i="19" s="1"/>
  <c r="V324" i="19"/>
  <c r="X324" i="19" s="1"/>
  <c r="AL323" i="19"/>
  <c r="AM323" i="19" s="1"/>
  <c r="V323" i="19"/>
  <c r="X323" i="19" s="1"/>
  <c r="AL322" i="19"/>
  <c r="AM322" i="19" s="1"/>
  <c r="V322" i="19"/>
  <c r="X322" i="19" s="1"/>
  <c r="AL321" i="19"/>
  <c r="AM321" i="19" s="1"/>
  <c r="V321" i="19"/>
  <c r="X321" i="19" s="1"/>
  <c r="AL320" i="19"/>
  <c r="AM320" i="19" s="1"/>
  <c r="V320" i="19"/>
  <c r="X320" i="19" s="1"/>
  <c r="AL319" i="19"/>
  <c r="AM319" i="19" s="1"/>
  <c r="V319" i="19"/>
  <c r="X319" i="19" s="1"/>
  <c r="AL318" i="19"/>
  <c r="AM318" i="19" s="1"/>
  <c r="V318" i="19"/>
  <c r="X318" i="19" s="1"/>
  <c r="AL317" i="19"/>
  <c r="AM317" i="19" s="1"/>
  <c r="V317" i="19"/>
  <c r="X317" i="19" s="1"/>
  <c r="AL316" i="19"/>
  <c r="AM316" i="19" s="1"/>
  <c r="V316" i="19"/>
  <c r="X316" i="19" s="1"/>
  <c r="AL315" i="19"/>
  <c r="AM315" i="19" s="1"/>
  <c r="V315" i="19"/>
  <c r="X315" i="19" s="1"/>
  <c r="AL314" i="19"/>
  <c r="AM314" i="19" s="1"/>
  <c r="V314" i="19"/>
  <c r="X314" i="19" s="1"/>
  <c r="AL313" i="19"/>
  <c r="AM313" i="19" s="1"/>
  <c r="V313" i="19"/>
  <c r="X313" i="19" s="1"/>
  <c r="AL312" i="19"/>
  <c r="AM312" i="19" s="1"/>
  <c r="V312" i="19"/>
  <c r="X312" i="19" s="1"/>
  <c r="AL311" i="19"/>
  <c r="AM311" i="19" s="1"/>
  <c r="V311" i="19"/>
  <c r="X311" i="19" s="1"/>
  <c r="AL310" i="19"/>
  <c r="AM310" i="19" s="1"/>
  <c r="V310" i="19"/>
  <c r="X310" i="19" s="1"/>
  <c r="AL309" i="19"/>
  <c r="AM309" i="19" s="1"/>
  <c r="V309" i="19"/>
  <c r="X309" i="19" s="1"/>
  <c r="AL308" i="19"/>
  <c r="AM308" i="19" s="1"/>
  <c r="V308" i="19"/>
  <c r="X308" i="19" s="1"/>
  <c r="AL307" i="19"/>
  <c r="AM307" i="19" s="1"/>
  <c r="V307" i="19"/>
  <c r="X307" i="19" s="1"/>
  <c r="AL306" i="19"/>
  <c r="AM306" i="19" s="1"/>
  <c r="V306" i="19"/>
  <c r="X306" i="19" s="1"/>
  <c r="AL305" i="19"/>
  <c r="AM305" i="19" s="1"/>
  <c r="V305" i="19"/>
  <c r="X305" i="19" s="1"/>
  <c r="AL304" i="19"/>
  <c r="AM304" i="19" s="1"/>
  <c r="V304" i="19"/>
  <c r="X304" i="19" s="1"/>
  <c r="AL303" i="19"/>
  <c r="AM303" i="19" s="1"/>
  <c r="V303" i="19"/>
  <c r="X303" i="19" s="1"/>
  <c r="AL302" i="19"/>
  <c r="AM302" i="19" s="1"/>
  <c r="V302" i="19"/>
  <c r="X302" i="19" s="1"/>
  <c r="AL301" i="19"/>
  <c r="AM301" i="19" s="1"/>
  <c r="V301" i="19"/>
  <c r="X301" i="19" s="1"/>
  <c r="AL300" i="19"/>
  <c r="AM300" i="19" s="1"/>
  <c r="V300" i="19"/>
  <c r="X300" i="19" s="1"/>
  <c r="AL299" i="19"/>
  <c r="AM299" i="19" s="1"/>
  <c r="V299" i="19"/>
  <c r="X299" i="19" s="1"/>
  <c r="AL298" i="19"/>
  <c r="AM298" i="19" s="1"/>
  <c r="V298" i="19"/>
  <c r="X298" i="19" s="1"/>
  <c r="AL297" i="19"/>
  <c r="AM297" i="19" s="1"/>
  <c r="V297" i="19"/>
  <c r="X297" i="19" s="1"/>
  <c r="AL296" i="19"/>
  <c r="AM296" i="19" s="1"/>
  <c r="V296" i="19"/>
  <c r="X296" i="19" s="1"/>
  <c r="AL295" i="19"/>
  <c r="AM295" i="19" s="1"/>
  <c r="V295" i="19"/>
  <c r="X295" i="19" s="1"/>
  <c r="AL294" i="19"/>
  <c r="AM294" i="19" s="1"/>
  <c r="V294" i="19"/>
  <c r="X294" i="19" s="1"/>
  <c r="AL293" i="19"/>
  <c r="AM293" i="19" s="1"/>
  <c r="V293" i="19"/>
  <c r="X293" i="19" s="1"/>
  <c r="AL292" i="19"/>
  <c r="AM292" i="19" s="1"/>
  <c r="V292" i="19"/>
  <c r="X292" i="19" s="1"/>
  <c r="AL291" i="19"/>
  <c r="AM291" i="19" s="1"/>
  <c r="V291" i="19"/>
  <c r="X291" i="19" s="1"/>
  <c r="AL290" i="19"/>
  <c r="AM290" i="19" s="1"/>
  <c r="V290" i="19"/>
  <c r="X290" i="19" s="1"/>
  <c r="AL289" i="19"/>
  <c r="AM289" i="19" s="1"/>
  <c r="V289" i="19"/>
  <c r="X289" i="19" s="1"/>
  <c r="AL288" i="19"/>
  <c r="AM288" i="19" s="1"/>
  <c r="V288" i="19"/>
  <c r="X288" i="19" s="1"/>
  <c r="AL287" i="19"/>
  <c r="AM287" i="19" s="1"/>
  <c r="V287" i="19"/>
  <c r="X287" i="19" s="1"/>
  <c r="AL286" i="19"/>
  <c r="AM286" i="19" s="1"/>
  <c r="V286" i="19"/>
  <c r="X286" i="19" s="1"/>
  <c r="AL285" i="19"/>
  <c r="AM285" i="19" s="1"/>
  <c r="V285" i="19"/>
  <c r="X285" i="19" s="1"/>
  <c r="AL284" i="19"/>
  <c r="AM284" i="19" s="1"/>
  <c r="V284" i="19"/>
  <c r="X284" i="19" s="1"/>
  <c r="AL283" i="19"/>
  <c r="AM283" i="19" s="1"/>
  <c r="V283" i="19"/>
  <c r="X283" i="19" s="1"/>
  <c r="AL282" i="19"/>
  <c r="AM282" i="19" s="1"/>
  <c r="V282" i="19"/>
  <c r="X282" i="19" s="1"/>
  <c r="AL281" i="19"/>
  <c r="AM281" i="19" s="1"/>
  <c r="V281" i="19"/>
  <c r="X281" i="19" s="1"/>
  <c r="AL280" i="19"/>
  <c r="AM280" i="19" s="1"/>
  <c r="V280" i="19"/>
  <c r="X280" i="19" s="1"/>
  <c r="AL279" i="19"/>
  <c r="AM279" i="19" s="1"/>
  <c r="V279" i="19"/>
  <c r="X279" i="19" s="1"/>
  <c r="AL278" i="19"/>
  <c r="AM278" i="19" s="1"/>
  <c r="V278" i="19"/>
  <c r="X278" i="19" s="1"/>
  <c r="AL277" i="19"/>
  <c r="AM277" i="19" s="1"/>
  <c r="V277" i="19"/>
  <c r="X277" i="19" s="1"/>
  <c r="AL276" i="19"/>
  <c r="AM276" i="19" s="1"/>
  <c r="V276" i="19"/>
  <c r="X276" i="19" s="1"/>
  <c r="AL275" i="19"/>
  <c r="AM275" i="19" s="1"/>
  <c r="V275" i="19"/>
  <c r="X275" i="19" s="1"/>
  <c r="AL274" i="19"/>
  <c r="AM274" i="19" s="1"/>
  <c r="V274" i="19"/>
  <c r="X274" i="19" s="1"/>
  <c r="AL273" i="19"/>
  <c r="AM273" i="19" s="1"/>
  <c r="V273" i="19"/>
  <c r="X273" i="19" s="1"/>
  <c r="AL272" i="19"/>
  <c r="AM272" i="19" s="1"/>
  <c r="V272" i="19"/>
  <c r="X272" i="19" s="1"/>
  <c r="AL271" i="19"/>
  <c r="AM271" i="19" s="1"/>
  <c r="V271" i="19"/>
  <c r="X271" i="19" s="1"/>
  <c r="AL270" i="19"/>
  <c r="AM270" i="19" s="1"/>
  <c r="V270" i="19"/>
  <c r="X270" i="19" s="1"/>
  <c r="AL269" i="19"/>
  <c r="AM269" i="19" s="1"/>
  <c r="V269" i="19"/>
  <c r="X269" i="19" s="1"/>
  <c r="AL268" i="19"/>
  <c r="AM268" i="19" s="1"/>
  <c r="V268" i="19"/>
  <c r="X268" i="19" s="1"/>
  <c r="AL267" i="19"/>
  <c r="AM267" i="19" s="1"/>
  <c r="V267" i="19"/>
  <c r="X267" i="19" s="1"/>
  <c r="AL266" i="19"/>
  <c r="AM266" i="19" s="1"/>
  <c r="V266" i="19"/>
  <c r="X266" i="19" s="1"/>
  <c r="AL265" i="19"/>
  <c r="AM265" i="19" s="1"/>
  <c r="V265" i="19"/>
  <c r="X265" i="19" s="1"/>
  <c r="AL264" i="19"/>
  <c r="AM264" i="19" s="1"/>
  <c r="V264" i="19"/>
  <c r="X264" i="19" s="1"/>
  <c r="AL263" i="19"/>
  <c r="AM263" i="19" s="1"/>
  <c r="V263" i="19"/>
  <c r="X263" i="19" s="1"/>
  <c r="AL262" i="19"/>
  <c r="AM262" i="19" s="1"/>
  <c r="V262" i="19"/>
  <c r="X262" i="19" s="1"/>
  <c r="AL261" i="19"/>
  <c r="AM261" i="19" s="1"/>
  <c r="V261" i="19"/>
  <c r="X261" i="19" s="1"/>
  <c r="AL260" i="19"/>
  <c r="AM260" i="19" s="1"/>
  <c r="V260" i="19"/>
  <c r="X260" i="19" s="1"/>
  <c r="AL259" i="19"/>
  <c r="AM259" i="19" s="1"/>
  <c r="V259" i="19"/>
  <c r="X259" i="19" s="1"/>
  <c r="AL258" i="19"/>
  <c r="AM258" i="19" s="1"/>
  <c r="V258" i="19"/>
  <c r="X258" i="19" s="1"/>
  <c r="AL257" i="19"/>
  <c r="AM257" i="19" s="1"/>
  <c r="V257" i="19"/>
  <c r="X257" i="19" s="1"/>
  <c r="AL256" i="19"/>
  <c r="AM256" i="19" s="1"/>
  <c r="V256" i="19"/>
  <c r="X256" i="19" s="1"/>
  <c r="AL255" i="19"/>
  <c r="AM255" i="19" s="1"/>
  <c r="V255" i="19"/>
  <c r="X255" i="19" s="1"/>
  <c r="AL254" i="19"/>
  <c r="AM254" i="19" s="1"/>
  <c r="V254" i="19"/>
  <c r="X254" i="19" s="1"/>
  <c r="AL253" i="19"/>
  <c r="AM253" i="19" s="1"/>
  <c r="V253" i="19"/>
  <c r="X253" i="19" s="1"/>
  <c r="AL252" i="19"/>
  <c r="AM252" i="19" s="1"/>
  <c r="V252" i="19"/>
  <c r="X252" i="19" s="1"/>
  <c r="AL251" i="19"/>
  <c r="AM251" i="19" s="1"/>
  <c r="V251" i="19"/>
  <c r="X251" i="19" s="1"/>
  <c r="AL250" i="19"/>
  <c r="AM250" i="19" s="1"/>
  <c r="V250" i="19"/>
  <c r="X250" i="19" s="1"/>
  <c r="AL249" i="19"/>
  <c r="AM249" i="19" s="1"/>
  <c r="V249" i="19"/>
  <c r="X249" i="19" s="1"/>
  <c r="AL248" i="19"/>
  <c r="AM248" i="19" s="1"/>
  <c r="V248" i="19"/>
  <c r="X248" i="19" s="1"/>
  <c r="AL247" i="19"/>
  <c r="AM247" i="19" s="1"/>
  <c r="V247" i="19"/>
  <c r="X247" i="19" s="1"/>
  <c r="AL246" i="19"/>
  <c r="AM246" i="19" s="1"/>
  <c r="V246" i="19"/>
  <c r="X246" i="19" s="1"/>
  <c r="AL245" i="19"/>
  <c r="AM245" i="19" s="1"/>
  <c r="V245" i="19"/>
  <c r="X245" i="19" s="1"/>
  <c r="AL244" i="19"/>
  <c r="AM244" i="19" s="1"/>
  <c r="V244" i="19"/>
  <c r="X244" i="19" s="1"/>
  <c r="AL243" i="19"/>
  <c r="AM243" i="19" s="1"/>
  <c r="V243" i="19"/>
  <c r="X243" i="19" s="1"/>
  <c r="AL242" i="19"/>
  <c r="AM242" i="19" s="1"/>
  <c r="V242" i="19"/>
  <c r="X242" i="19" s="1"/>
  <c r="AL241" i="19"/>
  <c r="AM241" i="19" s="1"/>
  <c r="V241" i="19"/>
  <c r="X241" i="19" s="1"/>
  <c r="AL240" i="19"/>
  <c r="AM240" i="19" s="1"/>
  <c r="V240" i="19"/>
  <c r="X240" i="19" s="1"/>
  <c r="AL239" i="19"/>
  <c r="AM239" i="19" s="1"/>
  <c r="V239" i="19"/>
  <c r="X239" i="19" s="1"/>
  <c r="AL238" i="19"/>
  <c r="AM238" i="19" s="1"/>
  <c r="V238" i="19"/>
  <c r="X238" i="19" s="1"/>
  <c r="AL237" i="19"/>
  <c r="AM237" i="19" s="1"/>
  <c r="V237" i="19"/>
  <c r="X237" i="19" s="1"/>
  <c r="AL236" i="19"/>
  <c r="AM236" i="19" s="1"/>
  <c r="V236" i="19"/>
  <c r="X236" i="19" s="1"/>
  <c r="AL235" i="19"/>
  <c r="AM235" i="19" s="1"/>
  <c r="V235" i="19"/>
  <c r="X235" i="19" s="1"/>
  <c r="AL234" i="19"/>
  <c r="AM234" i="19" s="1"/>
  <c r="V234" i="19"/>
  <c r="X234" i="19" s="1"/>
  <c r="AL233" i="19"/>
  <c r="AM233" i="19" s="1"/>
  <c r="V233" i="19"/>
  <c r="X233" i="19" s="1"/>
  <c r="AL232" i="19"/>
  <c r="AM232" i="19" s="1"/>
  <c r="V232" i="19"/>
  <c r="X232" i="19" s="1"/>
  <c r="AL231" i="19"/>
  <c r="AM231" i="19" s="1"/>
  <c r="V231" i="19"/>
  <c r="X231" i="19" s="1"/>
  <c r="AL230" i="19"/>
  <c r="AM230" i="19" s="1"/>
  <c r="V230" i="19"/>
  <c r="X230" i="19" s="1"/>
  <c r="AL229" i="19"/>
  <c r="AM229" i="19" s="1"/>
  <c r="V229" i="19"/>
  <c r="X229" i="19" s="1"/>
  <c r="AL228" i="19"/>
  <c r="AM228" i="19" s="1"/>
  <c r="V228" i="19"/>
  <c r="X228" i="19" s="1"/>
  <c r="AL227" i="19"/>
  <c r="AM227" i="19" s="1"/>
  <c r="V227" i="19"/>
  <c r="X227" i="19" s="1"/>
  <c r="AL226" i="19"/>
  <c r="AM226" i="19" s="1"/>
  <c r="V226" i="19"/>
  <c r="X226" i="19" s="1"/>
  <c r="AL225" i="19"/>
  <c r="AM225" i="19" s="1"/>
  <c r="V225" i="19"/>
  <c r="X225" i="19" s="1"/>
  <c r="AL224" i="19"/>
  <c r="AM224" i="19" s="1"/>
  <c r="V224" i="19"/>
  <c r="X224" i="19" s="1"/>
  <c r="AL223" i="19"/>
  <c r="AM223" i="19" s="1"/>
  <c r="V223" i="19"/>
  <c r="X223" i="19" s="1"/>
  <c r="AL222" i="19"/>
  <c r="AM222" i="19" s="1"/>
  <c r="V222" i="19"/>
  <c r="X222" i="19" s="1"/>
  <c r="AL221" i="19"/>
  <c r="AM221" i="19" s="1"/>
  <c r="V221" i="19"/>
  <c r="X221" i="19" s="1"/>
  <c r="AL220" i="19"/>
  <c r="AM220" i="19" s="1"/>
  <c r="V220" i="19"/>
  <c r="X220" i="19" s="1"/>
  <c r="AL219" i="19"/>
  <c r="AM219" i="19" s="1"/>
  <c r="V219" i="19"/>
  <c r="X219" i="19" s="1"/>
  <c r="AL218" i="19"/>
  <c r="AM218" i="19" s="1"/>
  <c r="V218" i="19"/>
  <c r="X218" i="19" s="1"/>
  <c r="AL217" i="19"/>
  <c r="AM217" i="19" s="1"/>
  <c r="V217" i="19"/>
  <c r="X217" i="19" s="1"/>
  <c r="AL216" i="19"/>
  <c r="AM216" i="19" s="1"/>
  <c r="V216" i="19"/>
  <c r="X216" i="19" s="1"/>
  <c r="AL215" i="19"/>
  <c r="AM215" i="19" s="1"/>
  <c r="V215" i="19"/>
  <c r="X215" i="19" s="1"/>
  <c r="AL214" i="19"/>
  <c r="AM214" i="19" s="1"/>
  <c r="V214" i="19"/>
  <c r="X214" i="19" s="1"/>
  <c r="AL213" i="19"/>
  <c r="AM213" i="19" s="1"/>
  <c r="V213" i="19"/>
  <c r="X213" i="19" s="1"/>
  <c r="AL212" i="19"/>
  <c r="AM212" i="19" s="1"/>
  <c r="V212" i="19"/>
  <c r="X212" i="19" s="1"/>
  <c r="AL211" i="19"/>
  <c r="AM211" i="19" s="1"/>
  <c r="V211" i="19"/>
  <c r="X211" i="19" s="1"/>
  <c r="AL210" i="19"/>
  <c r="AM210" i="19" s="1"/>
  <c r="V210" i="19"/>
  <c r="X210" i="19" s="1"/>
  <c r="AL209" i="19"/>
  <c r="AM209" i="19" s="1"/>
  <c r="V209" i="19"/>
  <c r="X209" i="19" s="1"/>
  <c r="AL208" i="19"/>
  <c r="AM208" i="19" s="1"/>
  <c r="V208" i="19"/>
  <c r="X208" i="19" s="1"/>
  <c r="AL207" i="19"/>
  <c r="AM207" i="19" s="1"/>
  <c r="V207" i="19"/>
  <c r="X207" i="19" s="1"/>
  <c r="AL206" i="19"/>
  <c r="AM206" i="19" s="1"/>
  <c r="V206" i="19"/>
  <c r="X206" i="19" s="1"/>
  <c r="AL205" i="19"/>
  <c r="AM205" i="19" s="1"/>
  <c r="V205" i="19"/>
  <c r="X205" i="19" s="1"/>
  <c r="AL204" i="19"/>
  <c r="AM204" i="19" s="1"/>
  <c r="V204" i="19"/>
  <c r="X204" i="19" s="1"/>
  <c r="AL203" i="19"/>
  <c r="AM203" i="19" s="1"/>
  <c r="V203" i="19"/>
  <c r="X203" i="19" s="1"/>
  <c r="AL202" i="19"/>
  <c r="AM202" i="19" s="1"/>
  <c r="V202" i="19"/>
  <c r="X202" i="19" s="1"/>
  <c r="AL201" i="19"/>
  <c r="AM201" i="19" s="1"/>
  <c r="V201" i="19"/>
  <c r="X201" i="19" s="1"/>
  <c r="AL200" i="19"/>
  <c r="AM200" i="19" s="1"/>
  <c r="V200" i="19"/>
  <c r="X200" i="19" s="1"/>
  <c r="AL199" i="19"/>
  <c r="AM199" i="19" s="1"/>
  <c r="V199" i="19"/>
  <c r="X199" i="19" s="1"/>
  <c r="AL198" i="19"/>
  <c r="AM198" i="19" s="1"/>
  <c r="V198" i="19"/>
  <c r="X198" i="19" s="1"/>
  <c r="AL197" i="19"/>
  <c r="AM197" i="19" s="1"/>
  <c r="V197" i="19"/>
  <c r="X197" i="19" s="1"/>
  <c r="AL196" i="19"/>
  <c r="AM196" i="19" s="1"/>
  <c r="V196" i="19"/>
  <c r="X196" i="19" s="1"/>
  <c r="AL195" i="19"/>
  <c r="AM195" i="19" s="1"/>
  <c r="V195" i="19"/>
  <c r="X195" i="19" s="1"/>
  <c r="AL194" i="19"/>
  <c r="AM194" i="19" s="1"/>
  <c r="V194" i="19"/>
  <c r="X194" i="19" s="1"/>
  <c r="AL193" i="19"/>
  <c r="AM193" i="19" s="1"/>
  <c r="V193" i="19"/>
  <c r="X193" i="19" s="1"/>
  <c r="AL192" i="19"/>
  <c r="AM192" i="19" s="1"/>
  <c r="V192" i="19"/>
  <c r="X192" i="19" s="1"/>
  <c r="AL191" i="19"/>
  <c r="AM191" i="19" s="1"/>
  <c r="V191" i="19"/>
  <c r="X191" i="19" s="1"/>
  <c r="AL190" i="19"/>
  <c r="AM190" i="19" s="1"/>
  <c r="V190" i="19"/>
  <c r="X190" i="19" s="1"/>
  <c r="AL189" i="19"/>
  <c r="AM189" i="19" s="1"/>
  <c r="V189" i="19"/>
  <c r="X189" i="19" s="1"/>
  <c r="AL188" i="19"/>
  <c r="AM188" i="19" s="1"/>
  <c r="V188" i="19"/>
  <c r="X188" i="19" s="1"/>
  <c r="AL187" i="19"/>
  <c r="AM187" i="19" s="1"/>
  <c r="V187" i="19"/>
  <c r="X187" i="19" s="1"/>
  <c r="AL186" i="19"/>
  <c r="AM186" i="19" s="1"/>
  <c r="V186" i="19"/>
  <c r="X186" i="19" s="1"/>
  <c r="AL185" i="19"/>
  <c r="AM185" i="19" s="1"/>
  <c r="V185" i="19"/>
  <c r="X185" i="19" s="1"/>
  <c r="AL184" i="19"/>
  <c r="AM184" i="19" s="1"/>
  <c r="V184" i="19"/>
  <c r="X184" i="19" s="1"/>
  <c r="AL183" i="19"/>
  <c r="AM183" i="19" s="1"/>
  <c r="V183" i="19"/>
  <c r="X183" i="19" s="1"/>
  <c r="AL182" i="19"/>
  <c r="AM182" i="19" s="1"/>
  <c r="V182" i="19"/>
  <c r="X182" i="19" s="1"/>
  <c r="AL181" i="19"/>
  <c r="AM181" i="19" s="1"/>
  <c r="V181" i="19"/>
  <c r="X181" i="19" s="1"/>
  <c r="AL180" i="19"/>
  <c r="AM180" i="19" s="1"/>
  <c r="V180" i="19"/>
  <c r="X180" i="19" s="1"/>
  <c r="AL179" i="19"/>
  <c r="AM179" i="19" s="1"/>
  <c r="V179" i="19"/>
  <c r="X179" i="19" s="1"/>
  <c r="AL178" i="19"/>
  <c r="AM178" i="19" s="1"/>
  <c r="V178" i="19"/>
  <c r="X178" i="19" s="1"/>
  <c r="AL177" i="19"/>
  <c r="AM177" i="19" s="1"/>
  <c r="V177" i="19"/>
  <c r="X177" i="19" s="1"/>
  <c r="AL176" i="19"/>
  <c r="AM176" i="19" s="1"/>
  <c r="V176" i="19"/>
  <c r="X176" i="19" s="1"/>
  <c r="AL175" i="19"/>
  <c r="AM175" i="19" s="1"/>
  <c r="V175" i="19"/>
  <c r="X175" i="19" s="1"/>
  <c r="AL174" i="19"/>
  <c r="AM174" i="19" s="1"/>
  <c r="V174" i="19"/>
  <c r="X174" i="19" s="1"/>
  <c r="AL173" i="19"/>
  <c r="AM173" i="19" s="1"/>
  <c r="V173" i="19"/>
  <c r="X173" i="19" s="1"/>
  <c r="AL172" i="19"/>
  <c r="AM172" i="19" s="1"/>
  <c r="V172" i="19"/>
  <c r="X172" i="19" s="1"/>
  <c r="AL171" i="19"/>
  <c r="AM171" i="19" s="1"/>
  <c r="V171" i="19"/>
  <c r="X171" i="19" s="1"/>
  <c r="AL170" i="19"/>
  <c r="AM170" i="19" s="1"/>
  <c r="V170" i="19"/>
  <c r="X170" i="19" s="1"/>
  <c r="AL169" i="19"/>
  <c r="AM169" i="19" s="1"/>
  <c r="V169" i="19"/>
  <c r="X169" i="19" s="1"/>
  <c r="AL168" i="19"/>
  <c r="AM168" i="19" s="1"/>
  <c r="V168" i="19"/>
  <c r="X168" i="19" s="1"/>
  <c r="AL167" i="19"/>
  <c r="AM167" i="19" s="1"/>
  <c r="V167" i="19"/>
  <c r="X167" i="19" s="1"/>
  <c r="AL166" i="19"/>
  <c r="AM166" i="19" s="1"/>
  <c r="V166" i="19"/>
  <c r="X166" i="19" s="1"/>
  <c r="AL165" i="19"/>
  <c r="AM165" i="19" s="1"/>
  <c r="V165" i="19"/>
  <c r="X165" i="19" s="1"/>
  <c r="AL164" i="19"/>
  <c r="AM164" i="19" s="1"/>
  <c r="V164" i="19"/>
  <c r="X164" i="19" s="1"/>
  <c r="AL163" i="19"/>
  <c r="AM163" i="19" s="1"/>
  <c r="V163" i="19"/>
  <c r="X163" i="19" s="1"/>
  <c r="AL162" i="19"/>
  <c r="AM162" i="19" s="1"/>
  <c r="V162" i="19"/>
  <c r="X162" i="19" s="1"/>
  <c r="AL161" i="19"/>
  <c r="AM161" i="19" s="1"/>
  <c r="V161" i="19"/>
  <c r="X161" i="19" s="1"/>
  <c r="AL160" i="19"/>
  <c r="AM160" i="19" s="1"/>
  <c r="V160" i="19"/>
  <c r="X160" i="19" s="1"/>
  <c r="AL159" i="19"/>
  <c r="AM159" i="19" s="1"/>
  <c r="V159" i="19"/>
  <c r="X159" i="19" s="1"/>
  <c r="AL158" i="19"/>
  <c r="AM158" i="19" s="1"/>
  <c r="V158" i="19"/>
  <c r="X158" i="19" s="1"/>
  <c r="AL157" i="19"/>
  <c r="AM157" i="19" s="1"/>
  <c r="V157" i="19"/>
  <c r="X157" i="19" s="1"/>
  <c r="AL156" i="19"/>
  <c r="AM156" i="19" s="1"/>
  <c r="V156" i="19"/>
  <c r="X156" i="19" s="1"/>
  <c r="AL155" i="19"/>
  <c r="AM155" i="19" s="1"/>
  <c r="V155" i="19"/>
  <c r="X155" i="19" s="1"/>
  <c r="AL154" i="19"/>
  <c r="AM154" i="19" s="1"/>
  <c r="V154" i="19"/>
  <c r="X154" i="19" s="1"/>
  <c r="AL153" i="19"/>
  <c r="AM153" i="19" s="1"/>
  <c r="V153" i="19"/>
  <c r="X153" i="19" s="1"/>
  <c r="AL152" i="19"/>
  <c r="AM152" i="19" s="1"/>
  <c r="V152" i="19"/>
  <c r="X152" i="19" s="1"/>
  <c r="AL151" i="19"/>
  <c r="AM151" i="19" s="1"/>
  <c r="V151" i="19"/>
  <c r="X151" i="19" s="1"/>
  <c r="AL150" i="19"/>
  <c r="AM150" i="19" s="1"/>
  <c r="V150" i="19"/>
  <c r="X150" i="19" s="1"/>
  <c r="AL149" i="19"/>
  <c r="AM149" i="19" s="1"/>
  <c r="V149" i="19"/>
  <c r="X149" i="19" s="1"/>
  <c r="AL148" i="19"/>
  <c r="AM148" i="19" s="1"/>
  <c r="V148" i="19"/>
  <c r="X148" i="19" s="1"/>
  <c r="AL147" i="19"/>
  <c r="AM147" i="19" s="1"/>
  <c r="V147" i="19"/>
  <c r="X147" i="19" s="1"/>
  <c r="AL146" i="19"/>
  <c r="AM146" i="19" s="1"/>
  <c r="V146" i="19"/>
  <c r="X146" i="19" s="1"/>
  <c r="AL145" i="19"/>
  <c r="AM145" i="19" s="1"/>
  <c r="V145" i="19"/>
  <c r="X145" i="19" s="1"/>
  <c r="AL144" i="19"/>
  <c r="AM144" i="19" s="1"/>
  <c r="V144" i="19"/>
  <c r="X144" i="19" s="1"/>
  <c r="AL143" i="19"/>
  <c r="AM143" i="19" s="1"/>
  <c r="V143" i="19"/>
  <c r="X143" i="19" s="1"/>
  <c r="AL142" i="19"/>
  <c r="AM142" i="19" s="1"/>
  <c r="V142" i="19"/>
  <c r="X142" i="19" s="1"/>
  <c r="AL141" i="19"/>
  <c r="AM141" i="19" s="1"/>
  <c r="V141" i="19"/>
  <c r="X141" i="19" s="1"/>
  <c r="AL140" i="19"/>
  <c r="AM140" i="19" s="1"/>
  <c r="V140" i="19"/>
  <c r="X140" i="19" s="1"/>
  <c r="AL139" i="19"/>
  <c r="AM139" i="19" s="1"/>
  <c r="V139" i="19"/>
  <c r="X139" i="19" s="1"/>
  <c r="AL138" i="19"/>
  <c r="AM138" i="19" s="1"/>
  <c r="V138" i="19"/>
  <c r="X138" i="19" s="1"/>
  <c r="AL137" i="19"/>
  <c r="AM137" i="19" s="1"/>
  <c r="V137" i="19"/>
  <c r="X137" i="19" s="1"/>
  <c r="AL136" i="19"/>
  <c r="AM136" i="19" s="1"/>
  <c r="V136" i="19"/>
  <c r="X136" i="19" s="1"/>
  <c r="AL135" i="19"/>
  <c r="AM135" i="19" s="1"/>
  <c r="V135" i="19"/>
  <c r="X135" i="19" s="1"/>
  <c r="AL134" i="19"/>
  <c r="AM134" i="19" s="1"/>
  <c r="V134" i="19"/>
  <c r="X134" i="19" s="1"/>
  <c r="AL133" i="19"/>
  <c r="AM133" i="19" s="1"/>
  <c r="V133" i="19"/>
  <c r="X133" i="19" s="1"/>
  <c r="AL132" i="19"/>
  <c r="AM132" i="19" s="1"/>
  <c r="V132" i="19"/>
  <c r="X132" i="19" s="1"/>
  <c r="AL131" i="19"/>
  <c r="AM131" i="19" s="1"/>
  <c r="V131" i="19"/>
  <c r="X131" i="19" s="1"/>
  <c r="AL130" i="19"/>
  <c r="AM130" i="19" s="1"/>
  <c r="V130" i="19"/>
  <c r="X130" i="19" s="1"/>
  <c r="AL129" i="19"/>
  <c r="AM129" i="19" s="1"/>
  <c r="V129" i="19"/>
  <c r="X129" i="19" s="1"/>
  <c r="AL128" i="19"/>
  <c r="AM128" i="19" s="1"/>
  <c r="V128" i="19"/>
  <c r="X128" i="19" s="1"/>
  <c r="AL127" i="19"/>
  <c r="AM127" i="19" s="1"/>
  <c r="V127" i="19"/>
  <c r="X127" i="19" s="1"/>
  <c r="AL126" i="19"/>
  <c r="AM126" i="19" s="1"/>
  <c r="V126" i="19"/>
  <c r="X126" i="19" s="1"/>
  <c r="AL125" i="19"/>
  <c r="AM125" i="19" s="1"/>
  <c r="V125" i="19"/>
  <c r="X125" i="19" s="1"/>
  <c r="AL124" i="19"/>
  <c r="AM124" i="19" s="1"/>
  <c r="V124" i="19"/>
  <c r="X124" i="19" s="1"/>
  <c r="AL123" i="19"/>
  <c r="AM123" i="19" s="1"/>
  <c r="V123" i="19"/>
  <c r="X123" i="19" s="1"/>
  <c r="AL122" i="19"/>
  <c r="AM122" i="19" s="1"/>
  <c r="V122" i="19"/>
  <c r="X122" i="19" s="1"/>
  <c r="AL121" i="19"/>
  <c r="AM121" i="19" s="1"/>
  <c r="V121" i="19"/>
  <c r="X121" i="19" s="1"/>
  <c r="AL120" i="19"/>
  <c r="AM120" i="19" s="1"/>
  <c r="V120" i="19"/>
  <c r="X120" i="19" s="1"/>
  <c r="AL119" i="19"/>
  <c r="AM119" i="19" s="1"/>
  <c r="V119" i="19"/>
  <c r="X119" i="19" s="1"/>
  <c r="AL118" i="19"/>
  <c r="AM118" i="19" s="1"/>
  <c r="V118" i="19"/>
  <c r="X118" i="19" s="1"/>
  <c r="AL117" i="19"/>
  <c r="AM117" i="19" s="1"/>
  <c r="V117" i="19"/>
  <c r="X117" i="19" s="1"/>
  <c r="AL116" i="19"/>
  <c r="AM116" i="19" s="1"/>
  <c r="V116" i="19"/>
  <c r="X116" i="19" s="1"/>
  <c r="AL115" i="19"/>
  <c r="AM115" i="19" s="1"/>
  <c r="V115" i="19"/>
  <c r="X115" i="19" s="1"/>
  <c r="AL114" i="19"/>
  <c r="AM114" i="19" s="1"/>
  <c r="V114" i="19"/>
  <c r="X114" i="19" s="1"/>
  <c r="AL113" i="19"/>
  <c r="AM113" i="19" s="1"/>
  <c r="V113" i="19"/>
  <c r="X113" i="19" s="1"/>
  <c r="AL112" i="19"/>
  <c r="AM112" i="19" s="1"/>
  <c r="V112" i="19"/>
  <c r="X112" i="19" s="1"/>
  <c r="AL111" i="19"/>
  <c r="AM111" i="19" s="1"/>
  <c r="V111" i="19"/>
  <c r="X111" i="19" s="1"/>
  <c r="AL110" i="19"/>
  <c r="AM110" i="19" s="1"/>
  <c r="V110" i="19"/>
  <c r="X110" i="19" s="1"/>
  <c r="AL109" i="19"/>
  <c r="AM109" i="19" s="1"/>
  <c r="V109" i="19"/>
  <c r="X109" i="19" s="1"/>
  <c r="AL108" i="19"/>
  <c r="AM108" i="19" s="1"/>
  <c r="V108" i="19"/>
  <c r="X108" i="19" s="1"/>
  <c r="AL107" i="19"/>
  <c r="AM107" i="19" s="1"/>
  <c r="V107" i="19"/>
  <c r="X107" i="19" s="1"/>
  <c r="AL106" i="19"/>
  <c r="AM106" i="19" s="1"/>
  <c r="V106" i="19"/>
  <c r="X106" i="19" s="1"/>
  <c r="AL105" i="19"/>
  <c r="AM105" i="19" s="1"/>
  <c r="V105" i="19"/>
  <c r="X105" i="19" s="1"/>
  <c r="AL104" i="19"/>
  <c r="AM104" i="19" s="1"/>
  <c r="V104" i="19"/>
  <c r="X104" i="19" s="1"/>
  <c r="AL103" i="19"/>
  <c r="AM103" i="19" s="1"/>
  <c r="V103" i="19"/>
  <c r="X103" i="19" s="1"/>
  <c r="AL102" i="19"/>
  <c r="AM102" i="19" s="1"/>
  <c r="V102" i="19"/>
  <c r="X102" i="19" s="1"/>
  <c r="AL101" i="19"/>
  <c r="AM101" i="19" s="1"/>
  <c r="V101" i="19"/>
  <c r="X101" i="19" s="1"/>
  <c r="AL100" i="19"/>
  <c r="AM100" i="19" s="1"/>
  <c r="V100" i="19"/>
  <c r="X100" i="19" s="1"/>
  <c r="AL99" i="19"/>
  <c r="AM99" i="19" s="1"/>
  <c r="V99" i="19"/>
  <c r="X99" i="19" s="1"/>
  <c r="AL98" i="19"/>
  <c r="AM98" i="19" s="1"/>
  <c r="V98" i="19"/>
  <c r="X98" i="19" s="1"/>
  <c r="AL97" i="19"/>
  <c r="AM97" i="19" s="1"/>
  <c r="V97" i="19"/>
  <c r="X97" i="19" s="1"/>
  <c r="AL96" i="19"/>
  <c r="AM96" i="19" s="1"/>
  <c r="V96" i="19"/>
  <c r="X96" i="19" s="1"/>
  <c r="AL95" i="19"/>
  <c r="AM95" i="19" s="1"/>
  <c r="V95" i="19"/>
  <c r="X95" i="19" s="1"/>
  <c r="AL94" i="19"/>
  <c r="AM94" i="19" s="1"/>
  <c r="V94" i="19"/>
  <c r="X94" i="19" s="1"/>
  <c r="AL93" i="19"/>
  <c r="AM93" i="19" s="1"/>
  <c r="V93" i="19"/>
  <c r="X93" i="19" s="1"/>
  <c r="AL92" i="19"/>
  <c r="AM92" i="19" s="1"/>
  <c r="V92" i="19"/>
  <c r="X92" i="19" s="1"/>
  <c r="AL91" i="19"/>
  <c r="AM91" i="19" s="1"/>
  <c r="V91" i="19"/>
  <c r="X91" i="19" s="1"/>
  <c r="AL90" i="19"/>
  <c r="AM90" i="19" s="1"/>
  <c r="V90" i="19"/>
  <c r="X90" i="19" s="1"/>
  <c r="AL89" i="19"/>
  <c r="AM89" i="19" s="1"/>
  <c r="V89" i="19"/>
  <c r="X89" i="19" s="1"/>
  <c r="AL88" i="19"/>
  <c r="AM88" i="19" s="1"/>
  <c r="V88" i="19"/>
  <c r="X88" i="19" s="1"/>
  <c r="AL87" i="19"/>
  <c r="AM87" i="19" s="1"/>
  <c r="V87" i="19"/>
  <c r="X87" i="19" s="1"/>
  <c r="AL86" i="19"/>
  <c r="AM86" i="19" s="1"/>
  <c r="V86" i="19"/>
  <c r="X86" i="19" s="1"/>
  <c r="AL85" i="19"/>
  <c r="AM85" i="19" s="1"/>
  <c r="V85" i="19"/>
  <c r="X85" i="19" s="1"/>
  <c r="AL84" i="19"/>
  <c r="AM84" i="19" s="1"/>
  <c r="V84" i="19"/>
  <c r="X84" i="19" s="1"/>
  <c r="AL83" i="19"/>
  <c r="AM83" i="19" s="1"/>
  <c r="V83" i="19"/>
  <c r="X83" i="19" s="1"/>
  <c r="AL82" i="19"/>
  <c r="AM82" i="19" s="1"/>
  <c r="V82" i="19"/>
  <c r="X82" i="19" s="1"/>
  <c r="AL81" i="19"/>
  <c r="AM81" i="19" s="1"/>
  <c r="V81" i="19"/>
  <c r="X81" i="19" s="1"/>
  <c r="AL80" i="19"/>
  <c r="AM80" i="19" s="1"/>
  <c r="V80" i="19"/>
  <c r="X80" i="19" s="1"/>
  <c r="AL79" i="19"/>
  <c r="AM79" i="19" s="1"/>
  <c r="V79" i="19"/>
  <c r="X79" i="19" s="1"/>
  <c r="AL78" i="19"/>
  <c r="AM78" i="19" s="1"/>
  <c r="V78" i="19"/>
  <c r="X78" i="19" s="1"/>
  <c r="AL77" i="19"/>
  <c r="AM77" i="19" s="1"/>
  <c r="V77" i="19"/>
  <c r="X77" i="19" s="1"/>
  <c r="AL76" i="19"/>
  <c r="AM76" i="19" s="1"/>
  <c r="V76" i="19"/>
  <c r="X76" i="19" s="1"/>
  <c r="AL75" i="19"/>
  <c r="AM75" i="19" s="1"/>
  <c r="V75" i="19"/>
  <c r="X75" i="19" s="1"/>
  <c r="AL74" i="19"/>
  <c r="AM74" i="19" s="1"/>
  <c r="V74" i="19"/>
  <c r="X74" i="19" s="1"/>
  <c r="AL73" i="19"/>
  <c r="AM73" i="19" s="1"/>
  <c r="V73" i="19"/>
  <c r="X73" i="19" s="1"/>
  <c r="AL72" i="19"/>
  <c r="AM72" i="19" s="1"/>
  <c r="V72" i="19"/>
  <c r="X72" i="19" s="1"/>
  <c r="AL71" i="19"/>
  <c r="AM71" i="19" s="1"/>
  <c r="V71" i="19"/>
  <c r="X71" i="19" s="1"/>
  <c r="AL70" i="19"/>
  <c r="AM70" i="19" s="1"/>
  <c r="V70" i="19"/>
  <c r="X70" i="19" s="1"/>
  <c r="AL69" i="19"/>
  <c r="AM69" i="19" s="1"/>
  <c r="V69" i="19"/>
  <c r="X69" i="19" s="1"/>
  <c r="AL68" i="19"/>
  <c r="AM68" i="19" s="1"/>
  <c r="V68" i="19"/>
  <c r="X68" i="19" s="1"/>
  <c r="AL67" i="19"/>
  <c r="AM67" i="19" s="1"/>
  <c r="V67" i="19"/>
  <c r="X67" i="19" s="1"/>
  <c r="AL66" i="19"/>
  <c r="AM66" i="19" s="1"/>
  <c r="V66" i="19"/>
  <c r="X66" i="19" s="1"/>
  <c r="AL65" i="19"/>
  <c r="AM65" i="19" s="1"/>
  <c r="V65" i="19"/>
  <c r="X65" i="19" s="1"/>
  <c r="AL64" i="19"/>
  <c r="AM64" i="19" s="1"/>
  <c r="V64" i="19"/>
  <c r="X64" i="19" s="1"/>
  <c r="AL63" i="19"/>
  <c r="AM63" i="19" s="1"/>
  <c r="V63" i="19"/>
  <c r="X63" i="19" s="1"/>
  <c r="AL62" i="19"/>
  <c r="AM62" i="19" s="1"/>
  <c r="V62" i="19"/>
  <c r="X62" i="19" s="1"/>
  <c r="AL61" i="19"/>
  <c r="AM61" i="19" s="1"/>
  <c r="V61" i="19"/>
  <c r="X61" i="19" s="1"/>
  <c r="AL60" i="19"/>
  <c r="AM60" i="19" s="1"/>
  <c r="V60" i="19"/>
  <c r="X60" i="19" s="1"/>
  <c r="AL59" i="19"/>
  <c r="AM59" i="19" s="1"/>
  <c r="V59" i="19"/>
  <c r="X59" i="19" s="1"/>
  <c r="AL58" i="19"/>
  <c r="AM58" i="19" s="1"/>
  <c r="V58" i="19"/>
  <c r="X58" i="19" s="1"/>
  <c r="AL57" i="19"/>
  <c r="AM57" i="19" s="1"/>
  <c r="V57" i="19"/>
  <c r="X57" i="19" s="1"/>
  <c r="AL56" i="19"/>
  <c r="AM56" i="19" s="1"/>
  <c r="V56" i="19"/>
  <c r="X56" i="19" s="1"/>
  <c r="AL55" i="19"/>
  <c r="AM55" i="19" s="1"/>
  <c r="V55" i="19"/>
  <c r="X55" i="19" s="1"/>
  <c r="AL54" i="19"/>
  <c r="AM54" i="19" s="1"/>
  <c r="V54" i="19"/>
  <c r="X54" i="19" s="1"/>
  <c r="AL53" i="19"/>
  <c r="AM53" i="19" s="1"/>
  <c r="V53" i="19"/>
  <c r="X53" i="19" s="1"/>
  <c r="AL52" i="19"/>
  <c r="AM52" i="19" s="1"/>
  <c r="V52" i="19"/>
  <c r="X52" i="19" s="1"/>
  <c r="AL51" i="19"/>
  <c r="AM51" i="19" s="1"/>
  <c r="V51" i="19"/>
  <c r="X51" i="19" s="1"/>
  <c r="AL50" i="19"/>
  <c r="AM50" i="19" s="1"/>
  <c r="V50" i="19"/>
  <c r="X50" i="19" s="1"/>
  <c r="AL49" i="19"/>
  <c r="AM49" i="19" s="1"/>
  <c r="V49" i="19"/>
  <c r="X49" i="19" s="1"/>
  <c r="AL48" i="19"/>
  <c r="AM48" i="19" s="1"/>
  <c r="V48" i="19"/>
  <c r="X48" i="19" s="1"/>
  <c r="AL47" i="19"/>
  <c r="AM47" i="19" s="1"/>
  <c r="V47" i="19"/>
  <c r="X47" i="19" s="1"/>
  <c r="AL46" i="19"/>
  <c r="AM46" i="19" s="1"/>
  <c r="V46" i="19"/>
  <c r="X46" i="19" s="1"/>
  <c r="AL45" i="19"/>
  <c r="AM45" i="19" s="1"/>
  <c r="V45" i="19"/>
  <c r="X45" i="19" s="1"/>
  <c r="AL44" i="19"/>
  <c r="AM44" i="19" s="1"/>
  <c r="V44" i="19"/>
  <c r="X44" i="19" s="1"/>
  <c r="AL43" i="19"/>
  <c r="AM43" i="19" s="1"/>
  <c r="V43" i="19"/>
  <c r="X43" i="19" s="1"/>
  <c r="AL42" i="19"/>
  <c r="AM42" i="19" s="1"/>
  <c r="V42" i="19"/>
  <c r="X42" i="19" s="1"/>
  <c r="AL41" i="19"/>
  <c r="AM41" i="19" s="1"/>
  <c r="V41" i="19"/>
  <c r="X41" i="19" s="1"/>
  <c r="AL40" i="19"/>
  <c r="AM40" i="19" s="1"/>
  <c r="V40" i="19"/>
  <c r="X40" i="19" s="1"/>
  <c r="AL39" i="19"/>
  <c r="AM39" i="19" s="1"/>
  <c r="V39" i="19"/>
  <c r="X39" i="19" s="1"/>
  <c r="AL38" i="19"/>
  <c r="AM38" i="19" s="1"/>
  <c r="V38" i="19"/>
  <c r="X38" i="19" s="1"/>
  <c r="AL37" i="19"/>
  <c r="AM37" i="19" s="1"/>
  <c r="V37" i="19"/>
  <c r="X37" i="19" s="1"/>
  <c r="AL36" i="19"/>
  <c r="AM36" i="19" s="1"/>
  <c r="V36" i="19"/>
  <c r="X36" i="19" s="1"/>
  <c r="AL35" i="19"/>
  <c r="AM35" i="19" s="1"/>
  <c r="V35" i="19"/>
  <c r="X35" i="19" s="1"/>
  <c r="AL34" i="19"/>
  <c r="AM34" i="19" s="1"/>
  <c r="V34" i="19"/>
  <c r="X34" i="19" s="1"/>
  <c r="AL33" i="19"/>
  <c r="AM33" i="19" s="1"/>
  <c r="V33" i="19"/>
  <c r="X33" i="19" s="1"/>
  <c r="AL32" i="19"/>
  <c r="AM32" i="19" s="1"/>
  <c r="V32" i="19"/>
  <c r="X32" i="19" s="1"/>
  <c r="AL31" i="19"/>
  <c r="AM31" i="19" s="1"/>
  <c r="V31" i="19"/>
  <c r="X31" i="19" s="1"/>
  <c r="AL30" i="19"/>
  <c r="AM30" i="19" s="1"/>
  <c r="V30" i="19"/>
  <c r="X30" i="19" s="1"/>
  <c r="AL29" i="19"/>
  <c r="AM29" i="19" s="1"/>
  <c r="V29" i="19"/>
  <c r="X29" i="19" s="1"/>
  <c r="AL28" i="19"/>
  <c r="AM28" i="19" s="1"/>
  <c r="V28" i="19"/>
  <c r="X28" i="19" s="1"/>
  <c r="AL27" i="19"/>
  <c r="AM27" i="19" s="1"/>
  <c r="V27" i="19"/>
  <c r="X27" i="19" s="1"/>
  <c r="AL26" i="19"/>
  <c r="AM26" i="19" s="1"/>
  <c r="V26" i="19"/>
  <c r="X26" i="19" s="1"/>
  <c r="AL25" i="19"/>
  <c r="AM25" i="19" s="1"/>
  <c r="V25" i="19"/>
  <c r="X25" i="19" s="1"/>
  <c r="AL24" i="19"/>
  <c r="AM24" i="19" s="1"/>
  <c r="V24" i="19"/>
  <c r="X24" i="19" s="1"/>
  <c r="AL23" i="19"/>
  <c r="AM23" i="19" s="1"/>
  <c r="V23" i="19"/>
  <c r="X23" i="19" s="1"/>
  <c r="AL22" i="19"/>
  <c r="AM22" i="19" s="1"/>
  <c r="V22" i="19"/>
  <c r="X22" i="19" s="1"/>
  <c r="AL21" i="19"/>
  <c r="AM21" i="19" s="1"/>
  <c r="V21" i="19"/>
  <c r="X21" i="19" s="1"/>
  <c r="AL20" i="19"/>
  <c r="AM20" i="19" s="1"/>
  <c r="V20" i="19"/>
  <c r="X20" i="19" s="1"/>
  <c r="AL19" i="19"/>
  <c r="AM19" i="19" s="1"/>
  <c r="V19" i="19"/>
  <c r="X19" i="19" s="1"/>
  <c r="AL18" i="19"/>
  <c r="AM18" i="19" s="1"/>
  <c r="V18" i="19"/>
  <c r="X18" i="19" s="1"/>
  <c r="AL17" i="19"/>
  <c r="AM17" i="19" s="1"/>
  <c r="V17" i="19"/>
  <c r="X17" i="19" s="1"/>
  <c r="AL16" i="19"/>
  <c r="AM16" i="19" s="1"/>
  <c r="V16" i="19"/>
  <c r="X16" i="19" s="1"/>
  <c r="AL15" i="19"/>
  <c r="AM15" i="19" s="1"/>
  <c r="V15" i="19"/>
  <c r="X15" i="19" s="1"/>
  <c r="AL14" i="19"/>
  <c r="AM14" i="19" s="1"/>
  <c r="V14" i="19"/>
  <c r="AL13" i="19"/>
  <c r="AO12" i="19"/>
  <c r="AZ11" i="19"/>
  <c r="CB72" i="26"/>
  <c r="BO72" i="26"/>
  <c r="BB72" i="26"/>
  <c r="AO72" i="26"/>
  <c r="AB72" i="26"/>
  <c r="O72" i="26"/>
  <c r="B72" i="26"/>
  <c r="CB71" i="26"/>
  <c r="BO71" i="26"/>
  <c r="BB71" i="26"/>
  <c r="AO71" i="26"/>
  <c r="AB71" i="26"/>
  <c r="O71" i="26"/>
  <c r="B71" i="26"/>
  <c r="CB70" i="26"/>
  <c r="BO70" i="26"/>
  <c r="BB70" i="26"/>
  <c r="AO70" i="26"/>
  <c r="AB70" i="26"/>
  <c r="O70" i="26"/>
  <c r="B70" i="26"/>
  <c r="CB69" i="26"/>
  <c r="BO69" i="26"/>
  <c r="BB69" i="26"/>
  <c r="AO69" i="26"/>
  <c r="AB69" i="26"/>
  <c r="O69" i="26"/>
  <c r="B69" i="26"/>
  <c r="CB68" i="26"/>
  <c r="BO68" i="26"/>
  <c r="BB68" i="26"/>
  <c r="AO68" i="26"/>
  <c r="AB68" i="26"/>
  <c r="O68" i="26"/>
  <c r="B68" i="26"/>
  <c r="CA55" i="26"/>
  <c r="BN55" i="26"/>
  <c r="BA55" i="26"/>
  <c r="AN55" i="26"/>
  <c r="AA55" i="26"/>
  <c r="N55" i="26"/>
  <c r="A55" i="26"/>
  <c r="E13" i="26"/>
  <c r="CC6" i="26"/>
  <c r="BP6" i="26"/>
  <c r="BC6" i="26"/>
  <c r="AP6" i="26"/>
  <c r="AC6" i="26"/>
  <c r="P6" i="26"/>
  <c r="C6" i="26"/>
  <c r="A45" i="27"/>
  <c r="A16" i="27"/>
  <c r="E18" i="12" a="1"/>
  <c r="E46" i="12" a="1"/>
  <c r="C46" i="12" a="1"/>
  <c r="C18" i="12" a="1"/>
  <c r="CT5" i="30" l="1"/>
  <c r="CS4" i="30"/>
  <c r="N68" i="26" a="1"/>
  <c r="N68" i="26" s="1"/>
  <c r="Y15" i="19"/>
  <c r="Z15" i="19" s="1"/>
  <c r="AC15" i="19"/>
  <c r="AN68" i="26" a="1"/>
  <c r="AN68" i="26" s="1"/>
  <c r="V10" i="19"/>
  <c r="AC18" i="19"/>
  <c r="Y18" i="19"/>
  <c r="Z18" i="19" s="1"/>
  <c r="AC24" i="19"/>
  <c r="Y24" i="19"/>
  <c r="Z24" i="19" s="1"/>
  <c r="Y28" i="19"/>
  <c r="Z28" i="19" s="1"/>
  <c r="AC28" i="19"/>
  <c r="Y34" i="19"/>
  <c r="Z34" i="19" s="1"/>
  <c r="AC34" i="19"/>
  <c r="Y38" i="19"/>
  <c r="Z38" i="19" s="1"/>
  <c r="AC38" i="19"/>
  <c r="Y44" i="19"/>
  <c r="Z44" i="19" s="1"/>
  <c r="AC44" i="19"/>
  <c r="Y48" i="19"/>
  <c r="Z48" i="19" s="1"/>
  <c r="AC48" i="19"/>
  <c r="Y54" i="19"/>
  <c r="Z54" i="19" s="1"/>
  <c r="AC54" i="19"/>
  <c r="Y58" i="19"/>
  <c r="Z58" i="19" s="1"/>
  <c r="AC58" i="19"/>
  <c r="Y64" i="19"/>
  <c r="Z64" i="19" s="1"/>
  <c r="AC64" i="19"/>
  <c r="Y68" i="19"/>
  <c r="Z68" i="19" s="1"/>
  <c r="AC68" i="19"/>
  <c r="AC74" i="19"/>
  <c r="Y74" i="19"/>
  <c r="Z74" i="19" s="1"/>
  <c r="Y78" i="19"/>
  <c r="Z78" i="19" s="1"/>
  <c r="AC78" i="19"/>
  <c r="AE80" i="19" s="1"/>
  <c r="Y82" i="19"/>
  <c r="Z82" i="19" s="1"/>
  <c r="AC82" i="19"/>
  <c r="AC88" i="19"/>
  <c r="Y88" i="19"/>
  <c r="Z88" i="19" s="1"/>
  <c r="Y94" i="19"/>
  <c r="Z94" i="19" s="1"/>
  <c r="AC94" i="19"/>
  <c r="Y98" i="19"/>
  <c r="Z98" i="19" s="1"/>
  <c r="AC98" i="19"/>
  <c r="Y104" i="19"/>
  <c r="Z104" i="19" s="1"/>
  <c r="AC104" i="19"/>
  <c r="Y108" i="19"/>
  <c r="Z108" i="19" s="1"/>
  <c r="AC108" i="19"/>
  <c r="Y114" i="19"/>
  <c r="Z114" i="19" s="1"/>
  <c r="AC114" i="19"/>
  <c r="AC118" i="19"/>
  <c r="Y118" i="19"/>
  <c r="Z118" i="19" s="1"/>
  <c r="Y124" i="19"/>
  <c r="Z124" i="19" s="1"/>
  <c r="AC124" i="19"/>
  <c r="Y128" i="19"/>
  <c r="Z128" i="19" s="1"/>
  <c r="AC128" i="19"/>
  <c r="Y134" i="19"/>
  <c r="Z134" i="19" s="1"/>
  <c r="AC134" i="19"/>
  <c r="Y138" i="19"/>
  <c r="Z138" i="19" s="1"/>
  <c r="AC138" i="19"/>
  <c r="Y144" i="19"/>
  <c r="Z144" i="19" s="1"/>
  <c r="AC144" i="19"/>
  <c r="AC148" i="19"/>
  <c r="Y148" i="19"/>
  <c r="Z148" i="19" s="1"/>
  <c r="Y152" i="19"/>
  <c r="Z152" i="19" s="1"/>
  <c r="AC152" i="19"/>
  <c r="Y158" i="19"/>
  <c r="Z158" i="19" s="1"/>
  <c r="AC158" i="19"/>
  <c r="Y162" i="19"/>
  <c r="Z162" i="19" s="1"/>
  <c r="AC162" i="19"/>
  <c r="AE160" i="19" s="1"/>
  <c r="Y168" i="19"/>
  <c r="Z168" i="19" s="1"/>
  <c r="AC168" i="19"/>
  <c r="Y172" i="19"/>
  <c r="Z172" i="19" s="1"/>
  <c r="AC172" i="19"/>
  <c r="AC178" i="19"/>
  <c r="Y178" i="19"/>
  <c r="Z178" i="19" s="1"/>
  <c r="Y182" i="19"/>
  <c r="Z182" i="19" s="1"/>
  <c r="AC182" i="19"/>
  <c r="AC186" i="19"/>
  <c r="Y186" i="19"/>
  <c r="Z186" i="19" s="1"/>
  <c r="Y190" i="19"/>
  <c r="Z190" i="19" s="1"/>
  <c r="AC190" i="19"/>
  <c r="AC194" i="19"/>
  <c r="Y194" i="19"/>
  <c r="Z194" i="19" s="1"/>
  <c r="Y198" i="19"/>
  <c r="Z198" i="19" s="1"/>
  <c r="AC198" i="19"/>
  <c r="AC204" i="19"/>
  <c r="Y204" i="19"/>
  <c r="Z204" i="19" s="1"/>
  <c r="AC208" i="19"/>
  <c r="Y208" i="19"/>
  <c r="Z208" i="19" s="1"/>
  <c r="AC212" i="19"/>
  <c r="Y212" i="19"/>
  <c r="Z212" i="19" s="1"/>
  <c r="AC218" i="19"/>
  <c r="Y218" i="19"/>
  <c r="Z218" i="19" s="1"/>
  <c r="AC222" i="19"/>
  <c r="Y222" i="19"/>
  <c r="Z222" i="19" s="1"/>
  <c r="AC226" i="19"/>
  <c r="Y226" i="19"/>
  <c r="Z226" i="19" s="1"/>
  <c r="AC230" i="19"/>
  <c r="Y230" i="19"/>
  <c r="Z230" i="19" s="1"/>
  <c r="AC232" i="19"/>
  <c r="Y232" i="19"/>
  <c r="Z232" i="19" s="1"/>
  <c r="AC234" i="19"/>
  <c r="Y234" i="19"/>
  <c r="Z234" i="19" s="1"/>
  <c r="AC236" i="19"/>
  <c r="Y236" i="19"/>
  <c r="Z236" i="19" s="1"/>
  <c r="AC238" i="19"/>
  <c r="Y238" i="19"/>
  <c r="Z238" i="19" s="1"/>
  <c r="AC240" i="19"/>
  <c r="Y240" i="19"/>
  <c r="Z240" i="19" s="1"/>
  <c r="AC242" i="19"/>
  <c r="Y242" i="19"/>
  <c r="Z242" i="19" s="1"/>
  <c r="AC244" i="19"/>
  <c r="Y244" i="19"/>
  <c r="Z244" i="19" s="1"/>
  <c r="AC246" i="19"/>
  <c r="Y246" i="19"/>
  <c r="Z246" i="19" s="1"/>
  <c r="AC248" i="19"/>
  <c r="Y248" i="19"/>
  <c r="Z248" i="19" s="1"/>
  <c r="AC250" i="19"/>
  <c r="Y250" i="19"/>
  <c r="Z250" i="19" s="1"/>
  <c r="AC254" i="19"/>
  <c r="Y254" i="19"/>
  <c r="Z254" i="19" s="1"/>
  <c r="AC260" i="19"/>
  <c r="Y260" i="19"/>
  <c r="Z260" i="19" s="1"/>
  <c r="AC264" i="19"/>
  <c r="Y264" i="19"/>
  <c r="Z264" i="19" s="1"/>
  <c r="AC268" i="19"/>
  <c r="Y268" i="19"/>
  <c r="Z268" i="19" s="1"/>
  <c r="AC274" i="19"/>
  <c r="Y274" i="19"/>
  <c r="Z274" i="19" s="1"/>
  <c r="AC278" i="19"/>
  <c r="Y278" i="19"/>
  <c r="Z278" i="19" s="1"/>
  <c r="AC284" i="19"/>
  <c r="Y284" i="19"/>
  <c r="Z284" i="19" s="1"/>
  <c r="AC288" i="19"/>
  <c r="Y288" i="19"/>
  <c r="Z288" i="19" s="1"/>
  <c r="AC294" i="19"/>
  <c r="Y294" i="19"/>
  <c r="Z294" i="19" s="1"/>
  <c r="AC298" i="19"/>
  <c r="Y298" i="19"/>
  <c r="Z298" i="19" s="1"/>
  <c r="AC304" i="19"/>
  <c r="Y304" i="19"/>
  <c r="Z304" i="19" s="1"/>
  <c r="AC308" i="19"/>
  <c r="Y308" i="19"/>
  <c r="Z308" i="19" s="1"/>
  <c r="AC312" i="19"/>
  <c r="Y312" i="19"/>
  <c r="Z312" i="19" s="1"/>
  <c r="AC318" i="19"/>
  <c r="Y318" i="19"/>
  <c r="Z318" i="19" s="1"/>
  <c r="AC322" i="19"/>
  <c r="Y322" i="19"/>
  <c r="Z322" i="19" s="1"/>
  <c r="AC326" i="19"/>
  <c r="Y326" i="19"/>
  <c r="Z326" i="19" s="1"/>
  <c r="AC332" i="19"/>
  <c r="Y332" i="19"/>
  <c r="Z332" i="19" s="1"/>
  <c r="AC336" i="19"/>
  <c r="Y336" i="19"/>
  <c r="Z336" i="19" s="1"/>
  <c r="AC342" i="19"/>
  <c r="Y342" i="19"/>
  <c r="Z342" i="19" s="1"/>
  <c r="AC346" i="19"/>
  <c r="Y346" i="19"/>
  <c r="Z346" i="19" s="1"/>
  <c r="AC352" i="19"/>
  <c r="Y352" i="19"/>
  <c r="Z352" i="19" s="1"/>
  <c r="AC356" i="19"/>
  <c r="Y356" i="19"/>
  <c r="Z356" i="19" s="1"/>
  <c r="AC362" i="19"/>
  <c r="Y362" i="19"/>
  <c r="Z362" i="19" s="1"/>
  <c r="AC366" i="19"/>
  <c r="Y366" i="19"/>
  <c r="Z366" i="19" s="1"/>
  <c r="AC372" i="19"/>
  <c r="Y372" i="19"/>
  <c r="Z372" i="19" s="1"/>
  <c r="AC376" i="19"/>
  <c r="Y376" i="19"/>
  <c r="Z376" i="19" s="1"/>
  <c r="AC382" i="19"/>
  <c r="Y382" i="19"/>
  <c r="Z382" i="19" s="1"/>
  <c r="AC386" i="19"/>
  <c r="Y386" i="19"/>
  <c r="Z386" i="19" s="1"/>
  <c r="AC392" i="19"/>
  <c r="Y392" i="19"/>
  <c r="Z392" i="19" s="1"/>
  <c r="AC396" i="19"/>
  <c r="Y396" i="19"/>
  <c r="Z396" i="19" s="1"/>
  <c r="AC402" i="19"/>
  <c r="Y402" i="19"/>
  <c r="Z402" i="19" s="1"/>
  <c r="AC406" i="19"/>
  <c r="Y406" i="19"/>
  <c r="Z406" i="19" s="1"/>
  <c r="AC412" i="19"/>
  <c r="Y412" i="19"/>
  <c r="Z412" i="19" s="1"/>
  <c r="AC416" i="19"/>
  <c r="Y416" i="19"/>
  <c r="Z416" i="19" s="1"/>
  <c r="AC422" i="19"/>
  <c r="Y422" i="19"/>
  <c r="Z422" i="19" s="1"/>
  <c r="AC428" i="19"/>
  <c r="Y428" i="19"/>
  <c r="Z428" i="19" s="1"/>
  <c r="AC432" i="19"/>
  <c r="Y432" i="19"/>
  <c r="Z432" i="19" s="1"/>
  <c r="AC438" i="19"/>
  <c r="Y438" i="19"/>
  <c r="Z438" i="19" s="1"/>
  <c r="AC442" i="19"/>
  <c r="Y442" i="19"/>
  <c r="Z442" i="19" s="1"/>
  <c r="AC448" i="19"/>
  <c r="Y448" i="19"/>
  <c r="Z448" i="19" s="1"/>
  <c r="AC452" i="19"/>
  <c r="Y452" i="19"/>
  <c r="Z452" i="19" s="1"/>
  <c r="AC458" i="19"/>
  <c r="Y458" i="19"/>
  <c r="Z458" i="19" s="1"/>
  <c r="AC462" i="19"/>
  <c r="Y462" i="19"/>
  <c r="Z462" i="19" s="1"/>
  <c r="AC468" i="19"/>
  <c r="Y468" i="19"/>
  <c r="Z468" i="19" s="1"/>
  <c r="AC472" i="19"/>
  <c r="Y472" i="19"/>
  <c r="Z472" i="19" s="1"/>
  <c r="AC478" i="19"/>
  <c r="Y478" i="19"/>
  <c r="Z478" i="19" s="1"/>
  <c r="AC482" i="19"/>
  <c r="Y482" i="19"/>
  <c r="Z482" i="19" s="1"/>
  <c r="AC486" i="19"/>
  <c r="Y486" i="19"/>
  <c r="Z486" i="19" s="1"/>
  <c r="AC492" i="19"/>
  <c r="Y492" i="19"/>
  <c r="Z492" i="19" s="1"/>
  <c r="AC496" i="19"/>
  <c r="Y496" i="19"/>
  <c r="Z496" i="19" s="1"/>
  <c r="AC502" i="19"/>
  <c r="Y502" i="19"/>
  <c r="Z502" i="19" s="1"/>
  <c r="AC506" i="19"/>
  <c r="Y506" i="19"/>
  <c r="Z506" i="19" s="1"/>
  <c r="AC512" i="19"/>
  <c r="Y512" i="19"/>
  <c r="Z512" i="19" s="1"/>
  <c r="AC516" i="19"/>
  <c r="Y516" i="19"/>
  <c r="Z516" i="19" s="1"/>
  <c r="AC520" i="19"/>
  <c r="Y520" i="19"/>
  <c r="Z520" i="19" s="1"/>
  <c r="AC526" i="19"/>
  <c r="Y526" i="19"/>
  <c r="Z526" i="19" s="1"/>
  <c r="AC532" i="19"/>
  <c r="Y532" i="19"/>
  <c r="Z532" i="19" s="1"/>
  <c r="AC536" i="19"/>
  <c r="Y536" i="19"/>
  <c r="Z536" i="19" s="1"/>
  <c r="AC542" i="19"/>
  <c r="Y542" i="19"/>
  <c r="Z542" i="19" s="1"/>
  <c r="AC546" i="19"/>
  <c r="Y546" i="19"/>
  <c r="Z546" i="19" s="1"/>
  <c r="AC552" i="19"/>
  <c r="Y552" i="19"/>
  <c r="Z552" i="19" s="1"/>
  <c r="AC556" i="19"/>
  <c r="Y556" i="19"/>
  <c r="Z556" i="19" s="1"/>
  <c r="AC562" i="19"/>
  <c r="Y562" i="19"/>
  <c r="Z562" i="19" s="1"/>
  <c r="AC566" i="19"/>
  <c r="Y566" i="19"/>
  <c r="Z566" i="19" s="1"/>
  <c r="AC572" i="19"/>
  <c r="Y572" i="19"/>
  <c r="Z572" i="19" s="1"/>
  <c r="AC576" i="19"/>
  <c r="Y576" i="19"/>
  <c r="Z576" i="19" s="1"/>
  <c r="AC580" i="19"/>
  <c r="Y580" i="19"/>
  <c r="Z580" i="19" s="1"/>
  <c r="AC586" i="19"/>
  <c r="Y586" i="19"/>
  <c r="Z586" i="19" s="1"/>
  <c r="AC590" i="19"/>
  <c r="Y590" i="19"/>
  <c r="Z590" i="19" s="1"/>
  <c r="AC594" i="19"/>
  <c r="Y594" i="19"/>
  <c r="Z594" i="19" s="1"/>
  <c r="AC600" i="19"/>
  <c r="Y600" i="19"/>
  <c r="Z600" i="19" s="1"/>
  <c r="AC606" i="19"/>
  <c r="Y606" i="19"/>
  <c r="Z606" i="19" s="1"/>
  <c r="AC610" i="19"/>
  <c r="Y610" i="19"/>
  <c r="Z610" i="19" s="1"/>
  <c r="AC614" i="19"/>
  <c r="Y614" i="19"/>
  <c r="Z614" i="19" s="1"/>
  <c r="AC620" i="19"/>
  <c r="Y620" i="19"/>
  <c r="Z620" i="19" s="1"/>
  <c r="AC624" i="19"/>
  <c r="Y624" i="19"/>
  <c r="Z624" i="19" s="1"/>
  <c r="AC630" i="19"/>
  <c r="Y630" i="19"/>
  <c r="Z630" i="19" s="1"/>
  <c r="AC634" i="19"/>
  <c r="Y634" i="19"/>
  <c r="Z634" i="19" s="1"/>
  <c r="AC640" i="19"/>
  <c r="Y640" i="19"/>
  <c r="Z640" i="19" s="1"/>
  <c r="AC646" i="19"/>
  <c r="Y646" i="19"/>
  <c r="Z646" i="19" s="1"/>
  <c r="AC650" i="19"/>
  <c r="Y650" i="19"/>
  <c r="Z650" i="19" s="1"/>
  <c r="AC654" i="19"/>
  <c r="Y654" i="19"/>
  <c r="Z654" i="19" s="1"/>
  <c r="AC660" i="19"/>
  <c r="Y660" i="19"/>
  <c r="Z660" i="19" s="1"/>
  <c r="AC664" i="19"/>
  <c r="Y664" i="19"/>
  <c r="Z664" i="19" s="1"/>
  <c r="AC670" i="19"/>
  <c r="Y670" i="19"/>
  <c r="Z670" i="19" s="1"/>
  <c r="AC676" i="19"/>
  <c r="Y676" i="19"/>
  <c r="Z676" i="19" s="1"/>
  <c r="AC680" i="19"/>
  <c r="Y680" i="19"/>
  <c r="Z680" i="19" s="1"/>
  <c r="AC684" i="19"/>
  <c r="Y684" i="19"/>
  <c r="Z684" i="19" s="1"/>
  <c r="AC690" i="19"/>
  <c r="Y690" i="19"/>
  <c r="Z690" i="19" s="1"/>
  <c r="AC694" i="19"/>
  <c r="Y694" i="19"/>
  <c r="Z694" i="19" s="1"/>
  <c r="AC700" i="19"/>
  <c r="Y700" i="19"/>
  <c r="Z700" i="19" s="1"/>
  <c r="AC706" i="19"/>
  <c r="Y706" i="19"/>
  <c r="Z706" i="19" s="1"/>
  <c r="AC712" i="19"/>
  <c r="Y712" i="19"/>
  <c r="Z712" i="19" s="1"/>
  <c r="AC716" i="19"/>
  <c r="Y716" i="19"/>
  <c r="Z716" i="19" s="1"/>
  <c r="AC722" i="19"/>
  <c r="Y722" i="19"/>
  <c r="Z722" i="19" s="1"/>
  <c r="AC726" i="19"/>
  <c r="Y726" i="19"/>
  <c r="Z726" i="19" s="1"/>
  <c r="AC732" i="19"/>
  <c r="Y732" i="19"/>
  <c r="Z732" i="19" s="1"/>
  <c r="AC740" i="19"/>
  <c r="Y740" i="19"/>
  <c r="Z740" i="19" s="1"/>
  <c r="AC746" i="19"/>
  <c r="Y746" i="19"/>
  <c r="Z746" i="19" s="1"/>
  <c r="AC750" i="19"/>
  <c r="Y750" i="19"/>
  <c r="Z750" i="19" s="1"/>
  <c r="AC754" i="19"/>
  <c r="Y754" i="19"/>
  <c r="Z754" i="19" s="1"/>
  <c r="AC760" i="19"/>
  <c r="Y760" i="19"/>
  <c r="Z760" i="19" s="1"/>
  <c r="AC764" i="19"/>
  <c r="Y764" i="19"/>
  <c r="Z764" i="19" s="1"/>
  <c r="AC770" i="19"/>
  <c r="Y770" i="19"/>
  <c r="Z770" i="19" s="1"/>
  <c r="AC776" i="19"/>
  <c r="Y776" i="19"/>
  <c r="Z776" i="19" s="1"/>
  <c r="AC782" i="19"/>
  <c r="Y782" i="19"/>
  <c r="Z782" i="19" s="1"/>
  <c r="AC786" i="19"/>
  <c r="Y786" i="19"/>
  <c r="Z786" i="19" s="1"/>
  <c r="AC792" i="19"/>
  <c r="Y792" i="19"/>
  <c r="Z792" i="19" s="1"/>
  <c r="AC796" i="19"/>
  <c r="Y796" i="19"/>
  <c r="Z796" i="19" s="1"/>
  <c r="AC802" i="19"/>
  <c r="Y802" i="19"/>
  <c r="Z802" i="19" s="1"/>
  <c r="AC806" i="19"/>
  <c r="Y806" i="19"/>
  <c r="Z806" i="19" s="1"/>
  <c r="AC812" i="19"/>
  <c r="Y812" i="19"/>
  <c r="Z812" i="19" s="1"/>
  <c r="AC816" i="19"/>
  <c r="Y816" i="19"/>
  <c r="Z816" i="19" s="1"/>
  <c r="AC822" i="19"/>
  <c r="Y822" i="19"/>
  <c r="Z822" i="19" s="1"/>
  <c r="AC826" i="19"/>
  <c r="Y826" i="19"/>
  <c r="Z826" i="19" s="1"/>
  <c r="AC832" i="19"/>
  <c r="Y832" i="19"/>
  <c r="Z832" i="19" s="1"/>
  <c r="AC838" i="19"/>
  <c r="Y838" i="19"/>
  <c r="Z838" i="19" s="1"/>
  <c r="AC842" i="19"/>
  <c r="Y842" i="19"/>
  <c r="Z842" i="19" s="1"/>
  <c r="AC846" i="19"/>
  <c r="Y846" i="19"/>
  <c r="Z846" i="19" s="1"/>
  <c r="AC852" i="19"/>
  <c r="Y852" i="19"/>
  <c r="Z852" i="19" s="1"/>
  <c r="AC856" i="19"/>
  <c r="Y856" i="19"/>
  <c r="Z856" i="19" s="1"/>
  <c r="AC862" i="19"/>
  <c r="Y862" i="19"/>
  <c r="Z862" i="19" s="1"/>
  <c r="AC866" i="19"/>
  <c r="Y866" i="19"/>
  <c r="Z866" i="19" s="1"/>
  <c r="AC872" i="19"/>
  <c r="Y872" i="19"/>
  <c r="Z872" i="19" s="1"/>
  <c r="AC876" i="19"/>
  <c r="Y876" i="19"/>
  <c r="Z876" i="19" s="1"/>
  <c r="AC882" i="19"/>
  <c r="Y882" i="19"/>
  <c r="Z882" i="19" s="1"/>
  <c r="AC886" i="19"/>
  <c r="Y886" i="19"/>
  <c r="Z886" i="19" s="1"/>
  <c r="AC890" i="19"/>
  <c r="Y890" i="19"/>
  <c r="Z890" i="19" s="1"/>
  <c r="AC894" i="19"/>
  <c r="Y894" i="19"/>
  <c r="Z894" i="19" s="1"/>
  <c r="AC898" i="19"/>
  <c r="Y898" i="19"/>
  <c r="Z898" i="19" s="1"/>
  <c r="AC902" i="19"/>
  <c r="Y902" i="19"/>
  <c r="Z902" i="19" s="1"/>
  <c r="AC906" i="19"/>
  <c r="Y906" i="19"/>
  <c r="Z906" i="19" s="1"/>
  <c r="AC910" i="19"/>
  <c r="Y910" i="19"/>
  <c r="Z910" i="19" s="1"/>
  <c r="AC914" i="19"/>
  <c r="Y914" i="19"/>
  <c r="Z914" i="19" s="1"/>
  <c r="AC918" i="19"/>
  <c r="Y918" i="19"/>
  <c r="Z918" i="19" s="1"/>
  <c r="AC922" i="19"/>
  <c r="Y922" i="19"/>
  <c r="Z922" i="19" s="1"/>
  <c r="AC926" i="19"/>
  <c r="Y926" i="19"/>
  <c r="Z926" i="19" s="1"/>
  <c r="AC930" i="19"/>
  <c r="Y930" i="19"/>
  <c r="Z930" i="19" s="1"/>
  <c r="AC934" i="19"/>
  <c r="Y934" i="19"/>
  <c r="Z934" i="19" s="1"/>
  <c r="AC938" i="19"/>
  <c r="Y938" i="19"/>
  <c r="Z938" i="19" s="1"/>
  <c r="AC942" i="19"/>
  <c r="Y942" i="19"/>
  <c r="Z942" i="19" s="1"/>
  <c r="AC946" i="19"/>
  <c r="Y946" i="19"/>
  <c r="Z946" i="19" s="1"/>
  <c r="AC950" i="19"/>
  <c r="Y950" i="19"/>
  <c r="Z950" i="19" s="1"/>
  <c r="AC954" i="19"/>
  <c r="Y954" i="19"/>
  <c r="Z954" i="19" s="1"/>
  <c r="AC958" i="19"/>
  <c r="Y958" i="19"/>
  <c r="Z958" i="19" s="1"/>
  <c r="AC962" i="19"/>
  <c r="Y962" i="19"/>
  <c r="Z962" i="19" s="1"/>
  <c r="AC966" i="19"/>
  <c r="Y966" i="19"/>
  <c r="Z966" i="19" s="1"/>
  <c r="AC970" i="19"/>
  <c r="Y970" i="19"/>
  <c r="Z970" i="19" s="1"/>
  <c r="AC974" i="19"/>
  <c r="Y974" i="19"/>
  <c r="Z974" i="19" s="1"/>
  <c r="AC978" i="19"/>
  <c r="Y978" i="19"/>
  <c r="Z978" i="19" s="1"/>
  <c r="AC980" i="19"/>
  <c r="Y980" i="19"/>
  <c r="Z980" i="19" s="1"/>
  <c r="AC984" i="19"/>
  <c r="Y984" i="19"/>
  <c r="Z984" i="19" s="1"/>
  <c r="AC988" i="19"/>
  <c r="Y988" i="19"/>
  <c r="Z988" i="19" s="1"/>
  <c r="AC992" i="19"/>
  <c r="Y992" i="19"/>
  <c r="Z992" i="19" s="1"/>
  <c r="AC996" i="19"/>
  <c r="Y996" i="19"/>
  <c r="Z996" i="19" s="1"/>
  <c r="AC1000" i="19"/>
  <c r="Y1000" i="19"/>
  <c r="Z1000" i="19" s="1"/>
  <c r="AC1004" i="19"/>
  <c r="Y1004" i="19"/>
  <c r="Z1004" i="19" s="1"/>
  <c r="AC1006" i="19"/>
  <c r="Y1006" i="19"/>
  <c r="Z1006" i="19" s="1"/>
  <c r="AC1010" i="19"/>
  <c r="Y1010" i="19"/>
  <c r="Z1010" i="19" s="1"/>
  <c r="AC1014" i="19"/>
  <c r="Y1014" i="19"/>
  <c r="Z1014" i="19" s="1"/>
  <c r="AC1018" i="19"/>
  <c r="Y1018" i="19"/>
  <c r="Z1018" i="19" s="1"/>
  <c r="AC1022" i="19"/>
  <c r="Y1022" i="19"/>
  <c r="Z1022" i="19" s="1"/>
  <c r="AC1026" i="19"/>
  <c r="Y1026" i="19"/>
  <c r="Z1026" i="19" s="1"/>
  <c r="AC1030" i="19"/>
  <c r="Y1030" i="19"/>
  <c r="Z1030" i="19" s="1"/>
  <c r="AC1034" i="19"/>
  <c r="Y1034" i="19"/>
  <c r="Z1034" i="19" s="1"/>
  <c r="AC1038" i="19"/>
  <c r="Y1038" i="19"/>
  <c r="Z1038" i="19" s="1"/>
  <c r="AC1042" i="19"/>
  <c r="Y1042" i="19"/>
  <c r="Z1042" i="19" s="1"/>
  <c r="AC1044" i="19"/>
  <c r="Y1044" i="19"/>
  <c r="Z1044" i="19" s="1"/>
  <c r="AC1048" i="19"/>
  <c r="Y1048" i="19"/>
  <c r="Z1048" i="19" s="1"/>
  <c r="AC1052" i="19"/>
  <c r="Y1052" i="19"/>
  <c r="Z1052" i="19" s="1"/>
  <c r="AC1058" i="19"/>
  <c r="Y1058" i="19"/>
  <c r="Z1058" i="19" s="1"/>
  <c r="AC1062" i="19"/>
  <c r="Y1062" i="19"/>
  <c r="Z1062" i="19" s="1"/>
  <c r="AC1066" i="19"/>
  <c r="Y1066" i="19"/>
  <c r="Z1066" i="19" s="1"/>
  <c r="AC1068" i="19"/>
  <c r="Y1068" i="19"/>
  <c r="Z1068" i="19" s="1"/>
  <c r="AC1072" i="19"/>
  <c r="Y1072" i="19"/>
  <c r="Z1072" i="19" s="1"/>
  <c r="AC1078" i="19"/>
  <c r="Y1078" i="19"/>
  <c r="Z1078" i="19" s="1"/>
  <c r="AC1082" i="19"/>
  <c r="Y1082" i="19"/>
  <c r="Z1082" i="19" s="1"/>
  <c r="AC1086" i="19"/>
  <c r="Y1086" i="19"/>
  <c r="Z1086" i="19" s="1"/>
  <c r="AC1090" i="19"/>
  <c r="Y1090" i="19"/>
  <c r="Z1090" i="19" s="1"/>
  <c r="AC1094" i="19"/>
  <c r="Y1094" i="19"/>
  <c r="Z1094" i="19" s="1"/>
  <c r="AC1098" i="19"/>
  <c r="Y1098" i="19"/>
  <c r="Z1098" i="19" s="1"/>
  <c r="AC1102" i="19"/>
  <c r="Y1102" i="19"/>
  <c r="Z1102" i="19" s="1"/>
  <c r="AC1106" i="19"/>
  <c r="Y1106" i="19"/>
  <c r="Z1106" i="19" s="1"/>
  <c r="AC1110" i="19"/>
  <c r="Y1110" i="19"/>
  <c r="Z1110" i="19" s="1"/>
  <c r="AC1114" i="19"/>
  <c r="Y1114" i="19"/>
  <c r="Z1114" i="19" s="1"/>
  <c r="AC1118" i="19"/>
  <c r="Y1118" i="19"/>
  <c r="Z1118" i="19" s="1"/>
  <c r="AC1122" i="19"/>
  <c r="Y1122" i="19"/>
  <c r="Z1122" i="19" s="1"/>
  <c r="AC1126" i="19"/>
  <c r="Y1126" i="19"/>
  <c r="Z1126" i="19" s="1"/>
  <c r="AC1130" i="19"/>
  <c r="Y1130" i="19"/>
  <c r="Z1130" i="19" s="1"/>
  <c r="AC1134" i="19"/>
  <c r="Y1134" i="19"/>
  <c r="Z1134" i="19" s="1"/>
  <c r="AC1138" i="19"/>
  <c r="Y1138" i="19"/>
  <c r="Z1138" i="19" s="1"/>
  <c r="AC1142" i="19"/>
  <c r="Y1142" i="19"/>
  <c r="Z1142" i="19" s="1"/>
  <c r="AC1146" i="19"/>
  <c r="Y1146" i="19"/>
  <c r="Z1146" i="19" s="1"/>
  <c r="AC1150" i="19"/>
  <c r="Y1150" i="19"/>
  <c r="Z1150" i="19" s="1"/>
  <c r="AC1156" i="19"/>
  <c r="Y1156" i="19"/>
  <c r="Z1156" i="19" s="1"/>
  <c r="AC1160" i="19"/>
  <c r="Y1160" i="19"/>
  <c r="Z1160" i="19" s="1"/>
  <c r="AC1164" i="19"/>
  <c r="Y1164" i="19"/>
  <c r="Z1164" i="19" s="1"/>
  <c r="AC1166" i="19"/>
  <c r="Y1166" i="19"/>
  <c r="Z1166" i="19" s="1"/>
  <c r="AC1170" i="19"/>
  <c r="Y1170" i="19"/>
  <c r="Z1170" i="19" s="1"/>
  <c r="AC1174" i="19"/>
  <c r="Y1174" i="19"/>
  <c r="Z1174" i="19" s="1"/>
  <c r="AC1178" i="19"/>
  <c r="Y1178" i="19"/>
  <c r="Z1178" i="19" s="1"/>
  <c r="AC1182" i="19"/>
  <c r="Y1182" i="19"/>
  <c r="Z1182" i="19" s="1"/>
  <c r="AC1186" i="19"/>
  <c r="Y1186" i="19"/>
  <c r="Z1186" i="19" s="1"/>
  <c r="AC1190" i="19"/>
  <c r="Y1190" i="19"/>
  <c r="Z1190" i="19" s="1"/>
  <c r="AC1194" i="19"/>
  <c r="Y1194" i="19"/>
  <c r="Z1194" i="19" s="1"/>
  <c r="AC1198" i="19"/>
  <c r="Y1198" i="19"/>
  <c r="Z1198" i="19" s="1"/>
  <c r="AC1202" i="19"/>
  <c r="Y1202" i="19"/>
  <c r="Z1202" i="19" s="1"/>
  <c r="AC1206" i="19"/>
  <c r="Y1206" i="19"/>
  <c r="Z1206" i="19" s="1"/>
  <c r="AC1210" i="19"/>
  <c r="Y1210" i="19"/>
  <c r="Z1210" i="19" s="1"/>
  <c r="AC1214" i="19"/>
  <c r="Y1214" i="19"/>
  <c r="Z1214" i="19" s="1"/>
  <c r="AC1218" i="19"/>
  <c r="Y1218" i="19"/>
  <c r="Z1218" i="19" s="1"/>
  <c r="AC1222" i="19"/>
  <c r="Y1222" i="19"/>
  <c r="Z1222" i="19" s="1"/>
  <c r="AC1226" i="19"/>
  <c r="Y1226" i="19"/>
  <c r="Z1226" i="19" s="1"/>
  <c r="AC1230" i="19"/>
  <c r="Y1230" i="19"/>
  <c r="Z1230" i="19" s="1"/>
  <c r="AC1234" i="19"/>
  <c r="Y1234" i="19"/>
  <c r="Z1234" i="19" s="1"/>
  <c r="AC1238" i="19"/>
  <c r="Y1238" i="19"/>
  <c r="Z1238" i="19" s="1"/>
  <c r="AC1242" i="19"/>
  <c r="Y1242" i="19"/>
  <c r="Z1242" i="19" s="1"/>
  <c r="AC1246" i="19"/>
  <c r="Y1246" i="19"/>
  <c r="Z1246" i="19" s="1"/>
  <c r="AC1250" i="19"/>
  <c r="Y1250" i="19"/>
  <c r="Z1250" i="19" s="1"/>
  <c r="AC1254" i="19"/>
  <c r="Y1254" i="19"/>
  <c r="Z1254" i="19" s="1"/>
  <c r="AC1258" i="19"/>
  <c r="Y1258" i="19"/>
  <c r="Z1258" i="19" s="1"/>
  <c r="AC1262" i="19"/>
  <c r="Y1262" i="19"/>
  <c r="Z1262" i="19" s="1"/>
  <c r="AC1266" i="19"/>
  <c r="Y1266" i="19"/>
  <c r="Z1266" i="19" s="1"/>
  <c r="AC1270" i="19"/>
  <c r="Y1270" i="19"/>
  <c r="Z1270" i="19" s="1"/>
  <c r="AC1274" i="19"/>
  <c r="Y1274" i="19"/>
  <c r="Z1274" i="19" s="1"/>
  <c r="AC1278" i="19"/>
  <c r="Y1278" i="19"/>
  <c r="Z1278" i="19" s="1"/>
  <c r="AC1282" i="19"/>
  <c r="Y1282" i="19"/>
  <c r="Z1282" i="19" s="1"/>
  <c r="AC1286" i="19"/>
  <c r="Y1286" i="19"/>
  <c r="Z1286" i="19" s="1"/>
  <c r="AC1290" i="19"/>
  <c r="Y1290" i="19"/>
  <c r="Z1290" i="19" s="1"/>
  <c r="AC1294" i="19"/>
  <c r="Y1294" i="19"/>
  <c r="Z1294" i="19" s="1"/>
  <c r="AC1296" i="19"/>
  <c r="Y1296" i="19"/>
  <c r="Z1296" i="19" s="1"/>
  <c r="AC1298" i="19"/>
  <c r="Y1298" i="19"/>
  <c r="Z1298" i="19" s="1"/>
  <c r="AC1302" i="19"/>
  <c r="Y1302" i="19"/>
  <c r="Z1302" i="19" s="1"/>
  <c r="AC1306" i="19"/>
  <c r="Y1306" i="19"/>
  <c r="Z1306" i="19" s="1"/>
  <c r="AC1310" i="19"/>
  <c r="Y1310" i="19"/>
  <c r="Z1310" i="19" s="1"/>
  <c r="AC1314" i="19"/>
  <c r="Y1314" i="19"/>
  <c r="Z1314" i="19" s="1"/>
  <c r="AC1318" i="19"/>
  <c r="Y1318" i="19"/>
  <c r="Z1318" i="19" s="1"/>
  <c r="AC1322" i="19"/>
  <c r="Y1322" i="19"/>
  <c r="Z1322" i="19" s="1"/>
  <c r="AC1326" i="19"/>
  <c r="Y1326" i="19"/>
  <c r="Z1326" i="19" s="1"/>
  <c r="AC1332" i="19"/>
  <c r="Y1332" i="19"/>
  <c r="Z1332" i="19" s="1"/>
  <c r="AC1336" i="19"/>
  <c r="Y1336" i="19"/>
  <c r="Z1336" i="19" s="1"/>
  <c r="AC1340" i="19"/>
  <c r="Y1340" i="19"/>
  <c r="Z1340" i="19" s="1"/>
  <c r="AC1344" i="19"/>
  <c r="Y1344" i="19"/>
  <c r="Z1344" i="19" s="1"/>
  <c r="AC1348" i="19"/>
  <c r="Y1348" i="19"/>
  <c r="Z1348" i="19" s="1"/>
  <c r="AC1352" i="19"/>
  <c r="Y1352" i="19"/>
  <c r="Z1352" i="19" s="1"/>
  <c r="AC1356" i="19"/>
  <c r="Y1356" i="19"/>
  <c r="Z1356" i="19" s="1"/>
  <c r="AC1360" i="19"/>
  <c r="Y1360" i="19"/>
  <c r="Z1360" i="19" s="1"/>
  <c r="AC1364" i="19"/>
  <c r="Y1364" i="19"/>
  <c r="Z1364" i="19" s="1"/>
  <c r="AC1368" i="19"/>
  <c r="Y1368" i="19"/>
  <c r="Z1368" i="19" s="1"/>
  <c r="AC1372" i="19"/>
  <c r="Y1372" i="19"/>
  <c r="Z1372" i="19" s="1"/>
  <c r="AC1376" i="19"/>
  <c r="Y1376" i="19"/>
  <c r="Z1376" i="19" s="1"/>
  <c r="AC1380" i="19"/>
  <c r="Y1380" i="19"/>
  <c r="Z1380" i="19" s="1"/>
  <c r="AC1384" i="19"/>
  <c r="Y1384" i="19"/>
  <c r="Z1384" i="19" s="1"/>
  <c r="AC1388" i="19"/>
  <c r="Y1388" i="19"/>
  <c r="Z1388" i="19" s="1"/>
  <c r="AC1392" i="19"/>
  <c r="Y1392" i="19"/>
  <c r="Z1392" i="19" s="1"/>
  <c r="AC1396" i="19"/>
  <c r="Y1396" i="19"/>
  <c r="Z1396" i="19" s="1"/>
  <c r="AC1400" i="19"/>
  <c r="Y1400" i="19"/>
  <c r="Z1400" i="19" s="1"/>
  <c r="AC1404" i="19"/>
  <c r="Y1404" i="19"/>
  <c r="Z1404" i="19" s="1"/>
  <c r="AC1408" i="19"/>
  <c r="Y1408" i="19"/>
  <c r="Z1408" i="19" s="1"/>
  <c r="AC1412" i="19"/>
  <c r="Y1412" i="19"/>
  <c r="Z1412" i="19" s="1"/>
  <c r="AC1416" i="19"/>
  <c r="Y1416" i="19"/>
  <c r="Z1416" i="19" s="1"/>
  <c r="AC1420" i="19"/>
  <c r="Y1420" i="19"/>
  <c r="Z1420" i="19" s="1"/>
  <c r="AC1424" i="19"/>
  <c r="Y1424" i="19"/>
  <c r="Z1424" i="19" s="1"/>
  <c r="AC1428" i="19"/>
  <c r="Y1428" i="19"/>
  <c r="Z1428" i="19" s="1"/>
  <c r="AC1432" i="19"/>
  <c r="Y1432" i="19"/>
  <c r="Z1432" i="19" s="1"/>
  <c r="AC1436" i="19"/>
  <c r="Y1436" i="19"/>
  <c r="Z1436" i="19" s="1"/>
  <c r="AC1440" i="19"/>
  <c r="Y1440" i="19"/>
  <c r="Z1440" i="19" s="1"/>
  <c r="AC1444" i="19"/>
  <c r="Y1444" i="19"/>
  <c r="Z1444" i="19" s="1"/>
  <c r="AC1448" i="19"/>
  <c r="Y1448" i="19"/>
  <c r="Z1448" i="19" s="1"/>
  <c r="AC1452" i="19"/>
  <c r="Y1452" i="19"/>
  <c r="Z1452" i="19" s="1"/>
  <c r="AC1456" i="19"/>
  <c r="Y1456" i="19"/>
  <c r="Z1456" i="19" s="1"/>
  <c r="AC1460" i="19"/>
  <c r="Y1460" i="19"/>
  <c r="Z1460" i="19" s="1"/>
  <c r="AC1464" i="19"/>
  <c r="Y1464" i="19"/>
  <c r="Z1464" i="19" s="1"/>
  <c r="AC1468" i="19"/>
  <c r="Y1468" i="19"/>
  <c r="Z1468" i="19" s="1"/>
  <c r="AC1472" i="19"/>
  <c r="Y1472" i="19"/>
  <c r="Z1472" i="19" s="1"/>
  <c r="AC1476" i="19"/>
  <c r="Y1476" i="19"/>
  <c r="Z1476" i="19" s="1"/>
  <c r="AC1480" i="19"/>
  <c r="Y1480" i="19"/>
  <c r="Z1480" i="19" s="1"/>
  <c r="AC1484" i="19"/>
  <c r="Y1484" i="19"/>
  <c r="Z1484" i="19" s="1"/>
  <c r="AC1488" i="19"/>
  <c r="Y1488" i="19"/>
  <c r="Z1488" i="19" s="1"/>
  <c r="AC1492" i="19"/>
  <c r="Y1492" i="19"/>
  <c r="Z1492" i="19" s="1"/>
  <c r="AC1496" i="19"/>
  <c r="Y1496" i="19"/>
  <c r="Z1496" i="19" s="1"/>
  <c r="AC1500" i="19"/>
  <c r="Y1500" i="19"/>
  <c r="Z1500" i="19" s="1"/>
  <c r="AC1504" i="19"/>
  <c r="Y1504" i="19"/>
  <c r="Z1504" i="19" s="1"/>
  <c r="AC1508" i="19"/>
  <c r="Y1508" i="19"/>
  <c r="Z1508" i="19" s="1"/>
  <c r="AC1512" i="19"/>
  <c r="Y1512" i="19"/>
  <c r="Z1512" i="19" s="1"/>
  <c r="AC1516" i="19"/>
  <c r="Y1516" i="19"/>
  <c r="Z1516" i="19" s="1"/>
  <c r="AC1520" i="19"/>
  <c r="Y1520" i="19"/>
  <c r="Z1520" i="19" s="1"/>
  <c r="AC1524" i="19"/>
  <c r="Y1524" i="19"/>
  <c r="Z1524" i="19" s="1"/>
  <c r="AC1528" i="19"/>
  <c r="Y1528" i="19"/>
  <c r="Z1528" i="19" s="1"/>
  <c r="AC1532" i="19"/>
  <c r="Y1532" i="19"/>
  <c r="Z1532" i="19" s="1"/>
  <c r="AC1536" i="19"/>
  <c r="Y1536" i="19"/>
  <c r="Z1536" i="19" s="1"/>
  <c r="AC1540" i="19"/>
  <c r="Y1540" i="19"/>
  <c r="Z1540" i="19" s="1"/>
  <c r="AC1544" i="19"/>
  <c r="Y1544" i="19"/>
  <c r="Z1544" i="19" s="1"/>
  <c r="AC1548" i="19"/>
  <c r="Y1548" i="19"/>
  <c r="Z1548" i="19" s="1"/>
  <c r="AC1552" i="19"/>
  <c r="Y1552" i="19"/>
  <c r="Z1552" i="19" s="1"/>
  <c r="AC1556" i="19"/>
  <c r="Y1556" i="19"/>
  <c r="Z1556" i="19" s="1"/>
  <c r="AC1560" i="19"/>
  <c r="Y1560" i="19"/>
  <c r="Z1560" i="19" s="1"/>
  <c r="AC1566" i="19"/>
  <c r="Y1566" i="19"/>
  <c r="Z1566" i="19" s="1"/>
  <c r="AC1570" i="19"/>
  <c r="Y1570" i="19"/>
  <c r="Z1570" i="19" s="1"/>
  <c r="AC1574" i="19"/>
  <c r="Y1574" i="19"/>
  <c r="Z1574" i="19" s="1"/>
  <c r="AC1578" i="19"/>
  <c r="Y1578" i="19"/>
  <c r="Z1578" i="19" s="1"/>
  <c r="AC1582" i="19"/>
  <c r="Y1582" i="19"/>
  <c r="Z1582" i="19" s="1"/>
  <c r="AC1586" i="19"/>
  <c r="Y1586" i="19"/>
  <c r="Z1586" i="19" s="1"/>
  <c r="AC1588" i="19"/>
  <c r="Y1588" i="19"/>
  <c r="Z1588" i="19" s="1"/>
  <c r="AC1592" i="19"/>
  <c r="Y1592" i="19"/>
  <c r="Z1592" i="19" s="1"/>
  <c r="AC1596" i="19"/>
  <c r="Y1596" i="19"/>
  <c r="Z1596" i="19" s="1"/>
  <c r="AC1598" i="19"/>
  <c r="Y1598" i="19"/>
  <c r="Z1598" i="19" s="1"/>
  <c r="AC1600" i="19"/>
  <c r="Y1600" i="19"/>
  <c r="Z1600" i="19" s="1"/>
  <c r="AC1602" i="19"/>
  <c r="Y1602" i="19"/>
  <c r="Z1602" i="19" s="1"/>
  <c r="AC1604" i="19"/>
  <c r="Y1604" i="19"/>
  <c r="Z1604" i="19" s="1"/>
  <c r="AC1606" i="19"/>
  <c r="Y1606" i="19"/>
  <c r="Z1606" i="19" s="1"/>
  <c r="AC1608" i="19"/>
  <c r="Y1608" i="19"/>
  <c r="Z1608" i="19" s="1"/>
  <c r="AC1610" i="19"/>
  <c r="Y1610" i="19"/>
  <c r="Z1610" i="19" s="1"/>
  <c r="AC1612" i="19"/>
  <c r="Y1612" i="19"/>
  <c r="Z1612" i="19" s="1"/>
  <c r="AC1614" i="19"/>
  <c r="Y1614" i="19"/>
  <c r="Z1614" i="19" s="1"/>
  <c r="AC1616" i="19"/>
  <c r="Y1616" i="19"/>
  <c r="Z1616" i="19" s="1"/>
  <c r="AC1618" i="19"/>
  <c r="Y1618" i="19"/>
  <c r="Z1618" i="19" s="1"/>
  <c r="AC1620" i="19"/>
  <c r="Y1620" i="19"/>
  <c r="Z1620" i="19" s="1"/>
  <c r="AC1622" i="19"/>
  <c r="Y1622" i="19"/>
  <c r="Z1622" i="19" s="1"/>
  <c r="AC1624" i="19"/>
  <c r="Y1624" i="19"/>
  <c r="Z1624" i="19" s="1"/>
  <c r="AC1626" i="19"/>
  <c r="Y1626" i="19"/>
  <c r="Z1626" i="19" s="1"/>
  <c r="AC1630" i="19"/>
  <c r="Y1630" i="19"/>
  <c r="Z1630" i="19" s="1"/>
  <c r="AC1632" i="19"/>
  <c r="Y1632" i="19"/>
  <c r="Z1632" i="19" s="1"/>
  <c r="AC1634" i="19"/>
  <c r="Y1634" i="19"/>
  <c r="Z1634" i="19" s="1"/>
  <c r="AC1636" i="19"/>
  <c r="Y1636" i="19"/>
  <c r="Z1636" i="19" s="1"/>
  <c r="AC1638" i="19"/>
  <c r="Y1638" i="19"/>
  <c r="Z1638" i="19" s="1"/>
  <c r="AC1640" i="19"/>
  <c r="Y1640" i="19"/>
  <c r="Z1640" i="19" s="1"/>
  <c r="AC1642" i="19"/>
  <c r="Y1642" i="19"/>
  <c r="Z1642" i="19" s="1"/>
  <c r="AC1644" i="19"/>
  <c r="Y1644" i="19"/>
  <c r="Z1644" i="19" s="1"/>
  <c r="AC1646" i="19"/>
  <c r="Y1646" i="19"/>
  <c r="Z1646" i="19" s="1"/>
  <c r="AC1648" i="19"/>
  <c r="Y1648" i="19"/>
  <c r="Z1648" i="19" s="1"/>
  <c r="AC1650" i="19"/>
  <c r="Y1650" i="19"/>
  <c r="Z1650" i="19" s="1"/>
  <c r="AC1652" i="19"/>
  <c r="Y1652" i="19"/>
  <c r="Z1652" i="19" s="1"/>
  <c r="AC1654" i="19"/>
  <c r="Y1654" i="19"/>
  <c r="Z1654" i="19" s="1"/>
  <c r="AC1656" i="19"/>
  <c r="Y1656" i="19"/>
  <c r="Z1656" i="19" s="1"/>
  <c r="AC1658" i="19"/>
  <c r="Y1658" i="19"/>
  <c r="Z1658" i="19" s="1"/>
  <c r="AC1660" i="19"/>
  <c r="Y1660" i="19"/>
  <c r="Z1660" i="19" s="1"/>
  <c r="AC1662" i="19"/>
  <c r="Y1662" i="19"/>
  <c r="Z1662" i="19" s="1"/>
  <c r="AC1664" i="19"/>
  <c r="Y1664" i="19"/>
  <c r="Z1664" i="19" s="1"/>
  <c r="AC1666" i="19"/>
  <c r="Y1666" i="19"/>
  <c r="Z1666" i="19" s="1"/>
  <c r="AC1668" i="19"/>
  <c r="Y1668" i="19"/>
  <c r="Z1668" i="19" s="1"/>
  <c r="AC1670" i="19"/>
  <c r="Y1670" i="19"/>
  <c r="Z1670" i="19" s="1"/>
  <c r="AC1672" i="19"/>
  <c r="Y1672" i="19"/>
  <c r="Z1672" i="19" s="1"/>
  <c r="AC1674" i="19"/>
  <c r="Y1674" i="19"/>
  <c r="Z1674" i="19" s="1"/>
  <c r="AC1676" i="19"/>
  <c r="Y1676" i="19"/>
  <c r="Z1676" i="19" s="1"/>
  <c r="AC1678" i="19"/>
  <c r="Y1678" i="19"/>
  <c r="Z1678" i="19" s="1"/>
  <c r="AC1680" i="19"/>
  <c r="Y1680" i="19"/>
  <c r="Z1680" i="19" s="1"/>
  <c r="AC1682" i="19"/>
  <c r="Y1682" i="19"/>
  <c r="Z1682" i="19" s="1"/>
  <c r="AC1684" i="19"/>
  <c r="Y1684" i="19"/>
  <c r="Z1684" i="19" s="1"/>
  <c r="AC1686" i="19"/>
  <c r="Y1686" i="19"/>
  <c r="Z1686" i="19" s="1"/>
  <c r="AC1688" i="19"/>
  <c r="Y1688" i="19"/>
  <c r="Z1688" i="19" s="1"/>
  <c r="AC1690" i="19"/>
  <c r="Y1690" i="19"/>
  <c r="Z1690" i="19" s="1"/>
  <c r="AC1692" i="19"/>
  <c r="Y1692" i="19"/>
  <c r="Z1692" i="19" s="1"/>
  <c r="AC1694" i="19"/>
  <c r="Y1694" i="19"/>
  <c r="Z1694" i="19" s="1"/>
  <c r="AC1696" i="19"/>
  <c r="Y1696" i="19"/>
  <c r="Z1696" i="19" s="1"/>
  <c r="AC1698" i="19"/>
  <c r="Y1698" i="19"/>
  <c r="Z1698" i="19" s="1"/>
  <c r="AC1700" i="19"/>
  <c r="Y1700" i="19"/>
  <c r="Z1700" i="19" s="1"/>
  <c r="AC1702" i="19"/>
  <c r="Y1702" i="19"/>
  <c r="Z1702" i="19" s="1"/>
  <c r="AC1704" i="19"/>
  <c r="Y1704" i="19"/>
  <c r="Z1704" i="19" s="1"/>
  <c r="AC1706" i="19"/>
  <c r="Y1706" i="19"/>
  <c r="Z1706" i="19" s="1"/>
  <c r="AC1708" i="19"/>
  <c r="Y1708" i="19"/>
  <c r="Z1708" i="19" s="1"/>
  <c r="AC1710" i="19"/>
  <c r="Y1710" i="19"/>
  <c r="Z1710" i="19" s="1"/>
  <c r="AC1712" i="19"/>
  <c r="Y1712" i="19"/>
  <c r="Z1712" i="19" s="1"/>
  <c r="AC1714" i="19"/>
  <c r="Y1714" i="19"/>
  <c r="Z1714" i="19" s="1"/>
  <c r="AC1716" i="19"/>
  <c r="Y1716" i="19"/>
  <c r="Z1716" i="19" s="1"/>
  <c r="AC1718" i="19"/>
  <c r="Y1718" i="19"/>
  <c r="Z1718" i="19" s="1"/>
  <c r="AC1720" i="19"/>
  <c r="Y1720" i="19"/>
  <c r="Z1720" i="19" s="1"/>
  <c r="AC1722" i="19"/>
  <c r="Y1722" i="19"/>
  <c r="Z1722" i="19" s="1"/>
  <c r="AC1724" i="19"/>
  <c r="Y1724" i="19"/>
  <c r="Z1724" i="19" s="1"/>
  <c r="AC1726" i="19"/>
  <c r="Y1726" i="19"/>
  <c r="Z1726" i="19" s="1"/>
  <c r="AC1728" i="19"/>
  <c r="Y1728" i="19"/>
  <c r="Z1728" i="19" s="1"/>
  <c r="AC1730" i="19"/>
  <c r="Y1730" i="19"/>
  <c r="Z1730" i="19" s="1"/>
  <c r="AC1732" i="19"/>
  <c r="Y1732" i="19"/>
  <c r="Z1732" i="19" s="1"/>
  <c r="AC1734" i="19"/>
  <c r="Y1734" i="19"/>
  <c r="Z1734" i="19" s="1"/>
  <c r="AC1736" i="19"/>
  <c r="Y1736" i="19"/>
  <c r="Z1736" i="19" s="1"/>
  <c r="AC1738" i="19"/>
  <c r="Y1738" i="19"/>
  <c r="Z1738" i="19" s="1"/>
  <c r="AC1740" i="19"/>
  <c r="Y1740" i="19"/>
  <c r="Z1740" i="19" s="1"/>
  <c r="AC1742" i="19"/>
  <c r="Y1742" i="19"/>
  <c r="Z1742" i="19" s="1"/>
  <c r="AC1744" i="19"/>
  <c r="Y1744" i="19"/>
  <c r="Z1744" i="19" s="1"/>
  <c r="AC1746" i="19"/>
  <c r="Y1746" i="19"/>
  <c r="Z1746" i="19" s="1"/>
  <c r="AC1748" i="19"/>
  <c r="Y1748" i="19"/>
  <c r="Z1748" i="19" s="1"/>
  <c r="AC1750" i="19"/>
  <c r="Y1750" i="19"/>
  <c r="Z1750" i="19" s="1"/>
  <c r="AC1752" i="19"/>
  <c r="Y1752" i="19"/>
  <c r="Z1752" i="19" s="1"/>
  <c r="AC1754" i="19"/>
  <c r="Y1754" i="19"/>
  <c r="Z1754" i="19" s="1"/>
  <c r="AC1756" i="19"/>
  <c r="Y1756" i="19"/>
  <c r="Z1756" i="19" s="1"/>
  <c r="AC1758" i="19"/>
  <c r="Y1758" i="19"/>
  <c r="Z1758" i="19" s="1"/>
  <c r="AC1760" i="19"/>
  <c r="Y1760" i="19"/>
  <c r="Z1760" i="19" s="1"/>
  <c r="AC1762" i="19"/>
  <c r="Y1762" i="19"/>
  <c r="Z1762" i="19" s="1"/>
  <c r="AC1764" i="19"/>
  <c r="Y1764" i="19"/>
  <c r="Z1764" i="19" s="1"/>
  <c r="AC1766" i="19"/>
  <c r="Y1766" i="19"/>
  <c r="Z1766" i="19" s="1"/>
  <c r="AC1768" i="19"/>
  <c r="Y1768" i="19"/>
  <c r="Z1768" i="19" s="1"/>
  <c r="AC1770" i="19"/>
  <c r="Y1770" i="19"/>
  <c r="Z1770" i="19" s="1"/>
  <c r="AC1772" i="19"/>
  <c r="Y1772" i="19"/>
  <c r="Z1772" i="19" s="1"/>
  <c r="AC1774" i="19"/>
  <c r="Y1774" i="19"/>
  <c r="Z1774" i="19" s="1"/>
  <c r="AC1776" i="19"/>
  <c r="Y1776" i="19"/>
  <c r="Z1776" i="19" s="1"/>
  <c r="AC1778" i="19"/>
  <c r="Y1778" i="19"/>
  <c r="Z1778" i="19" s="1"/>
  <c r="AC1780" i="19"/>
  <c r="Y1780" i="19"/>
  <c r="Z1780" i="19" s="1"/>
  <c r="AC1782" i="19"/>
  <c r="Y1782" i="19"/>
  <c r="Z1782" i="19" s="1"/>
  <c r="AC1784" i="19"/>
  <c r="Y1784" i="19"/>
  <c r="Z1784" i="19" s="1"/>
  <c r="AC1786" i="19"/>
  <c r="Y1786" i="19"/>
  <c r="Z1786" i="19" s="1"/>
  <c r="AC1788" i="19"/>
  <c r="Y1788" i="19"/>
  <c r="Z1788" i="19" s="1"/>
  <c r="AC1790" i="19"/>
  <c r="Y1790" i="19"/>
  <c r="Z1790" i="19" s="1"/>
  <c r="AC1792" i="19"/>
  <c r="Y1792" i="19"/>
  <c r="Z1792" i="19" s="1"/>
  <c r="AC1794" i="19"/>
  <c r="Y1794" i="19"/>
  <c r="Z1794" i="19" s="1"/>
  <c r="AC1796" i="19"/>
  <c r="Y1796" i="19"/>
  <c r="Z1796" i="19" s="1"/>
  <c r="AC1798" i="19"/>
  <c r="Y1798" i="19"/>
  <c r="Z1798" i="19" s="1"/>
  <c r="AC1800" i="19"/>
  <c r="Y1800" i="19"/>
  <c r="Z1800" i="19" s="1"/>
  <c r="AC1802" i="19"/>
  <c r="Y1802" i="19"/>
  <c r="Z1802" i="19" s="1"/>
  <c r="AC1804" i="19"/>
  <c r="Y1804" i="19"/>
  <c r="Z1804" i="19" s="1"/>
  <c r="AC1806" i="19"/>
  <c r="Y1806" i="19"/>
  <c r="Z1806" i="19" s="1"/>
  <c r="AC1808" i="19"/>
  <c r="Y1808" i="19"/>
  <c r="Z1808" i="19" s="1"/>
  <c r="AC1810" i="19"/>
  <c r="Y1810" i="19"/>
  <c r="Z1810" i="19" s="1"/>
  <c r="AC1812" i="19"/>
  <c r="Y1812" i="19"/>
  <c r="Z1812" i="19" s="1"/>
  <c r="AC1814" i="19"/>
  <c r="Y1814" i="19"/>
  <c r="Z1814" i="19" s="1"/>
  <c r="AC1816" i="19"/>
  <c r="Y1816" i="19"/>
  <c r="Z1816" i="19" s="1"/>
  <c r="AC1818" i="19"/>
  <c r="Y1818" i="19"/>
  <c r="Z1818" i="19" s="1"/>
  <c r="AC1820" i="19"/>
  <c r="Y1820" i="19"/>
  <c r="Z1820" i="19" s="1"/>
  <c r="AC1822" i="19"/>
  <c r="Y1822" i="19"/>
  <c r="Z1822" i="19" s="1"/>
  <c r="AC1824" i="19"/>
  <c r="Y1824" i="19"/>
  <c r="Z1824" i="19" s="1"/>
  <c r="AC1826" i="19"/>
  <c r="Y1826" i="19"/>
  <c r="Z1826" i="19" s="1"/>
  <c r="AC1828" i="19"/>
  <c r="Y1828" i="19"/>
  <c r="Z1828" i="19" s="1"/>
  <c r="AC1830" i="19"/>
  <c r="Y1830" i="19"/>
  <c r="Z1830" i="19" s="1"/>
  <c r="AC1832" i="19"/>
  <c r="Y1832" i="19"/>
  <c r="Z1832" i="19" s="1"/>
  <c r="AC1834" i="19"/>
  <c r="Y1834" i="19"/>
  <c r="Z1834" i="19" s="1"/>
  <c r="AC1836" i="19"/>
  <c r="Y1836" i="19"/>
  <c r="Z1836" i="19" s="1"/>
  <c r="AC1838" i="19"/>
  <c r="Y1838" i="19"/>
  <c r="Z1838" i="19" s="1"/>
  <c r="AC1840" i="19"/>
  <c r="Y1840" i="19"/>
  <c r="Z1840" i="19" s="1"/>
  <c r="AC1842" i="19"/>
  <c r="Y1842" i="19"/>
  <c r="Z1842" i="19" s="1"/>
  <c r="AC1844" i="19"/>
  <c r="Y1844" i="19"/>
  <c r="Z1844" i="19" s="1"/>
  <c r="AC1846" i="19"/>
  <c r="Y1846" i="19"/>
  <c r="Z1846" i="19" s="1"/>
  <c r="AC1848" i="19"/>
  <c r="Y1848" i="19"/>
  <c r="Z1848" i="19" s="1"/>
  <c r="AC1850" i="19"/>
  <c r="Y1850" i="19"/>
  <c r="Z1850" i="19" s="1"/>
  <c r="AC1852" i="19"/>
  <c r="Y1852" i="19"/>
  <c r="Z1852" i="19" s="1"/>
  <c r="AC1854" i="19"/>
  <c r="Y1854" i="19"/>
  <c r="Z1854" i="19" s="1"/>
  <c r="AC1856" i="19"/>
  <c r="Y1856" i="19"/>
  <c r="Z1856" i="19" s="1"/>
  <c r="AC1858" i="19"/>
  <c r="Y1858" i="19"/>
  <c r="Z1858" i="19" s="1"/>
  <c r="AC1860" i="19"/>
  <c r="Y1860" i="19"/>
  <c r="Z1860" i="19" s="1"/>
  <c r="AC1862" i="19"/>
  <c r="Y1862" i="19"/>
  <c r="Z1862" i="19" s="1"/>
  <c r="AC1864" i="19"/>
  <c r="Y1864" i="19"/>
  <c r="Z1864" i="19" s="1"/>
  <c r="AC1866" i="19"/>
  <c r="Y1866" i="19"/>
  <c r="Z1866" i="19" s="1"/>
  <c r="AC1868" i="19"/>
  <c r="Y1868" i="19"/>
  <c r="Z1868" i="19" s="1"/>
  <c r="AC1870" i="19"/>
  <c r="Y1870" i="19"/>
  <c r="Z1870" i="19" s="1"/>
  <c r="AC1872" i="19"/>
  <c r="Y1872" i="19"/>
  <c r="Z1872" i="19" s="1"/>
  <c r="AC1874" i="19"/>
  <c r="Y1874" i="19"/>
  <c r="Z1874" i="19" s="1"/>
  <c r="AC1876" i="19"/>
  <c r="Y1876" i="19"/>
  <c r="Z1876" i="19" s="1"/>
  <c r="AC1878" i="19"/>
  <c r="Y1878" i="19"/>
  <c r="Z1878" i="19" s="1"/>
  <c r="AC1880" i="19"/>
  <c r="Y1880" i="19"/>
  <c r="Z1880" i="19" s="1"/>
  <c r="AC1882" i="19"/>
  <c r="Y1882" i="19"/>
  <c r="Z1882" i="19" s="1"/>
  <c r="AC1884" i="19"/>
  <c r="Y1884" i="19"/>
  <c r="Z1884" i="19" s="1"/>
  <c r="AC1886" i="19"/>
  <c r="Y1886" i="19"/>
  <c r="Z1886" i="19" s="1"/>
  <c r="AC1888" i="19"/>
  <c r="Y1888" i="19"/>
  <c r="Z1888" i="19" s="1"/>
  <c r="AC1890" i="19"/>
  <c r="Y1890" i="19"/>
  <c r="Z1890" i="19" s="1"/>
  <c r="AC1892" i="19"/>
  <c r="Y1892" i="19"/>
  <c r="Z1892" i="19" s="1"/>
  <c r="AC1894" i="19"/>
  <c r="Y1894" i="19"/>
  <c r="Z1894" i="19" s="1"/>
  <c r="AC1896" i="19"/>
  <c r="Y1896" i="19"/>
  <c r="Z1896" i="19" s="1"/>
  <c r="AC1898" i="19"/>
  <c r="Y1898" i="19"/>
  <c r="Z1898" i="19" s="1"/>
  <c r="AC1900" i="19"/>
  <c r="Y1900" i="19"/>
  <c r="Z1900" i="19" s="1"/>
  <c r="AC1902" i="19"/>
  <c r="Y1902" i="19"/>
  <c r="Z1902" i="19" s="1"/>
  <c r="AC1904" i="19"/>
  <c r="Y1904" i="19"/>
  <c r="Z1904" i="19" s="1"/>
  <c r="AC1906" i="19"/>
  <c r="Y1906" i="19"/>
  <c r="Z1906" i="19" s="1"/>
  <c r="AC1908" i="19"/>
  <c r="Y1908" i="19"/>
  <c r="Z1908" i="19" s="1"/>
  <c r="AC1910" i="19"/>
  <c r="Y1910" i="19"/>
  <c r="Z1910" i="19" s="1"/>
  <c r="AC1912" i="19"/>
  <c r="Y1912" i="19"/>
  <c r="Z1912" i="19" s="1"/>
  <c r="AC1914" i="19"/>
  <c r="Y1914" i="19"/>
  <c r="Z1914" i="19" s="1"/>
  <c r="AC1916" i="19"/>
  <c r="Y1916" i="19"/>
  <c r="Z1916" i="19" s="1"/>
  <c r="AC1918" i="19"/>
  <c r="Y1918" i="19"/>
  <c r="Z1918" i="19" s="1"/>
  <c r="AC1920" i="19"/>
  <c r="Y1920" i="19"/>
  <c r="Z1920" i="19" s="1"/>
  <c r="AC1922" i="19"/>
  <c r="Y1922" i="19"/>
  <c r="Z1922" i="19" s="1"/>
  <c r="AC1924" i="19"/>
  <c r="Y1924" i="19"/>
  <c r="Z1924" i="19" s="1"/>
  <c r="AC1926" i="19"/>
  <c r="Y1926" i="19"/>
  <c r="Z1926" i="19" s="1"/>
  <c r="AC1928" i="19"/>
  <c r="Y1928" i="19"/>
  <c r="Z1928" i="19" s="1"/>
  <c r="AC1930" i="19"/>
  <c r="Y1930" i="19"/>
  <c r="Z1930" i="19" s="1"/>
  <c r="AC1932" i="19"/>
  <c r="Y1932" i="19"/>
  <c r="Z1932" i="19" s="1"/>
  <c r="AC1934" i="19"/>
  <c r="Y1934" i="19"/>
  <c r="Z1934" i="19" s="1"/>
  <c r="AC1936" i="19"/>
  <c r="Y1936" i="19"/>
  <c r="Z1936" i="19" s="1"/>
  <c r="AC1938" i="19"/>
  <c r="Y1938" i="19"/>
  <c r="Z1938" i="19" s="1"/>
  <c r="AC1940" i="19"/>
  <c r="Y1940" i="19"/>
  <c r="Z1940" i="19" s="1"/>
  <c r="AC1942" i="19"/>
  <c r="Y1942" i="19"/>
  <c r="Z1942" i="19" s="1"/>
  <c r="AC1944" i="19"/>
  <c r="Y1944" i="19"/>
  <c r="Z1944" i="19" s="1"/>
  <c r="AC1946" i="19"/>
  <c r="Y1946" i="19"/>
  <c r="Z1946" i="19" s="1"/>
  <c r="AC1948" i="19"/>
  <c r="Y1948" i="19"/>
  <c r="Z1948" i="19" s="1"/>
  <c r="AC1950" i="19"/>
  <c r="Y1950" i="19"/>
  <c r="Z1950" i="19" s="1"/>
  <c r="AC1952" i="19"/>
  <c r="Y1952" i="19"/>
  <c r="Z1952" i="19" s="1"/>
  <c r="AC1954" i="19"/>
  <c r="Y1954" i="19"/>
  <c r="Z1954" i="19" s="1"/>
  <c r="AC1956" i="19"/>
  <c r="Y1956" i="19"/>
  <c r="Z1956" i="19" s="1"/>
  <c r="AC1958" i="19"/>
  <c r="Y1958" i="19"/>
  <c r="Z1958" i="19" s="1"/>
  <c r="AC1960" i="19"/>
  <c r="Y1960" i="19"/>
  <c r="Z1960" i="19" s="1"/>
  <c r="AC1962" i="19"/>
  <c r="Y1962" i="19"/>
  <c r="Z1962" i="19" s="1"/>
  <c r="AC1964" i="19"/>
  <c r="Y1964" i="19"/>
  <c r="Z1964" i="19" s="1"/>
  <c r="AC1966" i="19"/>
  <c r="Y1966" i="19"/>
  <c r="Z1966" i="19" s="1"/>
  <c r="AC1968" i="19"/>
  <c r="Y1968" i="19"/>
  <c r="Z1968" i="19" s="1"/>
  <c r="AC1970" i="19"/>
  <c r="Y1970" i="19"/>
  <c r="Z1970" i="19" s="1"/>
  <c r="AC1972" i="19"/>
  <c r="Y1972" i="19"/>
  <c r="Z1972" i="19" s="1"/>
  <c r="AC1974" i="19"/>
  <c r="Y1974" i="19"/>
  <c r="Z1974" i="19" s="1"/>
  <c r="AC1976" i="19"/>
  <c r="Y1976" i="19"/>
  <c r="Z1976" i="19" s="1"/>
  <c r="AC1978" i="19"/>
  <c r="Y1978" i="19"/>
  <c r="Z1978" i="19" s="1"/>
  <c r="AC1980" i="19"/>
  <c r="Y1980" i="19"/>
  <c r="Z1980" i="19" s="1"/>
  <c r="AC1982" i="19"/>
  <c r="Y1982" i="19"/>
  <c r="Z1982" i="19" s="1"/>
  <c r="AC1984" i="19"/>
  <c r="Y1984" i="19"/>
  <c r="Z1984" i="19" s="1"/>
  <c r="AC1986" i="19"/>
  <c r="Y1986" i="19"/>
  <c r="Z1986" i="19" s="1"/>
  <c r="AC1988" i="19"/>
  <c r="Y1988" i="19"/>
  <c r="Z1988" i="19" s="1"/>
  <c r="AC1990" i="19"/>
  <c r="Y1990" i="19"/>
  <c r="Z1990" i="19" s="1"/>
  <c r="AC1992" i="19"/>
  <c r="Y1992" i="19"/>
  <c r="Z1992" i="19" s="1"/>
  <c r="AC1994" i="19"/>
  <c r="Y1994" i="19"/>
  <c r="Z1994" i="19" s="1"/>
  <c r="AC1996" i="19"/>
  <c r="Y1996" i="19"/>
  <c r="Z1996" i="19" s="1"/>
  <c r="AC1998" i="19"/>
  <c r="Y1998" i="19"/>
  <c r="Z1998" i="19" s="1"/>
  <c r="AQ12" i="19"/>
  <c r="AP12" i="19"/>
  <c r="A68" i="26" a="1"/>
  <c r="A68" i="26" s="1"/>
  <c r="CA68" i="26" a="1"/>
  <c r="CA68" i="26" s="1"/>
  <c r="AC16" i="19"/>
  <c r="Y16" i="19"/>
  <c r="Z16" i="19" s="1"/>
  <c r="AC20" i="19"/>
  <c r="Y20" i="19"/>
  <c r="Z20" i="19" s="1"/>
  <c r="Y22" i="19"/>
  <c r="Z22" i="19" s="1"/>
  <c r="AC22" i="19"/>
  <c r="Y26" i="19"/>
  <c r="Z26" i="19" s="1"/>
  <c r="AC26" i="19"/>
  <c r="Y30" i="19"/>
  <c r="Z30" i="19" s="1"/>
  <c r="AC30" i="19"/>
  <c r="Y32" i="19"/>
  <c r="Z32" i="19" s="1"/>
  <c r="AC32" i="19"/>
  <c r="AC36" i="19"/>
  <c r="Y36" i="19"/>
  <c r="Z36" i="19" s="1"/>
  <c r="AC40" i="19"/>
  <c r="Y40" i="19"/>
  <c r="Z40" i="19" s="1"/>
  <c r="Y42" i="19"/>
  <c r="Z42" i="19" s="1"/>
  <c r="AC42" i="19"/>
  <c r="Y46" i="19"/>
  <c r="Z46" i="19" s="1"/>
  <c r="AC46" i="19"/>
  <c r="Y50" i="19"/>
  <c r="Z50" i="19" s="1"/>
  <c r="AC50" i="19"/>
  <c r="Y52" i="19"/>
  <c r="Z52" i="19" s="1"/>
  <c r="AC52" i="19"/>
  <c r="Y56" i="19"/>
  <c r="Z56" i="19" s="1"/>
  <c r="AC56" i="19"/>
  <c r="AC60" i="19"/>
  <c r="Y60" i="19"/>
  <c r="Z60" i="19" s="1"/>
  <c r="Y62" i="19"/>
  <c r="Z62" i="19" s="1"/>
  <c r="AC62" i="19"/>
  <c r="Y66" i="19"/>
  <c r="Z66" i="19" s="1"/>
  <c r="AC66" i="19"/>
  <c r="AC70" i="19"/>
  <c r="Y70" i="19"/>
  <c r="Z70" i="19" s="1"/>
  <c r="Y72" i="19"/>
  <c r="Z72" i="19" s="1"/>
  <c r="AC72" i="19"/>
  <c r="AC76" i="19"/>
  <c r="Y76" i="19"/>
  <c r="Z76" i="19" s="1"/>
  <c r="AC80" i="19"/>
  <c r="Y80" i="19"/>
  <c r="Z80" i="19" s="1"/>
  <c r="Y84" i="19"/>
  <c r="Z84" i="19" s="1"/>
  <c r="AC84" i="19"/>
  <c r="Y86" i="19"/>
  <c r="Z86" i="19" s="1"/>
  <c r="AC86" i="19"/>
  <c r="Y90" i="19"/>
  <c r="Z90" i="19" s="1"/>
  <c r="AC90" i="19"/>
  <c r="Y92" i="19"/>
  <c r="Z92" i="19" s="1"/>
  <c r="AC92" i="19"/>
  <c r="Y96" i="19"/>
  <c r="Z96" i="19" s="1"/>
  <c r="AC96" i="19"/>
  <c r="Y100" i="19"/>
  <c r="Z100" i="19" s="1"/>
  <c r="AC100" i="19"/>
  <c r="AC102" i="19"/>
  <c r="Y102" i="19"/>
  <c r="Z102" i="19" s="1"/>
  <c r="AC106" i="19"/>
  <c r="Y106" i="19"/>
  <c r="Z106" i="19" s="1"/>
  <c r="AC110" i="19"/>
  <c r="Y110" i="19"/>
  <c r="Z110" i="19" s="1"/>
  <c r="Y112" i="19"/>
  <c r="Z112" i="19" s="1"/>
  <c r="AC112" i="19"/>
  <c r="Y116" i="19"/>
  <c r="Z116" i="19" s="1"/>
  <c r="AC116" i="19"/>
  <c r="Y120" i="19"/>
  <c r="Z120" i="19" s="1"/>
  <c r="AC120" i="19"/>
  <c r="AC122" i="19"/>
  <c r="Y122" i="19"/>
  <c r="Z122" i="19" s="1"/>
  <c r="Y126" i="19"/>
  <c r="Z126" i="19" s="1"/>
  <c r="AC126" i="19"/>
  <c r="AC130" i="19"/>
  <c r="Y130" i="19"/>
  <c r="Z130" i="19" s="1"/>
  <c r="AC132" i="19"/>
  <c r="Y132" i="19"/>
  <c r="Z132" i="19" s="1"/>
  <c r="AC136" i="19"/>
  <c r="Y136" i="19"/>
  <c r="Z136" i="19" s="1"/>
  <c r="Y140" i="19"/>
  <c r="Z140" i="19" s="1"/>
  <c r="AC140" i="19"/>
  <c r="Y142" i="19"/>
  <c r="Z142" i="19" s="1"/>
  <c r="AC142" i="19"/>
  <c r="AC146" i="19"/>
  <c r="Y146" i="19"/>
  <c r="Z146" i="19" s="1"/>
  <c r="AC150" i="19"/>
  <c r="Y150" i="19"/>
  <c r="Z150" i="19" s="1"/>
  <c r="Y154" i="19"/>
  <c r="Z154" i="19" s="1"/>
  <c r="AC154" i="19"/>
  <c r="Y156" i="19"/>
  <c r="Z156" i="19" s="1"/>
  <c r="AC156" i="19"/>
  <c r="AC160" i="19"/>
  <c r="Y160" i="19"/>
  <c r="Z160" i="19" s="1"/>
  <c r="AC164" i="19"/>
  <c r="Y164" i="19"/>
  <c r="Z164" i="19" s="1"/>
  <c r="AC166" i="19"/>
  <c r="Y166" i="19"/>
  <c r="Z166" i="19" s="1"/>
  <c r="AC170" i="19"/>
  <c r="Y170" i="19"/>
  <c r="Z170" i="19" s="1"/>
  <c r="AC174" i="19"/>
  <c r="Y174" i="19"/>
  <c r="Z174" i="19" s="1"/>
  <c r="Y176" i="19"/>
  <c r="Z176" i="19" s="1"/>
  <c r="AC176" i="19"/>
  <c r="AC180" i="19"/>
  <c r="Y180" i="19"/>
  <c r="Z180" i="19" s="1"/>
  <c r="Y184" i="19"/>
  <c r="Z184" i="19" s="1"/>
  <c r="AC184" i="19"/>
  <c r="Y188" i="19"/>
  <c r="Z188" i="19" s="1"/>
  <c r="AC188" i="19"/>
  <c r="AC192" i="19"/>
  <c r="Y192" i="19"/>
  <c r="Z192" i="19" s="1"/>
  <c r="AC196" i="19"/>
  <c r="Y196" i="19"/>
  <c r="Z196" i="19" s="1"/>
  <c r="AC200" i="19"/>
  <c r="Y200" i="19"/>
  <c r="Z200" i="19" s="1"/>
  <c r="AC202" i="19"/>
  <c r="Y202" i="19"/>
  <c r="Z202" i="19" s="1"/>
  <c r="AC206" i="19"/>
  <c r="Y206" i="19"/>
  <c r="Z206" i="19" s="1"/>
  <c r="AC210" i="19"/>
  <c r="Y210" i="19"/>
  <c r="Z210" i="19" s="1"/>
  <c r="AC214" i="19"/>
  <c r="Y214" i="19"/>
  <c r="Z214" i="19" s="1"/>
  <c r="AC216" i="19"/>
  <c r="Y216" i="19"/>
  <c r="Z216" i="19" s="1"/>
  <c r="AC220" i="19"/>
  <c r="Y220" i="19"/>
  <c r="Z220" i="19" s="1"/>
  <c r="AC224" i="19"/>
  <c r="Y224" i="19"/>
  <c r="Z224" i="19" s="1"/>
  <c r="AC228" i="19"/>
  <c r="Y228" i="19"/>
  <c r="Z228" i="19" s="1"/>
  <c r="AC252" i="19"/>
  <c r="Y252" i="19"/>
  <c r="Z252" i="19" s="1"/>
  <c r="AC256" i="19"/>
  <c r="Y256" i="19"/>
  <c r="Z256" i="19" s="1"/>
  <c r="AC258" i="19"/>
  <c r="Y258" i="19"/>
  <c r="Z258" i="19" s="1"/>
  <c r="AC262" i="19"/>
  <c r="Y262" i="19"/>
  <c r="Z262" i="19" s="1"/>
  <c r="AC266" i="19"/>
  <c r="Y266" i="19"/>
  <c r="Z266" i="19" s="1"/>
  <c r="AC270" i="19"/>
  <c r="Y270" i="19"/>
  <c r="Z270" i="19" s="1"/>
  <c r="AC272" i="19"/>
  <c r="Y272" i="19"/>
  <c r="Z272" i="19" s="1"/>
  <c r="AC276" i="19"/>
  <c r="Y276" i="19"/>
  <c r="Z276" i="19" s="1"/>
  <c r="AC280" i="19"/>
  <c r="Y280" i="19"/>
  <c r="Z280" i="19" s="1"/>
  <c r="AC282" i="19"/>
  <c r="Y282" i="19"/>
  <c r="Z282" i="19" s="1"/>
  <c r="AC286" i="19"/>
  <c r="Y286" i="19"/>
  <c r="Z286" i="19" s="1"/>
  <c r="AC290" i="19"/>
  <c r="Y290" i="19"/>
  <c r="Z290" i="19" s="1"/>
  <c r="AC292" i="19"/>
  <c r="Y292" i="19"/>
  <c r="Z292" i="19" s="1"/>
  <c r="AC296" i="19"/>
  <c r="Y296" i="19"/>
  <c r="Z296" i="19" s="1"/>
  <c r="AC300" i="19"/>
  <c r="Y300" i="19"/>
  <c r="Z300" i="19" s="1"/>
  <c r="AC302" i="19"/>
  <c r="Y302" i="19"/>
  <c r="Z302" i="19" s="1"/>
  <c r="AC306" i="19"/>
  <c r="Y306" i="19"/>
  <c r="Z306" i="19" s="1"/>
  <c r="AC310" i="19"/>
  <c r="Y310" i="19"/>
  <c r="Z310" i="19" s="1"/>
  <c r="AC314" i="19"/>
  <c r="Y314" i="19"/>
  <c r="Z314" i="19" s="1"/>
  <c r="AC316" i="19"/>
  <c r="Y316" i="19"/>
  <c r="Z316" i="19" s="1"/>
  <c r="AC320" i="19"/>
  <c r="Y320" i="19"/>
  <c r="Z320" i="19" s="1"/>
  <c r="AC324" i="19"/>
  <c r="Y324" i="19"/>
  <c r="Z324" i="19" s="1"/>
  <c r="AC328" i="19"/>
  <c r="Y328" i="19"/>
  <c r="Z328" i="19" s="1"/>
  <c r="AC330" i="19"/>
  <c r="Y330" i="19"/>
  <c r="Z330" i="19" s="1"/>
  <c r="AC334" i="19"/>
  <c r="Y334" i="19"/>
  <c r="Z334" i="19" s="1"/>
  <c r="AC338" i="19"/>
  <c r="Y338" i="19"/>
  <c r="Z338" i="19" s="1"/>
  <c r="AC340" i="19"/>
  <c r="Y340" i="19"/>
  <c r="Z340" i="19" s="1"/>
  <c r="AC344" i="19"/>
  <c r="Y344" i="19"/>
  <c r="Z344" i="19" s="1"/>
  <c r="AC348" i="19"/>
  <c r="Y348" i="19"/>
  <c r="Z348" i="19" s="1"/>
  <c r="AC350" i="19"/>
  <c r="Y350" i="19"/>
  <c r="Z350" i="19" s="1"/>
  <c r="AC354" i="19"/>
  <c r="Y354" i="19"/>
  <c r="Z354" i="19" s="1"/>
  <c r="AC358" i="19"/>
  <c r="Y358" i="19"/>
  <c r="Z358" i="19" s="1"/>
  <c r="AC360" i="19"/>
  <c r="Y360" i="19"/>
  <c r="Z360" i="19" s="1"/>
  <c r="AC364" i="19"/>
  <c r="Y364" i="19"/>
  <c r="Z364" i="19" s="1"/>
  <c r="AC368" i="19"/>
  <c r="Y368" i="19"/>
  <c r="Z368" i="19" s="1"/>
  <c r="AC370" i="19"/>
  <c r="Y370" i="19"/>
  <c r="Z370" i="19" s="1"/>
  <c r="AC374" i="19"/>
  <c r="Y374" i="19"/>
  <c r="Z374" i="19" s="1"/>
  <c r="AC378" i="19"/>
  <c r="Y378" i="19"/>
  <c r="Z378" i="19" s="1"/>
  <c r="AC380" i="19"/>
  <c r="Y380" i="19"/>
  <c r="Z380" i="19" s="1"/>
  <c r="AC384" i="19"/>
  <c r="Y384" i="19"/>
  <c r="Z384" i="19" s="1"/>
  <c r="AC388" i="19"/>
  <c r="Y388" i="19"/>
  <c r="Z388" i="19" s="1"/>
  <c r="AC390" i="19"/>
  <c r="Y390" i="19"/>
  <c r="Z390" i="19" s="1"/>
  <c r="AC394" i="19"/>
  <c r="Y394" i="19"/>
  <c r="Z394" i="19" s="1"/>
  <c r="AC398" i="19"/>
  <c r="Y398" i="19"/>
  <c r="Z398" i="19" s="1"/>
  <c r="AC400" i="19"/>
  <c r="Y400" i="19"/>
  <c r="Z400" i="19" s="1"/>
  <c r="AC404" i="19"/>
  <c r="Y404" i="19"/>
  <c r="Z404" i="19" s="1"/>
  <c r="AC408" i="19"/>
  <c r="Y408" i="19"/>
  <c r="Z408" i="19" s="1"/>
  <c r="AC410" i="19"/>
  <c r="Y410" i="19"/>
  <c r="Z410" i="19" s="1"/>
  <c r="AC414" i="19"/>
  <c r="Y414" i="19"/>
  <c r="Z414" i="19" s="1"/>
  <c r="AC418" i="19"/>
  <c r="Y418" i="19"/>
  <c r="Z418" i="19" s="1"/>
  <c r="AC420" i="19"/>
  <c r="Y420" i="19"/>
  <c r="Z420" i="19" s="1"/>
  <c r="AC424" i="19"/>
  <c r="Y424" i="19"/>
  <c r="Z424" i="19" s="1"/>
  <c r="AC426" i="19"/>
  <c r="Y426" i="19"/>
  <c r="Z426" i="19" s="1"/>
  <c r="AC430" i="19"/>
  <c r="Y430" i="19"/>
  <c r="Z430" i="19" s="1"/>
  <c r="AC434" i="19"/>
  <c r="Y434" i="19"/>
  <c r="Z434" i="19" s="1"/>
  <c r="AC436" i="19"/>
  <c r="Y436" i="19"/>
  <c r="Z436" i="19" s="1"/>
  <c r="AC440" i="19"/>
  <c r="Y440" i="19"/>
  <c r="Z440" i="19" s="1"/>
  <c r="AC444" i="19"/>
  <c r="Y444" i="19"/>
  <c r="Z444" i="19" s="1"/>
  <c r="AC446" i="19"/>
  <c r="Y446" i="19"/>
  <c r="Z446" i="19" s="1"/>
  <c r="AC450" i="19"/>
  <c r="Y450" i="19"/>
  <c r="Z450" i="19" s="1"/>
  <c r="AC454" i="19"/>
  <c r="Y454" i="19"/>
  <c r="Z454" i="19" s="1"/>
  <c r="AC456" i="19"/>
  <c r="Y456" i="19"/>
  <c r="Z456" i="19" s="1"/>
  <c r="AC460" i="19"/>
  <c r="Y460" i="19"/>
  <c r="Z460" i="19" s="1"/>
  <c r="AC464" i="19"/>
  <c r="Y464" i="19"/>
  <c r="Z464" i="19" s="1"/>
  <c r="AC466" i="19"/>
  <c r="Y466" i="19"/>
  <c r="Z466" i="19" s="1"/>
  <c r="AC470" i="19"/>
  <c r="Y470" i="19"/>
  <c r="Z470" i="19" s="1"/>
  <c r="AC474" i="19"/>
  <c r="Y474" i="19"/>
  <c r="Z474" i="19" s="1"/>
  <c r="AC476" i="19"/>
  <c r="Y476" i="19"/>
  <c r="Z476" i="19" s="1"/>
  <c r="AC480" i="19"/>
  <c r="Y480" i="19"/>
  <c r="Z480" i="19" s="1"/>
  <c r="AC484" i="19"/>
  <c r="Y484" i="19"/>
  <c r="Z484" i="19" s="1"/>
  <c r="AC488" i="19"/>
  <c r="Y488" i="19"/>
  <c r="Z488" i="19" s="1"/>
  <c r="AC490" i="19"/>
  <c r="Y490" i="19"/>
  <c r="Z490" i="19" s="1"/>
  <c r="AC494" i="19"/>
  <c r="Y494" i="19"/>
  <c r="Z494" i="19" s="1"/>
  <c r="AC498" i="19"/>
  <c r="Y498" i="19"/>
  <c r="Z498" i="19" s="1"/>
  <c r="AC500" i="19"/>
  <c r="Y500" i="19"/>
  <c r="Z500" i="19" s="1"/>
  <c r="AC504" i="19"/>
  <c r="Y504" i="19"/>
  <c r="Z504" i="19" s="1"/>
  <c r="AC508" i="19"/>
  <c r="Y508" i="19"/>
  <c r="Z508" i="19" s="1"/>
  <c r="AC510" i="19"/>
  <c r="Y510" i="19"/>
  <c r="Z510" i="19" s="1"/>
  <c r="AC514" i="19"/>
  <c r="Y514" i="19"/>
  <c r="Z514" i="19" s="1"/>
  <c r="AC518" i="19"/>
  <c r="Y518" i="19"/>
  <c r="Z518" i="19" s="1"/>
  <c r="AC522" i="19"/>
  <c r="Y522" i="19"/>
  <c r="Z522" i="19" s="1"/>
  <c r="AC524" i="19"/>
  <c r="Y524" i="19"/>
  <c r="Z524" i="19" s="1"/>
  <c r="AC528" i="19"/>
  <c r="Y528" i="19"/>
  <c r="Z528" i="19" s="1"/>
  <c r="AC530" i="19"/>
  <c r="Y530" i="19"/>
  <c r="Z530" i="19" s="1"/>
  <c r="AC534" i="19"/>
  <c r="Y534" i="19"/>
  <c r="Z534" i="19" s="1"/>
  <c r="AC538" i="19"/>
  <c r="Y538" i="19"/>
  <c r="Z538" i="19" s="1"/>
  <c r="AC540" i="19"/>
  <c r="Y540" i="19"/>
  <c r="Z540" i="19" s="1"/>
  <c r="AC544" i="19"/>
  <c r="Y544" i="19"/>
  <c r="Z544" i="19" s="1"/>
  <c r="AC548" i="19"/>
  <c r="Y548" i="19"/>
  <c r="Z548" i="19" s="1"/>
  <c r="AC550" i="19"/>
  <c r="Y550" i="19"/>
  <c r="Z550" i="19" s="1"/>
  <c r="AC554" i="19"/>
  <c r="Y554" i="19"/>
  <c r="Z554" i="19" s="1"/>
  <c r="AC558" i="19"/>
  <c r="Y558" i="19"/>
  <c r="Z558" i="19" s="1"/>
  <c r="AC560" i="19"/>
  <c r="Y560" i="19"/>
  <c r="Z560" i="19" s="1"/>
  <c r="AC564" i="19"/>
  <c r="Y564" i="19"/>
  <c r="Z564" i="19" s="1"/>
  <c r="AC568" i="19"/>
  <c r="Y568" i="19"/>
  <c r="Z568" i="19" s="1"/>
  <c r="AC570" i="19"/>
  <c r="Y570" i="19"/>
  <c r="Z570" i="19" s="1"/>
  <c r="AC574" i="19"/>
  <c r="Y574" i="19"/>
  <c r="Z574" i="19" s="1"/>
  <c r="AC578" i="19"/>
  <c r="Y578" i="19"/>
  <c r="Z578" i="19" s="1"/>
  <c r="AC582" i="19"/>
  <c r="Y582" i="19"/>
  <c r="Z582" i="19" s="1"/>
  <c r="AC584" i="19"/>
  <c r="Y584" i="19"/>
  <c r="Z584" i="19" s="1"/>
  <c r="AC588" i="19"/>
  <c r="Y588" i="19"/>
  <c r="Z588" i="19" s="1"/>
  <c r="AC592" i="19"/>
  <c r="Y592" i="19"/>
  <c r="Z592" i="19" s="1"/>
  <c r="AC596" i="19"/>
  <c r="Y596" i="19"/>
  <c r="Z596" i="19" s="1"/>
  <c r="AC598" i="19"/>
  <c r="Y598" i="19"/>
  <c r="Z598" i="19" s="1"/>
  <c r="AC602" i="19"/>
  <c r="Y602" i="19"/>
  <c r="Z602" i="19" s="1"/>
  <c r="AC604" i="19"/>
  <c r="Y604" i="19"/>
  <c r="Z604" i="19" s="1"/>
  <c r="AC608" i="19"/>
  <c r="Y608" i="19"/>
  <c r="Z608" i="19" s="1"/>
  <c r="AC612" i="19"/>
  <c r="Y612" i="19"/>
  <c r="Z612" i="19" s="1"/>
  <c r="AC616" i="19"/>
  <c r="Y616" i="19"/>
  <c r="Z616" i="19" s="1"/>
  <c r="AC618" i="19"/>
  <c r="Y618" i="19"/>
  <c r="Z618" i="19" s="1"/>
  <c r="AC622" i="19"/>
  <c r="Y622" i="19"/>
  <c r="Z622" i="19" s="1"/>
  <c r="AC626" i="19"/>
  <c r="Y626" i="19"/>
  <c r="Z626" i="19" s="1"/>
  <c r="AC628" i="19"/>
  <c r="Y628" i="19"/>
  <c r="Z628" i="19" s="1"/>
  <c r="AC632" i="19"/>
  <c r="Y632" i="19"/>
  <c r="Z632" i="19" s="1"/>
  <c r="AC636" i="19"/>
  <c r="Y636" i="19"/>
  <c r="Z636" i="19" s="1"/>
  <c r="AC638" i="19"/>
  <c r="Y638" i="19"/>
  <c r="Z638" i="19" s="1"/>
  <c r="AC642" i="19"/>
  <c r="Y642" i="19"/>
  <c r="Z642" i="19" s="1"/>
  <c r="AC644" i="19"/>
  <c r="Y644" i="19"/>
  <c r="Z644" i="19" s="1"/>
  <c r="AC648" i="19"/>
  <c r="Y648" i="19"/>
  <c r="Z648" i="19" s="1"/>
  <c r="AC652" i="19"/>
  <c r="Y652" i="19"/>
  <c r="Z652" i="19" s="1"/>
  <c r="AC656" i="19"/>
  <c r="Y656" i="19"/>
  <c r="Z656" i="19" s="1"/>
  <c r="AC658" i="19"/>
  <c r="Y658" i="19"/>
  <c r="Z658" i="19" s="1"/>
  <c r="AC662" i="19"/>
  <c r="Y662" i="19"/>
  <c r="Z662" i="19" s="1"/>
  <c r="AC666" i="19"/>
  <c r="Y666" i="19"/>
  <c r="Z666" i="19" s="1"/>
  <c r="AC668" i="19"/>
  <c r="Y668" i="19"/>
  <c r="Z668" i="19" s="1"/>
  <c r="AC672" i="19"/>
  <c r="Y672" i="19"/>
  <c r="Z672" i="19" s="1"/>
  <c r="AC674" i="19"/>
  <c r="Y674" i="19"/>
  <c r="Z674" i="19" s="1"/>
  <c r="AC678" i="19"/>
  <c r="Y678" i="19"/>
  <c r="Z678" i="19" s="1"/>
  <c r="AC682" i="19"/>
  <c r="Y682" i="19"/>
  <c r="Z682" i="19" s="1"/>
  <c r="AC686" i="19"/>
  <c r="Y686" i="19"/>
  <c r="Z686" i="19" s="1"/>
  <c r="AC688" i="19"/>
  <c r="Y688" i="19"/>
  <c r="Z688" i="19" s="1"/>
  <c r="AC692" i="19"/>
  <c r="Y692" i="19"/>
  <c r="Z692" i="19" s="1"/>
  <c r="AC696" i="19"/>
  <c r="Y696" i="19"/>
  <c r="Z696" i="19" s="1"/>
  <c r="AC698" i="19"/>
  <c r="Y698" i="19"/>
  <c r="Z698" i="19" s="1"/>
  <c r="AC702" i="19"/>
  <c r="Y702" i="19"/>
  <c r="Z702" i="19" s="1"/>
  <c r="AC704" i="19"/>
  <c r="Y704" i="19"/>
  <c r="Z704" i="19" s="1"/>
  <c r="AC708" i="19"/>
  <c r="Y708" i="19"/>
  <c r="Z708" i="19" s="1"/>
  <c r="AC710" i="19"/>
  <c r="Y710" i="19"/>
  <c r="Z710" i="19" s="1"/>
  <c r="AC714" i="19"/>
  <c r="Y714" i="19"/>
  <c r="Z714" i="19" s="1"/>
  <c r="AC718" i="19"/>
  <c r="Y718" i="19"/>
  <c r="Z718" i="19" s="1"/>
  <c r="AC720" i="19"/>
  <c r="Y720" i="19"/>
  <c r="Z720" i="19" s="1"/>
  <c r="AC724" i="19"/>
  <c r="Y724" i="19"/>
  <c r="Z724" i="19" s="1"/>
  <c r="AC728" i="19"/>
  <c r="Y728" i="19"/>
  <c r="Z728" i="19" s="1"/>
  <c r="AC730" i="19"/>
  <c r="Y730" i="19"/>
  <c r="Z730" i="19" s="1"/>
  <c r="AC734" i="19"/>
  <c r="Y734" i="19"/>
  <c r="Z734" i="19" s="1"/>
  <c r="AC736" i="19"/>
  <c r="Y736" i="19"/>
  <c r="Z736" i="19" s="1"/>
  <c r="AC738" i="19"/>
  <c r="Y738" i="19"/>
  <c r="Z738" i="19" s="1"/>
  <c r="AC742" i="19"/>
  <c r="Y742" i="19"/>
  <c r="Z742" i="19" s="1"/>
  <c r="AC744" i="19"/>
  <c r="Y744" i="19"/>
  <c r="Z744" i="19" s="1"/>
  <c r="AC748" i="19"/>
  <c r="Y748" i="19"/>
  <c r="Z748" i="19" s="1"/>
  <c r="AC752" i="19"/>
  <c r="Y752" i="19"/>
  <c r="Z752" i="19" s="1"/>
  <c r="AC756" i="19"/>
  <c r="Y756" i="19"/>
  <c r="Z756" i="19" s="1"/>
  <c r="AC758" i="19"/>
  <c r="Y758" i="19"/>
  <c r="Z758" i="19" s="1"/>
  <c r="AC762" i="19"/>
  <c r="Y762" i="19"/>
  <c r="Z762" i="19" s="1"/>
  <c r="AC766" i="19"/>
  <c r="Y766" i="19"/>
  <c r="Z766" i="19" s="1"/>
  <c r="AC768" i="19"/>
  <c r="Y768" i="19"/>
  <c r="Z768" i="19" s="1"/>
  <c r="AC772" i="19"/>
  <c r="Y772" i="19"/>
  <c r="Z772" i="19" s="1"/>
  <c r="AC774" i="19"/>
  <c r="Y774" i="19"/>
  <c r="Z774" i="19" s="1"/>
  <c r="AC778" i="19"/>
  <c r="Y778" i="19"/>
  <c r="Z778" i="19" s="1"/>
  <c r="AC780" i="19"/>
  <c r="Y780" i="19"/>
  <c r="Z780" i="19" s="1"/>
  <c r="AC784" i="19"/>
  <c r="Y784" i="19"/>
  <c r="Z784" i="19" s="1"/>
  <c r="AC788" i="19"/>
  <c r="Y788" i="19"/>
  <c r="Z788" i="19" s="1"/>
  <c r="AC790" i="19"/>
  <c r="Y790" i="19"/>
  <c r="Z790" i="19" s="1"/>
  <c r="AC794" i="19"/>
  <c r="Y794" i="19"/>
  <c r="Z794" i="19" s="1"/>
  <c r="AC798" i="19"/>
  <c r="Y798" i="19"/>
  <c r="Z798" i="19" s="1"/>
  <c r="AC800" i="19"/>
  <c r="Y800" i="19"/>
  <c r="Z800" i="19" s="1"/>
  <c r="AC804" i="19"/>
  <c r="Y804" i="19"/>
  <c r="Z804" i="19" s="1"/>
  <c r="AC808" i="19"/>
  <c r="Y808" i="19"/>
  <c r="Z808" i="19" s="1"/>
  <c r="AC810" i="19"/>
  <c r="Y810" i="19"/>
  <c r="Z810" i="19" s="1"/>
  <c r="AC814" i="19"/>
  <c r="Y814" i="19"/>
  <c r="Z814" i="19" s="1"/>
  <c r="AC818" i="19"/>
  <c r="Y818" i="19"/>
  <c r="Z818" i="19" s="1"/>
  <c r="AC820" i="19"/>
  <c r="Y820" i="19"/>
  <c r="Z820" i="19" s="1"/>
  <c r="AC824" i="19"/>
  <c r="Y824" i="19"/>
  <c r="Z824" i="19" s="1"/>
  <c r="AC828" i="19"/>
  <c r="Y828" i="19"/>
  <c r="Z828" i="19" s="1"/>
  <c r="AC830" i="19"/>
  <c r="Y830" i="19"/>
  <c r="Z830" i="19" s="1"/>
  <c r="AC834" i="19"/>
  <c r="Y834" i="19"/>
  <c r="Z834" i="19" s="1"/>
  <c r="AC836" i="19"/>
  <c r="Y836" i="19"/>
  <c r="Z836" i="19" s="1"/>
  <c r="AC840" i="19"/>
  <c r="Y840" i="19"/>
  <c r="Z840" i="19" s="1"/>
  <c r="AC844" i="19"/>
  <c r="Y844" i="19"/>
  <c r="Z844" i="19" s="1"/>
  <c r="AC848" i="19"/>
  <c r="Y848" i="19"/>
  <c r="Z848" i="19" s="1"/>
  <c r="AC850" i="19"/>
  <c r="Y850" i="19"/>
  <c r="Z850" i="19" s="1"/>
  <c r="AC854" i="19"/>
  <c r="Y854" i="19"/>
  <c r="Z854" i="19" s="1"/>
  <c r="AC858" i="19"/>
  <c r="Y858" i="19"/>
  <c r="Z858" i="19" s="1"/>
  <c r="AC860" i="19"/>
  <c r="Y860" i="19"/>
  <c r="Z860" i="19" s="1"/>
  <c r="AC864" i="19"/>
  <c r="Y864" i="19"/>
  <c r="Z864" i="19" s="1"/>
  <c r="AC868" i="19"/>
  <c r="Y868" i="19"/>
  <c r="Z868" i="19" s="1"/>
  <c r="AC870" i="19"/>
  <c r="Y870" i="19"/>
  <c r="Z870" i="19" s="1"/>
  <c r="AC874" i="19"/>
  <c r="Y874" i="19"/>
  <c r="Z874" i="19" s="1"/>
  <c r="AC878" i="19"/>
  <c r="Y878" i="19"/>
  <c r="Z878" i="19" s="1"/>
  <c r="AC880" i="19"/>
  <c r="Y880" i="19"/>
  <c r="Z880" i="19" s="1"/>
  <c r="AC884" i="19"/>
  <c r="Y884" i="19"/>
  <c r="Z884" i="19" s="1"/>
  <c r="AC888" i="19"/>
  <c r="Y888" i="19"/>
  <c r="Z888" i="19" s="1"/>
  <c r="AC892" i="19"/>
  <c r="Y892" i="19"/>
  <c r="Z892" i="19" s="1"/>
  <c r="AC896" i="19"/>
  <c r="Y896" i="19"/>
  <c r="Z896" i="19" s="1"/>
  <c r="AC900" i="19"/>
  <c r="Y900" i="19"/>
  <c r="Z900" i="19" s="1"/>
  <c r="AC904" i="19"/>
  <c r="Y904" i="19"/>
  <c r="Z904" i="19" s="1"/>
  <c r="AC908" i="19"/>
  <c r="Y908" i="19"/>
  <c r="Z908" i="19" s="1"/>
  <c r="AC912" i="19"/>
  <c r="Y912" i="19"/>
  <c r="Z912" i="19" s="1"/>
  <c r="AC916" i="19"/>
  <c r="Y916" i="19"/>
  <c r="Z916" i="19" s="1"/>
  <c r="AC920" i="19"/>
  <c r="Y920" i="19"/>
  <c r="Z920" i="19" s="1"/>
  <c r="AC924" i="19"/>
  <c r="Y924" i="19"/>
  <c r="Z924" i="19" s="1"/>
  <c r="AC928" i="19"/>
  <c r="Y928" i="19"/>
  <c r="Z928" i="19" s="1"/>
  <c r="AC932" i="19"/>
  <c r="Y932" i="19"/>
  <c r="Z932" i="19" s="1"/>
  <c r="AC936" i="19"/>
  <c r="Y936" i="19"/>
  <c r="Z936" i="19" s="1"/>
  <c r="AC940" i="19"/>
  <c r="Y940" i="19"/>
  <c r="Z940" i="19" s="1"/>
  <c r="AC944" i="19"/>
  <c r="Y944" i="19"/>
  <c r="Z944" i="19" s="1"/>
  <c r="AC948" i="19"/>
  <c r="Y948" i="19"/>
  <c r="Z948" i="19" s="1"/>
  <c r="AC952" i="19"/>
  <c r="Y952" i="19"/>
  <c r="Z952" i="19" s="1"/>
  <c r="AC956" i="19"/>
  <c r="Y956" i="19"/>
  <c r="Z956" i="19" s="1"/>
  <c r="AC960" i="19"/>
  <c r="Y960" i="19"/>
  <c r="Z960" i="19" s="1"/>
  <c r="AC964" i="19"/>
  <c r="Y964" i="19"/>
  <c r="Z964" i="19" s="1"/>
  <c r="AC968" i="19"/>
  <c r="Y968" i="19"/>
  <c r="Z968" i="19" s="1"/>
  <c r="AC972" i="19"/>
  <c r="Y972" i="19"/>
  <c r="Z972" i="19" s="1"/>
  <c r="AC976" i="19"/>
  <c r="Y976" i="19"/>
  <c r="Z976" i="19" s="1"/>
  <c r="AC982" i="19"/>
  <c r="Y982" i="19"/>
  <c r="Z982" i="19" s="1"/>
  <c r="AC986" i="19"/>
  <c r="Y986" i="19"/>
  <c r="Z986" i="19" s="1"/>
  <c r="AC990" i="19"/>
  <c r="Y990" i="19"/>
  <c r="Z990" i="19" s="1"/>
  <c r="AC994" i="19"/>
  <c r="Y994" i="19"/>
  <c r="Z994" i="19" s="1"/>
  <c r="AC998" i="19"/>
  <c r="Y998" i="19"/>
  <c r="Z998" i="19" s="1"/>
  <c r="AC1002" i="19"/>
  <c r="Y1002" i="19"/>
  <c r="Z1002" i="19" s="1"/>
  <c r="AC1008" i="19"/>
  <c r="Y1008" i="19"/>
  <c r="Z1008" i="19" s="1"/>
  <c r="AC1012" i="19"/>
  <c r="Y1012" i="19"/>
  <c r="Z1012" i="19" s="1"/>
  <c r="AC1016" i="19"/>
  <c r="Y1016" i="19"/>
  <c r="Z1016" i="19" s="1"/>
  <c r="AC1020" i="19"/>
  <c r="Y1020" i="19"/>
  <c r="Z1020" i="19" s="1"/>
  <c r="AC1024" i="19"/>
  <c r="Y1024" i="19"/>
  <c r="Z1024" i="19" s="1"/>
  <c r="AC1028" i="19"/>
  <c r="Y1028" i="19"/>
  <c r="Z1028" i="19" s="1"/>
  <c r="AC1032" i="19"/>
  <c r="Y1032" i="19"/>
  <c r="Z1032" i="19" s="1"/>
  <c r="AC1036" i="19"/>
  <c r="Y1036" i="19"/>
  <c r="Z1036" i="19" s="1"/>
  <c r="AC1040" i="19"/>
  <c r="Y1040" i="19"/>
  <c r="Z1040" i="19" s="1"/>
  <c r="AC1046" i="19"/>
  <c r="Y1046" i="19"/>
  <c r="Z1046" i="19" s="1"/>
  <c r="AC1050" i="19"/>
  <c r="Y1050" i="19"/>
  <c r="Z1050" i="19" s="1"/>
  <c r="AC1054" i="19"/>
  <c r="Y1054" i="19"/>
  <c r="Z1054" i="19" s="1"/>
  <c r="AC1056" i="19"/>
  <c r="Y1056" i="19"/>
  <c r="Z1056" i="19" s="1"/>
  <c r="AC1060" i="19"/>
  <c r="Y1060" i="19"/>
  <c r="Z1060" i="19" s="1"/>
  <c r="AC1064" i="19"/>
  <c r="Y1064" i="19"/>
  <c r="Z1064" i="19" s="1"/>
  <c r="AC1070" i="19"/>
  <c r="Y1070" i="19"/>
  <c r="Z1070" i="19" s="1"/>
  <c r="AC1074" i="19"/>
  <c r="Y1074" i="19"/>
  <c r="Z1074" i="19" s="1"/>
  <c r="AC1076" i="19"/>
  <c r="Y1076" i="19"/>
  <c r="Z1076" i="19" s="1"/>
  <c r="AC1080" i="19"/>
  <c r="Y1080" i="19"/>
  <c r="Z1080" i="19" s="1"/>
  <c r="AC1084" i="19"/>
  <c r="Y1084" i="19"/>
  <c r="Z1084" i="19" s="1"/>
  <c r="AC1088" i="19"/>
  <c r="Y1088" i="19"/>
  <c r="Z1088" i="19" s="1"/>
  <c r="AC1092" i="19"/>
  <c r="Y1092" i="19"/>
  <c r="Z1092" i="19" s="1"/>
  <c r="AC1096" i="19"/>
  <c r="Y1096" i="19"/>
  <c r="Z1096" i="19" s="1"/>
  <c r="AC1100" i="19"/>
  <c r="Y1100" i="19"/>
  <c r="Z1100" i="19" s="1"/>
  <c r="AC1104" i="19"/>
  <c r="Y1104" i="19"/>
  <c r="Z1104" i="19" s="1"/>
  <c r="AC1108" i="19"/>
  <c r="Y1108" i="19"/>
  <c r="Z1108" i="19" s="1"/>
  <c r="AC1112" i="19"/>
  <c r="Y1112" i="19"/>
  <c r="Z1112" i="19" s="1"/>
  <c r="AC1116" i="19"/>
  <c r="Y1116" i="19"/>
  <c r="Z1116" i="19" s="1"/>
  <c r="AC1120" i="19"/>
  <c r="Y1120" i="19"/>
  <c r="Z1120" i="19" s="1"/>
  <c r="AC1124" i="19"/>
  <c r="Y1124" i="19"/>
  <c r="Z1124" i="19" s="1"/>
  <c r="AC1128" i="19"/>
  <c r="Y1128" i="19"/>
  <c r="Z1128" i="19" s="1"/>
  <c r="AC1132" i="19"/>
  <c r="Y1132" i="19"/>
  <c r="Z1132" i="19" s="1"/>
  <c r="AC1136" i="19"/>
  <c r="Y1136" i="19"/>
  <c r="Z1136" i="19" s="1"/>
  <c r="AC1140" i="19"/>
  <c r="Y1140" i="19"/>
  <c r="Z1140" i="19" s="1"/>
  <c r="AC1144" i="19"/>
  <c r="Y1144" i="19"/>
  <c r="Z1144" i="19" s="1"/>
  <c r="AC1148" i="19"/>
  <c r="Y1148" i="19"/>
  <c r="Z1148" i="19" s="1"/>
  <c r="AC1152" i="19"/>
  <c r="Y1152" i="19"/>
  <c r="Z1152" i="19" s="1"/>
  <c r="AC1154" i="19"/>
  <c r="Y1154" i="19"/>
  <c r="Z1154" i="19" s="1"/>
  <c r="AC1158" i="19"/>
  <c r="Y1158" i="19"/>
  <c r="Z1158" i="19" s="1"/>
  <c r="AC1162" i="19"/>
  <c r="Y1162" i="19"/>
  <c r="Z1162" i="19" s="1"/>
  <c r="AC1168" i="19"/>
  <c r="Y1168" i="19"/>
  <c r="Z1168" i="19" s="1"/>
  <c r="AC1172" i="19"/>
  <c r="Y1172" i="19"/>
  <c r="Z1172" i="19" s="1"/>
  <c r="AC1176" i="19"/>
  <c r="Y1176" i="19"/>
  <c r="Z1176" i="19" s="1"/>
  <c r="AC1180" i="19"/>
  <c r="Y1180" i="19"/>
  <c r="Z1180" i="19" s="1"/>
  <c r="AC1184" i="19"/>
  <c r="Y1184" i="19"/>
  <c r="Z1184" i="19" s="1"/>
  <c r="AC1188" i="19"/>
  <c r="Y1188" i="19"/>
  <c r="Z1188" i="19" s="1"/>
  <c r="AC1192" i="19"/>
  <c r="Y1192" i="19"/>
  <c r="Z1192" i="19" s="1"/>
  <c r="AC1196" i="19"/>
  <c r="Y1196" i="19"/>
  <c r="Z1196" i="19" s="1"/>
  <c r="AC1200" i="19"/>
  <c r="Y1200" i="19"/>
  <c r="Z1200" i="19" s="1"/>
  <c r="AC1204" i="19"/>
  <c r="Y1204" i="19"/>
  <c r="Z1204" i="19" s="1"/>
  <c r="AC1208" i="19"/>
  <c r="Y1208" i="19"/>
  <c r="Z1208" i="19" s="1"/>
  <c r="AC1212" i="19"/>
  <c r="Y1212" i="19"/>
  <c r="Z1212" i="19" s="1"/>
  <c r="AC1216" i="19"/>
  <c r="Y1216" i="19"/>
  <c r="Z1216" i="19" s="1"/>
  <c r="AC1220" i="19"/>
  <c r="Y1220" i="19"/>
  <c r="Z1220" i="19" s="1"/>
  <c r="AC1224" i="19"/>
  <c r="Y1224" i="19"/>
  <c r="Z1224" i="19" s="1"/>
  <c r="AC1228" i="19"/>
  <c r="Y1228" i="19"/>
  <c r="Z1228" i="19" s="1"/>
  <c r="AC1232" i="19"/>
  <c r="Y1232" i="19"/>
  <c r="Z1232" i="19" s="1"/>
  <c r="AC1236" i="19"/>
  <c r="Y1236" i="19"/>
  <c r="Z1236" i="19" s="1"/>
  <c r="AC1240" i="19"/>
  <c r="Y1240" i="19"/>
  <c r="Z1240" i="19" s="1"/>
  <c r="AC1244" i="19"/>
  <c r="Y1244" i="19"/>
  <c r="Z1244" i="19" s="1"/>
  <c r="AC1248" i="19"/>
  <c r="Y1248" i="19"/>
  <c r="Z1248" i="19" s="1"/>
  <c r="AC1252" i="19"/>
  <c r="Y1252" i="19"/>
  <c r="Z1252" i="19" s="1"/>
  <c r="AC1256" i="19"/>
  <c r="Y1256" i="19"/>
  <c r="Z1256" i="19" s="1"/>
  <c r="AC1260" i="19"/>
  <c r="Y1260" i="19"/>
  <c r="Z1260" i="19" s="1"/>
  <c r="AC1264" i="19"/>
  <c r="Y1264" i="19"/>
  <c r="Z1264" i="19" s="1"/>
  <c r="AC1268" i="19"/>
  <c r="Y1268" i="19"/>
  <c r="Z1268" i="19" s="1"/>
  <c r="AC1272" i="19"/>
  <c r="Y1272" i="19"/>
  <c r="Z1272" i="19" s="1"/>
  <c r="AC1276" i="19"/>
  <c r="Y1276" i="19"/>
  <c r="Z1276" i="19" s="1"/>
  <c r="AC1280" i="19"/>
  <c r="Y1280" i="19"/>
  <c r="Z1280" i="19" s="1"/>
  <c r="AC1284" i="19"/>
  <c r="Y1284" i="19"/>
  <c r="Z1284" i="19" s="1"/>
  <c r="AC1288" i="19"/>
  <c r="Y1288" i="19"/>
  <c r="Z1288" i="19" s="1"/>
  <c r="AC1292" i="19"/>
  <c r="Y1292" i="19"/>
  <c r="Z1292" i="19" s="1"/>
  <c r="AC1300" i="19"/>
  <c r="Y1300" i="19"/>
  <c r="Z1300" i="19" s="1"/>
  <c r="AC1304" i="19"/>
  <c r="Y1304" i="19"/>
  <c r="Z1304" i="19" s="1"/>
  <c r="AC1308" i="19"/>
  <c r="Y1308" i="19"/>
  <c r="Z1308" i="19" s="1"/>
  <c r="AC1312" i="19"/>
  <c r="Y1312" i="19"/>
  <c r="Z1312" i="19" s="1"/>
  <c r="AC1316" i="19"/>
  <c r="Y1316" i="19"/>
  <c r="Z1316" i="19" s="1"/>
  <c r="AC1320" i="19"/>
  <c r="Y1320" i="19"/>
  <c r="Z1320" i="19" s="1"/>
  <c r="AC1324" i="19"/>
  <c r="Y1324" i="19"/>
  <c r="Z1324" i="19" s="1"/>
  <c r="AC1328" i="19"/>
  <c r="Y1328" i="19"/>
  <c r="Z1328" i="19" s="1"/>
  <c r="AC1330" i="19"/>
  <c r="Y1330" i="19"/>
  <c r="Z1330" i="19" s="1"/>
  <c r="AC1334" i="19"/>
  <c r="Y1334" i="19"/>
  <c r="Z1334" i="19" s="1"/>
  <c r="AC1338" i="19"/>
  <c r="Y1338" i="19"/>
  <c r="Z1338" i="19" s="1"/>
  <c r="AC1342" i="19"/>
  <c r="Y1342" i="19"/>
  <c r="Z1342" i="19" s="1"/>
  <c r="AC1346" i="19"/>
  <c r="Y1346" i="19"/>
  <c r="Z1346" i="19" s="1"/>
  <c r="AC1350" i="19"/>
  <c r="Y1350" i="19"/>
  <c r="Z1350" i="19" s="1"/>
  <c r="AC1354" i="19"/>
  <c r="Y1354" i="19"/>
  <c r="Z1354" i="19" s="1"/>
  <c r="AC1358" i="19"/>
  <c r="Y1358" i="19"/>
  <c r="Z1358" i="19" s="1"/>
  <c r="AC1362" i="19"/>
  <c r="Y1362" i="19"/>
  <c r="Z1362" i="19" s="1"/>
  <c r="AC1366" i="19"/>
  <c r="Y1366" i="19"/>
  <c r="Z1366" i="19" s="1"/>
  <c r="AC1370" i="19"/>
  <c r="Y1370" i="19"/>
  <c r="Z1370" i="19" s="1"/>
  <c r="AC1374" i="19"/>
  <c r="Y1374" i="19"/>
  <c r="Z1374" i="19" s="1"/>
  <c r="AC1378" i="19"/>
  <c r="Y1378" i="19"/>
  <c r="Z1378" i="19" s="1"/>
  <c r="AC1382" i="19"/>
  <c r="Y1382" i="19"/>
  <c r="Z1382" i="19" s="1"/>
  <c r="AC1386" i="19"/>
  <c r="Y1386" i="19"/>
  <c r="Z1386" i="19" s="1"/>
  <c r="AC1390" i="19"/>
  <c r="Y1390" i="19"/>
  <c r="Z1390" i="19" s="1"/>
  <c r="AC1394" i="19"/>
  <c r="Y1394" i="19"/>
  <c r="Z1394" i="19" s="1"/>
  <c r="AC1398" i="19"/>
  <c r="Y1398" i="19"/>
  <c r="Z1398" i="19" s="1"/>
  <c r="AC1402" i="19"/>
  <c r="Y1402" i="19"/>
  <c r="Z1402" i="19" s="1"/>
  <c r="AC1406" i="19"/>
  <c r="Y1406" i="19"/>
  <c r="Z1406" i="19" s="1"/>
  <c r="AC1410" i="19"/>
  <c r="Y1410" i="19"/>
  <c r="Z1410" i="19" s="1"/>
  <c r="AC1414" i="19"/>
  <c r="Y1414" i="19"/>
  <c r="Z1414" i="19" s="1"/>
  <c r="AC1418" i="19"/>
  <c r="Y1418" i="19"/>
  <c r="Z1418" i="19" s="1"/>
  <c r="AC1422" i="19"/>
  <c r="Y1422" i="19"/>
  <c r="Z1422" i="19" s="1"/>
  <c r="AC1426" i="19"/>
  <c r="Y1426" i="19"/>
  <c r="Z1426" i="19" s="1"/>
  <c r="AC1430" i="19"/>
  <c r="Y1430" i="19"/>
  <c r="Z1430" i="19" s="1"/>
  <c r="AC1434" i="19"/>
  <c r="Y1434" i="19"/>
  <c r="Z1434" i="19" s="1"/>
  <c r="AC1438" i="19"/>
  <c r="Y1438" i="19"/>
  <c r="Z1438" i="19" s="1"/>
  <c r="AC1442" i="19"/>
  <c r="Y1442" i="19"/>
  <c r="Z1442" i="19" s="1"/>
  <c r="AC1446" i="19"/>
  <c r="Y1446" i="19"/>
  <c r="Z1446" i="19" s="1"/>
  <c r="AC1450" i="19"/>
  <c r="Y1450" i="19"/>
  <c r="Z1450" i="19" s="1"/>
  <c r="AC1454" i="19"/>
  <c r="Y1454" i="19"/>
  <c r="Z1454" i="19" s="1"/>
  <c r="AC1458" i="19"/>
  <c r="Y1458" i="19"/>
  <c r="Z1458" i="19" s="1"/>
  <c r="AC1462" i="19"/>
  <c r="Y1462" i="19"/>
  <c r="Z1462" i="19" s="1"/>
  <c r="AC1466" i="19"/>
  <c r="Y1466" i="19"/>
  <c r="Z1466" i="19" s="1"/>
  <c r="AC1470" i="19"/>
  <c r="Y1470" i="19"/>
  <c r="Z1470" i="19" s="1"/>
  <c r="AC1474" i="19"/>
  <c r="Y1474" i="19"/>
  <c r="Z1474" i="19" s="1"/>
  <c r="AC1478" i="19"/>
  <c r="Y1478" i="19"/>
  <c r="Z1478" i="19" s="1"/>
  <c r="AC1482" i="19"/>
  <c r="Y1482" i="19"/>
  <c r="Z1482" i="19" s="1"/>
  <c r="AC1486" i="19"/>
  <c r="Y1486" i="19"/>
  <c r="Z1486" i="19" s="1"/>
  <c r="AC1490" i="19"/>
  <c r="Y1490" i="19"/>
  <c r="Z1490" i="19" s="1"/>
  <c r="AC1494" i="19"/>
  <c r="Y1494" i="19"/>
  <c r="Z1494" i="19" s="1"/>
  <c r="AC1498" i="19"/>
  <c r="Y1498" i="19"/>
  <c r="Z1498" i="19" s="1"/>
  <c r="AC1502" i="19"/>
  <c r="Y1502" i="19"/>
  <c r="Z1502" i="19" s="1"/>
  <c r="AC1506" i="19"/>
  <c r="Y1506" i="19"/>
  <c r="Z1506" i="19" s="1"/>
  <c r="AC1510" i="19"/>
  <c r="Y1510" i="19"/>
  <c r="Z1510" i="19" s="1"/>
  <c r="AC1514" i="19"/>
  <c r="Y1514" i="19"/>
  <c r="Z1514" i="19" s="1"/>
  <c r="AC1518" i="19"/>
  <c r="Y1518" i="19"/>
  <c r="Z1518" i="19" s="1"/>
  <c r="AC1522" i="19"/>
  <c r="Y1522" i="19"/>
  <c r="Z1522" i="19" s="1"/>
  <c r="AC1526" i="19"/>
  <c r="Y1526" i="19"/>
  <c r="Z1526" i="19" s="1"/>
  <c r="AC1530" i="19"/>
  <c r="Y1530" i="19"/>
  <c r="Z1530" i="19" s="1"/>
  <c r="AC1534" i="19"/>
  <c r="Y1534" i="19"/>
  <c r="Z1534" i="19" s="1"/>
  <c r="AC1538" i="19"/>
  <c r="Y1538" i="19"/>
  <c r="Z1538" i="19" s="1"/>
  <c r="AC1542" i="19"/>
  <c r="Y1542" i="19"/>
  <c r="Z1542" i="19" s="1"/>
  <c r="AC1546" i="19"/>
  <c r="Y1546" i="19"/>
  <c r="Z1546" i="19" s="1"/>
  <c r="AC1550" i="19"/>
  <c r="Y1550" i="19"/>
  <c r="Z1550" i="19" s="1"/>
  <c r="AC1554" i="19"/>
  <c r="Y1554" i="19"/>
  <c r="Z1554" i="19" s="1"/>
  <c r="AC1558" i="19"/>
  <c r="Y1558" i="19"/>
  <c r="Z1558" i="19" s="1"/>
  <c r="AC1562" i="19"/>
  <c r="Y1562" i="19"/>
  <c r="Z1562" i="19" s="1"/>
  <c r="AC1564" i="19"/>
  <c r="Y1564" i="19"/>
  <c r="Z1564" i="19" s="1"/>
  <c r="AC1568" i="19"/>
  <c r="Y1568" i="19"/>
  <c r="Z1568" i="19" s="1"/>
  <c r="AC1572" i="19"/>
  <c r="Y1572" i="19"/>
  <c r="Z1572" i="19" s="1"/>
  <c r="AC1576" i="19"/>
  <c r="Y1576" i="19"/>
  <c r="Z1576" i="19" s="1"/>
  <c r="AC1580" i="19"/>
  <c r="Y1580" i="19"/>
  <c r="Z1580" i="19" s="1"/>
  <c r="AC1584" i="19"/>
  <c r="Y1584" i="19"/>
  <c r="Z1584" i="19" s="1"/>
  <c r="AC1590" i="19"/>
  <c r="Y1590" i="19"/>
  <c r="Z1590" i="19" s="1"/>
  <c r="AC1594" i="19"/>
  <c r="Y1594" i="19"/>
  <c r="Z1594" i="19" s="1"/>
  <c r="AC1628" i="19"/>
  <c r="Y1628" i="19"/>
  <c r="Z1628" i="19" s="1"/>
  <c r="BA68" i="26" a="1"/>
  <c r="BA68" i="26" s="1"/>
  <c r="Y19" i="19"/>
  <c r="Z19" i="19" s="1"/>
  <c r="AC19" i="19"/>
  <c r="Y23" i="19"/>
  <c r="Z23" i="19" s="1"/>
  <c r="AC23" i="19"/>
  <c r="Y27" i="19"/>
  <c r="Z27" i="19" s="1"/>
  <c r="AC27" i="19"/>
  <c r="AC31" i="19"/>
  <c r="Y31" i="19"/>
  <c r="Z31" i="19" s="1"/>
  <c r="Y35" i="19"/>
  <c r="Z35" i="19" s="1"/>
  <c r="AC35" i="19"/>
  <c r="AC39" i="19"/>
  <c r="Y39" i="19"/>
  <c r="Z39" i="19" s="1"/>
  <c r="AC43" i="19"/>
  <c r="Y43" i="19"/>
  <c r="Z43" i="19" s="1"/>
  <c r="AC47" i="19"/>
  <c r="Y47" i="19"/>
  <c r="Z47" i="19" s="1"/>
  <c r="Y51" i="19"/>
  <c r="Z51" i="19" s="1"/>
  <c r="AC51" i="19"/>
  <c r="AC55" i="19"/>
  <c r="Y55" i="19"/>
  <c r="Z55" i="19" s="1"/>
  <c r="Y61" i="19"/>
  <c r="Z61" i="19" s="1"/>
  <c r="AC61" i="19"/>
  <c r="Y65" i="19"/>
  <c r="Z65" i="19" s="1"/>
  <c r="AC65" i="19"/>
  <c r="AC69" i="19"/>
  <c r="Y69" i="19"/>
  <c r="Z69" i="19" s="1"/>
  <c r="AC73" i="19"/>
  <c r="Y73" i="19"/>
  <c r="Z73" i="19" s="1"/>
  <c r="AC77" i="19"/>
  <c r="Y77" i="19"/>
  <c r="Z77" i="19" s="1"/>
  <c r="Y81" i="19"/>
  <c r="Z81" i="19" s="1"/>
  <c r="AC81" i="19"/>
  <c r="Y85" i="19"/>
  <c r="Z85" i="19" s="1"/>
  <c r="AC85" i="19"/>
  <c r="AC89" i="19"/>
  <c r="Y89" i="19"/>
  <c r="Z89" i="19" s="1"/>
  <c r="AC93" i="19"/>
  <c r="Y93" i="19"/>
  <c r="Z93" i="19" s="1"/>
  <c r="AC97" i="19"/>
  <c r="Y97" i="19"/>
  <c r="Z97" i="19" s="1"/>
  <c r="Y101" i="19"/>
  <c r="Z101" i="19" s="1"/>
  <c r="AC101" i="19"/>
  <c r="AC105" i="19"/>
  <c r="Y105" i="19"/>
  <c r="Z105" i="19" s="1"/>
  <c r="Y109" i="19"/>
  <c r="Z109" i="19" s="1"/>
  <c r="AC109" i="19"/>
  <c r="Y113" i="19"/>
  <c r="Z113" i="19" s="1"/>
  <c r="AC113" i="19"/>
  <c r="Y117" i="19"/>
  <c r="Z117" i="19" s="1"/>
  <c r="AC117" i="19"/>
  <c r="AC121" i="19"/>
  <c r="Y121" i="19"/>
  <c r="Z121" i="19" s="1"/>
  <c r="Y125" i="19"/>
  <c r="Z125" i="19" s="1"/>
  <c r="AC125" i="19"/>
  <c r="Y129" i="19"/>
  <c r="Z129" i="19" s="1"/>
  <c r="AC129" i="19"/>
  <c r="AC133" i="19"/>
  <c r="Y133" i="19"/>
  <c r="Z133" i="19" s="1"/>
  <c r="Y137" i="19"/>
  <c r="Z137" i="19" s="1"/>
  <c r="AC137" i="19"/>
  <c r="Y141" i="19"/>
  <c r="Z141" i="19" s="1"/>
  <c r="AC141" i="19"/>
  <c r="AC145" i="19"/>
  <c r="Y145" i="19"/>
  <c r="Z145" i="19" s="1"/>
  <c r="Y149" i="19"/>
  <c r="Z149" i="19" s="1"/>
  <c r="AC149" i="19"/>
  <c r="AE148" i="19" s="1"/>
  <c r="AC153" i="19"/>
  <c r="Y153" i="19"/>
  <c r="Z153" i="19" s="1"/>
  <c r="Y157" i="19"/>
  <c r="Z157" i="19" s="1"/>
  <c r="AC157" i="19"/>
  <c r="AE154" i="19" s="1"/>
  <c r="AC161" i="19"/>
  <c r="Y161" i="19"/>
  <c r="Z161" i="19" s="1"/>
  <c r="AC165" i="19"/>
  <c r="Y165" i="19"/>
  <c r="Z165" i="19" s="1"/>
  <c r="AC169" i="19"/>
  <c r="Y169" i="19"/>
  <c r="Z169" i="19" s="1"/>
  <c r="AC173" i="19"/>
  <c r="Y173" i="19"/>
  <c r="Z173" i="19" s="1"/>
  <c r="Y177" i="19"/>
  <c r="Z177" i="19" s="1"/>
  <c r="AC177" i="19"/>
  <c r="Y181" i="19"/>
  <c r="Z181" i="19" s="1"/>
  <c r="AC181" i="19"/>
  <c r="Y185" i="19"/>
  <c r="Z185" i="19" s="1"/>
  <c r="AC185" i="19"/>
  <c r="Y189" i="19"/>
  <c r="Z189" i="19" s="1"/>
  <c r="AC189" i="19"/>
  <c r="AC193" i="19"/>
  <c r="Y193" i="19"/>
  <c r="Z193" i="19" s="1"/>
  <c r="AC197" i="19"/>
  <c r="Y197" i="19"/>
  <c r="Z197" i="19" s="1"/>
  <c r="AC201" i="19"/>
  <c r="Y201" i="19"/>
  <c r="Z201" i="19" s="1"/>
  <c r="AC205" i="19"/>
  <c r="Y205" i="19"/>
  <c r="Z205" i="19" s="1"/>
  <c r="AC209" i="19"/>
  <c r="Y209" i="19"/>
  <c r="Z209" i="19" s="1"/>
  <c r="AC213" i="19"/>
  <c r="Y213" i="19"/>
  <c r="Z213" i="19" s="1"/>
  <c r="AC217" i="19"/>
  <c r="Y217" i="19"/>
  <c r="Z217" i="19" s="1"/>
  <c r="AC221" i="19"/>
  <c r="Y221" i="19"/>
  <c r="Z221" i="19" s="1"/>
  <c r="AC225" i="19"/>
  <c r="Y225" i="19"/>
  <c r="Z225" i="19" s="1"/>
  <c r="AC229" i="19"/>
  <c r="Y229" i="19"/>
  <c r="Z229" i="19" s="1"/>
  <c r="AC233" i="19"/>
  <c r="Y233" i="19"/>
  <c r="Z233" i="19" s="1"/>
  <c r="AC237" i="19"/>
  <c r="Y237" i="19"/>
  <c r="Z237" i="19" s="1"/>
  <c r="AC241" i="19"/>
  <c r="Y241" i="19"/>
  <c r="Z241" i="19" s="1"/>
  <c r="AC245" i="19"/>
  <c r="Y245" i="19"/>
  <c r="Z245" i="19" s="1"/>
  <c r="AC249" i="19"/>
  <c r="Y249" i="19"/>
  <c r="Z249" i="19" s="1"/>
  <c r="AC253" i="19"/>
  <c r="Y253" i="19"/>
  <c r="Z253" i="19" s="1"/>
  <c r="AC257" i="19"/>
  <c r="Y257" i="19"/>
  <c r="Z257" i="19" s="1"/>
  <c r="AC261" i="19"/>
  <c r="Y261" i="19"/>
  <c r="Z261" i="19" s="1"/>
  <c r="AC265" i="19"/>
  <c r="Y265" i="19"/>
  <c r="Z265" i="19" s="1"/>
  <c r="AC269" i="19"/>
  <c r="Y269" i="19"/>
  <c r="Z269" i="19" s="1"/>
  <c r="AC273" i="19"/>
  <c r="Y273" i="19"/>
  <c r="Z273" i="19" s="1"/>
  <c r="AC277" i="19"/>
  <c r="Y277" i="19"/>
  <c r="Z277" i="19" s="1"/>
  <c r="AC281" i="19"/>
  <c r="Y281" i="19"/>
  <c r="Z281" i="19" s="1"/>
  <c r="AC283" i="19"/>
  <c r="Y283" i="19"/>
  <c r="Z283" i="19" s="1"/>
  <c r="AC287" i="19"/>
  <c r="Y287" i="19"/>
  <c r="Z287" i="19" s="1"/>
  <c r="AC291" i="19"/>
  <c r="Y291" i="19"/>
  <c r="Z291" i="19" s="1"/>
  <c r="AC295" i="19"/>
  <c r="Y295" i="19"/>
  <c r="Z295" i="19" s="1"/>
  <c r="AC299" i="19"/>
  <c r="Y299" i="19"/>
  <c r="Z299" i="19" s="1"/>
  <c r="AC303" i="19"/>
  <c r="Y303" i="19"/>
  <c r="Z303" i="19" s="1"/>
  <c r="AC307" i="19"/>
  <c r="Y307" i="19"/>
  <c r="Z307" i="19" s="1"/>
  <c r="AC311" i="19"/>
  <c r="Y311" i="19"/>
  <c r="Z311" i="19" s="1"/>
  <c r="AC315" i="19"/>
  <c r="Y315" i="19"/>
  <c r="Z315" i="19" s="1"/>
  <c r="AC319" i="19"/>
  <c r="Y319" i="19"/>
  <c r="Z319" i="19" s="1"/>
  <c r="AC323" i="19"/>
  <c r="Y323" i="19"/>
  <c r="Z323" i="19" s="1"/>
  <c r="AC329" i="19"/>
  <c r="Y329" i="19"/>
  <c r="Z329" i="19" s="1"/>
  <c r="AC333" i="19"/>
  <c r="Y333" i="19"/>
  <c r="Z333" i="19" s="1"/>
  <c r="AC337" i="19"/>
  <c r="Y337" i="19"/>
  <c r="Z337" i="19" s="1"/>
  <c r="AC341" i="19"/>
  <c r="Y341" i="19"/>
  <c r="Z341" i="19" s="1"/>
  <c r="AC345" i="19"/>
  <c r="Y345" i="19"/>
  <c r="Z345" i="19" s="1"/>
  <c r="AC349" i="19"/>
  <c r="Y349" i="19"/>
  <c r="Z349" i="19" s="1"/>
  <c r="AC353" i="19"/>
  <c r="Y353" i="19"/>
  <c r="Z353" i="19" s="1"/>
  <c r="AC357" i="19"/>
  <c r="Y357" i="19"/>
  <c r="Z357" i="19" s="1"/>
  <c r="AC361" i="19"/>
  <c r="Y361" i="19"/>
  <c r="Z361" i="19" s="1"/>
  <c r="AC365" i="19"/>
  <c r="Y365" i="19"/>
  <c r="Z365" i="19" s="1"/>
  <c r="AC369" i="19"/>
  <c r="Y369" i="19"/>
  <c r="Z369" i="19" s="1"/>
  <c r="AC373" i="19"/>
  <c r="Y373" i="19"/>
  <c r="Z373" i="19" s="1"/>
  <c r="AC377" i="19"/>
  <c r="Y377" i="19"/>
  <c r="Z377" i="19" s="1"/>
  <c r="AC381" i="19"/>
  <c r="Y381" i="19"/>
  <c r="Z381" i="19" s="1"/>
  <c r="AC385" i="19"/>
  <c r="Y385" i="19"/>
  <c r="Z385" i="19" s="1"/>
  <c r="AC389" i="19"/>
  <c r="Y389" i="19"/>
  <c r="Z389" i="19" s="1"/>
  <c r="AC393" i="19"/>
  <c r="Y393" i="19"/>
  <c r="Z393" i="19" s="1"/>
  <c r="AC397" i="19"/>
  <c r="Y397" i="19"/>
  <c r="Z397" i="19" s="1"/>
  <c r="AC401" i="19"/>
  <c r="Y401" i="19"/>
  <c r="Z401" i="19" s="1"/>
  <c r="AC405" i="19"/>
  <c r="Y405" i="19"/>
  <c r="Z405" i="19" s="1"/>
  <c r="AC409" i="19"/>
  <c r="Y409" i="19"/>
  <c r="Z409" i="19" s="1"/>
  <c r="AC415" i="19"/>
  <c r="Y415" i="19"/>
  <c r="Z415" i="19" s="1"/>
  <c r="AC419" i="19"/>
  <c r="Y419" i="19"/>
  <c r="Z419" i="19" s="1"/>
  <c r="AC423" i="19"/>
  <c r="Y423" i="19"/>
  <c r="Z423" i="19" s="1"/>
  <c r="AC427" i="19"/>
  <c r="Y427" i="19"/>
  <c r="Z427" i="19" s="1"/>
  <c r="AC431" i="19"/>
  <c r="Y431" i="19"/>
  <c r="Z431" i="19" s="1"/>
  <c r="AC435" i="19"/>
  <c r="Y435" i="19"/>
  <c r="Z435" i="19" s="1"/>
  <c r="AC439" i="19"/>
  <c r="Y439" i="19"/>
  <c r="Z439" i="19" s="1"/>
  <c r="AC443" i="19"/>
  <c r="Y443" i="19"/>
  <c r="Z443" i="19" s="1"/>
  <c r="AC447" i="19"/>
  <c r="Y447" i="19"/>
  <c r="Z447" i="19" s="1"/>
  <c r="AC453" i="19"/>
  <c r="Y453" i="19"/>
  <c r="Z453" i="19" s="1"/>
  <c r="AC457" i="19"/>
  <c r="Y457" i="19"/>
  <c r="Z457" i="19" s="1"/>
  <c r="AC461" i="19"/>
  <c r="Y461" i="19"/>
  <c r="Z461" i="19" s="1"/>
  <c r="AC465" i="19"/>
  <c r="Y465" i="19"/>
  <c r="Z465" i="19" s="1"/>
  <c r="AC469" i="19"/>
  <c r="Y469" i="19"/>
  <c r="Z469" i="19" s="1"/>
  <c r="AC473" i="19"/>
  <c r="Y473" i="19"/>
  <c r="Z473" i="19" s="1"/>
  <c r="AC477" i="19"/>
  <c r="Y477" i="19"/>
  <c r="Z477" i="19" s="1"/>
  <c r="AC481" i="19"/>
  <c r="Y481" i="19"/>
  <c r="Z481" i="19" s="1"/>
  <c r="AC485" i="19"/>
  <c r="Y485" i="19"/>
  <c r="Z485" i="19" s="1"/>
  <c r="AC489" i="19"/>
  <c r="Y489" i="19"/>
  <c r="Z489" i="19" s="1"/>
  <c r="AC495" i="19"/>
  <c r="Y495" i="19"/>
  <c r="Z495" i="19" s="1"/>
  <c r="AC499" i="19"/>
  <c r="Y499" i="19"/>
  <c r="Z499" i="19" s="1"/>
  <c r="AC503" i="19"/>
  <c r="Y503" i="19"/>
  <c r="Z503" i="19" s="1"/>
  <c r="AC507" i="19"/>
  <c r="Y507" i="19"/>
  <c r="Z507" i="19" s="1"/>
  <c r="AC511" i="19"/>
  <c r="Y511" i="19"/>
  <c r="Z511" i="19" s="1"/>
  <c r="AC515" i="19"/>
  <c r="Y515" i="19"/>
  <c r="Z515" i="19" s="1"/>
  <c r="AC519" i="19"/>
  <c r="Y519" i="19"/>
  <c r="Z519" i="19" s="1"/>
  <c r="AC523" i="19"/>
  <c r="Y523" i="19"/>
  <c r="Z523" i="19" s="1"/>
  <c r="AC527" i="19"/>
  <c r="Y527" i="19"/>
  <c r="Z527" i="19" s="1"/>
  <c r="AC533" i="19"/>
  <c r="Y533" i="19"/>
  <c r="Z533" i="19" s="1"/>
  <c r="AC537" i="19"/>
  <c r="Y537" i="19"/>
  <c r="Z537" i="19" s="1"/>
  <c r="AC541" i="19"/>
  <c r="Y541" i="19"/>
  <c r="Z541" i="19" s="1"/>
  <c r="AC545" i="19"/>
  <c r="Y545" i="19"/>
  <c r="Z545" i="19" s="1"/>
  <c r="AC549" i="19"/>
  <c r="Y549" i="19"/>
  <c r="Z549" i="19" s="1"/>
  <c r="AC553" i="19"/>
  <c r="Y553" i="19"/>
  <c r="Z553" i="19" s="1"/>
  <c r="AC557" i="19"/>
  <c r="Y557" i="19"/>
  <c r="Z557" i="19" s="1"/>
  <c r="AC561" i="19"/>
  <c r="Y561" i="19"/>
  <c r="Z561" i="19" s="1"/>
  <c r="AC565" i="19"/>
  <c r="Y565" i="19"/>
  <c r="Z565" i="19" s="1"/>
  <c r="AC569" i="19"/>
  <c r="Y569" i="19"/>
  <c r="Z569" i="19" s="1"/>
  <c r="AC573" i="19"/>
  <c r="Y573" i="19"/>
  <c r="Z573" i="19" s="1"/>
  <c r="AC577" i="19"/>
  <c r="Y577" i="19"/>
  <c r="Z577" i="19" s="1"/>
  <c r="AC581" i="19"/>
  <c r="Y581" i="19"/>
  <c r="Z581" i="19" s="1"/>
  <c r="AC585" i="19"/>
  <c r="Y585" i="19"/>
  <c r="Z585" i="19" s="1"/>
  <c r="AC591" i="19"/>
  <c r="Y591" i="19"/>
  <c r="Z591" i="19" s="1"/>
  <c r="AC595" i="19"/>
  <c r="Y595" i="19"/>
  <c r="Z595" i="19" s="1"/>
  <c r="AC599" i="19"/>
  <c r="Y599" i="19"/>
  <c r="Z599" i="19" s="1"/>
  <c r="AC601" i="19"/>
  <c r="Y601" i="19"/>
  <c r="Z601" i="19" s="1"/>
  <c r="AC605" i="19"/>
  <c r="Y605" i="19"/>
  <c r="Z605" i="19" s="1"/>
  <c r="AC609" i="19"/>
  <c r="Y609" i="19"/>
  <c r="Z609" i="19" s="1"/>
  <c r="AC613" i="19"/>
  <c r="Y613" i="19"/>
  <c r="Z613" i="19" s="1"/>
  <c r="AC617" i="19"/>
  <c r="Y617" i="19"/>
  <c r="Z617" i="19" s="1"/>
  <c r="AC621" i="19"/>
  <c r="Y621" i="19"/>
  <c r="Z621" i="19" s="1"/>
  <c r="AC625" i="19"/>
  <c r="Y625" i="19"/>
  <c r="Z625" i="19" s="1"/>
  <c r="AC631" i="19"/>
  <c r="Y631" i="19"/>
  <c r="Z631" i="19" s="1"/>
  <c r="AC635" i="19"/>
  <c r="Y635" i="19"/>
  <c r="Z635" i="19" s="1"/>
  <c r="AC639" i="19"/>
  <c r="Y639" i="19"/>
  <c r="Z639" i="19" s="1"/>
  <c r="AC643" i="19"/>
  <c r="Y643" i="19"/>
  <c r="Z643" i="19" s="1"/>
  <c r="AC647" i="19"/>
  <c r="Y647" i="19"/>
  <c r="Z647" i="19" s="1"/>
  <c r="AC651" i="19"/>
  <c r="Y651" i="19"/>
  <c r="Z651" i="19" s="1"/>
  <c r="AC655" i="19"/>
  <c r="Y655" i="19"/>
  <c r="Z655" i="19" s="1"/>
  <c r="AC659" i="19"/>
  <c r="Y659" i="19"/>
  <c r="Z659" i="19" s="1"/>
  <c r="AC663" i="19"/>
  <c r="Y663" i="19"/>
  <c r="Z663" i="19" s="1"/>
  <c r="AC669" i="19"/>
  <c r="Y669" i="19"/>
  <c r="Z669" i="19" s="1"/>
  <c r="AC673" i="19"/>
  <c r="Y673" i="19"/>
  <c r="Z673" i="19" s="1"/>
  <c r="AC677" i="19"/>
  <c r="Y677" i="19"/>
  <c r="Z677" i="19" s="1"/>
  <c r="AC681" i="19"/>
  <c r="Y681" i="19"/>
  <c r="Z681" i="19" s="1"/>
  <c r="AC685" i="19"/>
  <c r="Y685" i="19"/>
  <c r="Z685" i="19" s="1"/>
  <c r="AC689" i="19"/>
  <c r="Y689" i="19"/>
  <c r="Z689" i="19" s="1"/>
  <c r="AC693" i="19"/>
  <c r="Y693" i="19"/>
  <c r="Z693" i="19" s="1"/>
  <c r="AC697" i="19"/>
  <c r="Y697" i="19"/>
  <c r="Z697" i="19" s="1"/>
  <c r="AC701" i="19"/>
  <c r="Y701" i="19"/>
  <c r="Z701" i="19" s="1"/>
  <c r="AC705" i="19"/>
  <c r="Y705" i="19"/>
  <c r="Z705" i="19" s="1"/>
  <c r="AC709" i="19"/>
  <c r="Y709" i="19"/>
  <c r="Z709" i="19" s="1"/>
  <c r="AC713" i="19"/>
  <c r="Y713" i="19"/>
  <c r="Z713" i="19" s="1"/>
  <c r="AC717" i="19"/>
  <c r="Y717" i="19"/>
  <c r="Z717" i="19" s="1"/>
  <c r="AC723" i="19"/>
  <c r="Y723" i="19"/>
  <c r="Z723" i="19" s="1"/>
  <c r="AC727" i="19"/>
  <c r="Y727" i="19"/>
  <c r="Z727" i="19" s="1"/>
  <c r="AC731" i="19"/>
  <c r="Y731" i="19"/>
  <c r="Z731" i="19" s="1"/>
  <c r="AC735" i="19"/>
  <c r="Y735" i="19"/>
  <c r="Z735" i="19" s="1"/>
  <c r="AC739" i="19"/>
  <c r="Y739" i="19"/>
  <c r="Z739" i="19" s="1"/>
  <c r="AC743" i="19"/>
  <c r="Y743" i="19"/>
  <c r="Z743" i="19" s="1"/>
  <c r="AC747" i="19"/>
  <c r="Y747" i="19"/>
  <c r="Z747" i="19" s="1"/>
  <c r="AC751" i="19"/>
  <c r="Y751" i="19"/>
  <c r="Z751" i="19" s="1"/>
  <c r="AC755" i="19"/>
  <c r="Y755" i="19"/>
  <c r="Z755" i="19" s="1"/>
  <c r="AC759" i="19"/>
  <c r="Y759" i="19"/>
  <c r="Z759" i="19" s="1"/>
  <c r="AC763" i="19"/>
  <c r="Y763" i="19"/>
  <c r="Z763" i="19" s="1"/>
  <c r="AC767" i="19"/>
  <c r="Y767" i="19"/>
  <c r="Z767" i="19" s="1"/>
  <c r="AC771" i="19"/>
  <c r="Y771" i="19"/>
  <c r="Z771" i="19" s="1"/>
  <c r="AC775" i="19"/>
  <c r="Y775" i="19"/>
  <c r="Z775" i="19" s="1"/>
  <c r="AC779" i="19"/>
  <c r="Y779" i="19"/>
  <c r="Z779" i="19" s="1"/>
  <c r="AC783" i="19"/>
  <c r="Y783" i="19"/>
  <c r="Z783" i="19" s="1"/>
  <c r="AC787" i="19"/>
  <c r="Y787" i="19"/>
  <c r="Z787" i="19" s="1"/>
  <c r="AC791" i="19"/>
  <c r="Y791" i="19"/>
  <c r="Z791" i="19" s="1"/>
  <c r="AC795" i="19"/>
  <c r="Y795" i="19"/>
  <c r="Z795" i="19" s="1"/>
  <c r="AC799" i="19"/>
  <c r="Y799" i="19"/>
  <c r="Z799" i="19" s="1"/>
  <c r="AC803" i="19"/>
  <c r="Y803" i="19"/>
  <c r="Z803" i="19" s="1"/>
  <c r="AC807" i="19"/>
  <c r="Y807" i="19"/>
  <c r="Z807" i="19" s="1"/>
  <c r="AC811" i="19"/>
  <c r="Y811" i="19"/>
  <c r="Z811" i="19" s="1"/>
  <c r="AC815" i="19"/>
  <c r="Y815" i="19"/>
  <c r="Z815" i="19" s="1"/>
  <c r="AC819" i="19"/>
  <c r="Y819" i="19"/>
  <c r="Z819" i="19" s="1"/>
  <c r="AC823" i="19"/>
  <c r="Y823" i="19"/>
  <c r="Z823" i="19" s="1"/>
  <c r="AC827" i="19"/>
  <c r="Y827" i="19"/>
  <c r="Z827" i="19" s="1"/>
  <c r="AC831" i="19"/>
  <c r="Y831" i="19"/>
  <c r="Z831" i="19" s="1"/>
  <c r="AC835" i="19"/>
  <c r="Y835" i="19"/>
  <c r="Z835" i="19" s="1"/>
  <c r="AC839" i="19"/>
  <c r="Y839" i="19"/>
  <c r="Z839" i="19" s="1"/>
  <c r="AC843" i="19"/>
  <c r="Y843" i="19"/>
  <c r="Z843" i="19" s="1"/>
  <c r="AC845" i="19"/>
  <c r="Y845" i="19"/>
  <c r="Z845" i="19" s="1"/>
  <c r="AC849" i="19"/>
  <c r="Y849" i="19"/>
  <c r="Z849" i="19" s="1"/>
  <c r="AC851" i="19"/>
  <c r="Y851" i="19"/>
  <c r="Z851" i="19" s="1"/>
  <c r="AC855" i="19"/>
  <c r="Y855" i="19"/>
  <c r="Z855" i="19" s="1"/>
  <c r="AC859" i="19"/>
  <c r="Y859" i="19"/>
  <c r="Z859" i="19" s="1"/>
  <c r="AC861" i="19"/>
  <c r="Y861" i="19"/>
  <c r="Z861" i="19" s="1"/>
  <c r="AC865" i="19"/>
  <c r="Y865" i="19"/>
  <c r="Z865" i="19" s="1"/>
  <c r="AC869" i="19"/>
  <c r="Y869" i="19"/>
  <c r="Z869" i="19" s="1"/>
  <c r="AC871" i="19"/>
  <c r="Y871" i="19"/>
  <c r="Z871" i="19" s="1"/>
  <c r="AC875" i="19"/>
  <c r="Y875" i="19"/>
  <c r="Z875" i="19" s="1"/>
  <c r="AC879" i="19"/>
  <c r="Y879" i="19"/>
  <c r="Z879" i="19" s="1"/>
  <c r="AC881" i="19"/>
  <c r="Y881" i="19"/>
  <c r="Z881" i="19" s="1"/>
  <c r="AC885" i="19"/>
  <c r="Y885" i="19"/>
  <c r="Z885" i="19" s="1"/>
  <c r="AC887" i="19"/>
  <c r="Y887" i="19"/>
  <c r="Z887" i="19" s="1"/>
  <c r="AC891" i="19"/>
  <c r="Y891" i="19"/>
  <c r="Z891" i="19" s="1"/>
  <c r="AC895" i="19"/>
  <c r="Y895" i="19"/>
  <c r="Z895" i="19" s="1"/>
  <c r="AC897" i="19"/>
  <c r="Y897" i="19"/>
  <c r="Z897" i="19" s="1"/>
  <c r="AC901" i="19"/>
  <c r="Y901" i="19"/>
  <c r="Z901" i="19" s="1"/>
  <c r="AC905" i="19"/>
  <c r="Y905" i="19"/>
  <c r="Z905" i="19" s="1"/>
  <c r="AC907" i="19"/>
  <c r="Y907" i="19"/>
  <c r="Z907" i="19" s="1"/>
  <c r="AC911" i="19"/>
  <c r="Y911" i="19"/>
  <c r="Z911" i="19" s="1"/>
  <c r="AC915" i="19"/>
  <c r="Y915" i="19"/>
  <c r="Z915" i="19" s="1"/>
  <c r="AC917" i="19"/>
  <c r="Y917" i="19"/>
  <c r="Z917" i="19" s="1"/>
  <c r="AC921" i="19"/>
  <c r="Y921" i="19"/>
  <c r="Z921" i="19" s="1"/>
  <c r="AC923" i="19"/>
  <c r="Y923" i="19"/>
  <c r="Z923" i="19" s="1"/>
  <c r="AC927" i="19"/>
  <c r="Y927" i="19"/>
  <c r="Z927" i="19" s="1"/>
  <c r="AC931" i="19"/>
  <c r="Y931" i="19"/>
  <c r="Z931" i="19" s="1"/>
  <c r="AC935" i="19"/>
  <c r="Y935" i="19"/>
  <c r="Z935" i="19" s="1"/>
  <c r="AC937" i="19"/>
  <c r="Y937" i="19"/>
  <c r="Z937" i="19" s="1"/>
  <c r="AC941" i="19"/>
  <c r="Y941" i="19"/>
  <c r="Z941" i="19" s="1"/>
  <c r="AC945" i="19"/>
  <c r="Y945" i="19"/>
  <c r="Z945" i="19" s="1"/>
  <c r="AC947" i="19"/>
  <c r="Y947" i="19"/>
  <c r="Z947" i="19" s="1"/>
  <c r="AC951" i="19"/>
  <c r="Y951" i="19"/>
  <c r="Z951" i="19" s="1"/>
  <c r="AC955" i="19"/>
  <c r="Y955" i="19"/>
  <c r="Z955" i="19" s="1"/>
  <c r="AC959" i="19"/>
  <c r="Y959" i="19"/>
  <c r="Z959" i="19" s="1"/>
  <c r="AC963" i="19"/>
  <c r="Y963" i="19"/>
  <c r="Z963" i="19" s="1"/>
  <c r="AC965" i="19"/>
  <c r="Y965" i="19"/>
  <c r="Z965" i="19" s="1"/>
  <c r="AC969" i="19"/>
  <c r="Y969" i="19"/>
  <c r="Z969" i="19" s="1"/>
  <c r="AC973" i="19"/>
  <c r="Y973" i="19"/>
  <c r="Z973" i="19" s="1"/>
  <c r="AC977" i="19"/>
  <c r="Y977" i="19"/>
  <c r="Z977" i="19" s="1"/>
  <c r="AC979" i="19"/>
  <c r="Y979" i="19"/>
  <c r="Z979" i="19" s="1"/>
  <c r="AC983" i="19"/>
  <c r="Y983" i="19"/>
  <c r="Z983" i="19" s="1"/>
  <c r="AC987" i="19"/>
  <c r="Y987" i="19"/>
  <c r="Z987" i="19" s="1"/>
  <c r="AC989" i="19"/>
  <c r="Y989" i="19"/>
  <c r="Z989" i="19" s="1"/>
  <c r="AC993" i="19"/>
  <c r="Y993" i="19"/>
  <c r="Z993" i="19" s="1"/>
  <c r="AC997" i="19"/>
  <c r="Y997" i="19"/>
  <c r="Z997" i="19" s="1"/>
  <c r="AC1001" i="19"/>
  <c r="Y1001" i="19"/>
  <c r="Z1001" i="19" s="1"/>
  <c r="AC1005" i="19"/>
  <c r="Y1005" i="19"/>
  <c r="Z1005" i="19" s="1"/>
  <c r="AC1009" i="19"/>
  <c r="Y1009" i="19"/>
  <c r="Z1009" i="19" s="1"/>
  <c r="AC1013" i="19"/>
  <c r="Y1013" i="19"/>
  <c r="Z1013" i="19" s="1"/>
  <c r="AC1017" i="19"/>
  <c r="Y1017" i="19"/>
  <c r="Z1017" i="19" s="1"/>
  <c r="AC1021" i="19"/>
  <c r="Y1021" i="19"/>
  <c r="Z1021" i="19" s="1"/>
  <c r="AC1025" i="19"/>
  <c r="Y1025" i="19"/>
  <c r="Z1025" i="19" s="1"/>
  <c r="AC1029" i="19"/>
  <c r="Y1029" i="19"/>
  <c r="Z1029" i="19" s="1"/>
  <c r="AC1033" i="19"/>
  <c r="Y1033" i="19"/>
  <c r="Z1033" i="19" s="1"/>
  <c r="AC1037" i="19"/>
  <c r="Y1037" i="19"/>
  <c r="Z1037" i="19" s="1"/>
  <c r="AC1041" i="19"/>
  <c r="Y1041" i="19"/>
  <c r="Z1041" i="19" s="1"/>
  <c r="AC1045" i="19"/>
  <c r="Y1045" i="19"/>
  <c r="Z1045" i="19" s="1"/>
  <c r="AC1049" i="19"/>
  <c r="Y1049" i="19"/>
  <c r="Z1049" i="19" s="1"/>
  <c r="AC1053" i="19"/>
  <c r="Y1053" i="19"/>
  <c r="Z1053" i="19" s="1"/>
  <c r="AC1057" i="19"/>
  <c r="Y1057" i="19"/>
  <c r="Z1057" i="19" s="1"/>
  <c r="AC1061" i="19"/>
  <c r="Y1061" i="19"/>
  <c r="Z1061" i="19" s="1"/>
  <c r="AC1065" i="19"/>
  <c r="Y1065" i="19"/>
  <c r="Z1065" i="19" s="1"/>
  <c r="AC1069" i="19"/>
  <c r="Y1069" i="19"/>
  <c r="Z1069" i="19" s="1"/>
  <c r="AC1073" i="19"/>
  <c r="Y1073" i="19"/>
  <c r="Z1073" i="19" s="1"/>
  <c r="AC1077" i="19"/>
  <c r="Y1077" i="19"/>
  <c r="Z1077" i="19" s="1"/>
  <c r="AC1081" i="19"/>
  <c r="Y1081" i="19"/>
  <c r="Z1081" i="19" s="1"/>
  <c r="AC1085" i="19"/>
  <c r="Y1085" i="19"/>
  <c r="Z1085" i="19" s="1"/>
  <c r="AC1089" i="19"/>
  <c r="Y1089" i="19"/>
  <c r="Z1089" i="19" s="1"/>
  <c r="AC1093" i="19"/>
  <c r="Y1093" i="19"/>
  <c r="Z1093" i="19" s="1"/>
  <c r="AC1097" i="19"/>
  <c r="Y1097" i="19"/>
  <c r="Z1097" i="19" s="1"/>
  <c r="AC1101" i="19"/>
  <c r="Y1101" i="19"/>
  <c r="Z1101" i="19" s="1"/>
  <c r="AC1105" i="19"/>
  <c r="Y1105" i="19"/>
  <c r="Z1105" i="19" s="1"/>
  <c r="AC1109" i="19"/>
  <c r="Y1109" i="19"/>
  <c r="Z1109" i="19" s="1"/>
  <c r="AC1113" i="19"/>
  <c r="Y1113" i="19"/>
  <c r="Z1113" i="19" s="1"/>
  <c r="AC1115" i="19"/>
  <c r="Y1115" i="19"/>
  <c r="Z1115" i="19" s="1"/>
  <c r="AC1119" i="19"/>
  <c r="Y1119" i="19"/>
  <c r="Z1119" i="19" s="1"/>
  <c r="AC1123" i="19"/>
  <c r="Y1123" i="19"/>
  <c r="Z1123" i="19" s="1"/>
  <c r="AC1127" i="19"/>
  <c r="Y1127" i="19"/>
  <c r="Z1127" i="19" s="1"/>
  <c r="AC1129" i="19"/>
  <c r="Y1129" i="19"/>
  <c r="Z1129" i="19" s="1"/>
  <c r="AC1133" i="19"/>
  <c r="Y1133" i="19"/>
  <c r="Z1133" i="19" s="1"/>
  <c r="AC1137" i="19"/>
  <c r="Y1137" i="19"/>
  <c r="Z1137" i="19" s="1"/>
  <c r="AC1139" i="19"/>
  <c r="Y1139" i="19"/>
  <c r="Z1139" i="19" s="1"/>
  <c r="AC1143" i="19"/>
  <c r="Y1143" i="19"/>
  <c r="Z1143" i="19" s="1"/>
  <c r="AC1147" i="19"/>
  <c r="Y1147" i="19"/>
  <c r="Z1147" i="19" s="1"/>
  <c r="AC1149" i="19"/>
  <c r="Y1149" i="19"/>
  <c r="Z1149" i="19" s="1"/>
  <c r="AC1153" i="19"/>
  <c r="Y1153" i="19"/>
  <c r="Z1153" i="19" s="1"/>
  <c r="AC1155" i="19"/>
  <c r="Y1155" i="19"/>
  <c r="Z1155" i="19" s="1"/>
  <c r="AC1159" i="19"/>
  <c r="Y1159" i="19"/>
  <c r="Z1159" i="19" s="1"/>
  <c r="AC1163" i="19"/>
  <c r="Y1163" i="19"/>
  <c r="Z1163" i="19" s="1"/>
  <c r="AC1165" i="19"/>
  <c r="Y1165" i="19"/>
  <c r="Z1165" i="19" s="1"/>
  <c r="AC1169" i="19"/>
  <c r="Y1169" i="19"/>
  <c r="Z1169" i="19" s="1"/>
  <c r="AC1173" i="19"/>
  <c r="Y1173" i="19"/>
  <c r="Z1173" i="19" s="1"/>
  <c r="AC1175" i="19"/>
  <c r="Y1175" i="19"/>
  <c r="Z1175" i="19" s="1"/>
  <c r="AC1179" i="19"/>
  <c r="Y1179" i="19"/>
  <c r="Z1179" i="19" s="1"/>
  <c r="AC1183" i="19"/>
  <c r="Y1183" i="19"/>
  <c r="Z1183" i="19" s="1"/>
  <c r="AC1185" i="19"/>
  <c r="Y1185" i="19"/>
  <c r="Z1185" i="19" s="1"/>
  <c r="AC1189" i="19"/>
  <c r="Y1189" i="19"/>
  <c r="Z1189" i="19" s="1"/>
  <c r="AC1193" i="19"/>
  <c r="Y1193" i="19"/>
  <c r="Z1193" i="19" s="1"/>
  <c r="AC1195" i="19"/>
  <c r="Y1195" i="19"/>
  <c r="Z1195" i="19" s="1"/>
  <c r="AC1199" i="19"/>
  <c r="Y1199" i="19"/>
  <c r="Z1199" i="19" s="1"/>
  <c r="AC1203" i="19"/>
  <c r="Y1203" i="19"/>
  <c r="Z1203" i="19" s="1"/>
  <c r="AC1205" i="19"/>
  <c r="Y1205" i="19"/>
  <c r="Z1205" i="19" s="1"/>
  <c r="AC1209" i="19"/>
  <c r="Y1209" i="19"/>
  <c r="Z1209" i="19" s="1"/>
  <c r="AC1213" i="19"/>
  <c r="Y1213" i="19"/>
  <c r="Z1213" i="19" s="1"/>
  <c r="AC1215" i="19"/>
  <c r="Y1215" i="19"/>
  <c r="Z1215" i="19" s="1"/>
  <c r="AC1219" i="19"/>
  <c r="Y1219" i="19"/>
  <c r="Z1219" i="19" s="1"/>
  <c r="AC1223" i="19"/>
  <c r="Y1223" i="19"/>
  <c r="Z1223" i="19" s="1"/>
  <c r="AC1227" i="19"/>
  <c r="Y1227" i="19"/>
  <c r="Z1227" i="19" s="1"/>
  <c r="AC1229" i="19"/>
  <c r="Y1229" i="19"/>
  <c r="Z1229" i="19" s="1"/>
  <c r="AC1233" i="19"/>
  <c r="Y1233" i="19"/>
  <c r="Z1233" i="19" s="1"/>
  <c r="AC1237" i="19"/>
  <c r="Y1237" i="19"/>
  <c r="Z1237" i="19" s="1"/>
  <c r="AC1239" i="19"/>
  <c r="Y1239" i="19"/>
  <c r="Z1239" i="19" s="1"/>
  <c r="AC1243" i="19"/>
  <c r="Y1243" i="19"/>
  <c r="Z1243" i="19" s="1"/>
  <c r="AC1245" i="19"/>
  <c r="Y1245" i="19"/>
  <c r="Z1245" i="19" s="1"/>
  <c r="AC1249" i="19"/>
  <c r="Y1249" i="19"/>
  <c r="Z1249" i="19" s="1"/>
  <c r="AC1253" i="19"/>
  <c r="Y1253" i="19"/>
  <c r="Z1253" i="19" s="1"/>
  <c r="AC1257" i="19"/>
  <c r="Y1257" i="19"/>
  <c r="Z1257" i="19" s="1"/>
  <c r="AC1261" i="19"/>
  <c r="Y1261" i="19"/>
  <c r="Z1261" i="19" s="1"/>
  <c r="AC1263" i="19"/>
  <c r="Y1263" i="19"/>
  <c r="Z1263" i="19" s="1"/>
  <c r="AC1267" i="19"/>
  <c r="Y1267" i="19"/>
  <c r="Z1267" i="19" s="1"/>
  <c r="AC1271" i="19"/>
  <c r="Y1271" i="19"/>
  <c r="Z1271" i="19" s="1"/>
  <c r="AC1275" i="19"/>
  <c r="Y1275" i="19"/>
  <c r="Z1275" i="19" s="1"/>
  <c r="AC1277" i="19"/>
  <c r="Y1277" i="19"/>
  <c r="Z1277" i="19" s="1"/>
  <c r="AC1281" i="19"/>
  <c r="Y1281" i="19"/>
  <c r="Z1281" i="19" s="1"/>
  <c r="AC1285" i="19"/>
  <c r="Y1285" i="19"/>
  <c r="Z1285" i="19" s="1"/>
  <c r="AC1287" i="19"/>
  <c r="Y1287" i="19"/>
  <c r="Z1287" i="19" s="1"/>
  <c r="AC1291" i="19"/>
  <c r="Y1291" i="19"/>
  <c r="Z1291" i="19" s="1"/>
  <c r="AC1295" i="19"/>
  <c r="Y1295" i="19"/>
  <c r="Z1295" i="19" s="1"/>
  <c r="AC1297" i="19"/>
  <c r="Y1297" i="19"/>
  <c r="Z1297" i="19" s="1"/>
  <c r="AC1301" i="19"/>
  <c r="Y1301" i="19"/>
  <c r="Z1301" i="19" s="1"/>
  <c r="AC1305" i="19"/>
  <c r="Y1305" i="19"/>
  <c r="Z1305" i="19" s="1"/>
  <c r="AC1307" i="19"/>
  <c r="Y1307" i="19"/>
  <c r="Z1307" i="19" s="1"/>
  <c r="AC1311" i="19"/>
  <c r="Y1311" i="19"/>
  <c r="Z1311" i="19" s="1"/>
  <c r="AC1315" i="19"/>
  <c r="Y1315" i="19"/>
  <c r="Z1315" i="19" s="1"/>
  <c r="AC1319" i="19"/>
  <c r="Y1319" i="19"/>
  <c r="Z1319" i="19" s="1"/>
  <c r="AC1321" i="19"/>
  <c r="Y1321" i="19"/>
  <c r="Z1321" i="19" s="1"/>
  <c r="AC1325" i="19"/>
  <c r="Y1325" i="19"/>
  <c r="Z1325" i="19" s="1"/>
  <c r="AC1329" i="19"/>
  <c r="Y1329" i="19"/>
  <c r="Z1329" i="19" s="1"/>
  <c r="AC1333" i="19"/>
  <c r="Y1333" i="19"/>
  <c r="Z1333" i="19" s="1"/>
  <c r="AC1335" i="19"/>
  <c r="Y1335" i="19"/>
  <c r="Z1335" i="19" s="1"/>
  <c r="AC1339" i="19"/>
  <c r="Y1339" i="19"/>
  <c r="Z1339" i="19" s="1"/>
  <c r="AC1341" i="19"/>
  <c r="Y1341" i="19"/>
  <c r="Z1341" i="19" s="1"/>
  <c r="AC1345" i="19"/>
  <c r="Y1345" i="19"/>
  <c r="Z1345" i="19" s="1"/>
  <c r="AC1349" i="19"/>
  <c r="Y1349" i="19"/>
  <c r="Z1349" i="19" s="1"/>
  <c r="AC1351" i="19"/>
  <c r="Y1351" i="19"/>
  <c r="Z1351" i="19" s="1"/>
  <c r="AC1355" i="19"/>
  <c r="Y1355" i="19"/>
  <c r="Z1355" i="19" s="1"/>
  <c r="AC1359" i="19"/>
  <c r="Y1359" i="19"/>
  <c r="Z1359" i="19" s="1"/>
  <c r="AC1363" i="19"/>
  <c r="Y1363" i="19"/>
  <c r="Z1363" i="19" s="1"/>
  <c r="AC1365" i="19"/>
  <c r="Y1365" i="19"/>
  <c r="Z1365" i="19" s="1"/>
  <c r="AC1369" i="19"/>
  <c r="Y1369" i="19"/>
  <c r="Z1369" i="19" s="1"/>
  <c r="AC1373" i="19"/>
  <c r="Y1373" i="19"/>
  <c r="Z1373" i="19" s="1"/>
  <c r="AC1375" i="19"/>
  <c r="Y1375" i="19"/>
  <c r="Z1375" i="19" s="1"/>
  <c r="AC1379" i="19"/>
  <c r="Y1379" i="19"/>
  <c r="Z1379" i="19" s="1"/>
  <c r="AC1383" i="19"/>
  <c r="Y1383" i="19"/>
  <c r="Z1383" i="19" s="1"/>
  <c r="AC1387" i="19"/>
  <c r="Y1387" i="19"/>
  <c r="Z1387" i="19" s="1"/>
  <c r="AC1389" i="19"/>
  <c r="Y1389" i="19"/>
  <c r="Z1389" i="19" s="1"/>
  <c r="AC1393" i="19"/>
  <c r="Y1393" i="19"/>
  <c r="Z1393" i="19" s="1"/>
  <c r="AC1397" i="19"/>
  <c r="Y1397" i="19"/>
  <c r="Z1397" i="19" s="1"/>
  <c r="AC1401" i="19"/>
  <c r="Y1401" i="19"/>
  <c r="Z1401" i="19" s="1"/>
  <c r="AC1403" i="19"/>
  <c r="Y1403" i="19"/>
  <c r="Z1403" i="19" s="1"/>
  <c r="AC1407" i="19"/>
  <c r="Y1407" i="19"/>
  <c r="Z1407" i="19" s="1"/>
  <c r="AC1411" i="19"/>
  <c r="Y1411" i="19"/>
  <c r="Z1411" i="19" s="1"/>
  <c r="AC1413" i="19"/>
  <c r="Y1413" i="19"/>
  <c r="Z1413" i="19" s="1"/>
  <c r="AC1417" i="19"/>
  <c r="Y1417" i="19"/>
  <c r="Z1417" i="19" s="1"/>
  <c r="AC1421" i="19"/>
  <c r="Y1421" i="19"/>
  <c r="Z1421" i="19" s="1"/>
  <c r="AC1423" i="19"/>
  <c r="Y1423" i="19"/>
  <c r="Z1423" i="19" s="1"/>
  <c r="AC1427" i="19"/>
  <c r="Y1427" i="19"/>
  <c r="Z1427" i="19" s="1"/>
  <c r="AC1431" i="19"/>
  <c r="Y1431" i="19"/>
  <c r="Z1431" i="19" s="1"/>
  <c r="AC1435" i="19"/>
  <c r="Y1435" i="19"/>
  <c r="Z1435" i="19" s="1"/>
  <c r="AC1439" i="19"/>
  <c r="Y1439" i="19"/>
  <c r="Z1439" i="19" s="1"/>
  <c r="AC1443" i="19"/>
  <c r="Y1443" i="19"/>
  <c r="Z1443" i="19" s="1"/>
  <c r="AC1447" i="19"/>
  <c r="Y1447" i="19"/>
  <c r="Z1447" i="19" s="1"/>
  <c r="AC1451" i="19"/>
  <c r="Y1451" i="19"/>
  <c r="Z1451" i="19" s="1"/>
  <c r="AC1455" i="19"/>
  <c r="Y1455" i="19"/>
  <c r="Z1455" i="19" s="1"/>
  <c r="AC1459" i="19"/>
  <c r="Y1459" i="19"/>
  <c r="Z1459" i="19" s="1"/>
  <c r="AC1463" i="19"/>
  <c r="Y1463" i="19"/>
  <c r="Z1463" i="19" s="1"/>
  <c r="AC1467" i="19"/>
  <c r="Y1467" i="19"/>
  <c r="Z1467" i="19" s="1"/>
  <c r="AC1471" i="19"/>
  <c r="Y1471" i="19"/>
  <c r="Z1471" i="19" s="1"/>
  <c r="AC1475" i="19"/>
  <c r="Y1475" i="19"/>
  <c r="Z1475" i="19" s="1"/>
  <c r="AC1479" i="19"/>
  <c r="Y1479" i="19"/>
  <c r="Z1479" i="19" s="1"/>
  <c r="AC1483" i="19"/>
  <c r="Y1483" i="19"/>
  <c r="Z1483" i="19" s="1"/>
  <c r="AC1485" i="19"/>
  <c r="Y1485" i="19"/>
  <c r="Z1485" i="19" s="1"/>
  <c r="AC1489" i="19"/>
  <c r="Y1489" i="19"/>
  <c r="Z1489" i="19" s="1"/>
  <c r="AC1493" i="19"/>
  <c r="Y1493" i="19"/>
  <c r="Z1493" i="19" s="1"/>
  <c r="AC1497" i="19"/>
  <c r="Y1497" i="19"/>
  <c r="Z1497" i="19" s="1"/>
  <c r="AC1501" i="19"/>
  <c r="Y1501" i="19"/>
  <c r="Z1501" i="19" s="1"/>
  <c r="AC1505" i="19"/>
  <c r="Y1505" i="19"/>
  <c r="Z1505" i="19" s="1"/>
  <c r="AC1509" i="19"/>
  <c r="Y1509" i="19"/>
  <c r="Z1509" i="19" s="1"/>
  <c r="AC1511" i="19"/>
  <c r="Y1511" i="19"/>
  <c r="Z1511" i="19" s="1"/>
  <c r="AC1513" i="19"/>
  <c r="Y1513" i="19"/>
  <c r="Z1513" i="19" s="1"/>
  <c r="AC1515" i="19"/>
  <c r="Y1515" i="19"/>
  <c r="Z1515" i="19" s="1"/>
  <c r="AC1517" i="19"/>
  <c r="Y1517" i="19"/>
  <c r="Z1517" i="19" s="1"/>
  <c r="AC1519" i="19"/>
  <c r="Y1519" i="19"/>
  <c r="Z1519" i="19" s="1"/>
  <c r="AC1521" i="19"/>
  <c r="Y1521" i="19"/>
  <c r="Z1521" i="19" s="1"/>
  <c r="AC1523" i="19"/>
  <c r="Y1523" i="19"/>
  <c r="Z1523" i="19" s="1"/>
  <c r="AC1525" i="19"/>
  <c r="Y1525" i="19"/>
  <c r="Z1525" i="19" s="1"/>
  <c r="AC1527" i="19"/>
  <c r="Y1527" i="19"/>
  <c r="Z1527" i="19" s="1"/>
  <c r="AC1529" i="19"/>
  <c r="Y1529" i="19"/>
  <c r="Z1529" i="19" s="1"/>
  <c r="AC1531" i="19"/>
  <c r="Y1531" i="19"/>
  <c r="Z1531" i="19" s="1"/>
  <c r="AC1533" i="19"/>
  <c r="Y1533" i="19"/>
  <c r="Z1533" i="19" s="1"/>
  <c r="AC1535" i="19"/>
  <c r="Y1535" i="19"/>
  <c r="Z1535" i="19" s="1"/>
  <c r="AC1537" i="19"/>
  <c r="Y1537" i="19"/>
  <c r="Z1537" i="19" s="1"/>
  <c r="AC1539" i="19"/>
  <c r="Y1539" i="19"/>
  <c r="Z1539" i="19" s="1"/>
  <c r="AC1541" i="19"/>
  <c r="Y1541" i="19"/>
  <c r="Z1541" i="19" s="1"/>
  <c r="AC1543" i="19"/>
  <c r="Y1543" i="19"/>
  <c r="Z1543" i="19" s="1"/>
  <c r="AC1545" i="19"/>
  <c r="Y1545" i="19"/>
  <c r="Z1545" i="19" s="1"/>
  <c r="AC1547" i="19"/>
  <c r="Y1547" i="19"/>
  <c r="Z1547" i="19" s="1"/>
  <c r="AC1549" i="19"/>
  <c r="Y1549" i="19"/>
  <c r="Z1549" i="19" s="1"/>
  <c r="AC1551" i="19"/>
  <c r="Y1551" i="19"/>
  <c r="Z1551" i="19" s="1"/>
  <c r="AC1553" i="19"/>
  <c r="Y1553" i="19"/>
  <c r="Z1553" i="19" s="1"/>
  <c r="AC1555" i="19"/>
  <c r="Y1555" i="19"/>
  <c r="Z1555" i="19" s="1"/>
  <c r="AC1559" i="19"/>
  <c r="Y1559" i="19"/>
  <c r="Z1559" i="19" s="1"/>
  <c r="AC1561" i="19"/>
  <c r="Y1561" i="19"/>
  <c r="Z1561" i="19" s="1"/>
  <c r="AC1563" i="19"/>
  <c r="Y1563" i="19"/>
  <c r="Z1563" i="19" s="1"/>
  <c r="AC1565" i="19"/>
  <c r="Y1565" i="19"/>
  <c r="Z1565" i="19" s="1"/>
  <c r="AC1567" i="19"/>
  <c r="Y1567" i="19"/>
  <c r="Z1567" i="19" s="1"/>
  <c r="AC1569" i="19"/>
  <c r="Y1569" i="19"/>
  <c r="Z1569" i="19" s="1"/>
  <c r="AC1571" i="19"/>
  <c r="Y1571" i="19"/>
  <c r="Z1571" i="19" s="1"/>
  <c r="AC1573" i="19"/>
  <c r="Y1573" i="19"/>
  <c r="Z1573" i="19" s="1"/>
  <c r="AC1575" i="19"/>
  <c r="Y1575" i="19"/>
  <c r="Z1575" i="19" s="1"/>
  <c r="AC1577" i="19"/>
  <c r="Y1577" i="19"/>
  <c r="Z1577" i="19" s="1"/>
  <c r="AC1579" i="19"/>
  <c r="Y1579" i="19"/>
  <c r="Z1579" i="19" s="1"/>
  <c r="AC1581" i="19"/>
  <c r="Y1581" i="19"/>
  <c r="Z1581" i="19" s="1"/>
  <c r="AC1583" i="19"/>
  <c r="Y1583" i="19"/>
  <c r="Z1583" i="19" s="1"/>
  <c r="AC1585" i="19"/>
  <c r="Y1585" i="19"/>
  <c r="Z1585" i="19" s="1"/>
  <c r="AC1587" i="19"/>
  <c r="Y1587" i="19"/>
  <c r="Z1587" i="19" s="1"/>
  <c r="AC1589" i="19"/>
  <c r="Y1589" i="19"/>
  <c r="Z1589" i="19" s="1"/>
  <c r="AC1591" i="19"/>
  <c r="Y1591" i="19"/>
  <c r="Z1591" i="19" s="1"/>
  <c r="AC1593" i="19"/>
  <c r="Y1593" i="19"/>
  <c r="Z1593" i="19" s="1"/>
  <c r="AC1595" i="19"/>
  <c r="Y1595" i="19"/>
  <c r="Z1595" i="19" s="1"/>
  <c r="AC1597" i="19"/>
  <c r="Y1597" i="19"/>
  <c r="Z1597" i="19" s="1"/>
  <c r="AC1599" i="19"/>
  <c r="Y1599" i="19"/>
  <c r="Z1599" i="19" s="1"/>
  <c r="AC1601" i="19"/>
  <c r="Y1601" i="19"/>
  <c r="Z1601" i="19" s="1"/>
  <c r="AC1603" i="19"/>
  <c r="Y1603" i="19"/>
  <c r="Z1603" i="19" s="1"/>
  <c r="AC1605" i="19"/>
  <c r="Y1605" i="19"/>
  <c r="Z1605" i="19" s="1"/>
  <c r="AC1607" i="19"/>
  <c r="Y1607" i="19"/>
  <c r="Z1607" i="19" s="1"/>
  <c r="AC1609" i="19"/>
  <c r="Y1609" i="19"/>
  <c r="Z1609" i="19" s="1"/>
  <c r="AC1611" i="19"/>
  <c r="Y1611" i="19"/>
  <c r="Z1611" i="19" s="1"/>
  <c r="AC1613" i="19"/>
  <c r="Y1613" i="19"/>
  <c r="Z1613" i="19" s="1"/>
  <c r="AC1615" i="19"/>
  <c r="Y1615" i="19"/>
  <c r="Z1615" i="19" s="1"/>
  <c r="AC1617" i="19"/>
  <c r="Y1617" i="19"/>
  <c r="Z1617" i="19" s="1"/>
  <c r="AC1619" i="19"/>
  <c r="Y1619" i="19"/>
  <c r="Z1619" i="19" s="1"/>
  <c r="AC1621" i="19"/>
  <c r="Y1621" i="19"/>
  <c r="Z1621" i="19" s="1"/>
  <c r="AC1623" i="19"/>
  <c r="Y1623" i="19"/>
  <c r="Z1623" i="19" s="1"/>
  <c r="AC1625" i="19"/>
  <c r="Y1625" i="19"/>
  <c r="Z1625" i="19" s="1"/>
  <c r="AC1627" i="19"/>
  <c r="Y1627" i="19"/>
  <c r="Z1627" i="19" s="1"/>
  <c r="AC1629" i="19"/>
  <c r="Y1629" i="19"/>
  <c r="Z1629" i="19" s="1"/>
  <c r="AC1631" i="19"/>
  <c r="Y1631" i="19"/>
  <c r="Z1631" i="19" s="1"/>
  <c r="AC1633" i="19"/>
  <c r="Y1633" i="19"/>
  <c r="Z1633" i="19" s="1"/>
  <c r="AC1635" i="19"/>
  <c r="Y1635" i="19"/>
  <c r="Z1635" i="19" s="1"/>
  <c r="AC1637" i="19"/>
  <c r="Y1637" i="19"/>
  <c r="Z1637" i="19" s="1"/>
  <c r="AC1639" i="19"/>
  <c r="Y1639" i="19"/>
  <c r="Z1639" i="19" s="1"/>
  <c r="AC1641" i="19"/>
  <c r="Y1641" i="19"/>
  <c r="Z1641" i="19" s="1"/>
  <c r="AC1643" i="19"/>
  <c r="Y1643" i="19"/>
  <c r="Z1643" i="19" s="1"/>
  <c r="AC1645" i="19"/>
  <c r="Y1645" i="19"/>
  <c r="Z1645" i="19" s="1"/>
  <c r="AC1647" i="19"/>
  <c r="Y1647" i="19"/>
  <c r="Z1647" i="19" s="1"/>
  <c r="AC1649" i="19"/>
  <c r="Y1649" i="19"/>
  <c r="Z1649" i="19" s="1"/>
  <c r="AC1651" i="19"/>
  <c r="Y1651" i="19"/>
  <c r="Z1651" i="19" s="1"/>
  <c r="AC1653" i="19"/>
  <c r="Y1653" i="19"/>
  <c r="Z1653" i="19" s="1"/>
  <c r="AC1655" i="19"/>
  <c r="Y1655" i="19"/>
  <c r="Z1655" i="19" s="1"/>
  <c r="AC1657" i="19"/>
  <c r="Y1657" i="19"/>
  <c r="Z1657" i="19" s="1"/>
  <c r="AC1659" i="19"/>
  <c r="Y1659" i="19"/>
  <c r="Z1659" i="19" s="1"/>
  <c r="AC1661" i="19"/>
  <c r="Y1661" i="19"/>
  <c r="Z1661" i="19" s="1"/>
  <c r="AC1663" i="19"/>
  <c r="Y1663" i="19"/>
  <c r="Z1663" i="19" s="1"/>
  <c r="AC1665" i="19"/>
  <c r="Y1665" i="19"/>
  <c r="Z1665" i="19" s="1"/>
  <c r="AC1667" i="19"/>
  <c r="Y1667" i="19"/>
  <c r="Z1667" i="19" s="1"/>
  <c r="AC1669" i="19"/>
  <c r="Y1669" i="19"/>
  <c r="Z1669" i="19" s="1"/>
  <c r="AC1671" i="19"/>
  <c r="Y1671" i="19"/>
  <c r="Z1671" i="19" s="1"/>
  <c r="AC1673" i="19"/>
  <c r="Y1673" i="19"/>
  <c r="Z1673" i="19" s="1"/>
  <c r="AC1675" i="19"/>
  <c r="Y1675" i="19"/>
  <c r="Z1675" i="19" s="1"/>
  <c r="AC1677" i="19"/>
  <c r="Y1677" i="19"/>
  <c r="Z1677" i="19" s="1"/>
  <c r="AC1679" i="19"/>
  <c r="Y1679" i="19"/>
  <c r="Z1679" i="19" s="1"/>
  <c r="AC1681" i="19"/>
  <c r="Y1681" i="19"/>
  <c r="Z1681" i="19" s="1"/>
  <c r="AC1683" i="19"/>
  <c r="Y1683" i="19"/>
  <c r="Z1683" i="19" s="1"/>
  <c r="AC1685" i="19"/>
  <c r="Y1685" i="19"/>
  <c r="Z1685" i="19" s="1"/>
  <c r="AC1687" i="19"/>
  <c r="Y1687" i="19"/>
  <c r="Z1687" i="19" s="1"/>
  <c r="AC1689" i="19"/>
  <c r="Y1689" i="19"/>
  <c r="Z1689" i="19" s="1"/>
  <c r="AC1691" i="19"/>
  <c r="Y1691" i="19"/>
  <c r="Z1691" i="19" s="1"/>
  <c r="AC1693" i="19"/>
  <c r="Y1693" i="19"/>
  <c r="Z1693" i="19" s="1"/>
  <c r="AC1695" i="19"/>
  <c r="Y1695" i="19"/>
  <c r="Z1695" i="19" s="1"/>
  <c r="AC1697" i="19"/>
  <c r="Y1697" i="19"/>
  <c r="Z1697" i="19" s="1"/>
  <c r="AC1699" i="19"/>
  <c r="Y1699" i="19"/>
  <c r="Z1699" i="19" s="1"/>
  <c r="AC1701" i="19"/>
  <c r="Y1701" i="19"/>
  <c r="Z1701" i="19" s="1"/>
  <c r="AC1703" i="19"/>
  <c r="Y1703" i="19"/>
  <c r="Z1703" i="19" s="1"/>
  <c r="AC1705" i="19"/>
  <c r="Y1705" i="19"/>
  <c r="Z1705" i="19" s="1"/>
  <c r="AC1707" i="19"/>
  <c r="Y1707" i="19"/>
  <c r="Z1707" i="19" s="1"/>
  <c r="AC1709" i="19"/>
  <c r="Y1709" i="19"/>
  <c r="Z1709" i="19" s="1"/>
  <c r="AC1711" i="19"/>
  <c r="Y1711" i="19"/>
  <c r="Z1711" i="19" s="1"/>
  <c r="AC1713" i="19"/>
  <c r="Y1713" i="19"/>
  <c r="Z1713" i="19" s="1"/>
  <c r="AC1715" i="19"/>
  <c r="Y1715" i="19"/>
  <c r="Z1715" i="19" s="1"/>
  <c r="AC1717" i="19"/>
  <c r="Y1717" i="19"/>
  <c r="Z1717" i="19" s="1"/>
  <c r="AC1719" i="19"/>
  <c r="Y1719" i="19"/>
  <c r="Z1719" i="19" s="1"/>
  <c r="AC1721" i="19"/>
  <c r="Y1721" i="19"/>
  <c r="Z1721" i="19" s="1"/>
  <c r="AC1723" i="19"/>
  <c r="Y1723" i="19"/>
  <c r="Z1723" i="19" s="1"/>
  <c r="AC1725" i="19"/>
  <c r="Y1725" i="19"/>
  <c r="Z1725" i="19" s="1"/>
  <c r="AC1727" i="19"/>
  <c r="Y1727" i="19"/>
  <c r="Z1727" i="19" s="1"/>
  <c r="AC1729" i="19"/>
  <c r="Y1729" i="19"/>
  <c r="Z1729" i="19" s="1"/>
  <c r="AC1731" i="19"/>
  <c r="Y1731" i="19"/>
  <c r="Z1731" i="19" s="1"/>
  <c r="AC1733" i="19"/>
  <c r="Y1733" i="19"/>
  <c r="Z1733" i="19" s="1"/>
  <c r="AC1735" i="19"/>
  <c r="Y1735" i="19"/>
  <c r="Z1735" i="19" s="1"/>
  <c r="AC1737" i="19"/>
  <c r="Y1737" i="19"/>
  <c r="Z1737" i="19" s="1"/>
  <c r="AC1739" i="19"/>
  <c r="Y1739" i="19"/>
  <c r="Z1739" i="19" s="1"/>
  <c r="AC1741" i="19"/>
  <c r="Y1741" i="19"/>
  <c r="Z1741" i="19" s="1"/>
  <c r="AC1743" i="19"/>
  <c r="Y1743" i="19"/>
  <c r="Z1743" i="19" s="1"/>
  <c r="AC1745" i="19"/>
  <c r="Y1745" i="19"/>
  <c r="Z1745" i="19" s="1"/>
  <c r="AC1747" i="19"/>
  <c r="Y1747" i="19"/>
  <c r="Z1747" i="19" s="1"/>
  <c r="AC1749" i="19"/>
  <c r="Y1749" i="19"/>
  <c r="Z1749" i="19" s="1"/>
  <c r="AC1751" i="19"/>
  <c r="Y1751" i="19"/>
  <c r="Z1751" i="19" s="1"/>
  <c r="AC1753" i="19"/>
  <c r="Y1753" i="19"/>
  <c r="Z1753" i="19" s="1"/>
  <c r="AC1755" i="19"/>
  <c r="Y1755" i="19"/>
  <c r="Z1755" i="19" s="1"/>
  <c r="AC1757" i="19"/>
  <c r="Y1757" i="19"/>
  <c r="Z1757" i="19" s="1"/>
  <c r="AC1759" i="19"/>
  <c r="Y1759" i="19"/>
  <c r="Z1759" i="19" s="1"/>
  <c r="AC1761" i="19"/>
  <c r="Y1761" i="19"/>
  <c r="Z1761" i="19" s="1"/>
  <c r="AC1763" i="19"/>
  <c r="Y1763" i="19"/>
  <c r="Z1763" i="19" s="1"/>
  <c r="AC1765" i="19"/>
  <c r="Y1765" i="19"/>
  <c r="Z1765" i="19" s="1"/>
  <c r="AC1767" i="19"/>
  <c r="Y1767" i="19"/>
  <c r="Z1767" i="19" s="1"/>
  <c r="AC1769" i="19"/>
  <c r="Y1769" i="19"/>
  <c r="Z1769" i="19" s="1"/>
  <c r="AC1771" i="19"/>
  <c r="Y1771" i="19"/>
  <c r="Z1771" i="19" s="1"/>
  <c r="AC1773" i="19"/>
  <c r="Y1773" i="19"/>
  <c r="Z1773" i="19" s="1"/>
  <c r="AC1775" i="19"/>
  <c r="Y1775" i="19"/>
  <c r="Z1775" i="19" s="1"/>
  <c r="AC1777" i="19"/>
  <c r="Y1777" i="19"/>
  <c r="Z1777" i="19" s="1"/>
  <c r="AC1779" i="19"/>
  <c r="Y1779" i="19"/>
  <c r="Z1779" i="19" s="1"/>
  <c r="AC1781" i="19"/>
  <c r="Y1781" i="19"/>
  <c r="Z1781" i="19" s="1"/>
  <c r="AC1783" i="19"/>
  <c r="Y1783" i="19"/>
  <c r="Z1783" i="19" s="1"/>
  <c r="AC1785" i="19"/>
  <c r="Y1785" i="19"/>
  <c r="Z1785" i="19" s="1"/>
  <c r="AC1787" i="19"/>
  <c r="Y1787" i="19"/>
  <c r="Z1787" i="19" s="1"/>
  <c r="AC1789" i="19"/>
  <c r="Y1789" i="19"/>
  <c r="Z1789" i="19" s="1"/>
  <c r="AC1791" i="19"/>
  <c r="Y1791" i="19"/>
  <c r="Z1791" i="19" s="1"/>
  <c r="AC1793" i="19"/>
  <c r="Y1793" i="19"/>
  <c r="Z1793" i="19" s="1"/>
  <c r="AC1795" i="19"/>
  <c r="Y1795" i="19"/>
  <c r="Z1795" i="19" s="1"/>
  <c r="AC1797" i="19"/>
  <c r="Y1797" i="19"/>
  <c r="Z1797" i="19" s="1"/>
  <c r="AC1799" i="19"/>
  <c r="Y1799" i="19"/>
  <c r="Z1799" i="19" s="1"/>
  <c r="AC1801" i="19"/>
  <c r="Y1801" i="19"/>
  <c r="Z1801" i="19" s="1"/>
  <c r="AC1803" i="19"/>
  <c r="Y1803" i="19"/>
  <c r="Z1803" i="19" s="1"/>
  <c r="AC1805" i="19"/>
  <c r="Y1805" i="19"/>
  <c r="Z1805" i="19" s="1"/>
  <c r="AC1807" i="19"/>
  <c r="Y1807" i="19"/>
  <c r="Z1807" i="19" s="1"/>
  <c r="AC1809" i="19"/>
  <c r="Y1809" i="19"/>
  <c r="Z1809" i="19" s="1"/>
  <c r="AC1811" i="19"/>
  <c r="Y1811" i="19"/>
  <c r="Z1811" i="19" s="1"/>
  <c r="AC1813" i="19"/>
  <c r="Y1813" i="19"/>
  <c r="Z1813" i="19" s="1"/>
  <c r="AC1815" i="19"/>
  <c r="Y1815" i="19"/>
  <c r="Z1815" i="19" s="1"/>
  <c r="AC1817" i="19"/>
  <c r="Y1817" i="19"/>
  <c r="Z1817" i="19" s="1"/>
  <c r="AC1819" i="19"/>
  <c r="Y1819" i="19"/>
  <c r="Z1819" i="19" s="1"/>
  <c r="AC1821" i="19"/>
  <c r="Y1821" i="19"/>
  <c r="Z1821" i="19" s="1"/>
  <c r="AC1823" i="19"/>
  <c r="Y1823" i="19"/>
  <c r="Z1823" i="19" s="1"/>
  <c r="AC1825" i="19"/>
  <c r="Y1825" i="19"/>
  <c r="Z1825" i="19" s="1"/>
  <c r="AC1827" i="19"/>
  <c r="Y1827" i="19"/>
  <c r="Z1827" i="19" s="1"/>
  <c r="AC1829" i="19"/>
  <c r="Y1829" i="19"/>
  <c r="Z1829" i="19" s="1"/>
  <c r="AC1831" i="19"/>
  <c r="Y1831" i="19"/>
  <c r="Z1831" i="19" s="1"/>
  <c r="AC1833" i="19"/>
  <c r="Y1833" i="19"/>
  <c r="Z1833" i="19" s="1"/>
  <c r="AC1835" i="19"/>
  <c r="Y1835" i="19"/>
  <c r="Z1835" i="19" s="1"/>
  <c r="AC1837" i="19"/>
  <c r="Y1837" i="19"/>
  <c r="Z1837" i="19" s="1"/>
  <c r="AC1839" i="19"/>
  <c r="Y1839" i="19"/>
  <c r="Z1839" i="19" s="1"/>
  <c r="AC1841" i="19"/>
  <c r="Y1841" i="19"/>
  <c r="Z1841" i="19" s="1"/>
  <c r="AC1843" i="19"/>
  <c r="Y1843" i="19"/>
  <c r="Z1843" i="19" s="1"/>
  <c r="AC1845" i="19"/>
  <c r="Y1845" i="19"/>
  <c r="Z1845" i="19" s="1"/>
  <c r="AC1847" i="19"/>
  <c r="Y1847" i="19"/>
  <c r="Z1847" i="19" s="1"/>
  <c r="AC1849" i="19"/>
  <c r="Y1849" i="19"/>
  <c r="Z1849" i="19" s="1"/>
  <c r="AC1851" i="19"/>
  <c r="Y1851" i="19"/>
  <c r="Z1851" i="19" s="1"/>
  <c r="AC1853" i="19"/>
  <c r="Y1853" i="19"/>
  <c r="Z1853" i="19" s="1"/>
  <c r="AC1855" i="19"/>
  <c r="Y1855" i="19"/>
  <c r="Z1855" i="19" s="1"/>
  <c r="AC1857" i="19"/>
  <c r="Y1857" i="19"/>
  <c r="Z1857" i="19" s="1"/>
  <c r="AC1859" i="19"/>
  <c r="Y1859" i="19"/>
  <c r="Z1859" i="19" s="1"/>
  <c r="AC1861" i="19"/>
  <c r="Y1861" i="19"/>
  <c r="Z1861" i="19" s="1"/>
  <c r="AC1863" i="19"/>
  <c r="Y1863" i="19"/>
  <c r="Z1863" i="19" s="1"/>
  <c r="AC1865" i="19"/>
  <c r="Y1865" i="19"/>
  <c r="Z1865" i="19" s="1"/>
  <c r="AC1867" i="19"/>
  <c r="Y1867" i="19"/>
  <c r="Z1867" i="19" s="1"/>
  <c r="AC1869" i="19"/>
  <c r="Y1869" i="19"/>
  <c r="Z1869" i="19" s="1"/>
  <c r="AC1871" i="19"/>
  <c r="Y1871" i="19"/>
  <c r="Z1871" i="19" s="1"/>
  <c r="AC1873" i="19"/>
  <c r="Y1873" i="19"/>
  <c r="Z1873" i="19" s="1"/>
  <c r="AC1875" i="19"/>
  <c r="Y1875" i="19"/>
  <c r="Z1875" i="19" s="1"/>
  <c r="AC1877" i="19"/>
  <c r="Y1877" i="19"/>
  <c r="Z1877" i="19" s="1"/>
  <c r="AC1879" i="19"/>
  <c r="Y1879" i="19"/>
  <c r="Z1879" i="19" s="1"/>
  <c r="AC1881" i="19"/>
  <c r="Y1881" i="19"/>
  <c r="Z1881" i="19" s="1"/>
  <c r="AC1883" i="19"/>
  <c r="Y1883" i="19"/>
  <c r="Z1883" i="19" s="1"/>
  <c r="AC1885" i="19"/>
  <c r="Y1885" i="19"/>
  <c r="Z1885" i="19" s="1"/>
  <c r="AC1887" i="19"/>
  <c r="Y1887" i="19"/>
  <c r="Z1887" i="19" s="1"/>
  <c r="AC1889" i="19"/>
  <c r="Y1889" i="19"/>
  <c r="Z1889" i="19" s="1"/>
  <c r="AC1891" i="19"/>
  <c r="Y1891" i="19"/>
  <c r="Z1891" i="19" s="1"/>
  <c r="AC1893" i="19"/>
  <c r="Y1893" i="19"/>
  <c r="Z1893" i="19" s="1"/>
  <c r="AC1895" i="19"/>
  <c r="Y1895" i="19"/>
  <c r="Z1895" i="19" s="1"/>
  <c r="AC1897" i="19"/>
  <c r="Y1897" i="19"/>
  <c r="Z1897" i="19" s="1"/>
  <c r="AC1899" i="19"/>
  <c r="Y1899" i="19"/>
  <c r="Z1899" i="19" s="1"/>
  <c r="AC1901" i="19"/>
  <c r="Y1901" i="19"/>
  <c r="Z1901" i="19" s="1"/>
  <c r="AC1903" i="19"/>
  <c r="Y1903" i="19"/>
  <c r="Z1903" i="19" s="1"/>
  <c r="AC1905" i="19"/>
  <c r="Y1905" i="19"/>
  <c r="Z1905" i="19" s="1"/>
  <c r="AC1907" i="19"/>
  <c r="Y1907" i="19"/>
  <c r="Z1907" i="19" s="1"/>
  <c r="AC1909" i="19"/>
  <c r="Y1909" i="19"/>
  <c r="Z1909" i="19" s="1"/>
  <c r="AC1911" i="19"/>
  <c r="Y1911" i="19"/>
  <c r="Z1911" i="19" s="1"/>
  <c r="AC1913" i="19"/>
  <c r="Y1913" i="19"/>
  <c r="Z1913" i="19" s="1"/>
  <c r="AC1915" i="19"/>
  <c r="Y1915" i="19"/>
  <c r="Z1915" i="19" s="1"/>
  <c r="AC1917" i="19"/>
  <c r="Y1917" i="19"/>
  <c r="Z1917" i="19" s="1"/>
  <c r="AC1919" i="19"/>
  <c r="Y1919" i="19"/>
  <c r="Z1919" i="19" s="1"/>
  <c r="AC1921" i="19"/>
  <c r="Y1921" i="19"/>
  <c r="Z1921" i="19" s="1"/>
  <c r="AC1923" i="19"/>
  <c r="Y1923" i="19"/>
  <c r="Z1923" i="19" s="1"/>
  <c r="AC1925" i="19"/>
  <c r="Y1925" i="19"/>
  <c r="Z1925" i="19" s="1"/>
  <c r="AC1927" i="19"/>
  <c r="Y1927" i="19"/>
  <c r="Z1927" i="19" s="1"/>
  <c r="AC1929" i="19"/>
  <c r="Y1929" i="19"/>
  <c r="Z1929" i="19" s="1"/>
  <c r="AC1931" i="19"/>
  <c r="Y1931" i="19"/>
  <c r="Z1931" i="19" s="1"/>
  <c r="AC1933" i="19"/>
  <c r="Y1933" i="19"/>
  <c r="Z1933" i="19" s="1"/>
  <c r="AC1935" i="19"/>
  <c r="Y1935" i="19"/>
  <c r="Z1935" i="19" s="1"/>
  <c r="AC1937" i="19"/>
  <c r="Y1937" i="19"/>
  <c r="Z1937" i="19" s="1"/>
  <c r="AC1939" i="19"/>
  <c r="Y1939" i="19"/>
  <c r="Z1939" i="19" s="1"/>
  <c r="AC1941" i="19"/>
  <c r="Y1941" i="19"/>
  <c r="Z1941" i="19" s="1"/>
  <c r="AC1943" i="19"/>
  <c r="Y1943" i="19"/>
  <c r="Z1943" i="19" s="1"/>
  <c r="AC1945" i="19"/>
  <c r="Y1945" i="19"/>
  <c r="Z1945" i="19" s="1"/>
  <c r="AC1947" i="19"/>
  <c r="Y1947" i="19"/>
  <c r="Z1947" i="19" s="1"/>
  <c r="AC1949" i="19"/>
  <c r="Y1949" i="19"/>
  <c r="Z1949" i="19" s="1"/>
  <c r="AC1951" i="19"/>
  <c r="Y1951" i="19"/>
  <c r="Z1951" i="19" s="1"/>
  <c r="AC1953" i="19"/>
  <c r="Y1953" i="19"/>
  <c r="Z1953" i="19" s="1"/>
  <c r="AC1955" i="19"/>
  <c r="Y1955" i="19"/>
  <c r="Z1955" i="19" s="1"/>
  <c r="AC1957" i="19"/>
  <c r="Y1957" i="19"/>
  <c r="Z1957" i="19" s="1"/>
  <c r="AC1959" i="19"/>
  <c r="Y1959" i="19"/>
  <c r="Z1959" i="19" s="1"/>
  <c r="AC1961" i="19"/>
  <c r="Y1961" i="19"/>
  <c r="Z1961" i="19" s="1"/>
  <c r="AC1963" i="19"/>
  <c r="Y1963" i="19"/>
  <c r="Z1963" i="19" s="1"/>
  <c r="AC1965" i="19"/>
  <c r="Y1965" i="19"/>
  <c r="Z1965" i="19" s="1"/>
  <c r="AC1967" i="19"/>
  <c r="Y1967" i="19"/>
  <c r="Z1967" i="19" s="1"/>
  <c r="AC1969" i="19"/>
  <c r="Y1969" i="19"/>
  <c r="Z1969" i="19" s="1"/>
  <c r="AC1971" i="19"/>
  <c r="Y1971" i="19"/>
  <c r="Z1971" i="19" s="1"/>
  <c r="AC1973" i="19"/>
  <c r="Y1973" i="19"/>
  <c r="Z1973" i="19" s="1"/>
  <c r="AC1975" i="19"/>
  <c r="Y1975" i="19"/>
  <c r="Z1975" i="19" s="1"/>
  <c r="AC1977" i="19"/>
  <c r="Y1977" i="19"/>
  <c r="Z1977" i="19" s="1"/>
  <c r="AC1979" i="19"/>
  <c r="Y1979" i="19"/>
  <c r="Z1979" i="19" s="1"/>
  <c r="AC1981" i="19"/>
  <c r="Y1981" i="19"/>
  <c r="Z1981" i="19" s="1"/>
  <c r="AC1983" i="19"/>
  <c r="Y1983" i="19"/>
  <c r="Z1983" i="19" s="1"/>
  <c r="AC1985" i="19"/>
  <c r="Y1985" i="19"/>
  <c r="Z1985" i="19" s="1"/>
  <c r="AC1987" i="19"/>
  <c r="Y1987" i="19"/>
  <c r="Z1987" i="19" s="1"/>
  <c r="AC1989" i="19"/>
  <c r="Y1989" i="19"/>
  <c r="Z1989" i="19" s="1"/>
  <c r="AC1991" i="19"/>
  <c r="Y1991" i="19"/>
  <c r="Z1991" i="19" s="1"/>
  <c r="AC1993" i="19"/>
  <c r="Y1993" i="19"/>
  <c r="Z1993" i="19" s="1"/>
  <c r="AC1995" i="19"/>
  <c r="Y1995" i="19"/>
  <c r="Z1995" i="19" s="1"/>
  <c r="AC1997" i="19"/>
  <c r="Y1997" i="19"/>
  <c r="Z1997" i="19" s="1"/>
  <c r="AC1999" i="19"/>
  <c r="Y1999" i="19"/>
  <c r="Z1999" i="19" s="1"/>
  <c r="Y17" i="19"/>
  <c r="Z17" i="19" s="1"/>
  <c r="AC17" i="19"/>
  <c r="AC21" i="19"/>
  <c r="Y21" i="19"/>
  <c r="Z21" i="19" s="1"/>
  <c r="Y25" i="19"/>
  <c r="Z25" i="19" s="1"/>
  <c r="AC25" i="19"/>
  <c r="AC29" i="19"/>
  <c r="Y29" i="19"/>
  <c r="Z29" i="19" s="1"/>
  <c r="Y33" i="19"/>
  <c r="Z33" i="19" s="1"/>
  <c r="AC33" i="19"/>
  <c r="AC37" i="19"/>
  <c r="Y37" i="19"/>
  <c r="Z37" i="19" s="1"/>
  <c r="AC41" i="19"/>
  <c r="Y41" i="19"/>
  <c r="Z41" i="19" s="1"/>
  <c r="Y45" i="19"/>
  <c r="Z45" i="19" s="1"/>
  <c r="AC45" i="19"/>
  <c r="Y49" i="19"/>
  <c r="Z49" i="19" s="1"/>
  <c r="AC49" i="19"/>
  <c r="AC53" i="19"/>
  <c r="Y53" i="19"/>
  <c r="Z53" i="19" s="1"/>
  <c r="Y57" i="19"/>
  <c r="Z57" i="19" s="1"/>
  <c r="AC57" i="19"/>
  <c r="Y59" i="19"/>
  <c r="Z59" i="19" s="1"/>
  <c r="AC59" i="19"/>
  <c r="Y63" i="19"/>
  <c r="Z63" i="19" s="1"/>
  <c r="AC63" i="19"/>
  <c r="AC67" i="19"/>
  <c r="Y67" i="19"/>
  <c r="Z67" i="19" s="1"/>
  <c r="Y71" i="19"/>
  <c r="Z71" i="19" s="1"/>
  <c r="AC71" i="19"/>
  <c r="Y75" i="19"/>
  <c r="Z75" i="19" s="1"/>
  <c r="AC75" i="19"/>
  <c r="AC79" i="19"/>
  <c r="Y79" i="19"/>
  <c r="Z79" i="19" s="1"/>
  <c r="Y83" i="19"/>
  <c r="Z83" i="19" s="1"/>
  <c r="AC83" i="19"/>
  <c r="Y87" i="19"/>
  <c r="Z87" i="19" s="1"/>
  <c r="AC87" i="19"/>
  <c r="Y91" i="19"/>
  <c r="Z91" i="19" s="1"/>
  <c r="AC91" i="19"/>
  <c r="Y95" i="19"/>
  <c r="Z95" i="19" s="1"/>
  <c r="AC95" i="19"/>
  <c r="Y99" i="19"/>
  <c r="Z99" i="19" s="1"/>
  <c r="AC99" i="19"/>
  <c r="Y103" i="19"/>
  <c r="Z103" i="19" s="1"/>
  <c r="AC103" i="19"/>
  <c r="AC107" i="19"/>
  <c r="Y107" i="19"/>
  <c r="Z107" i="19" s="1"/>
  <c r="Y111" i="19"/>
  <c r="Z111" i="19" s="1"/>
  <c r="AC111" i="19"/>
  <c r="AC115" i="19"/>
  <c r="Y115" i="19"/>
  <c r="Z115" i="19" s="1"/>
  <c r="AC119" i="19"/>
  <c r="Y119" i="19"/>
  <c r="Z119" i="19" s="1"/>
  <c r="AC123" i="19"/>
  <c r="Y123" i="19"/>
  <c r="Z123" i="19" s="1"/>
  <c r="Y127" i="19"/>
  <c r="Z127" i="19" s="1"/>
  <c r="AC127" i="19"/>
  <c r="AC131" i="19"/>
  <c r="Y131" i="19"/>
  <c r="Z131" i="19" s="1"/>
  <c r="AC135" i="19"/>
  <c r="Y135" i="19"/>
  <c r="Z135" i="19" s="1"/>
  <c r="Y139" i="19"/>
  <c r="Z139" i="19" s="1"/>
  <c r="AC139" i="19"/>
  <c r="AC143" i="19"/>
  <c r="AE141" i="19" s="1"/>
  <c r="Y143" i="19"/>
  <c r="Z143" i="19" s="1"/>
  <c r="AC147" i="19"/>
  <c r="Y147" i="19"/>
  <c r="Z147" i="19" s="1"/>
  <c r="AC151" i="19"/>
  <c r="Y151" i="19"/>
  <c r="Z151" i="19" s="1"/>
  <c r="AC155" i="19"/>
  <c r="Y155" i="19"/>
  <c r="Z155" i="19" s="1"/>
  <c r="AC159" i="19"/>
  <c r="Y159" i="19"/>
  <c r="Z159" i="19" s="1"/>
  <c r="AC163" i="19"/>
  <c r="Y163" i="19"/>
  <c r="Z163" i="19" s="1"/>
  <c r="AC167" i="19"/>
  <c r="Y167" i="19"/>
  <c r="Z167" i="19" s="1"/>
  <c r="AC171" i="19"/>
  <c r="Y171" i="19"/>
  <c r="Z171" i="19" s="1"/>
  <c r="AC175" i="19"/>
  <c r="Y175" i="19"/>
  <c r="Z175" i="19" s="1"/>
  <c r="Y179" i="19"/>
  <c r="Z179" i="19" s="1"/>
  <c r="AC179" i="19"/>
  <c r="Y183" i="19"/>
  <c r="Z183" i="19" s="1"/>
  <c r="AC183" i="19"/>
  <c r="AC187" i="19"/>
  <c r="Y187" i="19"/>
  <c r="Z187" i="19" s="1"/>
  <c r="Y191" i="19"/>
  <c r="Z191" i="19" s="1"/>
  <c r="AC191" i="19"/>
  <c r="AC195" i="19"/>
  <c r="Y195" i="19"/>
  <c r="Z195" i="19" s="1"/>
  <c r="AC199" i="19"/>
  <c r="Y199" i="19"/>
  <c r="Z199" i="19" s="1"/>
  <c r="AC203" i="19"/>
  <c r="Y203" i="19"/>
  <c r="Z203" i="19" s="1"/>
  <c r="AC207" i="19"/>
  <c r="Y207" i="19"/>
  <c r="Z207" i="19" s="1"/>
  <c r="AC211" i="19"/>
  <c r="Y211" i="19"/>
  <c r="Z211" i="19" s="1"/>
  <c r="AC215" i="19"/>
  <c r="Y215" i="19"/>
  <c r="Z215" i="19" s="1"/>
  <c r="AC219" i="19"/>
  <c r="Y219" i="19"/>
  <c r="Z219" i="19" s="1"/>
  <c r="AC223" i="19"/>
  <c r="Y223" i="19"/>
  <c r="Z223" i="19" s="1"/>
  <c r="AC227" i="19"/>
  <c r="Y227" i="19"/>
  <c r="Z227" i="19" s="1"/>
  <c r="AC231" i="19"/>
  <c r="Y231" i="19"/>
  <c r="Z231" i="19" s="1"/>
  <c r="AC235" i="19"/>
  <c r="Y235" i="19"/>
  <c r="Z235" i="19" s="1"/>
  <c r="AC239" i="19"/>
  <c r="Y239" i="19"/>
  <c r="Z239" i="19" s="1"/>
  <c r="AC243" i="19"/>
  <c r="Y243" i="19"/>
  <c r="Z243" i="19" s="1"/>
  <c r="AC247" i="19"/>
  <c r="Y247" i="19"/>
  <c r="Z247" i="19" s="1"/>
  <c r="AC251" i="19"/>
  <c r="Y251" i="19"/>
  <c r="Z251" i="19" s="1"/>
  <c r="AC255" i="19"/>
  <c r="Y255" i="19"/>
  <c r="Z255" i="19" s="1"/>
  <c r="AC259" i="19"/>
  <c r="Y259" i="19"/>
  <c r="Z259" i="19" s="1"/>
  <c r="AC263" i="19"/>
  <c r="Y263" i="19"/>
  <c r="Z263" i="19" s="1"/>
  <c r="AC267" i="19"/>
  <c r="Y267" i="19"/>
  <c r="Z267" i="19" s="1"/>
  <c r="AC271" i="19"/>
  <c r="Y271" i="19"/>
  <c r="Z271" i="19" s="1"/>
  <c r="AC275" i="19"/>
  <c r="Y275" i="19"/>
  <c r="Z275" i="19" s="1"/>
  <c r="AC279" i="19"/>
  <c r="Y279" i="19"/>
  <c r="Z279" i="19" s="1"/>
  <c r="AC285" i="19"/>
  <c r="Y285" i="19"/>
  <c r="Z285" i="19" s="1"/>
  <c r="AC289" i="19"/>
  <c r="Y289" i="19"/>
  <c r="Z289" i="19" s="1"/>
  <c r="AC293" i="19"/>
  <c r="Y293" i="19"/>
  <c r="Z293" i="19" s="1"/>
  <c r="AC297" i="19"/>
  <c r="Y297" i="19"/>
  <c r="Z297" i="19" s="1"/>
  <c r="AC301" i="19"/>
  <c r="Y301" i="19"/>
  <c r="Z301" i="19" s="1"/>
  <c r="AC305" i="19"/>
  <c r="Y305" i="19"/>
  <c r="Z305" i="19" s="1"/>
  <c r="AC309" i="19"/>
  <c r="Y309" i="19"/>
  <c r="Z309" i="19" s="1"/>
  <c r="AC313" i="19"/>
  <c r="Y313" i="19"/>
  <c r="Z313" i="19" s="1"/>
  <c r="AC317" i="19"/>
  <c r="Y317" i="19"/>
  <c r="Z317" i="19" s="1"/>
  <c r="AC321" i="19"/>
  <c r="Y321" i="19"/>
  <c r="Z321" i="19" s="1"/>
  <c r="AC325" i="19"/>
  <c r="Y325" i="19"/>
  <c r="Z325" i="19" s="1"/>
  <c r="AC327" i="19"/>
  <c r="Y327" i="19"/>
  <c r="Z327" i="19" s="1"/>
  <c r="AC331" i="19"/>
  <c r="Y331" i="19"/>
  <c r="Z331" i="19" s="1"/>
  <c r="AC335" i="19"/>
  <c r="Y335" i="19"/>
  <c r="Z335" i="19" s="1"/>
  <c r="AC339" i="19"/>
  <c r="Y339" i="19"/>
  <c r="Z339" i="19" s="1"/>
  <c r="AC343" i="19"/>
  <c r="Y343" i="19"/>
  <c r="Z343" i="19" s="1"/>
  <c r="AC347" i="19"/>
  <c r="Y347" i="19"/>
  <c r="Z347" i="19" s="1"/>
  <c r="AC351" i="19"/>
  <c r="Y351" i="19"/>
  <c r="Z351" i="19" s="1"/>
  <c r="AC355" i="19"/>
  <c r="Y355" i="19"/>
  <c r="Z355" i="19" s="1"/>
  <c r="AC359" i="19"/>
  <c r="Y359" i="19"/>
  <c r="Z359" i="19" s="1"/>
  <c r="AC363" i="19"/>
  <c r="Y363" i="19"/>
  <c r="Z363" i="19" s="1"/>
  <c r="AC367" i="19"/>
  <c r="Y367" i="19"/>
  <c r="Z367" i="19" s="1"/>
  <c r="AC371" i="19"/>
  <c r="Y371" i="19"/>
  <c r="Z371" i="19" s="1"/>
  <c r="AC375" i="19"/>
  <c r="Y375" i="19"/>
  <c r="Z375" i="19" s="1"/>
  <c r="AC379" i="19"/>
  <c r="Y379" i="19"/>
  <c r="Z379" i="19" s="1"/>
  <c r="AC383" i="19"/>
  <c r="Y383" i="19"/>
  <c r="Z383" i="19" s="1"/>
  <c r="AC387" i="19"/>
  <c r="Y387" i="19"/>
  <c r="Z387" i="19" s="1"/>
  <c r="AC391" i="19"/>
  <c r="Y391" i="19"/>
  <c r="Z391" i="19" s="1"/>
  <c r="AC395" i="19"/>
  <c r="Y395" i="19"/>
  <c r="Z395" i="19" s="1"/>
  <c r="AC399" i="19"/>
  <c r="Y399" i="19"/>
  <c r="Z399" i="19" s="1"/>
  <c r="AC403" i="19"/>
  <c r="Y403" i="19"/>
  <c r="Z403" i="19" s="1"/>
  <c r="AC407" i="19"/>
  <c r="Y407" i="19"/>
  <c r="Z407" i="19" s="1"/>
  <c r="AC411" i="19"/>
  <c r="Y411" i="19"/>
  <c r="Z411" i="19" s="1"/>
  <c r="AC413" i="19"/>
  <c r="Y413" i="19"/>
  <c r="Z413" i="19" s="1"/>
  <c r="AC417" i="19"/>
  <c r="Y417" i="19"/>
  <c r="Z417" i="19" s="1"/>
  <c r="AC421" i="19"/>
  <c r="Y421" i="19"/>
  <c r="Z421" i="19" s="1"/>
  <c r="AC425" i="19"/>
  <c r="Y425" i="19"/>
  <c r="Z425" i="19" s="1"/>
  <c r="AC429" i="19"/>
  <c r="Y429" i="19"/>
  <c r="Z429" i="19" s="1"/>
  <c r="AC433" i="19"/>
  <c r="Y433" i="19"/>
  <c r="Z433" i="19" s="1"/>
  <c r="AC437" i="19"/>
  <c r="Y437" i="19"/>
  <c r="Z437" i="19" s="1"/>
  <c r="AC441" i="19"/>
  <c r="Y441" i="19"/>
  <c r="Z441" i="19" s="1"/>
  <c r="AC445" i="19"/>
  <c r="Y445" i="19"/>
  <c r="Z445" i="19" s="1"/>
  <c r="AC449" i="19"/>
  <c r="Y449" i="19"/>
  <c r="Z449" i="19" s="1"/>
  <c r="AC451" i="19"/>
  <c r="Y451" i="19"/>
  <c r="Z451" i="19" s="1"/>
  <c r="AC455" i="19"/>
  <c r="Y455" i="19"/>
  <c r="Z455" i="19" s="1"/>
  <c r="AC459" i="19"/>
  <c r="Y459" i="19"/>
  <c r="Z459" i="19" s="1"/>
  <c r="AC463" i="19"/>
  <c r="Y463" i="19"/>
  <c r="Z463" i="19" s="1"/>
  <c r="AC467" i="19"/>
  <c r="Y467" i="19"/>
  <c r="Z467" i="19" s="1"/>
  <c r="AC471" i="19"/>
  <c r="Y471" i="19"/>
  <c r="Z471" i="19" s="1"/>
  <c r="AC475" i="19"/>
  <c r="Y475" i="19"/>
  <c r="Z475" i="19" s="1"/>
  <c r="AC479" i="19"/>
  <c r="Y479" i="19"/>
  <c r="Z479" i="19" s="1"/>
  <c r="AC483" i="19"/>
  <c r="Y483" i="19"/>
  <c r="Z483" i="19" s="1"/>
  <c r="AC487" i="19"/>
  <c r="Y487" i="19"/>
  <c r="Z487" i="19" s="1"/>
  <c r="AC491" i="19"/>
  <c r="Y491" i="19"/>
  <c r="Z491" i="19" s="1"/>
  <c r="AC493" i="19"/>
  <c r="Y493" i="19"/>
  <c r="Z493" i="19" s="1"/>
  <c r="AC497" i="19"/>
  <c r="Y497" i="19"/>
  <c r="Z497" i="19" s="1"/>
  <c r="AC501" i="19"/>
  <c r="Y501" i="19"/>
  <c r="Z501" i="19" s="1"/>
  <c r="AC505" i="19"/>
  <c r="Y505" i="19"/>
  <c r="Z505" i="19" s="1"/>
  <c r="AC509" i="19"/>
  <c r="Y509" i="19"/>
  <c r="Z509" i="19" s="1"/>
  <c r="AC513" i="19"/>
  <c r="Y513" i="19"/>
  <c r="Z513" i="19" s="1"/>
  <c r="AC517" i="19"/>
  <c r="Y517" i="19"/>
  <c r="Z517" i="19" s="1"/>
  <c r="AC521" i="19"/>
  <c r="Y521" i="19"/>
  <c r="Z521" i="19" s="1"/>
  <c r="AC525" i="19"/>
  <c r="Y525" i="19"/>
  <c r="Z525" i="19" s="1"/>
  <c r="AC529" i="19"/>
  <c r="Y529" i="19"/>
  <c r="Z529" i="19" s="1"/>
  <c r="AC531" i="19"/>
  <c r="Y531" i="19"/>
  <c r="Z531" i="19" s="1"/>
  <c r="AC535" i="19"/>
  <c r="Y535" i="19"/>
  <c r="Z535" i="19" s="1"/>
  <c r="AC539" i="19"/>
  <c r="Y539" i="19"/>
  <c r="Z539" i="19" s="1"/>
  <c r="AC543" i="19"/>
  <c r="Y543" i="19"/>
  <c r="Z543" i="19" s="1"/>
  <c r="AC547" i="19"/>
  <c r="Y547" i="19"/>
  <c r="Z547" i="19" s="1"/>
  <c r="AC551" i="19"/>
  <c r="Y551" i="19"/>
  <c r="Z551" i="19" s="1"/>
  <c r="AC555" i="19"/>
  <c r="Y555" i="19"/>
  <c r="Z555" i="19" s="1"/>
  <c r="AC559" i="19"/>
  <c r="Y559" i="19"/>
  <c r="Z559" i="19" s="1"/>
  <c r="AC563" i="19"/>
  <c r="Y563" i="19"/>
  <c r="Z563" i="19" s="1"/>
  <c r="AC567" i="19"/>
  <c r="Y567" i="19"/>
  <c r="Z567" i="19" s="1"/>
  <c r="AC571" i="19"/>
  <c r="Y571" i="19"/>
  <c r="Z571" i="19" s="1"/>
  <c r="AC575" i="19"/>
  <c r="Y575" i="19"/>
  <c r="Z575" i="19" s="1"/>
  <c r="AC579" i="19"/>
  <c r="Y579" i="19"/>
  <c r="Z579" i="19" s="1"/>
  <c r="AC583" i="19"/>
  <c r="Y583" i="19"/>
  <c r="Z583" i="19" s="1"/>
  <c r="AC587" i="19"/>
  <c r="Y587" i="19"/>
  <c r="Z587" i="19" s="1"/>
  <c r="AC589" i="19"/>
  <c r="Y589" i="19"/>
  <c r="Z589" i="19" s="1"/>
  <c r="AC593" i="19"/>
  <c r="Y593" i="19"/>
  <c r="Z593" i="19" s="1"/>
  <c r="AC597" i="19"/>
  <c r="Y597" i="19"/>
  <c r="Z597" i="19" s="1"/>
  <c r="AC603" i="19"/>
  <c r="Y603" i="19"/>
  <c r="Z603" i="19" s="1"/>
  <c r="AC607" i="19"/>
  <c r="Y607" i="19"/>
  <c r="Z607" i="19" s="1"/>
  <c r="AC611" i="19"/>
  <c r="Y611" i="19"/>
  <c r="Z611" i="19" s="1"/>
  <c r="AC615" i="19"/>
  <c r="Y615" i="19"/>
  <c r="Z615" i="19" s="1"/>
  <c r="AC619" i="19"/>
  <c r="Y619" i="19"/>
  <c r="Z619" i="19" s="1"/>
  <c r="AC623" i="19"/>
  <c r="Y623" i="19"/>
  <c r="Z623" i="19" s="1"/>
  <c r="AC627" i="19"/>
  <c r="Y627" i="19"/>
  <c r="Z627" i="19" s="1"/>
  <c r="AC629" i="19"/>
  <c r="Y629" i="19"/>
  <c r="Z629" i="19" s="1"/>
  <c r="AC633" i="19"/>
  <c r="Y633" i="19"/>
  <c r="Z633" i="19" s="1"/>
  <c r="AC637" i="19"/>
  <c r="Y637" i="19"/>
  <c r="Z637" i="19" s="1"/>
  <c r="AC641" i="19"/>
  <c r="Y641" i="19"/>
  <c r="Z641" i="19" s="1"/>
  <c r="AC645" i="19"/>
  <c r="Y645" i="19"/>
  <c r="Z645" i="19" s="1"/>
  <c r="AC649" i="19"/>
  <c r="Y649" i="19"/>
  <c r="Z649" i="19" s="1"/>
  <c r="AC653" i="19"/>
  <c r="Y653" i="19"/>
  <c r="Z653" i="19" s="1"/>
  <c r="AC657" i="19"/>
  <c r="Y657" i="19"/>
  <c r="Z657" i="19" s="1"/>
  <c r="AC661" i="19"/>
  <c r="Y661" i="19"/>
  <c r="Z661" i="19" s="1"/>
  <c r="AC665" i="19"/>
  <c r="Y665" i="19"/>
  <c r="Z665" i="19" s="1"/>
  <c r="AC667" i="19"/>
  <c r="Y667" i="19"/>
  <c r="Z667" i="19" s="1"/>
  <c r="AC671" i="19"/>
  <c r="Y671" i="19"/>
  <c r="Z671" i="19" s="1"/>
  <c r="AC675" i="19"/>
  <c r="Y675" i="19"/>
  <c r="Z675" i="19" s="1"/>
  <c r="AC679" i="19"/>
  <c r="Y679" i="19"/>
  <c r="Z679" i="19" s="1"/>
  <c r="AC683" i="19"/>
  <c r="Y683" i="19"/>
  <c r="Z683" i="19" s="1"/>
  <c r="AC687" i="19"/>
  <c r="Y687" i="19"/>
  <c r="Z687" i="19" s="1"/>
  <c r="AC691" i="19"/>
  <c r="Y691" i="19"/>
  <c r="Z691" i="19" s="1"/>
  <c r="AC695" i="19"/>
  <c r="Y695" i="19"/>
  <c r="Z695" i="19" s="1"/>
  <c r="AC699" i="19"/>
  <c r="Y699" i="19"/>
  <c r="Z699" i="19" s="1"/>
  <c r="AC703" i="19"/>
  <c r="Y703" i="19"/>
  <c r="Z703" i="19" s="1"/>
  <c r="AC707" i="19"/>
  <c r="Y707" i="19"/>
  <c r="Z707" i="19" s="1"/>
  <c r="AC711" i="19"/>
  <c r="Y711" i="19"/>
  <c r="Z711" i="19" s="1"/>
  <c r="AC715" i="19"/>
  <c r="Y715" i="19"/>
  <c r="Z715" i="19" s="1"/>
  <c r="AC719" i="19"/>
  <c r="Y719" i="19"/>
  <c r="Z719" i="19" s="1"/>
  <c r="AC721" i="19"/>
  <c r="Y721" i="19"/>
  <c r="Z721" i="19" s="1"/>
  <c r="AC725" i="19"/>
  <c r="Y725" i="19"/>
  <c r="Z725" i="19" s="1"/>
  <c r="AC729" i="19"/>
  <c r="Y729" i="19"/>
  <c r="Z729" i="19" s="1"/>
  <c r="AC733" i="19"/>
  <c r="Y733" i="19"/>
  <c r="Z733" i="19" s="1"/>
  <c r="AC737" i="19"/>
  <c r="Y737" i="19"/>
  <c r="Z737" i="19" s="1"/>
  <c r="AC741" i="19"/>
  <c r="Y741" i="19"/>
  <c r="Z741" i="19" s="1"/>
  <c r="AC745" i="19"/>
  <c r="Y745" i="19"/>
  <c r="Z745" i="19" s="1"/>
  <c r="AC749" i="19"/>
  <c r="Y749" i="19"/>
  <c r="Z749" i="19" s="1"/>
  <c r="AC753" i="19"/>
  <c r="Y753" i="19"/>
  <c r="Z753" i="19" s="1"/>
  <c r="AC757" i="19"/>
  <c r="Y757" i="19"/>
  <c r="Z757" i="19" s="1"/>
  <c r="AC761" i="19"/>
  <c r="Y761" i="19"/>
  <c r="Z761" i="19" s="1"/>
  <c r="AC765" i="19"/>
  <c r="Y765" i="19"/>
  <c r="Z765" i="19" s="1"/>
  <c r="AC769" i="19"/>
  <c r="Y769" i="19"/>
  <c r="Z769" i="19" s="1"/>
  <c r="AC773" i="19"/>
  <c r="Y773" i="19"/>
  <c r="Z773" i="19" s="1"/>
  <c r="AC777" i="19"/>
  <c r="Y777" i="19"/>
  <c r="Z777" i="19" s="1"/>
  <c r="AC781" i="19"/>
  <c r="Y781" i="19"/>
  <c r="Z781" i="19" s="1"/>
  <c r="AC785" i="19"/>
  <c r="Y785" i="19"/>
  <c r="Z785" i="19" s="1"/>
  <c r="AC789" i="19"/>
  <c r="Y789" i="19"/>
  <c r="Z789" i="19" s="1"/>
  <c r="AC793" i="19"/>
  <c r="Y793" i="19"/>
  <c r="Z793" i="19" s="1"/>
  <c r="AC797" i="19"/>
  <c r="Y797" i="19"/>
  <c r="Z797" i="19" s="1"/>
  <c r="AC801" i="19"/>
  <c r="Y801" i="19"/>
  <c r="Z801" i="19" s="1"/>
  <c r="AC805" i="19"/>
  <c r="Y805" i="19"/>
  <c r="Z805" i="19" s="1"/>
  <c r="AC809" i="19"/>
  <c r="Y809" i="19"/>
  <c r="Z809" i="19" s="1"/>
  <c r="AC813" i="19"/>
  <c r="Y813" i="19"/>
  <c r="Z813" i="19" s="1"/>
  <c r="AC817" i="19"/>
  <c r="Y817" i="19"/>
  <c r="Z817" i="19" s="1"/>
  <c r="AC821" i="19"/>
  <c r="Y821" i="19"/>
  <c r="Z821" i="19" s="1"/>
  <c r="AC825" i="19"/>
  <c r="Y825" i="19"/>
  <c r="Z825" i="19" s="1"/>
  <c r="AC829" i="19"/>
  <c r="Y829" i="19"/>
  <c r="Z829" i="19" s="1"/>
  <c r="AC833" i="19"/>
  <c r="Y833" i="19"/>
  <c r="Z833" i="19" s="1"/>
  <c r="AC837" i="19"/>
  <c r="Y837" i="19"/>
  <c r="Z837" i="19" s="1"/>
  <c r="AC841" i="19"/>
  <c r="Y841" i="19"/>
  <c r="Z841" i="19" s="1"/>
  <c r="AC847" i="19"/>
  <c r="Y847" i="19"/>
  <c r="Z847" i="19" s="1"/>
  <c r="AC853" i="19"/>
  <c r="Y853" i="19"/>
  <c r="Z853" i="19" s="1"/>
  <c r="AC857" i="19"/>
  <c r="Y857" i="19"/>
  <c r="Z857" i="19" s="1"/>
  <c r="AC863" i="19"/>
  <c r="Y863" i="19"/>
  <c r="Z863" i="19" s="1"/>
  <c r="AC867" i="19"/>
  <c r="Y867" i="19"/>
  <c r="Z867" i="19" s="1"/>
  <c r="AC873" i="19"/>
  <c r="Y873" i="19"/>
  <c r="Z873" i="19" s="1"/>
  <c r="AC877" i="19"/>
  <c r="Y877" i="19"/>
  <c r="Z877" i="19" s="1"/>
  <c r="AC883" i="19"/>
  <c r="Y883" i="19"/>
  <c r="Z883" i="19" s="1"/>
  <c r="AC889" i="19"/>
  <c r="Y889" i="19"/>
  <c r="Z889" i="19" s="1"/>
  <c r="AC893" i="19"/>
  <c r="Y893" i="19"/>
  <c r="Z893" i="19" s="1"/>
  <c r="AC899" i="19"/>
  <c r="Y899" i="19"/>
  <c r="Z899" i="19" s="1"/>
  <c r="AC903" i="19"/>
  <c r="Y903" i="19"/>
  <c r="Z903" i="19" s="1"/>
  <c r="AC909" i="19"/>
  <c r="Y909" i="19"/>
  <c r="Z909" i="19" s="1"/>
  <c r="AC913" i="19"/>
  <c r="Y913" i="19"/>
  <c r="Z913" i="19" s="1"/>
  <c r="AC919" i="19"/>
  <c r="Y919" i="19"/>
  <c r="Z919" i="19" s="1"/>
  <c r="AC925" i="19"/>
  <c r="Y925" i="19"/>
  <c r="Z925" i="19" s="1"/>
  <c r="AC929" i="19"/>
  <c r="Y929" i="19"/>
  <c r="Z929" i="19" s="1"/>
  <c r="AC933" i="19"/>
  <c r="Y933" i="19"/>
  <c r="Z933" i="19" s="1"/>
  <c r="AC939" i="19"/>
  <c r="Y939" i="19"/>
  <c r="Z939" i="19" s="1"/>
  <c r="AC943" i="19"/>
  <c r="Y943" i="19"/>
  <c r="Z943" i="19" s="1"/>
  <c r="AC949" i="19"/>
  <c r="Y949" i="19"/>
  <c r="Z949" i="19" s="1"/>
  <c r="AC953" i="19"/>
  <c r="Y953" i="19"/>
  <c r="Z953" i="19" s="1"/>
  <c r="AC957" i="19"/>
  <c r="Y957" i="19"/>
  <c r="Z957" i="19" s="1"/>
  <c r="AC961" i="19"/>
  <c r="Y961" i="19"/>
  <c r="Z961" i="19" s="1"/>
  <c r="AC967" i="19"/>
  <c r="Y967" i="19"/>
  <c r="Z967" i="19" s="1"/>
  <c r="AC971" i="19"/>
  <c r="Y971" i="19"/>
  <c r="Z971" i="19" s="1"/>
  <c r="AC975" i="19"/>
  <c r="Y975" i="19"/>
  <c r="Z975" i="19" s="1"/>
  <c r="AC981" i="19"/>
  <c r="Y981" i="19"/>
  <c r="Z981" i="19" s="1"/>
  <c r="AC985" i="19"/>
  <c r="Y985" i="19"/>
  <c r="Z985" i="19" s="1"/>
  <c r="AC991" i="19"/>
  <c r="Y991" i="19"/>
  <c r="Z991" i="19" s="1"/>
  <c r="AC995" i="19"/>
  <c r="Y995" i="19"/>
  <c r="Z995" i="19" s="1"/>
  <c r="AC999" i="19"/>
  <c r="Y999" i="19"/>
  <c r="Z999" i="19" s="1"/>
  <c r="AC1003" i="19"/>
  <c r="Y1003" i="19"/>
  <c r="Z1003" i="19" s="1"/>
  <c r="AC1007" i="19"/>
  <c r="Y1007" i="19"/>
  <c r="Z1007" i="19" s="1"/>
  <c r="AC1011" i="19"/>
  <c r="Y1011" i="19"/>
  <c r="Z1011" i="19" s="1"/>
  <c r="AC1015" i="19"/>
  <c r="Y1015" i="19"/>
  <c r="Z1015" i="19" s="1"/>
  <c r="AC1019" i="19"/>
  <c r="Y1019" i="19"/>
  <c r="Z1019" i="19" s="1"/>
  <c r="AC1023" i="19"/>
  <c r="Y1023" i="19"/>
  <c r="Z1023" i="19" s="1"/>
  <c r="AC1027" i="19"/>
  <c r="Y1027" i="19"/>
  <c r="Z1027" i="19" s="1"/>
  <c r="AC1031" i="19"/>
  <c r="Y1031" i="19"/>
  <c r="Z1031" i="19" s="1"/>
  <c r="AC1035" i="19"/>
  <c r="Y1035" i="19"/>
  <c r="Z1035" i="19" s="1"/>
  <c r="AC1039" i="19"/>
  <c r="Y1039" i="19"/>
  <c r="Z1039" i="19" s="1"/>
  <c r="AC1043" i="19"/>
  <c r="Y1043" i="19"/>
  <c r="Z1043" i="19" s="1"/>
  <c r="AC1047" i="19"/>
  <c r="Y1047" i="19"/>
  <c r="Z1047" i="19" s="1"/>
  <c r="AC1051" i="19"/>
  <c r="Y1051" i="19"/>
  <c r="Z1051" i="19" s="1"/>
  <c r="AC1055" i="19"/>
  <c r="Y1055" i="19"/>
  <c r="Z1055" i="19" s="1"/>
  <c r="AC1059" i="19"/>
  <c r="Y1059" i="19"/>
  <c r="Z1059" i="19" s="1"/>
  <c r="AC1063" i="19"/>
  <c r="Y1063" i="19"/>
  <c r="Z1063" i="19" s="1"/>
  <c r="AC1067" i="19"/>
  <c r="Y1067" i="19"/>
  <c r="Z1067" i="19" s="1"/>
  <c r="AC1071" i="19"/>
  <c r="Y1071" i="19"/>
  <c r="Z1071" i="19" s="1"/>
  <c r="AC1075" i="19"/>
  <c r="Y1075" i="19"/>
  <c r="Z1075" i="19" s="1"/>
  <c r="AC1079" i="19"/>
  <c r="Y1079" i="19"/>
  <c r="Z1079" i="19" s="1"/>
  <c r="AC1083" i="19"/>
  <c r="Y1083" i="19"/>
  <c r="Z1083" i="19" s="1"/>
  <c r="AC1087" i="19"/>
  <c r="Y1087" i="19"/>
  <c r="Z1087" i="19" s="1"/>
  <c r="AC1091" i="19"/>
  <c r="Y1091" i="19"/>
  <c r="Z1091" i="19" s="1"/>
  <c r="AC1095" i="19"/>
  <c r="Y1095" i="19"/>
  <c r="Z1095" i="19" s="1"/>
  <c r="AC1099" i="19"/>
  <c r="Y1099" i="19"/>
  <c r="Z1099" i="19" s="1"/>
  <c r="AC1103" i="19"/>
  <c r="Y1103" i="19"/>
  <c r="Z1103" i="19" s="1"/>
  <c r="AC1107" i="19"/>
  <c r="Y1107" i="19"/>
  <c r="Z1107" i="19" s="1"/>
  <c r="AC1111" i="19"/>
  <c r="Y1111" i="19"/>
  <c r="Z1111" i="19" s="1"/>
  <c r="AC1117" i="19"/>
  <c r="Y1117" i="19"/>
  <c r="Z1117" i="19" s="1"/>
  <c r="AC1121" i="19"/>
  <c r="Y1121" i="19"/>
  <c r="Z1121" i="19" s="1"/>
  <c r="AC1125" i="19"/>
  <c r="Y1125" i="19"/>
  <c r="Z1125" i="19" s="1"/>
  <c r="AC1131" i="19"/>
  <c r="Y1131" i="19"/>
  <c r="Z1131" i="19" s="1"/>
  <c r="AC1135" i="19"/>
  <c r="Y1135" i="19"/>
  <c r="Z1135" i="19" s="1"/>
  <c r="AC1141" i="19"/>
  <c r="Y1141" i="19"/>
  <c r="Z1141" i="19" s="1"/>
  <c r="AC1145" i="19"/>
  <c r="Y1145" i="19"/>
  <c r="Z1145" i="19" s="1"/>
  <c r="AC1151" i="19"/>
  <c r="Y1151" i="19"/>
  <c r="Z1151" i="19" s="1"/>
  <c r="AC1157" i="19"/>
  <c r="Y1157" i="19"/>
  <c r="Z1157" i="19" s="1"/>
  <c r="AC1161" i="19"/>
  <c r="Y1161" i="19"/>
  <c r="Z1161" i="19" s="1"/>
  <c r="AC1167" i="19"/>
  <c r="Y1167" i="19"/>
  <c r="Z1167" i="19" s="1"/>
  <c r="AC1171" i="19"/>
  <c r="Y1171" i="19"/>
  <c r="Z1171" i="19" s="1"/>
  <c r="AC1177" i="19"/>
  <c r="Y1177" i="19"/>
  <c r="Z1177" i="19" s="1"/>
  <c r="AC1181" i="19"/>
  <c r="Y1181" i="19"/>
  <c r="Z1181" i="19" s="1"/>
  <c r="AC1187" i="19"/>
  <c r="Y1187" i="19"/>
  <c r="Z1187" i="19" s="1"/>
  <c r="AC1191" i="19"/>
  <c r="Y1191" i="19"/>
  <c r="Z1191" i="19" s="1"/>
  <c r="AC1197" i="19"/>
  <c r="Y1197" i="19"/>
  <c r="Z1197" i="19" s="1"/>
  <c r="AC1201" i="19"/>
  <c r="Y1201" i="19"/>
  <c r="Z1201" i="19" s="1"/>
  <c r="AC1207" i="19"/>
  <c r="Y1207" i="19"/>
  <c r="Z1207" i="19" s="1"/>
  <c r="AC1211" i="19"/>
  <c r="Y1211" i="19"/>
  <c r="Z1211" i="19" s="1"/>
  <c r="AC1217" i="19"/>
  <c r="Y1217" i="19"/>
  <c r="Z1217" i="19" s="1"/>
  <c r="AC1221" i="19"/>
  <c r="Y1221" i="19"/>
  <c r="Z1221" i="19" s="1"/>
  <c r="AC1225" i="19"/>
  <c r="Y1225" i="19"/>
  <c r="Z1225" i="19" s="1"/>
  <c r="AC1231" i="19"/>
  <c r="Y1231" i="19"/>
  <c r="Z1231" i="19" s="1"/>
  <c r="AC1235" i="19"/>
  <c r="Y1235" i="19"/>
  <c r="Z1235" i="19" s="1"/>
  <c r="AC1241" i="19"/>
  <c r="Y1241" i="19"/>
  <c r="Z1241" i="19" s="1"/>
  <c r="AC1247" i="19"/>
  <c r="Y1247" i="19"/>
  <c r="Z1247" i="19" s="1"/>
  <c r="AC1251" i="19"/>
  <c r="Y1251" i="19"/>
  <c r="Z1251" i="19" s="1"/>
  <c r="AC1255" i="19"/>
  <c r="Y1255" i="19"/>
  <c r="Z1255" i="19" s="1"/>
  <c r="AC1259" i="19"/>
  <c r="Y1259" i="19"/>
  <c r="Z1259" i="19" s="1"/>
  <c r="AC1265" i="19"/>
  <c r="Y1265" i="19"/>
  <c r="Z1265" i="19" s="1"/>
  <c r="AC1269" i="19"/>
  <c r="Y1269" i="19"/>
  <c r="Z1269" i="19" s="1"/>
  <c r="AC1273" i="19"/>
  <c r="Y1273" i="19"/>
  <c r="Z1273" i="19" s="1"/>
  <c r="AC1279" i="19"/>
  <c r="Y1279" i="19"/>
  <c r="Z1279" i="19" s="1"/>
  <c r="AC1283" i="19"/>
  <c r="Y1283" i="19"/>
  <c r="Z1283" i="19" s="1"/>
  <c r="AC1289" i="19"/>
  <c r="Y1289" i="19"/>
  <c r="Z1289" i="19" s="1"/>
  <c r="AC1293" i="19"/>
  <c r="Y1293" i="19"/>
  <c r="Z1293" i="19" s="1"/>
  <c r="AC1299" i="19"/>
  <c r="Y1299" i="19"/>
  <c r="Z1299" i="19" s="1"/>
  <c r="AC1303" i="19"/>
  <c r="Y1303" i="19"/>
  <c r="Z1303" i="19" s="1"/>
  <c r="AC1309" i="19"/>
  <c r="Y1309" i="19"/>
  <c r="Z1309" i="19" s="1"/>
  <c r="AC1313" i="19"/>
  <c r="Y1313" i="19"/>
  <c r="Z1313" i="19" s="1"/>
  <c r="AC1317" i="19"/>
  <c r="Y1317" i="19"/>
  <c r="Z1317" i="19" s="1"/>
  <c r="AC1323" i="19"/>
  <c r="Y1323" i="19"/>
  <c r="Z1323" i="19" s="1"/>
  <c r="AC1327" i="19"/>
  <c r="Y1327" i="19"/>
  <c r="Z1327" i="19" s="1"/>
  <c r="AC1331" i="19"/>
  <c r="Y1331" i="19"/>
  <c r="Z1331" i="19" s="1"/>
  <c r="AC1337" i="19"/>
  <c r="Y1337" i="19"/>
  <c r="Z1337" i="19" s="1"/>
  <c r="AC1343" i="19"/>
  <c r="Y1343" i="19"/>
  <c r="Z1343" i="19" s="1"/>
  <c r="AC1347" i="19"/>
  <c r="Y1347" i="19"/>
  <c r="Z1347" i="19" s="1"/>
  <c r="AC1353" i="19"/>
  <c r="Y1353" i="19"/>
  <c r="Z1353" i="19" s="1"/>
  <c r="AC1357" i="19"/>
  <c r="Y1357" i="19"/>
  <c r="Z1357" i="19" s="1"/>
  <c r="AC1361" i="19"/>
  <c r="Y1361" i="19"/>
  <c r="Z1361" i="19" s="1"/>
  <c r="AC1367" i="19"/>
  <c r="Y1367" i="19"/>
  <c r="Z1367" i="19" s="1"/>
  <c r="AC1371" i="19"/>
  <c r="Y1371" i="19"/>
  <c r="Z1371" i="19" s="1"/>
  <c r="AC1377" i="19"/>
  <c r="Y1377" i="19"/>
  <c r="Z1377" i="19" s="1"/>
  <c r="AC1381" i="19"/>
  <c r="Y1381" i="19"/>
  <c r="Z1381" i="19" s="1"/>
  <c r="AC1385" i="19"/>
  <c r="Y1385" i="19"/>
  <c r="Z1385" i="19" s="1"/>
  <c r="AC1391" i="19"/>
  <c r="Y1391" i="19"/>
  <c r="Z1391" i="19" s="1"/>
  <c r="AC1395" i="19"/>
  <c r="Y1395" i="19"/>
  <c r="Z1395" i="19" s="1"/>
  <c r="AC1399" i="19"/>
  <c r="Y1399" i="19"/>
  <c r="Z1399" i="19" s="1"/>
  <c r="AC1405" i="19"/>
  <c r="Y1405" i="19"/>
  <c r="Z1405" i="19" s="1"/>
  <c r="AC1409" i="19"/>
  <c r="Y1409" i="19"/>
  <c r="Z1409" i="19" s="1"/>
  <c r="AC1415" i="19"/>
  <c r="Y1415" i="19"/>
  <c r="Z1415" i="19" s="1"/>
  <c r="AC1419" i="19"/>
  <c r="Y1419" i="19"/>
  <c r="Z1419" i="19" s="1"/>
  <c r="AC1425" i="19"/>
  <c r="Y1425" i="19"/>
  <c r="Z1425" i="19" s="1"/>
  <c r="AC1429" i="19"/>
  <c r="Y1429" i="19"/>
  <c r="Z1429" i="19" s="1"/>
  <c r="AC1433" i="19"/>
  <c r="Y1433" i="19"/>
  <c r="Z1433" i="19" s="1"/>
  <c r="AC1437" i="19"/>
  <c r="Y1437" i="19"/>
  <c r="Z1437" i="19" s="1"/>
  <c r="AC1441" i="19"/>
  <c r="Y1441" i="19"/>
  <c r="Z1441" i="19" s="1"/>
  <c r="AC1445" i="19"/>
  <c r="Y1445" i="19"/>
  <c r="Z1445" i="19" s="1"/>
  <c r="AC1449" i="19"/>
  <c r="Y1449" i="19"/>
  <c r="Z1449" i="19" s="1"/>
  <c r="AC1453" i="19"/>
  <c r="Y1453" i="19"/>
  <c r="Z1453" i="19" s="1"/>
  <c r="AC1457" i="19"/>
  <c r="Y1457" i="19"/>
  <c r="Z1457" i="19" s="1"/>
  <c r="AC1461" i="19"/>
  <c r="Y1461" i="19"/>
  <c r="Z1461" i="19" s="1"/>
  <c r="AC1465" i="19"/>
  <c r="Y1465" i="19"/>
  <c r="Z1465" i="19" s="1"/>
  <c r="AC1469" i="19"/>
  <c r="Y1469" i="19"/>
  <c r="Z1469" i="19" s="1"/>
  <c r="AC1473" i="19"/>
  <c r="Y1473" i="19"/>
  <c r="Z1473" i="19" s="1"/>
  <c r="AC1477" i="19"/>
  <c r="Y1477" i="19"/>
  <c r="Z1477" i="19" s="1"/>
  <c r="AC1481" i="19"/>
  <c r="Y1481" i="19"/>
  <c r="Z1481" i="19" s="1"/>
  <c r="AC1487" i="19"/>
  <c r="Y1487" i="19"/>
  <c r="Z1487" i="19" s="1"/>
  <c r="AC1491" i="19"/>
  <c r="Y1491" i="19"/>
  <c r="Z1491" i="19" s="1"/>
  <c r="AC1495" i="19"/>
  <c r="Y1495" i="19"/>
  <c r="Z1495" i="19" s="1"/>
  <c r="AC1499" i="19"/>
  <c r="Y1499" i="19"/>
  <c r="Z1499" i="19" s="1"/>
  <c r="AC1503" i="19"/>
  <c r="Y1503" i="19"/>
  <c r="Z1503" i="19" s="1"/>
  <c r="AC1507" i="19"/>
  <c r="Y1507" i="19"/>
  <c r="Z1507" i="19" s="1"/>
  <c r="AC1557" i="19"/>
  <c r="Y1557" i="19"/>
  <c r="Z1557" i="19" s="1"/>
  <c r="AA68" i="26" a="1"/>
  <c r="AA68" i="26" s="1"/>
  <c r="BN68" i="26" a="1"/>
  <c r="BN68" i="26" s="1"/>
  <c r="W14" i="19"/>
  <c r="AM13" i="19"/>
  <c r="A3" i="20"/>
  <c r="D2" i="28" s="1"/>
  <c r="D2" i="20"/>
  <c r="D3" i="20" s="1"/>
  <c r="C2" i="20"/>
  <c r="C3" i="20" s="1"/>
  <c r="I39" i="28" s="1"/>
  <c r="H39" i="28" s="1"/>
  <c r="G39" i="28" s="1"/>
  <c r="J39" i="28" s="1"/>
  <c r="F39" i="28" s="1"/>
  <c r="E39" i="28" s="1"/>
  <c r="E2" i="20"/>
  <c r="E3" i="20" s="1"/>
  <c r="E46" i="12"/>
  <c r="C18" i="12"/>
  <c r="C46" i="12"/>
  <c r="E18" i="12"/>
  <c r="F75" i="26"/>
  <c r="K75" i="26"/>
  <c r="C75" i="26"/>
  <c r="A75" i="26"/>
  <c r="C8" i="26" a="1"/>
  <c r="C8" i="26" s="1"/>
  <c r="C7" i="26" a="1"/>
  <c r="C7" i="26" s="1"/>
  <c r="G75" i="26"/>
  <c r="H75" i="26"/>
  <c r="I75" i="26"/>
  <c r="J75" i="26"/>
  <c r="D75" i="26"/>
  <c r="E75" i="26"/>
  <c r="B75" i="26"/>
  <c r="B2" i="26"/>
  <c r="AO75" i="26"/>
  <c r="AY75" i="26"/>
  <c r="AP75" i="26"/>
  <c r="AQ75" i="26"/>
  <c r="AR75" i="26"/>
  <c r="AS75" i="26"/>
  <c r="AT75" i="26"/>
  <c r="AU75" i="26"/>
  <c r="AW75" i="26"/>
  <c r="AN75" i="26"/>
  <c r="AP8" i="26"/>
  <c r="AP7" i="26"/>
  <c r="AO2" i="26"/>
  <c r="CB75" i="26"/>
  <c r="CL75" i="26"/>
  <c r="CC75" i="26"/>
  <c r="CD75" i="26"/>
  <c r="CE75" i="26"/>
  <c r="CF75" i="26"/>
  <c r="CG75" i="26"/>
  <c r="CH75" i="26"/>
  <c r="CJ75" i="26"/>
  <c r="CA75" i="26"/>
  <c r="CC8" i="26"/>
  <c r="CB2" i="26"/>
  <c r="CC7" i="26"/>
  <c r="BS48" i="12" a="1"/>
  <c r="AB75" i="26"/>
  <c r="AL75" i="26"/>
  <c r="AC75" i="26"/>
  <c r="AD75" i="26"/>
  <c r="AE75" i="26"/>
  <c r="AF75" i="26"/>
  <c r="AG75" i="26"/>
  <c r="AH75" i="26"/>
  <c r="AJ75" i="26"/>
  <c r="AA75" i="26"/>
  <c r="AC8" i="26"/>
  <c r="AC7" i="26"/>
  <c r="AB2" i="26"/>
  <c r="BO75" i="26"/>
  <c r="BY75" i="26"/>
  <c r="BP75" i="26"/>
  <c r="BQ75" i="26"/>
  <c r="BR75" i="26"/>
  <c r="BS75" i="26"/>
  <c r="BT75" i="26"/>
  <c r="BU75" i="26"/>
  <c r="BW75" i="26"/>
  <c r="BN75" i="26"/>
  <c r="BO2" i="26"/>
  <c r="BP8" i="26"/>
  <c r="BP7" i="26"/>
  <c r="Y75" i="26"/>
  <c r="O75" i="26"/>
  <c r="P75" i="26"/>
  <c r="Q75" i="26"/>
  <c r="R75" i="26"/>
  <c r="S75" i="26"/>
  <c r="T75" i="26"/>
  <c r="U75" i="26"/>
  <c r="W75" i="26"/>
  <c r="N75" i="26"/>
  <c r="P8" i="26"/>
  <c r="P7" i="26"/>
  <c r="O2" i="26"/>
  <c r="BB75" i="26"/>
  <c r="BL75" i="26"/>
  <c r="BC75" i="26"/>
  <c r="BD75" i="26"/>
  <c r="BE75" i="26"/>
  <c r="BF75" i="26"/>
  <c r="BG75" i="26"/>
  <c r="BH75" i="26"/>
  <c r="BJ75" i="26"/>
  <c r="BA75" i="26"/>
  <c r="BC8" i="26"/>
  <c r="BC7" i="26"/>
  <c r="BB2" i="26"/>
  <c r="BS20" i="12" a="1"/>
  <c r="BS76" i="12" a="1"/>
  <c r="BS104" i="12" a="1"/>
  <c r="BS160" i="12" a="1"/>
  <c r="BS160" i="12" s="1"/>
  <c r="BR161" i="12" s="1"/>
  <c r="AZ161" i="12" a="1"/>
  <c r="BO161" i="12" a="1"/>
  <c r="BH161" i="12" a="1"/>
  <c r="AU161" i="12" a="1"/>
  <c r="AQ161" i="12" a="1"/>
  <c r="BB161" i="12" a="1"/>
  <c r="AV161" i="12" a="1"/>
  <c r="AX161" i="12" a="1"/>
  <c r="BA161" i="12" a="1"/>
  <c r="AM161" i="12" a="1"/>
  <c r="AR161" i="12" a="1"/>
  <c r="AS161" i="12" a="1"/>
  <c r="BG161" i="12" a="1"/>
  <c r="BM161" i="12" a="1"/>
  <c r="BJ161" i="12" a="1"/>
  <c r="AT161" i="12" a="1"/>
  <c r="BF161" i="12" a="1"/>
  <c r="BD161" i="12" a="1"/>
  <c r="AN161" i="12" a="1"/>
  <c r="BI161" i="12" a="1"/>
  <c r="BE161" i="12" a="1"/>
  <c r="BP161" i="12" a="1"/>
  <c r="BL161" i="12" a="1"/>
  <c r="BK161" i="12" a="1"/>
  <c r="BC161" i="12" a="1"/>
  <c r="AO161" i="12" a="1"/>
  <c r="BQ161" i="12" a="1"/>
  <c r="BN161" i="12" a="1"/>
  <c r="AW161" i="12" a="1"/>
  <c r="AP161" i="12" a="1"/>
  <c r="AY161" i="12" a="1"/>
  <c r="AE43" i="19" l="1"/>
  <c r="AE47" i="19"/>
  <c r="AE52" i="19"/>
  <c r="AE46" i="19"/>
  <c r="AE42" i="19"/>
  <c r="AE51" i="19"/>
  <c r="AE44" i="19"/>
  <c r="AE50" i="19"/>
  <c r="AE53" i="19"/>
  <c r="AE48" i="19"/>
  <c r="AE45" i="19"/>
  <c r="AE49" i="19"/>
  <c r="AE38" i="19"/>
  <c r="AE41" i="19"/>
  <c r="AE40" i="19"/>
  <c r="AE34" i="19"/>
  <c r="AE37" i="19"/>
  <c r="AE33" i="19"/>
  <c r="AE39" i="19"/>
  <c r="AE36" i="19"/>
  <c r="AE35" i="19"/>
  <c r="CU5" i="30"/>
  <c r="CT4" i="30"/>
  <c r="AE26" i="19"/>
  <c r="AE32" i="19"/>
  <c r="AE31" i="19"/>
  <c r="AE30" i="19"/>
  <c r="AE29" i="19"/>
  <c r="AE28" i="19"/>
  <c r="AE27" i="19"/>
  <c r="BR171" i="12"/>
  <c r="A2" i="20"/>
  <c r="W10" i="19"/>
  <c r="X14" i="19"/>
  <c r="BG161" i="12"/>
  <c r="AX161" i="12"/>
  <c r="AS161" i="12"/>
  <c r="BE161" i="12"/>
  <c r="BM161" i="12"/>
  <c r="AU161" i="12"/>
  <c r="BI161" i="12"/>
  <c r="AY161" i="12"/>
  <c r="BL161" i="12"/>
  <c r="BK161" i="12"/>
  <c r="BD161" i="12"/>
  <c r="AT161" i="12"/>
  <c r="BC161" i="12"/>
  <c r="AW161" i="12"/>
  <c r="BF161" i="12"/>
  <c r="AO161" i="12"/>
  <c r="AV161" i="12"/>
  <c r="BA161" i="12"/>
  <c r="AP161" i="12"/>
  <c r="BH161" i="12"/>
  <c r="AZ161" i="12"/>
  <c r="BQ161" i="12"/>
  <c r="BO161" i="12"/>
  <c r="AN161" i="12"/>
  <c r="BJ161" i="12"/>
  <c r="AR161" i="12"/>
  <c r="BN161" i="12"/>
  <c r="AQ161" i="12"/>
  <c r="AM161" i="12"/>
  <c r="BP161" i="12"/>
  <c r="BB161" i="12"/>
  <c r="BR169" i="12"/>
  <c r="BS76" i="12"/>
  <c r="BJ38" i="26"/>
  <c r="BI38" i="26"/>
  <c r="BG38" i="26"/>
  <c r="BH38" i="26"/>
  <c r="BC38" i="26"/>
  <c r="BF38" i="26"/>
  <c r="BE38" i="26"/>
  <c r="BD38" i="26"/>
  <c r="BF9" i="26"/>
  <c r="BD9" i="26"/>
  <c r="BC9" i="26"/>
  <c r="BE9" i="26"/>
  <c r="BG9" i="26"/>
  <c r="BH9" i="26"/>
  <c r="BI40" i="26"/>
  <c r="BI41" i="26" s="1"/>
  <c r="BJ40" i="26"/>
  <c r="BJ41" i="26" s="1"/>
  <c r="BJ12" i="26"/>
  <c r="BJ11" i="26" s="1"/>
  <c r="BJ34" i="26" s="1"/>
  <c r="BJ47" i="26"/>
  <c r="BJ50" i="26" s="1"/>
  <c r="BJ46" i="26"/>
  <c r="BJ48" i="26"/>
  <c r="BJ51" i="26" s="1"/>
  <c r="BF12" i="26"/>
  <c r="BF46" i="26"/>
  <c r="BF47" i="26"/>
  <c r="BF50" i="26" s="1"/>
  <c r="BF48" i="26"/>
  <c r="BF51" i="26" s="1"/>
  <c r="BC12" i="26"/>
  <c r="BC47" i="26"/>
  <c r="BC50" i="26" s="1"/>
  <c r="BC46" i="26"/>
  <c r="BC48" i="26"/>
  <c r="BC51" i="26" s="1"/>
  <c r="T12" i="26"/>
  <c r="T46" i="26"/>
  <c r="T48" i="26"/>
  <c r="T51" i="26" s="1"/>
  <c r="T47" i="26"/>
  <c r="T50" i="26" s="1"/>
  <c r="Q12" i="26"/>
  <c r="Q46" i="26"/>
  <c r="Q47" i="26"/>
  <c r="Q50" i="26" s="1"/>
  <c r="Q48" i="26"/>
  <c r="Q51" i="26" s="1"/>
  <c r="BU12" i="26"/>
  <c r="BU46" i="26"/>
  <c r="BU47" i="26"/>
  <c r="BU50" i="26" s="1"/>
  <c r="BU48" i="26"/>
  <c r="BU51" i="26" s="1"/>
  <c r="BR12" i="26"/>
  <c r="BR46" i="26"/>
  <c r="BR47" i="26"/>
  <c r="BR50" i="26" s="1"/>
  <c r="BR48" i="26"/>
  <c r="BR51" i="26" s="1"/>
  <c r="AH38" i="26"/>
  <c r="AG38" i="26"/>
  <c r="AF38" i="26"/>
  <c r="AE38" i="26"/>
  <c r="AD38" i="26"/>
  <c r="AI38" i="26"/>
  <c r="AC38" i="26"/>
  <c r="AJ38" i="26"/>
  <c r="AF9" i="26"/>
  <c r="AG9" i="26"/>
  <c r="AD9" i="26"/>
  <c r="AC9" i="26"/>
  <c r="AE9" i="26"/>
  <c r="AH9" i="26"/>
  <c r="AI40" i="26"/>
  <c r="AI41" i="26" s="1"/>
  <c r="AJ40" i="26"/>
  <c r="AJ41" i="26" s="1"/>
  <c r="AJ12" i="26"/>
  <c r="AJ11" i="26" s="1"/>
  <c r="AJ34" i="26" s="1"/>
  <c r="AJ46" i="26"/>
  <c r="AJ47" i="26"/>
  <c r="AJ50" i="26" s="1"/>
  <c r="AJ48" i="26"/>
  <c r="AJ51" i="26" s="1"/>
  <c r="AF12" i="26"/>
  <c r="AF46" i="26"/>
  <c r="AF47" i="26"/>
  <c r="AF50" i="26" s="1"/>
  <c r="AF48" i="26"/>
  <c r="AF51" i="26" s="1"/>
  <c r="AC12" i="26"/>
  <c r="AC48" i="26"/>
  <c r="AC51" i="26" s="1"/>
  <c r="AC46" i="26"/>
  <c r="AC47" i="26"/>
  <c r="AC50" i="26" s="1"/>
  <c r="BS48" i="12"/>
  <c r="BR51" i="12" s="1"/>
  <c r="CH12" i="26"/>
  <c r="CH47" i="26"/>
  <c r="CH50" i="26" s="1"/>
  <c r="CH48" i="26"/>
  <c r="CH51" i="26" s="1"/>
  <c r="CH46" i="26"/>
  <c r="CE12" i="26"/>
  <c r="CE46" i="26"/>
  <c r="CE47" i="26"/>
  <c r="CE50" i="26" s="1"/>
  <c r="CE48" i="26"/>
  <c r="CE51" i="26" s="1"/>
  <c r="AW38" i="26"/>
  <c r="AV38" i="26"/>
  <c r="AQ38" i="26"/>
  <c r="AU38" i="26"/>
  <c r="AP38" i="26"/>
  <c r="AT38" i="26"/>
  <c r="AS38" i="26"/>
  <c r="AR38" i="26"/>
  <c r="AS9" i="26"/>
  <c r="AT9" i="26"/>
  <c r="AQ9" i="26"/>
  <c r="AP9" i="26"/>
  <c r="AR9" i="26"/>
  <c r="AU9" i="26"/>
  <c r="AV40" i="26"/>
  <c r="AV41" i="26" s="1"/>
  <c r="AW40" i="26"/>
  <c r="AW41" i="26" s="1"/>
  <c r="AW12" i="26"/>
  <c r="AW11" i="26" s="1"/>
  <c r="AW34" i="26" s="1"/>
  <c r="AW48" i="26"/>
  <c r="AW51" i="26" s="1"/>
  <c r="AW46" i="26"/>
  <c r="AW47" i="26"/>
  <c r="AW50" i="26" s="1"/>
  <c r="AS12" i="26"/>
  <c r="AS46" i="26"/>
  <c r="AS47" i="26"/>
  <c r="AS50" i="26" s="1"/>
  <c r="AS48" i="26"/>
  <c r="AS51" i="26" s="1"/>
  <c r="AP12" i="26"/>
  <c r="AP46" i="26"/>
  <c r="AP48" i="26"/>
  <c r="AP51" i="26" s="1"/>
  <c r="AP47" i="26"/>
  <c r="AP50" i="26" s="1"/>
  <c r="D12" i="26"/>
  <c r="D47" i="26"/>
  <c r="D50" i="26" s="1"/>
  <c r="D48" i="26"/>
  <c r="D51" i="26" s="1"/>
  <c r="D46" i="26"/>
  <c r="H47" i="26"/>
  <c r="H50" i="26" s="1"/>
  <c r="H48" i="26"/>
  <c r="H51" i="26" s="1"/>
  <c r="BR170" i="12"/>
  <c r="BR172" i="12"/>
  <c r="BR163" i="12"/>
  <c r="BR168" i="12"/>
  <c r="BR167" i="12"/>
  <c r="BR162" i="12"/>
  <c r="BR165" i="12"/>
  <c r="BR164" i="12"/>
  <c r="BR166" i="12"/>
  <c r="BS20" i="12"/>
  <c r="BR29" i="12" s="1"/>
  <c r="BH12" i="26"/>
  <c r="BH47" i="26"/>
  <c r="BH50" i="26" s="1"/>
  <c r="BH48" i="26"/>
  <c r="BH51" i="26" s="1"/>
  <c r="BH46" i="26"/>
  <c r="BE12" i="26"/>
  <c r="BE46" i="26"/>
  <c r="BE47" i="26"/>
  <c r="BE50" i="26" s="1"/>
  <c r="BE48" i="26"/>
  <c r="BE51" i="26" s="1"/>
  <c r="W38" i="26"/>
  <c r="V38" i="26"/>
  <c r="U38" i="26"/>
  <c r="S38" i="26"/>
  <c r="P38" i="26"/>
  <c r="T38" i="26"/>
  <c r="R38" i="26"/>
  <c r="Q38" i="26"/>
  <c r="S9" i="26"/>
  <c r="T9" i="26"/>
  <c r="P9" i="26"/>
  <c r="Q9" i="26"/>
  <c r="R9" i="26"/>
  <c r="U9" i="26"/>
  <c r="V40" i="26"/>
  <c r="V41" i="26" s="1"/>
  <c r="W40" i="26"/>
  <c r="W41" i="26" s="1"/>
  <c r="W12" i="26"/>
  <c r="W11" i="26" s="1"/>
  <c r="W34" i="26" s="1"/>
  <c r="W47" i="26"/>
  <c r="W50" i="26" s="1"/>
  <c r="W48" i="26"/>
  <c r="W51" i="26" s="1"/>
  <c r="W46" i="26"/>
  <c r="S12" i="26"/>
  <c r="S46" i="26"/>
  <c r="S48" i="26"/>
  <c r="S51" i="26" s="1"/>
  <c r="S47" i="26"/>
  <c r="S50" i="26" s="1"/>
  <c r="P12" i="26"/>
  <c r="P47" i="26"/>
  <c r="P50" i="26" s="1"/>
  <c r="P48" i="26"/>
  <c r="P51" i="26" s="1"/>
  <c r="P46" i="26"/>
  <c r="BU38" i="26"/>
  <c r="BP38" i="26"/>
  <c r="BW38" i="26"/>
  <c r="BV38" i="26"/>
  <c r="BT38" i="26"/>
  <c r="BS38" i="26"/>
  <c r="BR38" i="26"/>
  <c r="BQ38" i="26"/>
  <c r="BS9" i="26"/>
  <c r="BT9" i="26"/>
  <c r="BQ9" i="26"/>
  <c r="BP9" i="26"/>
  <c r="BR9" i="26"/>
  <c r="BU9" i="26"/>
  <c r="BV40" i="26"/>
  <c r="BV41" i="26" s="1"/>
  <c r="BW40" i="26"/>
  <c r="BW41" i="26" s="1"/>
  <c r="BT12" i="26"/>
  <c r="BT46" i="26"/>
  <c r="BT48" i="26"/>
  <c r="BT51" i="26" s="1"/>
  <c r="BT47" i="26"/>
  <c r="BT50" i="26" s="1"/>
  <c r="BQ46" i="26"/>
  <c r="BQ47" i="26"/>
  <c r="BQ50" i="26" s="1"/>
  <c r="BQ48" i="26"/>
  <c r="BQ51" i="26" s="1"/>
  <c r="AH12" i="26"/>
  <c r="AH47" i="26"/>
  <c r="AH50" i="26" s="1"/>
  <c r="AH48" i="26"/>
  <c r="AH51" i="26" s="1"/>
  <c r="AH46" i="26"/>
  <c r="AE12" i="26"/>
  <c r="AE46" i="26"/>
  <c r="AE47" i="26"/>
  <c r="AE50" i="26" s="1"/>
  <c r="AE48" i="26"/>
  <c r="AE51" i="26" s="1"/>
  <c r="CH38" i="26"/>
  <c r="CG38" i="26"/>
  <c r="CF38" i="26"/>
  <c r="CE38" i="26"/>
  <c r="CD38" i="26"/>
  <c r="CC38" i="26"/>
  <c r="CJ38" i="26"/>
  <c r="CI38" i="26"/>
  <c r="CF9" i="26"/>
  <c r="CC9" i="26"/>
  <c r="CD9" i="26"/>
  <c r="CE9" i="26"/>
  <c r="CG9" i="26"/>
  <c r="CH9" i="26"/>
  <c r="CJ40" i="26"/>
  <c r="CJ41" i="26" s="1"/>
  <c r="CI40" i="26"/>
  <c r="CI41" i="26" s="1"/>
  <c r="CG46" i="26"/>
  <c r="CG48" i="26"/>
  <c r="CG51" i="26" s="1"/>
  <c r="CG47" i="26"/>
  <c r="CG50" i="26" s="1"/>
  <c r="CD46" i="26"/>
  <c r="CD47" i="26"/>
  <c r="CD50" i="26" s="1"/>
  <c r="CD48" i="26"/>
  <c r="CD51" i="26" s="1"/>
  <c r="AU12" i="26"/>
  <c r="AU47" i="26"/>
  <c r="AU50" i="26" s="1"/>
  <c r="AU48" i="26"/>
  <c r="AU51" i="26" s="1"/>
  <c r="AU46" i="26"/>
  <c r="AR12" i="26"/>
  <c r="AR46" i="26"/>
  <c r="AR48" i="26"/>
  <c r="AR51" i="26" s="1"/>
  <c r="AR47" i="26"/>
  <c r="AR50" i="26" s="1"/>
  <c r="J12" i="26"/>
  <c r="J48" i="26"/>
  <c r="J51" i="26" s="1"/>
  <c r="J46" i="26"/>
  <c r="J47" i="26"/>
  <c r="J50" i="26" s="1"/>
  <c r="G48" i="26"/>
  <c r="G51" i="26" s="1"/>
  <c r="G47" i="26"/>
  <c r="G50" i="26" s="1"/>
  <c r="F12" i="26"/>
  <c r="F47" i="26"/>
  <c r="F50" i="26" s="1"/>
  <c r="F46" i="26"/>
  <c r="F48" i="26"/>
  <c r="F51" i="26" s="1"/>
  <c r="BS104" i="12"/>
  <c r="BG12" i="26"/>
  <c r="BG46" i="26"/>
  <c r="BG48" i="26"/>
  <c r="BG51" i="26" s="1"/>
  <c r="BG47" i="26"/>
  <c r="BG50" i="26" s="1"/>
  <c r="BD46" i="26"/>
  <c r="BD47" i="26"/>
  <c r="BD50" i="26" s="1"/>
  <c r="BD48" i="26"/>
  <c r="BD51" i="26" s="1"/>
  <c r="U12" i="26"/>
  <c r="U48" i="26"/>
  <c r="U51" i="26" s="1"/>
  <c r="U46" i="26"/>
  <c r="U47" i="26"/>
  <c r="U50" i="26" s="1"/>
  <c r="R12" i="26"/>
  <c r="R47" i="26"/>
  <c r="R50" i="26" s="1"/>
  <c r="R46" i="26"/>
  <c r="R48" i="26"/>
  <c r="R51" i="26" s="1"/>
  <c r="BW12" i="26"/>
  <c r="BW11" i="26" s="1"/>
  <c r="BW34" i="26" s="1"/>
  <c r="BW48" i="26"/>
  <c r="BW51" i="26" s="1"/>
  <c r="BW46" i="26"/>
  <c r="BW47" i="26"/>
  <c r="BW50" i="26" s="1"/>
  <c r="BS12" i="26"/>
  <c r="BS46" i="26"/>
  <c r="BS47" i="26"/>
  <c r="BS50" i="26" s="1"/>
  <c r="BS48" i="26"/>
  <c r="BS51" i="26" s="1"/>
  <c r="BP12" i="26"/>
  <c r="BP47" i="26"/>
  <c r="BP50" i="26" s="1"/>
  <c r="BP48" i="26"/>
  <c r="BP51" i="26" s="1"/>
  <c r="BP46" i="26"/>
  <c r="AG12" i="26"/>
  <c r="AG46" i="26"/>
  <c r="AG47" i="26"/>
  <c r="AG50" i="26" s="1"/>
  <c r="AG48" i="26"/>
  <c r="AG51" i="26" s="1"/>
  <c r="AD46" i="26"/>
  <c r="AD47" i="26"/>
  <c r="AD50" i="26" s="1"/>
  <c r="AD48" i="26"/>
  <c r="AD51" i="26" s="1"/>
  <c r="CJ12" i="26"/>
  <c r="CJ11" i="26" s="1"/>
  <c r="CJ34" i="26" s="1"/>
  <c r="CJ48" i="26"/>
  <c r="CJ51" i="26" s="1"/>
  <c r="CJ46" i="26"/>
  <c r="CJ47" i="26"/>
  <c r="CJ50" i="26" s="1"/>
  <c r="CF12" i="26"/>
  <c r="CF46" i="26"/>
  <c r="CF47" i="26"/>
  <c r="CF50" i="26" s="1"/>
  <c r="CF48" i="26"/>
  <c r="CF51" i="26" s="1"/>
  <c r="CC12" i="26"/>
  <c r="CC46" i="26"/>
  <c r="CC47" i="26"/>
  <c r="CC50" i="26" s="1"/>
  <c r="CC48" i="26"/>
  <c r="CC51" i="26" s="1"/>
  <c r="AT12" i="26"/>
  <c r="AT47" i="26"/>
  <c r="AT50" i="26" s="1"/>
  <c r="AT48" i="26"/>
  <c r="AT51" i="26" s="1"/>
  <c r="AT46" i="26"/>
  <c r="AQ47" i="26"/>
  <c r="AQ50" i="26" s="1"/>
  <c r="AQ46" i="26"/>
  <c r="AQ48" i="26"/>
  <c r="AQ51" i="26" s="1"/>
  <c r="E47" i="26"/>
  <c r="E50" i="26" s="1"/>
  <c r="E48" i="26"/>
  <c r="E51" i="26" s="1"/>
  <c r="I12" i="26"/>
  <c r="I48" i="26"/>
  <c r="I51" i="26" s="1"/>
  <c r="I46" i="26"/>
  <c r="I47" i="26"/>
  <c r="I50" i="26" s="1"/>
  <c r="F38" i="26"/>
  <c r="H38" i="26"/>
  <c r="D38" i="26"/>
  <c r="E38" i="26"/>
  <c r="C38" i="26"/>
  <c r="G38" i="26"/>
  <c r="I38" i="26"/>
  <c r="J38" i="26"/>
  <c r="E9" i="26"/>
  <c r="J9" i="26"/>
  <c r="I9" i="26"/>
  <c r="H9" i="26"/>
  <c r="G9" i="26"/>
  <c r="F9" i="26"/>
  <c r="D9" i="26"/>
  <c r="C9" i="26"/>
  <c r="C12" i="26"/>
  <c r="C47" i="26"/>
  <c r="C50" i="26" s="1"/>
  <c r="C48" i="26"/>
  <c r="C51" i="26" s="1"/>
  <c r="C46" i="26"/>
  <c r="BI171" i="12" a="1"/>
  <c r="AN171" i="12" a="1"/>
  <c r="AV171" i="12" a="1"/>
  <c r="AP171" i="12" a="1"/>
  <c r="BD171" i="12" a="1"/>
  <c r="BF171" i="12" a="1"/>
  <c r="BB171" i="12" a="1"/>
  <c r="BN171" i="12" a="1"/>
  <c r="BO171" i="12" a="1"/>
  <c r="AZ171" i="12" a="1"/>
  <c r="BQ171" i="12" a="1"/>
  <c r="AS171" i="12" a="1"/>
  <c r="AY171" i="12" a="1"/>
  <c r="AX171" i="12" a="1"/>
  <c r="AW171" i="12" a="1"/>
  <c r="AR171" i="12" a="1"/>
  <c r="BP171" i="12" a="1"/>
  <c r="BA171" i="12" a="1"/>
  <c r="AT171" i="12" a="1"/>
  <c r="BL171" i="12" a="1"/>
  <c r="AM171" i="12" a="1"/>
  <c r="BJ171" i="12" a="1"/>
  <c r="BK171" i="12" a="1"/>
  <c r="AO171" i="12" a="1"/>
  <c r="BH171" i="12" a="1"/>
  <c r="BE171" i="12" a="1"/>
  <c r="BM171" i="12" a="1"/>
  <c r="BG171" i="12" a="1"/>
  <c r="AU171" i="12" a="1"/>
  <c r="AQ171" i="12" a="1"/>
  <c r="BC171" i="12" a="1"/>
  <c r="CV5" i="30" l="1"/>
  <c r="CU4" i="30"/>
  <c r="U11" i="26"/>
  <c r="BH11" i="26"/>
  <c r="AH11" i="26"/>
  <c r="BN171" i="12"/>
  <c r="BG171" i="12"/>
  <c r="AZ171" i="12"/>
  <c r="AO171" i="12"/>
  <c r="BJ171" i="12"/>
  <c r="AV171" i="12"/>
  <c r="AW171" i="12"/>
  <c r="BH171" i="12"/>
  <c r="AM171" i="12"/>
  <c r="BO171" i="12"/>
  <c r="AU171" i="12"/>
  <c r="AQ171" i="12"/>
  <c r="AR171" i="12"/>
  <c r="BK171" i="12"/>
  <c r="AT171" i="12"/>
  <c r="AY171" i="12"/>
  <c r="AP171" i="12"/>
  <c r="BF171" i="12"/>
  <c r="BA171" i="12"/>
  <c r="AX171" i="12"/>
  <c r="BP171" i="12"/>
  <c r="BL171" i="12"/>
  <c r="AS171" i="12"/>
  <c r="BQ171" i="12"/>
  <c r="BE171" i="12"/>
  <c r="BB171" i="12"/>
  <c r="BD171" i="12"/>
  <c r="BC171" i="12"/>
  <c r="AN171" i="12"/>
  <c r="BI171" i="12"/>
  <c r="BM171" i="12"/>
  <c r="AU11" i="26"/>
  <c r="Y14" i="19"/>
  <c r="G46" i="26" s="1"/>
  <c r="G49" i="26" s="1"/>
  <c r="AC14" i="19"/>
  <c r="X10" i="19"/>
  <c r="I11" i="26" a="1"/>
  <c r="I11" i="26" s="1"/>
  <c r="I16" i="26"/>
  <c r="BP49" i="26"/>
  <c r="BP52" i="26"/>
  <c r="BS49" i="26"/>
  <c r="BS52" i="26"/>
  <c r="BW52" i="26"/>
  <c r="BW49" i="26"/>
  <c r="F52" i="26"/>
  <c r="F49" i="26"/>
  <c r="CG49" i="26"/>
  <c r="CG52" i="26"/>
  <c r="CH16" i="26"/>
  <c r="CH39" i="26"/>
  <c r="CH40" i="26" s="1"/>
  <c r="CH41" i="26" s="1"/>
  <c r="CH37" i="26"/>
  <c r="CH43" i="26"/>
  <c r="CD11" i="26"/>
  <c r="CD39" i="26"/>
  <c r="CD40" i="26" s="1"/>
  <c r="CD41" i="26" s="1"/>
  <c r="CD43" i="26"/>
  <c r="CD37" i="26"/>
  <c r="CD16" i="26"/>
  <c r="CF55" i="26"/>
  <c r="AH49" i="26"/>
  <c r="AH52" i="26"/>
  <c r="BQ49" i="26"/>
  <c r="BQ52" i="26"/>
  <c r="BS11" i="26"/>
  <c r="BS16" i="26"/>
  <c r="BS37" i="26"/>
  <c r="BS39" i="26"/>
  <c r="BS40" i="26" s="1"/>
  <c r="BS41" i="26" s="1"/>
  <c r="BS43" i="26"/>
  <c r="P49" i="26"/>
  <c r="P52" i="26"/>
  <c r="R11" i="26"/>
  <c r="R16" i="26"/>
  <c r="R37" i="26"/>
  <c r="E23" i="28"/>
  <c r="D11" i="26"/>
  <c r="D16" i="26"/>
  <c r="D39" i="26"/>
  <c r="H16" i="26"/>
  <c r="E16" i="26"/>
  <c r="AQ49" i="26"/>
  <c r="AQ52" i="26"/>
  <c r="CF49" i="26"/>
  <c r="CF52" i="26"/>
  <c r="CJ52" i="26"/>
  <c r="CJ49" i="26"/>
  <c r="U49" i="26"/>
  <c r="U52" i="26"/>
  <c r="F11" i="26"/>
  <c r="J10" i="28" s="1"/>
  <c r="J11" i="28" s="1"/>
  <c r="J12" i="28" s="1"/>
  <c r="J49" i="26"/>
  <c r="J52" i="26"/>
  <c r="CE11" i="26"/>
  <c r="CE39" i="26"/>
  <c r="CE40" i="26" s="1"/>
  <c r="CE41" i="26" s="1"/>
  <c r="CE43" i="26"/>
  <c r="CE37" i="26"/>
  <c r="CE16" i="26"/>
  <c r="CF11" i="26"/>
  <c r="CF16" i="26"/>
  <c r="CF39" i="26"/>
  <c r="CF40" i="26" s="1"/>
  <c r="CF41" i="26" s="1"/>
  <c r="CF37" i="26"/>
  <c r="CF43" i="26"/>
  <c r="BR11" i="26"/>
  <c r="BR16" i="26"/>
  <c r="BR39" i="26"/>
  <c r="BR40" i="26" s="1"/>
  <c r="BR41" i="26" s="1"/>
  <c r="BR43" i="26" s="1"/>
  <c r="BR37" i="26"/>
  <c r="BT11" i="26"/>
  <c r="BT16" i="26"/>
  <c r="BT39" i="26"/>
  <c r="BT40" i="26" s="1"/>
  <c r="BT41" i="26" s="1"/>
  <c r="BT43" i="26" s="1"/>
  <c r="BT37" i="26"/>
  <c r="W52" i="26"/>
  <c r="W49" i="26"/>
  <c r="U16" i="26"/>
  <c r="U39" i="26"/>
  <c r="U40" i="26" s="1"/>
  <c r="U41" i="26" s="1"/>
  <c r="U43" i="26" s="1"/>
  <c r="U37" i="26"/>
  <c r="P11" i="26"/>
  <c r="P16" i="26"/>
  <c r="P39" i="26"/>
  <c r="P40" i="26" s="1"/>
  <c r="P41" i="26" s="1"/>
  <c r="BH49" i="26"/>
  <c r="BH52" i="26"/>
  <c r="AP11" i="26"/>
  <c r="AP16" i="26"/>
  <c r="AP37" i="26"/>
  <c r="AP39" i="26"/>
  <c r="AS11" i="26"/>
  <c r="AS16" i="26"/>
  <c r="AS37" i="26"/>
  <c r="AS39" i="26"/>
  <c r="AS40" i="26" s="1"/>
  <c r="AS41" i="26" s="1"/>
  <c r="AS43" i="26" s="1"/>
  <c r="AH16" i="26"/>
  <c r="AH39" i="26"/>
  <c r="AH40" i="26" s="1"/>
  <c r="AH41" i="26" s="1"/>
  <c r="AH37" i="26"/>
  <c r="AH43" i="26"/>
  <c r="AD11" i="26"/>
  <c r="AD16" i="26"/>
  <c r="AD39" i="26"/>
  <c r="AD40" i="26" s="1"/>
  <c r="AD41" i="26" s="1"/>
  <c r="AD43" i="26" s="1"/>
  <c r="AD37" i="26"/>
  <c r="AF55" i="26"/>
  <c r="BU11" i="26"/>
  <c r="Q49" i="26"/>
  <c r="Q52" i="26"/>
  <c r="BF49" i="26"/>
  <c r="BF52" i="26"/>
  <c r="BJ52" i="26"/>
  <c r="BJ49" i="26"/>
  <c r="BG11" i="26"/>
  <c r="BG16" i="26"/>
  <c r="BG37" i="26"/>
  <c r="BG39" i="26"/>
  <c r="BG40" i="26" s="1"/>
  <c r="BG41" i="26" s="1"/>
  <c r="BG43" i="26" s="1"/>
  <c r="BD11" i="26"/>
  <c r="BD16" i="26"/>
  <c r="BD39" i="26"/>
  <c r="BD37" i="26"/>
  <c r="BF55" i="26"/>
  <c r="BE49" i="26"/>
  <c r="BE52" i="26"/>
  <c r="BR26" i="12"/>
  <c r="BR24" i="12"/>
  <c r="BR28" i="12"/>
  <c r="BR32" i="12"/>
  <c r="BR27" i="12"/>
  <c r="BR22" i="12"/>
  <c r="BR31" i="12"/>
  <c r="BR23" i="12"/>
  <c r="BR21" i="12"/>
  <c r="BR30" i="12"/>
  <c r="BR25" i="12"/>
  <c r="D52" i="26"/>
  <c r="D49" i="26"/>
  <c r="AP49" i="26"/>
  <c r="AP52" i="26"/>
  <c r="AU16" i="26"/>
  <c r="AU37" i="26"/>
  <c r="AU39" i="26"/>
  <c r="AU40" i="26" s="1"/>
  <c r="AU41" i="26" s="1"/>
  <c r="AU43" i="26"/>
  <c r="AQ11" i="26"/>
  <c r="AQ16" i="26"/>
  <c r="AQ37" i="26"/>
  <c r="AQ39" i="26"/>
  <c r="AS55" i="26"/>
  <c r="CH49" i="26"/>
  <c r="CH52" i="26"/>
  <c r="CH11" i="26"/>
  <c r="AF49" i="26"/>
  <c r="AF52" i="26"/>
  <c r="AE11" i="26"/>
  <c r="AE16" i="26"/>
  <c r="AE39" i="26"/>
  <c r="AE37" i="26"/>
  <c r="AG11" i="26"/>
  <c r="AG16" i="26"/>
  <c r="AG37" i="26"/>
  <c r="AG39" i="26"/>
  <c r="AG40" i="26" s="1"/>
  <c r="AG41" i="26" s="1"/>
  <c r="AG43" i="26" s="1"/>
  <c r="BR49" i="26"/>
  <c r="BR52" i="26"/>
  <c r="T49" i="26"/>
  <c r="T52" i="26"/>
  <c r="BC49" i="26"/>
  <c r="BC52" i="26"/>
  <c r="BE11" i="26"/>
  <c r="BE16" i="26"/>
  <c r="BE37" i="26"/>
  <c r="BE39" i="26"/>
  <c r="BE40" i="26" s="1"/>
  <c r="BE41" i="26" s="1"/>
  <c r="BE43" i="26" s="1"/>
  <c r="BF11" i="26"/>
  <c r="BF16" i="26"/>
  <c r="BF39" i="26"/>
  <c r="BF40" i="26" s="1"/>
  <c r="BF41" i="26" s="1"/>
  <c r="BF43" i="26" s="1"/>
  <c r="BF37" i="26"/>
  <c r="BR77" i="12"/>
  <c r="BR78" i="12"/>
  <c r="BR88" i="12"/>
  <c r="BR79" i="12"/>
  <c r="BR80" i="12"/>
  <c r="BR84" i="12"/>
  <c r="BR83" i="12"/>
  <c r="BR87" i="12"/>
  <c r="BR82" i="12"/>
  <c r="BR85" i="12"/>
  <c r="BR86" i="12"/>
  <c r="C52" i="26"/>
  <c r="C49" i="26"/>
  <c r="E22" i="28" s="1"/>
  <c r="F16" i="26" a="1"/>
  <c r="F16" i="26" s="1"/>
  <c r="I49" i="26"/>
  <c r="I52" i="26"/>
  <c r="BR112" i="12"/>
  <c r="BR107" i="12"/>
  <c r="BR111" i="12"/>
  <c r="BR106" i="12"/>
  <c r="BR115" i="12"/>
  <c r="BR113" i="12"/>
  <c r="BR105" i="12"/>
  <c r="BR114" i="12"/>
  <c r="BR109" i="12"/>
  <c r="BR116" i="12"/>
  <c r="BR108" i="12"/>
  <c r="AU49" i="26"/>
  <c r="AU52" i="26"/>
  <c r="CD49" i="26"/>
  <c r="CD52" i="26"/>
  <c r="BT49" i="26"/>
  <c r="BT52" i="26"/>
  <c r="BP11" i="26"/>
  <c r="BP16" i="26"/>
  <c r="BP37" i="26"/>
  <c r="BP39" i="26"/>
  <c r="S49" i="26"/>
  <c r="S52" i="26"/>
  <c r="T11" i="26"/>
  <c r="T16" i="26"/>
  <c r="T37" i="26"/>
  <c r="T39" i="26"/>
  <c r="T40" i="26" s="1"/>
  <c r="T41" i="26" s="1"/>
  <c r="T43" i="26" s="1"/>
  <c r="C11" i="26"/>
  <c r="F64" i="26"/>
  <c r="F55" i="26"/>
  <c r="F56" i="26"/>
  <c r="F57" i="26"/>
  <c r="F58" i="26"/>
  <c r="F59" i="26"/>
  <c r="F60" i="26"/>
  <c r="F61" i="26"/>
  <c r="F62" i="26"/>
  <c r="F63" i="26"/>
  <c r="C16" i="26"/>
  <c r="G15" i="28"/>
  <c r="H15" i="28"/>
  <c r="I15" i="28"/>
  <c r="J15" i="28"/>
  <c r="E15" i="28"/>
  <c r="F15" i="28"/>
  <c r="E14" i="28"/>
  <c r="G21" i="28"/>
  <c r="G20" i="28"/>
  <c r="I21" i="28"/>
  <c r="J21" i="28"/>
  <c r="I20" i="28"/>
  <c r="J20" i="28"/>
  <c r="J19" i="28"/>
  <c r="F14" i="28"/>
  <c r="G14" i="28"/>
  <c r="H14" i="28"/>
  <c r="I14" i="28"/>
  <c r="J14" i="28"/>
  <c r="G19" i="28"/>
  <c r="F13" i="28"/>
  <c r="E13" i="28"/>
  <c r="H13" i="28"/>
  <c r="G13" i="28"/>
  <c r="C39" i="26"/>
  <c r="C37" i="26"/>
  <c r="E20" i="28"/>
  <c r="H20" i="28"/>
  <c r="J24" i="28"/>
  <c r="F20" i="28"/>
  <c r="H19" i="28"/>
  <c r="H21" i="28"/>
  <c r="G23" i="28"/>
  <c r="F23" i="28"/>
  <c r="H23" i="28"/>
  <c r="I23" i="28"/>
  <c r="G24" i="28"/>
  <c r="H24" i="28"/>
  <c r="F19" i="28"/>
  <c r="E19" i="28"/>
  <c r="E21" i="28"/>
  <c r="F24" i="28"/>
  <c r="F21" i="28"/>
  <c r="G22" i="28"/>
  <c r="H22" i="28"/>
  <c r="F22" i="28"/>
  <c r="E24" i="28"/>
  <c r="H10" i="28"/>
  <c r="H11" i="28" s="1"/>
  <c r="H12" i="28" s="1"/>
  <c r="E10" i="28"/>
  <c r="G10" i="28"/>
  <c r="G11" i="28" s="1"/>
  <c r="G12" i="28" s="1"/>
  <c r="F10" i="28"/>
  <c r="F11" i="28" s="1"/>
  <c r="F12" i="28" s="1"/>
  <c r="G16" i="28"/>
  <c r="G17" i="28"/>
  <c r="G40" i="28" s="1"/>
  <c r="G42" i="28" s="1"/>
  <c r="F17" i="28"/>
  <c r="F40" i="28" s="1"/>
  <c r="F42" i="28" s="1"/>
  <c r="E18" i="28"/>
  <c r="E16" i="28"/>
  <c r="F18" i="28"/>
  <c r="F16" i="28"/>
  <c r="H16" i="28"/>
  <c r="H17" i="28"/>
  <c r="H40" i="28" s="1"/>
  <c r="H42" i="28" s="1"/>
  <c r="G18" i="28"/>
  <c r="H18" i="28"/>
  <c r="E17" i="28"/>
  <c r="G16" i="26"/>
  <c r="J39" i="26"/>
  <c r="J43" i="26"/>
  <c r="J16" i="26"/>
  <c r="AT49" i="26"/>
  <c r="AT52" i="26"/>
  <c r="CC49" i="26"/>
  <c r="CC52" i="26"/>
  <c r="AD49" i="26"/>
  <c r="AD52" i="26"/>
  <c r="AG49" i="26"/>
  <c r="AG52" i="26"/>
  <c r="R49" i="26"/>
  <c r="R52" i="26"/>
  <c r="BD49" i="26"/>
  <c r="BD52" i="26"/>
  <c r="BG49" i="26"/>
  <c r="BG52" i="26"/>
  <c r="BR110" i="12"/>
  <c r="J23" i="28"/>
  <c r="J11" i="26" a="1"/>
  <c r="J11" i="26" s="1"/>
  <c r="AR49" i="26"/>
  <c r="AR52" i="26"/>
  <c r="CG11" i="26"/>
  <c r="CG16" i="26"/>
  <c r="CG39" i="26"/>
  <c r="CG40" i="26" s="1"/>
  <c r="CG41" i="26" s="1"/>
  <c r="CG43" i="26" s="1"/>
  <c r="CG37" i="26"/>
  <c r="CC11" i="26"/>
  <c r="CC39" i="26"/>
  <c r="CC40" i="26" s="1"/>
  <c r="CC41" i="26" s="1"/>
  <c r="CC43" i="26"/>
  <c r="CC37" i="26"/>
  <c r="CC16" i="26"/>
  <c r="AE49" i="26"/>
  <c r="AE52" i="26"/>
  <c r="BU16" i="26"/>
  <c r="BU39" i="26"/>
  <c r="BU40" i="26" s="1"/>
  <c r="BU41" i="26" s="1"/>
  <c r="BU37" i="26"/>
  <c r="BU43" i="26"/>
  <c r="BQ11" i="26"/>
  <c r="BQ16" i="26"/>
  <c r="BQ37" i="26"/>
  <c r="BQ39" i="26"/>
  <c r="BQ40" i="26" s="1"/>
  <c r="BQ41" i="26" s="1"/>
  <c r="BQ43" i="26" s="1"/>
  <c r="BS55" i="26"/>
  <c r="Q11" i="26"/>
  <c r="Q16" i="26"/>
  <c r="Q39" i="26"/>
  <c r="S55" i="26"/>
  <c r="S11" i="26"/>
  <c r="S16" i="26"/>
  <c r="S37" i="26"/>
  <c r="S39" i="26"/>
  <c r="S40" i="26" s="1"/>
  <c r="S41" i="26" s="1"/>
  <c r="S43" i="26" s="1"/>
  <c r="I24" i="28"/>
  <c r="AS49" i="26"/>
  <c r="AS52" i="26"/>
  <c r="AW52" i="26"/>
  <c r="AW49" i="26"/>
  <c r="AR11" i="26"/>
  <c r="AR16" i="26"/>
  <c r="AR39" i="26"/>
  <c r="AR40" i="26" s="1"/>
  <c r="AR41" i="26" s="1"/>
  <c r="AR43" i="26" s="1"/>
  <c r="AR37" i="26"/>
  <c r="AT11" i="26"/>
  <c r="AT16" i="26"/>
  <c r="AT37" i="26"/>
  <c r="AT39" i="26"/>
  <c r="AT40" i="26" s="1"/>
  <c r="AT41" i="26" s="1"/>
  <c r="AT43" i="26" s="1"/>
  <c r="CE49" i="26"/>
  <c r="CE52" i="26"/>
  <c r="BR49" i="12"/>
  <c r="BR50" i="12"/>
  <c r="BR58" i="12"/>
  <c r="BR56" i="12"/>
  <c r="BR54" i="12"/>
  <c r="BR52" i="12"/>
  <c r="BR59" i="12"/>
  <c r="BR57" i="12"/>
  <c r="BR60" i="12"/>
  <c r="BR53" i="12"/>
  <c r="BR55" i="12"/>
  <c r="AC49" i="26"/>
  <c r="AC52" i="26"/>
  <c r="AJ52" i="26"/>
  <c r="AJ49" i="26"/>
  <c r="AC11" i="26"/>
  <c r="AC16" i="26"/>
  <c r="AC39" i="26"/>
  <c r="AC40" i="26" s="1"/>
  <c r="AC41" i="26" s="1"/>
  <c r="AC37" i="26"/>
  <c r="AF11" i="26"/>
  <c r="AF16" i="26"/>
  <c r="AF39" i="26"/>
  <c r="AF40" i="26" s="1"/>
  <c r="AF41" i="26" s="1"/>
  <c r="AF43" i="26" s="1"/>
  <c r="AF37" i="26"/>
  <c r="BU49" i="26"/>
  <c r="BU52" i="26"/>
  <c r="BH16" i="26"/>
  <c r="BH34" i="26" s="1"/>
  <c r="BH39" i="26"/>
  <c r="BH40" i="26" s="1"/>
  <c r="BH41" i="26" s="1"/>
  <c r="BH43" i="26" s="1"/>
  <c r="BH37" i="26"/>
  <c r="BC11" i="26"/>
  <c r="BC16" i="26"/>
  <c r="BC37" i="26"/>
  <c r="BC39" i="26"/>
  <c r="BR81" i="12"/>
  <c r="G52" i="26" l="1"/>
  <c r="CW5" i="30"/>
  <c r="CV4" i="30"/>
  <c r="AH34" i="26"/>
  <c r="AU34" i="26"/>
  <c r="U34" i="26"/>
  <c r="F34" i="26"/>
  <c r="J16" i="28" s="1"/>
  <c r="Z14" i="19"/>
  <c r="H46" i="26"/>
  <c r="D40" i="26"/>
  <c r="D41" i="26" s="1"/>
  <c r="D43" i="26" s="1"/>
  <c r="I37" i="26"/>
  <c r="CC34" i="26"/>
  <c r="CE34" i="26"/>
  <c r="AQ34" i="26"/>
  <c r="BS34" i="26"/>
  <c r="J13" i="28"/>
  <c r="BU34" i="26"/>
  <c r="F37" i="26"/>
  <c r="J17" i="28" s="1"/>
  <c r="J40" i="28" s="1"/>
  <c r="J42" i="28" s="1"/>
  <c r="AG34" i="26"/>
  <c r="BD34" i="26"/>
  <c r="BG34" i="26"/>
  <c r="AS34" i="26"/>
  <c r="I39" i="26"/>
  <c r="I40" i="26" s="1"/>
  <c r="F39" i="26"/>
  <c r="F40" i="26" s="1"/>
  <c r="F41" i="26" s="1"/>
  <c r="F43" i="26" s="1"/>
  <c r="BK37" i="26"/>
  <c r="CK41" i="26"/>
  <c r="I13" i="28"/>
  <c r="AE23" i="19"/>
  <c r="AE15" i="19"/>
  <c r="AE21" i="19"/>
  <c r="AE20" i="19"/>
  <c r="AE24" i="19"/>
  <c r="AE17" i="19"/>
  <c r="AE25" i="19"/>
  <c r="AE22" i="19"/>
  <c r="AE18" i="19"/>
  <c r="AE14" i="19"/>
  <c r="AE19" i="19"/>
  <c r="AE16" i="19"/>
  <c r="AC34" i="26"/>
  <c r="J22" i="28"/>
  <c r="Y10" i="19"/>
  <c r="E46" i="26"/>
  <c r="AR34" i="26"/>
  <c r="E12" i="26"/>
  <c r="E11" i="26" s="1"/>
  <c r="I10" i="28" s="1"/>
  <c r="I11" i="28" s="1"/>
  <c r="I12" i="28" s="1"/>
  <c r="BC40" i="26"/>
  <c r="BC41" i="26" s="1"/>
  <c r="BC34" i="26"/>
  <c r="AF34" i="26"/>
  <c r="AC43" i="26"/>
  <c r="S34" i="26"/>
  <c r="Q40" i="26"/>
  <c r="Q41" i="26" s="1"/>
  <c r="Q43" i="26" s="1"/>
  <c r="BQ34" i="26"/>
  <c r="CK37" i="26"/>
  <c r="CG34" i="26"/>
  <c r="J40" i="26"/>
  <c r="J41" i="26" s="1"/>
  <c r="E40" i="28"/>
  <c r="E42" i="28" s="1"/>
  <c r="D20" i="28"/>
  <c r="C34" i="26"/>
  <c r="T34" i="26"/>
  <c r="BP34" i="26"/>
  <c r="BE34" i="26"/>
  <c r="AX37" i="26"/>
  <c r="P43" i="26"/>
  <c r="D23" i="28"/>
  <c r="CK43" i="26"/>
  <c r="CH34" i="26"/>
  <c r="AT34" i="26"/>
  <c r="Q37" i="26"/>
  <c r="Q34" i="26"/>
  <c r="J37" i="26"/>
  <c r="J34" i="26"/>
  <c r="D24" i="28"/>
  <c r="D21" i="28"/>
  <c r="BP40" i="26"/>
  <c r="BP41" i="26" s="1"/>
  <c r="AE40" i="26"/>
  <c r="AE41" i="26" s="1"/>
  <c r="AE43" i="26" s="1"/>
  <c r="AQ40" i="26"/>
  <c r="AQ41" i="26" s="1"/>
  <c r="AQ43" i="26" s="1"/>
  <c r="AD34" i="26"/>
  <c r="AP34" i="26"/>
  <c r="P37" i="26"/>
  <c r="P34" i="26"/>
  <c r="BT34" i="26"/>
  <c r="CF34" i="26"/>
  <c r="D37" i="26"/>
  <c r="D34" i="26"/>
  <c r="CD34" i="26"/>
  <c r="I34" i="26"/>
  <c r="AK37" i="26"/>
  <c r="B30" i="27"/>
  <c r="E11" i="28"/>
  <c r="E12" i="28" s="1"/>
  <c r="C40" i="26"/>
  <c r="C41" i="26" s="1"/>
  <c r="D14" i="28"/>
  <c r="BX37" i="26"/>
  <c r="BS132" i="12" a="1"/>
  <c r="BF34" i="26"/>
  <c r="AE34" i="26"/>
  <c r="BD40" i="26"/>
  <c r="BD41" i="26" s="1"/>
  <c r="BD43" i="26" s="1"/>
  <c r="AP40" i="26"/>
  <c r="AP41" i="26" s="1"/>
  <c r="BR34" i="26"/>
  <c r="R39" i="26"/>
  <c r="R40" i="26" s="1"/>
  <c r="R41" i="26" s="1"/>
  <c r="R43" i="26" s="1"/>
  <c r="R34" i="26"/>
  <c r="H12" i="26" l="1"/>
  <c r="H11" i="26" s="1" a="1"/>
  <c r="H11" i="26" s="1"/>
  <c r="H37" i="26" s="1"/>
  <c r="G12" i="26"/>
  <c r="G11" i="26" s="1" a="1"/>
  <c r="G11" i="26" s="1"/>
  <c r="CX5" i="30"/>
  <c r="CW4" i="30"/>
  <c r="Z10" i="19"/>
  <c r="I9" i="19" s="1"/>
  <c r="H52" i="26"/>
  <c r="H49" i="26"/>
  <c r="D13" i="28"/>
  <c r="I41" i="26"/>
  <c r="I43" i="26" s="1"/>
  <c r="D10" i="28"/>
  <c r="AK43" i="26"/>
  <c r="E39" i="26"/>
  <c r="B17" i="29" a="1"/>
  <c r="B17" i="29" s="1"/>
  <c r="B28" i="29" s="1"/>
  <c r="E37" i="26"/>
  <c r="I17" i="28" s="1"/>
  <c r="I40" i="28" s="1"/>
  <c r="I42" i="28" s="1"/>
  <c r="E34" i="26"/>
  <c r="I16" i="28" s="1"/>
  <c r="D16" i="28" s="1"/>
  <c r="E52" i="26"/>
  <c r="B31" i="29" s="1" a="1"/>
  <c r="B31" i="29" s="1"/>
  <c r="I19" i="28"/>
  <c r="D19" i="28" s="1"/>
  <c r="E49" i="26"/>
  <c r="I22" i="28" s="1"/>
  <c r="D22" i="28" s="1"/>
  <c r="AP43" i="26"/>
  <c r="AX43" i="26" s="1"/>
  <c r="AX41" i="26"/>
  <c r="BP43" i="26"/>
  <c r="BX43" i="26" s="1"/>
  <c r="BX41" i="26"/>
  <c r="D12" i="28"/>
  <c r="BS132" i="12"/>
  <c r="C43" i="26"/>
  <c r="X43" i="26"/>
  <c r="J18" i="28"/>
  <c r="BC43" i="26"/>
  <c r="BK43" i="26" s="1"/>
  <c r="BK41" i="26"/>
  <c r="D11" i="28"/>
  <c r="X37" i="26"/>
  <c r="X41" i="26"/>
  <c r="AK41" i="26"/>
  <c r="AY172" i="12" a="1"/>
  <c r="AZ170" i="12" a="1"/>
  <c r="BQ168" i="12" a="1"/>
  <c r="BJ77" i="12" a="1"/>
  <c r="BF163" i="12" a="1"/>
  <c r="BD28" i="12" a="1"/>
  <c r="BK162" i="12" a="1"/>
  <c r="AQ79" i="12" a="1"/>
  <c r="AV22" i="12" a="1"/>
  <c r="BJ162" i="12" a="1"/>
  <c r="BO21" i="12" a="1"/>
  <c r="AO165" i="12" a="1"/>
  <c r="BE167" i="12" a="1"/>
  <c r="BL165" i="12" a="1"/>
  <c r="AS166" i="12" a="1"/>
  <c r="BJ169" i="12" a="1"/>
  <c r="AS21" i="12" a="1"/>
  <c r="BJ164" i="12" a="1"/>
  <c r="BJ107" i="12" a="1"/>
  <c r="AO77" i="12" a="1"/>
  <c r="BH166" i="12" a="1"/>
  <c r="AQ83" i="12" a="1"/>
  <c r="AT167" i="12" a="1"/>
  <c r="BI162" i="12" a="1"/>
  <c r="AQ167" i="12" a="1"/>
  <c r="BN162" i="12" a="1"/>
  <c r="AY165" i="12" a="1"/>
  <c r="BH83" i="12" a="1"/>
  <c r="BD166" i="12" a="1"/>
  <c r="W171" i="12" a="1"/>
  <c r="AM85" i="12" a="1"/>
  <c r="AT166" i="12" a="1"/>
  <c r="AU28" i="12" a="1"/>
  <c r="BN170" i="12" a="1"/>
  <c r="D161" i="12" a="1"/>
  <c r="AS170" i="12" a="1"/>
  <c r="BN169" i="12" a="1"/>
  <c r="BK77" i="12" a="1"/>
  <c r="AT77" i="12" a="1"/>
  <c r="AW169" i="12" a="1"/>
  <c r="AO167" i="12" a="1"/>
  <c r="BC169" i="12" a="1"/>
  <c r="AQ107" i="12" a="1"/>
  <c r="BL163" i="12" a="1"/>
  <c r="BF172" i="12" a="1"/>
  <c r="AN22" i="12" a="1"/>
  <c r="AO107" i="12" a="1"/>
  <c r="AW83" i="12" a="1"/>
  <c r="AP28" i="12" a="1"/>
  <c r="AV77" i="12" a="1"/>
  <c r="BL164" i="12" a="1"/>
  <c r="AG161" i="12" a="1"/>
  <c r="AZ164" i="12" a="1"/>
  <c r="BB166" i="12" a="1"/>
  <c r="AP172" i="12" a="1"/>
  <c r="AR85" i="12" a="1"/>
  <c r="AS169" i="12" a="1"/>
  <c r="BL51" i="12" a="1"/>
  <c r="Q171" i="12" a="1"/>
  <c r="AR22" i="12" a="1"/>
  <c r="AU168" i="12" a="1"/>
  <c r="BC172" i="12" a="1"/>
  <c r="BJ168" i="12" a="1"/>
  <c r="BL162" i="12" a="1"/>
  <c r="BF164" i="12" a="1"/>
  <c r="BM115" i="12" a="1"/>
  <c r="BE85" i="12" a="1"/>
  <c r="AB161" i="12" a="1"/>
  <c r="BI167" i="12" a="1"/>
  <c r="BH163" i="12" a="1"/>
  <c r="BH115" i="12" a="1"/>
  <c r="AM162" i="12" a="1"/>
  <c r="AM164" i="12" a="1"/>
  <c r="BC28" i="12" a="1"/>
  <c r="BD85" i="12" a="1"/>
  <c r="AQ169" i="12" a="1"/>
  <c r="AX163" i="12" a="1"/>
  <c r="AQ168" i="12" a="1"/>
  <c r="BG165" i="12" a="1"/>
  <c r="R161" i="12" a="1"/>
  <c r="AY51" i="12" a="1"/>
  <c r="BA83" i="12" a="1"/>
  <c r="BQ169" i="12" a="1"/>
  <c r="AN170" i="12" a="1"/>
  <c r="AN165" i="12" a="1"/>
  <c r="BE170" i="12" a="1"/>
  <c r="AX115" i="12" a="1"/>
  <c r="BK163" i="12" a="1"/>
  <c r="BO172" i="12" a="1"/>
  <c r="AU162" i="12" a="1"/>
  <c r="T161" i="12" a="1"/>
  <c r="BH22" i="12" a="1"/>
  <c r="BD83" i="12" a="1"/>
  <c r="AO170" i="12" a="1"/>
  <c r="S161" i="12" a="1"/>
  <c r="BP163" i="12" a="1"/>
  <c r="AN166" i="12" a="1"/>
  <c r="BJ85" i="12" a="1"/>
  <c r="BI22" i="12" a="1"/>
  <c r="AX28" i="12" a="1"/>
  <c r="AE161" i="12" a="1"/>
  <c r="AZ115" i="12" a="1"/>
  <c r="BP164" i="12" a="1"/>
  <c r="AY166" i="12" a="1"/>
  <c r="AO164" i="12" a="1"/>
  <c r="F161" i="12" a="1"/>
  <c r="AP167" i="12" a="1"/>
  <c r="BN85" i="12" a="1"/>
  <c r="BE164" i="12" a="1"/>
  <c r="Z161" i="12" a="1"/>
  <c r="AN28" i="12" a="1"/>
  <c r="BQ85" i="12" a="1"/>
  <c r="BL79" i="12" a="1"/>
  <c r="X161" i="12" a="1"/>
  <c r="BL21" i="12" a="1"/>
  <c r="BF167" i="12" a="1"/>
  <c r="BJ163" i="12" a="1"/>
  <c r="AU167" i="12" a="1"/>
  <c r="AP162" i="12" a="1"/>
  <c r="BO165" i="12" a="1"/>
  <c r="BA79" i="12" a="1"/>
  <c r="AZ166" i="12" a="1"/>
  <c r="BD114" i="12" a="1"/>
  <c r="BB85" i="12" a="1"/>
  <c r="BH28" i="12" a="1"/>
  <c r="BG28" i="12" a="1"/>
  <c r="BA169" i="12" a="1"/>
  <c r="BE168" i="12" a="1"/>
  <c r="BG170" i="12" a="1"/>
  <c r="AW51" i="12" a="1"/>
  <c r="BE169" i="12" a="1"/>
  <c r="BF107" i="12" a="1"/>
  <c r="AR162" i="12" a="1"/>
  <c r="AY22" i="12" a="1"/>
  <c r="BJ115" i="12" a="1"/>
  <c r="BE79" i="12" a="1"/>
  <c r="M171" i="12" a="1"/>
  <c r="BH165" i="12" a="1"/>
  <c r="BI164" i="12" a="1"/>
  <c r="P161" i="12" a="1"/>
  <c r="BP21" i="12" a="1"/>
  <c r="BA22" i="12" a="1"/>
  <c r="AN115" i="12" a="1"/>
  <c r="BG168" i="12" a="1"/>
  <c r="BF169" i="12" a="1"/>
  <c r="BO166" i="12" a="1"/>
  <c r="BD167" i="12" a="1"/>
  <c r="F171" i="12" a="1"/>
  <c r="AX170" i="12" a="1"/>
  <c r="BD77" i="12" a="1"/>
  <c r="Y171" i="12" a="1"/>
  <c r="AW107" i="12" a="1"/>
  <c r="T171" i="12" a="1"/>
  <c r="AV28" i="12" a="1"/>
  <c r="BP170" i="12" a="1"/>
  <c r="AU165" i="12" a="1"/>
  <c r="AQ165" i="12" a="1"/>
  <c r="BA28" i="12" a="1"/>
  <c r="AW162" i="12" a="1"/>
  <c r="BF115" i="12" a="1"/>
  <c r="BK166" i="12" a="1"/>
  <c r="C171" i="12" a="1"/>
  <c r="AP83" i="12" a="1"/>
  <c r="BJ172" i="12" a="1"/>
  <c r="BB172" i="12" a="1"/>
  <c r="AO168" i="12" a="1"/>
  <c r="AX77" i="12" a="1"/>
  <c r="Y161" i="12" a="1"/>
  <c r="BB169" i="12" a="1"/>
  <c r="AP168" i="12" a="1"/>
  <c r="BI168" i="12" a="1"/>
  <c r="AW77" i="12" a="1"/>
  <c r="BD164" i="12" a="1"/>
  <c r="AW166" i="12" a="1"/>
  <c r="BH162" i="12" a="1"/>
  <c r="AN167" i="12" a="1"/>
  <c r="BL170" i="12" a="1"/>
  <c r="BC165" i="12" a="1"/>
  <c r="AU166" i="12" a="1"/>
  <c r="AA171" i="12" a="1"/>
  <c r="BP167" i="12" a="1"/>
  <c r="D171" i="12" a="1"/>
  <c r="AN172" i="12" a="1"/>
  <c r="BD107" i="12" a="1"/>
  <c r="BF166" i="12" a="1"/>
  <c r="BK83" i="12" a="1"/>
  <c r="BO170" i="12" a="1"/>
  <c r="AP164" i="12" a="1"/>
  <c r="AQ162" i="12" a="1"/>
  <c r="BE115" i="12" a="1"/>
  <c r="BM162" i="12" a="1"/>
  <c r="C161" i="12" a="1"/>
  <c r="BJ21" i="12" a="1"/>
  <c r="BA115" i="12" a="1"/>
  <c r="AY85" i="12" a="1"/>
  <c r="BD162" i="12" a="1"/>
  <c r="AN114" i="12" a="1"/>
  <c r="BL169" i="12" a="1"/>
  <c r="AR168" i="12" a="1"/>
  <c r="AR169" i="12" a="1"/>
  <c r="N171" i="12" a="1"/>
  <c r="AV164" i="12" a="1"/>
  <c r="AX107" i="12" a="1"/>
  <c r="AR163" i="12" a="1"/>
  <c r="AM28" i="12" a="1"/>
  <c r="AW115" i="12" a="1"/>
  <c r="R171" i="12" a="1"/>
  <c r="BB21" i="12" a="1"/>
  <c r="BN168" i="12" a="1"/>
  <c r="BA172" i="12" a="1"/>
  <c r="AY169" i="12" a="1"/>
  <c r="AQ21" i="12" a="1"/>
  <c r="AX166" i="12" a="1"/>
  <c r="AF171" i="12" a="1"/>
  <c r="BB163" i="12" a="1"/>
  <c r="BE21" i="12" a="1"/>
  <c r="AQ28" i="12" a="1"/>
  <c r="AT114" i="12" a="1"/>
  <c r="BF114" i="12" a="1"/>
  <c r="AN164" i="12" a="1"/>
  <c r="AY162" i="12" a="1"/>
  <c r="BO164" i="12" a="1"/>
  <c r="BH107" i="12" a="1"/>
  <c r="BH79" i="12" a="1"/>
  <c r="BJ170" i="12" a="1"/>
  <c r="AV172" i="12" a="1"/>
  <c r="BB168" i="12" a="1"/>
  <c r="BE162" i="12" a="1"/>
  <c r="BK172" i="12" a="1"/>
  <c r="AU22" i="12" a="1"/>
  <c r="BD172" i="12" a="1"/>
  <c r="AM83" i="12" a="1"/>
  <c r="AM21" i="12" a="1"/>
  <c r="V171" i="12" a="1"/>
  <c r="BO28" i="12" a="1"/>
  <c r="AZ77" i="12" a="1"/>
  <c r="BF165" i="12" a="1"/>
  <c r="AF161" i="12" a="1"/>
  <c r="W161" i="12" a="1"/>
  <c r="BN77" i="12" a="1"/>
  <c r="AP169" i="12" a="1"/>
  <c r="AM51" i="12" a="1"/>
  <c r="AV162" i="12" a="1"/>
  <c r="BI77" i="12" a="1"/>
  <c r="I171" i="12" a="1"/>
  <c r="AG171" i="12" a="1"/>
  <c r="AS164" i="12" a="1"/>
  <c r="AU170" i="12" a="1"/>
  <c r="BN172" i="12" a="1"/>
  <c r="Z171" i="12" a="1"/>
  <c r="AV167" i="12" a="1"/>
  <c r="BC163" i="12" a="1"/>
  <c r="BF168" i="12" a="1"/>
  <c r="BA167" i="12" a="1"/>
  <c r="BQ165" i="12" a="1"/>
  <c r="AZ162" i="12" a="1"/>
  <c r="AA161" i="12" a="1"/>
  <c r="AP21" i="12" a="1"/>
  <c r="BG167" i="12" a="1"/>
  <c r="BQ162" i="12" a="1"/>
  <c r="BJ83" i="12" a="1"/>
  <c r="AO172" i="12" a="1"/>
  <c r="BH167" i="12" a="1"/>
  <c r="BQ170" i="12" a="1"/>
  <c r="AR28" i="12" a="1"/>
  <c r="BE51" i="12" a="1"/>
  <c r="BA166" i="12" a="1"/>
  <c r="BM169" i="12" a="1"/>
  <c r="BI114" i="12" a="1"/>
  <c r="AU77" i="12" a="1"/>
  <c r="BK165" i="12" a="1"/>
  <c r="BI170" i="12" a="1"/>
  <c r="BB28" i="12" a="1"/>
  <c r="AO115" i="12" a="1"/>
  <c r="BQ114" i="12" a="1"/>
  <c r="K171" i="12" a="1"/>
  <c r="AB171" i="12" a="1"/>
  <c r="S171" i="12" a="1"/>
  <c r="AN83" i="12" a="1"/>
  <c r="BQ22" i="12" a="1"/>
  <c r="AY21" i="12" a="1"/>
  <c r="AO163" i="12" a="1"/>
  <c r="AM77" i="12" a="1"/>
  <c r="BQ28" i="12" a="1"/>
  <c r="AT165" i="12" a="1"/>
  <c r="BQ79" i="12" a="1"/>
  <c r="BA163" i="12" a="1"/>
  <c r="AV83" i="12" a="1"/>
  <c r="BD115" i="12" a="1"/>
  <c r="AS77" i="12" a="1"/>
  <c r="BF85" i="12" a="1"/>
  <c r="AU79" i="12" a="1"/>
  <c r="AZ165" i="12" a="1"/>
  <c r="V161" i="12" a="1"/>
  <c r="AP165" i="12" a="1"/>
  <c r="BD170" i="12" a="1"/>
  <c r="BD169" i="12" a="1"/>
  <c r="BC170" i="12" a="1"/>
  <c r="BK51" i="12" a="1"/>
  <c r="BI165" i="12" a="1"/>
  <c r="AV79" i="12" a="1"/>
  <c r="AS51" i="12" a="1"/>
  <c r="BG115" i="12" a="1"/>
  <c r="BM77" i="12" a="1"/>
  <c r="H171" i="12" a="1"/>
  <c r="AN168" i="12" a="1"/>
  <c r="BI172" i="12" a="1"/>
  <c r="N161" i="12" a="1"/>
  <c r="AP22" i="12" a="1"/>
  <c r="AO166" i="12" a="1"/>
  <c r="AZ114" i="12" a="1"/>
  <c r="AU169" i="12" a="1"/>
  <c r="BN21" i="12" a="1"/>
  <c r="BD21" i="12" a="1"/>
  <c r="AP163" i="12" a="1"/>
  <c r="BH77" i="12" a="1"/>
  <c r="AW172" i="12" a="1"/>
  <c r="AV168" i="12" a="1"/>
  <c r="BK168" i="12" a="1"/>
  <c r="AS79" i="12" a="1"/>
  <c r="BO162" i="12" a="1"/>
  <c r="BE22" i="12" a="1"/>
  <c r="BL166" i="12" a="1"/>
  <c r="BB79" i="12" a="1"/>
  <c r="AW21" i="12" a="1"/>
  <c r="BI163" i="12" a="1"/>
  <c r="BL28" i="12" a="1"/>
  <c r="Q161" i="12" a="1"/>
  <c r="BM168" i="12" a="1"/>
  <c r="BO168" i="12" a="1"/>
  <c r="BG172" i="12" a="1"/>
  <c r="AM79" i="12" a="1"/>
  <c r="AD161" i="12" a="1"/>
  <c r="BB164" i="12" a="1"/>
  <c r="AZ172" i="12" a="1"/>
  <c r="AO169" i="12" a="1"/>
  <c r="AM170" i="12" a="1"/>
  <c r="BB77" i="12" a="1"/>
  <c r="AW163" i="12" a="1"/>
  <c r="BC115" i="12" a="1"/>
  <c r="AT79" i="12" a="1"/>
  <c r="E171" i="12" a="1"/>
  <c r="BK167" i="12" a="1"/>
  <c r="L171" i="12" a="1"/>
  <c r="BQ167" i="12" a="1"/>
  <c r="AM165" i="12" a="1"/>
  <c r="E161" i="12" a="1"/>
  <c r="AY83" i="12" a="1"/>
  <c r="BE166" i="12" a="1"/>
  <c r="AY167" i="12" a="1"/>
  <c r="P171" i="12" a="1"/>
  <c r="BL83" i="12" a="1"/>
  <c r="BF22" i="12" a="1"/>
  <c r="BO115" i="12" a="1"/>
  <c r="BK170" i="12" a="1"/>
  <c r="BE165" i="12" a="1"/>
  <c r="AQ172" i="12" a="1"/>
  <c r="AO22" i="12" a="1"/>
  <c r="BP162" i="12" a="1"/>
  <c r="X171" i="12" a="1"/>
  <c r="BE172" i="12" a="1"/>
  <c r="BQ163" i="12" a="1"/>
  <c r="BM167" i="12" a="1"/>
  <c r="AV163" i="12" a="1"/>
  <c r="BP168" i="12" a="1"/>
  <c r="AW79" i="12" a="1"/>
  <c r="BJ166" i="12" a="1"/>
  <c r="BO163" i="12" a="1"/>
  <c r="AW168" i="12" a="1"/>
  <c r="BH114" i="12" a="1"/>
  <c r="BI28" i="12" a="1"/>
  <c r="AU172" i="12" a="1"/>
  <c r="AV169" i="12" a="1"/>
  <c r="BO85" i="12" a="1"/>
  <c r="AV170" i="12" a="1"/>
  <c r="BM114" i="12" a="1"/>
  <c r="AN21" i="12" a="1"/>
  <c r="AR107" i="12" a="1"/>
  <c r="AS167" i="12" a="1"/>
  <c r="AM107" i="12" a="1"/>
  <c r="BL168" i="12" a="1"/>
  <c r="AM163" i="12" a="1"/>
  <c r="AZ22" i="12" a="1"/>
  <c r="AX162" i="12" a="1"/>
  <c r="BQ166" i="12" a="1"/>
  <c r="BP51" i="12" a="1"/>
  <c r="BL172" i="12" a="1"/>
  <c r="BN165" i="12" a="1"/>
  <c r="BI166" i="12" a="1"/>
  <c r="AY115" i="12" a="1"/>
  <c r="BH170" i="12" a="1"/>
  <c r="BQ164" i="12" a="1"/>
  <c r="J161" i="12" a="1"/>
  <c r="AP170" i="12" a="1"/>
  <c r="BH168" i="12" a="1"/>
  <c r="BP85" i="12" a="1"/>
  <c r="BF21" i="12" a="1"/>
  <c r="AZ107" i="12" a="1"/>
  <c r="O161" i="12" a="1"/>
  <c r="BM165" i="12" a="1"/>
  <c r="BF83" i="12" a="1"/>
  <c r="BM163" i="12" a="1"/>
  <c r="BC166" i="12" a="1"/>
  <c r="AQ85" i="12" a="1"/>
  <c r="H161" i="12" a="1"/>
  <c r="BP165" i="12" a="1"/>
  <c r="AZ167" i="12" a="1"/>
  <c r="BA165" i="12" a="1"/>
  <c r="BP166" i="12" a="1"/>
  <c r="BO169" i="12" a="1"/>
  <c r="AZ21" i="12" a="1"/>
  <c r="BG164" i="12" a="1"/>
  <c r="AY107" i="12" a="1"/>
  <c r="BL77" i="12" a="1"/>
  <c r="BN28" i="12" a="1"/>
  <c r="BN22" i="12" a="1"/>
  <c r="BP115" i="12" a="1"/>
  <c r="AM172" i="12" a="1"/>
  <c r="BD168" i="12" a="1"/>
  <c r="AS168" i="12" a="1"/>
  <c r="BN79" i="12" a="1"/>
  <c r="BD163" i="12" a="1"/>
  <c r="AO28" i="12" a="1"/>
  <c r="AM166" i="12" a="1"/>
  <c r="AP79" i="12" a="1"/>
  <c r="AN85" i="12" a="1"/>
  <c r="BG166" i="12" a="1"/>
  <c r="AT22" i="12" a="1"/>
  <c r="L161" i="12" a="1"/>
  <c r="AT172" i="12" a="1"/>
  <c r="AR164" i="12" a="1"/>
  <c r="AZ85" i="12" a="1"/>
  <c r="BI169" i="12" a="1"/>
  <c r="AM168" i="12" a="1"/>
  <c r="AS28" i="12" a="1"/>
  <c r="AU85" i="12" a="1"/>
  <c r="AN79" i="12" a="1"/>
  <c r="AV166" i="12" a="1"/>
  <c r="BK107" i="12" a="1"/>
  <c r="BD165" i="12" a="1"/>
  <c r="AX172" i="12" a="1"/>
  <c r="BP169" i="12" a="1"/>
  <c r="BE163" i="12" a="1"/>
  <c r="AU21" i="12" a="1"/>
  <c r="AW164" i="12" a="1"/>
  <c r="BB162" i="12" a="1"/>
  <c r="BH164" i="12" a="1"/>
  <c r="AP166" i="12" a="1"/>
  <c r="BH172" i="12" a="1"/>
  <c r="BM83" i="12" a="1"/>
  <c r="AC161" i="12" a="1"/>
  <c r="G171" i="12" a="1"/>
  <c r="AN107" i="12" a="1"/>
  <c r="AO83" i="12" a="1"/>
  <c r="AS162" i="12" a="1"/>
  <c r="BA114" i="12" a="1"/>
  <c r="AN169" i="12" a="1"/>
  <c r="BN167" i="12" a="1"/>
  <c r="BG163" i="12" a="1"/>
  <c r="AP107" i="12" a="1"/>
  <c r="AS163" i="12" a="1"/>
  <c r="AS172" i="12" a="1"/>
  <c r="AX22" i="12" a="1"/>
  <c r="AT107" i="12" a="1"/>
  <c r="BK85" i="12" a="1"/>
  <c r="BA107" i="12" a="1"/>
  <c r="I161" i="12" a="1"/>
  <c r="AT170" i="12" a="1"/>
  <c r="BF170" i="12" a="1"/>
  <c r="AP77" i="12" a="1"/>
  <c r="BK169" i="12" a="1"/>
  <c r="AU115" i="12" a="1"/>
  <c r="M161" i="12" a="1"/>
  <c r="BA170" i="12" a="1"/>
  <c r="AM167" i="12" a="1"/>
  <c r="AE171" i="12" a="1"/>
  <c r="AX167" i="12" a="1"/>
  <c r="BL85" i="12" a="1"/>
  <c r="BN163" i="12" a="1"/>
  <c r="BJ167" i="12" a="1"/>
  <c r="BO167" i="12" a="1"/>
  <c r="BJ79" i="12" a="1"/>
  <c r="BN166" i="12" a="1"/>
  <c r="AZ51" i="12" a="1"/>
  <c r="AQ164" i="12" a="1"/>
  <c r="BC85" i="12" a="1"/>
  <c r="BJ28" i="12" a="1"/>
  <c r="BO107" i="12" a="1"/>
  <c r="AU164" i="12" a="1"/>
  <c r="AR166" i="12" a="1"/>
  <c r="AT83" i="12" a="1"/>
  <c r="AT168" i="12" a="1"/>
  <c r="U171" i="12" a="1"/>
  <c r="AX168" i="12" a="1"/>
  <c r="AT162" i="12" a="1"/>
  <c r="AD171" i="12" a="1"/>
  <c r="AY164" i="12" a="1"/>
  <c r="BM164" i="12" a="1"/>
  <c r="BB83" i="12" a="1"/>
  <c r="BB167" i="12" a="1"/>
  <c r="AW167" i="12" a="1"/>
  <c r="BN83" i="12" a="1"/>
  <c r="AW28" i="12" a="1"/>
  <c r="BL22" i="12" a="1"/>
  <c r="BP114" i="12" a="1"/>
  <c r="O171" i="12" a="1"/>
  <c r="AS165" i="12" a="1"/>
  <c r="AX83" i="12" a="1"/>
  <c r="BC167" i="12" a="1"/>
  <c r="BG169" i="12" a="1"/>
  <c r="BG162" i="12" a="1"/>
  <c r="AO162" i="12" a="1"/>
  <c r="BP172" i="12" a="1"/>
  <c r="BF162" i="12" a="1"/>
  <c r="AT169" i="12" a="1"/>
  <c r="AR172" i="12" a="1"/>
  <c r="AM169" i="12" a="1"/>
  <c r="AQ170" i="12" a="1"/>
  <c r="BN164" i="12" a="1"/>
  <c r="J171" i="12" a="1"/>
  <c r="BK164" i="12" a="1"/>
  <c r="AO85" i="12" a="1"/>
  <c r="AU163" i="12" a="1"/>
  <c r="AY28" i="12" a="1"/>
  <c r="BI115" i="12" a="1"/>
  <c r="BF79" i="12" a="1"/>
  <c r="AN163" i="12" a="1"/>
  <c r="BE107" i="12" a="1"/>
  <c r="AY170" i="12" a="1"/>
  <c r="AT164" i="12" a="1"/>
  <c r="BA162" i="12" a="1"/>
  <c r="AP115" i="12" a="1"/>
  <c r="AQ166" i="12" a="1"/>
  <c r="AX169" i="12" a="1"/>
  <c r="BC21" i="12" a="1"/>
  <c r="BL114" i="12" a="1"/>
  <c r="BP28" i="12" a="1"/>
  <c r="BN107" i="12" a="1"/>
  <c r="BM170" i="12" a="1"/>
  <c r="BB165" i="12" a="1"/>
  <c r="BB170" i="12" a="1"/>
  <c r="AZ163" i="12" a="1"/>
  <c r="AR165" i="12" a="1"/>
  <c r="AT28" i="12" a="1"/>
  <c r="K161" i="12" a="1"/>
  <c r="AZ83" i="12" a="1"/>
  <c r="BG22" i="12" a="1"/>
  <c r="AU114" i="12" a="1"/>
  <c r="AX165" i="12" a="1"/>
  <c r="BC79" i="12" a="1"/>
  <c r="BH169" i="12" a="1"/>
  <c r="BM172" i="12" a="1"/>
  <c r="BA164" i="12" a="1"/>
  <c r="G161" i="12" a="1"/>
  <c r="AZ28" i="12" a="1"/>
  <c r="BJ165" i="12" a="1"/>
  <c r="U161" i="12" a="1"/>
  <c r="AZ169" i="12" a="1"/>
  <c r="BM21" i="12" a="1"/>
  <c r="BC164" i="12" a="1"/>
  <c r="AC171" i="12" a="1"/>
  <c r="AQ163" i="12" a="1"/>
  <c r="AT21" i="12" a="1"/>
  <c r="BE28" i="12" a="1"/>
  <c r="BC77" i="12" a="1"/>
  <c r="BD79" i="12" a="1"/>
  <c r="AY168" i="12" a="1"/>
  <c r="BQ172" i="12" a="1"/>
  <c r="AZ168" i="12" a="1"/>
  <c r="BC162" i="12" a="1"/>
  <c r="BL167" i="12" a="1"/>
  <c r="AM22" i="12" a="1"/>
  <c r="AR167" i="12" a="1"/>
  <c r="BG85" i="12" a="1"/>
  <c r="BN115" i="12" a="1"/>
  <c r="AN162" i="12" a="1"/>
  <c r="AY163" i="12" a="1"/>
  <c r="BA168" i="12" a="1"/>
  <c r="BM166" i="12" a="1"/>
  <c r="AP114" i="12" a="1"/>
  <c r="AT163" i="12" a="1"/>
  <c r="BF28" i="12" a="1"/>
  <c r="AW165" i="12" a="1"/>
  <c r="BM28" i="12" a="1"/>
  <c r="AR170" i="12" a="1"/>
  <c r="AV165" i="12" a="1"/>
  <c r="BP77" i="12" a="1"/>
  <c r="AW170" i="12" a="1"/>
  <c r="BC168" i="12" a="1"/>
  <c r="AX164" i="12" a="1"/>
  <c r="BM51" i="12" a="1"/>
  <c r="H34" i="26" l="1"/>
  <c r="H39" i="26"/>
  <c r="H40" i="26" s="1"/>
  <c r="H41" i="26" s="1"/>
  <c r="H43" i="26" s="1"/>
  <c r="CX4" i="30"/>
  <c r="CY5" i="30"/>
  <c r="G37" i="26"/>
  <c r="G39" i="26"/>
  <c r="G40" i="26" s="1"/>
  <c r="G41" i="26" s="1"/>
  <c r="G43" i="26" s="1"/>
  <c r="G34" i="26"/>
  <c r="D17" i="28"/>
  <c r="BR133" i="12"/>
  <c r="BR135" i="12"/>
  <c r="BR143" i="12"/>
  <c r="BR142" i="12"/>
  <c r="BR137" i="12"/>
  <c r="BR136" i="12"/>
  <c r="BR144" i="12"/>
  <c r="BR139" i="12"/>
  <c r="BR138" i="12"/>
  <c r="BR141" i="12"/>
  <c r="BR140" i="12"/>
  <c r="BR134" i="12"/>
  <c r="E40" i="26"/>
  <c r="E41" i="26" s="1"/>
  <c r="AZ28" i="12"/>
  <c r="AP28" i="12"/>
  <c r="E171" i="12"/>
  <c r="U171" i="12"/>
  <c r="BM28" i="12"/>
  <c r="AR28" i="12"/>
  <c r="BN28" i="12"/>
  <c r="BE51" i="12"/>
  <c r="S171" i="12"/>
  <c r="I171" i="12"/>
  <c r="V171" i="12"/>
  <c r="H171" i="12"/>
  <c r="AU114" i="12"/>
  <c r="AP114" i="12"/>
  <c r="BG115" i="12"/>
  <c r="AN115" i="12"/>
  <c r="BP115" i="12"/>
  <c r="BD115" i="12"/>
  <c r="AW107" i="12"/>
  <c r="BK107" i="12"/>
  <c r="AR107" i="12"/>
  <c r="AN85" i="12"/>
  <c r="AY85" i="12"/>
  <c r="BF85" i="12"/>
  <c r="AQ85" i="12"/>
  <c r="AP83" i="12"/>
  <c r="AW83" i="12"/>
  <c r="AQ83" i="12"/>
  <c r="AN79" i="12"/>
  <c r="BF79" i="12"/>
  <c r="BL79" i="12"/>
  <c r="AX77" i="12"/>
  <c r="AU77" i="12"/>
  <c r="BC77" i="12"/>
  <c r="BP77" i="12"/>
  <c r="AU21" i="12"/>
  <c r="AW21" i="12"/>
  <c r="BD21" i="12"/>
  <c r="AV22" i="12"/>
  <c r="AT22" i="12"/>
  <c r="BG28" i="12"/>
  <c r="Q171" i="12"/>
  <c r="BE28" i="12"/>
  <c r="BL28" i="12"/>
  <c r="AQ28" i="12"/>
  <c r="AZ51" i="12"/>
  <c r="O171" i="12"/>
  <c r="K171" i="12"/>
  <c r="L171" i="12"/>
  <c r="AD171" i="12"/>
  <c r="BQ114" i="12"/>
  <c r="AN114" i="12"/>
  <c r="BJ115" i="12"/>
  <c r="AW115" i="12"/>
  <c r="BI115" i="12"/>
  <c r="BE107" i="12"/>
  <c r="BA107" i="12"/>
  <c r="BD107" i="12"/>
  <c r="AN107" i="12"/>
  <c r="BP85" i="12"/>
  <c r="AM85" i="12"/>
  <c r="BB85" i="12"/>
  <c r="BJ83" i="12"/>
  <c r="BA83" i="12"/>
  <c r="BN83" i="12"/>
  <c r="AO83" i="12"/>
  <c r="AT79" i="12"/>
  <c r="AM79" i="12"/>
  <c r="BQ79" i="12"/>
  <c r="AO77" i="12"/>
  <c r="BL77" i="12"/>
  <c r="AT77" i="12"/>
  <c r="AZ77" i="12"/>
  <c r="AY21" i="12"/>
  <c r="AM21" i="12"/>
  <c r="BL21" i="12"/>
  <c r="BG22" i="12"/>
  <c r="BF28" i="12"/>
  <c r="AS51" i="12"/>
  <c r="AA171" i="12"/>
  <c r="AV28" i="12"/>
  <c r="BP51" i="12"/>
  <c r="Y171" i="12"/>
  <c r="BF114" i="12"/>
  <c r="BI114" i="12"/>
  <c r="BL114" i="12"/>
  <c r="BA115" i="12"/>
  <c r="BN115" i="12"/>
  <c r="BO115" i="12"/>
  <c r="AT107" i="12"/>
  <c r="AO107" i="12"/>
  <c r="BN107" i="12"/>
  <c r="AU85" i="12"/>
  <c r="BO85" i="12"/>
  <c r="BQ85" i="12"/>
  <c r="BE85" i="12"/>
  <c r="AN83" i="12"/>
  <c r="BL83" i="12"/>
  <c r="BF83" i="12"/>
  <c r="BH79" i="12"/>
  <c r="BB79" i="12"/>
  <c r="AP79" i="12"/>
  <c r="AQ79" i="12"/>
  <c r="BH77" i="12"/>
  <c r="AV77" i="12"/>
  <c r="BI77" i="12"/>
  <c r="AT21" i="12"/>
  <c r="BO21" i="12"/>
  <c r="BE21" i="12"/>
  <c r="BN21" i="12"/>
  <c r="BH22" i="12"/>
  <c r="BC28" i="12"/>
  <c r="AG171" i="12"/>
  <c r="C171" i="12"/>
  <c r="AZ22" i="12"/>
  <c r="BA22" i="12"/>
  <c r="AY22" i="12"/>
  <c r="AM28" i="12"/>
  <c r="AY28" i="12"/>
  <c r="BI28" i="12"/>
  <c r="AX28" i="12"/>
  <c r="BL51" i="12"/>
  <c r="G171" i="12"/>
  <c r="M171" i="12"/>
  <c r="W171" i="12"/>
  <c r="BD114" i="12"/>
  <c r="BH114" i="12"/>
  <c r="BA114" i="12"/>
  <c r="AU115" i="12"/>
  <c r="AZ115" i="12"/>
  <c r="BC115" i="12"/>
  <c r="BO107" i="12"/>
  <c r="AZ107" i="12"/>
  <c r="BJ107" i="12"/>
  <c r="AY107" i="12"/>
  <c r="BJ85" i="12"/>
  <c r="BD85" i="12"/>
  <c r="BG85" i="12"/>
  <c r="AM83" i="12"/>
  <c r="BD83" i="12"/>
  <c r="AZ83" i="12"/>
  <c r="AX83" i="12"/>
  <c r="AV79" i="12"/>
  <c r="BC79" i="12"/>
  <c r="BD79" i="12"/>
  <c r="AW77" i="12"/>
  <c r="BD77" i="12"/>
  <c r="BK77" i="12"/>
  <c r="AN21" i="12"/>
  <c r="BC21" i="12"/>
  <c r="BJ21" i="12"/>
  <c r="BB21" i="12"/>
  <c r="AR22" i="12"/>
  <c r="AX22" i="12"/>
  <c r="AN22" i="12"/>
  <c r="AU28" i="12"/>
  <c r="AS28" i="12"/>
  <c r="BJ28" i="12"/>
  <c r="AN28" i="12"/>
  <c r="BM51" i="12"/>
  <c r="X171" i="12"/>
  <c r="P171" i="12"/>
  <c r="D171" i="12"/>
  <c r="BG166" i="12"/>
  <c r="BL166" i="12"/>
  <c r="AM166" i="12"/>
  <c r="BK162" i="12"/>
  <c r="AU162" i="12"/>
  <c r="AX162" i="12"/>
  <c r="AV162" i="12"/>
  <c r="AQ163" i="12"/>
  <c r="AN163" i="12"/>
  <c r="BB163" i="12"/>
  <c r="AU169" i="12"/>
  <c r="J161" i="12"/>
  <c r="BI166" i="12"/>
  <c r="BC166" i="12"/>
  <c r="BK166" i="12"/>
  <c r="AT162" i="12"/>
  <c r="BG162" i="12"/>
  <c r="AR162" i="12"/>
  <c r="AR163" i="12"/>
  <c r="AU163" i="12"/>
  <c r="BN163" i="12"/>
  <c r="BC163" i="12"/>
  <c r="AS169" i="12"/>
  <c r="AC161" i="12"/>
  <c r="AN166" i="12"/>
  <c r="BD166" i="12"/>
  <c r="AZ166" i="12"/>
  <c r="BN166" i="12"/>
  <c r="BJ166" i="12"/>
  <c r="AS162" i="12"/>
  <c r="BF162" i="12"/>
  <c r="AW163" i="12"/>
  <c r="AP163" i="12"/>
  <c r="BG169" i="12"/>
  <c r="BJ164" i="12"/>
  <c r="BG164" i="12"/>
  <c r="BG167" i="12"/>
  <c r="AW167" i="12"/>
  <c r="AR167" i="12"/>
  <c r="BD172" i="12"/>
  <c r="AO172" i="12"/>
  <c r="K161" i="12"/>
  <c r="BC165" i="12"/>
  <c r="BI165" i="12"/>
  <c r="AP168" i="12"/>
  <c r="AQ168" i="12"/>
  <c r="AN170" i="12"/>
  <c r="AX170" i="12"/>
  <c r="G161" i="12"/>
  <c r="BM169" i="12"/>
  <c r="AX169" i="12"/>
  <c r="C161" i="12"/>
  <c r="AM164" i="12"/>
  <c r="BK167" i="12"/>
  <c r="AS172" i="12"/>
  <c r="BF172" i="12"/>
  <c r="AX165" i="12"/>
  <c r="AM168" i="12"/>
  <c r="BQ170" i="12"/>
  <c r="Z161" i="12"/>
  <c r="H161" i="12"/>
  <c r="BM164" i="12"/>
  <c r="AY167" i="12"/>
  <c r="BI22" i="12"/>
  <c r="BN22" i="12"/>
  <c r="BE22" i="12"/>
  <c r="AO28" i="12"/>
  <c r="BD28" i="12"/>
  <c r="AW28" i="12"/>
  <c r="BO28" i="12"/>
  <c r="AM51" i="12"/>
  <c r="AC171" i="12"/>
  <c r="R171" i="12"/>
  <c r="AF171" i="12"/>
  <c r="AZ114" i="12"/>
  <c r="BP114" i="12"/>
  <c r="AX115" i="12"/>
  <c r="BM115" i="12"/>
  <c r="BF115" i="12"/>
  <c r="AO115" i="12"/>
  <c r="AM107" i="12"/>
  <c r="BF107" i="12"/>
  <c r="AX107" i="12"/>
  <c r="AO85" i="12"/>
  <c r="BL85" i="12"/>
  <c r="BK85" i="12"/>
  <c r="AR85" i="12"/>
  <c r="BM83" i="12"/>
  <c r="AT83" i="12"/>
  <c r="BH83" i="12"/>
  <c r="BA79" i="12"/>
  <c r="BJ79" i="12"/>
  <c r="AW79" i="12"/>
  <c r="AU79" i="12"/>
  <c r="AS77" i="12"/>
  <c r="BB77" i="12"/>
  <c r="BM77" i="12"/>
  <c r="BF21" i="12"/>
  <c r="AS21" i="12"/>
  <c r="AZ21" i="12"/>
  <c r="AP21" i="12"/>
  <c r="BF22" i="12"/>
  <c r="AM22" i="12"/>
  <c r="AU22" i="12"/>
  <c r="BH28" i="12"/>
  <c r="AT28" i="12"/>
  <c r="BQ28" i="12"/>
  <c r="BK51" i="12"/>
  <c r="AY51" i="12"/>
  <c r="T171" i="12"/>
  <c r="AB171" i="12"/>
  <c r="F171" i="12"/>
  <c r="AV166" i="12"/>
  <c r="AR166" i="12"/>
  <c r="AQ166" i="12"/>
  <c r="BM162" i="12"/>
  <c r="AM162" i="12"/>
  <c r="AN162" i="12"/>
  <c r="AS163" i="12"/>
  <c r="BL163" i="12"/>
  <c r="BE163" i="12"/>
  <c r="BI169" i="12"/>
  <c r="AV169" i="12"/>
  <c r="BE164" i="12"/>
  <c r="AY166" i="12"/>
  <c r="AW166" i="12"/>
  <c r="BE166" i="12"/>
  <c r="AO162" i="12"/>
  <c r="BD162" i="12"/>
  <c r="BO162" i="12"/>
  <c r="BD163" i="12"/>
  <c r="BF163" i="12"/>
  <c r="AY163" i="12"/>
  <c r="BK169" i="12"/>
  <c r="AP169" i="12"/>
  <c r="BC164" i="12"/>
  <c r="BH166" i="12"/>
  <c r="AX166" i="12"/>
  <c r="AO166" i="12"/>
  <c r="BM166" i="12"/>
  <c r="BH162" i="12"/>
  <c r="BP162" i="12"/>
  <c r="AW162" i="12"/>
  <c r="AM163" i="12"/>
  <c r="BI163" i="12"/>
  <c r="BE169" i="12"/>
  <c r="AV164" i="12"/>
  <c r="BK164" i="12"/>
  <c r="AX167" i="12"/>
  <c r="AV167" i="12"/>
  <c r="AP172" i="12"/>
  <c r="BH172" i="12"/>
  <c r="BG172" i="12"/>
  <c r="AY165" i="12"/>
  <c r="BO165" i="12"/>
  <c r="AW168" i="12"/>
  <c r="BP168" i="12"/>
  <c r="AO168" i="12"/>
  <c r="AW170" i="12"/>
  <c r="AM170" i="12"/>
  <c r="X161" i="12"/>
  <c r="BP163" i="12"/>
  <c r="BJ169" i="12"/>
  <c r="BO169" i="12"/>
  <c r="AA161" i="12"/>
  <c r="BF164" i="12"/>
  <c r="BL167" i="12"/>
  <c r="BK172" i="12"/>
  <c r="S161" i="12"/>
  <c r="AR165" i="12"/>
  <c r="BH168" i="12"/>
  <c r="BC170" i="12"/>
  <c r="BB169" i="12"/>
  <c r="BP164" i="12"/>
  <c r="AY164" i="12"/>
  <c r="BD167" i="12"/>
  <c r="AT114" i="12"/>
  <c r="BM114" i="12"/>
  <c r="AP115" i="12"/>
  <c r="BE115" i="12"/>
  <c r="BH115" i="12"/>
  <c r="AY115" i="12"/>
  <c r="AP107" i="12"/>
  <c r="AQ107" i="12"/>
  <c r="BH107" i="12"/>
  <c r="AZ85" i="12"/>
  <c r="BC85" i="12"/>
  <c r="BN85" i="12"/>
  <c r="BK83" i="12"/>
  <c r="BB83" i="12"/>
  <c r="AY83" i="12"/>
  <c r="AV83" i="12"/>
  <c r="BE79" i="12"/>
  <c r="AS79" i="12"/>
  <c r="BN79" i="12"/>
  <c r="BJ77" i="12"/>
  <c r="AM77" i="12"/>
  <c r="AP77" i="12"/>
  <c r="BN77" i="12"/>
  <c r="BM21" i="12"/>
  <c r="BP21" i="12"/>
  <c r="AQ21" i="12"/>
  <c r="AP22" i="12"/>
  <c r="BL22" i="12"/>
  <c r="BQ22" i="12"/>
  <c r="AO22" i="12"/>
  <c r="BA28" i="12"/>
  <c r="BB28" i="12"/>
  <c r="BP28" i="12"/>
  <c r="AW51" i="12"/>
  <c r="N171" i="12"/>
  <c r="J171" i="12"/>
  <c r="AE171" i="12"/>
  <c r="Z171" i="12"/>
  <c r="BB166" i="12"/>
  <c r="AP166" i="12"/>
  <c r="BJ162" i="12"/>
  <c r="BN162" i="12"/>
  <c r="AP162" i="12"/>
  <c r="BQ162" i="12"/>
  <c r="AV163" i="12"/>
  <c r="AX163" i="12"/>
  <c r="BM163" i="12"/>
  <c r="AO169" i="12"/>
  <c r="BN169" i="12"/>
  <c r="AU166" i="12"/>
  <c r="AS166" i="12"/>
  <c r="BP166" i="12"/>
  <c r="AZ162" i="12"/>
  <c r="BL162" i="12"/>
  <c r="BC162" i="12"/>
  <c r="BE162" i="12"/>
  <c r="BA163" i="12"/>
  <c r="AZ163" i="12"/>
  <c r="AT163" i="12"/>
  <c r="BD169" i="12"/>
  <c r="R161" i="12"/>
  <c r="BF166" i="12"/>
  <c r="BQ166" i="12"/>
  <c r="BO166" i="12"/>
  <c r="AT166" i="12"/>
  <c r="BA166" i="12"/>
  <c r="BA162" i="12"/>
  <c r="AQ162" i="12"/>
  <c r="BH163" i="12"/>
  <c r="AO163" i="12"/>
  <c r="BG163" i="12"/>
  <c r="BC169" i="12"/>
  <c r="BA164" i="12"/>
  <c r="AR164" i="12"/>
  <c r="BH167" i="12"/>
  <c r="AP167" i="12"/>
  <c r="AR172" i="12"/>
  <c r="BL172" i="12"/>
  <c r="E161" i="12"/>
  <c r="BM165" i="12"/>
  <c r="BK165" i="12"/>
  <c r="BK168" i="12"/>
  <c r="AS168" i="12"/>
  <c r="BQ168" i="12"/>
  <c r="BH170" i="12"/>
  <c r="BF170" i="12"/>
  <c r="W161" i="12"/>
  <c r="AZ169" i="12"/>
  <c r="BP169" i="12"/>
  <c r="AY169" i="12"/>
  <c r="N161" i="12"/>
  <c r="BQ164" i="12"/>
  <c r="BB167" i="12"/>
  <c r="AQ172" i="12"/>
  <c r="AQ165" i="12"/>
  <c r="AX168" i="12"/>
  <c r="BO168" i="12"/>
  <c r="BG170" i="12"/>
  <c r="AR169" i="12"/>
  <c r="BN164" i="12"/>
  <c r="AM167" i="12"/>
  <c r="BN172" i="12"/>
  <c r="AZ164" i="12"/>
  <c r="BH164" i="12"/>
  <c r="BO164" i="12"/>
  <c r="AQ167" i="12"/>
  <c r="AU167" i="12"/>
  <c r="BO167" i="12"/>
  <c r="BM167" i="12"/>
  <c r="BB172" i="12"/>
  <c r="AN172" i="12"/>
  <c r="AZ172" i="12"/>
  <c r="P161" i="12"/>
  <c r="AW165" i="12"/>
  <c r="BL165" i="12"/>
  <c r="BA165" i="12"/>
  <c r="BQ165" i="12"/>
  <c r="BJ168" i="12"/>
  <c r="AZ168" i="12"/>
  <c r="BB168" i="12"/>
  <c r="AS170" i="12"/>
  <c r="BB170" i="12"/>
  <c r="AO170" i="12"/>
  <c r="BD170" i="12"/>
  <c r="Y161" i="12"/>
  <c r="AT169" i="12"/>
  <c r="BQ169" i="12"/>
  <c r="BF169" i="12"/>
  <c r="O161" i="12"/>
  <c r="AU164" i="12"/>
  <c r="AT164" i="12"/>
  <c r="AP164" i="12"/>
  <c r="BI167" i="12"/>
  <c r="AN167" i="12"/>
  <c r="BN167" i="12"/>
  <c r="AO167" i="12"/>
  <c r="BM172" i="12"/>
  <c r="AT172" i="12"/>
  <c r="AU172" i="12"/>
  <c r="F161" i="12"/>
  <c r="AZ165" i="12"/>
  <c r="AN165" i="12"/>
  <c r="AM165" i="12"/>
  <c r="AV165" i="12"/>
  <c r="AT168" i="12"/>
  <c r="AV168" i="12"/>
  <c r="BD168" i="12"/>
  <c r="AZ170" i="12"/>
  <c r="BL170" i="12"/>
  <c r="AT170" i="12"/>
  <c r="AF161" i="12"/>
  <c r="U161" i="12"/>
  <c r="AX172" i="12"/>
  <c r="BA172" i="12"/>
  <c r="BI172" i="12"/>
  <c r="T161" i="12"/>
  <c r="BN165" i="12"/>
  <c r="BE165" i="12"/>
  <c r="AU165" i="12"/>
  <c r="BL168" i="12"/>
  <c r="BM168" i="12"/>
  <c r="BE168" i="12"/>
  <c r="AR168" i="12"/>
  <c r="AQ170" i="12"/>
  <c r="BA170" i="12"/>
  <c r="AU170" i="12"/>
  <c r="AG161" i="12"/>
  <c r="BB162" i="12"/>
  <c r="AY162" i="12"/>
  <c r="BI162" i="12"/>
  <c r="BJ163" i="12"/>
  <c r="BO163" i="12"/>
  <c r="BQ163" i="12"/>
  <c r="AQ169" i="12"/>
  <c r="AE161" i="12"/>
  <c r="BB164" i="12"/>
  <c r="BI164" i="12"/>
  <c r="BC167" i="12"/>
  <c r="BE167" i="12"/>
  <c r="AZ167" i="12"/>
  <c r="BA167" i="12"/>
  <c r="BC172" i="12"/>
  <c r="BQ172" i="12"/>
  <c r="AV172" i="12"/>
  <c r="D161" i="12"/>
  <c r="BB165" i="12"/>
  <c r="AS165" i="12"/>
  <c r="AP165" i="12"/>
  <c r="BG165" i="12"/>
  <c r="BC168" i="12"/>
  <c r="BI168" i="12"/>
  <c r="BG168" i="12"/>
  <c r="AR170" i="12"/>
  <c r="AV170" i="12"/>
  <c r="AY170" i="12"/>
  <c r="BO170" i="12"/>
  <c r="AB161" i="12"/>
  <c r="BK163" i="12"/>
  <c r="AN169" i="12"/>
  <c r="AW169" i="12"/>
  <c r="BH169" i="12"/>
  <c r="L161" i="12"/>
  <c r="AQ164" i="12"/>
  <c r="AO164" i="12"/>
  <c r="AX164" i="12"/>
  <c r="BD164" i="12"/>
  <c r="BQ167" i="12"/>
  <c r="BP167" i="12"/>
  <c r="AS167" i="12"/>
  <c r="AW172" i="12"/>
  <c r="AM172" i="12"/>
  <c r="AY172" i="12"/>
  <c r="BO172" i="12"/>
  <c r="I161" i="12"/>
  <c r="BF165" i="12"/>
  <c r="BJ165" i="12"/>
  <c r="BD165" i="12"/>
  <c r="BN168" i="12"/>
  <c r="AN168" i="12"/>
  <c r="BA168" i="12"/>
  <c r="BE170" i="12"/>
  <c r="BK170" i="12"/>
  <c r="BP170" i="12"/>
  <c r="BI170" i="12"/>
  <c r="Q161" i="12"/>
  <c r="BA169" i="12"/>
  <c r="BL169" i="12"/>
  <c r="AM169" i="12"/>
  <c r="M161" i="12"/>
  <c r="AS164" i="12"/>
  <c r="BL164" i="12"/>
  <c r="AW164" i="12"/>
  <c r="AN164" i="12"/>
  <c r="AT167" i="12"/>
  <c r="BF167" i="12"/>
  <c r="BJ167" i="12"/>
  <c r="BE172" i="12"/>
  <c r="BJ172" i="12"/>
  <c r="BP172" i="12"/>
  <c r="AD161" i="12"/>
  <c r="BH165" i="12"/>
  <c r="AT165" i="12"/>
  <c r="AO165" i="12"/>
  <c r="BP165" i="12"/>
  <c r="BF168" i="12"/>
  <c r="AU168" i="12"/>
  <c r="AY168" i="12"/>
  <c r="BJ170" i="12"/>
  <c r="BN170" i="12"/>
  <c r="BM170" i="12"/>
  <c r="AP170" i="12"/>
  <c r="V161" i="12"/>
  <c r="K37" i="26"/>
  <c r="BO133" i="12" a="1"/>
  <c r="AV138" i="12" a="1"/>
  <c r="AS135" i="12" a="1"/>
  <c r="BK143" i="12" a="1"/>
  <c r="BF133" i="12" a="1"/>
  <c r="BQ140" i="12" a="1"/>
  <c r="BM137" i="12" a="1"/>
  <c r="AV140" i="12" a="1"/>
  <c r="AR136" i="12" a="1"/>
  <c r="AT143" i="12" a="1"/>
  <c r="BF137" i="12" a="1"/>
  <c r="AO138" i="12" a="1"/>
  <c r="BB137" i="12" a="1"/>
  <c r="BA140" i="12" a="1"/>
  <c r="AX136" i="12" a="1"/>
  <c r="AP137" i="12" a="1"/>
  <c r="BE140" i="12" a="1"/>
  <c r="BP136" i="12" a="1"/>
  <c r="BD137" i="12" a="1"/>
  <c r="AT140" i="12" a="1"/>
  <c r="BM136" i="12" a="1"/>
  <c r="AZ136" i="12" a="1"/>
  <c r="BK137" i="12" a="1"/>
  <c r="BE133" i="12" a="1"/>
  <c r="AZ138" i="12" a="1"/>
  <c r="AN135" i="12" a="1"/>
  <c r="AQ141" i="12" a="1"/>
  <c r="BP138" i="12" a="1"/>
  <c r="BQ141" i="12" a="1"/>
  <c r="BF138" i="12" a="1"/>
  <c r="AQ133" i="12" a="1"/>
  <c r="BC133" i="12" a="1"/>
  <c r="AO137" i="12" a="1"/>
  <c r="BI136" i="12" a="1"/>
  <c r="BI140" i="12" a="1"/>
  <c r="AT138" i="12" a="1"/>
  <c r="AW136" i="12" a="1"/>
  <c r="BO138" i="12" a="1"/>
  <c r="BD136" i="12" a="1"/>
  <c r="BK141" i="12" a="1"/>
  <c r="BC137" i="12" a="1"/>
  <c r="AN140" i="12" a="1"/>
  <c r="BO136" i="12" a="1"/>
  <c r="BI143" i="12" a="1"/>
  <c r="AY137" i="12" a="1"/>
  <c r="BN135" i="12" a="1"/>
  <c r="BP137" i="12" a="1"/>
  <c r="AW140" i="12" a="1"/>
  <c r="BG136" i="12" a="1"/>
  <c r="AZ133" i="12" a="1"/>
  <c r="BG137" i="12" a="1"/>
  <c r="AR140" i="12" a="1"/>
  <c r="AX137" i="12" a="1"/>
  <c r="BO140" i="12" a="1"/>
  <c r="AU136" i="12" a="1"/>
  <c r="BB138" i="12" a="1"/>
  <c r="BB135" i="12" a="1"/>
  <c r="AZ141" i="12" a="1"/>
  <c r="BE137" i="12" a="1"/>
  <c r="BD135" i="12" a="1"/>
  <c r="BJ141" i="12" a="1"/>
  <c r="BE141" i="12" a="1"/>
  <c r="AQ138" i="12" a="1"/>
  <c r="BM133" i="12" a="1"/>
  <c r="BL140" i="12" a="1"/>
  <c r="AT136" i="12" a="1"/>
  <c r="AY143" i="12" a="1"/>
  <c r="BF140" i="12" a="1"/>
  <c r="AM138" i="12" a="1"/>
  <c r="BA141" i="12" a="1"/>
  <c r="AT141" i="12" a="1"/>
  <c r="AN138" i="12" a="1"/>
  <c r="AT133" i="12" a="1"/>
  <c r="BA137" i="12" a="1"/>
  <c r="BO137" i="12" a="1"/>
  <c r="BI135" i="12" a="1"/>
  <c r="AU140" i="12" a="1"/>
  <c r="BK133" i="12" a="1"/>
  <c r="AN137" i="12" a="1"/>
  <c r="BH140" i="12" a="1"/>
  <c r="BB136" i="12" a="1"/>
  <c r="AT137" i="12" a="1"/>
  <c r="BL138" i="12" a="1"/>
  <c r="BH136" i="12" a="1"/>
  <c r="BN137" i="12" a="1"/>
  <c r="AP140" i="12" a="1"/>
  <c r="BJ136" i="12" a="1"/>
  <c r="BJ137" i="12" a="1"/>
  <c r="BD140" i="12" a="1"/>
  <c r="AP135" i="12" a="1"/>
  <c r="BQ137" i="12" a="1"/>
  <c r="BG140" i="12" a="1"/>
  <c r="BL136" i="12" a="1"/>
  <c r="BC140" i="12" a="1"/>
  <c r="BA136" i="12" a="1"/>
  <c r="BD133" i="12" a="1"/>
  <c r="AS138" i="12" a="1"/>
  <c r="BP135" i="12" a="1"/>
  <c r="AN141" i="12" a="1"/>
  <c r="AM133" i="12" a="1"/>
  <c r="AX140" i="12" a="1"/>
  <c r="AQ137" i="12" a="1"/>
  <c r="AZ140" i="12" a="1"/>
  <c r="BQ136" i="12" a="1"/>
  <c r="BG133" i="12" a="1"/>
  <c r="AU135" i="12" a="1"/>
  <c r="BB141" i="12" a="1"/>
  <c r="BJ133" i="12" a="1"/>
  <c r="BN138" i="12" a="1"/>
  <c r="AM140" i="12" a="1"/>
  <c r="AY141" i="12" a="1"/>
  <c r="BI141" i="12" a="1"/>
  <c r="AX143" i="12" a="1"/>
  <c r="BI137" i="12" a="1"/>
  <c r="BP141" i="12" a="1"/>
  <c r="BL137" i="12" a="1"/>
  <c r="BM140" i="12" a="1"/>
  <c r="BK136" i="12" a="1"/>
  <c r="BD138" i="12" a="1"/>
  <c r="AQ140" i="12" a="1"/>
  <c r="BD143" i="12" a="1"/>
  <c r="AS137" i="12" a="1"/>
  <c r="AO140" i="12" a="1"/>
  <c r="AO141" i="12" a="1"/>
  <c r="BE138" i="12" a="1"/>
  <c r="BF135" i="12" a="1"/>
  <c r="BM141" i="12" a="1"/>
  <c r="AM137" i="12" a="1"/>
  <c r="AV135" i="12" a="1"/>
  <c r="BC141" i="12" a="1"/>
  <c r="BO135" i="12" a="1"/>
  <c r="AQ143" i="12" a="1"/>
  <c r="AX133" i="12" a="1"/>
  <c r="BJ138" i="12" a="1"/>
  <c r="BA135" i="12" a="1"/>
  <c r="AS141" i="12" a="1"/>
  <c r="AU137" i="12" a="1"/>
  <c r="BE135" i="12" a="1"/>
  <c r="AR137" i="12" a="1"/>
  <c r="BP140" i="12" a="1"/>
  <c r="AY136" i="12" a="1"/>
  <c r="AW137" i="12" a="1"/>
  <c r="BG141" i="12" a="1"/>
  <c r="AV136" i="12" a="1"/>
  <c r="AR133" i="12" a="1"/>
  <c r="BH138" i="12" a="1"/>
  <c r="AU141" i="12" a="1"/>
  <c r="AQ136" i="12" a="1"/>
  <c r="BH137" i="12" a="1"/>
  <c r="AP136" i="12" a="1"/>
  <c r="BJ140" i="12" a="1"/>
  <c r="BL143" i="12" a="1"/>
  <c r="BC135" i="12" a="1"/>
  <c r="BG135" i="12" a="1"/>
  <c r="AO136" i="12" a="1"/>
  <c r="AX138" i="12" a="1"/>
  <c r="BI133" i="12" a="1"/>
  <c r="BQ135" i="12" a="1"/>
  <c r="BN136" i="12" a="1"/>
  <c r="AS133" i="12" a="1"/>
  <c r="AM136" i="12" a="1"/>
  <c r="BO141" i="12" a="1"/>
  <c r="BA133" i="12" a="1"/>
  <c r="AN133" i="12" a="1"/>
  <c r="BF136" i="12" a="1"/>
  <c r="AS140" i="12" a="1"/>
  <c r="AR135" i="12" a="1"/>
  <c r="AS136" i="12" a="1"/>
  <c r="AV137" i="12" a="1"/>
  <c r="BK140" i="12" a="1"/>
  <c r="BD141" i="12" a="1"/>
  <c r="BC138" i="12" a="1"/>
  <c r="AN136" i="12" a="1"/>
  <c r="BQ133" i="12" a="1"/>
  <c r="BQ138" i="12" a="1"/>
  <c r="BM135" i="12" a="1"/>
  <c r="AM141" i="12" a="1"/>
  <c r="AY140" i="12" a="1"/>
  <c r="BC136" i="12" a="1"/>
  <c r="AV133" i="12" a="1"/>
  <c r="AY138" i="12" a="1"/>
  <c r="AM135" i="12" a="1"/>
  <c r="BN141" i="12" a="1"/>
  <c r="AO133" i="12" a="1"/>
  <c r="AO135" i="12" a="1"/>
  <c r="BK138" i="12" a="1"/>
  <c r="BB140" i="12" a="1"/>
  <c r="AY133" i="12" a="1"/>
  <c r="BA143" i="12" a="1"/>
  <c r="AY135" i="12" a="1"/>
  <c r="BK135" i="12" a="1"/>
  <c r="BF141" i="12" a="1"/>
  <c r="AW138" i="12" a="1"/>
  <c r="AW133" i="12" a="1"/>
  <c r="AP138" i="12" a="1"/>
  <c r="AR143" i="12" a="1"/>
  <c r="AP133" i="12" a="1"/>
  <c r="BP133" i="12" a="1"/>
  <c r="BG138" i="12" a="1"/>
  <c r="AX135" i="12" a="1"/>
  <c r="BL141" i="12" a="1"/>
  <c r="BJ135" i="12" a="1"/>
  <c r="AX141" i="12" a="1"/>
  <c r="BB133" i="12" a="1"/>
  <c r="BA138" i="12" a="1"/>
  <c r="AQ135" i="12" a="1"/>
  <c r="AW141" i="12" a="1"/>
  <c r="AZ135" i="12" a="1"/>
  <c r="BH141" i="12" a="1"/>
  <c r="BL133" i="12" a="1"/>
  <c r="BI138" i="12" a="1"/>
  <c r="BL135" i="12" a="1"/>
  <c r="AR141" i="12" a="1"/>
  <c r="AV141" i="12" a="1"/>
  <c r="AZ137" i="12" a="1"/>
  <c r="BN133" i="12" a="1"/>
  <c r="BN140" i="12" a="1"/>
  <c r="BE136" i="12" a="1"/>
  <c r="BH135" i="12" a="1"/>
  <c r="BM138" i="12" a="1"/>
  <c r="AP141" i="12" a="1"/>
  <c r="AU133" i="12" a="1"/>
  <c r="AW135" i="12" a="1"/>
  <c r="AT135" i="12" a="1"/>
  <c r="BH143" i="12" a="1"/>
  <c r="AU138" i="12" a="1"/>
  <c r="AR138" i="12" a="1"/>
  <c r="BH133" i="12" a="1"/>
  <c r="CY4" i="30" l="1"/>
  <c r="CZ5" i="30"/>
  <c r="AT143" i="12"/>
  <c r="BI143" i="12"/>
  <c r="BA143" i="12"/>
  <c r="AQ143" i="12"/>
  <c r="AX143" i="12"/>
  <c r="AY143" i="12"/>
  <c r="BL143" i="12"/>
  <c r="AR143" i="12"/>
  <c r="BH143" i="12"/>
  <c r="BK143" i="12"/>
  <c r="BD143" i="12"/>
  <c r="BH141" i="12"/>
  <c r="AV141" i="12"/>
  <c r="AQ141" i="12"/>
  <c r="AU141" i="12"/>
  <c r="BF141" i="12"/>
  <c r="AP141" i="12"/>
  <c r="BI141" i="12"/>
  <c r="BQ141" i="12"/>
  <c r="AX141" i="12"/>
  <c r="BO141" i="12"/>
  <c r="BK141" i="12"/>
  <c r="AS141" i="12"/>
  <c r="AR141" i="12"/>
  <c r="AW141" i="12"/>
  <c r="BA141" i="12"/>
  <c r="AZ141" i="12"/>
  <c r="BP141" i="12"/>
  <c r="BE141" i="12"/>
  <c r="AY141" i="12"/>
  <c r="AN141" i="12"/>
  <c r="BN141" i="12"/>
  <c r="AM141" i="12"/>
  <c r="BL141" i="12"/>
  <c r="BM141" i="12"/>
  <c r="BG141" i="12"/>
  <c r="AT141" i="12"/>
  <c r="BB141" i="12"/>
  <c r="BJ141" i="12"/>
  <c r="BC141" i="12"/>
  <c r="AO141" i="12"/>
  <c r="BD141" i="12"/>
  <c r="BH136" i="12"/>
  <c r="BA136" i="12"/>
  <c r="AV136" i="12"/>
  <c r="AP136" i="12"/>
  <c r="BM136" i="12"/>
  <c r="BL136" i="12"/>
  <c r="BJ136" i="12"/>
  <c r="BK136" i="12"/>
  <c r="AQ136" i="12"/>
  <c r="BC136" i="12"/>
  <c r="AM136" i="12"/>
  <c r="AY136" i="12"/>
  <c r="BD136" i="12"/>
  <c r="AU136" i="12"/>
  <c r="BG136" i="12"/>
  <c r="BB136" i="12"/>
  <c r="BP136" i="12"/>
  <c r="AN136" i="12"/>
  <c r="AO136" i="12"/>
  <c r="BQ136" i="12"/>
  <c r="BN136" i="12"/>
  <c r="AX136" i="12"/>
  <c r="AR136" i="12"/>
  <c r="BO136" i="12"/>
  <c r="AS136" i="12"/>
  <c r="BI136" i="12"/>
  <c r="AZ136" i="12"/>
  <c r="AT136" i="12"/>
  <c r="BE136" i="12"/>
  <c r="BF136" i="12"/>
  <c r="AW136" i="12"/>
  <c r="AS135" i="12"/>
  <c r="AP135" i="12"/>
  <c r="AU135" i="12"/>
  <c r="BO135" i="12"/>
  <c r="AN135" i="12"/>
  <c r="AO135" i="12"/>
  <c r="BQ135" i="12"/>
  <c r="BK135" i="12"/>
  <c r="AT135" i="12"/>
  <c r="BN135" i="12"/>
  <c r="BB135" i="12"/>
  <c r="AZ135" i="12"/>
  <c r="AR135" i="12"/>
  <c r="BA135" i="12"/>
  <c r="BL135" i="12"/>
  <c r="AQ135" i="12"/>
  <c r="AY135" i="12"/>
  <c r="BE135" i="12"/>
  <c r="BF135" i="12"/>
  <c r="BG135" i="12"/>
  <c r="AW135" i="12"/>
  <c r="BP135" i="12"/>
  <c r="AM135" i="12"/>
  <c r="BM135" i="12"/>
  <c r="AX135" i="12"/>
  <c r="BI135" i="12"/>
  <c r="BH135" i="12"/>
  <c r="BJ135" i="12"/>
  <c r="BC135" i="12"/>
  <c r="BD135" i="12"/>
  <c r="AV135" i="12"/>
  <c r="AO140" i="12"/>
  <c r="BK140" i="12"/>
  <c r="AR140" i="12"/>
  <c r="AQ140" i="12"/>
  <c r="AU140" i="12"/>
  <c r="BB140" i="12"/>
  <c r="AT140" i="12"/>
  <c r="BG140" i="12"/>
  <c r="AP140" i="12"/>
  <c r="BM140" i="12"/>
  <c r="BI140" i="12"/>
  <c r="BF140" i="12"/>
  <c r="BC140" i="12"/>
  <c r="BP140" i="12"/>
  <c r="AS140" i="12"/>
  <c r="BO140" i="12"/>
  <c r="AW140" i="12"/>
  <c r="BH140" i="12"/>
  <c r="AX140" i="12"/>
  <c r="BE140" i="12"/>
  <c r="AY140" i="12"/>
  <c r="AZ140" i="12"/>
  <c r="AM140" i="12"/>
  <c r="BA140" i="12"/>
  <c r="AV140" i="12"/>
  <c r="AN140" i="12"/>
  <c r="BQ140" i="12"/>
  <c r="BD140" i="12"/>
  <c r="BJ140" i="12"/>
  <c r="BL140" i="12"/>
  <c r="BN140" i="12"/>
  <c r="BO138" i="12"/>
  <c r="AP138" i="12"/>
  <c r="AV138" i="12"/>
  <c r="AO138" i="12"/>
  <c r="BL138" i="12"/>
  <c r="BC138" i="12"/>
  <c r="AZ138" i="12"/>
  <c r="BH138" i="12"/>
  <c r="BN138" i="12"/>
  <c r="AX138" i="12"/>
  <c r="AT138" i="12"/>
  <c r="AN138" i="12"/>
  <c r="BK138" i="12"/>
  <c r="BB138" i="12"/>
  <c r="AR138" i="12"/>
  <c r="BJ138" i="12"/>
  <c r="BI138" i="12"/>
  <c r="BA138" i="12"/>
  <c r="BM138" i="12"/>
  <c r="BF138" i="12"/>
  <c r="BP138" i="12"/>
  <c r="BE138" i="12"/>
  <c r="AW138" i="12"/>
  <c r="AS138" i="12"/>
  <c r="AY138" i="12"/>
  <c r="BQ138" i="12"/>
  <c r="BG138" i="12"/>
  <c r="AQ138" i="12"/>
  <c r="AU138" i="12"/>
  <c r="BD138" i="12"/>
  <c r="AM138" i="12"/>
  <c r="BE137" i="12"/>
  <c r="AM137" i="12"/>
  <c r="AS137" i="12"/>
  <c r="AV137" i="12"/>
  <c r="BA137" i="12"/>
  <c r="BG137" i="12"/>
  <c r="AW137" i="12"/>
  <c r="BH137" i="12"/>
  <c r="BD137" i="12"/>
  <c r="BQ137" i="12"/>
  <c r="BN137" i="12"/>
  <c r="BL137" i="12"/>
  <c r="AZ137" i="12"/>
  <c r="AU137" i="12"/>
  <c r="AP137" i="12"/>
  <c r="AR137" i="12"/>
  <c r="BI137" i="12"/>
  <c r="AX137" i="12"/>
  <c r="BP137" i="12"/>
  <c r="AN137" i="12"/>
  <c r="BO137" i="12"/>
  <c r="AY137" i="12"/>
  <c r="BJ137" i="12"/>
  <c r="AQ137" i="12"/>
  <c r="AO137" i="12"/>
  <c r="BB137" i="12"/>
  <c r="BM137" i="12"/>
  <c r="BC137" i="12"/>
  <c r="BK137" i="12"/>
  <c r="BF137" i="12"/>
  <c r="AT137" i="12"/>
  <c r="BM133" i="12"/>
  <c r="BN133" i="12"/>
  <c r="AN133" i="12"/>
  <c r="BA133" i="12"/>
  <c r="BO133" i="12"/>
  <c r="AY133" i="12"/>
  <c r="BK133" i="12"/>
  <c r="BG133" i="12"/>
  <c r="BE133" i="12"/>
  <c r="AR133" i="12"/>
  <c r="BI133" i="12"/>
  <c r="BJ133" i="12"/>
  <c r="AW133" i="12"/>
  <c r="AQ133" i="12"/>
  <c r="AU133" i="12"/>
  <c r="AS133" i="12"/>
  <c r="AP133" i="12"/>
  <c r="AX133" i="12"/>
  <c r="BL133" i="12"/>
  <c r="BB133" i="12"/>
  <c r="BH133" i="12"/>
  <c r="AO133" i="12"/>
  <c r="AM133" i="12"/>
  <c r="AZ133" i="12"/>
  <c r="AT133" i="12"/>
  <c r="BD133" i="12"/>
  <c r="AV133" i="12"/>
  <c r="BQ133" i="12"/>
  <c r="BP133" i="12"/>
  <c r="BC133" i="12"/>
  <c r="BF133" i="12"/>
  <c r="E43" i="26"/>
  <c r="K41" i="26"/>
  <c r="AH161" i="12"/>
  <c r="AH171" i="12"/>
  <c r="BO114" i="12" a="1"/>
  <c r="BO139" i="12" a="1"/>
  <c r="AV143" i="12" a="1"/>
  <c r="AX109" i="12" a="1"/>
  <c r="BG53" i="12" a="1"/>
  <c r="AV57" i="12" a="1"/>
  <c r="AZ26" i="12" a="1"/>
  <c r="BM55" i="12" a="1"/>
  <c r="AP32" i="12" a="1"/>
  <c r="BE111" i="12" a="1"/>
  <c r="BG144" i="12" a="1"/>
  <c r="AW49" i="12" a="1"/>
  <c r="BF50" i="12" a="1"/>
  <c r="BC51" i="12" a="1"/>
  <c r="BA109" i="12" a="1"/>
  <c r="AZ108" i="12" a="1"/>
  <c r="AN139" i="12" a="1"/>
  <c r="AP143" i="12" a="1"/>
  <c r="BL50" i="12" a="1"/>
  <c r="BA26" i="12" a="1"/>
  <c r="BO55" i="12" a="1"/>
  <c r="AN32" i="12" a="1"/>
  <c r="AN51" i="12" a="1"/>
  <c r="BO31" i="12" a="1"/>
  <c r="AZ113" i="12" a="1"/>
  <c r="AR21" i="12" a="1"/>
  <c r="AP56" i="12" a="1"/>
  <c r="BL30" i="12" a="1"/>
  <c r="BM56" i="12" a="1"/>
  <c r="BD144" i="12" a="1"/>
  <c r="BM53" i="12" a="1"/>
  <c r="BA31" i="12" a="1"/>
  <c r="AT144" i="12" a="1"/>
  <c r="AN142" i="12" a="1"/>
  <c r="BG83" i="12" a="1"/>
  <c r="AY111" i="12" a="1"/>
  <c r="BI85" i="12" a="1"/>
  <c r="BJ113" i="12" a="1"/>
  <c r="BL107" i="12" a="1"/>
  <c r="AT109" i="12" a="1"/>
  <c r="BE56" i="12" a="1"/>
  <c r="AZ144" i="12" a="1"/>
  <c r="AY79" i="12" a="1"/>
  <c r="AS115" i="12" a="1"/>
  <c r="AS139" i="12" a="1"/>
  <c r="BI21" i="12" a="1"/>
  <c r="BK142" i="12" a="1"/>
  <c r="BF142" i="12" a="1"/>
  <c r="AZ80" i="12" a="1"/>
  <c r="AT57" i="12" a="1"/>
  <c r="AO21" i="12" a="1"/>
  <c r="BA77" i="12" a="1"/>
  <c r="AV114" i="12" a="1"/>
  <c r="AO51" i="12" a="1"/>
  <c r="BC59" i="12" a="1"/>
  <c r="BF80" i="12" a="1"/>
  <c r="BC22" i="12" a="1"/>
  <c r="BC114" i="12" a="1"/>
  <c r="BP107" i="12" a="1"/>
  <c r="AQ115" i="12" a="1"/>
  <c r="BO86" i="12" a="1"/>
  <c r="BK53" i="12" a="1"/>
  <c r="AX139" i="12" a="1"/>
  <c r="BH57" i="12" a="1"/>
  <c r="BP80" i="12" a="1"/>
  <c r="AW86" i="12" a="1"/>
  <c r="AN57" i="12" a="1"/>
  <c r="AM86" i="12" a="1"/>
  <c r="AN143" i="12" a="1"/>
  <c r="BF53" i="12" a="1"/>
  <c r="BK111" i="12" a="1"/>
  <c r="BQ113" i="12" a="1"/>
  <c r="BH53" i="12" a="1"/>
  <c r="AZ56" i="12" a="1"/>
  <c r="AT142" i="12" a="1"/>
  <c r="AR53" i="12" a="1"/>
  <c r="AR87" i="12" a="1"/>
  <c r="BG87" i="12" a="1"/>
  <c r="AR79" i="12" a="1"/>
  <c r="BB144" i="12" a="1"/>
  <c r="AO108" i="12" a="1"/>
  <c r="AT54" i="12" a="1"/>
  <c r="BE57" i="12" a="1"/>
  <c r="AT139" i="12" a="1"/>
  <c r="AR49" i="12" a="1"/>
  <c r="AY78" i="12" a="1"/>
  <c r="AW26" i="12" a="1"/>
  <c r="BE144" i="12" a="1"/>
  <c r="AQ142" i="12" a="1"/>
  <c r="BO77" i="12" a="1"/>
  <c r="AS87" i="12" a="1"/>
  <c r="AO79" i="12" a="1"/>
  <c r="AU86" i="12" a="1"/>
  <c r="AR83" i="12" a="1"/>
  <c r="AO111" i="12" a="1"/>
  <c r="BJ110" i="12" a="1"/>
  <c r="BD87" i="12" a="1"/>
  <c r="AT49" i="12" a="1"/>
  <c r="BM142" i="12" a="1"/>
  <c r="BF139" i="12" a="1"/>
  <c r="BH80" i="12" a="1"/>
  <c r="BO32" i="12" a="1"/>
  <c r="BN144" i="12" a="1"/>
  <c r="BO142" i="12" a="1"/>
  <c r="BG79" i="12" a="1"/>
  <c r="AT86" i="12" a="1"/>
  <c r="BO83" i="12" a="1"/>
  <c r="AX111" i="12" a="1"/>
  <c r="AW85" i="12" a="1"/>
  <c r="AM113" i="12" a="1"/>
  <c r="BO49" i="12" a="1"/>
  <c r="AW139" i="12" a="1"/>
  <c r="AT31" i="12" a="1"/>
  <c r="BQ30" i="12" a="1"/>
  <c r="AU144" i="12" a="1"/>
  <c r="BF86" i="12" a="1"/>
  <c r="AU143" i="12" a="1"/>
  <c r="AR113" i="12" a="1"/>
  <c r="AQ22" i="12" a="1"/>
  <c r="BD139" i="12" a="1"/>
  <c r="BM49" i="12" a="1"/>
  <c r="BQ108" i="12" a="1"/>
  <c r="AS56" i="12" a="1"/>
  <c r="BI29" i="12" a="1"/>
  <c r="BI59" i="12" a="1"/>
  <c r="AY56" i="12" a="1"/>
  <c r="BE30" i="12" a="1"/>
  <c r="BD26" i="12" a="1"/>
  <c r="AX113" i="12" a="1"/>
  <c r="BE54" i="12" a="1"/>
  <c r="AT85" i="12" a="1"/>
  <c r="BN26" i="12" a="1"/>
  <c r="BM22" i="12" a="1"/>
  <c r="AY144" i="12" a="1"/>
  <c r="AV115" i="12" a="1"/>
  <c r="BJ49" i="12" a="1"/>
  <c r="AR80" i="12" a="1"/>
  <c r="BD30" i="12" a="1"/>
  <c r="AZ54" i="12" a="1"/>
  <c r="BL57" i="12" a="1"/>
  <c r="BK115" i="12" a="1"/>
  <c r="AT53" i="12" a="1"/>
  <c r="AV139" i="12" a="1"/>
  <c r="AP57" i="12" a="1"/>
  <c r="BC80" i="12" a="1"/>
  <c r="AN87" i="12" a="1"/>
  <c r="AX86" i="12" a="1"/>
  <c r="BA21" i="12" a="1"/>
  <c r="BO79" i="12" a="1"/>
  <c r="AR59" i="12" a="1"/>
  <c r="BQ53" i="12" a="1"/>
  <c r="BI26" i="12" a="1"/>
  <c r="BP31" i="12" a="1"/>
  <c r="AP54" i="12" a="1"/>
  <c r="BK139" i="12" a="1"/>
  <c r="BC53" i="12" a="1"/>
  <c r="AU142" i="12" a="1"/>
  <c r="BG142" i="12" a="1"/>
  <c r="AO59" i="12" a="1"/>
  <c r="AS50" i="12" a="1"/>
  <c r="AM144" i="12" a="1"/>
  <c r="BP144" i="12" a="1"/>
  <c r="AV32" i="12" a="1"/>
  <c r="BA108" i="12" a="1"/>
  <c r="BH85" i="12" a="1"/>
  <c r="AX108" i="12" a="1"/>
  <c r="BB53" i="12" a="1"/>
  <c r="AM56" i="12" a="1"/>
  <c r="BJ32" i="12" a="1"/>
  <c r="AO144" i="12" a="1"/>
  <c r="AX114" i="12" a="1"/>
  <c r="AW142" i="12" a="1"/>
  <c r="AW143" i="12" a="1"/>
  <c r="AR86" i="12" a="1"/>
  <c r="BJ144" i="12" a="1"/>
  <c r="AP139" i="12" a="1"/>
  <c r="BJ108" i="12" a="1"/>
  <c r="BF57" i="12" a="1"/>
  <c r="AO29" i="12" a="1"/>
  <c r="AY114" i="12" a="1"/>
  <c r="AQ49" i="12" a="1"/>
  <c r="AQ110" i="12" a="1"/>
  <c r="BM32" i="12" a="1"/>
  <c r="BH109" i="12" a="1"/>
  <c r="AX49" i="12" a="1"/>
  <c r="AV144" i="12" a="1"/>
  <c r="AO114" i="12" a="1"/>
  <c r="BQ143" i="12" a="1"/>
  <c r="BH111" i="12" a="1"/>
  <c r="AS144" i="12" a="1"/>
  <c r="BB139" i="12" a="1"/>
  <c r="AZ110" i="12" a="1"/>
  <c r="BJ114" i="12" a="1"/>
  <c r="BI49" i="12" a="1"/>
  <c r="AY108" i="12" a="1"/>
  <c r="AO56" i="12" a="1"/>
  <c r="BQ49" i="12" a="1"/>
  <c r="AM31" i="12" a="1"/>
  <c r="BG114" i="12" a="1"/>
  <c r="AS31" i="12" a="1"/>
  <c r="BN27" i="12" a="1"/>
  <c r="BL29" i="12" a="1"/>
  <c r="BD59" i="12" a="1"/>
  <c r="AX142" i="12" a="1"/>
  <c r="BN49" i="12" a="1"/>
  <c r="AM115" i="12" a="1"/>
  <c r="BF144" i="12" a="1"/>
  <c r="AW31" i="12" a="1"/>
  <c r="AS32" i="12" a="1"/>
  <c r="BC78" i="12" a="1"/>
  <c r="BK31" i="12" a="1"/>
  <c r="BG80" i="12" a="1"/>
  <c r="AZ30" i="12" a="1"/>
  <c r="BO143" i="12" a="1"/>
  <c r="BC57" i="12" a="1"/>
  <c r="AN113" i="12" a="1"/>
  <c r="AS85" i="12" a="1"/>
  <c r="BQ78" i="12" a="1"/>
  <c r="AX85" i="12" a="1"/>
  <c r="BK80" i="12" a="1"/>
  <c r="AN31" i="12" a="1"/>
  <c r="BC111" i="12" a="1"/>
  <c r="AT113" i="12" a="1"/>
  <c r="AR26" i="12" a="1"/>
  <c r="AV107" i="12" a="1"/>
  <c r="AR56" i="12" a="1"/>
  <c r="AP30" i="12" a="1"/>
  <c r="AU54" i="12" a="1"/>
  <c r="BF87" i="12" a="1"/>
  <c r="AO142" i="12" a="1"/>
  <c r="BB108" i="12" a="1"/>
  <c r="BA85" i="12" a="1"/>
  <c r="AR144" i="12" a="1"/>
  <c r="AY32" i="12" a="1"/>
  <c r="AU51" i="12" a="1"/>
  <c r="AO31" i="12" a="1"/>
  <c r="AN26" i="12" a="1"/>
  <c r="BF30" i="12" a="1"/>
  <c r="AU31" i="12" a="1"/>
  <c r="AZ109" i="12" a="1"/>
  <c r="BP110" i="12" a="1"/>
  <c r="BE109" i="12" a="1"/>
  <c r="AW56" i="12" a="1"/>
  <c r="AR114" i="12" a="1"/>
  <c r="BA142" i="12" a="1"/>
  <c r="BO108" i="12" a="1"/>
  <c r="BB107" i="12" a="1"/>
  <c r="AN144" i="12" a="1"/>
  <c r="BE31" i="12" a="1"/>
  <c r="BG26" i="12" a="1"/>
  <c r="BO30" i="12" a="1"/>
  <c r="BE32" i="12" a="1"/>
  <c r="AN78" i="12" a="1"/>
  <c r="AY30" i="12" a="1"/>
  <c r="AM142" i="12" a="1"/>
  <c r="AV59" i="12" a="1"/>
  <c r="BF29" i="12" a="1"/>
  <c r="AV53" i="12" a="1"/>
  <c r="BK59" i="12" a="1"/>
  <c r="AT59" i="12" a="1"/>
  <c r="AU139" i="12" a="1"/>
  <c r="BQ21" i="12" a="1"/>
  <c r="BL53" i="12" a="1"/>
  <c r="BK28" i="12" a="1"/>
  <c r="AS113" i="12" a="1"/>
  <c r="BN111" i="12" a="1"/>
  <c r="AR29" i="12" a="1"/>
  <c r="BE113" i="12" a="1"/>
  <c r="BK50" i="12" a="1"/>
  <c r="BJ109" i="12" a="1"/>
  <c r="AZ139" i="12" a="1"/>
  <c r="BP139" i="12" a="1"/>
  <c r="BC113" i="12" a="1"/>
  <c r="BA50" i="12" a="1"/>
  <c r="BM143" i="12" a="1"/>
  <c r="BD78" i="12" a="1"/>
  <c r="BF26" i="12" a="1"/>
  <c r="BG107" i="12" a="1"/>
  <c r="BD22" i="12" a="1"/>
  <c r="BF77" i="12" a="1"/>
  <c r="BJ142" i="12" a="1"/>
  <c r="AR54" i="12" a="1"/>
  <c r="BN78" i="12" a="1"/>
  <c r="BN80" i="12" a="1"/>
  <c r="BF108" i="12" a="1"/>
  <c r="BL26" i="12" a="1"/>
  <c r="BF31" i="12" a="1"/>
  <c r="AX54" i="12" a="1"/>
  <c r="AX50" i="12" a="1"/>
  <c r="BQ57" i="12" a="1"/>
  <c r="BB26" i="12" a="1"/>
  <c r="AO143" i="12" a="1"/>
  <c r="AM143" i="12" a="1"/>
  <c r="BD54" i="12" a="1"/>
  <c r="BJ87" i="12" a="1"/>
  <c r="BC54" i="12" a="1"/>
  <c r="BE108" i="12" a="1"/>
  <c r="BQ26" i="12" a="1"/>
  <c r="BO111" i="12" a="1"/>
  <c r="AO87" i="12" a="1"/>
  <c r="AY59" i="12" a="1"/>
  <c r="AY110" i="12" a="1"/>
  <c r="BF32" i="12" a="1"/>
  <c r="BO59" i="12" a="1"/>
  <c r="BQ59" i="12" a="1"/>
  <c r="AU56" i="12" a="1"/>
  <c r="BJ51" i="12" a="1"/>
  <c r="AW22" i="12" a="1"/>
  <c r="BO144" i="12" a="1"/>
  <c r="AQ87" i="12" a="1"/>
  <c r="BN143" i="12" a="1"/>
  <c r="BF59" i="12" a="1"/>
  <c r="BF51" i="12" a="1"/>
  <c r="AM53" i="12" a="1"/>
  <c r="AR78" i="12" a="1"/>
  <c r="BK108" i="12" a="1"/>
  <c r="BB50" i="12" a="1"/>
  <c r="AX26" i="12" a="1"/>
  <c r="AQ114" i="12" a="1"/>
  <c r="AP53" i="12" a="1"/>
  <c r="AV26" i="12" a="1"/>
  <c r="BQ80" i="12" a="1"/>
  <c r="AR142" i="12" a="1"/>
  <c r="BK22" i="12" a="1"/>
  <c r="AQ56" i="12" a="1"/>
  <c r="BM144" i="12" a="1"/>
  <c r="BF111" i="12" a="1"/>
  <c r="BO87" i="12" a="1"/>
  <c r="BD113" i="12" a="1"/>
  <c r="BJ86" i="12" a="1"/>
  <c r="BI109" i="12" a="1"/>
  <c r="AU113" i="12" a="1"/>
  <c r="BI142" i="12" a="1"/>
  <c r="AW110" i="12" a="1"/>
  <c r="BE87" i="12" a="1"/>
  <c r="BB56" i="12" a="1"/>
  <c r="AO50" i="12" a="1"/>
  <c r="BC139" i="12" a="1"/>
  <c r="BO22" i="12" a="1"/>
  <c r="BJ59" i="12" a="1"/>
  <c r="BL144" i="12" a="1"/>
  <c r="BP111" i="12" a="1"/>
  <c r="BE86" i="12" a="1"/>
  <c r="AO109" i="12" a="1"/>
  <c r="BL111" i="12" a="1"/>
  <c r="AM29" i="12" a="1"/>
  <c r="AY113" i="12" a="1"/>
  <c r="BJ139" i="12" a="1"/>
  <c r="BE142" i="12" a="1"/>
  <c r="AW24" i="12" a="1"/>
  <c r="AQ53" i="12" a="1"/>
  <c r="BC142" i="12" a="1"/>
  <c r="BA49" i="12" a="1"/>
  <c r="BQ139" i="12" a="1"/>
  <c r="AS22" i="12" a="1"/>
  <c r="AV87" i="12" a="1"/>
  <c r="AS107" i="12" a="1"/>
  <c r="BP49" i="12" a="1"/>
  <c r="AR108" i="12" a="1"/>
  <c r="BC56" i="12" a="1"/>
  <c r="AP49" i="12" a="1"/>
  <c r="BM59" i="12" a="1"/>
  <c r="BA56" i="12" a="1"/>
  <c r="BI83" i="12" a="1"/>
  <c r="BJ22" i="12" a="1"/>
  <c r="BO78" i="12" a="1"/>
  <c r="AN50" i="12" a="1"/>
  <c r="BE139" i="12" a="1"/>
  <c r="AU83" i="12" a="1"/>
  <c r="AP142" i="12" a="1"/>
  <c r="BD86" i="12" a="1"/>
  <c r="BG51" i="12" a="1"/>
  <c r="AQ26" i="12" a="1"/>
  <c r="AX144" i="12" a="1"/>
  <c r="BC107" i="12" a="1"/>
  <c r="BJ56" i="12" a="1"/>
  <c r="BP59" i="12" a="1"/>
  <c r="AY55" i="12" a="1"/>
  <c r="AT111" i="12" a="1"/>
  <c r="BG143" i="12" a="1"/>
  <c r="AM50" i="12" a="1"/>
  <c r="AY80" i="12" a="1"/>
  <c r="BG109" i="12" a="1"/>
  <c r="AQ80" i="12" a="1"/>
  <c r="AR139" i="12" a="1"/>
  <c r="AY139" i="12" a="1"/>
  <c r="BN50" i="12" a="1"/>
  <c r="BG77" i="12" a="1"/>
  <c r="BA57" i="12" a="1"/>
  <c r="BN59" i="12" a="1"/>
  <c r="BP143" i="12" a="1"/>
  <c r="BE143" i="12" a="1"/>
  <c r="BF49" i="12" a="1"/>
  <c r="AS57" i="12" a="1"/>
  <c r="AP108" i="12" a="1"/>
  <c r="AX53" i="12" a="1"/>
  <c r="BP26" i="12" a="1"/>
  <c r="BD80" i="12" a="1"/>
  <c r="AN53" i="12" a="1"/>
  <c r="AQ86" i="12" a="1"/>
  <c r="AN29" i="12" a="1"/>
  <c r="BK79" i="12" a="1"/>
  <c r="AP85" i="12" a="1"/>
  <c r="BG110" i="12" a="1"/>
  <c r="BD108" i="12" a="1"/>
  <c r="AU29" i="12" a="1"/>
  <c r="AS78" i="12" a="1"/>
  <c r="AS142" i="12" a="1"/>
  <c r="AO139" i="12" a="1"/>
  <c r="BB49" i="12" a="1"/>
  <c r="BI78" i="12" a="1"/>
  <c r="AV85" i="12" a="1"/>
  <c r="BG108" i="12" a="1"/>
  <c r="BM57" i="12" a="1"/>
  <c r="AP29" i="12" a="1"/>
  <c r="AQ108" i="12" a="1"/>
  <c r="BL56" i="12" a="1"/>
  <c r="AM110" i="12" a="1"/>
  <c r="BG21" i="12" a="1"/>
  <c r="BB31" i="12" a="1"/>
  <c r="BG56" i="12" a="1"/>
  <c r="BN142" i="12" a="1"/>
  <c r="AP31" i="12" a="1"/>
  <c r="AQ139" i="12" a="1"/>
  <c r="BE53" i="12" a="1"/>
  <c r="AO80" i="12" a="1"/>
  <c r="BI107" i="12" a="1"/>
  <c r="AP110" i="12" a="1"/>
  <c r="AM114" i="12" a="1"/>
  <c r="BL49" i="12" a="1"/>
  <c r="AT108" i="12" a="1"/>
  <c r="BN56" i="12" a="1"/>
  <c r="AU49" i="12" a="1"/>
  <c r="BI144" i="12" a="1"/>
  <c r="BQ115" i="12" a="1"/>
  <c r="BA59" i="12" a="1"/>
  <c r="AW78" i="12" a="1"/>
  <c r="AQ77" i="12" a="1"/>
  <c r="BO113" i="12" a="1"/>
  <c r="BH144" i="12" a="1"/>
  <c r="AZ143" i="12" a="1"/>
  <c r="BL54" i="12" a="1"/>
  <c r="BJ53" i="12" a="1"/>
  <c r="AN77" i="12" a="1"/>
  <c r="AW32" i="12" a="1"/>
  <c r="BP79" i="12" a="1"/>
  <c r="AZ31" i="12" a="1"/>
  <c r="BP83" i="12" a="1"/>
  <c r="AX30" i="12" a="1"/>
  <c r="BM30" i="12" a="1"/>
  <c r="AO53" i="12" a="1"/>
  <c r="BE83" i="12" a="1"/>
  <c r="AZ78" i="12" a="1"/>
  <c r="AS108" i="12" a="1"/>
  <c r="AO49" i="12" a="1"/>
  <c r="BQ144" i="12" a="1"/>
  <c r="BM85" i="12" a="1"/>
  <c r="BB57" i="12" a="1"/>
  <c r="AU108" i="12" a="1"/>
  <c r="BA32" i="12" a="1"/>
  <c r="BI50" i="12" a="1"/>
  <c r="AQ50" i="12" a="1"/>
  <c r="BB54" i="12" a="1"/>
  <c r="BI87" i="12" a="1"/>
  <c r="BH139" i="12" a="1"/>
  <c r="AM139" i="12" a="1"/>
  <c r="BH29" i="12" a="1"/>
  <c r="BL31" i="12" a="1"/>
  <c r="BQ54" i="12" a="1"/>
  <c r="AY49" i="12" a="1"/>
  <c r="BL115" i="12" a="1"/>
  <c r="AS83" i="12" a="1"/>
  <c r="BQ51" i="12" a="1"/>
  <c r="BC32" i="12" a="1"/>
  <c r="BN53" i="12" a="1"/>
  <c r="AQ59" i="12" a="1"/>
  <c r="AW144" i="12" a="1"/>
  <c r="BM139" i="12" a="1"/>
  <c r="BH50" i="12" a="1"/>
  <c r="BJ143" i="12" a="1"/>
  <c r="BK26" i="12" a="1"/>
  <c r="BH56" i="12" a="1"/>
  <c r="AO54" i="12" a="1"/>
  <c r="BG139" i="12" a="1"/>
  <c r="AS26" i="12" a="1"/>
  <c r="AR50" i="12" a="1"/>
  <c r="AM54" i="12" a="1"/>
  <c r="BQ32" i="12" a="1"/>
  <c r="BO80" i="12" a="1"/>
  <c r="AU107" i="12" a="1"/>
  <c r="BD56" i="12" a="1"/>
  <c r="BB113" i="12" a="1"/>
  <c r="BK144" i="12" a="1"/>
  <c r="BA139" i="12" a="1"/>
  <c r="AT110" i="12" a="1"/>
  <c r="AP144" i="12" a="1"/>
  <c r="BB143" i="12" a="1"/>
  <c r="BQ50" i="12" a="1"/>
  <c r="BP56" i="12" a="1"/>
  <c r="BP22" i="12" a="1"/>
  <c r="BB51" i="12" a="1"/>
  <c r="BH21" i="12" a="1"/>
  <c r="AQ32" i="12" a="1"/>
  <c r="AZ79" i="12" a="1"/>
  <c r="AQ31" i="12" a="1"/>
  <c r="BQ86" i="12" a="1"/>
  <c r="BQ107" i="12" a="1"/>
  <c r="BF56" i="12" a="1"/>
  <c r="BC144" i="12" a="1"/>
  <c r="BK30" i="12" a="1"/>
  <c r="BA144" i="12" a="1"/>
  <c r="AS143" i="12" a="1"/>
  <c r="BH54" i="12" a="1"/>
  <c r="AN59" i="12" a="1"/>
  <c r="BK21" i="12" a="1"/>
  <c r="BJ26" i="12" a="1"/>
  <c r="AR77" i="12" a="1"/>
  <c r="AT32" i="12" a="1"/>
  <c r="BM79" i="12" a="1"/>
  <c r="BC30" i="12" a="1"/>
  <c r="BH49" i="12" a="1"/>
  <c r="BG57" i="12" a="1"/>
  <c r="AM59" i="12" a="1"/>
  <c r="BP78" i="12" a="1"/>
  <c r="AN111" i="12" a="1"/>
  <c r="AO30" i="12" a="1"/>
  <c r="AX79" i="12" a="1"/>
  <c r="BH142" i="12" a="1"/>
  <c r="BA29" i="12" a="1"/>
  <c r="BE80" i="12" a="1"/>
  <c r="BI108" i="12" a="1"/>
  <c r="AQ111" i="12" a="1"/>
  <c r="AY29" i="12" a="1"/>
  <c r="BM113" i="12" a="1"/>
  <c r="BC49" i="12" a="1"/>
  <c r="BJ30" i="12" a="1"/>
  <c r="AN49" i="12" a="1"/>
  <c r="BQ83" i="12" a="1"/>
  <c r="AY109" i="12" a="1"/>
  <c r="BH78" i="12" a="1"/>
  <c r="BN108" i="12" a="1"/>
  <c r="AU109" i="12" a="1"/>
  <c r="BK56" i="12" a="1"/>
  <c r="BB109" i="12" a="1"/>
  <c r="BB86" i="12" a="1"/>
  <c r="AV111" i="12" a="1"/>
  <c r="BL59" i="12" a="1"/>
  <c r="AZ86" i="12" a="1"/>
  <c r="AY26" i="12" a="1"/>
  <c r="AS114" i="12" a="1"/>
  <c r="BQ110" i="12" a="1"/>
  <c r="AP87" i="12" a="1"/>
  <c r="AX21" i="12" a="1"/>
  <c r="BL142" i="12" a="1"/>
  <c r="BA53" i="12" a="1"/>
  <c r="BP30" i="12" a="1"/>
  <c r="BB115" i="12" a="1"/>
  <c r="BQ87" i="12" a="1"/>
  <c r="BE114" i="12" a="1"/>
  <c r="AN86" i="12" a="1"/>
  <c r="BH110" i="12" a="1"/>
  <c r="BE26" i="12" a="1"/>
  <c r="AV142" i="12" a="1"/>
  <c r="BM50" i="12" a="1"/>
  <c r="BG59" i="12" a="1"/>
  <c r="BD32" i="12" a="1"/>
  <c r="BG49" i="12" a="1"/>
  <c r="AY77" i="12" a="1"/>
  <c r="BD142" i="12" a="1"/>
  <c r="AV21" i="12" a="1"/>
  <c r="AM78" i="12" a="1"/>
  <c r="AW114" i="12" a="1"/>
  <c r="AV86" i="12" a="1"/>
  <c r="AV108" i="12" a="1"/>
  <c r="AU111" i="12" a="1"/>
  <c r="AV49" i="12" a="1"/>
  <c r="BN31" i="12" a="1"/>
  <c r="BK49" i="12" a="1"/>
  <c r="BO56" i="12" a="1"/>
  <c r="BG30" i="12" a="1"/>
  <c r="BA78" i="12" a="1"/>
  <c r="BQ142" i="12" a="1"/>
  <c r="AX27" i="12" a="1"/>
  <c r="BK29" i="12" a="1"/>
  <c r="BL139" i="12" a="1"/>
  <c r="BF143" i="12" a="1"/>
  <c r="BM54" i="12" a="1"/>
  <c r="BI32" i="12" a="1"/>
  <c r="AN55" i="12" a="1"/>
  <c r="BC31" i="12" a="1"/>
  <c r="AU24" i="12" a="1"/>
  <c r="BN30" i="12" a="1"/>
  <c r="AR109" i="12" a="1"/>
  <c r="AY142" i="12" a="1"/>
  <c r="AU30" i="12" a="1"/>
  <c r="BL109" i="12" a="1"/>
  <c r="BC143" i="12" a="1"/>
  <c r="AZ142" i="12" a="1"/>
  <c r="BM107" i="12" a="1"/>
  <c r="AT56" i="12" a="1"/>
  <c r="BA80" i="12" a="1"/>
  <c r="BM26" i="12" a="1"/>
  <c r="BN139" i="12" a="1"/>
  <c r="BI139" i="12" a="1"/>
  <c r="AV80" i="12" a="1"/>
  <c r="AM32" i="12" a="1"/>
  <c r="AW54" i="12" a="1"/>
  <c r="BP142" i="12" a="1"/>
  <c r="BM87" i="12" a="1"/>
  <c r="BD111" i="12" a="1"/>
  <c r="AY57" i="12" a="1"/>
  <c r="BH108" i="12" a="1"/>
  <c r="BC108" i="12" a="1"/>
  <c r="BB22" i="12" a="1"/>
  <c r="BE77" i="12" a="1"/>
  <c r="AP59" i="12" a="1"/>
  <c r="AT115" i="12" a="1"/>
  <c r="BB114" i="12" a="1"/>
  <c r="AP26" i="12" a="1"/>
  <c r="BB80" i="12" a="1"/>
  <c r="BI54" i="12" a="1"/>
  <c r="BD109" i="12" a="1"/>
  <c r="BQ77" i="12" a="1"/>
  <c r="BC83" i="12" a="1"/>
  <c r="BI30" i="12" a="1"/>
  <c r="BF78" i="12" a="1"/>
  <c r="BK32" i="12" a="1"/>
  <c r="BK109" i="12" a="1"/>
  <c r="AO78" i="12" a="1"/>
  <c r="AX59" i="12" a="1"/>
  <c r="BI53" i="12" a="1"/>
  <c r="AQ144" i="12" a="1"/>
  <c r="BB142" i="12" a="1"/>
  <c r="BA54" i="12" a="1"/>
  <c r="BH32" i="12" a="1"/>
  <c r="BP53" i="12" a="1"/>
  <c r="AR115" i="12" a="1"/>
  <c r="AZ59" i="12" a="1"/>
  <c r="BC86" i="12" a="1"/>
  <c r="BH55" i="12" a="1"/>
  <c r="BI79" i="12" a="1"/>
  <c r="BB32" i="12" a="1"/>
  <c r="AW53" i="12" a="1"/>
  <c r="BI86" i="12" a="1"/>
  <c r="CZ4" i="30" l="1"/>
  <c r="DA5" i="30"/>
  <c r="DA4" i="30" s="1"/>
  <c r="BP26" i="12"/>
  <c r="AU56" i="12"/>
  <c r="AP108" i="12"/>
  <c r="AR114" i="12"/>
  <c r="BG57" i="12"/>
  <c r="BM54" i="12"/>
  <c r="BL50" i="12"/>
  <c r="AX109" i="12"/>
  <c r="BD109" i="12"/>
  <c r="BB113" i="12"/>
  <c r="BD111" i="12"/>
  <c r="BF86" i="12"/>
  <c r="BD87" i="12"/>
  <c r="BE80" i="12"/>
  <c r="AM78" i="12"/>
  <c r="BP30" i="12"/>
  <c r="BD30" i="12"/>
  <c r="AN31" i="12"/>
  <c r="BH32" i="12"/>
  <c r="BN26" i="12"/>
  <c r="AO53" i="12"/>
  <c r="BJ53" i="12"/>
  <c r="AN59" i="12"/>
  <c r="BP56" i="12"/>
  <c r="AR49" i="12"/>
  <c r="AY110" i="12"/>
  <c r="BD108" i="12"/>
  <c r="AO114" i="12"/>
  <c r="BQ115" i="12"/>
  <c r="AS107" i="12"/>
  <c r="BI107" i="12"/>
  <c r="AV85" i="12"/>
  <c r="AS83" i="12"/>
  <c r="BK79" i="12"/>
  <c r="BA77" i="12"/>
  <c r="BI21" i="12"/>
  <c r="BJ22" i="12"/>
  <c r="BK28" i="12"/>
  <c r="BL144" i="12"/>
  <c r="BM144" i="12"/>
  <c r="AY144" i="12"/>
  <c r="BK144" i="12"/>
  <c r="BP144" i="12"/>
  <c r="BD144" i="12"/>
  <c r="BG144" i="12"/>
  <c r="BF144" i="12"/>
  <c r="AN144" i="12"/>
  <c r="AR144" i="12"/>
  <c r="AT139" i="12"/>
  <c r="BM139" i="12"/>
  <c r="AY139" i="12"/>
  <c r="BF139" i="12"/>
  <c r="BP139" i="12"/>
  <c r="BD139" i="12"/>
  <c r="BB139" i="12"/>
  <c r="AP139" i="12"/>
  <c r="AM139" i="12"/>
  <c r="BI139" i="12"/>
  <c r="BF142" i="12"/>
  <c r="AZ142" i="12"/>
  <c r="BE142" i="12"/>
  <c r="AN142" i="12"/>
  <c r="BO142" i="12"/>
  <c r="AQ142" i="12"/>
  <c r="BP142" i="12"/>
  <c r="BB142" i="12"/>
  <c r="BG142" i="12"/>
  <c r="BQ142" i="12"/>
  <c r="AV142" i="12"/>
  <c r="BF143" i="12"/>
  <c r="AP143" i="12"/>
  <c r="AV143" i="12"/>
  <c r="BE143" i="12"/>
  <c r="AM143" i="12"/>
  <c r="BG143" i="12"/>
  <c r="BC51" i="12"/>
  <c r="AV59" i="12"/>
  <c r="BA29" i="12"/>
  <c r="AV21" i="12"/>
  <c r="BA53" i="12"/>
  <c r="BL59" i="12"/>
  <c r="AT56" i="12"/>
  <c r="BQ110" i="12"/>
  <c r="BN108" i="12"/>
  <c r="BC57" i="12"/>
  <c r="BL54" i="12"/>
  <c r="BH54" i="12"/>
  <c r="BQ50" i="12"/>
  <c r="BK109" i="12"/>
  <c r="BQ113" i="12"/>
  <c r="BO111" i="12"/>
  <c r="AN111" i="12"/>
  <c r="BQ86" i="12"/>
  <c r="AV87" i="12"/>
  <c r="AO80" i="12"/>
  <c r="BI78" i="12"/>
  <c r="AP30" i="12"/>
  <c r="BF31" i="12"/>
  <c r="BA32" i="12"/>
  <c r="BD32" i="12"/>
  <c r="BD26" i="12"/>
  <c r="BL53" i="12"/>
  <c r="BJ59" i="12"/>
  <c r="AQ56" i="12"/>
  <c r="BK56" i="12"/>
  <c r="AY49" i="12"/>
  <c r="AT110" i="12"/>
  <c r="AS108" i="12"/>
  <c r="BG114" i="12"/>
  <c r="AM115" i="12"/>
  <c r="BB107" i="12"/>
  <c r="BA85" i="12"/>
  <c r="BC83" i="12"/>
  <c r="BI79" i="12"/>
  <c r="BO79" i="12"/>
  <c r="AQ77" i="12"/>
  <c r="BG21" i="12"/>
  <c r="AQ22" i="12"/>
  <c r="AS144" i="12"/>
  <c r="BJ144" i="12"/>
  <c r="BB144" i="12"/>
  <c r="AX144" i="12"/>
  <c r="BQ144" i="12"/>
  <c r="BC144" i="12"/>
  <c r="AZ144" i="12"/>
  <c r="AT144" i="12"/>
  <c r="BN144" i="12"/>
  <c r="BE144" i="12"/>
  <c r="AQ144" i="12"/>
  <c r="BG139" i="12"/>
  <c r="BA139" i="12"/>
  <c r="BE139" i="12"/>
  <c r="AW139" i="12"/>
  <c r="BL139" i="12"/>
  <c r="AN139" i="12"/>
  <c r="BO139" i="12"/>
  <c r="BK139" i="12"/>
  <c r="AX139" i="12"/>
  <c r="AV139" i="12"/>
  <c r="BC142" i="12"/>
  <c r="BI142" i="12"/>
  <c r="BH142" i="12"/>
  <c r="BD142" i="12"/>
  <c r="BL142" i="12"/>
  <c r="BJ142" i="12"/>
  <c r="AP142" i="12"/>
  <c r="AS142" i="12"/>
  <c r="BN142" i="12"/>
  <c r="AY142" i="12"/>
  <c r="AZ143" i="12"/>
  <c r="AS143" i="12"/>
  <c r="BB143" i="12"/>
  <c r="BN143" i="12"/>
  <c r="BJ143" i="12"/>
  <c r="AN143" i="12"/>
  <c r="BM143" i="12"/>
  <c r="AR21" i="12"/>
  <c r="AS22" i="12"/>
  <c r="BE53" i="12"/>
  <c r="BB49" i="12"/>
  <c r="BE77" i="12"/>
  <c r="BC22" i="12"/>
  <c r="AR26" i="12"/>
  <c r="BK59" i="12"/>
  <c r="AN49" i="12"/>
  <c r="BQ21" i="12"/>
  <c r="BO22" i="12"/>
  <c r="BK22" i="12"/>
  <c r="BF26" i="12"/>
  <c r="AM53" i="12"/>
  <c r="BQ59" i="12"/>
  <c r="BB56" i="12"/>
  <c r="BK49" i="12"/>
  <c r="BN49" i="12"/>
  <c r="BO108" i="12"/>
  <c r="BB108" i="12"/>
  <c r="AS57" i="12"/>
  <c r="BI54" i="12"/>
  <c r="BB50" i="12"/>
  <c r="BL29" i="12"/>
  <c r="AZ109" i="12"/>
  <c r="AR113" i="12"/>
  <c r="BH111" i="12"/>
  <c r="AR86" i="12"/>
  <c r="BM87" i="12"/>
  <c r="AR80" i="12"/>
  <c r="BK80" i="12"/>
  <c r="BQ78" i="12"/>
  <c r="BM30" i="12"/>
  <c r="BA31" i="12"/>
  <c r="BO32" i="12"/>
  <c r="AW26" i="12"/>
  <c r="BF51" i="12"/>
  <c r="AW53" i="12"/>
  <c r="AY59" i="12"/>
  <c r="AW56" i="12"/>
  <c r="BH49" i="12"/>
  <c r="BK29" i="12"/>
  <c r="AZ108" i="12"/>
  <c r="BO114" i="12"/>
  <c r="AQ114" i="12"/>
  <c r="BL115" i="12"/>
  <c r="AU107" i="12"/>
  <c r="AT85" i="12"/>
  <c r="BI83" i="12"/>
  <c r="AX79" i="12"/>
  <c r="AY77" i="12"/>
  <c r="AX21" i="12"/>
  <c r="AO21" i="12"/>
  <c r="BM22" i="12"/>
  <c r="BO144" i="12"/>
  <c r="AU144" i="12"/>
  <c r="BI144" i="12"/>
  <c r="BH144" i="12"/>
  <c r="BA144" i="12"/>
  <c r="AP144" i="12"/>
  <c r="AM144" i="12"/>
  <c r="AO144" i="12"/>
  <c r="AW144" i="12"/>
  <c r="AV144" i="12"/>
  <c r="AZ139" i="12"/>
  <c r="BQ139" i="12"/>
  <c r="AQ139" i="12"/>
  <c r="AO139" i="12"/>
  <c r="AR139" i="12"/>
  <c r="BH139" i="12"/>
  <c r="BN139" i="12"/>
  <c r="AS139" i="12"/>
  <c r="BJ139" i="12"/>
  <c r="AU139" i="12"/>
  <c r="BC139" i="12"/>
  <c r="AR142" i="12"/>
  <c r="BK142" i="12"/>
  <c r="AW142" i="12"/>
  <c r="AT142" i="12"/>
  <c r="BM142" i="12"/>
  <c r="AM142" i="12"/>
  <c r="AX142" i="12"/>
  <c r="BA142" i="12"/>
  <c r="AO142" i="12"/>
  <c r="AU142" i="12"/>
  <c r="BP143" i="12"/>
  <c r="AO143" i="12"/>
  <c r="BC143" i="12"/>
  <c r="BO143" i="12"/>
  <c r="AU143" i="12"/>
  <c r="BQ143" i="12"/>
  <c r="AW143" i="12"/>
  <c r="BH78" i="12"/>
  <c r="BE30" i="12"/>
  <c r="AM31" i="12"/>
  <c r="BM32" i="12"/>
  <c r="BQ32" i="12"/>
  <c r="BQ26" i="12"/>
  <c r="BP53" i="12"/>
  <c r="AQ59" i="12"/>
  <c r="BM56" i="12"/>
  <c r="BE56" i="12"/>
  <c r="BO49" i="12"/>
  <c r="BJ110" i="12"/>
  <c r="BE108" i="12"/>
  <c r="BA57" i="12"/>
  <c r="BQ54" i="12"/>
  <c r="AW54" i="12"/>
  <c r="BF50" i="12"/>
  <c r="AR109" i="12"/>
  <c r="AZ113" i="12"/>
  <c r="BE111" i="12"/>
  <c r="AT111" i="12"/>
  <c r="BC86" i="12"/>
  <c r="AR87" i="12"/>
  <c r="BO80" i="12"/>
  <c r="AZ78" i="12"/>
  <c r="BJ30" i="12"/>
  <c r="BN31" i="12"/>
  <c r="BE26" i="12"/>
  <c r="AY55" i="12"/>
  <c r="BC54" i="12"/>
  <c r="BG109" i="12"/>
  <c r="AZ86" i="12"/>
  <c r="BA78" i="12"/>
  <c r="AX30" i="12"/>
  <c r="BC30" i="12"/>
  <c r="AQ31" i="12"/>
  <c r="BK32" i="12"/>
  <c r="BL26" i="12"/>
  <c r="BI53" i="12"/>
  <c r="BO59" i="12"/>
  <c r="BG59" i="12"/>
  <c r="BA56" i="12"/>
  <c r="AU49" i="12"/>
  <c r="AM110" i="12"/>
  <c r="AO108" i="12"/>
  <c r="BH55" i="12"/>
  <c r="BQ57" i="12"/>
  <c r="BB54" i="12"/>
  <c r="AN50" i="12"/>
  <c r="BJ109" i="12"/>
  <c r="AY113" i="12"/>
  <c r="AU113" i="12"/>
  <c r="AV111" i="12"/>
  <c r="AQ86" i="12"/>
  <c r="AP87" i="12"/>
  <c r="AQ80" i="12"/>
  <c r="BP78" i="12"/>
  <c r="AZ30" i="12"/>
  <c r="AY30" i="12"/>
  <c r="AU31" i="12"/>
  <c r="BJ32" i="12"/>
  <c r="BI26" i="12"/>
  <c r="BB53" i="12"/>
  <c r="BP59" i="12"/>
  <c r="BF56" i="12"/>
  <c r="AY56" i="12"/>
  <c r="BQ49" i="12"/>
  <c r="AQ110" i="12"/>
  <c r="AU108" i="12"/>
  <c r="BE57" i="12"/>
  <c r="AM54" i="12"/>
  <c r="BH50" i="12"/>
  <c r="BA50" i="12"/>
  <c r="AT109" i="12"/>
  <c r="AM113" i="12"/>
  <c r="AO111" i="12"/>
  <c r="AX86" i="12"/>
  <c r="AW86" i="12"/>
  <c r="AN87" i="12"/>
  <c r="BN80" i="12"/>
  <c r="AW78" i="12"/>
  <c r="BN30" i="12"/>
  <c r="BO31" i="12"/>
  <c r="AP32" i="12"/>
  <c r="AQ26" i="12"/>
  <c r="AV26" i="12"/>
  <c r="AN53" i="12"/>
  <c r="BN59" i="12"/>
  <c r="BG56" i="12"/>
  <c r="BC49" i="12"/>
  <c r="AV49" i="12"/>
  <c r="BH110" i="12"/>
  <c r="BF108" i="12"/>
  <c r="BB114" i="12"/>
  <c r="AQ115" i="12"/>
  <c r="AV107" i="12"/>
  <c r="AS85" i="12"/>
  <c r="BP83" i="12"/>
  <c r="BM79" i="12"/>
  <c r="AZ79" i="12"/>
  <c r="BF77" i="12"/>
  <c r="BA21" i="12"/>
  <c r="AW22" i="12"/>
  <c r="BB26" i="12"/>
  <c r="AQ53" i="12"/>
  <c r="BM59" i="12"/>
  <c r="BN56" i="12"/>
  <c r="BL56" i="12"/>
  <c r="BF49" i="12"/>
  <c r="BG110" i="12"/>
  <c r="BH108" i="12"/>
  <c r="BL57" i="12"/>
  <c r="BE54" i="12"/>
  <c r="BK50" i="12"/>
  <c r="AM29" i="12"/>
  <c r="BI109" i="12"/>
  <c r="AT113" i="12"/>
  <c r="BK111" i="12"/>
  <c r="BI86" i="12"/>
  <c r="BI87" i="12"/>
  <c r="BE87" i="12"/>
  <c r="BG80" i="12"/>
  <c r="AN78" i="12"/>
  <c r="BF30" i="12"/>
  <c r="BP31" i="12"/>
  <c r="BC32" i="12"/>
  <c r="AY26" i="12"/>
  <c r="AO51" i="12"/>
  <c r="AV53" i="12"/>
  <c r="BI59" i="12"/>
  <c r="AO56" i="12"/>
  <c r="AQ49" i="12"/>
  <c r="BJ49" i="12"/>
  <c r="AX108" i="12"/>
  <c r="BA108" i="12"/>
  <c r="AX114" i="12"/>
  <c r="AS115" i="12"/>
  <c r="BL107" i="12"/>
  <c r="AW85" i="12"/>
  <c r="AR83" i="12"/>
  <c r="AR79" i="12"/>
  <c r="BG77" i="12"/>
  <c r="BL31" i="12"/>
  <c r="AM32" i="12"/>
  <c r="BN27" i="12"/>
  <c r="AU24" i="12"/>
  <c r="AN51" i="12"/>
  <c r="BM55" i="12"/>
  <c r="AT57" i="12"/>
  <c r="AP54" i="12"/>
  <c r="BA54" i="12"/>
  <c r="AS50" i="12"/>
  <c r="BE109" i="12"/>
  <c r="BM113" i="12"/>
  <c r="AU111" i="12"/>
  <c r="AN86" i="12"/>
  <c r="BO86" i="12"/>
  <c r="BJ87" i="12"/>
  <c r="AY80" i="12"/>
  <c r="AR78" i="12"/>
  <c r="BQ30" i="12"/>
  <c r="AZ31" i="12"/>
  <c r="AT32" i="12"/>
  <c r="AQ32" i="12"/>
  <c r="BM26" i="12"/>
  <c r="BK53" i="12"/>
  <c r="AX59" i="12"/>
  <c r="AZ56" i="12"/>
  <c r="AX49" i="12"/>
  <c r="AP49" i="12"/>
  <c r="AT108" i="12"/>
  <c r="AQ108" i="12"/>
  <c r="AN57" i="12"/>
  <c r="AT54" i="12"/>
  <c r="AX50" i="12"/>
  <c r="AQ50" i="12"/>
  <c r="BL109" i="12"/>
  <c r="BE113" i="12"/>
  <c r="BL111" i="12"/>
  <c r="BJ86" i="12"/>
  <c r="BB86" i="12"/>
  <c r="AQ87" i="12"/>
  <c r="BQ80" i="12"/>
  <c r="BF78" i="12"/>
  <c r="BL30" i="12"/>
  <c r="BK31" i="12"/>
  <c r="BE32" i="12"/>
  <c r="AN26" i="12"/>
  <c r="AP26" i="12"/>
  <c r="BQ53" i="12"/>
  <c r="AZ59" i="12"/>
  <c r="BJ56" i="12"/>
  <c r="AT49" i="12"/>
  <c r="BI29" i="12"/>
  <c r="AY108" i="12"/>
  <c r="AY114" i="12"/>
  <c r="BB57" i="12"/>
  <c r="AO54" i="12"/>
  <c r="AR50" i="12"/>
  <c r="AU29" i="12"/>
  <c r="AY109" i="12"/>
  <c r="BJ113" i="12"/>
  <c r="AX111" i="12"/>
  <c r="AU86" i="12"/>
  <c r="AO87" i="12"/>
  <c r="BP80" i="12"/>
  <c r="BC80" i="12"/>
  <c r="BN78" i="12"/>
  <c r="BG30" i="12"/>
  <c r="BC31" i="12"/>
  <c r="AN32" i="12"/>
  <c r="AZ26" i="12"/>
  <c r="BG51" i="12"/>
  <c r="AT53" i="12"/>
  <c r="BF59" i="12"/>
  <c r="BH56" i="12"/>
  <c r="AW49" i="12"/>
  <c r="AY29" i="12"/>
  <c r="AV108" i="12"/>
  <c r="BE114" i="12"/>
  <c r="BK115" i="12"/>
  <c r="AT115" i="12"/>
  <c r="BP107" i="12"/>
  <c r="BH85" i="12"/>
  <c r="BE83" i="12"/>
  <c r="BP79" i="12"/>
  <c r="AR77" i="12"/>
  <c r="BH21" i="12"/>
  <c r="BD22" i="12"/>
  <c r="BB22" i="12"/>
  <c r="BJ51" i="12"/>
  <c r="AX53" i="12"/>
  <c r="AM59" i="12"/>
  <c r="BC56" i="12"/>
  <c r="BL49" i="12"/>
  <c r="AP29" i="12"/>
  <c r="BC108" i="12"/>
  <c r="AS114" i="12"/>
  <c r="AY57" i="12"/>
  <c r="AZ54" i="12"/>
  <c r="BM50" i="12"/>
  <c r="AR29" i="12"/>
  <c r="AO109" i="12"/>
  <c r="BD113" i="12"/>
  <c r="BC111" i="12"/>
  <c r="AM86" i="12"/>
  <c r="BF87" i="12"/>
  <c r="BH80" i="12"/>
  <c r="BO78" i="12"/>
  <c r="BC78" i="12"/>
  <c r="BO30" i="12"/>
  <c r="AO31" i="12"/>
  <c r="BF32" i="12"/>
  <c r="AX26" i="12"/>
  <c r="BQ51" i="12"/>
  <c r="BM53" i="12"/>
  <c r="BA59" i="12"/>
  <c r="AS56" i="12"/>
  <c r="BI49" i="12"/>
  <c r="AO29" i="12"/>
  <c r="BK108" i="12"/>
  <c r="AV114" i="12"/>
  <c r="AV115" i="12"/>
  <c r="BM107" i="12"/>
  <c r="BQ107" i="12"/>
  <c r="BI85" i="12"/>
  <c r="BO83" i="12"/>
  <c r="AO79" i="12"/>
  <c r="BQ77" i="12"/>
  <c r="AV32" i="12"/>
  <c r="BB32" i="12"/>
  <c r="AX27" i="12"/>
  <c r="AW24" i="12"/>
  <c r="AN55" i="12"/>
  <c r="BO55" i="12"/>
  <c r="AV57" i="12"/>
  <c r="AU54" i="12"/>
  <c r="BN50" i="12"/>
  <c r="BH29" i="12"/>
  <c r="BA109" i="12"/>
  <c r="BC113" i="12"/>
  <c r="AQ111" i="12"/>
  <c r="AV86" i="12"/>
  <c r="BQ87" i="12"/>
  <c r="AV80" i="12"/>
  <c r="AZ80" i="12"/>
  <c r="AY78" i="12"/>
  <c r="AO30" i="12"/>
  <c r="BB31" i="12"/>
  <c r="AW32" i="12"/>
  <c r="BJ26" i="12"/>
  <c r="BB51" i="12"/>
  <c r="AR53" i="12"/>
  <c r="AO59" i="12"/>
  <c r="BD56" i="12"/>
  <c r="BG49" i="12"/>
  <c r="BF29" i="12"/>
  <c r="AR108" i="12"/>
  <c r="AM114" i="12"/>
  <c r="BM57" i="12"/>
  <c r="BD54" i="12"/>
  <c r="AM50" i="12"/>
  <c r="AN29" i="12"/>
  <c r="AU109" i="12"/>
  <c r="AN113" i="12"/>
  <c r="BN111" i="12"/>
  <c r="BE86" i="12"/>
  <c r="BO87" i="12"/>
  <c r="BA80" i="12"/>
  <c r="BF80" i="12"/>
  <c r="AO78" i="12"/>
  <c r="BK30" i="12"/>
  <c r="AS31" i="12"/>
  <c r="AS32" i="12"/>
  <c r="BG26" i="12"/>
  <c r="AU51" i="12"/>
  <c r="BH53" i="12"/>
  <c r="BC59" i="12"/>
  <c r="AM56" i="12"/>
  <c r="AO49" i="12"/>
  <c r="AW110" i="12"/>
  <c r="BQ108" i="12"/>
  <c r="BJ114" i="12"/>
  <c r="BF57" i="12"/>
  <c r="AX54" i="12"/>
  <c r="BI50" i="12"/>
  <c r="BB109" i="12"/>
  <c r="BO113" i="12"/>
  <c r="AX113" i="12"/>
  <c r="AY111" i="12"/>
  <c r="AT86" i="12"/>
  <c r="AS87" i="12"/>
  <c r="BB80" i="12"/>
  <c r="AS78" i="12"/>
  <c r="BI30" i="12"/>
  <c r="AP31" i="12"/>
  <c r="AT31" i="12"/>
  <c r="BI32" i="12"/>
  <c r="BA26" i="12"/>
  <c r="BG53" i="12"/>
  <c r="BN53" i="12"/>
  <c r="AR59" i="12"/>
  <c r="AR56" i="12"/>
  <c r="BA49" i="12"/>
  <c r="BP110" i="12"/>
  <c r="BI108" i="12"/>
  <c r="AW114" i="12"/>
  <c r="BB115" i="12"/>
  <c r="BC107" i="12"/>
  <c r="BM85" i="12"/>
  <c r="AP85" i="12"/>
  <c r="AU83" i="12"/>
  <c r="AY79" i="12"/>
  <c r="AN77" i="12"/>
  <c r="BK21" i="12"/>
  <c r="BP22" i="12"/>
  <c r="AS26" i="12"/>
  <c r="AP53" i="12"/>
  <c r="BC53" i="12"/>
  <c r="AT59" i="12"/>
  <c r="AP56" i="12"/>
  <c r="BP49" i="12"/>
  <c r="AP110" i="12"/>
  <c r="BG108" i="12"/>
  <c r="BH57" i="12"/>
  <c r="AP57" i="12"/>
  <c r="AR54" i="12"/>
  <c r="AO50" i="12"/>
  <c r="BH109" i="12"/>
  <c r="AS113" i="12"/>
  <c r="BP111" i="12"/>
  <c r="BF111" i="12"/>
  <c r="BD86" i="12"/>
  <c r="BG87" i="12"/>
  <c r="BD80" i="12"/>
  <c r="BD78" i="12"/>
  <c r="AU30" i="12"/>
  <c r="AW31" i="12"/>
  <c r="BE31" i="12"/>
  <c r="AY32" i="12"/>
  <c r="BK26" i="12"/>
  <c r="BF53" i="12"/>
  <c r="AP59" i="12"/>
  <c r="BD59" i="12"/>
  <c r="BO56" i="12"/>
  <c r="BM49" i="12"/>
  <c r="AZ110" i="12"/>
  <c r="BJ108" i="12"/>
  <c r="BC114" i="12"/>
  <c r="AR115" i="12"/>
  <c r="BG107" i="12"/>
  <c r="AX85" i="12"/>
  <c r="BQ83" i="12"/>
  <c r="BG83" i="12"/>
  <c r="BG79" i="12"/>
  <c r="BO77" i="12"/>
  <c r="I18" i="28"/>
  <c r="D18" i="28" s="1"/>
  <c r="K43" i="26"/>
  <c r="BP109" i="12" a="1"/>
  <c r="AR51" i="12" a="1"/>
  <c r="BP57" i="12" a="1"/>
  <c r="AQ25" i="12" a="1"/>
  <c r="AQ57" i="12" a="1"/>
  <c r="AT78" i="12" a="1"/>
  <c r="AM52" i="12" a="1"/>
  <c r="BA25" i="12" a="1"/>
  <c r="BC81" i="12" a="1"/>
  <c r="AZ105" i="12" a="1"/>
  <c r="BH105" i="12" a="1"/>
  <c r="AX60" i="12" a="1"/>
  <c r="U115" i="12" a="1"/>
  <c r="AD170" i="12" a="1"/>
  <c r="AA83" i="12" a="1"/>
  <c r="BO134" i="12" a="1"/>
  <c r="AN56" i="12" a="1"/>
  <c r="BE112" i="12" a="1"/>
  <c r="BH26" i="12" a="1"/>
  <c r="AX29" i="12" a="1"/>
  <c r="BA82" i="12" a="1"/>
  <c r="BN87" i="12" a="1"/>
  <c r="BG52" i="12" a="1"/>
  <c r="AT82" i="12" a="1"/>
  <c r="W115" i="12" a="1"/>
  <c r="BE52" i="12" a="1"/>
  <c r="AN58" i="12" a="1"/>
  <c r="BP24" i="12" a="1"/>
  <c r="I170" i="12" a="1"/>
  <c r="T83" i="12" a="1"/>
  <c r="AC172" i="12" a="1"/>
  <c r="D21" i="12" a="1"/>
  <c r="BO26" i="12" a="1"/>
  <c r="BD51" i="12" a="1"/>
  <c r="AW30" i="12" a="1"/>
  <c r="BD53" i="12" a="1"/>
  <c r="BE105" i="12" a="1"/>
  <c r="AY60" i="12" a="1"/>
  <c r="AN82" i="12" a="1"/>
  <c r="AX25" i="12" a="1"/>
  <c r="BA105" i="12" a="1"/>
  <c r="AY82" i="12" a="1"/>
  <c r="BP60" i="12" a="1"/>
  <c r="Z165" i="12" a="1"/>
  <c r="AS134" i="12" a="1"/>
  <c r="Q169" i="12" a="1"/>
  <c r="W164" i="12" a="1"/>
  <c r="BD31" i="12" a="1"/>
  <c r="BP112" i="12" a="1"/>
  <c r="BP87" i="12" a="1"/>
  <c r="BK58" i="12" a="1"/>
  <c r="AM82" i="12" a="1"/>
  <c r="BG50" i="12" a="1"/>
  <c r="BA112" i="12" a="1"/>
  <c r="AM58" i="12" a="1"/>
  <c r="BE60" i="12" a="1"/>
  <c r="BE27" i="12" a="1"/>
  <c r="BG82" i="12" a="1"/>
  <c r="AR84" i="12" a="1"/>
  <c r="AG79" i="12" a="1"/>
  <c r="X167" i="12" a="1"/>
  <c r="Q22" i="12" a="1"/>
  <c r="E168" i="12" a="1"/>
  <c r="BB55" i="12" a="1"/>
  <c r="BD55" i="12" a="1"/>
  <c r="AR23" i="12" a="1"/>
  <c r="AT30" i="12" a="1"/>
  <c r="AU53" i="12" a="1"/>
  <c r="BD25" i="12" a="1"/>
  <c r="AZ23" i="12" a="1"/>
  <c r="BQ29" i="12" a="1"/>
  <c r="AW106" i="12" a="1"/>
  <c r="BL110" i="12" a="1"/>
  <c r="BO58" i="12" a="1"/>
  <c r="BJ60" i="12" a="1"/>
  <c r="N164" i="12" a="1"/>
  <c r="C130" i="12" a="1"/>
  <c r="AV30" i="12" a="1"/>
  <c r="AN112" i="12" a="1"/>
  <c r="BC87" i="12" a="1"/>
  <c r="BC116" i="12" a="1"/>
  <c r="AY86" i="12" a="1"/>
  <c r="AO24" i="12" a="1"/>
  <c r="AS81" i="12" a="1"/>
  <c r="AY27" i="12" a="1"/>
  <c r="AX106" i="12" a="1"/>
  <c r="BP88" i="12" a="1"/>
  <c r="BF58" i="12" a="1"/>
  <c r="I28" i="12" a="1"/>
  <c r="I51" i="12" a="1"/>
  <c r="N162" i="12" a="1"/>
  <c r="AM80" i="12" a="1"/>
  <c r="AX78" i="12" a="1"/>
  <c r="AP113" i="12" a="1"/>
  <c r="BQ111" i="12" a="1"/>
  <c r="BL113" i="12" a="1"/>
  <c r="AZ106" i="12" a="1"/>
  <c r="AP52" i="12" a="1"/>
  <c r="BC25" i="12" a="1"/>
  <c r="BB25" i="12" a="1"/>
  <c r="BC112" i="12" a="1"/>
  <c r="BN82" i="12" a="1"/>
  <c r="H85" i="12" a="1"/>
  <c r="E77" i="12" a="1"/>
  <c r="R77" i="12" a="1"/>
  <c r="O22" i="12" a="1"/>
  <c r="BG27" i="12" a="1"/>
  <c r="AC162" i="12" a="1"/>
  <c r="Z115" i="12" a="1"/>
  <c r="AD169" i="12" a="1"/>
  <c r="U85" i="12" a="1"/>
  <c r="T165" i="12" a="1"/>
  <c r="Q140" i="12" a="1"/>
  <c r="T21" i="12" a="1"/>
  <c r="R141" i="12" a="1"/>
  <c r="X140" i="12" a="1"/>
  <c r="L137" i="12" a="1"/>
  <c r="O49" i="12" a="1"/>
  <c r="AC139" i="12" a="1"/>
  <c r="N79" i="12" a="1"/>
  <c r="I57" i="12" a="1"/>
  <c r="F54" i="12" a="1"/>
  <c r="BH87" i="12" a="1"/>
  <c r="BA51" i="12" a="1"/>
  <c r="T107" i="12" a="1"/>
  <c r="K28" i="12" a="1"/>
  <c r="W22" i="12" a="1"/>
  <c r="BM108" i="12" a="1"/>
  <c r="BL84" i="12" a="1"/>
  <c r="AS59" i="12" a="1"/>
  <c r="BM106" i="12" a="1"/>
  <c r="AZ88" i="12" a="1"/>
  <c r="BJ78" i="12" a="1"/>
  <c r="BE116" i="12" a="1"/>
  <c r="BL25" i="12" a="1"/>
  <c r="AN81" i="12" a="1"/>
  <c r="AN105" i="12" a="1"/>
  <c r="V85" i="12" a="1"/>
  <c r="BA60" i="12" a="1"/>
  <c r="T162" i="12" a="1"/>
  <c r="J77" i="12" a="1"/>
  <c r="X172" i="12" a="1"/>
  <c r="O28" i="12" a="1"/>
  <c r="BE23" i="12" a="1"/>
  <c r="BA86" i="12" a="1"/>
  <c r="BK84" i="12" a="1"/>
  <c r="BG29" i="12" a="1"/>
  <c r="AP84" i="12" a="1"/>
  <c r="AU50" i="12" a="1"/>
  <c r="AP116" i="12" a="1"/>
  <c r="BD58" i="12" a="1"/>
  <c r="AX24" i="12" a="1"/>
  <c r="AN27" i="12" a="1"/>
  <c r="BQ88" i="12" a="1"/>
  <c r="AZ84" i="12" a="1"/>
  <c r="Y163" i="12" a="1"/>
  <c r="AG163" i="12" a="1"/>
  <c r="AE165" i="12" a="1"/>
  <c r="BI51" i="12" a="1"/>
  <c r="AS84" i="12" a="1"/>
  <c r="BA30" i="12" a="1"/>
  <c r="AN106" i="12" a="1"/>
  <c r="AT88" i="12" a="1"/>
  <c r="BG113" i="12" a="1"/>
  <c r="BD110" i="12" a="1"/>
  <c r="AT105" i="12" a="1"/>
  <c r="BI58" i="12" a="1"/>
  <c r="BF55" i="12" a="1"/>
  <c r="E130" i="12" a="1"/>
  <c r="BI23" i="12" a="1"/>
  <c r="AG166" i="12" a="1"/>
  <c r="K22" i="12" a="1"/>
  <c r="AG114" i="12" a="1"/>
  <c r="O166" i="12" a="1"/>
  <c r="BI31" i="12" a="1"/>
  <c r="BC52" i="12" a="1"/>
  <c r="BK87" i="12" a="1"/>
  <c r="AZ24" i="12" a="1"/>
  <c r="AQ58" i="12" a="1"/>
  <c r="AY50" i="12" a="1"/>
  <c r="AV110" i="12" a="1"/>
  <c r="BB58" i="12" a="1"/>
  <c r="AM24" i="12" a="1"/>
  <c r="BB27" i="12" a="1"/>
  <c r="BF24" i="12" a="1"/>
  <c r="BG84" i="12" a="1"/>
  <c r="AG170" i="12" a="1"/>
  <c r="E107" i="12" a="1"/>
  <c r="N172" i="12" a="1"/>
  <c r="C51" i="12" a="1"/>
  <c r="AU57" i="12" a="1"/>
  <c r="BH51" i="12" a="1"/>
  <c r="AS30" i="12" a="1"/>
  <c r="AN30" i="12" a="1"/>
  <c r="BK78" i="12" a="1"/>
  <c r="AV23" i="12" a="1"/>
  <c r="BF112" i="12" a="1"/>
  <c r="BM29" i="12" a="1"/>
  <c r="BK60" i="12" a="1"/>
  <c r="BQ24" i="12" a="1"/>
  <c r="AQ27" i="12" a="1"/>
  <c r="G162" i="12" a="1"/>
  <c r="AG22" i="12" a="1"/>
  <c r="AB114" i="12" a="1"/>
  <c r="BI111" i="12" a="1"/>
  <c r="BK25" i="12" a="1"/>
  <c r="AV50" i="12" a="1"/>
  <c r="BA87" i="12" a="1"/>
  <c r="AV58" i="12" a="1"/>
  <c r="BI24" i="12" a="1"/>
  <c r="BC58" i="12" a="1"/>
  <c r="AR82" i="12" a="1"/>
  <c r="AC28" i="12" a="1"/>
  <c r="AU116" i="12" a="1"/>
  <c r="BE55" i="12" a="1"/>
  <c r="AT134" i="12" a="1"/>
  <c r="AB85" i="12" a="1"/>
  <c r="W169" i="12" a="1"/>
  <c r="BJ80" i="12" a="1"/>
  <c r="BD116" i="12" a="1"/>
  <c r="AW113" i="12" a="1"/>
  <c r="AS60" i="12" a="1"/>
  <c r="BK113" i="12" a="1"/>
  <c r="BA23" i="12" a="1"/>
  <c r="BE110" i="12" a="1"/>
  <c r="BM88" i="12" a="1"/>
  <c r="AN116" i="12" a="1"/>
  <c r="AO112" i="12" a="1"/>
  <c r="BN60" i="12" a="1"/>
  <c r="T166" i="12" a="1"/>
  <c r="F22" i="12" a="1"/>
  <c r="L28" i="12" a="1"/>
  <c r="F166" i="12" a="1"/>
  <c r="BL32" i="12" a="1"/>
  <c r="Q166" i="12" a="1"/>
  <c r="G165" i="12" a="1"/>
  <c r="O163" i="12" a="1"/>
  <c r="AE168" i="12" a="1"/>
  <c r="G163" i="12" a="1"/>
  <c r="F137" i="12" a="1"/>
  <c r="O165" i="12" a="1"/>
  <c r="H140" i="12" a="1"/>
  <c r="E137" i="12" a="1"/>
  <c r="S138" i="12" a="1"/>
  <c r="Y54" i="12" a="1"/>
  <c r="N144" i="12" a="1"/>
  <c r="AX51" i="12" a="1"/>
  <c r="AT80" i="12" a="1"/>
  <c r="AZ25" i="12" a="1"/>
  <c r="AZ111" i="12" a="1"/>
  <c r="AU25" i="12" a="1"/>
  <c r="BH113" i="12" a="1"/>
  <c r="AU82" i="12" a="1"/>
  <c r="BK106" i="12" a="1"/>
  <c r="AR60" i="12" a="1"/>
  <c r="AV55" i="12" a="1"/>
  <c r="AR27" i="12" a="1"/>
  <c r="AS23" i="12" a="1"/>
  <c r="E170" i="12" a="1"/>
  <c r="H169" i="12" a="1"/>
  <c r="J172" i="12" a="1"/>
  <c r="K165" i="12" a="1"/>
  <c r="BQ112" i="12" a="1"/>
  <c r="AO86" i="12" a="1"/>
  <c r="BN29" i="12" a="1"/>
  <c r="AZ29" i="12" a="1"/>
  <c r="BO54" i="12" a="1"/>
  <c r="BD50" i="12" a="1"/>
  <c r="BN51" i="12" a="1"/>
  <c r="BC110" i="12" a="1"/>
  <c r="AQ84" i="12" a="1"/>
  <c r="BI105" i="12" a="1"/>
  <c r="BB88" i="12" a="1"/>
  <c r="AS52" i="12" a="1"/>
  <c r="Q167" i="12" a="1"/>
  <c r="BI110" i="12" a="1"/>
  <c r="AE170" i="12" a="1"/>
  <c r="BC26" i="12" a="1"/>
  <c r="AZ116" i="12" a="1"/>
  <c r="BH30" i="12" a="1"/>
  <c r="BD60" i="12" a="1"/>
  <c r="AW105" i="12" a="1"/>
  <c r="BI113" i="12" a="1"/>
  <c r="BG81" i="12" a="1"/>
  <c r="AO105" i="12" a="1"/>
  <c r="BJ106" i="12" a="1"/>
  <c r="BC55" i="12" a="1"/>
  <c r="BG25" i="12" a="1"/>
  <c r="AP23" i="12" a="1"/>
  <c r="L164" i="12" a="1"/>
  <c r="L162" i="12" a="1"/>
  <c r="AF168" i="12" a="1"/>
  <c r="W162" i="12" a="1"/>
  <c r="AY112" i="12" a="1"/>
  <c r="BP54" i="12" a="1"/>
  <c r="AS29" i="12" a="1"/>
  <c r="BB29" i="12" a="1"/>
  <c r="BI116" i="12" a="1"/>
  <c r="AS49" i="12" a="1"/>
  <c r="AQ24" i="12" a="1"/>
  <c r="BD24" i="12" a="1"/>
  <c r="BP82" i="12" a="1"/>
  <c r="BB82" i="12" a="1"/>
  <c r="BM105" i="12" a="1"/>
  <c r="BN116" i="12" a="1"/>
  <c r="Y162" i="12" a="1"/>
  <c r="AR134" i="12" a="1"/>
  <c r="L172" i="12" a="1"/>
  <c r="V168" i="12" a="1"/>
  <c r="AU26" i="12" a="1"/>
  <c r="AM88" i="12" a="1"/>
  <c r="BE78" i="12" a="1"/>
  <c r="BN106" i="12" a="1"/>
  <c r="AU78" i="12" a="1"/>
  <c r="BG60" i="12" a="1"/>
  <c r="BI52" i="12" a="1"/>
  <c r="AO25" i="12" a="1"/>
  <c r="AS110" i="12" a="1"/>
  <c r="AW23" i="12" a="1"/>
  <c r="BB105" i="12" a="1"/>
  <c r="P115" i="12" a="1"/>
  <c r="M107" i="12" a="1"/>
  <c r="C83" i="12" a="1"/>
  <c r="AM111" i="12" a="1"/>
  <c r="AU87" i="12" a="1"/>
  <c r="BE50" i="12" a="1"/>
  <c r="BN86" i="12" a="1"/>
  <c r="BO27" i="12" a="1"/>
  <c r="BH84" i="12" a="1"/>
  <c r="BN58" i="12" a="1"/>
  <c r="AQ29" i="12" a="1"/>
  <c r="BM23" i="12" a="1"/>
  <c r="AV81" i="12" a="1"/>
  <c r="BA84" i="12" a="1"/>
  <c r="F21" i="12" a="1"/>
  <c r="AU134" i="12" a="1"/>
  <c r="I163" i="12" a="1"/>
  <c r="BF109" i="12" a="1"/>
  <c r="BQ27" i="12" a="1"/>
  <c r="BN57" i="12" a="1"/>
  <c r="AO113" i="12" a="1"/>
  <c r="BI55" i="12" a="1"/>
  <c r="BE25" i="12" a="1"/>
  <c r="AU81" i="12" a="1"/>
  <c r="BK105" i="12" a="1"/>
  <c r="BK52" i="12" a="1"/>
  <c r="AU52" i="12" a="1"/>
  <c r="BC88" i="12" a="1"/>
  <c r="AG168" i="12" a="1"/>
  <c r="G166" i="12" a="1"/>
  <c r="V164" i="12" a="1"/>
  <c r="U164" i="12" a="1"/>
  <c r="BD112" i="12" a="1"/>
  <c r="T28" i="12" a="1"/>
  <c r="F114" i="12" a="1"/>
  <c r="I167" i="12" a="1"/>
  <c r="AA107" i="12" a="1"/>
  <c r="C79" i="12" a="1"/>
  <c r="AG141" i="12" a="1"/>
  <c r="X164" i="12" a="1"/>
  <c r="O138" i="12" a="1"/>
  <c r="AE141" i="12" a="1"/>
  <c r="J139" i="12" a="1"/>
  <c r="K56" i="12" a="1"/>
  <c r="AA59" i="12" a="1"/>
  <c r="AB53" i="12" a="1"/>
  <c r="V108" i="12" a="1"/>
  <c r="E59" i="12" a="1"/>
  <c r="AT87" i="12" a="1"/>
  <c r="F167" i="12" a="1"/>
  <c r="AC168" i="12" a="1"/>
  <c r="AY88" i="12" a="1"/>
  <c r="BI80" i="12" a="1"/>
  <c r="BD106" i="12" a="1"/>
  <c r="AW111" i="12" a="1"/>
  <c r="AW109" i="12" a="1"/>
  <c r="BF113" i="12" a="1"/>
  <c r="BP52" i="12" a="1"/>
  <c r="AV60" i="12" a="1"/>
  <c r="BM25" i="12" a="1"/>
  <c r="BJ82" i="12" a="1"/>
  <c r="BA27" i="12" a="1"/>
  <c r="BA116" i="12" a="1"/>
  <c r="AD172" i="12" a="1"/>
  <c r="F169" i="12" a="1"/>
  <c r="K170" i="12" a="1"/>
  <c r="BN52" i="12" a="1"/>
  <c r="AO82" i="12" a="1"/>
  <c r="BJ54" i="12" a="1"/>
  <c r="AQ116" i="12" a="1"/>
  <c r="BJ29" i="12" a="1"/>
  <c r="BK54" i="12" a="1"/>
  <c r="BK24" i="12" a="1"/>
  <c r="AT51" i="12" a="1"/>
  <c r="AX116" i="12" a="1"/>
  <c r="AW84" i="12" a="1"/>
  <c r="BE82" i="12" a="1"/>
  <c r="AS105" i="12" a="1"/>
  <c r="J79" i="12" a="1"/>
  <c r="AY134" i="12" a="1"/>
  <c r="AB21" i="12" a="1"/>
  <c r="Y168" i="12" a="1"/>
  <c r="BC84" i="12" a="1"/>
  <c r="BO109" i="12" a="1"/>
  <c r="AS106" i="12" a="1"/>
  <c r="AW57" i="12" a="1"/>
  <c r="AM106" i="12" a="1"/>
  <c r="BN114" i="12" a="1"/>
  <c r="AR52" i="12" a="1"/>
  <c r="AO60" i="12" a="1"/>
  <c r="AM25" i="12" a="1"/>
  <c r="BJ88" i="12" a="1"/>
  <c r="AU112" i="12" a="1"/>
  <c r="AR112" i="12" a="1"/>
  <c r="C168" i="12" a="1"/>
  <c r="AD168" i="12" a="1"/>
  <c r="O167" i="12" a="1"/>
  <c r="J167" i="12" a="1"/>
  <c r="BQ52" i="12" a="1"/>
  <c r="AQ54" i="12" a="1"/>
  <c r="BC24" i="12" a="1"/>
  <c r="BJ24" i="12" a="1"/>
  <c r="AV56" i="12" a="1"/>
  <c r="BH27" i="12" a="1"/>
  <c r="AQ88" i="12" a="1"/>
  <c r="BQ106" i="12" a="1"/>
  <c r="AV82" i="12" a="1"/>
  <c r="AM81" i="12" a="1"/>
  <c r="AQ105" i="12" a="1"/>
  <c r="BL58" i="12" a="1"/>
  <c r="S170" i="12" a="1"/>
  <c r="BD52" i="12" a="1"/>
  <c r="BD134" i="12" a="1"/>
  <c r="U79" i="12" a="1"/>
  <c r="AS80" i="12" a="1"/>
  <c r="BH52" i="12" a="1"/>
  <c r="AQ113" i="12" a="1"/>
  <c r="BL78" i="12" a="1"/>
  <c r="AV105" i="12" a="1"/>
  <c r="AU60" i="12" a="1"/>
  <c r="BG105" i="12" a="1"/>
  <c r="AN25" i="12" a="1"/>
  <c r="BB81" i="12" a="1"/>
  <c r="BB112" i="12" a="1"/>
  <c r="T115" i="12" a="1"/>
  <c r="J169" i="12" a="1"/>
  <c r="F79" i="12" a="1"/>
  <c r="BK86" i="12" a="1"/>
  <c r="AZ52" i="12" a="1"/>
  <c r="AZ50" i="12" a="1"/>
  <c r="AR24" i="12" a="1"/>
  <c r="AT58" i="12" a="1"/>
  <c r="BE49" i="12" a="1"/>
  <c r="AO52" i="12" a="1"/>
  <c r="AS24" i="12" a="1"/>
  <c r="BO106" i="12" a="1"/>
  <c r="BQ23" i="12" a="1"/>
  <c r="BP58" i="12" a="1"/>
  <c r="BE84" i="12" a="1"/>
  <c r="AA162" i="12" a="1"/>
  <c r="F107" i="12" a="1"/>
  <c r="AU80" i="12" a="1"/>
  <c r="AV109" i="12" a="1"/>
  <c r="BM111" i="12" a="1"/>
  <c r="BI57" i="12" a="1"/>
  <c r="AV113" i="12" a="1"/>
  <c r="BP113" i="12" a="1"/>
  <c r="BH112" i="12" a="1"/>
  <c r="AP81" i="12" a="1"/>
  <c r="AQ60" i="12" a="1"/>
  <c r="BO88" i="12" a="1"/>
  <c r="BK110" i="12" a="1"/>
  <c r="BL106" i="12" a="1"/>
  <c r="W163" i="12" a="1"/>
  <c r="W165" i="12" a="1"/>
  <c r="M168" i="12" a="1"/>
  <c r="D169" i="12" a="1"/>
  <c r="AT27" i="12" a="1"/>
  <c r="X165" i="12" a="1"/>
  <c r="Z79" i="12" a="1"/>
  <c r="U162" i="12" a="1"/>
  <c r="AG28" i="12" a="1"/>
  <c r="P164" i="12" a="1"/>
  <c r="E135" i="12" a="1"/>
  <c r="F170" i="12" a="1"/>
  <c r="AG133" i="12" a="1"/>
  <c r="D135" i="12" a="1"/>
  <c r="R144" i="12" a="1"/>
  <c r="C143" i="12" a="1"/>
  <c r="Q142" i="12" a="1"/>
  <c r="AD49" i="12" a="1"/>
  <c r="AC26" i="12" a="1"/>
  <c r="F57" i="12" a="1"/>
  <c r="AN23" i="12" a="1"/>
  <c r="AU88" i="12" a="1"/>
  <c r="AM109" i="12" a="1"/>
  <c r="BN112" i="12" a="1"/>
  <c r="AZ57" i="12" a="1"/>
  <c r="BM109" i="12" a="1"/>
  <c r="BF81" i="12" a="1"/>
  <c r="BB52" i="12" a="1"/>
  <c r="BF84" i="12" a="1"/>
  <c r="AP25" i="12" a="1"/>
  <c r="AV51" i="12" a="1"/>
  <c r="AW82" i="12" a="1"/>
  <c r="Q163" i="12" a="1"/>
  <c r="BH134" i="12" a="1"/>
  <c r="G28" i="12" a="1"/>
  <c r="BA134" i="12" a="1"/>
  <c r="AD163" i="12" a="1"/>
  <c r="AX57" i="12" a="1"/>
  <c r="BG54" i="12" a="1"/>
  <c r="AZ49" i="12" a="1"/>
  <c r="BO24" i="12" a="1"/>
  <c r="BI56" i="12" a="1"/>
  <c r="AU84" i="12" a="1"/>
  <c r="BL88" i="12" a="1"/>
  <c r="BH58" i="12" a="1"/>
  <c r="AY116" i="12" a="1"/>
  <c r="AZ55" i="12" a="1"/>
  <c r="BB60" i="12" a="1"/>
  <c r="AC21" i="12" a="1"/>
  <c r="P28" i="12" a="1"/>
  <c r="AF28" i="12" a="1"/>
  <c r="AE115" i="12" a="1"/>
  <c r="BH116" i="12" a="1"/>
  <c r="AS109" i="12" a="1"/>
  <c r="BO60" i="12" a="1"/>
  <c r="AR57" i="12" a="1"/>
  <c r="AW108" i="12" a="1"/>
  <c r="AQ55" i="12" a="1"/>
  <c r="AX23" i="12" a="1"/>
  <c r="AX110" i="12" a="1"/>
  <c r="AS25" i="12" a="1"/>
  <c r="BE58" i="12" a="1"/>
  <c r="AV112" i="12" a="1"/>
  <c r="BH106" i="12" a="1"/>
  <c r="AB169" i="12" a="1"/>
  <c r="AX105" i="12" a="1"/>
  <c r="J165" i="12" a="1"/>
  <c r="K21" i="12" a="1"/>
  <c r="BL80" i="12" a="1"/>
  <c r="AX56" i="12" a="1"/>
  <c r="BE24" i="12" a="1"/>
  <c r="AM26" i="12" a="1"/>
  <c r="AR31" i="12" a="1"/>
  <c r="BI106" i="12" a="1"/>
  <c r="AO84" i="12" a="1"/>
  <c r="BA88" i="12" a="1"/>
  <c r="BD29" i="12" a="1"/>
  <c r="AR58" i="12" a="1"/>
  <c r="BM81" i="12" a="1"/>
  <c r="AB166" i="12" a="1"/>
  <c r="AC114" i="12" a="1"/>
  <c r="K169" i="12" a="1"/>
  <c r="S85" i="12" a="1"/>
  <c r="X28" i="12" a="1"/>
  <c r="AN80" i="12" a="1"/>
  <c r="AN84" i="12" a="1"/>
  <c r="BN113" i="12" a="1"/>
  <c r="AP78" i="12" a="1"/>
  <c r="BE81" i="12" a="1"/>
  <c r="AY23" i="12" a="1"/>
  <c r="BC106" i="12" a="1"/>
  <c r="AQ106" i="12" a="1"/>
  <c r="BG55" i="12" a="1"/>
  <c r="BJ58" i="12" a="1"/>
  <c r="AM23" i="12" a="1"/>
  <c r="G79" i="12" a="1"/>
  <c r="AF164" i="12" a="1"/>
  <c r="BM86" i="12" a="1"/>
  <c r="BL23" i="12" a="1"/>
  <c r="BO50" i="12" a="1"/>
  <c r="AO55" i="12" a="1"/>
  <c r="BD27" i="12" a="1"/>
  <c r="AR32" i="12" a="1"/>
  <c r="BL60" i="12" a="1"/>
  <c r="BP27" i="12" a="1"/>
  <c r="BJ25" i="12" a="1"/>
  <c r="AM112" i="12" a="1"/>
  <c r="AY106" i="12" a="1"/>
  <c r="AM116" i="12" a="1"/>
  <c r="AE172" i="12" a="1"/>
  <c r="N166" i="12" a="1"/>
  <c r="BQ109" i="12" a="1"/>
  <c r="AQ51" i="12" a="1"/>
  <c r="BD57" i="12" a="1"/>
  <c r="BI25" i="12" a="1"/>
  <c r="AY81" i="12" a="1"/>
  <c r="AZ53" i="12" a="1"/>
  <c r="BA110" i="12" a="1"/>
  <c r="AY25" i="12" a="1"/>
  <c r="BG116" i="12" a="1"/>
  <c r="AN88" i="12" a="1"/>
  <c r="AZ81" i="12" a="1"/>
  <c r="BG106" i="12" a="1"/>
  <c r="Y114" i="12" a="1"/>
  <c r="M51" i="12" a="1"/>
  <c r="U21" i="12" a="1"/>
  <c r="AY54" i="12" a="1"/>
  <c r="BH60" i="12" a="1"/>
  <c r="T77" i="12" a="1"/>
  <c r="AZ134" i="12" a="1"/>
  <c r="BJ134" i="12" a="1"/>
  <c r="L169" i="12" a="1"/>
  <c r="BP134" i="12" a="1"/>
  <c r="L163" i="12" a="1"/>
  <c r="Z136" i="12" a="1"/>
  <c r="G136" i="12" a="1"/>
  <c r="AD140" i="12" a="1"/>
  <c r="V51" i="12" a="1"/>
  <c r="R113" i="12" a="1"/>
  <c r="AE142" i="12" a="1"/>
  <c r="K143" i="12" a="1"/>
  <c r="S108" i="12" a="1"/>
  <c r="AN109" i="12" a="1"/>
  <c r="AP109" i="12" a="1"/>
  <c r="BA55" i="12" a="1"/>
  <c r="BK57" i="12" a="1"/>
  <c r="AM108" i="12" a="1"/>
  <c r="AU27" i="12" a="1"/>
  <c r="BD23" i="12" a="1"/>
  <c r="BN105" i="12" a="1"/>
  <c r="AU106" i="12" a="1"/>
  <c r="AQ52" i="12" a="1"/>
  <c r="AU58" i="12" a="1"/>
  <c r="V28" i="12" a="1"/>
  <c r="K162" i="12" a="1"/>
  <c r="O115" i="12" a="1"/>
  <c r="AA166" i="12" a="1"/>
  <c r="C28" i="12" a="1"/>
  <c r="BJ57" i="12" a="1"/>
  <c r="BJ23" i="12" a="1"/>
  <c r="BG32" i="12" a="1"/>
  <c r="BN109" i="12" a="1"/>
  <c r="BN55" i="12" a="1"/>
  <c r="AP55" i="12" a="1"/>
  <c r="BA113" i="12" a="1"/>
  <c r="BJ55" i="12" a="1"/>
  <c r="BF25" i="12" a="1"/>
  <c r="BP105" i="12" a="1"/>
  <c r="AM105" i="12" a="1"/>
  <c r="BM110" i="12" a="1"/>
  <c r="BL52" i="12" a="1"/>
  <c r="BP106" i="12" a="1"/>
  <c r="V107" i="12" a="1"/>
  <c r="AD83" i="12" a="1"/>
  <c r="Q79" i="12" a="1"/>
  <c r="O21" i="12" a="1"/>
  <c r="Q165" i="12" a="1"/>
  <c r="BB59" i="12" a="1"/>
  <c r="BJ52" i="12" a="1"/>
  <c r="AZ32" i="12" a="1"/>
  <c r="AM49" i="12" a="1"/>
  <c r="BL82" i="12" a="1"/>
  <c r="BP116" i="12" a="1"/>
  <c r="BJ27" i="12" a="1"/>
  <c r="AT24" i="12" a="1"/>
  <c r="BI84" i="12" a="1"/>
  <c r="BG88" i="12" a="1"/>
  <c r="BK116" i="12" a="1"/>
  <c r="R165" i="12" a="1"/>
  <c r="K164" i="12" a="1"/>
  <c r="O170" i="12" a="1"/>
  <c r="K172" i="12" a="1"/>
  <c r="BB110" i="12" a="1"/>
  <c r="BQ55" i="12" a="1"/>
  <c r="BO53" i="12" a="1"/>
  <c r="BO25" i="12" a="1"/>
  <c r="AS53" i="12" a="1"/>
  <c r="BB106" i="12" a="1"/>
  <c r="AP112" i="12" a="1"/>
  <c r="BQ81" i="12" a="1"/>
  <c r="AP60" i="12" a="1"/>
  <c r="BO23" i="12" a="1"/>
  <c r="AO110" i="12" a="1"/>
  <c r="S162" i="12" a="1"/>
  <c r="J21" i="12" a="1"/>
  <c r="J166" i="12" a="1"/>
  <c r="M28" i="12" a="1"/>
  <c r="J162" i="12" a="1"/>
  <c r="AV31" i="12" a="1"/>
  <c r="BM112" i="12" a="1"/>
  <c r="AZ87" i="12" a="1"/>
  <c r="AO32" i="12" a="1"/>
  <c r="AQ112" i="12" a="1"/>
  <c r="BP29" i="12" a="1"/>
  <c r="BQ82" i="12" a="1"/>
  <c r="AP27" i="12" a="1"/>
  <c r="BM52" i="12" a="1"/>
  <c r="AS88" i="12" a="1"/>
  <c r="AW81" i="12" a="1"/>
  <c r="X170" i="12" a="1"/>
  <c r="Z166" i="12" a="1"/>
  <c r="G167" i="12" a="1"/>
  <c r="V114" i="12" a="1"/>
  <c r="BM80" i="12" a="1"/>
  <c r="AX55" i="12" a="1"/>
  <c r="AR111" i="12" a="1"/>
  <c r="AM87" i="12" a="1"/>
  <c r="AT81" i="12" a="1"/>
  <c r="AT55" i="12" a="1"/>
  <c r="K77" i="12" a="1"/>
  <c r="BQ60" i="12" a="1"/>
  <c r="BB84" i="12" a="1"/>
  <c r="AO88" i="12" a="1"/>
  <c r="AV84" i="12" a="1"/>
  <c r="AP106" i="12" a="1"/>
  <c r="R162" i="12" a="1"/>
  <c r="Y169" i="12" a="1"/>
  <c r="BM27" i="12" a="1"/>
  <c r="BH31" i="12" a="1"/>
  <c r="BQ84" i="12" a="1"/>
  <c r="AP80" i="12" a="1"/>
  <c r="AY31" i="12" a="1"/>
  <c r="BO82" i="12" a="1"/>
  <c r="BD84" i="12" a="1"/>
  <c r="AN60" i="12" a="1"/>
  <c r="AS58" i="12" a="1"/>
  <c r="AV106" i="12" a="1"/>
  <c r="AU55" i="12" a="1"/>
  <c r="BA81" i="12" a="1"/>
  <c r="R172" i="12" a="1"/>
  <c r="H107" i="12" a="1"/>
  <c r="AP51" i="12" a="1"/>
  <c r="BO51" i="12" a="1"/>
  <c r="BN25" i="12" a="1"/>
  <c r="AM30" i="12" a="1"/>
  <c r="BB78" i="12" a="1"/>
  <c r="AQ78" i="12" a="1"/>
  <c r="BJ112" i="12" a="1"/>
  <c r="AR106" i="12" a="1"/>
  <c r="BC60" i="12" a="1"/>
  <c r="BH81" i="12" a="1"/>
  <c r="BL27" i="12" a="1"/>
  <c r="AX81" i="12" a="1"/>
  <c r="AD167" i="12" a="1"/>
  <c r="H164" i="12" a="1"/>
  <c r="J170" i="12" a="1"/>
  <c r="BE29" i="12" a="1"/>
  <c r="AO81" i="12" a="1"/>
  <c r="D165" i="12" a="1"/>
  <c r="BK134" i="12" a="1"/>
  <c r="AD77" i="12" a="1"/>
  <c r="M141" i="12" a="1"/>
  <c r="C167" i="12" a="1"/>
  <c r="BF110" i="12" a="1"/>
  <c r="BQ105" i="12" a="1"/>
  <c r="BE59" i="12" a="1"/>
  <c r="AN108" i="12" a="1"/>
  <c r="BF88" i="12" a="1"/>
  <c r="BF106" i="12" a="1"/>
  <c r="BC105" i="12" a="1"/>
  <c r="AR81" i="12" a="1"/>
  <c r="BK27" i="12" a="1"/>
  <c r="BC27" i="12" a="1"/>
  <c r="BF82" i="12" a="1"/>
  <c r="BQ134" i="12" a="1"/>
  <c r="Z169" i="12" a="1"/>
  <c r="AC166" i="12" a="1"/>
  <c r="AC167" i="12" a="1"/>
  <c r="AN54" i="12" a="1"/>
  <c r="AQ23" i="12" a="1"/>
  <c r="AT26" i="12" a="1"/>
  <c r="AX82" i="12" a="1"/>
  <c r="AV27" i="12" a="1"/>
  <c r="BB87" i="12" a="1"/>
  <c r="BO110" i="12" a="1"/>
  <c r="BK82" i="12" a="1"/>
  <c r="BA106" i="12" a="1"/>
  <c r="AN52" i="12" a="1"/>
  <c r="AW58" i="12" a="1"/>
  <c r="AP24" i="12" a="1"/>
  <c r="Q28" i="12" a="1"/>
  <c r="Y77" i="12" a="1"/>
  <c r="AG162" i="12" a="1"/>
  <c r="N115" i="12" a="1"/>
  <c r="BM24" i="12" a="1"/>
  <c r="BK88" i="12" a="1"/>
  <c r="AQ30" i="12" a="1"/>
  <c r="AR55" i="12" a="1"/>
  <c r="AV88" i="12" a="1"/>
  <c r="BE106" i="12" a="1"/>
  <c r="AN110" i="12" a="1"/>
  <c r="BD81" i="12" a="1"/>
  <c r="BQ116" i="12" a="1"/>
  <c r="AT23" i="12" a="1"/>
  <c r="BI60" i="12" a="1"/>
  <c r="E166" i="12" a="1"/>
  <c r="AC51" i="12" a="1"/>
  <c r="Z164" i="12" a="1"/>
  <c r="D163" i="12" a="1"/>
  <c r="T172" i="12" a="1"/>
  <c r="BG31" i="12" a="1"/>
  <c r="AU23" i="12" a="1"/>
  <c r="AX87" i="12" a="1"/>
  <c r="BP32" i="12" a="1"/>
  <c r="BQ58" i="12" a="1"/>
  <c r="BH24" i="12" a="1"/>
  <c r="AP88" i="12" a="1"/>
  <c r="BD82" i="12" a="1"/>
  <c r="AY52" i="12" a="1"/>
  <c r="AU105" i="12" a="1"/>
  <c r="BB24" i="12" a="1"/>
  <c r="K168" i="12" a="1"/>
  <c r="V170" i="12" a="1"/>
  <c r="BF134" i="12" a="1"/>
  <c r="AB167" i="12" a="1"/>
  <c r="AV116" i="12" a="1"/>
  <c r="BL108" i="12" a="1"/>
  <c r="BF60" i="12" a="1"/>
  <c r="AU59" i="12" a="1"/>
  <c r="AQ109" i="12" a="1"/>
  <c r="AY53" i="12" a="1"/>
  <c r="BG23" i="12" a="1"/>
  <c r="AW25" i="12" a="1"/>
  <c r="AT106" i="12" a="1"/>
  <c r="BD105" i="12" a="1"/>
  <c r="BG58" i="12" a="1"/>
  <c r="BA52" i="12" a="1"/>
  <c r="V165" i="12" a="1"/>
  <c r="AF162" i="12" a="1"/>
  <c r="BB30" i="12" a="1"/>
  <c r="AX31" i="12" a="1"/>
  <c r="AW87" i="12" a="1"/>
  <c r="AX80" i="12" a="1"/>
  <c r="BL86" i="12" a="1"/>
  <c r="BP25" i="12" a="1"/>
  <c r="BL116" i="12" a="1"/>
  <c r="AW55" i="12" a="1"/>
  <c r="AN24" i="12" a="1"/>
  <c r="AW88" i="12" a="1"/>
  <c r="AT25" i="12" a="1"/>
  <c r="X77" i="12" a="1"/>
  <c r="T169" i="12" a="1"/>
  <c r="U22" i="12" a="1"/>
  <c r="AX88" i="12" a="1"/>
  <c r="BG78" i="12" a="1"/>
  <c r="BB23" i="12" a="1"/>
  <c r="BA111" i="12" a="1"/>
  <c r="AV78" i="12" a="1"/>
  <c r="AY105" i="12" a="1"/>
  <c r="BL112" i="12" a="1"/>
  <c r="BK81" i="12" a="1"/>
  <c r="AM60" i="12" a="1"/>
  <c r="BH23" i="12" a="1"/>
  <c r="BI27" i="12" a="1"/>
  <c r="W28" i="12" a="1"/>
  <c r="I172" i="12" a="1"/>
  <c r="G107" i="12" a="1"/>
  <c r="R169" i="12" a="1"/>
  <c r="AS82" i="12" a="1"/>
  <c r="BB116" i="12" a="1"/>
  <c r="E169" i="12" a="1"/>
  <c r="K115" i="12" a="1"/>
  <c r="K114" i="12" a="1"/>
  <c r="M135" i="12" a="1"/>
  <c r="P167" i="12" a="1"/>
  <c r="U165" i="12" a="1"/>
  <c r="AB133" i="12" a="1"/>
  <c r="H136" i="12" a="1"/>
  <c r="F140" i="12" a="1"/>
  <c r="AA79" i="12" a="1"/>
  <c r="X139" i="12" a="1"/>
  <c r="Q78" i="12" a="1"/>
  <c r="AA56" i="12" a="1"/>
  <c r="M86" i="12" a="1"/>
  <c r="BN24" i="12" a="1"/>
  <c r="BL55" i="12" a="1"/>
  <c r="N170" i="12" a="1"/>
  <c r="AV54" i="12" a="1"/>
  <c r="O51" i="12" a="1"/>
  <c r="BK55" i="12" a="1"/>
  <c r="BL81" i="12" a="1"/>
  <c r="BQ31" i="12" a="1"/>
  <c r="X83" i="12" a="1"/>
  <c r="BK114" i="12" a="1"/>
  <c r="F83" i="12" a="1"/>
  <c r="BO84" i="12" a="1"/>
  <c r="AW50" i="12" a="1"/>
  <c r="BO105" i="12" a="1"/>
  <c r="O162" i="12" a="1"/>
  <c r="AB143" i="12" a="1"/>
  <c r="Z143" i="12" a="1"/>
  <c r="AA26" i="12" a="1"/>
  <c r="BF52" i="12" a="1"/>
  <c r="C170" i="12" a="1"/>
  <c r="G172" i="12" a="1"/>
  <c r="H143" i="12" a="1"/>
  <c r="L79" i="12" a="1"/>
  <c r="AD85" i="12" a="1"/>
  <c r="AC138" i="12" a="1"/>
  <c r="AD137" i="12" a="1"/>
  <c r="I133" i="12" a="1"/>
  <c r="O110" i="12" a="1"/>
  <c r="AE111" i="12" a="1"/>
  <c r="AB142" i="12" a="1"/>
  <c r="E144" i="12" a="1"/>
  <c r="S59" i="12" a="1"/>
  <c r="BL87" i="12" a="1"/>
  <c r="Y172" i="12" a="1"/>
  <c r="R164" i="12" a="1"/>
  <c r="P168" i="12" a="1"/>
  <c r="S172" i="12" a="1"/>
  <c r="AD21" i="12" a="1"/>
  <c r="AB141" i="12" a="1"/>
  <c r="T168" i="12" a="1"/>
  <c r="P137" i="12" a="1"/>
  <c r="AF141" i="12" a="1"/>
  <c r="F135" i="12" a="1"/>
  <c r="M56" i="12" a="1"/>
  <c r="S142" i="12" a="1"/>
  <c r="H144" i="12" a="1"/>
  <c r="G31" i="12" a="1"/>
  <c r="AP86" i="12" a="1"/>
  <c r="BI82" i="12" a="1"/>
  <c r="L83" i="12" a="1"/>
  <c r="C172" i="12" a="1"/>
  <c r="BI134" i="12" a="1"/>
  <c r="AG135" i="12" a="1"/>
  <c r="X79" i="12" a="1"/>
  <c r="P51" i="12" a="1"/>
  <c r="AF133" i="12" a="1"/>
  <c r="O135" i="12" a="1"/>
  <c r="W138" i="12" a="1"/>
  <c r="T144" i="12" a="1"/>
  <c r="W114" i="12" a="1"/>
  <c r="S22" i="12" a="1"/>
  <c r="AC142" i="12" a="1"/>
  <c r="F31" i="12" a="1"/>
  <c r="AT50" i="12" a="1"/>
  <c r="BJ105" i="12" a="1"/>
  <c r="L165" i="12" a="1"/>
  <c r="L22" i="12" a="1"/>
  <c r="D28" i="12" a="1"/>
  <c r="I137" i="12" a="1"/>
  <c r="AA164" i="12" a="1"/>
  <c r="P172" i="12" a="1"/>
  <c r="V136" i="12" a="1"/>
  <c r="AF138" i="12" a="1"/>
  <c r="AA133" i="12" a="1"/>
  <c r="P144" i="12" a="1"/>
  <c r="Q31" i="12" a="1"/>
  <c r="E143" i="12" a="1"/>
  <c r="L142" i="12" a="1"/>
  <c r="Y53" i="12" a="1"/>
  <c r="AZ112" i="12" a="1"/>
  <c r="AG172" i="12" a="1"/>
  <c r="Q114" i="12" a="1"/>
  <c r="AF115" i="12" a="1"/>
  <c r="Z107" i="12" a="1"/>
  <c r="AC83" i="12" a="1"/>
  <c r="AD133" i="12" a="1"/>
  <c r="C162" i="12" a="1"/>
  <c r="S140" i="12" a="1"/>
  <c r="Q133" i="12" a="1"/>
  <c r="L87" i="12" a="1"/>
  <c r="D144" i="12" a="1"/>
  <c r="K144" i="12" a="1"/>
  <c r="I142" i="12" a="1"/>
  <c r="AB107" i="12" a="1"/>
  <c r="BA58" i="12" a="1"/>
  <c r="AD162" i="12" a="1"/>
  <c r="AA163" i="12" a="1"/>
  <c r="AA51" i="12" a="1"/>
  <c r="AF167" i="12" a="1"/>
  <c r="W168" i="12" a="1"/>
  <c r="V79" i="12" a="1"/>
  <c r="K133" i="12" a="1"/>
  <c r="M133" i="12" a="1"/>
  <c r="AD136" i="12" a="1"/>
  <c r="AE108" i="12" a="1"/>
  <c r="U144" i="12" a="1"/>
  <c r="W144" i="12" a="1"/>
  <c r="I139" i="12" a="1"/>
  <c r="L108" i="12" a="1"/>
  <c r="AF165" i="12" a="1"/>
  <c r="H86" i="12" a="1"/>
  <c r="H109" i="12" a="1"/>
  <c r="J53" i="12" a="1"/>
  <c r="S114" i="12" a="1"/>
  <c r="P86" i="12" a="1"/>
  <c r="I114" i="12" a="1"/>
  <c r="AX112" i="12" a="1"/>
  <c r="C133" i="12" a="1"/>
  <c r="P54" i="12" a="1"/>
  <c r="D87" i="12" a="1"/>
  <c r="AW27" i="12" a="1"/>
  <c r="P107" i="12" a="1"/>
  <c r="BQ25" i="12" a="1"/>
  <c r="S79" i="12" a="1"/>
  <c r="AT29" i="12" a="1"/>
  <c r="AB77" i="12" a="1"/>
  <c r="BJ116" i="12" a="1"/>
  <c r="AT52" i="12" a="1"/>
  <c r="AZ58" i="12" a="1"/>
  <c r="AM57" i="12" a="1"/>
  <c r="AV52" i="12" a="1"/>
  <c r="S169" i="12" a="1"/>
  <c r="P136" i="12" a="1"/>
  <c r="D139" i="12" a="1"/>
  <c r="J115" i="12" a="1"/>
  <c r="V163" i="12" a="1"/>
  <c r="AE167" i="12" a="1"/>
  <c r="Q168" i="12" a="1"/>
  <c r="E136" i="12" a="1"/>
  <c r="S167" i="12" a="1"/>
  <c r="AC77" i="12" a="1"/>
  <c r="Y140" i="12" a="1"/>
  <c r="AB136" i="12" a="1"/>
  <c r="C135" i="12" a="1"/>
  <c r="V31" i="12" a="1"/>
  <c r="H26" i="12" a="1"/>
  <c r="F144" i="12" a="1"/>
  <c r="AA144" i="12" a="1"/>
  <c r="H115" i="12" a="1"/>
  <c r="BF116" i="12" a="1"/>
  <c r="M77" i="12" a="1"/>
  <c r="F77" i="12" a="1"/>
  <c r="AE85" i="12" a="1"/>
  <c r="AB22" i="12" a="1"/>
  <c r="C166" i="12" a="1"/>
  <c r="U135" i="12" a="1"/>
  <c r="AF163" i="12" a="1"/>
  <c r="X143" i="12" a="1"/>
  <c r="W135" i="12" a="1"/>
  <c r="W142" i="12" a="1"/>
  <c r="AD26" i="12" a="1"/>
  <c r="AC87" i="12" a="1"/>
  <c r="Z144" i="12" a="1"/>
  <c r="X108" i="12" a="1"/>
  <c r="BE88" i="12" a="1"/>
  <c r="AR88" i="12" a="1"/>
  <c r="P169" i="12" a="1"/>
  <c r="U172" i="12" a="1"/>
  <c r="AE107" i="12" a="1"/>
  <c r="Z140" i="12" a="1"/>
  <c r="Y170" i="12" a="1"/>
  <c r="H167" i="12" a="1"/>
  <c r="W141" i="12" a="1"/>
  <c r="AE140" i="12" a="1"/>
  <c r="C137" i="12" a="1"/>
  <c r="G77" i="12" a="1"/>
  <c r="P109" i="12" a="1"/>
  <c r="M142" i="12" a="1"/>
  <c r="P142" i="12" a="1"/>
  <c r="AD31" i="12" a="1"/>
  <c r="BO29" i="12" a="1"/>
  <c r="D115" i="12" a="1"/>
  <c r="AG85" i="12" a="1"/>
  <c r="C107" i="12" a="1"/>
  <c r="D107" i="12" a="1"/>
  <c r="X136" i="12" a="1"/>
  <c r="AG167" i="12" a="1"/>
  <c r="F28" i="12" a="1"/>
  <c r="O140" i="12" a="1"/>
  <c r="Z133" i="12" a="1"/>
  <c r="Q141" i="12" a="1"/>
  <c r="V143" i="12" a="1"/>
  <c r="U80" i="12" a="1"/>
  <c r="C53" i="12" a="1"/>
  <c r="Y142" i="12" a="1"/>
  <c r="AA50" i="12" a="1"/>
  <c r="BC82" i="12" a="1"/>
  <c r="X169" i="12" a="1"/>
  <c r="AM134" i="12" a="1"/>
  <c r="V21" i="12" a="1"/>
  <c r="AN134" i="12" a="1"/>
  <c r="BC134" i="12" a="1"/>
  <c r="Y164" i="12" a="1"/>
  <c r="AG137" i="12" a="1"/>
  <c r="X137" i="12" a="1"/>
  <c r="P141" i="12" a="1"/>
  <c r="AG21" i="12" a="1"/>
  <c r="I144" i="12" a="1"/>
  <c r="Y21" i="12" a="1"/>
  <c r="M144" i="12" a="1"/>
  <c r="AO57" i="12" a="1"/>
  <c r="AV25" i="12" a="1"/>
  <c r="W167" i="12" a="1"/>
  <c r="M166" i="12" a="1"/>
  <c r="M165" i="12" a="1"/>
  <c r="C163" i="12" a="1"/>
  <c r="Z162" i="12" a="1"/>
  <c r="P114" i="12" a="1"/>
  <c r="F136" i="12" a="1"/>
  <c r="W140" i="12" a="1"/>
  <c r="AA138" i="12" a="1"/>
  <c r="AG143" i="12" a="1"/>
  <c r="G142" i="12" a="1"/>
  <c r="W21" i="12" a="1"/>
  <c r="AE32" i="12" a="1"/>
  <c r="Z26" i="12" a="1"/>
  <c r="D172" i="12" a="1"/>
  <c r="AF26" i="12" a="1"/>
  <c r="AB56" i="12" a="1"/>
  <c r="P80" i="12" a="1"/>
  <c r="X57" i="12" a="1"/>
  <c r="R26" i="12" a="1"/>
  <c r="V80" i="12" a="1"/>
  <c r="Q172" i="12" a="1"/>
  <c r="C141" i="12" a="1"/>
  <c r="Q26" i="12" a="1"/>
  <c r="Q54" i="12" a="1"/>
  <c r="Y50" i="12" a="1"/>
  <c r="F56" i="12" a="1"/>
  <c r="N50" i="12" a="1"/>
  <c r="AD53" i="12" a="1"/>
  <c r="Q115" i="12" a="1"/>
  <c r="G111" i="12" a="1"/>
  <c r="H59" i="12" a="1"/>
  <c r="Y86" i="12" a="1"/>
  <c r="AC113" i="12" a="1"/>
  <c r="I32" i="12" a="1"/>
  <c r="BM84" i="12" a="1"/>
  <c r="U163" i="12" a="1"/>
  <c r="BN23" i="12" a="1"/>
  <c r="M83" i="12" a="1"/>
  <c r="BF105" i="12" a="1"/>
  <c r="I21" i="12" a="1"/>
  <c r="AZ60" i="12" a="1"/>
  <c r="BQ56" i="12" a="1"/>
  <c r="BM58" i="12" a="1"/>
  <c r="AR30" i="12" a="1"/>
  <c r="BO52" i="12" a="1"/>
  <c r="R167" i="12" a="1"/>
  <c r="X141" i="12" a="1"/>
  <c r="O77" i="12" a="1"/>
  <c r="G86" i="12" a="1"/>
  <c r="N77" i="12" a="1"/>
  <c r="X168" i="12" a="1"/>
  <c r="AB162" i="12" a="1"/>
  <c r="D140" i="12" a="1"/>
  <c r="AB164" i="12" a="1"/>
  <c r="AE163" i="12" a="1"/>
  <c r="F141" i="12" a="1"/>
  <c r="Z135" i="12" a="1"/>
  <c r="R138" i="12" a="1"/>
  <c r="AF144" i="12" a="1"/>
  <c r="J142" i="12" a="1"/>
  <c r="Q56" i="12" a="1"/>
  <c r="Y79" i="12" a="1"/>
  <c r="D53" i="12" a="1"/>
  <c r="AW29" i="12" a="1"/>
  <c r="AG164" i="12" a="1"/>
  <c r="K167" i="12" a="1"/>
  <c r="S115" i="12" a="1"/>
  <c r="AG165" i="12" a="1"/>
  <c r="M163" i="12" a="1"/>
  <c r="T170" i="12" a="1"/>
  <c r="Y136" i="12" a="1"/>
  <c r="AE136" i="12" a="1"/>
  <c r="H138" i="12" a="1"/>
  <c r="L139" i="12" a="1"/>
  <c r="D111" i="12" a="1"/>
  <c r="T109" i="12" a="1"/>
  <c r="M26" i="12" a="1"/>
  <c r="AG80" i="12" a="1"/>
  <c r="BC29" i="12" a="1"/>
  <c r="G21" i="12" a="1"/>
  <c r="H22" i="12" a="1"/>
  <c r="AB83" i="12" a="1"/>
  <c r="AF166" i="12" a="1"/>
  <c r="AE133" i="12" a="1"/>
  <c r="J168" i="12" a="1"/>
  <c r="D164" i="12" a="1"/>
  <c r="G135" i="12" a="1"/>
  <c r="M137" i="12" a="1"/>
  <c r="P133" i="12" a="1"/>
  <c r="U142" i="12" a="1"/>
  <c r="W57" i="12" a="1"/>
  <c r="D143" i="12" a="1"/>
  <c r="U139" i="12" a="1"/>
  <c r="G53" i="12" a="1"/>
  <c r="BN54" i="12" a="1"/>
  <c r="W85" i="12" a="1"/>
  <c r="P21" i="12" a="1"/>
  <c r="H163" i="12" a="1"/>
  <c r="I168" i="12" a="1"/>
  <c r="R28" i="12" a="1"/>
  <c r="J141" i="12" a="1"/>
  <c r="AB51" i="12" a="1"/>
  <c r="H137" i="12" a="1"/>
  <c r="AC136" i="12" a="1"/>
  <c r="AF135" i="12" a="1"/>
  <c r="X142" i="12" a="1"/>
  <c r="AB54" i="12" a="1"/>
  <c r="AF143" i="12" a="1"/>
  <c r="Y144" i="12" a="1"/>
  <c r="BJ111" i="12" a="1"/>
  <c r="AW60" i="12" a="1"/>
  <c r="K79" i="12" a="1"/>
  <c r="M169" i="12" a="1"/>
  <c r="H166" i="12" a="1"/>
  <c r="M172" i="12" a="1"/>
  <c r="P85" i="12" a="1"/>
  <c r="AD107" i="12" a="1"/>
  <c r="AA143" i="12" a="1"/>
  <c r="O133" i="12" a="1"/>
  <c r="K135" i="12" a="1"/>
  <c r="N142" i="12" a="1"/>
  <c r="R139" i="12" a="1"/>
  <c r="I108" i="12" a="1"/>
  <c r="H113" i="12" a="1"/>
  <c r="AQ82" i="12" a="1"/>
  <c r="BP55" i="12" a="1"/>
  <c r="Q164" i="12" a="1"/>
  <c r="F168" i="12" a="1"/>
  <c r="U170" i="12" a="1"/>
  <c r="O137" i="12" a="1"/>
  <c r="F164" i="12" a="1"/>
  <c r="Y166" i="12" a="1"/>
  <c r="T135" i="12" a="1"/>
  <c r="D138" i="12" a="1"/>
  <c r="Y137" i="12" a="1"/>
  <c r="F143" i="12" a="1"/>
  <c r="AE139" i="12" a="1"/>
  <c r="AC30" i="12" a="1"/>
  <c r="C78" i="12" a="1"/>
  <c r="F110" i="12" a="1"/>
  <c r="BG134" i="12" a="1"/>
  <c r="T139" i="12" a="1"/>
  <c r="Z86" i="12" a="1"/>
  <c r="F53" i="12" a="1"/>
  <c r="W79" i="12" a="1"/>
  <c r="G50" i="12" a="1"/>
  <c r="V53" i="12" a="1"/>
  <c r="R168" i="12" a="1"/>
  <c r="N109" i="12" a="1"/>
  <c r="S54" i="12" a="1"/>
  <c r="AF107" i="12" a="1"/>
  <c r="X80" i="12" a="1"/>
  <c r="W59" i="12" a="1"/>
  <c r="V87" i="12" a="1"/>
  <c r="AP50" i="12" a="1"/>
  <c r="T137" i="12" a="1"/>
  <c r="O80" i="12" a="1"/>
  <c r="AX52" i="12" a="1"/>
  <c r="N83" i="12" a="1"/>
  <c r="AX84" i="12" a="1"/>
  <c r="AC115" i="12" a="1"/>
  <c r="AO27" i="12" a="1"/>
  <c r="AW80" i="12" a="1"/>
  <c r="AU110" i="12" a="1"/>
  <c r="AY24" i="12" a="1"/>
  <c r="AQ81" i="12" a="1"/>
  <c r="AR25" i="12" a="1"/>
  <c r="BL134" i="12" a="1"/>
  <c r="U168" i="12" a="1"/>
  <c r="E140" i="12" a="1"/>
  <c r="I107" i="12" a="1"/>
  <c r="BF54" i="12" a="1"/>
  <c r="AE164" i="12" a="1"/>
  <c r="M164" i="12" a="1"/>
  <c r="V115" i="12" a="1"/>
  <c r="AC164" i="12" a="1"/>
  <c r="K138" i="12" a="1"/>
  <c r="AD79" i="12" a="1"/>
  <c r="I135" i="12" a="1"/>
  <c r="M138" i="12" a="1"/>
  <c r="U133" i="12" a="1"/>
  <c r="AE79" i="12" a="1"/>
  <c r="V142" i="12" a="1"/>
  <c r="Q144" i="12" a="1"/>
  <c r="H80" i="12" a="1"/>
  <c r="BK23" i="12" a="1"/>
  <c r="BG24" i="12" a="1"/>
  <c r="X107" i="12" a="1"/>
  <c r="AV134" i="12" a="1"/>
  <c r="AP134" i="12" a="1"/>
  <c r="AX134" i="12" a="1"/>
  <c r="L166" i="12" a="1"/>
  <c r="Y28" i="12" a="1"/>
  <c r="M140" i="12" a="1"/>
  <c r="N140" i="12" a="1"/>
  <c r="H133" i="12" a="1"/>
  <c r="AE144" i="12" a="1"/>
  <c r="E114" i="12" a="1"/>
  <c r="AB59" i="12" a="1"/>
  <c r="F142" i="12" a="1"/>
  <c r="AG51" i="12" a="1"/>
  <c r="BP86" i="12" a="1"/>
  <c r="I165" i="12" a="1"/>
  <c r="AE28" i="12" a="1"/>
  <c r="Z21" i="12" a="1"/>
  <c r="S164" i="12" a="1"/>
  <c r="X115" i="12" a="1"/>
  <c r="J143" i="12" a="1"/>
  <c r="Q107" i="12" a="1"/>
  <c r="J138" i="12" a="1"/>
  <c r="T143" i="12" a="1"/>
  <c r="AF136" i="12" a="1"/>
  <c r="M139" i="12" a="1"/>
  <c r="L59" i="12" a="1"/>
  <c r="AA142" i="12" a="1"/>
  <c r="J85" i="12" a="1"/>
  <c r="AB109" i="12" a="1"/>
  <c r="BM60" i="12" a="1"/>
  <c r="G85" i="12" a="1"/>
  <c r="Z167" i="12" a="1"/>
  <c r="AC165" i="12" a="1"/>
  <c r="E165" i="12" a="1"/>
  <c r="D85" i="12" a="1"/>
  <c r="AA140" i="12" a="1"/>
  <c r="H168" i="12" a="1"/>
  <c r="V141" i="12" a="1"/>
  <c r="X135" i="12" a="1"/>
  <c r="T87" i="12" a="1"/>
  <c r="X144" i="12" a="1"/>
  <c r="I22" i="12" a="1"/>
  <c r="R142" i="12" a="1"/>
  <c r="AF78" i="12" a="1"/>
  <c r="AW52" i="12" a="1"/>
  <c r="AR116" i="12" a="1"/>
  <c r="M115" i="12" a="1"/>
  <c r="S168" i="12" a="1"/>
  <c r="AB172" i="12" a="1"/>
  <c r="Y138" i="12" a="1"/>
  <c r="U169" i="12" a="1"/>
  <c r="T79" i="12" a="1"/>
  <c r="I136" i="12" a="1"/>
  <c r="Z141" i="12" a="1"/>
  <c r="J140" i="12" a="1"/>
  <c r="D142" i="12" a="1"/>
  <c r="AD144" i="12" a="1"/>
  <c r="AB29" i="12" a="1"/>
  <c r="AC54" i="12" a="1"/>
  <c r="BD49" i="12" a="1"/>
  <c r="AO23" i="12" a="1"/>
  <c r="AO116" i="12" a="1"/>
  <c r="I166" i="12" a="1"/>
  <c r="R79" i="12" a="1"/>
  <c r="AA141" i="12" a="1"/>
  <c r="F172" i="12" a="1"/>
  <c r="M167" i="12" a="1"/>
  <c r="AD138" i="12" a="1"/>
  <c r="V133" i="12" a="1"/>
  <c r="E141" i="12" a="1"/>
  <c r="AF30" i="12" a="1"/>
  <c r="N21" i="12" a="1"/>
  <c r="AG54" i="12" a="1"/>
  <c r="X54" i="12" a="1"/>
  <c r="K31" i="12" a="1"/>
  <c r="AA170" i="12" a="1"/>
  <c r="C142" i="12" a="1"/>
  <c r="E31" i="12" a="1"/>
  <c r="O55" i="12" a="1"/>
  <c r="AF59" i="12" a="1"/>
  <c r="Q59" i="12" a="1"/>
  <c r="Y26" i="12" a="1"/>
  <c r="BN134" i="12" a="1"/>
  <c r="U143" i="12" a="1"/>
  <c r="J113" i="12" a="1"/>
  <c r="T56" i="12" a="1"/>
  <c r="F59" i="12" a="1"/>
  <c r="U54" i="12" a="1"/>
  <c r="C56" i="12" a="1"/>
  <c r="AT112" i="12" a="1"/>
  <c r="E133" i="12" a="1"/>
  <c r="AP58" i="12" a="1"/>
  <c r="AR105" i="12" a="1"/>
  <c r="AO106" i="12" a="1"/>
  <c r="BH59" i="12" a="1"/>
  <c r="BN81" i="12" a="1"/>
  <c r="AW116" i="12" a="1"/>
  <c r="BN88" i="12" a="1"/>
  <c r="AO26" i="12" a="1"/>
  <c r="BP81" i="12" a="1"/>
  <c r="BM78" i="12" a="1"/>
  <c r="AG169" i="12" a="1"/>
  <c r="C21" i="12" a="1"/>
  <c r="D136" i="12" a="1"/>
  <c r="E21" i="12" a="1"/>
  <c r="BM31" i="12" a="1"/>
  <c r="G83" i="12" a="1"/>
  <c r="U107" i="12" a="1"/>
  <c r="BM134" i="12" a="1"/>
  <c r="AF51" i="12" a="1"/>
  <c r="R133" i="12" a="1"/>
  <c r="O169" i="12" a="1"/>
  <c r="X138" i="12" a="1"/>
  <c r="S133" i="12" a="1"/>
  <c r="P140" i="12" a="1"/>
  <c r="AA80" i="12" a="1"/>
  <c r="Q139" i="12" a="1"/>
  <c r="AB144" i="12" a="1"/>
  <c r="J111" i="12" a="1"/>
  <c r="BJ31" i="12" a="1"/>
  <c r="AR110" i="12" a="1"/>
  <c r="AF77" i="12" a="1"/>
  <c r="X162" i="12" a="1"/>
  <c r="G168" i="12" a="1"/>
  <c r="Q136" i="12" a="1"/>
  <c r="R163" i="12" a="1"/>
  <c r="F162" i="12" a="1"/>
  <c r="G137" i="12" a="1"/>
  <c r="Y141" i="12" a="1"/>
  <c r="O136" i="12" a="1"/>
  <c r="Q77" i="12" a="1"/>
  <c r="T32" i="12" a="1"/>
  <c r="AD143" i="12" a="1"/>
  <c r="AD139" i="12" a="1"/>
  <c r="R109" i="12" a="1"/>
  <c r="AO58" i="12" a="1"/>
  <c r="R166" i="12" a="1"/>
  <c r="T164" i="12" a="1"/>
  <c r="AB170" i="12" a="1"/>
  <c r="O172" i="12" a="1"/>
  <c r="M79" i="12" a="1"/>
  <c r="J136" i="12" a="1"/>
  <c r="AE169" i="12" a="1"/>
  <c r="N133" i="12" a="1"/>
  <c r="N136" i="12" a="1"/>
  <c r="H114" i="12" a="1"/>
  <c r="Y83" i="12" a="1"/>
  <c r="O142" i="12" a="1"/>
  <c r="C139" i="12" a="1"/>
  <c r="R54" i="12" a="1"/>
  <c r="AE78" i="12" a="1"/>
  <c r="AM55" i="12" a="1"/>
  <c r="Q162" i="12" a="1"/>
  <c r="AF85" i="12" a="1"/>
  <c r="X166" i="12" a="1"/>
  <c r="E83" i="12" a="1"/>
  <c r="L77" i="12" a="1"/>
  <c r="G138" i="12" a="1"/>
  <c r="L170" i="12" a="1"/>
  <c r="AA135" i="12" a="1"/>
  <c r="T138" i="12" a="1"/>
  <c r="S57" i="12" a="1"/>
  <c r="AA28" i="12" a="1"/>
  <c r="K107" i="12" a="1"/>
  <c r="N139" i="12" a="1"/>
  <c r="L53" i="12" a="1"/>
  <c r="BP50" i="12" a="1"/>
  <c r="BN110" i="12" a="1"/>
  <c r="AS112" i="12" a="1"/>
  <c r="Z77" i="12" a="1"/>
  <c r="AD166" i="12" a="1"/>
  <c r="W133" i="12" a="1"/>
  <c r="D167" i="12" a="1"/>
  <c r="C165" i="12" a="1"/>
  <c r="G140" i="12" a="1"/>
  <c r="R137" i="12" a="1"/>
  <c r="N143" i="12" a="1"/>
  <c r="AB50" i="12" a="1"/>
  <c r="P108" i="12" a="1"/>
  <c r="AG26" i="12" a="1"/>
  <c r="Q29" i="12" a="1"/>
  <c r="BJ50" i="12" a="1"/>
  <c r="W170" i="12" a="1"/>
  <c r="O83" i="12" a="1"/>
  <c r="M21" i="12" a="1"/>
  <c r="N22" i="12" a="1"/>
  <c r="G169" i="12" a="1"/>
  <c r="K136" i="12" a="1"/>
  <c r="E162" i="12" a="1"/>
  <c r="J137" i="12" a="1"/>
  <c r="AA136" i="12" a="1"/>
  <c r="N135" i="12" a="1"/>
  <c r="AG50" i="12" a="1"/>
  <c r="L85" i="12" a="1"/>
  <c r="AG78" i="12" a="1"/>
  <c r="U53" i="12" a="1"/>
  <c r="G49" i="12" a="1"/>
  <c r="R83" i="12" a="1"/>
  <c r="S31" i="12" a="1"/>
  <c r="V57" i="12" a="1"/>
  <c r="V77" i="12" a="1"/>
  <c r="N114" i="12" a="1"/>
  <c r="AE30" i="12" a="1"/>
  <c r="N108" i="12" a="1"/>
  <c r="J164" i="12" a="1"/>
  <c r="J144" i="12" a="1"/>
  <c r="F26" i="12" a="1"/>
  <c r="H54" i="12" a="1"/>
  <c r="X78" i="12" a="1"/>
  <c r="AB30" i="12" a="1"/>
  <c r="W107" i="12" a="1"/>
  <c r="D170" i="12" a="1"/>
  <c r="H141" i="12" a="1"/>
  <c r="R115" i="12" a="1"/>
  <c r="H78" i="12" a="1"/>
  <c r="BI112" i="12" a="1"/>
  <c r="BP108" i="12" a="1"/>
  <c r="AW112" i="12" a="1"/>
  <c r="BP23" i="12" a="1"/>
  <c r="BH88" i="12" a="1"/>
  <c r="AP111" i="12" a="1"/>
  <c r="BL105" i="12" a="1"/>
  <c r="AX32" i="12" a="1"/>
  <c r="L167" i="12" a="1"/>
  <c r="BI88" i="12" a="1"/>
  <c r="V167" i="12" a="1"/>
  <c r="AB79" i="12" a="1"/>
  <c r="T30" i="12" a="1"/>
  <c r="I83" i="12" a="1"/>
  <c r="AZ82" i="12" a="1"/>
  <c r="I164" i="12" a="1"/>
  <c r="AA165" i="12" a="1"/>
  <c r="J114" i="12" a="1"/>
  <c r="Z85" i="12" a="1"/>
  <c r="T136" i="12" a="1"/>
  <c r="P170" i="12" a="1"/>
  <c r="V137" i="12" a="1"/>
  <c r="W136" i="12" a="1"/>
  <c r="Y139" i="12" a="1"/>
  <c r="T111" i="12" a="1"/>
  <c r="R108" i="12" a="1"/>
  <c r="R107" i="12" a="1"/>
  <c r="Q21" i="12" a="1"/>
  <c r="AM84" i="12" a="1"/>
  <c r="BD88" i="12" a="1"/>
  <c r="F165" i="12" a="1"/>
  <c r="N165" i="12" a="1"/>
  <c r="Q83" i="12" a="1"/>
  <c r="AC135" i="12" a="1"/>
  <c r="AF170" i="12" a="1"/>
  <c r="U166" i="12" a="1"/>
  <c r="T133" i="12" a="1"/>
  <c r="R135" i="12" a="1"/>
  <c r="T140" i="12" a="1"/>
  <c r="J110" i="12" a="1"/>
  <c r="R56" i="12" a="1"/>
  <c r="H139" i="12" a="1"/>
  <c r="O139" i="12" a="1"/>
  <c r="Z110" i="12" a="1"/>
  <c r="BO116" i="12" a="1"/>
  <c r="S166" i="12" a="1"/>
  <c r="P162" i="12" a="1"/>
  <c r="J83" i="12" a="1"/>
  <c r="J163" i="12" a="1"/>
  <c r="M162" i="12" a="1"/>
  <c r="C140" i="12" a="1"/>
  <c r="AB168" i="12" a="1"/>
  <c r="L136" i="12" a="1"/>
  <c r="L140" i="12" a="1"/>
  <c r="S51" i="12" a="1"/>
  <c r="AG115" i="12" a="1"/>
  <c r="M53" i="12" a="1"/>
  <c r="G144" i="12" a="1"/>
  <c r="Y87" i="12" a="1"/>
  <c r="M110" i="12" a="1"/>
  <c r="AP82" i="12" a="1"/>
  <c r="P165" i="12" a="1"/>
  <c r="AA167" i="12" a="1"/>
  <c r="P166" i="12" a="1"/>
  <c r="H165" i="12" a="1"/>
  <c r="O164" i="12" a="1"/>
  <c r="O168" i="12" a="1"/>
  <c r="AB138" i="12" a="1"/>
  <c r="L138" i="12" a="1"/>
  <c r="J133" i="12" a="1"/>
  <c r="H21" i="12" a="1"/>
  <c r="C115" i="12" a="1"/>
  <c r="T108" i="12" a="1"/>
  <c r="AC22" i="12" a="1"/>
  <c r="O109" i="12" a="1"/>
  <c r="BH86" i="12" a="1"/>
  <c r="V83" i="12" a="1"/>
  <c r="S77" i="12" a="1"/>
  <c r="H28" i="12" a="1"/>
  <c r="X114" i="12" a="1"/>
  <c r="Z138" i="12" a="1"/>
  <c r="N141" i="12" a="1"/>
  <c r="N107" i="12" a="1"/>
  <c r="AG138" i="12" a="1"/>
  <c r="G141" i="12" a="1"/>
  <c r="AG136" i="12" a="1"/>
  <c r="L21" i="12" a="1"/>
  <c r="D59" i="12" a="1"/>
  <c r="R50" i="12" a="1"/>
  <c r="P143" i="12" a="1"/>
  <c r="BF27" i="12" a="1"/>
  <c r="V162" i="12" a="1"/>
  <c r="E172" i="12" a="1"/>
  <c r="AF114" i="12" a="1"/>
  <c r="BB134" i="12" a="1"/>
  <c r="P77" i="12" a="1"/>
  <c r="K140" i="12" a="1"/>
  <c r="K163" i="12" a="1"/>
  <c r="AC141" i="12" a="1"/>
  <c r="I140" i="12" a="1"/>
  <c r="S141" i="12" a="1"/>
  <c r="R49" i="12" a="1"/>
  <c r="G56" i="12" a="1"/>
  <c r="V86" i="12" a="1"/>
  <c r="S139" i="12" a="1"/>
  <c r="AS111" i="12" a="1"/>
  <c r="L141" i="12" a="1"/>
  <c r="D78" i="12" a="1"/>
  <c r="AE77" i="12" a="1"/>
  <c r="D57" i="12" a="1"/>
  <c r="AD78" i="12" a="1"/>
  <c r="S86" i="12" a="1"/>
  <c r="AF80" i="12" a="1"/>
  <c r="AB28" i="12" a="1"/>
  <c r="AE114" i="12" a="1"/>
  <c r="AA108" i="12" a="1"/>
  <c r="AB26" i="12" a="1"/>
  <c r="Q50" i="12" a="1"/>
  <c r="AE55" i="12" a="1"/>
  <c r="C54" i="12" a="1"/>
  <c r="N167" i="12" a="1"/>
  <c r="Q53" i="12" a="1"/>
  <c r="E108" i="12" a="1"/>
  <c r="N53" i="12" a="1"/>
  <c r="Y85" i="12" a="1"/>
  <c r="AS55" i="12" a="1"/>
  <c r="BG111" i="12" a="1"/>
  <c r="AX58" i="12" a="1"/>
  <c r="BN32" i="12" a="1"/>
  <c r="BH82" i="12" a="1"/>
  <c r="AT60" i="12" a="1"/>
  <c r="BC23" i="12" a="1"/>
  <c r="AU32" i="12" a="1"/>
  <c r="V169" i="12" a="1"/>
  <c r="BH25" i="12" a="1"/>
  <c r="BF23" i="12" a="1"/>
  <c r="E28" i="12" a="1"/>
  <c r="AA109" i="12" a="1"/>
  <c r="AC56" i="12" a="1"/>
  <c r="BM82" i="12" a="1"/>
  <c r="AA77" i="12" a="1"/>
  <c r="AF172" i="12" a="1"/>
  <c r="AB163" i="12" a="1"/>
  <c r="Y167" i="12" a="1"/>
  <c r="AE137" i="12" a="1"/>
  <c r="AD141" i="12" a="1"/>
  <c r="O141" i="12" a="1"/>
  <c r="AC140" i="12" a="1"/>
  <c r="W139" i="12" a="1"/>
  <c r="AG110" i="12" a="1"/>
  <c r="M143" i="12" a="1"/>
  <c r="X111" i="12" a="1"/>
  <c r="J54" i="12" a="1"/>
  <c r="AY87" i="12" a="1"/>
  <c r="BO112" i="12" a="1"/>
  <c r="T114" i="12" a="1"/>
  <c r="D166" i="12" a="1"/>
  <c r="C77" i="12" a="1"/>
  <c r="C138" i="12" a="1"/>
  <c r="N169" i="12" a="1"/>
  <c r="G164" i="12" a="1"/>
  <c r="C136" i="12" a="1"/>
  <c r="F138" i="12" a="1"/>
  <c r="AF137" i="12" a="1"/>
  <c r="V139" i="12" a="1"/>
  <c r="S143" i="12" a="1"/>
  <c r="T142" i="12" a="1"/>
  <c r="AG144" i="12" a="1"/>
  <c r="L107" i="12" a="1"/>
  <c r="AS27" i="12" a="1"/>
  <c r="AC170" i="12" a="1"/>
  <c r="AW134" i="12" a="1"/>
  <c r="Z28" i="12" a="1"/>
  <c r="E163" i="12" a="1"/>
  <c r="AF169" i="12" a="1"/>
  <c r="AD165" i="12" a="1"/>
  <c r="L135" i="12" a="1"/>
  <c r="S135" i="12" a="1"/>
  <c r="D137" i="12" a="1"/>
  <c r="AD142" i="12" a="1"/>
  <c r="T26" i="12" a="1"/>
  <c r="D31" i="12" a="1"/>
  <c r="G114" i="12" a="1"/>
  <c r="Z56" i="12" a="1"/>
  <c r="BB111" i="12" a="1"/>
  <c r="BN84" i="12" a="1"/>
  <c r="Y22" i="12" a="1"/>
  <c r="Q170" i="12" a="1"/>
  <c r="Z170" i="12" a="1"/>
  <c r="AO134" i="12" a="1"/>
  <c r="D79" i="12" a="1"/>
  <c r="H162" i="12" a="1"/>
  <c r="AC137" i="12" a="1"/>
  <c r="AA137" i="12" a="1"/>
  <c r="G143" i="12" a="1"/>
  <c r="Z139" i="12" a="1"/>
  <c r="V144" i="12" a="1"/>
  <c r="Q32" i="12" a="1"/>
  <c r="AA49" i="12" a="1"/>
  <c r="M24" i="12" a="1"/>
  <c r="AS54" i="12" a="1"/>
  <c r="P163" i="12" a="1"/>
  <c r="AE162" i="12" a="1"/>
  <c r="K85" i="12" a="1"/>
  <c r="R170" i="12" a="1"/>
  <c r="AE166" i="12" a="1"/>
  <c r="M136" i="12" a="1"/>
  <c r="R21" i="12" a="1"/>
  <c r="X133" i="12" a="1"/>
  <c r="AD135" i="12" a="1"/>
  <c r="U137" i="12" a="1"/>
  <c r="I143" i="12" a="1"/>
  <c r="E80" i="12" a="1"/>
  <c r="F108" i="12" a="1"/>
  <c r="AG139" i="12" a="1"/>
  <c r="AT84" i="12" a="1"/>
  <c r="E167" i="12" a="1"/>
  <c r="AA85" i="12" a="1"/>
  <c r="G170" i="12" a="1"/>
  <c r="I77" i="12" a="1"/>
  <c r="E22" i="12" a="1"/>
  <c r="AB137" i="12" a="1"/>
  <c r="Z172" i="12" a="1"/>
  <c r="AB135" i="12" a="1"/>
  <c r="W137" i="12" a="1"/>
  <c r="Y107" i="12" a="1"/>
  <c r="H142" i="12" a="1"/>
  <c r="AA139" i="12" a="1"/>
  <c r="AD108" i="12" a="1"/>
  <c r="C113" i="12" a="1"/>
  <c r="BI81" i="12" a="1"/>
  <c r="K141" i="12" a="1"/>
  <c r="Z51" i="12" a="1"/>
  <c r="U57" i="12" a="1"/>
  <c r="S111" i="12" a="1"/>
  <c r="Q109" i="12" a="1"/>
  <c r="R114" i="12" a="1"/>
  <c r="E50" i="12" a="1"/>
  <c r="V22" i="12" a="1"/>
  <c r="X21" i="12" a="1"/>
  <c r="R80" i="12" a="1"/>
  <c r="W110" i="12" a="1"/>
  <c r="AD27" i="12" a="1"/>
  <c r="O78" i="12" a="1"/>
  <c r="AB31" i="12" a="1"/>
  <c r="J22" i="12" a="1"/>
  <c r="Z142" i="12" a="1"/>
  <c r="S32" i="12" a="1"/>
  <c r="AV29" i="12" a="1"/>
  <c r="AW59" i="12" a="1"/>
  <c r="O107" i="12" a="1"/>
  <c r="BP84" i="12" a="1"/>
  <c r="R85" i="12" a="1"/>
  <c r="AP105" i="12" a="1"/>
  <c r="T85" i="12" a="1"/>
  <c r="BJ84" i="12" a="1"/>
  <c r="BC109" i="12" a="1"/>
  <c r="BG112" i="12" a="1"/>
  <c r="BK112" i="12" a="1"/>
  <c r="AF140" i="12" a="1"/>
  <c r="J56" i="12" a="1"/>
  <c r="Q80" i="12" a="1"/>
  <c r="AY58" i="12" a="1"/>
  <c r="X22" i="12" a="1"/>
  <c r="Z83" i="12" a="1"/>
  <c r="Z168" i="12" a="1"/>
  <c r="AD22" i="12" a="1"/>
  <c r="Y115" i="12" a="1"/>
  <c r="P135" i="12" a="1"/>
  <c r="Q135" i="12" a="1"/>
  <c r="Q137" i="12" a="1"/>
  <c r="AB115" i="12" a="1"/>
  <c r="X32" i="12" a="1"/>
  <c r="L143" i="12" a="1"/>
  <c r="AB139" i="12" a="1"/>
  <c r="C86" i="12" a="1"/>
  <c r="AS86" i="12" a="1"/>
  <c r="Y165" i="12" a="1"/>
  <c r="J107" i="12" a="1"/>
  <c r="N28" i="12" a="1"/>
  <c r="J28" i="12" a="1"/>
  <c r="U51" i="12" a="1"/>
  <c r="D133" i="12" a="1"/>
  <c r="K166" i="12" a="1"/>
  <c r="R140" i="12" a="1"/>
  <c r="S137" i="12" a="1"/>
  <c r="I141" i="12" a="1"/>
  <c r="S144" i="12" a="1"/>
  <c r="AG142" i="12" a="1"/>
  <c r="E139" i="12" a="1"/>
  <c r="O59" i="12" a="1"/>
  <c r="AM27" i="12" a="1"/>
  <c r="BL24" i="12" a="1"/>
  <c r="U28" i="12" a="1"/>
  <c r="C164" i="12" a="1"/>
  <c r="E164" i="12" a="1"/>
  <c r="V172" i="12" a="1"/>
  <c r="H172" i="12" a="1"/>
  <c r="S21" i="12" a="1"/>
  <c r="U138" i="12" a="1"/>
  <c r="I138" i="12" a="1"/>
  <c r="AG140" i="12" a="1"/>
  <c r="L144" i="12" a="1"/>
  <c r="Z22" i="12" a="1"/>
  <c r="AG113" i="12" a="1"/>
  <c r="U77" i="12" a="1"/>
  <c r="AC107" i="12" a="1"/>
  <c r="P22" i="12" a="1"/>
  <c r="AF110" i="12" a="1"/>
  <c r="H170" i="12" a="1"/>
  <c r="BJ81" i="12" a="1"/>
  <c r="Q138" i="12" a="1"/>
  <c r="Y135" i="12" a="1"/>
  <c r="H79" i="12" a="1"/>
  <c r="V59" i="12" a="1"/>
  <c r="L32" i="12" a="1"/>
  <c r="Y30" i="12" a="1"/>
  <c r="W80" i="12" a="1"/>
  <c r="G59" i="12" a="1"/>
  <c r="BO81" i="12" a="1"/>
  <c r="AE135" i="12" a="1"/>
  <c r="I26" i="12" a="1"/>
  <c r="N49" i="12" a="1"/>
  <c r="Q49" i="12" a="1"/>
  <c r="U31" i="12" a="1"/>
  <c r="J49" i="12" a="1"/>
  <c r="D113" i="12" a="1"/>
  <c r="AD28" i="12" a="1"/>
  <c r="D77" i="12" a="1"/>
  <c r="J59" i="12" a="1"/>
  <c r="I115" i="12" a="1"/>
  <c r="G108" i="12" a="1"/>
  <c r="S53" i="12" a="1"/>
  <c r="F49" i="12" a="1"/>
  <c r="P83" i="12" a="1"/>
  <c r="E53" i="12" a="1"/>
  <c r="U83" i="12" a="1"/>
  <c r="U30" i="12" a="1"/>
  <c r="AA32" i="12" a="1"/>
  <c r="AA115" i="12" a="1"/>
  <c r="S30" i="12" a="1"/>
  <c r="AA169" i="12" a="1"/>
  <c r="AC144" i="12" a="1"/>
  <c r="AG83" i="12" a="1"/>
  <c r="O114" i="12" a="1"/>
  <c r="AF111" i="12" a="1"/>
  <c r="Q57" i="12" a="1"/>
  <c r="U114" i="12" a="1"/>
  <c r="G133" i="12" a="1"/>
  <c r="D86" i="12" a="1"/>
  <c r="W26" i="12" a="1"/>
  <c r="X110" i="12" a="1"/>
  <c r="O26" i="12" a="1"/>
  <c r="N85" i="12" a="1"/>
  <c r="O32" i="12" a="1"/>
  <c r="T54" i="12" a="1"/>
  <c r="N59" i="12" a="1"/>
  <c r="AB165" i="12" a="1"/>
  <c r="Z109" i="12" a="1"/>
  <c r="U86" i="12" a="1"/>
  <c r="P79" i="12" a="1"/>
  <c r="Z114" i="12" a="1"/>
  <c r="AC55" i="12" a="1"/>
  <c r="BG86" i="12" a="1"/>
  <c r="D141" i="12" a="1"/>
  <c r="AY84" i="12" a="1"/>
  <c r="S136" i="12" a="1"/>
  <c r="C169" i="12" a="1"/>
  <c r="O143" i="12" a="1"/>
  <c r="O111" i="12" a="1"/>
  <c r="AF53" i="12" a="1"/>
  <c r="Y109" i="12" a="1"/>
  <c r="M54" i="12" a="1"/>
  <c r="C59" i="12" a="1"/>
  <c r="Y29" i="12" a="1"/>
  <c r="AD80" i="12" a="1"/>
  <c r="C85" i="12" a="1"/>
  <c r="H49" i="12" a="1"/>
  <c r="R53" i="12" a="1"/>
  <c r="AC50" i="12" a="1"/>
  <c r="AG87" i="12" a="1"/>
  <c r="O30" i="12" a="1"/>
  <c r="AG107" i="12" a="1"/>
  <c r="BC50" i="12" a="1"/>
  <c r="Y143" i="12" a="1"/>
  <c r="AA31" i="12" a="1"/>
  <c r="N30" i="12" a="1"/>
  <c r="W30" i="12" a="1"/>
  <c r="T113" i="12" a="1"/>
  <c r="P30" i="12" a="1"/>
  <c r="C110" i="12" a="1"/>
  <c r="N138" i="12" a="1"/>
  <c r="E142" i="12" a="1"/>
  <c r="V29" i="12" a="1"/>
  <c r="J109" i="12" a="1"/>
  <c r="V49" i="12" a="1"/>
  <c r="M114" i="12" a="1"/>
  <c r="AD56" i="12" a="1"/>
  <c r="U167" i="12" a="1"/>
  <c r="K142" i="12" a="1"/>
  <c r="S49" i="12" a="1"/>
  <c r="E79" i="12" a="1"/>
  <c r="N113" i="12" a="1"/>
  <c r="L26" i="12" a="1"/>
  <c r="W108" i="12" a="1"/>
  <c r="AC169" i="12" a="1"/>
  <c r="K108" i="12" a="1"/>
  <c r="P110" i="12" a="1"/>
  <c r="G32" i="12" a="1"/>
  <c r="H50" i="12" a="1"/>
  <c r="U108" i="12" a="1"/>
  <c r="K139" i="12" a="1"/>
  <c r="O56" i="12" a="1"/>
  <c r="M22" i="12" a="1"/>
  <c r="BM116" i="12" a="1"/>
  <c r="U87" i="12" a="1"/>
  <c r="AF83" i="12" a="1"/>
  <c r="AA21" i="12" a="1"/>
  <c r="I78" i="12" a="1"/>
  <c r="E109" i="12" a="1"/>
  <c r="AS116" i="12" a="1"/>
  <c r="AC133" i="12" a="1"/>
  <c r="AE21" i="12" a="1"/>
  <c r="AE138" i="12" a="1"/>
  <c r="D22" i="12" a="1"/>
  <c r="Z59" i="12" a="1"/>
  <c r="W77" i="12" a="1"/>
  <c r="G87" i="12" a="1"/>
  <c r="L133" i="12" a="1"/>
  <c r="AD59" i="12" a="1"/>
  <c r="U56" i="12" a="1"/>
  <c r="H53" i="12" a="1"/>
  <c r="I50" i="12" a="1"/>
  <c r="E85" i="12" a="1"/>
  <c r="C144" i="12" a="1"/>
  <c r="Q108" i="12" a="1"/>
  <c r="I31" i="12" a="1"/>
  <c r="AG77" i="12" a="1"/>
  <c r="E56" i="12" a="1"/>
  <c r="J31" i="12" a="1"/>
  <c r="O85" i="12" a="1"/>
  <c r="H135" i="12" a="1"/>
  <c r="L57" i="12" a="1"/>
  <c r="AC59" i="12" a="1"/>
  <c r="S113" i="12" a="1"/>
  <c r="K51" i="12" a="1"/>
  <c r="Y59" i="12" a="1"/>
  <c r="R57" i="12" a="1"/>
  <c r="E115" i="12" a="1"/>
  <c r="V111" i="12" a="1"/>
  <c r="X109" i="12" a="1"/>
  <c r="K24" i="12" a="1"/>
  <c r="R86" i="12" a="1"/>
  <c r="AC49" i="12" a="1"/>
  <c r="AB111" i="12" a="1"/>
  <c r="X163" i="12" a="1"/>
  <c r="R143" i="12" a="1"/>
  <c r="P31" i="12" a="1"/>
  <c r="W53" i="12" a="1"/>
  <c r="AC85" i="12" a="1"/>
  <c r="Z87" i="12" a="1"/>
  <c r="AZ27" i="12" a="1"/>
  <c r="Z137" i="12" a="1"/>
  <c r="W51" i="12" a="1"/>
  <c r="Z32" i="12" a="1"/>
  <c r="F29" i="12" a="1"/>
  <c r="R32" i="12" a="1"/>
  <c r="G26" i="12" a="1"/>
  <c r="T22" i="12" a="1"/>
  <c r="S107" i="12" a="1"/>
  <c r="P138" i="12" a="1"/>
  <c r="I85" i="12" a="1"/>
  <c r="E30" i="12" a="1"/>
  <c r="AA168" i="12" a="1"/>
  <c r="Y133" i="12" a="1"/>
  <c r="O57" i="12" a="1"/>
  <c r="AC163" i="12" a="1"/>
  <c r="Q143" i="12" a="1"/>
  <c r="AD115" i="12" a="1"/>
  <c r="Z53" i="12" a="1"/>
  <c r="S28" i="12" a="1"/>
  <c r="F139" i="12" a="1"/>
  <c r="X53" i="12" a="1"/>
  <c r="N26" i="12" a="1"/>
  <c r="W172" i="12" a="1"/>
  <c r="K109" i="12" a="1"/>
  <c r="AD30" i="12" a="1"/>
  <c r="AE59" i="12" a="1"/>
  <c r="X85" i="12" a="1"/>
  <c r="R136" i="12" a="1"/>
  <c r="AE80" i="12" a="1"/>
  <c r="S80" i="12" a="1"/>
  <c r="AE56" i="12" a="1"/>
  <c r="P113" i="12" a="1"/>
  <c r="N111" i="12" a="1"/>
  <c r="V50" i="12" a="1"/>
  <c r="N163" i="12" a="1"/>
  <c r="AB140" i="12" a="1"/>
  <c r="T80" i="12" a="1"/>
  <c r="U113" i="12" a="1"/>
  <c r="O79" i="12" a="1"/>
  <c r="Z108" i="12" a="1"/>
  <c r="Z113" i="12" a="1"/>
  <c r="AV24" i="12" a="1"/>
  <c r="U136" i="12" a="1"/>
  <c r="O108" i="12" a="1"/>
  <c r="K49" i="12" a="1"/>
  <c r="O29" i="12" a="1"/>
  <c r="V32" i="12" a="1"/>
  <c r="AG49" i="12" a="1"/>
  <c r="AD50" i="12" a="1"/>
  <c r="V166" i="12" a="1"/>
  <c r="AG86" i="12" a="1"/>
  <c r="S56" i="12" a="1"/>
  <c r="AE49" i="12" a="1"/>
  <c r="X55" i="12" a="1"/>
  <c r="R22" i="12" a="1"/>
  <c r="S165" i="12" a="1"/>
  <c r="T141" i="12" a="1"/>
  <c r="AA30" i="12" a="1"/>
  <c r="Z49" i="12" a="1"/>
  <c r="AE87" i="12" a="1"/>
  <c r="H56" i="12" a="1"/>
  <c r="AE86" i="12" a="1"/>
  <c r="G115" i="12" a="1"/>
  <c r="T86" i="12" a="1"/>
  <c r="D114" i="12" a="1"/>
  <c r="U141" i="12" a="1"/>
  <c r="V135" i="12" a="1"/>
  <c r="U109" i="12" a="1"/>
  <c r="D29" i="12" a="1"/>
  <c r="F163" i="12" a="1"/>
  <c r="AQ134" i="12" a="1"/>
  <c r="AF139" i="12" a="1"/>
  <c r="N168" i="12" a="1"/>
  <c r="G139" i="12" a="1"/>
  <c r="W166" i="12" a="1"/>
  <c r="P139" i="12" a="1"/>
  <c r="K83" i="12" a="1"/>
  <c r="M49" i="12" a="1"/>
  <c r="AA29" i="12" a="1"/>
  <c r="T78" i="12" a="1"/>
  <c r="AF79" i="12" a="1"/>
  <c r="AB57" i="12" a="1"/>
  <c r="R51" i="12" a="1"/>
  <c r="AD164" i="12" a="1"/>
  <c r="Y78" i="12" a="1"/>
  <c r="X29" i="12" a="1"/>
  <c r="G80" i="12" a="1"/>
  <c r="L49" i="12" a="1"/>
  <c r="E78" i="12" a="1"/>
  <c r="W56" i="12" a="1"/>
  <c r="I79" i="12" a="1"/>
  <c r="F30" i="12" a="1"/>
  <c r="X50" i="12" a="1"/>
  <c r="S78" i="12" a="1"/>
  <c r="C50" i="12" a="1"/>
  <c r="G110" i="12" a="1"/>
  <c r="D55" i="12" a="1"/>
  <c r="D168" i="12" a="1"/>
  <c r="V138" i="12" a="1"/>
  <c r="L80" i="12" a="1"/>
  <c r="C29" i="12" a="1"/>
  <c r="M32" i="12" a="1"/>
  <c r="N54" i="12" a="1"/>
  <c r="M85" i="12" a="1"/>
  <c r="D26" i="12" a="1"/>
  <c r="F133" i="12" a="1"/>
  <c r="F32" i="12" a="1"/>
  <c r="AD111" i="12" a="1"/>
  <c r="AE31" i="12" a="1"/>
  <c r="AA111" i="12" a="1"/>
  <c r="W87" i="12" a="1"/>
  <c r="I169" i="12" a="1"/>
  <c r="Q85" i="12" a="1"/>
  <c r="C31" i="12" a="1"/>
  <c r="E87" i="12" a="1"/>
  <c r="H87" i="12" a="1"/>
  <c r="K30" i="12" a="1"/>
  <c r="T163" i="12" a="1"/>
  <c r="AE113" i="12" a="1"/>
  <c r="E29" i="12" a="1"/>
  <c r="Y32" i="12" a="1"/>
  <c r="J57" i="12" a="1"/>
  <c r="C114" i="12" a="1"/>
  <c r="U111" i="12" a="1"/>
  <c r="Z163" i="12" a="1"/>
  <c r="G22" i="12" a="1"/>
  <c r="D83" i="12" a="1"/>
  <c r="AE22" i="12" a="1"/>
  <c r="D162" i="12" a="1"/>
  <c r="AC143" i="12" a="1"/>
  <c r="AA53" i="12" a="1"/>
  <c r="R31" i="12" a="1"/>
  <c r="AF56" i="12" a="1"/>
  <c r="AG57" i="12" a="1"/>
  <c r="H108" i="12" a="1"/>
  <c r="V78" i="12" a="1"/>
  <c r="L111" i="12" a="1"/>
  <c r="AA172" i="12" a="1"/>
  <c r="AC57" i="12" a="1"/>
  <c r="F85" i="12" a="1"/>
  <c r="E51" i="12" a="1"/>
  <c r="J32" i="12" a="1"/>
  <c r="I87" i="12" a="1"/>
  <c r="AG30" i="12" a="1"/>
  <c r="S163" i="12" a="1"/>
  <c r="O144" i="12" a="1"/>
  <c r="C32" i="12" a="1"/>
  <c r="AG108" i="12" a="1"/>
  <c r="W49" i="12" a="1"/>
  <c r="H83" i="12" a="1"/>
  <c r="Y108" i="12" a="1"/>
  <c r="L168" i="12" a="1"/>
  <c r="N137" i="12" a="1"/>
  <c r="T59" i="12" a="1"/>
  <c r="U32" i="12" a="1"/>
  <c r="AF49" i="12" a="1"/>
  <c r="AG32" i="12" a="1"/>
  <c r="D32" i="12" a="1"/>
  <c r="AF31" i="12" a="1"/>
  <c r="BE134" i="12" a="1"/>
  <c r="O113" i="12" a="1"/>
  <c r="M31" i="12" a="1"/>
  <c r="K111" i="12" a="1"/>
  <c r="AG53" i="12" a="1"/>
  <c r="AC32" i="12" a="1"/>
  <c r="AF21" i="12" a="1"/>
  <c r="AF142" i="12" a="1"/>
  <c r="AC79" i="12" a="1"/>
  <c r="K54" i="12" a="1"/>
  <c r="AF22" i="12" a="1"/>
  <c r="I162" i="12" a="1"/>
  <c r="AE143" i="12" a="1"/>
  <c r="L115" i="12" a="1"/>
  <c r="N27" i="12" a="1"/>
  <c r="V56" i="12" a="1"/>
  <c r="J86" i="12" a="1"/>
  <c r="V30" i="12" a="1"/>
  <c r="D49" i="12" a="1"/>
  <c r="V140" i="12" a="1"/>
  <c r="AG59" i="12" a="1"/>
  <c r="F115" i="12" a="1"/>
  <c r="W143" i="12" a="1"/>
  <c r="E138" i="12" a="1"/>
  <c r="D51" i="12" a="1"/>
  <c r="BO57" i="12" a="1"/>
  <c r="W109" i="12" a="1"/>
  <c r="I56" i="12" a="1"/>
  <c r="P59" i="12" a="1"/>
  <c r="I113" i="12" a="1"/>
  <c r="AC53" i="12" a="1"/>
  <c r="BA24" i="12" a="1"/>
  <c r="K137" i="12" a="1"/>
  <c r="P56" i="12" a="1"/>
  <c r="P78" i="12" a="1"/>
  <c r="K29" i="12" a="1"/>
  <c r="AB49" i="12" a="1"/>
  <c r="D50" i="12" a="1"/>
  <c r="H29" i="12" a="1"/>
  <c r="M170" i="12" a="1"/>
  <c r="X49" i="12" a="1"/>
  <c r="X56" i="12" a="1"/>
  <c r="W83" i="12" a="1"/>
  <c r="U26" i="12" a="1"/>
  <c r="P26" i="12" a="1"/>
  <c r="Z30" i="12" a="1"/>
  <c r="C22" i="12" a="1"/>
  <c r="V26" i="12" a="1"/>
  <c r="M78" i="12" a="1"/>
  <c r="Y49" i="12" a="1"/>
  <c r="E49" i="12" a="1"/>
  <c r="N86" i="12" a="1"/>
  <c r="L86" i="12" a="1"/>
  <c r="AT116" i="12" a="1"/>
  <c r="U140" i="12" a="1"/>
  <c r="K86" i="12" a="1"/>
  <c r="K113" i="12" a="1"/>
  <c r="H77" i="12" a="1"/>
  <c r="L114" i="12" a="1"/>
  <c r="E111" i="12" a="1"/>
  <c r="J108" i="12" a="1"/>
  <c r="J135" i="12" a="1"/>
  <c r="E54" i="12" a="1"/>
  <c r="AE83" i="12" a="1"/>
  <c r="AA22" i="12" a="1"/>
  <c r="S83" i="12" a="1"/>
  <c r="T167" i="12" a="1"/>
  <c r="F87" i="12" a="1"/>
  <c r="F87" i="12" l="1"/>
  <c r="T167" i="12"/>
  <c r="S83" i="12"/>
  <c r="AA22" i="12"/>
  <c r="AE83" i="12"/>
  <c r="E54" i="12"/>
  <c r="J135" i="12"/>
  <c r="J108" i="12"/>
  <c r="E111" i="12"/>
  <c r="L114" i="12"/>
  <c r="H77" i="12"/>
  <c r="K113" i="12"/>
  <c r="K86" i="12"/>
  <c r="U140" i="12"/>
  <c r="AT116" i="12"/>
  <c r="L86" i="12"/>
  <c r="N86" i="12"/>
  <c r="E49" i="12"/>
  <c r="Y49" i="12"/>
  <c r="M78" i="12"/>
  <c r="V26" i="12"/>
  <c r="C22" i="12"/>
  <c r="Z30" i="12"/>
  <c r="P26" i="12"/>
  <c r="U26" i="12"/>
  <c r="W83" i="12"/>
  <c r="X56" i="12"/>
  <c r="X49" i="12"/>
  <c r="M170" i="12"/>
  <c r="H29" i="12"/>
  <c r="D50" i="12"/>
  <c r="AB49" i="12"/>
  <c r="K29" i="12"/>
  <c r="P78" i="12"/>
  <c r="P56" i="12"/>
  <c r="K137" i="12"/>
  <c r="BA24" i="12"/>
  <c r="AC53" i="12"/>
  <c r="I113" i="12"/>
  <c r="P59" i="12"/>
  <c r="I56" i="12"/>
  <c r="W109" i="12"/>
  <c r="BO57" i="12"/>
  <c r="D51" i="12"/>
  <c r="E138" i="12"/>
  <c r="W143" i="12"/>
  <c r="F115" i="12"/>
  <c r="AG59" i="12"/>
  <c r="V140" i="12"/>
  <c r="D49" i="12"/>
  <c r="V30" i="12"/>
  <c r="J86" i="12"/>
  <c r="V56" i="12"/>
  <c r="N27" i="12"/>
  <c r="L115" i="12"/>
  <c r="AE143" i="12"/>
  <c r="I162" i="12"/>
  <c r="AF22" i="12"/>
  <c r="K54" i="12"/>
  <c r="AC79" i="12"/>
  <c r="AF142" i="12"/>
  <c r="AF21" i="12"/>
  <c r="AC32" i="12"/>
  <c r="AG53" i="12"/>
  <c r="K111" i="12"/>
  <c r="M31" i="12"/>
  <c r="O113" i="12"/>
  <c r="BE134" i="12"/>
  <c r="AF31" i="12"/>
  <c r="D32" i="12"/>
  <c r="AG32" i="12"/>
  <c r="AF49" i="12"/>
  <c r="U32" i="12"/>
  <c r="T59" i="12"/>
  <c r="N137" i="12"/>
  <c r="L168" i="12"/>
  <c r="Y108" i="12"/>
  <c r="H83" i="12"/>
  <c r="W49" i="12"/>
  <c r="AG108" i="12"/>
  <c r="C32" i="12"/>
  <c r="O144" i="12"/>
  <c r="S163" i="12"/>
  <c r="AG30" i="12"/>
  <c r="I87" i="12"/>
  <c r="J32" i="12"/>
  <c r="E51" i="12"/>
  <c r="F85" i="12"/>
  <c r="AC57" i="12"/>
  <c r="AA172" i="12"/>
  <c r="L111" i="12"/>
  <c r="V78" i="12"/>
  <c r="H108" i="12"/>
  <c r="AG57" i="12"/>
  <c r="AF56" i="12"/>
  <c r="R31" i="12"/>
  <c r="AA53" i="12"/>
  <c r="AC143" i="12"/>
  <c r="D162" i="12"/>
  <c r="AE22" i="12"/>
  <c r="D83" i="12"/>
  <c r="G22" i="12"/>
  <c r="Z163" i="12"/>
  <c r="U111" i="12"/>
  <c r="C114" i="12"/>
  <c r="J57" i="12"/>
  <c r="Y32" i="12"/>
  <c r="E29" i="12"/>
  <c r="AE113" i="12"/>
  <c r="T163" i="12"/>
  <c r="K30" i="12"/>
  <c r="H87" i="12"/>
  <c r="E87" i="12"/>
  <c r="C31" i="12"/>
  <c r="Q85" i="12"/>
  <c r="I169" i="12"/>
  <c r="W87" i="12"/>
  <c r="AA111" i="12"/>
  <c r="AE31" i="12"/>
  <c r="AD111" i="12"/>
  <c r="F32" i="12"/>
  <c r="F133" i="12"/>
  <c r="D26" i="12"/>
  <c r="M85" i="12"/>
  <c r="N54" i="12"/>
  <c r="M32" i="12"/>
  <c r="C29" i="12"/>
  <c r="L80" i="12"/>
  <c r="V138" i="12"/>
  <c r="D168" i="12"/>
  <c r="D55" i="12"/>
  <c r="G110" i="12"/>
  <c r="C50" i="12"/>
  <c r="S78" i="12"/>
  <c r="X50" i="12"/>
  <c r="F30" i="12"/>
  <c r="I79" i="12"/>
  <c r="W56" i="12"/>
  <c r="E78" i="12"/>
  <c r="L49" i="12"/>
  <c r="G80" i="12"/>
  <c r="X29" i="12"/>
  <c r="Y78" i="12"/>
  <c r="AD164" i="12"/>
  <c r="R51" i="12"/>
  <c r="AB57" i="12"/>
  <c r="AF79" i="12"/>
  <c r="T78" i="12"/>
  <c r="AA29" i="12"/>
  <c r="M49" i="12"/>
  <c r="K83" i="12"/>
  <c r="P139" i="12"/>
  <c r="W166" i="12"/>
  <c r="G139" i="12"/>
  <c r="N168" i="12"/>
  <c r="AF139" i="12"/>
  <c r="AQ134" i="12"/>
  <c r="F163" i="12"/>
  <c r="D29" i="12"/>
  <c r="U109" i="12"/>
  <c r="V135" i="12"/>
  <c r="U141" i="12"/>
  <c r="D114" i="12"/>
  <c r="T86" i="12"/>
  <c r="G115" i="12"/>
  <c r="AE86" i="12"/>
  <c r="H56" i="12"/>
  <c r="AE87" i="12"/>
  <c r="Z49" i="12"/>
  <c r="AA30" i="12"/>
  <c r="T141" i="12"/>
  <c r="S165" i="12"/>
  <c r="R22" i="12"/>
  <c r="X55" i="12"/>
  <c r="AE49" i="12"/>
  <c r="S56" i="12"/>
  <c r="AG86" i="12"/>
  <c r="V166" i="12"/>
  <c r="AD50" i="12"/>
  <c r="AG49" i="12"/>
  <c r="V32" i="12"/>
  <c r="O29" i="12"/>
  <c r="K49" i="12"/>
  <c r="O108" i="12"/>
  <c r="U136" i="12"/>
  <c r="AV24" i="12"/>
  <c r="Z113" i="12"/>
  <c r="Z108" i="12"/>
  <c r="O79" i="12"/>
  <c r="U113" i="12"/>
  <c r="T80" i="12"/>
  <c r="AB140" i="12"/>
  <c r="N163" i="12"/>
  <c r="V50" i="12"/>
  <c r="N111" i="12"/>
  <c r="P113" i="12"/>
  <c r="AE56" i="12"/>
  <c r="S80" i="12"/>
  <c r="AE80" i="12"/>
  <c r="R136" i="12"/>
  <c r="X85" i="12"/>
  <c r="AE59" i="12"/>
  <c r="AD30" i="12"/>
  <c r="K109" i="12"/>
  <c r="W172" i="12"/>
  <c r="N26" i="12"/>
  <c r="X53" i="12"/>
  <c r="F139" i="12"/>
  <c r="S28" i="12"/>
  <c r="Z53" i="12"/>
  <c r="AD115" i="12"/>
  <c r="Q143" i="12"/>
  <c r="AC163" i="12"/>
  <c r="O57" i="12"/>
  <c r="Y133" i="12"/>
  <c r="AA168" i="12"/>
  <c r="E30" i="12"/>
  <c r="I85" i="12"/>
  <c r="P138" i="12"/>
  <c r="S107" i="12"/>
  <c r="T22" i="12"/>
  <c r="G26" i="12"/>
  <c r="R32" i="12"/>
  <c r="F29" i="12"/>
  <c r="Z32" i="12"/>
  <c r="W51" i="12"/>
  <c r="Z137" i="12"/>
  <c r="AZ27" i="12"/>
  <c r="Z87" i="12"/>
  <c r="AC85" i="12"/>
  <c r="W53" i="12"/>
  <c r="P31" i="12"/>
  <c r="R143" i="12"/>
  <c r="X163" i="12"/>
  <c r="AB111" i="12"/>
  <c r="AC49" i="12"/>
  <c r="R86" i="12"/>
  <c r="K24" i="12"/>
  <c r="X109" i="12"/>
  <c r="V111" i="12"/>
  <c r="E115" i="12"/>
  <c r="R57" i="12"/>
  <c r="Y59" i="12"/>
  <c r="K51" i="12"/>
  <c r="S113" i="12"/>
  <c r="AC59" i="12"/>
  <c r="L57" i="12"/>
  <c r="H135" i="12"/>
  <c r="O85" i="12"/>
  <c r="J31" i="12"/>
  <c r="E56" i="12"/>
  <c r="AG77" i="12"/>
  <c r="I31" i="12"/>
  <c r="Q108" i="12"/>
  <c r="C144" i="12"/>
  <c r="E85" i="12"/>
  <c r="I50" i="12"/>
  <c r="H53" i="12"/>
  <c r="U56" i="12"/>
  <c r="AD59" i="12"/>
  <c r="L133" i="12"/>
  <c r="G87" i="12"/>
  <c r="W77" i="12"/>
  <c r="Z59" i="12"/>
  <c r="D22" i="12"/>
  <c r="AE138" i="12"/>
  <c r="AE21" i="12"/>
  <c r="AC133" i="12"/>
  <c r="AS116" i="12"/>
  <c r="E109" i="12"/>
  <c r="I78" i="12"/>
  <c r="AA21" i="12"/>
  <c r="AF83" i="12"/>
  <c r="U87" i="12"/>
  <c r="BM116" i="12"/>
  <c r="M22" i="12"/>
  <c r="O56" i="12"/>
  <c r="K139" i="12"/>
  <c r="U108" i="12"/>
  <c r="H50" i="12"/>
  <c r="G32" i="12"/>
  <c r="P110" i="12"/>
  <c r="K108" i="12"/>
  <c r="AC169" i="12"/>
  <c r="W108" i="12"/>
  <c r="L26" i="12"/>
  <c r="N113" i="12"/>
  <c r="E79" i="12"/>
  <c r="S49" i="12"/>
  <c r="K142" i="12"/>
  <c r="U167" i="12"/>
  <c r="AD56" i="12"/>
  <c r="M114" i="12"/>
  <c r="V49" i="12"/>
  <c r="J109" i="12"/>
  <c r="V29" i="12"/>
  <c r="E142" i="12"/>
  <c r="N138" i="12"/>
  <c r="C110" i="12"/>
  <c r="P30" i="12"/>
  <c r="T113" i="12"/>
  <c r="W30" i="12"/>
  <c r="N30" i="12"/>
  <c r="AA31" i="12"/>
  <c r="Y143" i="12"/>
  <c r="BC50" i="12"/>
  <c r="AG107" i="12"/>
  <c r="O30" i="12"/>
  <c r="AG87" i="12"/>
  <c r="AC50" i="12"/>
  <c r="R53" i="12"/>
  <c r="H49" i="12"/>
  <c r="C85" i="12"/>
  <c r="AD80" i="12"/>
  <c r="Y29" i="12"/>
  <c r="C59" i="12"/>
  <c r="M54" i="12"/>
  <c r="Y109" i="12"/>
  <c r="AF53" i="12"/>
  <c r="O111" i="12"/>
  <c r="O143" i="12"/>
  <c r="C169" i="12"/>
  <c r="S136" i="12"/>
  <c r="AY84" i="12"/>
  <c r="D141" i="12"/>
  <c r="BG86" i="12"/>
  <c r="AC55" i="12"/>
  <c r="Z114" i="12"/>
  <c r="P79" i="12"/>
  <c r="U86" i="12"/>
  <c r="Z109" i="12"/>
  <c r="AB165" i="12"/>
  <c r="N59" i="12"/>
  <c r="T54" i="12"/>
  <c r="O32" i="12"/>
  <c r="N85" i="12"/>
  <c r="O26" i="12"/>
  <c r="X110" i="12"/>
  <c r="W26" i="12"/>
  <c r="D86" i="12"/>
  <c r="G133" i="12"/>
  <c r="U114" i="12"/>
  <c r="Q57" i="12"/>
  <c r="AF111" i="12"/>
  <c r="O114" i="12"/>
  <c r="AG83" i="12"/>
  <c r="AC144" i="12"/>
  <c r="AA169" i="12"/>
  <c r="S30" i="12"/>
  <c r="AA115" i="12"/>
  <c r="AA32" i="12"/>
  <c r="U30" i="12"/>
  <c r="U83" i="12"/>
  <c r="E53" i="12"/>
  <c r="P83" i="12"/>
  <c r="F49" i="12"/>
  <c r="S53" i="12"/>
  <c r="G108" i="12"/>
  <c r="I115" i="12"/>
  <c r="J59" i="12"/>
  <c r="D77" i="12"/>
  <c r="AD28" i="12"/>
  <c r="D113" i="12"/>
  <c r="J49" i="12"/>
  <c r="U31" i="12"/>
  <c r="Q49" i="12"/>
  <c r="N49" i="12"/>
  <c r="I26" i="12"/>
  <c r="AE135" i="12"/>
  <c r="BO81" i="12"/>
  <c r="G59" i="12"/>
  <c r="W80" i="12"/>
  <c r="Y30" i="12"/>
  <c r="L32" i="12"/>
  <c r="V59" i="12"/>
  <c r="H79" i="12"/>
  <c r="Y135" i="12"/>
  <c r="Q138" i="12"/>
  <c r="BJ81" i="12"/>
  <c r="H170" i="12"/>
  <c r="AF110" i="12"/>
  <c r="P22" i="12"/>
  <c r="AC107" i="12"/>
  <c r="U77" i="12"/>
  <c r="AG113" i="12"/>
  <c r="Z22" i="12"/>
  <c r="L144" i="12"/>
  <c r="AG140" i="12"/>
  <c r="I138" i="12"/>
  <c r="U138" i="12"/>
  <c r="S21" i="12"/>
  <c r="H172" i="12"/>
  <c r="V172" i="12"/>
  <c r="E164" i="12"/>
  <c r="C164" i="12"/>
  <c r="U28" i="12"/>
  <c r="BL24" i="12"/>
  <c r="AM27" i="12"/>
  <c r="O59" i="12"/>
  <c r="E139" i="12"/>
  <c r="AG142" i="12"/>
  <c r="S144" i="12"/>
  <c r="I141" i="12"/>
  <c r="S137" i="12"/>
  <c r="R140" i="12"/>
  <c r="K166" i="12"/>
  <c r="D133" i="12"/>
  <c r="U51" i="12"/>
  <c r="J28" i="12"/>
  <c r="N28" i="12"/>
  <c r="J107" i="12"/>
  <c r="Y165" i="12"/>
  <c r="AS86" i="12"/>
  <c r="C86" i="12"/>
  <c r="AB139" i="12"/>
  <c r="L143" i="12"/>
  <c r="X32" i="12"/>
  <c r="AB115" i="12"/>
  <c r="Q137" i="12"/>
  <c r="Q135" i="12"/>
  <c r="P135" i="12"/>
  <c r="Y115" i="12"/>
  <c r="AD22" i="12"/>
  <c r="Z168" i="12"/>
  <c r="Z83" i="12"/>
  <c r="X22" i="12"/>
  <c r="AY58" i="12"/>
  <c r="Q80" i="12"/>
  <c r="J56" i="12"/>
  <c r="AF140" i="12"/>
  <c r="BK112" i="12"/>
  <c r="BG112" i="12"/>
  <c r="BC109" i="12"/>
  <c r="BJ84" i="12"/>
  <c r="T85" i="12"/>
  <c r="AP105" i="12"/>
  <c r="R85" i="12"/>
  <c r="BP84" i="12"/>
  <c r="O107" i="12"/>
  <c r="AW59" i="12"/>
  <c r="AV29" i="12"/>
  <c r="S32" i="12"/>
  <c r="Z142" i="12"/>
  <c r="J22" i="12"/>
  <c r="AB31" i="12"/>
  <c r="O78" i="12"/>
  <c r="AD27" i="12"/>
  <c r="W110" i="12"/>
  <c r="R80" i="12"/>
  <c r="X21" i="12"/>
  <c r="V22" i="12"/>
  <c r="E50" i="12"/>
  <c r="R114" i="12"/>
  <c r="Q109" i="12"/>
  <c r="S111" i="12"/>
  <c r="U57" i="12"/>
  <c r="Z51" i="12"/>
  <c r="K141" i="12"/>
  <c r="BI81" i="12"/>
  <c r="C113" i="12"/>
  <c r="AD108" i="12"/>
  <c r="AA139" i="12"/>
  <c r="H142" i="12"/>
  <c r="Y107" i="12"/>
  <c r="W137" i="12"/>
  <c r="AB135" i="12"/>
  <c r="Z172" i="12"/>
  <c r="AB137" i="12"/>
  <c r="E22" i="12"/>
  <c r="I77" i="12"/>
  <c r="G170" i="12"/>
  <c r="AA85" i="12"/>
  <c r="E167" i="12"/>
  <c r="AT84" i="12"/>
  <c r="AG139" i="12"/>
  <c r="F108" i="12"/>
  <c r="E80" i="12"/>
  <c r="I143" i="12"/>
  <c r="U137" i="12"/>
  <c r="AD135" i="12"/>
  <c r="X133" i="12"/>
  <c r="R21" i="12"/>
  <c r="M136" i="12"/>
  <c r="AE166" i="12"/>
  <c r="R170" i="12"/>
  <c r="K85" i="12"/>
  <c r="AE162" i="12"/>
  <c r="P163" i="12"/>
  <c r="AS54" i="12"/>
  <c r="M24" i="12"/>
  <c r="AA49" i="12"/>
  <c r="Q32" i="12"/>
  <c r="V144" i="12"/>
  <c r="Z139" i="12"/>
  <c r="G143" i="12"/>
  <c r="AA137" i="12"/>
  <c r="AC137" i="12"/>
  <c r="H162" i="12"/>
  <c r="D79" i="12"/>
  <c r="AO134" i="12"/>
  <c r="Z170" i="12"/>
  <c r="Q170" i="12"/>
  <c r="Y22" i="12"/>
  <c r="BN84" i="12"/>
  <c r="BB111" i="12"/>
  <c r="Z56" i="12"/>
  <c r="G114" i="12"/>
  <c r="D31" i="12"/>
  <c r="T26" i="12"/>
  <c r="AD142" i="12"/>
  <c r="D137" i="12"/>
  <c r="S135" i="12"/>
  <c r="L135" i="12"/>
  <c r="AD165" i="12"/>
  <c r="AF169" i="12"/>
  <c r="E163" i="12"/>
  <c r="Z28" i="12"/>
  <c r="AW134" i="12"/>
  <c r="AC170" i="12"/>
  <c r="AS27" i="12"/>
  <c r="L107" i="12"/>
  <c r="AG144" i="12"/>
  <c r="T142" i="12"/>
  <c r="S143" i="12"/>
  <c r="V139" i="12"/>
  <c r="AF137" i="12"/>
  <c r="F138" i="12"/>
  <c r="C136" i="12"/>
  <c r="G164" i="12"/>
  <c r="N169" i="12"/>
  <c r="C138" i="12"/>
  <c r="C77" i="12"/>
  <c r="D166" i="12"/>
  <c r="T114" i="12"/>
  <c r="BO112" i="12"/>
  <c r="AY87" i="12"/>
  <c r="J54" i="12"/>
  <c r="X111" i="12"/>
  <c r="M143" i="12"/>
  <c r="AG110" i="12"/>
  <c r="W139" i="12"/>
  <c r="AC140" i="12"/>
  <c r="O141" i="12"/>
  <c r="AD141" i="12"/>
  <c r="AE137" i="12"/>
  <c r="Y167" i="12"/>
  <c r="AB163" i="12"/>
  <c r="AF172" i="12"/>
  <c r="AA77" i="12"/>
  <c r="BM82" i="12"/>
  <c r="AC56" i="12"/>
  <c r="AA109" i="12"/>
  <c r="E28" i="12"/>
  <c r="BF23" i="12"/>
  <c r="BH25" i="12"/>
  <c r="V169" i="12"/>
  <c r="AU32" i="12"/>
  <c r="BC23" i="12"/>
  <c r="AT60" i="12"/>
  <c r="BH82" i="12"/>
  <c r="BN32" i="12"/>
  <c r="AX58" i="12"/>
  <c r="BG111" i="12"/>
  <c r="AS55" i="12"/>
  <c r="Y85" i="12"/>
  <c r="N53" i="12"/>
  <c r="E108" i="12"/>
  <c r="Q53" i="12"/>
  <c r="N167" i="12"/>
  <c r="C54" i="12"/>
  <c r="AE55" i="12"/>
  <c r="Q50" i="12"/>
  <c r="AB26" i="12"/>
  <c r="AA108" i="12"/>
  <c r="AE114" i="12"/>
  <c r="AB28" i="12"/>
  <c r="AF80" i="12"/>
  <c r="S86" i="12"/>
  <c r="AD78" i="12"/>
  <c r="D57" i="12"/>
  <c r="AE77" i="12"/>
  <c r="D78" i="12"/>
  <c r="L141" i="12"/>
  <c r="AS111" i="12"/>
  <c r="S139" i="12"/>
  <c r="V86" i="12"/>
  <c r="G56" i="12"/>
  <c r="R49" i="12"/>
  <c r="S141" i="12"/>
  <c r="I140" i="12"/>
  <c r="AC141" i="12"/>
  <c r="K163" i="12"/>
  <c r="K140" i="12"/>
  <c r="P77" i="12"/>
  <c r="BB134" i="12"/>
  <c r="AF114" i="12"/>
  <c r="E172" i="12"/>
  <c r="V162" i="12"/>
  <c r="BF27" i="12"/>
  <c r="P143" i="12"/>
  <c r="R50" i="12"/>
  <c r="D59" i="12"/>
  <c r="L21" i="12"/>
  <c r="AG136" i="12"/>
  <c r="G141" i="12"/>
  <c r="AG138" i="12"/>
  <c r="N107" i="12"/>
  <c r="N141" i="12"/>
  <c r="Z138" i="12"/>
  <c r="X114" i="12"/>
  <c r="H28" i="12"/>
  <c r="S77" i="12"/>
  <c r="V83" i="12"/>
  <c r="BH86" i="12"/>
  <c r="O109" i="12"/>
  <c r="AC22" i="12"/>
  <c r="T108" i="12"/>
  <c r="C115" i="12"/>
  <c r="H21" i="12"/>
  <c r="J133" i="12"/>
  <c r="L138" i="12"/>
  <c r="AB138" i="12"/>
  <c r="O168" i="12"/>
  <c r="O164" i="12"/>
  <c r="H165" i="12"/>
  <c r="P166" i="12"/>
  <c r="AA167" i="12"/>
  <c r="P165" i="12"/>
  <c r="AP82" i="12"/>
  <c r="M110" i="12"/>
  <c r="Y87" i="12"/>
  <c r="G144" i="12"/>
  <c r="M53" i="12"/>
  <c r="AG115" i="12"/>
  <c r="S51" i="12"/>
  <c r="L140" i="12"/>
  <c r="L136" i="12"/>
  <c r="AB168" i="12"/>
  <c r="C140" i="12"/>
  <c r="M162" i="12"/>
  <c r="J163" i="12"/>
  <c r="J83" i="12"/>
  <c r="P162" i="12"/>
  <c r="S166" i="12"/>
  <c r="BO116" i="12"/>
  <c r="Z110" i="12"/>
  <c r="O139" i="12"/>
  <c r="H139" i="12"/>
  <c r="R56" i="12"/>
  <c r="J110" i="12"/>
  <c r="T140" i="12"/>
  <c r="R135" i="12"/>
  <c r="T133" i="12"/>
  <c r="U166" i="12"/>
  <c r="AF170" i="12"/>
  <c r="AC135" i="12"/>
  <c r="Q83" i="12"/>
  <c r="N165" i="12"/>
  <c r="F165" i="12"/>
  <c r="BD88" i="12"/>
  <c r="AM84" i="12"/>
  <c r="Q21" i="12"/>
  <c r="R107" i="12"/>
  <c r="R108" i="12"/>
  <c r="T111" i="12"/>
  <c r="Y139" i="12"/>
  <c r="W136" i="12"/>
  <c r="V137" i="12"/>
  <c r="P170" i="12"/>
  <c r="T136" i="12"/>
  <c r="Z85" i="12"/>
  <c r="J114" i="12"/>
  <c r="AA165" i="12"/>
  <c r="I164" i="12"/>
  <c r="AZ82" i="12"/>
  <c r="I83" i="12"/>
  <c r="T30" i="12"/>
  <c r="AB79" i="12"/>
  <c r="V167" i="12"/>
  <c r="BI88" i="12"/>
  <c r="L167" i="12"/>
  <c r="AX32" i="12"/>
  <c r="BL105" i="12"/>
  <c r="AP111" i="12"/>
  <c r="BH88" i="12"/>
  <c r="BP23" i="12"/>
  <c r="AW112" i="12"/>
  <c r="BP108" i="12"/>
  <c r="BI112" i="12"/>
  <c r="H78" i="12"/>
  <c r="R115" i="12"/>
  <c r="H141" i="12"/>
  <c r="D170" i="12"/>
  <c r="W107" i="12"/>
  <c r="AB30" i="12"/>
  <c r="X78" i="12"/>
  <c r="H54" i="12"/>
  <c r="F26" i="12"/>
  <c r="J144" i="12"/>
  <c r="J164" i="12"/>
  <c r="N108" i="12"/>
  <c r="AE30" i="12"/>
  <c r="N114" i="12"/>
  <c r="V77" i="12"/>
  <c r="V57" i="12"/>
  <c r="S31" i="12"/>
  <c r="R83" i="12"/>
  <c r="G49" i="12"/>
  <c r="U53" i="12"/>
  <c r="AG78" i="12"/>
  <c r="L85" i="12"/>
  <c r="AG50" i="12"/>
  <c r="N135" i="12"/>
  <c r="AA136" i="12"/>
  <c r="J137" i="12"/>
  <c r="E162" i="12"/>
  <c r="K136" i="12"/>
  <c r="G169" i="12"/>
  <c r="N22" i="12"/>
  <c r="M21" i="12"/>
  <c r="O83" i="12"/>
  <c r="W170" i="12"/>
  <c r="BJ50" i="12"/>
  <c r="Q29" i="12"/>
  <c r="AG26" i="12"/>
  <c r="P108" i="12"/>
  <c r="AB50" i="12"/>
  <c r="N143" i="12"/>
  <c r="R137" i="12"/>
  <c r="G140" i="12"/>
  <c r="C165" i="12"/>
  <c r="D167" i="12"/>
  <c r="W133" i="12"/>
  <c r="AD166" i="12"/>
  <c r="Z77" i="12"/>
  <c r="AS112" i="12"/>
  <c r="BN110" i="12"/>
  <c r="BP50" i="12"/>
  <c r="L53" i="12"/>
  <c r="N139" i="12"/>
  <c r="K107" i="12"/>
  <c r="AA28" i="12"/>
  <c r="S57" i="12"/>
  <c r="T138" i="12"/>
  <c r="AA135" i="12"/>
  <c r="L170" i="12"/>
  <c r="G138" i="12"/>
  <c r="L77" i="12"/>
  <c r="E83" i="12"/>
  <c r="X166" i="12"/>
  <c r="AF85" i="12"/>
  <c r="Q162" i="12"/>
  <c r="AM55" i="12"/>
  <c r="AE78" i="12"/>
  <c r="R54" i="12"/>
  <c r="C139" i="12"/>
  <c r="O142" i="12"/>
  <c r="Y83" i="12"/>
  <c r="H114" i="12"/>
  <c r="N136" i="12"/>
  <c r="N133" i="12"/>
  <c r="AE169" i="12"/>
  <c r="J136" i="12"/>
  <c r="M79" i="12"/>
  <c r="O172" i="12"/>
  <c r="AB170" i="12"/>
  <c r="T164" i="12"/>
  <c r="R166" i="12"/>
  <c r="AO58" i="12"/>
  <c r="R109" i="12"/>
  <c r="AD139" i="12"/>
  <c r="AD143" i="12"/>
  <c r="T32" i="12"/>
  <c r="Q77" i="12"/>
  <c r="O136" i="12"/>
  <c r="Y141" i="12"/>
  <c r="G137" i="12"/>
  <c r="F162" i="12"/>
  <c r="R163" i="12"/>
  <c r="Q136" i="12"/>
  <c r="G168" i="12"/>
  <c r="X162" i="12"/>
  <c r="AF77" i="12"/>
  <c r="AR110" i="12"/>
  <c r="BJ31" i="12"/>
  <c r="J111" i="12"/>
  <c r="AB144" i="12"/>
  <c r="Q139" i="12"/>
  <c r="AA80" i="12"/>
  <c r="P140" i="12"/>
  <c r="S133" i="12"/>
  <c r="X138" i="12"/>
  <c r="O169" i="12"/>
  <c r="R133" i="12"/>
  <c r="AF51" i="12"/>
  <c r="BM134" i="12"/>
  <c r="U107" i="12"/>
  <c r="G83" i="12"/>
  <c r="BM31" i="12"/>
  <c r="E21" i="12"/>
  <c r="D136" i="12"/>
  <c r="C21" i="12"/>
  <c r="AG169" i="12"/>
  <c r="BM78" i="12"/>
  <c r="BP81" i="12"/>
  <c r="AO26" i="12"/>
  <c r="BN88" i="12"/>
  <c r="AW116" i="12"/>
  <c r="BN81" i="12"/>
  <c r="BH59" i="12"/>
  <c r="AO106" i="12"/>
  <c r="AR105" i="12"/>
  <c r="AP58" i="12"/>
  <c r="E133" i="12"/>
  <c r="AT112" i="12"/>
  <c r="C56" i="12"/>
  <c r="U54" i="12"/>
  <c r="F59" i="12"/>
  <c r="T56" i="12"/>
  <c r="J113" i="12"/>
  <c r="U143" i="12"/>
  <c r="BN134" i="12"/>
  <c r="Y26" i="12"/>
  <c r="Q59" i="12"/>
  <c r="AF59" i="12"/>
  <c r="O55" i="12"/>
  <c r="E31" i="12"/>
  <c r="C142" i="12"/>
  <c r="AA170" i="12"/>
  <c r="K31" i="12"/>
  <c r="X54" i="12"/>
  <c r="AG54" i="12"/>
  <c r="N21" i="12"/>
  <c r="AF30" i="12"/>
  <c r="E141" i="12"/>
  <c r="V133" i="12"/>
  <c r="AD138" i="12"/>
  <c r="M167" i="12"/>
  <c r="F172" i="12"/>
  <c r="AA141" i="12"/>
  <c r="R79" i="12"/>
  <c r="I166" i="12"/>
  <c r="AO116" i="12"/>
  <c r="AO23" i="12"/>
  <c r="BD49" i="12"/>
  <c r="AC54" i="12"/>
  <c r="AB29" i="12"/>
  <c r="AD144" i="12"/>
  <c r="D142" i="12"/>
  <c r="J140" i="12"/>
  <c r="Z141" i="12"/>
  <c r="I136" i="12"/>
  <c r="T79" i="12"/>
  <c r="U169" i="12"/>
  <c r="Y138" i="12"/>
  <c r="AB172" i="12"/>
  <c r="S168" i="12"/>
  <c r="M115" i="12"/>
  <c r="AR116" i="12"/>
  <c r="AW52" i="12"/>
  <c r="AF78" i="12"/>
  <c r="R142" i="12"/>
  <c r="I22" i="12"/>
  <c r="X144" i="12"/>
  <c r="T87" i="12"/>
  <c r="X135" i="12"/>
  <c r="V141" i="12"/>
  <c r="H168" i="12"/>
  <c r="AA140" i="12"/>
  <c r="D85" i="12"/>
  <c r="E165" i="12"/>
  <c r="AC165" i="12"/>
  <c r="Z167" i="12"/>
  <c r="G85" i="12"/>
  <c r="BM60" i="12"/>
  <c r="AB109" i="12"/>
  <c r="J85" i="12"/>
  <c r="AA142" i="12"/>
  <c r="L59" i="12"/>
  <c r="M139" i="12"/>
  <c r="AF136" i="12"/>
  <c r="T143" i="12"/>
  <c r="J138" i="12"/>
  <c r="Q107" i="12"/>
  <c r="J143" i="12"/>
  <c r="X115" i="12"/>
  <c r="S164" i="12"/>
  <c r="Z21" i="12"/>
  <c r="AE28" i="12"/>
  <c r="I165" i="12"/>
  <c r="BP86" i="12"/>
  <c r="AG51" i="12"/>
  <c r="F142" i="12"/>
  <c r="AB59" i="12"/>
  <c r="E114" i="12"/>
  <c r="AE144" i="12"/>
  <c r="H133" i="12"/>
  <c r="N140" i="12"/>
  <c r="M140" i="12"/>
  <c r="Y28" i="12"/>
  <c r="L166" i="12"/>
  <c r="AX134" i="12"/>
  <c r="AP134" i="12"/>
  <c r="AV134" i="12"/>
  <c r="X107" i="12"/>
  <c r="BG24" i="12"/>
  <c r="BK23" i="12"/>
  <c r="H80" i="12"/>
  <c r="Q144" i="12"/>
  <c r="V142" i="12"/>
  <c r="AE79" i="12"/>
  <c r="U133" i="12"/>
  <c r="M138" i="12"/>
  <c r="I135" i="12"/>
  <c r="AD79" i="12"/>
  <c r="K138" i="12"/>
  <c r="AC164" i="12"/>
  <c r="V115" i="12"/>
  <c r="M164" i="12"/>
  <c r="AE164" i="12"/>
  <c r="BF54" i="12"/>
  <c r="I107" i="12"/>
  <c r="E140" i="12"/>
  <c r="U168" i="12"/>
  <c r="BL134" i="12"/>
  <c r="AR25" i="12"/>
  <c r="AQ81" i="12"/>
  <c r="AY24" i="12"/>
  <c r="AU110" i="12"/>
  <c r="AW80" i="12"/>
  <c r="AO27" i="12"/>
  <c r="AC115" i="12"/>
  <c r="AX84" i="12"/>
  <c r="N83" i="12"/>
  <c r="AX52" i="12"/>
  <c r="O80" i="12"/>
  <c r="T137" i="12"/>
  <c r="AP50" i="12"/>
  <c r="V87" i="12"/>
  <c r="W59" i="12"/>
  <c r="X80" i="12"/>
  <c r="AF107" i="12"/>
  <c r="S54" i="12"/>
  <c r="N109" i="12"/>
  <c r="R168" i="12"/>
  <c r="V53" i="12"/>
  <c r="G50" i="12"/>
  <c r="W79" i="12"/>
  <c r="F53" i="12"/>
  <c r="Z86" i="12"/>
  <c r="T139" i="12"/>
  <c r="BG134" i="12"/>
  <c r="F110" i="12"/>
  <c r="C78" i="12"/>
  <c r="AC30" i="12"/>
  <c r="AE139" i="12"/>
  <c r="F143" i="12"/>
  <c r="Y137" i="12"/>
  <c r="D138" i="12"/>
  <c r="T135" i="12"/>
  <c r="Y166" i="12"/>
  <c r="F164" i="12"/>
  <c r="O137" i="12"/>
  <c r="U170" i="12"/>
  <c r="F168" i="12"/>
  <c r="Q164" i="12"/>
  <c r="BP55" i="12"/>
  <c r="AQ82" i="12"/>
  <c r="H113" i="12"/>
  <c r="I108" i="12"/>
  <c r="R139" i="12"/>
  <c r="N142" i="12"/>
  <c r="K135" i="12"/>
  <c r="O133" i="12"/>
  <c r="AA143" i="12"/>
  <c r="AD107" i="12"/>
  <c r="P85" i="12"/>
  <c r="M172" i="12"/>
  <c r="H166" i="12"/>
  <c r="M169" i="12"/>
  <c r="K79" i="12"/>
  <c r="AW60" i="12"/>
  <c r="BJ111" i="12"/>
  <c r="Y144" i="12"/>
  <c r="AF143" i="12"/>
  <c r="AB54" i="12"/>
  <c r="X142" i="12"/>
  <c r="AF135" i="12"/>
  <c r="AC136" i="12"/>
  <c r="H137" i="12"/>
  <c r="AB51" i="12"/>
  <c r="J141" i="12"/>
  <c r="R28" i="12"/>
  <c r="I168" i="12"/>
  <c r="H163" i="12"/>
  <c r="P21" i="12"/>
  <c r="W85" i="12"/>
  <c r="BN54" i="12"/>
  <c r="G53" i="12"/>
  <c r="U139" i="12"/>
  <c r="D143" i="12"/>
  <c r="W57" i="12"/>
  <c r="U142" i="12"/>
  <c r="P133" i="12"/>
  <c r="M137" i="12"/>
  <c r="G135" i="12"/>
  <c r="D164" i="12"/>
  <c r="J168" i="12"/>
  <c r="AE133" i="12"/>
  <c r="AF166" i="12"/>
  <c r="AB83" i="12"/>
  <c r="H22" i="12"/>
  <c r="G21" i="12"/>
  <c r="BC29" i="12"/>
  <c r="AG80" i="12"/>
  <c r="M26" i="12"/>
  <c r="T109" i="12"/>
  <c r="D111" i="12"/>
  <c r="L139" i="12"/>
  <c r="H138" i="12"/>
  <c r="AE136" i="12"/>
  <c r="Y136" i="12"/>
  <c r="T170" i="12"/>
  <c r="M163" i="12"/>
  <c r="AG165" i="12"/>
  <c r="S115" i="12"/>
  <c r="K167" i="12"/>
  <c r="AG164" i="12"/>
  <c r="AW29" i="12"/>
  <c r="D53" i="12"/>
  <c r="Y79" i="12"/>
  <c r="Q56" i="12"/>
  <c r="J142" i="12"/>
  <c r="AF144" i="12"/>
  <c r="R138" i="12"/>
  <c r="Z135" i="12"/>
  <c r="F141" i="12"/>
  <c r="AE163" i="12"/>
  <c r="AB164" i="12"/>
  <c r="D140" i="12"/>
  <c r="AB162" i="12"/>
  <c r="X168" i="12"/>
  <c r="N77" i="12"/>
  <c r="G86" i="12"/>
  <c r="O77" i="12"/>
  <c r="X141" i="12"/>
  <c r="R167" i="12"/>
  <c r="BO52" i="12"/>
  <c r="AR30" i="12"/>
  <c r="BM58" i="12"/>
  <c r="BQ56" i="12"/>
  <c r="AZ60" i="12"/>
  <c r="I21" i="12"/>
  <c r="BF105" i="12"/>
  <c r="M83" i="12"/>
  <c r="BN23" i="12"/>
  <c r="U163" i="12"/>
  <c r="BM84" i="12"/>
  <c r="I32" i="12"/>
  <c r="AC113" i="12"/>
  <c r="Y86" i="12"/>
  <c r="H59" i="12"/>
  <c r="G111" i="12"/>
  <c r="Q115" i="12"/>
  <c r="AD53" i="12"/>
  <c r="N50" i="12"/>
  <c r="F56" i="12"/>
  <c r="Y50" i="12"/>
  <c r="Q54" i="12"/>
  <c r="Q26" i="12"/>
  <c r="C141" i="12"/>
  <c r="Q172" i="12"/>
  <c r="V80" i="12"/>
  <c r="R26" i="12"/>
  <c r="X57" i="12"/>
  <c r="P80" i="12"/>
  <c r="AB56" i="12"/>
  <c r="AF26" i="12"/>
  <c r="D172" i="12"/>
  <c r="Z26" i="12"/>
  <c r="AE32" i="12"/>
  <c r="W21" i="12"/>
  <c r="G142" i="12"/>
  <c r="AG143" i="12"/>
  <c r="AA138" i="12"/>
  <c r="W140" i="12"/>
  <c r="F136" i="12"/>
  <c r="P114" i="12"/>
  <c r="Z162" i="12"/>
  <c r="C163" i="12"/>
  <c r="M165" i="12"/>
  <c r="M166" i="12"/>
  <c r="W167" i="12"/>
  <c r="AV25" i="12"/>
  <c r="AO57" i="12"/>
  <c r="M144" i="12"/>
  <c r="Y21" i="12"/>
  <c r="I144" i="12"/>
  <c r="AG21" i="12"/>
  <c r="P141" i="12"/>
  <c r="X137" i="12"/>
  <c r="AG137" i="12"/>
  <c r="Y164" i="12"/>
  <c r="BC134" i="12"/>
  <c r="AN134" i="12"/>
  <c r="V21" i="12"/>
  <c r="AM134" i="12"/>
  <c r="X169" i="12"/>
  <c r="BC82" i="12"/>
  <c r="AA50" i="12"/>
  <c r="Y142" i="12"/>
  <c r="C53" i="12"/>
  <c r="U80" i="12"/>
  <c r="V143" i="12"/>
  <c r="Q141" i="12"/>
  <c r="Z133" i="12"/>
  <c r="O140" i="12"/>
  <c r="F28" i="12"/>
  <c r="AG167" i="12"/>
  <c r="X136" i="12"/>
  <c r="D107" i="12"/>
  <c r="C107" i="12"/>
  <c r="AG85" i="12"/>
  <c r="D115" i="12"/>
  <c r="BO29" i="12"/>
  <c r="AD31" i="12"/>
  <c r="P142" i="12"/>
  <c r="M142" i="12"/>
  <c r="P109" i="12"/>
  <c r="G77" i="12"/>
  <c r="C137" i="12"/>
  <c r="AE140" i="12"/>
  <c r="W141" i="12"/>
  <c r="H167" i="12"/>
  <c r="Y170" i="12"/>
  <c r="Z140" i="12"/>
  <c r="AE107" i="12"/>
  <c r="U172" i="12"/>
  <c r="P169" i="12"/>
  <c r="AR88" i="12"/>
  <c r="BE88" i="12"/>
  <c r="X108" i="12"/>
  <c r="Z144" i="12"/>
  <c r="AC87" i="12"/>
  <c r="AD26" i="12"/>
  <c r="W142" i="12"/>
  <c r="W135" i="12"/>
  <c r="X143" i="12"/>
  <c r="AF163" i="12"/>
  <c r="U135" i="12"/>
  <c r="C166" i="12"/>
  <c r="AB22" i="12"/>
  <c r="AE85" i="12"/>
  <c r="F77" i="12"/>
  <c r="M77" i="12"/>
  <c r="BF116" i="12"/>
  <c r="H115" i="12"/>
  <c r="AA144" i="12"/>
  <c r="F144" i="12"/>
  <c r="H26" i="12"/>
  <c r="V31" i="12"/>
  <c r="C135" i="12"/>
  <c r="AB136" i="12"/>
  <c r="Y140" i="12"/>
  <c r="AC77" i="12"/>
  <c r="S167" i="12"/>
  <c r="E136" i="12"/>
  <c r="Q168" i="12"/>
  <c r="AE167" i="12"/>
  <c r="V163" i="12"/>
  <c r="J115" i="12"/>
  <c r="D139" i="12"/>
  <c r="P136" i="12"/>
  <c r="S169" i="12"/>
  <c r="AV52" i="12"/>
  <c r="AM57" i="12"/>
  <c r="AZ58" i="12"/>
  <c r="AT52" i="12"/>
  <c r="BJ116" i="12"/>
  <c r="AB77" i="12"/>
  <c r="AT29" i="12"/>
  <c r="S79" i="12"/>
  <c r="BQ25" i="12"/>
  <c r="P107" i="12"/>
  <c r="AW27" i="12"/>
  <c r="D87" i="12"/>
  <c r="P54" i="12"/>
  <c r="C133" i="12"/>
  <c r="AX112" i="12"/>
  <c r="I114" i="12"/>
  <c r="P86" i="12"/>
  <c r="S114" i="12"/>
  <c r="J53" i="12"/>
  <c r="H109" i="12"/>
  <c r="H86" i="12"/>
  <c r="AF165" i="12"/>
  <c r="L108" i="12"/>
  <c r="I139" i="12"/>
  <c r="W144" i="12"/>
  <c r="U144" i="12"/>
  <c r="AE108" i="12"/>
  <c r="AD136" i="12"/>
  <c r="M133" i="12"/>
  <c r="K133" i="12"/>
  <c r="V79" i="12"/>
  <c r="W168" i="12"/>
  <c r="AF167" i="12"/>
  <c r="AA51" i="12"/>
  <c r="AA163" i="12"/>
  <c r="AD162" i="12"/>
  <c r="BA58" i="12"/>
  <c r="AB107" i="12"/>
  <c r="I142" i="12"/>
  <c r="K144" i="12"/>
  <c r="D144" i="12"/>
  <c r="L87" i="12"/>
  <c r="Q133" i="12"/>
  <c r="S140" i="12"/>
  <c r="C162" i="12"/>
  <c r="AD133" i="12"/>
  <c r="AC83" i="12"/>
  <c r="Z107" i="12"/>
  <c r="AF115" i="12"/>
  <c r="Q114" i="12"/>
  <c r="AG172" i="12"/>
  <c r="AZ112" i="12"/>
  <c r="Y53" i="12"/>
  <c r="L142" i="12"/>
  <c r="E143" i="12"/>
  <c r="Q31" i="12"/>
  <c r="P144" i="12"/>
  <c r="AA133" i="12"/>
  <c r="AF138" i="12"/>
  <c r="V136" i="12"/>
  <c r="P172" i="12"/>
  <c r="AA164" i="12"/>
  <c r="I137" i="12"/>
  <c r="D28" i="12"/>
  <c r="L22" i="12"/>
  <c r="L165" i="12"/>
  <c r="BJ105" i="12"/>
  <c r="AT50" i="12"/>
  <c r="F31" i="12"/>
  <c r="AC142" i="12"/>
  <c r="S22" i="12"/>
  <c r="W114" i="12"/>
  <c r="T144" i="12"/>
  <c r="W138" i="12"/>
  <c r="O135" i="12"/>
  <c r="AF133" i="12"/>
  <c r="P51" i="12"/>
  <c r="X79" i="12"/>
  <c r="AG135" i="12"/>
  <c r="BI134" i="12"/>
  <c r="C172" i="12"/>
  <c r="L83" i="12"/>
  <c r="BI82" i="12"/>
  <c r="AP86" i="12"/>
  <c r="G31" i="12"/>
  <c r="H144" i="12"/>
  <c r="S142" i="12"/>
  <c r="M56" i="12"/>
  <c r="F135" i="12"/>
  <c r="AF141" i="12"/>
  <c r="P137" i="12"/>
  <c r="T168" i="12"/>
  <c r="AB141" i="12"/>
  <c r="AD21" i="12"/>
  <c r="S172" i="12"/>
  <c r="P168" i="12"/>
  <c r="R164" i="12"/>
  <c r="Y172" i="12"/>
  <c r="BL87" i="12"/>
  <c r="S59" i="12"/>
  <c r="E144" i="12"/>
  <c r="AB142" i="12"/>
  <c r="AE111" i="12"/>
  <c r="O110" i="12"/>
  <c r="I133" i="12"/>
  <c r="AD137" i="12"/>
  <c r="AC138" i="12"/>
  <c r="AD85" i="12"/>
  <c r="L79" i="12"/>
  <c r="H143" i="12"/>
  <c r="G172" i="12"/>
  <c r="C170" i="12"/>
  <c r="BF52" i="12"/>
  <c r="AA26" i="12"/>
  <c r="Z143" i="12"/>
  <c r="AB143" i="12"/>
  <c r="O162" i="12"/>
  <c r="BO105" i="12"/>
  <c r="AW50" i="12"/>
  <c r="BO84" i="12"/>
  <c r="F83" i="12"/>
  <c r="BK114" i="12"/>
  <c r="X83" i="12"/>
  <c r="BQ31" i="12"/>
  <c r="BL81" i="12"/>
  <c r="BK55" i="12"/>
  <c r="O51" i="12"/>
  <c r="AV54" i="12"/>
  <c r="N170" i="12"/>
  <c r="BL55" i="12"/>
  <c r="BN24" i="12"/>
  <c r="M86" i="12"/>
  <c r="AA56" i="12"/>
  <c r="Q78" i="12"/>
  <c r="X139" i="12"/>
  <c r="AA79" i="12"/>
  <c r="F140" i="12"/>
  <c r="H136" i="12"/>
  <c r="AB133" i="12"/>
  <c r="U165" i="12"/>
  <c r="P167" i="12"/>
  <c r="M135" i="12"/>
  <c r="K114" i="12"/>
  <c r="K115" i="12"/>
  <c r="E169" i="12"/>
  <c r="BB116" i="12"/>
  <c r="AS82" i="12"/>
  <c r="R169" i="12"/>
  <c r="G107" i="12"/>
  <c r="I172" i="12"/>
  <c r="W28" i="12"/>
  <c r="BI27" i="12"/>
  <c r="BH23" i="12"/>
  <c r="AM60" i="12"/>
  <c r="BK81" i="12"/>
  <c r="BL112" i="12"/>
  <c r="AY105" i="12"/>
  <c r="AV78" i="12"/>
  <c r="BA111" i="12"/>
  <c r="BB23" i="12"/>
  <c r="BG78" i="12"/>
  <c r="AX88" i="12"/>
  <c r="U22" i="12"/>
  <c r="T169" i="12"/>
  <c r="X77" i="12"/>
  <c r="AT25" i="12"/>
  <c r="AW88" i="12"/>
  <c r="AN24" i="12"/>
  <c r="AW55" i="12"/>
  <c r="BL116" i="12"/>
  <c r="BP25" i="12"/>
  <c r="BL86" i="12"/>
  <c r="AX80" i="12"/>
  <c r="AW87" i="12"/>
  <c r="AX31" i="12"/>
  <c r="BB30" i="12"/>
  <c r="AF162" i="12"/>
  <c r="V165" i="12"/>
  <c r="BA52" i="12"/>
  <c r="BG58" i="12"/>
  <c r="BD105" i="12"/>
  <c r="AT106" i="12"/>
  <c r="AW25" i="12"/>
  <c r="BG23" i="12"/>
  <c r="AY53" i="12"/>
  <c r="AQ109" i="12"/>
  <c r="AU59" i="12"/>
  <c r="BF60" i="12"/>
  <c r="BL108" i="12"/>
  <c r="AV116" i="12"/>
  <c r="AB167" i="12"/>
  <c r="BF134" i="12"/>
  <c r="V170" i="12"/>
  <c r="K168" i="12"/>
  <c r="BB24" i="12"/>
  <c r="AU105" i="12"/>
  <c r="AY52" i="12"/>
  <c r="BD82" i="12"/>
  <c r="AP88" i="12"/>
  <c r="BH24" i="12"/>
  <c r="BQ58" i="12"/>
  <c r="BP32" i="12"/>
  <c r="AX87" i="12"/>
  <c r="AU23" i="12"/>
  <c r="BG31" i="12"/>
  <c r="T172" i="12"/>
  <c r="D163" i="12"/>
  <c r="Z164" i="12"/>
  <c r="AC51" i="12"/>
  <c r="E166" i="12"/>
  <c r="BI60" i="12"/>
  <c r="AT23" i="12"/>
  <c r="BQ116" i="12"/>
  <c r="BD81" i="12"/>
  <c r="AN110" i="12"/>
  <c r="BE106" i="12"/>
  <c r="AV88" i="12"/>
  <c r="AR55" i="12"/>
  <c r="AQ30" i="12"/>
  <c r="BK88" i="12"/>
  <c r="BM24" i="12"/>
  <c r="N115" i="12"/>
  <c r="AG162" i="12"/>
  <c r="Y77" i="12"/>
  <c r="Q28" i="12"/>
  <c r="AP24" i="12"/>
  <c r="AW58" i="12"/>
  <c r="AN52" i="12"/>
  <c r="BA106" i="12"/>
  <c r="BK82" i="12"/>
  <c r="BO110" i="12"/>
  <c r="BB87" i="12"/>
  <c r="AV27" i="12"/>
  <c r="AX82" i="12"/>
  <c r="AT26" i="12"/>
  <c r="AQ23" i="12"/>
  <c r="AN54" i="12"/>
  <c r="AC167" i="12"/>
  <c r="AC166" i="12"/>
  <c r="Z169" i="12"/>
  <c r="BQ134" i="12"/>
  <c r="BF82" i="12"/>
  <c r="BC27" i="12"/>
  <c r="BK27" i="12"/>
  <c r="AR81" i="12"/>
  <c r="BC105" i="12"/>
  <c r="BF106" i="12"/>
  <c r="BF88" i="12"/>
  <c r="AN108" i="12"/>
  <c r="BE59" i="12"/>
  <c r="BQ105" i="12"/>
  <c r="BF110" i="12"/>
  <c r="C167" i="12"/>
  <c r="M141" i="12"/>
  <c r="AD77" i="12"/>
  <c r="BK134" i="12"/>
  <c r="D165" i="12"/>
  <c r="AO81" i="12"/>
  <c r="BE29" i="12"/>
  <c r="J170" i="12"/>
  <c r="H164" i="12"/>
  <c r="AD167" i="12"/>
  <c r="AX81" i="12"/>
  <c r="BL27" i="12"/>
  <c r="BH81" i="12"/>
  <c r="BC60" i="12"/>
  <c r="AR106" i="12"/>
  <c r="BJ112" i="12"/>
  <c r="AQ78" i="12"/>
  <c r="BB78" i="12"/>
  <c r="AM30" i="12"/>
  <c r="BN25" i="12"/>
  <c r="BO51" i="12"/>
  <c r="AP51" i="12"/>
  <c r="H107" i="12"/>
  <c r="R172" i="12"/>
  <c r="BA81" i="12"/>
  <c r="AU55" i="12"/>
  <c r="AV106" i="12"/>
  <c r="AS58" i="12"/>
  <c r="AN60" i="12"/>
  <c r="BD84" i="12"/>
  <c r="BO82" i="12"/>
  <c r="AY31" i="12"/>
  <c r="AP80" i="12"/>
  <c r="BQ84" i="12"/>
  <c r="BH31" i="12"/>
  <c r="BM27" i="12"/>
  <c r="Y169" i="12"/>
  <c r="R162" i="12"/>
  <c r="AP106" i="12"/>
  <c r="AV84" i="12"/>
  <c r="AO88" i="12"/>
  <c r="BB84" i="12"/>
  <c r="BQ60" i="12"/>
  <c r="K77" i="12"/>
  <c r="AT55" i="12"/>
  <c r="AT81" i="12"/>
  <c r="AM87" i="12"/>
  <c r="AR111" i="12"/>
  <c r="AX55" i="12"/>
  <c r="BM80" i="12"/>
  <c r="V114" i="12"/>
  <c r="G167" i="12"/>
  <c r="Z166" i="12"/>
  <c r="X170" i="12"/>
  <c r="AW81" i="12"/>
  <c r="AS88" i="12"/>
  <c r="BM52" i="12"/>
  <c r="AP27" i="12"/>
  <c r="BQ82" i="12"/>
  <c r="BP29" i="12"/>
  <c r="AQ112" i="12"/>
  <c r="AO32" i="12"/>
  <c r="AZ87" i="12"/>
  <c r="BM112" i="12"/>
  <c r="AV31" i="12"/>
  <c r="J162" i="12"/>
  <c r="M28" i="12"/>
  <c r="J166" i="12"/>
  <c r="J21" i="12"/>
  <c r="S162" i="12"/>
  <c r="AO110" i="12"/>
  <c r="BO23" i="12"/>
  <c r="AP60" i="12"/>
  <c r="BQ81" i="12"/>
  <c r="AP112" i="12"/>
  <c r="BB106" i="12"/>
  <c r="AS53" i="12"/>
  <c r="BO25" i="12"/>
  <c r="BO53" i="12"/>
  <c r="BQ55" i="12"/>
  <c r="BB110" i="12"/>
  <c r="K172" i="12"/>
  <c r="O170" i="12"/>
  <c r="K164" i="12"/>
  <c r="R165" i="12"/>
  <c r="BK116" i="12"/>
  <c r="BG88" i="12"/>
  <c r="BI84" i="12"/>
  <c r="AT24" i="12"/>
  <c r="BJ27" i="12"/>
  <c r="BP116" i="12"/>
  <c r="BL82" i="12"/>
  <c r="AM49" i="12"/>
  <c r="AZ32" i="12"/>
  <c r="BJ52" i="12"/>
  <c r="BB59" i="12"/>
  <c r="Q165" i="12"/>
  <c r="O21" i="12"/>
  <c r="Q79" i="12"/>
  <c r="AD83" i="12"/>
  <c r="V107" i="12"/>
  <c r="BP106" i="12"/>
  <c r="BL52" i="12"/>
  <c r="BM110" i="12"/>
  <c r="AM105" i="12"/>
  <c r="BP105" i="12"/>
  <c r="BF25" i="12"/>
  <c r="BJ55" i="12"/>
  <c r="BA113" i="12"/>
  <c r="AP55" i="12"/>
  <c r="BN55" i="12"/>
  <c r="BN109" i="12"/>
  <c r="BG32" i="12"/>
  <c r="BJ23" i="12"/>
  <c r="BJ57" i="12"/>
  <c r="C28" i="12"/>
  <c r="AA166" i="12"/>
  <c r="O115" i="12"/>
  <c r="K162" i="12"/>
  <c r="V28" i="12"/>
  <c r="AU58" i="12"/>
  <c r="AQ52" i="12"/>
  <c r="AU106" i="12"/>
  <c r="BN105" i="12"/>
  <c r="BD23" i="12"/>
  <c r="AU27" i="12"/>
  <c r="AM108" i="12"/>
  <c r="BK57" i="12"/>
  <c r="BA55" i="12"/>
  <c r="AP109" i="12"/>
  <c r="AN109" i="12"/>
  <c r="S108" i="12"/>
  <c r="K143" i="12"/>
  <c r="AE142" i="12"/>
  <c r="R113" i="12"/>
  <c r="V51" i="12"/>
  <c r="AD140" i="12"/>
  <c r="G136" i="12"/>
  <c r="Z136" i="12"/>
  <c r="L163" i="12"/>
  <c r="BP134" i="12"/>
  <c r="L169" i="12"/>
  <c r="BJ134" i="12"/>
  <c r="AZ134" i="12"/>
  <c r="T77" i="12"/>
  <c r="BH60" i="12"/>
  <c r="AY54" i="12"/>
  <c r="U21" i="12"/>
  <c r="M51" i="12"/>
  <c r="Y114" i="12"/>
  <c r="BG106" i="12"/>
  <c r="AZ81" i="12"/>
  <c r="AN88" i="12"/>
  <c r="BG116" i="12"/>
  <c r="AY25" i="12"/>
  <c r="BA110" i="12"/>
  <c r="AZ53" i="12"/>
  <c r="AY81" i="12"/>
  <c r="BI25" i="12"/>
  <c r="BD57" i="12"/>
  <c r="AQ51" i="12"/>
  <c r="BQ109" i="12"/>
  <c r="N166" i="12"/>
  <c r="AE172" i="12"/>
  <c r="AM116" i="12"/>
  <c r="AY106" i="12"/>
  <c r="AM112" i="12"/>
  <c r="BJ25" i="12"/>
  <c r="BP27" i="12"/>
  <c r="BL60" i="12"/>
  <c r="AR32" i="12"/>
  <c r="BD27" i="12"/>
  <c r="AO55" i="12"/>
  <c r="BO50" i="12"/>
  <c r="BL23" i="12"/>
  <c r="BM86" i="12"/>
  <c r="AF164" i="12"/>
  <c r="G79" i="12"/>
  <c r="AM23" i="12"/>
  <c r="BJ58" i="12"/>
  <c r="BG55" i="12"/>
  <c r="AQ106" i="12"/>
  <c r="BC106" i="12"/>
  <c r="AY23" i="12"/>
  <c r="BE81" i="12"/>
  <c r="AP78" i="12"/>
  <c r="BN113" i="12"/>
  <c r="AN84" i="12"/>
  <c r="AN80" i="12"/>
  <c r="X28" i="12"/>
  <c r="S85" i="12"/>
  <c r="K169" i="12"/>
  <c r="AC114" i="12"/>
  <c r="AB166" i="12"/>
  <c r="BM81" i="12"/>
  <c r="AR58" i="12"/>
  <c r="BD29" i="12"/>
  <c r="BA88" i="12"/>
  <c r="AO84" i="12"/>
  <c r="BI106" i="12"/>
  <c r="AR31" i="12"/>
  <c r="AM26" i="12"/>
  <c r="BE24" i="12"/>
  <c r="AX56" i="12"/>
  <c r="BL80" i="12"/>
  <c r="K21" i="12"/>
  <c r="J165" i="12"/>
  <c r="AX105" i="12"/>
  <c r="AB169" i="12"/>
  <c r="BH106" i="12"/>
  <c r="AV112" i="12"/>
  <c r="BE58" i="12"/>
  <c r="AS25" i="12"/>
  <c r="AX110" i="12"/>
  <c r="AX23" i="12"/>
  <c r="AQ55" i="12"/>
  <c r="AW108" i="12"/>
  <c r="AR57" i="12"/>
  <c r="BO60" i="12"/>
  <c r="AS109" i="12"/>
  <c r="BH116" i="12"/>
  <c r="AE115" i="12"/>
  <c r="AF28" i="12"/>
  <c r="P28" i="12"/>
  <c r="AC21" i="12"/>
  <c r="BB60" i="12"/>
  <c r="AZ55" i="12"/>
  <c r="AY116" i="12"/>
  <c r="BH58" i="12"/>
  <c r="BL88" i="12"/>
  <c r="AU84" i="12"/>
  <c r="BI56" i="12"/>
  <c r="BO24" i="12"/>
  <c r="AZ49" i="12"/>
  <c r="BG54" i="12"/>
  <c r="AX57" i="12"/>
  <c r="AD163" i="12"/>
  <c r="BA134" i="12"/>
  <c r="G28" i="12"/>
  <c r="BH134" i="12"/>
  <c r="Q163" i="12"/>
  <c r="AW82" i="12"/>
  <c r="AV51" i="12"/>
  <c r="AP25" i="12"/>
  <c r="BF84" i="12"/>
  <c r="BB52" i="12"/>
  <c r="BF81" i="12"/>
  <c r="BM109" i="12"/>
  <c r="AZ57" i="12"/>
  <c r="BN112" i="12"/>
  <c r="AM109" i="12"/>
  <c r="AU88" i="12"/>
  <c r="AN23" i="12"/>
  <c r="F57" i="12"/>
  <c r="AC26" i="12"/>
  <c r="AD49" i="12"/>
  <c r="Q142" i="12"/>
  <c r="C143" i="12"/>
  <c r="R144" i="12"/>
  <c r="D135" i="12"/>
  <c r="AG133" i="12"/>
  <c r="F170" i="12"/>
  <c r="E135" i="12"/>
  <c r="P164" i="12"/>
  <c r="AG28" i="12"/>
  <c r="U162" i="12"/>
  <c r="Z79" i="12"/>
  <c r="X165" i="12"/>
  <c r="AT27" i="12"/>
  <c r="D169" i="12"/>
  <c r="M168" i="12"/>
  <c r="W165" i="12"/>
  <c r="W163" i="12"/>
  <c r="BL106" i="12"/>
  <c r="BK110" i="12"/>
  <c r="BO88" i="12"/>
  <c r="AQ60" i="12"/>
  <c r="AP81" i="12"/>
  <c r="BH112" i="12"/>
  <c r="BP113" i="12"/>
  <c r="AV113" i="12"/>
  <c r="BI57" i="12"/>
  <c r="BM111" i="12"/>
  <c r="AV109" i="12"/>
  <c r="AU80" i="12"/>
  <c r="F107" i="12"/>
  <c r="AA162" i="12"/>
  <c r="BE84" i="12"/>
  <c r="BP58" i="12"/>
  <c r="BQ23" i="12"/>
  <c r="BO106" i="12"/>
  <c r="AS24" i="12"/>
  <c r="AO52" i="12"/>
  <c r="BE49" i="12"/>
  <c r="AT58" i="12"/>
  <c r="AR24" i="12"/>
  <c r="AZ50" i="12"/>
  <c r="AZ52" i="12"/>
  <c r="BK86" i="12"/>
  <c r="F79" i="12"/>
  <c r="J169" i="12"/>
  <c r="T115" i="12"/>
  <c r="BB112" i="12"/>
  <c r="BB81" i="12"/>
  <c r="AN25" i="12"/>
  <c r="BG105" i="12"/>
  <c r="AU60" i="12"/>
  <c r="AV105" i="12"/>
  <c r="BL78" i="12"/>
  <c r="AQ113" i="12"/>
  <c r="BH52" i="12"/>
  <c r="AS80" i="12"/>
  <c r="U79" i="12"/>
  <c r="BD134" i="12"/>
  <c r="BD52" i="12"/>
  <c r="S170" i="12"/>
  <c r="BL58" i="12"/>
  <c r="AQ105" i="12"/>
  <c r="AM81" i="12"/>
  <c r="AV82" i="12"/>
  <c r="BQ106" i="12"/>
  <c r="AQ88" i="12"/>
  <c r="BH27" i="12"/>
  <c r="AV56" i="12"/>
  <c r="BJ24" i="12"/>
  <c r="BC24" i="12"/>
  <c r="AQ54" i="12"/>
  <c r="BQ52" i="12"/>
  <c r="J167" i="12"/>
  <c r="O167" i="12"/>
  <c r="AD168" i="12"/>
  <c r="C168" i="12"/>
  <c r="AR112" i="12"/>
  <c r="AU112" i="12"/>
  <c r="BJ88" i="12"/>
  <c r="AM25" i="12"/>
  <c r="AO60" i="12"/>
  <c r="AR52" i="12"/>
  <c r="BN114" i="12"/>
  <c r="AM106" i="12"/>
  <c r="AW57" i="12"/>
  <c r="AS106" i="12"/>
  <c r="BO109" i="12"/>
  <c r="BC84" i="12"/>
  <c r="Y168" i="12"/>
  <c r="AB21" i="12"/>
  <c r="AY134" i="12"/>
  <c r="J79" i="12"/>
  <c r="AS105" i="12"/>
  <c r="BE82" i="12"/>
  <c r="AW84" i="12"/>
  <c r="AX116" i="12"/>
  <c r="AT51" i="12"/>
  <c r="BK24" i="12"/>
  <c r="BK54" i="12"/>
  <c r="BJ29" i="12"/>
  <c r="AQ116" i="12"/>
  <c r="BJ54" i="12"/>
  <c r="AO82" i="12"/>
  <c r="BN52" i="12"/>
  <c r="K170" i="12"/>
  <c r="F169" i="12"/>
  <c r="AD172" i="12"/>
  <c r="BA116" i="12"/>
  <c r="BA27" i="12"/>
  <c r="BJ82" i="12"/>
  <c r="BM25" i="12"/>
  <c r="AV60" i="12"/>
  <c r="BP52" i="12"/>
  <c r="BF113" i="12"/>
  <c r="AW109" i="12"/>
  <c r="AW111" i="12"/>
  <c r="BD106" i="12"/>
  <c r="BI80" i="12"/>
  <c r="AY88" i="12"/>
  <c r="AC168" i="12"/>
  <c r="F167" i="12"/>
  <c r="AT87" i="12"/>
  <c r="E59" i="12"/>
  <c r="V108" i="12"/>
  <c r="AB53" i="12"/>
  <c r="AA59" i="12"/>
  <c r="K56" i="12"/>
  <c r="J139" i="12"/>
  <c r="AE141" i="12"/>
  <c r="O138" i="12"/>
  <c r="X164" i="12"/>
  <c r="AG141" i="12"/>
  <c r="C79" i="12"/>
  <c r="AA107" i="12"/>
  <c r="I167" i="12"/>
  <c r="F114" i="12"/>
  <c r="T28" i="12"/>
  <c r="BD112" i="12"/>
  <c r="U164" i="12"/>
  <c r="V164" i="12"/>
  <c r="G166" i="12"/>
  <c r="AG168" i="12"/>
  <c r="BC88" i="12"/>
  <c r="AU52" i="12"/>
  <c r="BK52" i="12"/>
  <c r="BK105" i="12"/>
  <c r="AU81" i="12"/>
  <c r="BE25" i="12"/>
  <c r="BI55" i="12"/>
  <c r="AO113" i="12"/>
  <c r="BN57" i="12"/>
  <c r="BQ27" i="12"/>
  <c r="BF109" i="12"/>
  <c r="I163" i="12"/>
  <c r="AU134" i="12"/>
  <c r="F21" i="12"/>
  <c r="BA84" i="12"/>
  <c r="AV81" i="12"/>
  <c r="BM23" i="12"/>
  <c r="AQ29" i="12"/>
  <c r="BN58" i="12"/>
  <c r="BH84" i="12"/>
  <c r="BO27" i="12"/>
  <c r="BN86" i="12"/>
  <c r="BE50" i="12"/>
  <c r="AU87" i="12"/>
  <c r="AM111" i="12"/>
  <c r="C83" i="12"/>
  <c r="M107" i="12"/>
  <c r="P115" i="12"/>
  <c r="BB105" i="12"/>
  <c r="AW23" i="12"/>
  <c r="AS110" i="12"/>
  <c r="AO25" i="12"/>
  <c r="BI52" i="12"/>
  <c r="BG60" i="12"/>
  <c r="AU78" i="12"/>
  <c r="BN106" i="12"/>
  <c r="BE78" i="12"/>
  <c r="AM88" i="12"/>
  <c r="AU26" i="12"/>
  <c r="V168" i="12"/>
  <c r="L172" i="12"/>
  <c r="AR134" i="12"/>
  <c r="Y162" i="12"/>
  <c r="BN116" i="12"/>
  <c r="BM105" i="12"/>
  <c r="BB82" i="12"/>
  <c r="BP82" i="12"/>
  <c r="BD24" i="12"/>
  <c r="AQ24" i="12"/>
  <c r="AS49" i="12"/>
  <c r="BI116" i="12"/>
  <c r="BB29" i="12"/>
  <c r="AS29" i="12"/>
  <c r="BP54" i="12"/>
  <c r="AY112" i="12"/>
  <c r="W162" i="12"/>
  <c r="AF168" i="12"/>
  <c r="L162" i="12"/>
  <c r="L164" i="12"/>
  <c r="AP23" i="12"/>
  <c r="BG25" i="12"/>
  <c r="BC55" i="12"/>
  <c r="BJ106" i="12"/>
  <c r="AO105" i="12"/>
  <c r="BG81" i="12"/>
  <c r="BI113" i="12"/>
  <c r="AW105" i="12"/>
  <c r="BD60" i="12"/>
  <c r="BH30" i="12"/>
  <c r="AZ116" i="12"/>
  <c r="BC26" i="12"/>
  <c r="AE170" i="12"/>
  <c r="BI110" i="12"/>
  <c r="Q167" i="12"/>
  <c r="AS52" i="12"/>
  <c r="BB88" i="12"/>
  <c r="BI105" i="12"/>
  <c r="AQ84" i="12"/>
  <c r="BC110" i="12"/>
  <c r="BN51" i="12"/>
  <c r="BD50" i="12"/>
  <c r="BO54" i="12"/>
  <c r="AZ29" i="12"/>
  <c r="BN29" i="12"/>
  <c r="AO86" i="12"/>
  <c r="BQ112" i="12"/>
  <c r="K165" i="12"/>
  <c r="J172" i="12"/>
  <c r="H169" i="12"/>
  <c r="E170" i="12"/>
  <c r="AS23" i="12"/>
  <c r="AR27" i="12"/>
  <c r="AV55" i="12"/>
  <c r="AR60" i="12"/>
  <c r="BK106" i="12"/>
  <c r="AU82" i="12"/>
  <c r="BH113" i="12"/>
  <c r="AU25" i="12"/>
  <c r="AZ111" i="12"/>
  <c r="AZ25" i="12"/>
  <c r="AT80" i="12"/>
  <c r="AX51" i="12"/>
  <c r="N144" i="12"/>
  <c r="Y54" i="12"/>
  <c r="S138" i="12"/>
  <c r="E137" i="12"/>
  <c r="H140" i="12"/>
  <c r="O165" i="12"/>
  <c r="F137" i="12"/>
  <c r="G163" i="12"/>
  <c r="AE168" i="12"/>
  <c r="O163" i="12"/>
  <c r="G165" i="12"/>
  <c r="Q166" i="12"/>
  <c r="BL32" i="12"/>
  <c r="F166" i="12"/>
  <c r="L28" i="12"/>
  <c r="F22" i="12"/>
  <c r="T166" i="12"/>
  <c r="BN60" i="12"/>
  <c r="AO112" i="12"/>
  <c r="AN116" i="12"/>
  <c r="BM88" i="12"/>
  <c r="BE110" i="12"/>
  <c r="BA23" i="12"/>
  <c r="BK113" i="12"/>
  <c r="AS60" i="12"/>
  <c r="AW113" i="12"/>
  <c r="BD116" i="12"/>
  <c r="BJ80" i="12"/>
  <c r="W169" i="12"/>
  <c r="AB85" i="12"/>
  <c r="AT134" i="12"/>
  <c r="BE55" i="12"/>
  <c r="AU116" i="12"/>
  <c r="AC28" i="12"/>
  <c r="AR82" i="12"/>
  <c r="BC58" i="12"/>
  <c r="BI24" i="12"/>
  <c r="AV58" i="12"/>
  <c r="BA87" i="12"/>
  <c r="AV50" i="12"/>
  <c r="BK25" i="12"/>
  <c r="BI111" i="12"/>
  <c r="AB114" i="12"/>
  <c r="AG22" i="12"/>
  <c r="G162" i="12"/>
  <c r="AQ27" i="12"/>
  <c r="BQ24" i="12"/>
  <c r="BK60" i="12"/>
  <c r="BM29" i="12"/>
  <c r="BF112" i="12"/>
  <c r="AV23" i="12"/>
  <c r="BK78" i="12"/>
  <c r="AN30" i="12"/>
  <c r="AS30" i="12"/>
  <c r="BH51" i="12"/>
  <c r="AU57" i="12"/>
  <c r="C51" i="12"/>
  <c r="N172" i="12"/>
  <c r="E107" i="12"/>
  <c r="AG170" i="12"/>
  <c r="BG84" i="12"/>
  <c r="BF24" i="12"/>
  <c r="BB27" i="12"/>
  <c r="AM24" i="12"/>
  <c r="BB58" i="12"/>
  <c r="AV110" i="12"/>
  <c r="AY50" i="12"/>
  <c r="AQ58" i="12"/>
  <c r="AZ24" i="12"/>
  <c r="BK87" i="12"/>
  <c r="BC52" i="12"/>
  <c r="BI31" i="12"/>
  <c r="O166" i="12"/>
  <c r="AG114" i="12"/>
  <c r="K22" i="12"/>
  <c r="AG166" i="12"/>
  <c r="BI23" i="12"/>
  <c r="E130" i="12"/>
  <c r="BF55" i="12"/>
  <c r="BI58" i="12"/>
  <c r="AT105" i="12"/>
  <c r="BD110" i="12"/>
  <c r="BG113" i="12"/>
  <c r="AT88" i="12"/>
  <c r="AN106" i="12"/>
  <c r="BA30" i="12"/>
  <c r="AS84" i="12"/>
  <c r="BI51" i="12"/>
  <c r="AE165" i="12"/>
  <c r="AG163" i="12"/>
  <c r="Y163" i="12"/>
  <c r="AZ84" i="12"/>
  <c r="BQ88" i="12"/>
  <c r="AN27" i="12"/>
  <c r="AX24" i="12"/>
  <c r="BD58" i="12"/>
  <c r="AP116" i="12"/>
  <c r="AU50" i="12"/>
  <c r="AP84" i="12"/>
  <c r="BG29" i="12"/>
  <c r="BK84" i="12"/>
  <c r="BA86" i="12"/>
  <c r="BE23" i="12"/>
  <c r="O28" i="12"/>
  <c r="X172" i="12"/>
  <c r="J77" i="12"/>
  <c r="T162" i="12"/>
  <c r="BA60" i="12"/>
  <c r="V85" i="12"/>
  <c r="AN105" i="12"/>
  <c r="AN81" i="12"/>
  <c r="BL25" i="12"/>
  <c r="BE116" i="12"/>
  <c r="BJ78" i="12"/>
  <c r="AZ88" i="12"/>
  <c r="BM106" i="12"/>
  <c r="AS59" i="12"/>
  <c r="BL84" i="12"/>
  <c r="BM108" i="12"/>
  <c r="W22" i="12"/>
  <c r="K28" i="12"/>
  <c r="T107" i="12"/>
  <c r="BA51" i="12"/>
  <c r="BH87" i="12"/>
  <c r="F54" i="12"/>
  <c r="I57" i="12"/>
  <c r="N79" i="12"/>
  <c r="AC139" i="12"/>
  <c r="O49" i="12"/>
  <c r="L137" i="12"/>
  <c r="X140" i="12"/>
  <c r="R141" i="12"/>
  <c r="T21" i="12"/>
  <c r="Q140" i="12"/>
  <c r="T165" i="12"/>
  <c r="U85" i="12"/>
  <c r="AD169" i="12"/>
  <c r="Z115" i="12"/>
  <c r="AC162" i="12"/>
  <c r="BG27" i="12"/>
  <c r="O22" i="12"/>
  <c r="R77" i="12"/>
  <c r="E77" i="12"/>
  <c r="H85" i="12"/>
  <c r="BN82" i="12"/>
  <c r="BC112" i="12"/>
  <c r="BB25" i="12"/>
  <c r="BC25" i="12"/>
  <c r="AP52" i="12"/>
  <c r="AZ106" i="12"/>
  <c r="BL113" i="12"/>
  <c r="BQ111" i="12"/>
  <c r="AP113" i="12"/>
  <c r="AX78" i="12"/>
  <c r="AM80" i="12"/>
  <c r="N162" i="12"/>
  <c r="I51" i="12"/>
  <c r="I28" i="12"/>
  <c r="BF58" i="12"/>
  <c r="BP88" i="12"/>
  <c r="AX106" i="12"/>
  <c r="AY27" i="12"/>
  <c r="AS81" i="12"/>
  <c r="AO24" i="12"/>
  <c r="AY86" i="12"/>
  <c r="BC116" i="12"/>
  <c r="BC87" i="12"/>
  <c r="AN112" i="12"/>
  <c r="AV30" i="12"/>
  <c r="C130" i="12"/>
  <c r="N164" i="12"/>
  <c r="BJ60" i="12"/>
  <c r="BO58" i="12"/>
  <c r="BL110" i="12"/>
  <c r="AW106" i="12"/>
  <c r="BQ29" i="12"/>
  <c r="AZ23" i="12"/>
  <c r="BD25" i="12"/>
  <c r="AU53" i="12"/>
  <c r="AT30" i="12"/>
  <c r="AR23" i="12"/>
  <c r="BD55" i="12"/>
  <c r="BB55" i="12"/>
  <c r="E168" i="12"/>
  <c r="Q22" i="12"/>
  <c r="X167" i="12"/>
  <c r="AG79" i="12"/>
  <c r="AR84" i="12"/>
  <c r="BG82" i="12"/>
  <c r="BE27" i="12"/>
  <c r="BE60" i="12"/>
  <c r="AM58" i="12"/>
  <c r="BA112" i="12"/>
  <c r="BG50" i="12"/>
  <c r="AM82" i="12"/>
  <c r="BK58" i="12"/>
  <c r="BP87" i="12"/>
  <c r="BP112" i="12"/>
  <c r="BD31" i="12"/>
  <c r="W164" i="12"/>
  <c r="Q169" i="12"/>
  <c r="AS134" i="12"/>
  <c r="Z165" i="12"/>
  <c r="BP60" i="12"/>
  <c r="AY82" i="12"/>
  <c r="BA105" i="12"/>
  <c r="AX25" i="12"/>
  <c r="AN82" i="12"/>
  <c r="AY60" i="12"/>
  <c r="BE105" i="12"/>
  <c r="BD53" i="12"/>
  <c r="AW30" i="12"/>
  <c r="BD51" i="12"/>
  <c r="BO26" i="12"/>
  <c r="D21" i="12"/>
  <c r="AC172" i="12"/>
  <c r="T83" i="12"/>
  <c r="I170" i="12"/>
  <c r="BP24" i="12"/>
  <c r="AN58" i="12"/>
  <c r="BE52" i="12"/>
  <c r="W115" i="12"/>
  <c r="AT82" i="12"/>
  <c r="BG52" i="12"/>
  <c r="BN87" i="12"/>
  <c r="BA82" i="12"/>
  <c r="AX29" i="12"/>
  <c r="BH26" i="12"/>
  <c r="BE112" i="12"/>
  <c r="AN56" i="12"/>
  <c r="BO134" i="12"/>
  <c r="AA83" i="12"/>
  <c r="AD170" i="12"/>
  <c r="U115" i="12"/>
  <c r="AX60" i="12"/>
  <c r="BH105" i="12"/>
  <c r="AZ105" i="12"/>
  <c r="BC81" i="12"/>
  <c r="BA25" i="12"/>
  <c r="AM52" i="12"/>
  <c r="AT78" i="12"/>
  <c r="AQ57" i="12"/>
  <c r="AQ25" i="12"/>
  <c r="BP57" i="12"/>
  <c r="AR51" i="12"/>
  <c r="BP109" i="12"/>
  <c r="S109" i="12" a="1"/>
  <c r="L29" i="12" a="1"/>
  <c r="I54" i="12" a="1"/>
  <c r="R111" i="12" a="1"/>
  <c r="AD32" i="12" a="1"/>
  <c r="Y112" i="12" a="1"/>
  <c r="AD110" i="12" a="1"/>
  <c r="C55" i="12" a="1"/>
  <c r="E58" i="12" a="1"/>
  <c r="Z31" i="12" a="1"/>
  <c r="AD81" i="12" a="1"/>
  <c r="V54" i="12" a="1"/>
  <c r="K110" i="12" a="1"/>
  <c r="H30" i="12" a="1"/>
  <c r="D134" i="12" a="1"/>
  <c r="P58" i="12" a="1"/>
  <c r="M27" i="12" a="1"/>
  <c r="Z105" i="12" a="1"/>
  <c r="Y82" i="12" a="1"/>
  <c r="AB87" i="12" a="1"/>
  <c r="AD24" i="12" a="1"/>
  <c r="I82" i="12" a="1"/>
  <c r="AA81" i="12" a="1"/>
  <c r="AF25" i="12" a="1"/>
  <c r="Q52" i="12" a="1"/>
  <c r="K59" i="12" a="1"/>
  <c r="R24" i="12" a="1"/>
  <c r="N87" i="12" a="1"/>
  <c r="Y60" i="12" a="1"/>
  <c r="G30" i="12" a="1"/>
  <c r="M58" i="12" a="1"/>
  <c r="J26" i="12" a="1"/>
  <c r="S27" i="12" a="1"/>
  <c r="AG105" i="12" a="1"/>
  <c r="U29" i="12" a="1"/>
  <c r="H106" i="12" a="1"/>
  <c r="AE82" i="12" a="1"/>
  <c r="F106" i="12" a="1"/>
  <c r="C87" i="12" a="1"/>
  <c r="M81" i="12" a="1"/>
  <c r="P87" i="12" a="1"/>
  <c r="E110" i="12" a="1"/>
  <c r="AE53" i="12" a="1"/>
  <c r="W88" i="12" a="1"/>
  <c r="Z52" i="12" a="1"/>
  <c r="AB52" i="12" a="1"/>
  <c r="AD55" i="12" a="1"/>
  <c r="C108" i="12" a="1"/>
  <c r="Z134" i="12" a="1"/>
  <c r="W106" i="12" a="1"/>
  <c r="Y25" i="12" a="1"/>
  <c r="C112" i="12" a="1"/>
  <c r="AB23" i="12" a="1"/>
  <c r="S106" i="12" a="1"/>
  <c r="E84" i="12" a="1"/>
  <c r="N23" i="12" a="1"/>
  <c r="K84" i="12" a="1"/>
  <c r="V81" i="12" a="1"/>
  <c r="X112" i="12" a="1"/>
  <c r="J58" i="12" a="1"/>
  <c r="R112" i="12" a="1"/>
  <c r="X52" i="12" a="1"/>
  <c r="C81" i="12" a="1"/>
  <c r="G54" i="12" a="1"/>
  <c r="Z88" i="12" a="1"/>
  <c r="AE109" i="12" a="1"/>
  <c r="M84" i="12" a="1"/>
  <c r="E82" i="12" a="1"/>
  <c r="AC25" i="12" a="1"/>
  <c r="O88" i="12" a="1"/>
  <c r="S88" i="12" a="1"/>
  <c r="AD57" i="12" a="1"/>
  <c r="AC23" i="12" a="1"/>
  <c r="C111" i="12" a="1"/>
  <c r="Y52" i="12" a="1"/>
  <c r="G24" i="12" a="1"/>
  <c r="W81" i="12" a="1"/>
  <c r="Y110" i="12" a="1"/>
  <c r="T50" i="12" a="1"/>
  <c r="X113" i="12" a="1"/>
  <c r="E112" i="12" a="1"/>
  <c r="T116" i="12" a="1"/>
  <c r="H82" i="12" a="1"/>
  <c r="L23" i="12" a="1"/>
  <c r="O50" i="12" a="1"/>
  <c r="W113" i="12" a="1"/>
  <c r="F84" i="12" a="1"/>
  <c r="P88" i="12" a="1"/>
  <c r="Q51" i="12" a="1"/>
  <c r="R25" i="12" a="1"/>
  <c r="C80" i="12" a="1"/>
  <c r="I81" i="12" a="1"/>
  <c r="K53" i="12" a="1"/>
  <c r="C82" i="12" a="1"/>
  <c r="T53" i="12" a="1"/>
  <c r="AF24" i="12" a="1"/>
  <c r="G25" i="12" a="1"/>
  <c r="D27" i="12" a="1"/>
  <c r="Q105" i="12" a="1"/>
  <c r="L24" i="12" a="1"/>
  <c r="S50" i="12" a="1"/>
  <c r="AE81" i="12" a="1"/>
  <c r="Z84" i="12" a="1"/>
  <c r="J84" i="12" a="1"/>
  <c r="V23" i="12" a="1"/>
  <c r="N58" i="12" a="1"/>
  <c r="N32" i="12" a="1"/>
  <c r="AF50" i="12" a="1"/>
  <c r="X59" i="12" a="1"/>
  <c r="W24" i="12" a="1"/>
  <c r="M80" i="12" a="1"/>
  <c r="F50" i="12" a="1"/>
  <c r="AC58" i="12" a="1"/>
  <c r="AC84" i="12" a="1"/>
  <c r="J52" i="12" a="1"/>
  <c r="P112" i="12" a="1"/>
  <c r="J50" i="12" a="1"/>
  <c r="F86" i="12" a="1"/>
  <c r="AG31" i="12" a="1"/>
  <c r="AB112" i="12" a="1"/>
  <c r="AB86" i="12" a="1"/>
  <c r="W58" i="12" a="1"/>
  <c r="V60" i="12" a="1"/>
  <c r="K105" i="12" a="1"/>
  <c r="K23" i="12" a="1"/>
  <c r="J23" i="12" a="1"/>
  <c r="AA88" i="12" a="1"/>
  <c r="D52" i="12" a="1"/>
  <c r="G23" i="12" a="1"/>
  <c r="AA27" i="12" a="1"/>
  <c r="V110" i="12" a="1"/>
  <c r="Z112" i="12" a="1"/>
  <c r="O31" i="12" a="1"/>
  <c r="L84" i="12" a="1"/>
  <c r="H111" i="12" a="1"/>
  <c r="I88" i="12" a="1"/>
  <c r="AC112" i="12" a="1"/>
  <c r="AE23" i="12" a="1"/>
  <c r="AG55" i="12" a="1"/>
  <c r="Y84" i="12" a="1"/>
  <c r="R59" i="12" a="1"/>
  <c r="AC110" i="12" a="1"/>
  <c r="AD109" i="12" a="1"/>
  <c r="AA57" i="12" a="1"/>
  <c r="P134" i="12" a="1"/>
  <c r="P81" i="12" a="1"/>
  <c r="T57" i="12" a="1"/>
  <c r="Z25" i="12" a="1"/>
  <c r="AC86" i="12" a="1"/>
  <c r="O23" i="12" a="1"/>
  <c r="Y106" i="12" a="1"/>
  <c r="N105" i="12" a="1"/>
  <c r="G55" i="12" a="1"/>
  <c r="Y56" i="12" a="1"/>
  <c r="X134" i="12" a="1"/>
  <c r="AC109" i="12" a="1"/>
  <c r="AF113" i="12" a="1"/>
  <c r="U84" i="12" a="1"/>
  <c r="H24" i="12" a="1"/>
  <c r="R81" i="12" a="1"/>
  <c r="I80" i="12" a="1"/>
  <c r="L82" i="12" a="1"/>
  <c r="AG52" i="12" a="1"/>
  <c r="C25" i="12" a="1"/>
  <c r="S84" i="12" a="1"/>
  <c r="N116" i="12" a="1"/>
  <c r="AD52" i="12" a="1"/>
  <c r="L60" i="12" a="1"/>
  <c r="K52" i="12" a="1"/>
  <c r="AG27" i="12" a="1"/>
  <c r="G29" i="12" a="1"/>
  <c r="W60" i="12" a="1"/>
  <c r="H134" i="12" a="1"/>
  <c r="I49" i="12" a="1"/>
  <c r="Y113" i="12" a="1"/>
  <c r="AE54" i="12" a="1"/>
  <c r="K25" i="12" a="1"/>
  <c r="D116" i="12" a="1"/>
  <c r="Z80" i="12" a="1"/>
  <c r="S58" i="12" a="1"/>
  <c r="AA78" i="12" a="1"/>
  <c r="G58" i="12" a="1"/>
  <c r="J88" i="12" a="1"/>
  <c r="P84" i="12" a="1"/>
  <c r="W29" i="12" a="1"/>
  <c r="Q60" i="12" a="1"/>
  <c r="AC106" i="12" a="1"/>
  <c r="X87" i="12" a="1"/>
  <c r="W27" i="12" a="1"/>
  <c r="S25" i="12" a="1"/>
  <c r="E24" i="12" a="1"/>
  <c r="Z60" i="12" a="1"/>
  <c r="J30" i="12" a="1"/>
  <c r="H84" i="12" a="1"/>
  <c r="AA58" i="12" a="1"/>
  <c r="AF60" i="12" a="1"/>
  <c r="M30" i="12" a="1"/>
  <c r="D58" i="12" a="1"/>
  <c r="X26" i="12" a="1"/>
  <c r="Q30" i="12" a="1"/>
  <c r="AE26" i="12" a="1"/>
  <c r="AE57" i="12" a="1"/>
  <c r="AC116" i="12" a="1"/>
  <c r="Z81" i="12" a="1"/>
  <c r="O58" i="12" a="1"/>
  <c r="Y81" i="12" a="1"/>
  <c r="X25" i="12" a="1"/>
  <c r="W111" i="12" a="1"/>
  <c r="R134" i="12" a="1"/>
  <c r="P82" i="12" a="1"/>
  <c r="AB105" i="12" a="1"/>
  <c r="Z50" i="12" a="1"/>
  <c r="E106" i="12" a="1"/>
  <c r="E116" i="12" a="1"/>
  <c r="H116" i="12" a="1"/>
  <c r="AC60" i="12" a="1"/>
  <c r="AF86" i="12" a="1"/>
  <c r="AA23" i="12" a="1"/>
  <c r="E27" i="12" a="1"/>
  <c r="AG56" i="12" a="1"/>
  <c r="C134" i="12" a="1"/>
  <c r="Z116" i="12" a="1"/>
  <c r="Q58" i="12" a="1"/>
  <c r="AB81" i="12" a="1"/>
  <c r="O105" i="12" a="1"/>
  <c r="N80" i="12" a="1"/>
  <c r="T105" i="12" a="1"/>
  <c r="AB108" i="12" a="1"/>
  <c r="O52" i="12" a="1"/>
  <c r="W31" i="12" a="1"/>
  <c r="AG116" i="12" a="1"/>
  <c r="AC24" i="12" a="1"/>
  <c r="Q106" i="12" a="1"/>
  <c r="D54" i="12" a="1"/>
  <c r="H81" i="12" a="1"/>
  <c r="G78" i="12" a="1"/>
  <c r="Q81" i="12" a="1"/>
  <c r="F80" i="12" a="1"/>
  <c r="E88" i="12" a="1"/>
  <c r="N55" i="12" a="1"/>
  <c r="AC52" i="12" a="1"/>
  <c r="L31" i="12" a="1"/>
  <c r="F60" i="12" a="1"/>
  <c r="R110" i="12" a="1"/>
  <c r="J24" i="12" a="1"/>
  <c r="C105" i="12" a="1"/>
  <c r="W32" i="12" a="1"/>
  <c r="K58" i="12" a="1"/>
  <c r="Q55" i="12" a="1"/>
  <c r="D88" i="12" a="1"/>
  <c r="G51" i="12" a="1"/>
  <c r="AF27" i="12" a="1"/>
  <c r="U81" i="12" a="1"/>
  <c r="H31" i="12" a="1"/>
  <c r="M108" i="12" a="1"/>
  <c r="AE24" i="12" a="1"/>
  <c r="P57" i="12" a="1"/>
  <c r="L113" i="12" a="1"/>
  <c r="AF58" i="12" a="1"/>
  <c r="P50" i="12" a="1"/>
  <c r="D25" i="12" a="1"/>
  <c r="AG106" i="12" a="1"/>
  <c r="E60" i="12" a="1"/>
  <c r="J51" i="12" a="1"/>
  <c r="AF52" i="12" a="1"/>
  <c r="AA52" i="12" a="1"/>
  <c r="V109" i="12" a="1"/>
  <c r="AD58" i="12" a="1"/>
  <c r="K78" i="12" a="1"/>
  <c r="Y116" i="12" a="1"/>
  <c r="M105" i="12" a="1"/>
  <c r="I52" i="12" a="1"/>
  <c r="P29" i="12" a="1"/>
  <c r="I23" i="12" a="1"/>
  <c r="P111" i="12" a="1"/>
  <c r="AB32" i="12" a="1"/>
  <c r="AC88" i="12" a="1"/>
  <c r="Y24" i="12" a="1"/>
  <c r="D30" i="12" a="1"/>
  <c r="W84" i="12" a="1"/>
  <c r="P24" i="12" a="1"/>
  <c r="Y23" i="12" a="1"/>
  <c r="D106" i="12" a="1"/>
  <c r="AG88" i="12" a="1"/>
  <c r="AA84" i="12" a="1"/>
  <c r="I59" i="12" a="1"/>
  <c r="F52" i="12" a="1"/>
  <c r="O86" i="12" a="1"/>
  <c r="AE58" i="12" a="1"/>
  <c r="H23" i="12" a="1"/>
  <c r="W82" i="12" a="1"/>
  <c r="AF87" i="12" a="1"/>
  <c r="O82" i="12" a="1"/>
  <c r="T51" i="12" a="1"/>
  <c r="U52" i="12" a="1"/>
  <c r="U112" i="12" a="1"/>
  <c r="P105" i="12" a="1"/>
  <c r="H51" i="12" a="1"/>
  <c r="H27" i="12" a="1"/>
  <c r="D105" i="12" a="1"/>
  <c r="S116" i="12" a="1"/>
  <c r="T55" i="12" a="1"/>
  <c r="U27" i="12" a="1"/>
  <c r="U134" i="12" a="1"/>
  <c r="P27" i="12" a="1"/>
  <c r="O84" i="12" a="1"/>
  <c r="F105" i="12" a="1"/>
  <c r="E134" i="12" a="1"/>
  <c r="I55" i="12" a="1"/>
  <c r="T88" i="12" a="1"/>
  <c r="F111" i="12" a="1"/>
  <c r="AC134" i="12" a="1"/>
  <c r="AC78" i="12" a="1"/>
  <c r="H105" i="12" a="1"/>
  <c r="E23" i="12" a="1"/>
  <c r="M52" i="12" a="1"/>
  <c r="P60" i="12" a="1"/>
  <c r="H88" i="12" a="1"/>
  <c r="V116" i="12" a="1"/>
  <c r="AE105" i="12" a="1"/>
  <c r="AA55" i="12" a="1"/>
  <c r="L78" i="12" a="1"/>
  <c r="J25" i="12" a="1"/>
  <c r="M87" i="12" a="1"/>
  <c r="J106" i="12" a="1"/>
  <c r="L116" i="12" a="1"/>
  <c r="T82" i="12" a="1"/>
  <c r="T81" i="12" a="1"/>
  <c r="AA82" i="12" a="1"/>
  <c r="S105" i="12" a="1"/>
  <c r="R78" i="12" a="1"/>
  <c r="K55" i="12" a="1"/>
  <c r="AG84" i="12" a="1"/>
  <c r="R84" i="12" a="1"/>
  <c r="AC80" i="12" a="1"/>
  <c r="F27" i="12" a="1"/>
  <c r="AG81" i="12" a="1"/>
  <c r="Z27" i="12" a="1"/>
  <c r="AF105" i="12" a="1"/>
  <c r="Z23" i="12" a="1"/>
  <c r="G52" i="12" a="1"/>
  <c r="F109" i="12" a="1"/>
  <c r="X60" i="12" a="1"/>
  <c r="W116" i="12" a="1"/>
  <c r="AG109" i="12" a="1"/>
  <c r="AB60" i="12" a="1"/>
  <c r="F78" i="12" a="1"/>
  <c r="C26" i="12" a="1"/>
  <c r="X106" i="12" a="1"/>
  <c r="H57" i="12" a="1"/>
  <c r="R60" i="12" a="1"/>
  <c r="P49" i="12" a="1"/>
  <c r="M82" i="12" a="1"/>
  <c r="AD112" i="12" a="1"/>
  <c r="AB106" i="12" a="1"/>
  <c r="Y57" i="12" a="1"/>
  <c r="AG23" i="12" a="1"/>
  <c r="P52" i="12" a="1"/>
  <c r="W105" i="12" a="1"/>
  <c r="T134" i="12" a="1"/>
  <c r="G88" i="12" a="1"/>
  <c r="H52" i="12" a="1"/>
  <c r="AA24" i="12" a="1"/>
  <c r="V113" i="12" a="1"/>
  <c r="J87" i="12" a="1"/>
  <c r="T112" i="12" a="1"/>
  <c r="AA105" i="12" a="1"/>
  <c r="X84" i="12" a="1"/>
  <c r="AD106" i="12" a="1"/>
  <c r="AD116" i="12" a="1"/>
  <c r="R29" i="12" a="1"/>
  <c r="F23" i="12" a="1"/>
  <c r="T60" i="12" a="1"/>
  <c r="R88" i="12" a="1"/>
  <c r="AD29" i="12" a="1"/>
  <c r="P25" i="12" a="1"/>
  <c r="U110" i="12" a="1"/>
  <c r="L58" i="12" a="1"/>
  <c r="G27" i="12" a="1"/>
  <c r="I30" i="12" a="1"/>
  <c r="Q86" i="12" a="1"/>
  <c r="AB84" i="12" a="1"/>
  <c r="P106" i="12" a="1"/>
  <c r="AB110" i="12" a="1"/>
  <c r="AF112" i="12" a="1"/>
  <c r="D56" i="12" a="1"/>
  <c r="Q24" i="12" a="1"/>
  <c r="G134" i="12" a="1"/>
  <c r="I116" i="12" a="1"/>
  <c r="AB24" i="12" a="1"/>
  <c r="I86" i="12" a="1"/>
  <c r="K32" i="12" a="1"/>
  <c r="F82" i="12" a="1"/>
  <c r="AE116" i="12" a="1"/>
  <c r="C84" i="12" a="1"/>
  <c r="X88" i="12" a="1"/>
  <c r="AF81" i="12" a="1"/>
  <c r="F58" i="12" a="1"/>
  <c r="T49" i="12" a="1"/>
  <c r="AB134" i="12" a="1"/>
  <c r="N84" i="12" a="1"/>
  <c r="M29" i="12" a="1"/>
  <c r="S82" i="12" a="1"/>
  <c r="AE29" i="12" a="1"/>
  <c r="U88" i="12" a="1"/>
  <c r="J29" i="12" a="1"/>
  <c r="N112" i="12" a="1"/>
  <c r="M50" i="12" a="1"/>
  <c r="Q111" i="12" a="1"/>
  <c r="M88" i="12" a="1"/>
  <c r="N31" i="12" a="1"/>
  <c r="M25" i="12" a="1"/>
  <c r="F88" i="12" a="1"/>
  <c r="D110" i="12" a="1"/>
  <c r="AE110" i="12" a="1"/>
  <c r="V106" i="12" a="1"/>
  <c r="N81" i="12" a="1"/>
  <c r="C30" i="12" a="1"/>
  <c r="L106" i="12" a="1"/>
  <c r="X31" i="12" a="1"/>
  <c r="AG60" i="12" a="1"/>
  <c r="AG82" i="12" a="1"/>
  <c r="F112" i="12" a="1"/>
  <c r="AF116" i="12" a="1"/>
  <c r="V25" i="12" a="1"/>
  <c r="Z57" i="12" a="1"/>
  <c r="K106" i="12" a="1"/>
  <c r="D109" i="12" a="1"/>
  <c r="O54" i="12" a="1"/>
  <c r="O25" i="12" a="1"/>
  <c r="H32" i="12" a="1"/>
  <c r="C23" i="12" a="1"/>
  <c r="AD113" i="12" a="1"/>
  <c r="AC81" i="12" a="1"/>
  <c r="U24" i="12" a="1"/>
  <c r="L112" i="12" a="1"/>
  <c r="AE60" i="12" a="1"/>
  <c r="P55" i="12" a="1"/>
  <c r="W54" i="12" a="1"/>
  <c r="L51" i="12" a="1"/>
  <c r="C109" i="12" a="1"/>
  <c r="AA110" i="12" a="1"/>
  <c r="AC111" i="12" a="1"/>
  <c r="AE106" i="12" a="1"/>
  <c r="AA86" i="12" a="1"/>
  <c r="K60" i="12" a="1"/>
  <c r="T52" i="12" a="1"/>
  <c r="X27" i="12" a="1"/>
  <c r="AD114" i="12" a="1"/>
  <c r="O134" i="12" a="1"/>
  <c r="AA54" i="12" a="1"/>
  <c r="M109" i="12" a="1"/>
  <c r="K81" i="12" a="1"/>
  <c r="K134" i="12" a="1"/>
  <c r="AE27" i="12" a="1"/>
  <c r="R105" i="12" a="1"/>
  <c r="U78" i="12" a="1"/>
  <c r="AC105" i="12" a="1"/>
  <c r="I29" i="12" a="1"/>
  <c r="W25" i="12" a="1"/>
  <c r="X30" i="12" a="1"/>
  <c r="Y105" i="12" a="1"/>
  <c r="E86" i="12" a="1"/>
  <c r="L55" i="12" a="1"/>
  <c r="J80" i="12" a="1"/>
  <c r="Q23" i="12" a="1"/>
  <c r="J134" i="12" a="1"/>
  <c r="Q87" i="12" a="1"/>
  <c r="AG24" i="12" a="1"/>
  <c r="X51" i="12" a="1"/>
  <c r="R27" i="12" a="1"/>
  <c r="S52" i="12" a="1"/>
  <c r="V55" i="12" a="1"/>
  <c r="I84" i="12" a="1"/>
  <c r="N24" i="12" a="1"/>
  <c r="U23" i="12" a="1"/>
  <c r="D81" i="12" a="1"/>
  <c r="AC108" i="12" a="1"/>
  <c r="AB113" i="12" a="1"/>
  <c r="V58" i="12" a="1"/>
  <c r="S87" i="12" a="1"/>
  <c r="M106" i="12" a="1"/>
  <c r="R55" i="12" a="1"/>
  <c r="U60" i="12" a="1"/>
  <c r="T31" i="12" a="1"/>
  <c r="N25" i="12" a="1"/>
  <c r="J82" i="12" a="1"/>
  <c r="AE134" i="12" a="1"/>
  <c r="Q25" i="12" a="1"/>
  <c r="AF109" i="12" a="1"/>
  <c r="W86" i="12" a="1"/>
  <c r="C27" i="12" a="1"/>
  <c r="AF84" i="12" a="1"/>
  <c r="M134" i="12" a="1"/>
  <c r="AC82" i="12" a="1"/>
  <c r="S23" i="12" a="1"/>
  <c r="X86" i="12" a="1"/>
  <c r="AF23" i="12" a="1"/>
  <c r="E26" i="12" a="1"/>
  <c r="AD134" i="12" a="1"/>
  <c r="N134" i="12" a="1"/>
  <c r="H25" i="12" a="1"/>
  <c r="M60" i="12" a="1"/>
  <c r="AD54" i="12" a="1"/>
  <c r="S29" i="12" a="1"/>
  <c r="V105" i="12" a="1"/>
  <c r="L25" i="12" a="1"/>
  <c r="Y134" i="12" a="1"/>
  <c r="AE84" i="12" a="1"/>
  <c r="L54" i="12" a="1"/>
  <c r="Y27" i="12" a="1"/>
  <c r="R23" i="12" a="1"/>
  <c r="D24" i="12" a="1"/>
  <c r="R30" i="12" a="1"/>
  <c r="W23" i="12" a="1"/>
  <c r="V134" i="12" a="1"/>
  <c r="X24" i="12" a="1"/>
  <c r="U106" i="12" a="1"/>
  <c r="R87" i="12" a="1"/>
  <c r="V88" i="12" a="1"/>
  <c r="AA134" i="12" a="1"/>
  <c r="AB27" i="12" a="1"/>
  <c r="AD25" i="12" a="1"/>
  <c r="I58" i="12" a="1"/>
  <c r="AC27" i="12" a="1"/>
  <c r="AF29" i="12" a="1"/>
  <c r="R106" i="12" a="1"/>
  <c r="AB82" i="12" a="1"/>
  <c r="Z55" i="12" a="1"/>
  <c r="AD105" i="12" a="1"/>
  <c r="Q110" i="12" a="1"/>
  <c r="T27" i="12" a="1"/>
  <c r="Z58" i="12" a="1"/>
  <c r="D84" i="12" a="1"/>
  <c r="H58" i="12" a="1"/>
  <c r="N56" i="12" a="1"/>
  <c r="U58" i="12" a="1"/>
  <c r="I109" i="12" a="1"/>
  <c r="O116" i="12" a="1"/>
  <c r="N57" i="12" a="1"/>
  <c r="F25" i="12" a="1"/>
  <c r="K88" i="12" a="1"/>
  <c r="AE88" i="12" a="1"/>
  <c r="L109" i="12" a="1"/>
  <c r="I24" i="12" a="1"/>
  <c r="L105" i="12" a="1"/>
  <c r="L56" i="12" a="1"/>
  <c r="C106" i="12" a="1"/>
  <c r="Z29" i="12" a="1"/>
  <c r="Q116" i="12" a="1"/>
  <c r="M111" i="12" a="1"/>
  <c r="U25" i="12" a="1"/>
  <c r="AD86" i="12" a="1"/>
  <c r="M23" i="12" a="1"/>
  <c r="C88" i="12" a="1"/>
  <c r="R82" i="12" a="1"/>
  <c r="AF54" i="12" a="1"/>
  <c r="S55" i="12" a="1"/>
  <c r="P116" i="12" a="1"/>
  <c r="G84" i="12" a="1"/>
  <c r="AG112" i="12" a="1"/>
  <c r="H60" i="12" a="1"/>
  <c r="N51" i="12" a="1"/>
  <c r="AA113" i="12" a="1"/>
  <c r="U55" i="12" a="1"/>
  <c r="L50" i="12" a="1"/>
  <c r="AA60" i="12" a="1"/>
  <c r="K57" i="12" a="1"/>
  <c r="C24" i="12" a="1"/>
  <c r="Y31" i="12" a="1"/>
  <c r="Y58" i="12" a="1"/>
  <c r="Y51" i="12" a="1"/>
  <c r="T58" i="12" a="1"/>
  <c r="AB25" i="12" a="1"/>
  <c r="AG111" i="12" a="1"/>
  <c r="AF88" i="12" a="1"/>
  <c r="D112" i="12" a="1"/>
  <c r="AG29" i="12" a="1"/>
  <c r="C58" i="12" a="1"/>
  <c r="D82" i="12" a="1"/>
  <c r="W52" i="12" a="1"/>
  <c r="C52" i="12" a="1"/>
  <c r="S81" i="12" a="1"/>
  <c r="J116" i="12" a="1"/>
  <c r="AA112" i="12" a="1"/>
  <c r="AE112" i="12" a="1"/>
  <c r="J60" i="12" a="1"/>
  <c r="V27" i="12" a="1"/>
  <c r="M112" i="12" a="1"/>
  <c r="AC31" i="12" a="1"/>
  <c r="AD88" i="12" a="1"/>
  <c r="J112" i="12" a="1"/>
  <c r="F134" i="12" a="1"/>
  <c r="G81" i="12" a="1"/>
  <c r="N52" i="12" a="1"/>
  <c r="AF55" i="12" a="1"/>
  <c r="Z111" i="12" a="1"/>
  <c r="E57" i="12" a="1"/>
  <c r="L52" i="12" a="1"/>
  <c r="AG25" i="12" a="1"/>
  <c r="V52" i="12" a="1"/>
  <c r="X23" i="12" a="1"/>
  <c r="W78" i="12" a="1"/>
  <c r="M55" i="12" a="1"/>
  <c r="O53" i="12" a="1"/>
  <c r="AG58" i="12" a="1"/>
  <c r="L88" i="12" a="1"/>
  <c r="L27" i="12" a="1"/>
  <c r="AG134" i="12" a="1"/>
  <c r="D108" i="12" a="1"/>
  <c r="X81" i="12" a="1"/>
  <c r="AE51" i="12" a="1"/>
  <c r="D60" i="12" a="1"/>
  <c r="J55" i="12" a="1"/>
  <c r="G112" i="12" a="1"/>
  <c r="I53" i="12" a="1"/>
  <c r="C49" i="12" a="1"/>
  <c r="Q113" i="12" a="1"/>
  <c r="T23" i="12" a="1"/>
  <c r="AF134" i="12" a="1"/>
  <c r="P53" i="12" a="1"/>
  <c r="C116" i="12" a="1"/>
  <c r="E55" i="12" a="1"/>
  <c r="W55" i="12" a="1"/>
  <c r="D80" i="12" a="1"/>
  <c r="T29" i="12" a="1"/>
  <c r="AB80" i="12" a="1"/>
  <c r="I25" i="12" a="1"/>
  <c r="X116" i="12" a="1"/>
  <c r="X58" i="12" a="1"/>
  <c r="V84" i="12" a="1"/>
  <c r="D23" i="12" a="1"/>
  <c r="J27" i="12" a="1"/>
  <c r="G60" i="12" a="1"/>
  <c r="K80" i="12" a="1"/>
  <c r="E52" i="12" a="1"/>
  <c r="AB78" i="12" a="1"/>
  <c r="AB58" i="12" a="1"/>
  <c r="Z24" i="12" a="1"/>
  <c r="H112" i="12" a="1"/>
  <c r="M57" i="12" a="1"/>
  <c r="I105" i="12" a="1"/>
  <c r="G116" i="12" a="1"/>
  <c r="Q27" i="12" a="1"/>
  <c r="T106" i="12" a="1"/>
  <c r="Y55" i="12" a="1"/>
  <c r="Q84" i="12" a="1"/>
  <c r="U50" i="12" a="1"/>
  <c r="I110" i="12" a="1"/>
  <c r="K26" i="12" a="1"/>
  <c r="AF82" i="12" a="1"/>
  <c r="O112" i="12" a="1"/>
  <c r="Z106" i="12" a="1"/>
  <c r="S26" i="12" a="1"/>
  <c r="S110" i="12" a="1"/>
  <c r="AA106" i="12" a="1"/>
  <c r="I60" i="12" a="1"/>
  <c r="K116" i="12" a="1"/>
  <c r="AA25" i="12" a="1"/>
  <c r="AC29" i="12" a="1"/>
  <c r="R58" i="12" a="1"/>
  <c r="J105" i="12" a="1"/>
  <c r="F116" i="12" a="1"/>
  <c r="U116" i="12" a="1"/>
  <c r="AD82" i="12" a="1"/>
  <c r="F113" i="12" a="1"/>
  <c r="N106" i="12" a="1"/>
  <c r="L30" i="12" a="1"/>
  <c r="P23" i="12" a="1"/>
  <c r="Q112" i="12" a="1"/>
  <c r="O60" i="12" a="1"/>
  <c r="AD87" i="12" a="1"/>
  <c r="J78" i="12" a="1"/>
  <c r="N29" i="12" a="1"/>
  <c r="AF57" i="12" a="1"/>
  <c r="V24" i="12" a="1"/>
  <c r="W112" i="12" a="1"/>
  <c r="M59" i="12" a="1"/>
  <c r="AD84" i="12" a="1"/>
  <c r="I27" i="12" a="1"/>
  <c r="O87" i="12" a="1"/>
  <c r="X82" i="12" a="1"/>
  <c r="I111" i="12" a="1"/>
  <c r="Y88" i="12" a="1"/>
  <c r="AF108" i="12" a="1"/>
  <c r="I112" i="12" a="1"/>
  <c r="H110" i="12" a="1"/>
  <c r="M116" i="12" a="1"/>
  <c r="L134" i="12" a="1"/>
  <c r="O24" i="12" a="1"/>
  <c r="W134" i="12" a="1"/>
  <c r="G82" i="12" a="1"/>
  <c r="AE52" i="12" a="1"/>
  <c r="AD23" i="12" a="1"/>
  <c r="S134" i="12" a="1"/>
  <c r="C57" i="12" a="1"/>
  <c r="AA114" i="12" a="1"/>
  <c r="AB55" i="12" a="1"/>
  <c r="R116" i="12" a="1"/>
  <c r="C60" i="12" a="1"/>
  <c r="N88" i="12" a="1"/>
  <c r="AB116" i="12" a="1"/>
  <c r="G109" i="12" a="1"/>
  <c r="AF32" i="12" a="1"/>
  <c r="H55" i="12" a="1"/>
  <c r="F24" i="12" a="1"/>
  <c r="N82" i="12" a="1"/>
  <c r="V82" i="12" a="1"/>
  <c r="U59" i="12" a="1"/>
  <c r="E81" i="12" a="1"/>
  <c r="S60" i="12" a="1"/>
  <c r="F51" i="12" a="1"/>
  <c r="T84" i="12" a="1"/>
  <c r="J81" i="12" a="1"/>
  <c r="E32" i="12" a="1"/>
  <c r="AE25" i="12" a="1"/>
  <c r="AA116" i="12" a="1"/>
  <c r="P32" i="12" a="1"/>
  <c r="AF106" i="12" a="1"/>
  <c r="F55" i="12" a="1"/>
  <c r="K27" i="12" a="1"/>
  <c r="O81" i="12" a="1"/>
  <c r="O106" i="12" a="1"/>
  <c r="AE50" i="12" a="1"/>
  <c r="G106" i="12" a="1"/>
  <c r="Q88" i="12" a="1"/>
  <c r="N110" i="12" a="1"/>
  <c r="AB88" i="12" a="1"/>
  <c r="Q134" i="12" a="1"/>
  <c r="R52" i="12" a="1"/>
  <c r="F81" i="12" a="1"/>
  <c r="U49" i="12" a="1"/>
  <c r="G113" i="12" a="1"/>
  <c r="G105" i="12" a="1"/>
  <c r="S24" i="12" a="1"/>
  <c r="K112" i="12" a="1"/>
  <c r="I106" i="12" a="1"/>
  <c r="U82" i="12" a="1"/>
  <c r="Z54" i="12" a="1"/>
  <c r="Z82" i="12" a="1"/>
  <c r="Y80" i="12" a="1"/>
  <c r="E113" i="12" a="1"/>
  <c r="L81" i="12" a="1"/>
  <c r="K87" i="12" a="1"/>
  <c r="E25" i="12" a="1"/>
  <c r="T24" i="12" a="1"/>
  <c r="E105" i="12" a="1"/>
  <c r="AD51" i="12" a="1"/>
  <c r="K82" i="12" a="1"/>
  <c r="AD60" i="12" a="1"/>
  <c r="M113" i="12" a="1"/>
  <c r="Y111" i="12" a="1"/>
  <c r="V112" i="12" a="1"/>
  <c r="L110" i="12" a="1"/>
  <c r="T110" i="12" a="1"/>
  <c r="K50" i="12" a="1"/>
  <c r="Z78" i="12" a="1"/>
  <c r="S112" i="12" a="1"/>
  <c r="N78" i="12" a="1"/>
  <c r="O27" i="12" a="1"/>
  <c r="T25" i="12" a="1"/>
  <c r="W50" i="12" a="1"/>
  <c r="I134" i="12" a="1"/>
  <c r="U105" i="12" a="1"/>
  <c r="Q82" i="12" a="1"/>
  <c r="G57" i="12" a="1"/>
  <c r="N60" i="12" a="1"/>
  <c r="X105" i="12" a="1"/>
  <c r="AA87" i="12" a="1"/>
  <c r="AH143" i="12" l="1"/>
  <c r="AA87" i="12"/>
  <c r="X105" i="12"/>
  <c r="N60" i="12"/>
  <c r="G57" i="12"/>
  <c r="Q82" i="12"/>
  <c r="U105" i="12"/>
  <c r="I134" i="12"/>
  <c r="W50" i="12"/>
  <c r="T25" i="12"/>
  <c r="O27" i="12"/>
  <c r="N78" i="12"/>
  <c r="S112" i="12"/>
  <c r="Z78" i="12"/>
  <c r="K50" i="12"/>
  <c r="T110" i="12"/>
  <c r="L110" i="12"/>
  <c r="V112" i="12"/>
  <c r="Y111" i="12"/>
  <c r="M113" i="12"/>
  <c r="AD60" i="12"/>
  <c r="K82" i="12"/>
  <c r="AD51" i="12"/>
  <c r="E105" i="12"/>
  <c r="T24" i="12"/>
  <c r="E25" i="12"/>
  <c r="K87" i="12"/>
  <c r="L81" i="12"/>
  <c r="E113" i="12"/>
  <c r="Y80" i="12"/>
  <c r="Z82" i="12"/>
  <c r="Z54" i="12"/>
  <c r="U82" i="12"/>
  <c r="I106" i="12"/>
  <c r="K112" i="12"/>
  <c r="S24" i="12"/>
  <c r="G105" i="12"/>
  <c r="G113" i="12"/>
  <c r="U49" i="12"/>
  <c r="F81" i="12"/>
  <c r="R52" i="12"/>
  <c r="Q134" i="12"/>
  <c r="AB88" i="12"/>
  <c r="N110" i="12"/>
  <c r="Q88" i="12"/>
  <c r="G106" i="12"/>
  <c r="AE50" i="12"/>
  <c r="O106" i="12"/>
  <c r="O81" i="12"/>
  <c r="K27" i="12"/>
  <c r="F55" i="12"/>
  <c r="AF106" i="12"/>
  <c r="P32" i="12"/>
  <c r="AA116" i="12"/>
  <c r="AE25" i="12"/>
  <c r="E32" i="12"/>
  <c r="J81" i="12"/>
  <c r="T84" i="12"/>
  <c r="F51" i="12"/>
  <c r="S60" i="12"/>
  <c r="E81" i="12"/>
  <c r="U59" i="12"/>
  <c r="V82" i="12"/>
  <c r="N82" i="12"/>
  <c r="F24" i="12"/>
  <c r="H55" i="12"/>
  <c r="AF32" i="12"/>
  <c r="G109" i="12"/>
  <c r="AB116" i="12"/>
  <c r="N88" i="12"/>
  <c r="C60" i="12"/>
  <c r="R116" i="12"/>
  <c r="AB55" i="12"/>
  <c r="AA114" i="12"/>
  <c r="C57" i="12"/>
  <c r="S134" i="12"/>
  <c r="AD23" i="12"/>
  <c r="AE52" i="12"/>
  <c r="G82" i="12"/>
  <c r="W134" i="12"/>
  <c r="O24" i="12"/>
  <c r="L134" i="12"/>
  <c r="M116" i="12"/>
  <c r="H110" i="12"/>
  <c r="I112" i="12"/>
  <c r="AF108" i="12"/>
  <c r="Y88" i="12"/>
  <c r="I111" i="12"/>
  <c r="X82" i="12"/>
  <c r="O87" i="12"/>
  <c r="I27" i="12"/>
  <c r="AD84" i="12"/>
  <c r="M59" i="12"/>
  <c r="W112" i="12"/>
  <c r="V24" i="12"/>
  <c r="AF57" i="12"/>
  <c r="N29" i="12"/>
  <c r="J78" i="12"/>
  <c r="AD87" i="12"/>
  <c r="O60" i="12"/>
  <c r="Q112" i="12"/>
  <c r="P23" i="12"/>
  <c r="L30" i="12"/>
  <c r="N106" i="12"/>
  <c r="F113" i="12"/>
  <c r="AD82" i="12"/>
  <c r="U116" i="12"/>
  <c r="F116" i="12"/>
  <c r="J105" i="12"/>
  <c r="R58" i="12"/>
  <c r="AC29" i="12"/>
  <c r="AA25" i="12"/>
  <c r="K116" i="12"/>
  <c r="I60" i="12"/>
  <c r="AA106" i="12"/>
  <c r="S110" i="12"/>
  <c r="S26" i="12"/>
  <c r="Z106" i="12"/>
  <c r="O112" i="12"/>
  <c r="AF82" i="12"/>
  <c r="K26" i="12"/>
  <c r="I110" i="12"/>
  <c r="U50" i="12"/>
  <c r="Q84" i="12"/>
  <c r="Y55" i="12"/>
  <c r="T106" i="12"/>
  <c r="Q27" i="12"/>
  <c r="G116" i="12"/>
  <c r="I105" i="12"/>
  <c r="M57" i="12"/>
  <c r="H112" i="12"/>
  <c r="Z24" i="12"/>
  <c r="AB58" i="12"/>
  <c r="AB78" i="12"/>
  <c r="E52" i="12"/>
  <c r="K80" i="12"/>
  <c r="G60" i="12"/>
  <c r="J27" i="12"/>
  <c r="D23" i="12"/>
  <c r="V84" i="12"/>
  <c r="X58" i="12"/>
  <c r="X116" i="12"/>
  <c r="I25" i="12"/>
  <c r="AB80" i="12"/>
  <c r="T29" i="12"/>
  <c r="D80" i="12"/>
  <c r="W55" i="12"/>
  <c r="E55" i="12"/>
  <c r="C116" i="12"/>
  <c r="P53" i="12"/>
  <c r="AF134" i="12"/>
  <c r="T23" i="12"/>
  <c r="Q113" i="12"/>
  <c r="C49" i="12"/>
  <c r="I53" i="12"/>
  <c r="G112" i="12"/>
  <c r="J55" i="12"/>
  <c r="D60" i="12"/>
  <c r="AE51" i="12"/>
  <c r="X81" i="12"/>
  <c r="D108" i="12"/>
  <c r="AG134" i="12"/>
  <c r="L27" i="12"/>
  <c r="L88" i="12"/>
  <c r="AG58" i="12"/>
  <c r="O53" i="12"/>
  <c r="M55" i="12"/>
  <c r="W78" i="12"/>
  <c r="X23" i="12"/>
  <c r="V52" i="12"/>
  <c r="AG25" i="12"/>
  <c r="L52" i="12"/>
  <c r="E57" i="12"/>
  <c r="Z111" i="12"/>
  <c r="AF55" i="12"/>
  <c r="N52" i="12"/>
  <c r="G81" i="12"/>
  <c r="F134" i="12"/>
  <c r="J112" i="12"/>
  <c r="AD88" i="12"/>
  <c r="AC31" i="12"/>
  <c r="M112" i="12"/>
  <c r="V27" i="12"/>
  <c r="J60" i="12"/>
  <c r="AE112" i="12"/>
  <c r="AA112" i="12"/>
  <c r="J116" i="12"/>
  <c r="S81" i="12"/>
  <c r="C52" i="12"/>
  <c r="W52" i="12"/>
  <c r="D82" i="12"/>
  <c r="C58" i="12"/>
  <c r="AG29" i="12"/>
  <c r="D112" i="12"/>
  <c r="AF88" i="12"/>
  <c r="AG111" i="12"/>
  <c r="AB25" i="12"/>
  <c r="T58" i="12"/>
  <c r="Y51" i="12"/>
  <c r="Y58" i="12"/>
  <c r="Y31" i="12"/>
  <c r="C24" i="12"/>
  <c r="K57" i="12"/>
  <c r="AA60" i="12"/>
  <c r="L50" i="12"/>
  <c r="U55" i="12"/>
  <c r="AA113" i="12"/>
  <c r="N51" i="12"/>
  <c r="H60" i="12"/>
  <c r="AG112" i="12"/>
  <c r="G84" i="12"/>
  <c r="P116" i="12"/>
  <c r="S55" i="12"/>
  <c r="AF54" i="12"/>
  <c r="R82" i="12"/>
  <c r="C88" i="12"/>
  <c r="M23" i="12"/>
  <c r="AD86" i="12"/>
  <c r="U25" i="12"/>
  <c r="M111" i="12"/>
  <c r="Q116" i="12"/>
  <c r="Z29" i="12"/>
  <c r="C106" i="12"/>
  <c r="L56" i="12"/>
  <c r="L105" i="12"/>
  <c r="I24" i="12"/>
  <c r="L109" i="12"/>
  <c r="AE88" i="12"/>
  <c r="K88" i="12"/>
  <c r="F25" i="12"/>
  <c r="N57" i="12"/>
  <c r="O116" i="12"/>
  <c r="I109" i="12"/>
  <c r="U58" i="12"/>
  <c r="N56" i="12"/>
  <c r="H58" i="12"/>
  <c r="D84" i="12"/>
  <c r="Z58" i="12"/>
  <c r="T27" i="12"/>
  <c r="Q110" i="12"/>
  <c r="AD105" i="12"/>
  <c r="Z55" i="12"/>
  <c r="AB82" i="12"/>
  <c r="R106" i="12"/>
  <c r="AF29" i="12"/>
  <c r="AC27" i="12"/>
  <c r="I58" i="12"/>
  <c r="AD25" i="12"/>
  <c r="AB27" i="12"/>
  <c r="AA134" i="12"/>
  <c r="V88" i="12"/>
  <c r="R87" i="12"/>
  <c r="U106" i="12"/>
  <c r="X24" i="12"/>
  <c r="V134" i="12"/>
  <c r="W23" i="12"/>
  <c r="R30" i="12"/>
  <c r="D24" i="12"/>
  <c r="R23" i="12"/>
  <c r="Y27" i="12"/>
  <c r="L54" i="12"/>
  <c r="AE84" i="12"/>
  <c r="Y134" i="12"/>
  <c r="L25" i="12"/>
  <c r="V105" i="12"/>
  <c r="S29" i="12"/>
  <c r="AD54" i="12"/>
  <c r="M60" i="12"/>
  <c r="H25" i="12"/>
  <c r="N134" i="12"/>
  <c r="AD134" i="12"/>
  <c r="E26" i="12"/>
  <c r="AF23" i="12"/>
  <c r="X86" i="12"/>
  <c r="S23" i="12"/>
  <c r="AC82" i="12"/>
  <c r="M134" i="12"/>
  <c r="AF84" i="12"/>
  <c r="C27" i="12"/>
  <c r="W86" i="12"/>
  <c r="AF109" i="12"/>
  <c r="Q25" i="12"/>
  <c r="AE134" i="12"/>
  <c r="J82" i="12"/>
  <c r="N25" i="12"/>
  <c r="T31" i="12"/>
  <c r="U60" i="12"/>
  <c r="R55" i="12"/>
  <c r="M106" i="12"/>
  <c r="S87" i="12"/>
  <c r="V58" i="12"/>
  <c r="AB113" i="12"/>
  <c r="AC108" i="12"/>
  <c r="D81" i="12"/>
  <c r="U23" i="12"/>
  <c r="N24" i="12"/>
  <c r="I84" i="12"/>
  <c r="V55" i="12"/>
  <c r="S52" i="12"/>
  <c r="R27" i="12"/>
  <c r="X51" i="12"/>
  <c r="AG24" i="12"/>
  <c r="Q87" i="12"/>
  <c r="J134" i="12"/>
  <c r="Q23" i="12"/>
  <c r="J80" i="12"/>
  <c r="L55" i="12"/>
  <c r="E86" i="12"/>
  <c r="Y105" i="12"/>
  <c r="X30" i="12"/>
  <c r="W25" i="12"/>
  <c r="I29" i="12"/>
  <c r="AC105" i="12"/>
  <c r="U78" i="12"/>
  <c r="R105" i="12"/>
  <c r="AE27" i="12"/>
  <c r="K134" i="12"/>
  <c r="K81" i="12"/>
  <c r="M109" i="12"/>
  <c r="AA54" i="12"/>
  <c r="O134" i="12"/>
  <c r="AD114" i="12"/>
  <c r="X27" i="12"/>
  <c r="T52" i="12"/>
  <c r="K60" i="12"/>
  <c r="AA86" i="12"/>
  <c r="AE106" i="12"/>
  <c r="AC111" i="12"/>
  <c r="AA110" i="12"/>
  <c r="C109" i="12"/>
  <c r="L51" i="12"/>
  <c r="W54" i="12"/>
  <c r="P55" i="12"/>
  <c r="AE60" i="12"/>
  <c r="L112" i="12"/>
  <c r="U24" i="12"/>
  <c r="AC81" i="12"/>
  <c r="AD113" i="12"/>
  <c r="C23" i="12"/>
  <c r="H32" i="12"/>
  <c r="O25" i="12"/>
  <c r="O54" i="12"/>
  <c r="D109" i="12"/>
  <c r="K106" i="12"/>
  <c r="Z57" i="12"/>
  <c r="V25" i="12"/>
  <c r="AF116" i="12"/>
  <c r="F112" i="12"/>
  <c r="AG82" i="12"/>
  <c r="AG60" i="12"/>
  <c r="X31" i="12"/>
  <c r="L106" i="12"/>
  <c r="C30" i="12"/>
  <c r="N81" i="12"/>
  <c r="V106" i="12"/>
  <c r="AE110" i="12"/>
  <c r="D110" i="12"/>
  <c r="F88" i="12"/>
  <c r="M25" i="12"/>
  <c r="N31" i="12"/>
  <c r="M88" i="12"/>
  <c r="Q111" i="12"/>
  <c r="M50" i="12"/>
  <c r="N112" i="12"/>
  <c r="J29" i="12"/>
  <c r="U88" i="12"/>
  <c r="AE29" i="12"/>
  <c r="S82" i="12"/>
  <c r="M29" i="12"/>
  <c r="N84" i="12"/>
  <c r="AB134" i="12"/>
  <c r="T49" i="12"/>
  <c r="F58" i="12"/>
  <c r="AF81" i="12"/>
  <c r="X88" i="12"/>
  <c r="C84" i="12"/>
  <c r="AE116" i="12"/>
  <c r="F82" i="12"/>
  <c r="K32" i="12"/>
  <c r="I86" i="12"/>
  <c r="AB24" i="12"/>
  <c r="I116" i="12"/>
  <c r="G134" i="12"/>
  <c r="Q24" i="12"/>
  <c r="D56" i="12"/>
  <c r="AF112" i="12"/>
  <c r="AB110" i="12"/>
  <c r="P106" i="12"/>
  <c r="AB84" i="12"/>
  <c r="Q86" i="12"/>
  <c r="I30" i="12"/>
  <c r="G27" i="12"/>
  <c r="L58" i="12"/>
  <c r="U110" i="12"/>
  <c r="P25" i="12"/>
  <c r="AD29" i="12"/>
  <c r="R88" i="12"/>
  <c r="T60" i="12"/>
  <c r="F23" i="12"/>
  <c r="R29" i="12"/>
  <c r="AD116" i="12"/>
  <c r="AD106" i="12"/>
  <c r="X84" i="12"/>
  <c r="AA105" i="12"/>
  <c r="T112" i="12"/>
  <c r="J87" i="12"/>
  <c r="V113" i="12"/>
  <c r="AA24" i="12"/>
  <c r="H52" i="12"/>
  <c r="G88" i="12"/>
  <c r="T134" i="12"/>
  <c r="W105" i="12"/>
  <c r="P52" i="12"/>
  <c r="AG23" i="12"/>
  <c r="Y57" i="12"/>
  <c r="AB106" i="12"/>
  <c r="AD112" i="12"/>
  <c r="M82" i="12"/>
  <c r="P49" i="12"/>
  <c r="R60" i="12"/>
  <c r="H57" i="12"/>
  <c r="X106" i="12"/>
  <c r="C26" i="12"/>
  <c r="F78" i="12"/>
  <c r="AB60" i="12"/>
  <c r="AG109" i="12"/>
  <c r="W116" i="12"/>
  <c r="X60" i="12"/>
  <c r="F109" i="12"/>
  <c r="G52" i="12"/>
  <c r="Z23" i="12"/>
  <c r="AF105" i="12"/>
  <c r="Z27" i="12"/>
  <c r="AG81" i="12"/>
  <c r="F27" i="12"/>
  <c r="AC80" i="12"/>
  <c r="R84" i="12"/>
  <c r="AG84" i="12"/>
  <c r="K55" i="12"/>
  <c r="R78" i="12"/>
  <c r="S105" i="12"/>
  <c r="AA82" i="12"/>
  <c r="T81" i="12"/>
  <c r="T82" i="12"/>
  <c r="L116" i="12"/>
  <c r="J106" i="12"/>
  <c r="M87" i="12"/>
  <c r="J25" i="12"/>
  <c r="L78" i="12"/>
  <c r="AA55" i="12"/>
  <c r="AE105" i="12"/>
  <c r="V116" i="12"/>
  <c r="H88" i="12"/>
  <c r="P60" i="12"/>
  <c r="M52" i="12"/>
  <c r="E23" i="12"/>
  <c r="H105" i="12"/>
  <c r="AC78" i="12"/>
  <c r="AC134" i="12"/>
  <c r="F111" i="12"/>
  <c r="T88" i="12"/>
  <c r="I55" i="12"/>
  <c r="E134" i="12"/>
  <c r="F105" i="12"/>
  <c r="O84" i="12"/>
  <c r="P27" i="12"/>
  <c r="U134" i="12"/>
  <c r="U27" i="12"/>
  <c r="T55" i="12"/>
  <c r="S116" i="12"/>
  <c r="D105" i="12"/>
  <c r="H27" i="12"/>
  <c r="H51" i="12"/>
  <c r="P105" i="12"/>
  <c r="U112" i="12"/>
  <c r="U52" i="12"/>
  <c r="T51" i="12"/>
  <c r="O82" i="12"/>
  <c r="AF87" i="12"/>
  <c r="W82" i="12"/>
  <c r="H23" i="12"/>
  <c r="AE58" i="12"/>
  <c r="O86" i="12"/>
  <c r="F52" i="12"/>
  <c r="I59" i="12"/>
  <c r="AA84" i="12"/>
  <c r="AG88" i="12"/>
  <c r="D106" i="12"/>
  <c r="Y23" i="12"/>
  <c r="P24" i="12"/>
  <c r="W84" i="12"/>
  <c r="D30" i="12"/>
  <c r="Y24" i="12"/>
  <c r="AC88" i="12"/>
  <c r="AB32" i="12"/>
  <c r="P111" i="12"/>
  <c r="I23" i="12"/>
  <c r="P29" i="12"/>
  <c r="I52" i="12"/>
  <c r="M105" i="12"/>
  <c r="Y116" i="12"/>
  <c r="K78" i="12"/>
  <c r="AD58" i="12"/>
  <c r="V109" i="12"/>
  <c r="AA52" i="12"/>
  <c r="AF52" i="12"/>
  <c r="J51" i="12"/>
  <c r="E60" i="12"/>
  <c r="AG106" i="12"/>
  <c r="D25" i="12"/>
  <c r="P50" i="12"/>
  <c r="AF58" i="12"/>
  <c r="L113" i="12"/>
  <c r="P57" i="12"/>
  <c r="AE24" i="12"/>
  <c r="M108" i="12"/>
  <c r="H31" i="12"/>
  <c r="U81" i="12"/>
  <c r="AF27" i="12"/>
  <c r="G51" i="12"/>
  <c r="D88" i="12"/>
  <c r="Q55" i="12"/>
  <c r="K58" i="12"/>
  <c r="W32" i="12"/>
  <c r="C105" i="12"/>
  <c r="J24" i="12"/>
  <c r="R110" i="12"/>
  <c r="F60" i="12"/>
  <c r="L31" i="12"/>
  <c r="AC52" i="12"/>
  <c r="N55" i="12"/>
  <c r="E88" i="12"/>
  <c r="F80" i="12"/>
  <c r="Q81" i="12"/>
  <c r="G78" i="12"/>
  <c r="H81" i="12"/>
  <c r="D54" i="12"/>
  <c r="Q106" i="12"/>
  <c r="AC24" i="12"/>
  <c r="AG116" i="12"/>
  <c r="W31" i="12"/>
  <c r="O52" i="12"/>
  <c r="AB108" i="12"/>
  <c r="T105" i="12"/>
  <c r="N80" i="12"/>
  <c r="O105" i="12"/>
  <c r="AB81" i="12"/>
  <c r="Q58" i="12"/>
  <c r="Z116" i="12"/>
  <c r="C134" i="12"/>
  <c r="AG56" i="12"/>
  <c r="E27" i="12"/>
  <c r="AA23" i="12"/>
  <c r="AF86" i="12"/>
  <c r="AC60" i="12"/>
  <c r="H116" i="12"/>
  <c r="E116" i="12"/>
  <c r="E106" i="12"/>
  <c r="Z50" i="12"/>
  <c r="AB105" i="12"/>
  <c r="P82" i="12"/>
  <c r="R134" i="12"/>
  <c r="W111" i="12"/>
  <c r="X25" i="12"/>
  <c r="Y81" i="12"/>
  <c r="O58" i="12"/>
  <c r="Z81" i="12"/>
  <c r="AC116" i="12"/>
  <c r="AE57" i="12"/>
  <c r="AE26" i="12"/>
  <c r="Q30" i="12"/>
  <c r="X26" i="12"/>
  <c r="D58" i="12"/>
  <c r="M30" i="12"/>
  <c r="AF60" i="12"/>
  <c r="AA58" i="12"/>
  <c r="H84" i="12"/>
  <c r="J30" i="12"/>
  <c r="Z60" i="12"/>
  <c r="E24" i="12"/>
  <c r="S25" i="12"/>
  <c r="W27" i="12"/>
  <c r="X87" i="12"/>
  <c r="AC106" i="12"/>
  <c r="Q60" i="12"/>
  <c r="W29" i="12"/>
  <c r="P84" i="12"/>
  <c r="J88" i="12"/>
  <c r="G58" i="12"/>
  <c r="AA78" i="12"/>
  <c r="S58" i="12"/>
  <c r="Z80" i="12"/>
  <c r="D116" i="12"/>
  <c r="K25" i="12"/>
  <c r="AE54" i="12"/>
  <c r="Y113" i="12"/>
  <c r="I49" i="12"/>
  <c r="H134" i="12"/>
  <c r="W60" i="12"/>
  <c r="G29" i="12"/>
  <c r="AG27" i="12"/>
  <c r="K52" i="12"/>
  <c r="L60" i="12"/>
  <c r="AD52" i="12"/>
  <c r="N116" i="12"/>
  <c r="S84" i="12"/>
  <c r="C25" i="12"/>
  <c r="AG52" i="12"/>
  <c r="L82" i="12"/>
  <c r="I80" i="12"/>
  <c r="R81" i="12"/>
  <c r="H24" i="12"/>
  <c r="U84" i="12"/>
  <c r="AF113" i="12"/>
  <c r="AC109" i="12"/>
  <c r="X134" i="12"/>
  <c r="Y56" i="12"/>
  <c r="G55" i="12"/>
  <c r="N105" i="12"/>
  <c r="Y106" i="12"/>
  <c r="O23" i="12"/>
  <c r="AC86" i="12"/>
  <c r="Z25" i="12"/>
  <c r="T57" i="12"/>
  <c r="P81" i="12"/>
  <c r="P134" i="12"/>
  <c r="AA57" i="12"/>
  <c r="AD109" i="12"/>
  <c r="AC110" i="12"/>
  <c r="R59" i="12"/>
  <c r="Y84" i="12"/>
  <c r="AG55" i="12"/>
  <c r="AE23" i="12"/>
  <c r="AC112" i="12"/>
  <c r="I88" i="12"/>
  <c r="H111" i="12"/>
  <c r="L84" i="12"/>
  <c r="O31" i="12"/>
  <c r="Z112" i="12"/>
  <c r="V110" i="12"/>
  <c r="AA27" i="12"/>
  <c r="G23" i="12"/>
  <c r="D52" i="12"/>
  <c r="AA88" i="12"/>
  <c r="J23" i="12"/>
  <c r="K23" i="12"/>
  <c r="K105" i="12"/>
  <c r="V60" i="12"/>
  <c r="W58" i="12"/>
  <c r="AB86" i="12"/>
  <c r="AB112" i="12"/>
  <c r="AG31" i="12"/>
  <c r="F86" i="12"/>
  <c r="J50" i="12"/>
  <c r="P112" i="12"/>
  <c r="J52" i="12"/>
  <c r="AC84" i="12"/>
  <c r="AC58" i="12"/>
  <c r="F50" i="12"/>
  <c r="M80" i="12"/>
  <c r="W24" i="12"/>
  <c r="X59" i="12"/>
  <c r="AF50" i="12"/>
  <c r="N32" i="12"/>
  <c r="N58" i="12"/>
  <c r="V23" i="12"/>
  <c r="J84" i="12"/>
  <c r="Z84" i="12"/>
  <c r="AE81" i="12"/>
  <c r="S50" i="12"/>
  <c r="L24" i="12"/>
  <c r="Q105" i="12"/>
  <c r="D27" i="12"/>
  <c r="G25" i="12"/>
  <c r="AF24" i="12"/>
  <c r="T53" i="12"/>
  <c r="C82" i="12"/>
  <c r="K53" i="12"/>
  <c r="I81" i="12"/>
  <c r="C80" i="12"/>
  <c r="R25" i="12"/>
  <c r="Q51" i="12"/>
  <c r="P88" i="12"/>
  <c r="F84" i="12"/>
  <c r="W113" i="12"/>
  <c r="O50" i="12"/>
  <c r="L23" i="12"/>
  <c r="H82" i="12"/>
  <c r="T116" i="12"/>
  <c r="E112" i="12"/>
  <c r="X113" i="12"/>
  <c r="T50" i="12"/>
  <c r="Y110" i="12"/>
  <c r="W81" i="12"/>
  <c r="G24" i="12"/>
  <c r="Y52" i="12"/>
  <c r="C111" i="12"/>
  <c r="AC23" i="12"/>
  <c r="AD57" i="12"/>
  <c r="S88" i="12"/>
  <c r="O88" i="12"/>
  <c r="AC25" i="12"/>
  <c r="E82" i="12"/>
  <c r="M84" i="12"/>
  <c r="AE109" i="12"/>
  <c r="Z88" i="12"/>
  <c r="G54" i="12"/>
  <c r="C81" i="12"/>
  <c r="X52" i="12"/>
  <c r="R112" i="12"/>
  <c r="J58" i="12"/>
  <c r="X112" i="12"/>
  <c r="V81" i="12"/>
  <c r="K84" i="12"/>
  <c r="N23" i="12"/>
  <c r="E84" i="12"/>
  <c r="S106" i="12"/>
  <c r="AB23" i="12"/>
  <c r="C112" i="12"/>
  <c r="Y25" i="12"/>
  <c r="W106" i="12"/>
  <c r="Z134" i="12"/>
  <c r="C108" i="12"/>
  <c r="AD55" i="12"/>
  <c r="AB52" i="12"/>
  <c r="Z52" i="12"/>
  <c r="W88" i="12"/>
  <c r="AE53" i="12"/>
  <c r="E110" i="12"/>
  <c r="P87" i="12"/>
  <c r="M81" i="12"/>
  <c r="C87" i="12"/>
  <c r="F106" i="12"/>
  <c r="AE82" i="12"/>
  <c r="H106" i="12"/>
  <c r="U29" i="12"/>
  <c r="AG105" i="12"/>
  <c r="S27" i="12"/>
  <c r="J26" i="12"/>
  <c r="M58" i="12"/>
  <c r="G30" i="12"/>
  <c r="Y60" i="12"/>
  <c r="N87" i="12"/>
  <c r="R24" i="12"/>
  <c r="K59" i="12"/>
  <c r="Q52" i="12"/>
  <c r="AF25" i="12"/>
  <c r="AA81" i="12"/>
  <c r="I82" i="12"/>
  <c r="AD24" i="12"/>
  <c r="AB87" i="12"/>
  <c r="Y82" i="12"/>
  <c r="Z105" i="12"/>
  <c r="M27" i="12"/>
  <c r="P58" i="12"/>
  <c r="D134" i="12"/>
  <c r="H30" i="12"/>
  <c r="K110" i="12"/>
  <c r="V54" i="12"/>
  <c r="AD81" i="12"/>
  <c r="Z31" i="12"/>
  <c r="E58" i="12"/>
  <c r="C55" i="12"/>
  <c r="AD110" i="12"/>
  <c r="Y112" i="12"/>
  <c r="AD32" i="12"/>
  <c r="R111" i="12"/>
  <c r="I54" i="12"/>
  <c r="L29" i="12"/>
  <c r="S109" i="12"/>
  <c r="AH136" i="12"/>
  <c r="AH172" i="12"/>
  <c r="AH166" i="12"/>
  <c r="AH141" i="12"/>
  <c r="AH140" i="12"/>
  <c r="AH168" i="12"/>
  <c r="AH28" i="12"/>
  <c r="AH170" i="12"/>
  <c r="AH22" i="12"/>
  <c r="AH133" i="12"/>
  <c r="AH139" i="12"/>
  <c r="AH77" i="12"/>
  <c r="AH167" i="12"/>
  <c r="AH165" i="12"/>
  <c r="AH138" i="12"/>
  <c r="AH164" i="12"/>
  <c r="AH83" i="12"/>
  <c r="AH135" i="12"/>
  <c r="AH107" i="12"/>
  <c r="AH163" i="12"/>
  <c r="AH21" i="12"/>
  <c r="AH115" i="12"/>
  <c r="AH169" i="12"/>
  <c r="AH85" i="12"/>
  <c r="AH59" i="12" l="1"/>
  <c r="AH114" i="12"/>
  <c r="AH80" i="12"/>
  <c r="AH78" i="12"/>
  <c r="AH144" i="12" s="1"/>
  <c r="AH142" i="12" s="1"/>
  <c r="AH32" i="12"/>
  <c r="AH113" i="12"/>
  <c r="AH53" i="12"/>
  <c r="AH110" i="12"/>
  <c r="AH55" i="12"/>
  <c r="AH108" i="12"/>
  <c r="AH54" i="12"/>
  <c r="AH50" i="12"/>
  <c r="AH86" i="12"/>
  <c r="AH25" i="12" s="1"/>
  <c r="AH162" i="12" s="1"/>
  <c r="AH173" i="12" s="1"/>
  <c r="AH51" i="12"/>
  <c r="AH31" i="12"/>
  <c r="AH29" i="12"/>
  <c r="AH23" i="12"/>
  <c r="AH57" i="12"/>
  <c r="AH111" i="12"/>
  <c r="AH30" i="12"/>
  <c r="AH84" i="12"/>
  <c r="AH88" i="12"/>
  <c r="AH58" i="12"/>
  <c r="AH27" i="12"/>
  <c r="AH106" i="12"/>
  <c r="AH79" i="12" s="1"/>
  <c r="AH56" i="12" s="1"/>
  <c r="AH137" i="12" s="1"/>
  <c r="AH60" i="12"/>
  <c r="AH134" i="12"/>
  <c r="AH82" i="12"/>
  <c r="AH105" i="12"/>
  <c r="AH52" i="12"/>
  <c r="AH116" i="12"/>
  <c r="AH112" i="12"/>
  <c r="AH26" i="12"/>
  <c r="AH87" i="12"/>
  <c r="AH81" i="12"/>
  <c r="AH109" i="12"/>
  <c r="AH24" i="12"/>
  <c r="AH49" i="12"/>
  <c r="AH145" i="12" l="1"/>
  <c r="AH117" i="12"/>
  <c r="AH33" i="12"/>
  <c r="AH61" i="12"/>
  <c r="AH8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heinrich</author>
    <author>Microsoft Office User</author>
  </authors>
  <commentList>
    <comment ref="C9" authorId="0" shapeId="0" xr:uid="{EF51A3C6-0909-42FC-9E24-157D2DB9DDA8}">
      <text>
        <r>
          <rPr>
            <sz val="10"/>
            <color rgb="FF000000"/>
            <rFont val="Calibri"/>
            <family val="2"/>
          </rPr>
          <t xml:space="preserve">======
</t>
        </r>
        <r>
          <rPr>
            <sz val="10"/>
            <color rgb="FF000000"/>
            <rFont val="Calibri"/>
            <family val="2"/>
          </rPr>
          <t xml:space="preserve">ID#AAABa-hAL3U
</t>
        </r>
        <r>
          <rPr>
            <sz val="10"/>
            <color rgb="FF000000"/>
            <rFont val="Calibri"/>
            <family val="2"/>
          </rPr>
          <t xml:space="preserve">Tobias Koch    (2025-01-03 08:24:25)
</t>
        </r>
        <r>
          <rPr>
            <sz val="10"/>
            <color rgb="FF000000"/>
            <rFont val="Calibri"/>
            <family val="2"/>
          </rPr>
          <t>Bescheinigungsstelle -&gt; Unternehmensdaten -&gt; Steuernummer</t>
        </r>
      </text>
    </comment>
    <comment ref="B12" authorId="1" shapeId="0" xr:uid="{5971C8F0-C6E6-4172-996C-4A609952E0F9}">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Genauere Informationen zur KMU Definition sind hier zu entnehmen: https://ec.europa.eu/docsroom/documents/42921/attachments/1/translations/de/renditions/pdf</t>
        </r>
      </text>
    </comment>
    <comment ref="B27" authorId="2" shapeId="0" xr:uid="{80E7EC88-40B0-E34F-9125-6FC3C7D41687}">
      <text>
        <r>
          <rPr>
            <b/>
            <sz val="10"/>
            <color rgb="FF000000"/>
            <rFont val="Tahoma"/>
            <family val="2"/>
          </rPr>
          <t xml:space="preserve">Def. Rumpfwirtschaftsjahr: </t>
        </r>
        <r>
          <rPr>
            <sz val="10"/>
            <color rgb="FF000000"/>
            <rFont val="Tahoma"/>
            <family val="2"/>
          </rPr>
          <t>der der Besteuerung zugrunde liegende Zeitraum, falls er zwölf Monate (übliches Wirtschaftsjahr) unterschreitet.</t>
        </r>
      </text>
    </comment>
    <comment ref="B29" authorId="2" shapeId="0" xr:uid="{DEDE16BC-6098-104A-9EE4-9466262D76C9}">
      <text>
        <r>
          <rPr>
            <sz val="10"/>
            <color rgb="FF000000"/>
            <rFont val="Tahoma"/>
            <family val="2"/>
          </rPr>
          <t>VZÄ = Vollzeitäquivalent zum Ende des entsprechenden Jahres</t>
        </r>
      </text>
    </comment>
    <comment ref="B32" authorId="2" shapeId="0" xr:uid="{0341FD15-D21F-5549-8796-0FCC2EA8CCEF}">
      <text>
        <r>
          <rPr>
            <sz val="10"/>
            <color rgb="FF000000"/>
            <rFont val="Tahoma"/>
            <family val="2"/>
          </rPr>
          <t xml:space="preserve">VZÄ = Vollzeitäquivalent zum Ende des letzten abgeschlossenen Wirtschaftsjahr in Bezug auf die Forschung- und Entwicklungsabteilung 
</t>
        </r>
      </text>
    </comment>
    <comment ref="B61" authorId="2" shapeId="0" xr:uid="{FFB0E40D-5F59-3C45-B5CE-93C97D88BE48}">
      <text>
        <r>
          <rPr>
            <sz val="10"/>
            <color rgb="FF000000"/>
            <rFont val="Tahoma"/>
            <family val="2"/>
          </rPr>
          <t>VZÄ = Vollzeitäquivalent zum Ende des letzten abgeschlossenen Wirtschaftsjahres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Theresa Garrecht</author>
    <author>Friederike Teichert</author>
    <author>heinrich</author>
    <author>Tobias Koch</author>
  </authors>
  <commentList>
    <comment ref="B11" authorId="0" shapeId="0" xr:uid="{78A051CD-F947-2243-A9CD-57381DBAAFF3}">
      <text>
        <r>
          <rPr>
            <sz val="10"/>
            <color rgb="FF000000"/>
            <rFont val="Tahoma"/>
            <family val="2"/>
          </rPr>
          <t>Bruttogehalt inkl. direkter Lohnnebenkosten ca. 22%, Einzelunternehmer mit max. 40€ Stundensatz ansetzbar, GF mit Anstellungsvertrag gemäß Bruttoarbeitslohn.</t>
        </r>
      </text>
    </comment>
    <comment ref="O11" authorId="0" shapeId="0" xr:uid="{FD9F3ADE-32E4-BA43-B2C6-08A1B0CE2801}">
      <text>
        <r>
          <rPr>
            <sz val="10"/>
            <color rgb="FF000000"/>
            <rFont val="Tahoma"/>
            <family val="2"/>
          </rPr>
          <t>Bruttogehalt inkl. direkter Lohnnebenkosten ca. 22%, Einzelunternehmer mit max. 40€ Stundensatz ansetzbar, GF mit Anstellungsvertrag gemäß Bruttoarbeitslohn.</t>
        </r>
      </text>
    </comment>
    <comment ref="AB11" authorId="0" shapeId="0" xr:uid="{7723B6D7-F415-5E4F-A52F-353252A49A3E}">
      <text>
        <r>
          <rPr>
            <sz val="10"/>
            <color rgb="FF000000"/>
            <rFont val="Tahoma"/>
            <family val="2"/>
          </rPr>
          <t>Bruttogehalt inkl. direkter Lohnnebenkosten ca. 22%, Einzelunternehmer mit max. 40€ Stundensatz ansetzbar, GF mit Anstellungsvertrag gemäß Bruttoarbeitslohn.</t>
        </r>
      </text>
    </comment>
    <comment ref="AO11" authorId="0" shapeId="0" xr:uid="{29745CE4-D604-9342-9270-BF953185D2F1}">
      <text>
        <r>
          <rPr>
            <sz val="10"/>
            <color rgb="FF000000"/>
            <rFont val="Tahoma"/>
            <family val="2"/>
          </rPr>
          <t>Bruttogehalt inkl. direkter Lohnnebenkosten ca. 22%, Einzelunternehmer mit max. 40€ Stundensatz ansetzbar, GF mit Anstellungsvertrag gemäß Bruttoarbeitslohn.</t>
        </r>
      </text>
    </comment>
    <comment ref="BB11" authorId="0" shapeId="0" xr:uid="{8371C253-EF94-2245-9005-FD8EA1747560}">
      <text>
        <r>
          <rPr>
            <sz val="10"/>
            <color rgb="FF000000"/>
            <rFont val="Tahoma"/>
            <family val="2"/>
          </rPr>
          <t>Bruttogehalt inkl. direkter Lohnnebenkosten ca. 22%, Einzelunternehmer mit max. 40€ Stundensatz ansetzbar, GF mit Anstellungsvertrag gemäß Bruttoarbeitslohn.</t>
        </r>
      </text>
    </comment>
    <comment ref="BO11" authorId="0" shapeId="0" xr:uid="{E845DFBB-53BB-1A4C-93E7-C1C410C04414}">
      <text>
        <r>
          <rPr>
            <sz val="10"/>
            <color rgb="FF000000"/>
            <rFont val="Tahoma"/>
            <family val="2"/>
          </rPr>
          <t>Bruttogehalt inkl. direkter Lohnnebenkosten ca. 22%, Einzelunternehmer mit max. 40€ Stundensatz ansetzbar, GF mit Anstellungsvertrag gemäß Bruttoarbeitslohn.</t>
        </r>
      </text>
    </comment>
    <comment ref="CB11" authorId="0" shapeId="0" xr:uid="{55F1D6B4-D87E-BE4B-86E6-374B8CE8DC9A}">
      <text>
        <r>
          <rPr>
            <sz val="10"/>
            <color rgb="FF000000"/>
            <rFont val="Tahoma"/>
            <family val="2"/>
          </rPr>
          <t>Bruttogehalt inkl. direkter Lohnnebenkosten ca. 22%, Einzelunternehmer mit max. 40€ Stundensatz ansetzbar, GF mit Anstellungsvertrag gemäß Bruttoarbeitslohn.</t>
        </r>
      </text>
    </comment>
    <comment ref="B14" authorId="1" shapeId="0" xr:uid="{5C131C33-281E-6A42-A72C-3A79D9D36AEA}">
      <text>
        <r>
          <rPr>
            <sz val="10"/>
            <color rgb="FF000000"/>
            <rFont val="MS Sans Serif"/>
          </rPr>
          <t>Eigenleistungen sind Arbeitsleistungen, die vom Unternehmer bzw. Mitunternehmer selbst erbracht und nicht als entgeltliche Beschäftigung im Rahmen eines Arbeitsverhältnisses vergütet werden. Bei Kapitalgesellschaften sind diese nicht relevant.</t>
        </r>
      </text>
    </comment>
    <comment ref="B15" authorId="2" shapeId="0" xr:uid="{1C175250-A955-4796-995F-4F1116413A1C}">
      <text>
        <r>
          <rPr>
            <b/>
            <sz val="10"/>
            <color rgb="FF000000"/>
            <rFont val="Tahoma"/>
            <family val="2"/>
          </rPr>
          <t>Friederike Teichert:</t>
        </r>
        <r>
          <rPr>
            <sz val="10"/>
            <color rgb="FF000000"/>
            <rFont val="Tahoma"/>
            <family val="2"/>
          </rPr>
          <t xml:space="preserve">
</t>
        </r>
        <r>
          <rPr>
            <sz val="10"/>
            <color rgb="FF000000"/>
            <rFont val="MS Sans Serif"/>
          </rPr>
          <t xml:space="preserve">Einzel- und Mitunternehmer können für Forschungs- und Entwicklungstätigkeiten 40-100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O15" authorId="2" shapeId="0" xr:uid="{9F31A189-29A2-4495-9B1C-8173821F0889}">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AB15" authorId="2" shapeId="0" xr:uid="{CD7E0115-547A-462E-BF77-FE28D5B6F71B}">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AO15" authorId="2" shapeId="0" xr:uid="{40A6ED35-F4E8-4EBD-BF07-0555A067AE93}">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B15" authorId="2" shapeId="0" xr:uid="{38F34201-433C-4015-B303-222602DFF322}">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O15" authorId="2" shapeId="0" xr:uid="{9CC58797-5729-4445-BF30-3EC47426F5EF}">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CB15" authorId="2" shapeId="0" xr:uid="{462EAA25-0A18-45DE-9C10-12CB048F1D8B}">
      <text>
        <r>
          <rPr>
            <b/>
            <sz val="10"/>
            <color rgb="FF000000"/>
            <rFont val="Tahoma"/>
            <family val="2"/>
          </rPr>
          <t>Friederike Teichert:</t>
        </r>
        <r>
          <rPr>
            <sz val="10"/>
            <color rgb="FF000000"/>
            <rFont val="Tahoma"/>
            <family val="2"/>
          </rPr>
          <t xml:space="preserve">
</t>
        </r>
        <r>
          <rPr>
            <sz val="10"/>
            <color rgb="FF000000"/>
            <rFont val="MS Sans Serif"/>
          </rPr>
          <t xml:space="preserve">Einzelunternehmer können für Forschungs- und Entwicklungstätigkeiten 40 Euro je Arbeitsstunde steuerlich geltend machen. Maximal jedoch 40 Arbeitsstunden pro Woche. 
</t>
        </r>
        <r>
          <rPr>
            <sz val="10"/>
            <color rgb="FF000000"/>
            <rFont val="MS Sans Serif"/>
          </rPr>
          <t xml:space="preserve">
</t>
        </r>
        <r>
          <rPr>
            <sz val="10"/>
            <color rgb="FF000000"/>
            <rFont val="MS Sans Serif"/>
          </rPr>
          <t xml:space="preserve">Aab April 2024 erhöht sich der Betrag auf 70€ je Arbeiststunde.
</t>
        </r>
      </text>
    </comment>
    <comment ref="B28" authorId="3" shapeId="0" xr:uid="{198AC858-FC27-4DEE-97ED-C18A9A4CF82D}">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O28" authorId="3" shapeId="0" xr:uid="{72F8E832-949B-8F4C-AD3D-409D8F3F8B6F}">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AB28" authorId="3" shapeId="0" xr:uid="{573DF2FD-718E-0949-BFBE-442FA9C56091}">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AO28" authorId="3" shapeId="0" xr:uid="{ACE98675-E0E1-3A4F-9D28-20C5525D09E2}">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B28" authorId="3" shapeId="0" xr:uid="{883267F0-6BA7-334F-962A-B1D9A6E95B71}">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O28" authorId="3" shapeId="0" xr:uid="{F488684A-F8A8-6744-8CCE-7CB4B49126DD}">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CB28" authorId="3" shapeId="0" xr:uid="{2D98B037-2344-044E-9B91-98DB4D08AEA8}">
      <text>
        <r>
          <rPr>
            <b/>
            <sz val="9"/>
            <color rgb="FF000000"/>
            <rFont val="Segoe UI"/>
            <family val="2"/>
            <charset val="1"/>
          </rPr>
          <t>heinrich:</t>
        </r>
        <r>
          <rPr>
            <sz val="9"/>
            <color rgb="FF000000"/>
            <rFont val="Segoe UI"/>
            <family val="2"/>
            <charset val="1"/>
          </rPr>
          <t xml:space="preserve">
</t>
        </r>
        <r>
          <rPr>
            <sz val="9"/>
            <color rgb="FF000000"/>
            <rFont val="Segoe UI"/>
            <family val="2"/>
            <charset val="1"/>
          </rPr>
          <t xml:space="preserve">Alles über 1000 € netto (,da i.d.R. eine Sofortabschreibung anfällt)
</t>
        </r>
        <r>
          <rPr>
            <sz val="9"/>
            <color rgb="FF000000"/>
            <rFont val="Segoe UI"/>
            <family val="2"/>
            <charset val="1"/>
          </rPr>
          <t xml:space="preserve">ab 27.03.2024 angeschafft oder hergesteltt
</t>
        </r>
        <r>
          <rPr>
            <sz val="9"/>
            <color rgb="FF000000"/>
            <rFont val="Segoe UI"/>
            <family val="2"/>
            <charset val="1"/>
          </rPr>
          <t xml:space="preserve">
</t>
        </r>
        <r>
          <rPr>
            <sz val="9"/>
            <color rgb="FF000000"/>
            <rFont val="Segoe UI"/>
            <family val="2"/>
            <charset val="1"/>
          </rPr>
          <t xml:space="preserve">Berechnung der Werminderung einer Sachanlage:
</t>
        </r>
        <r>
          <rPr>
            <sz val="9"/>
            <color rgb="FF000000"/>
            <rFont val="Segoe UI"/>
            <family val="2"/>
            <charset val="1"/>
          </rPr>
          <t xml:space="preserve">
</t>
        </r>
        <r>
          <rPr>
            <sz val="9"/>
            <color rgb="FF000000"/>
            <rFont val="Segoe UI"/>
            <family val="2"/>
            <charset val="1"/>
          </rPr>
          <t xml:space="preserve">- Im Jahr der Anschaffung oder Herstellung aus dem Unterschiedsbetrag zwischen den Anschaffungs- oder Herstellungskosten und dem Wert des Wirtschaftsgutes am Schluss des Wirtschaftsjahres
</t>
        </r>
        <r>
          <rPr>
            <sz val="9"/>
            <color rgb="FF000000"/>
            <rFont val="Segoe UI"/>
            <family val="2"/>
            <charset val="1"/>
          </rPr>
          <t xml:space="preserve">- In den Folgejahren aus dem Unterschiedsbetrag zwischen dem Wert des Wirtschaftsgutes am Schluss des jeweiligen Wirtschaftsjahres und dem Wert am Schluss des vorangegangenen Wirtschaftsjahres.
</t>
        </r>
        <r>
          <rPr>
            <sz val="9"/>
            <color rgb="FF000000"/>
            <rFont val="Segoe UI"/>
            <family val="2"/>
            <charset val="1"/>
          </rPr>
          <t>- Wenn nur in einigen Monaten oder unterjährig ein Anlagevermögen angesetzt werden muss, dann muss anteilig der   Wert errechnet bzw. reduziert werden--&gt; Bsp. Ab März 2024, dann Gesamtwerts- (2/12*Gesamtwerts)</t>
        </r>
      </text>
    </comment>
    <comment ref="B49" authorId="0" shapeId="0" xr:uid="{C09CF89A-F879-4A4C-945F-39E52B3BA6D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O49" authorId="0" shapeId="0" xr:uid="{38DF0592-0769-F748-B68C-E030967367A1}">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AB49" authorId="0" shapeId="0" xr:uid="{2627FED2-4B92-E041-BB69-C172AEA9270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AO49" authorId="0" shapeId="0" xr:uid="{844310E4-3E37-044E-8E98-0C425DFB9F48}">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B49" authorId="0" shapeId="0" xr:uid="{62F3AD1B-C0CA-EA4E-A1C6-923A788D10D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O49" authorId="0" shapeId="0" xr:uid="{A590267A-3FD0-E145-BBB5-425FCFA1CB9B}">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CB49" authorId="0" shapeId="0" xr:uid="{5ACDFF09-ED6A-BF43-B5F8-7698B3ED6750}">
      <text>
        <r>
          <rPr>
            <b/>
            <sz val="10"/>
            <color rgb="FF000000"/>
            <rFont val="Tahoma"/>
            <family val="2"/>
          </rPr>
          <t xml:space="preserve">1 PM = </t>
        </r>
        <r>
          <rPr>
            <sz val="10"/>
            <color rgb="FF000000"/>
            <rFont val="Tahoma"/>
            <family val="2"/>
          </rPr>
          <t xml:space="preserve">1 Personenmonat = </t>
        </r>
        <r>
          <rPr>
            <b/>
            <sz val="10"/>
            <color rgb="FF000000"/>
            <rFont val="Tahoma"/>
            <family val="2"/>
          </rPr>
          <t xml:space="preserve">142 Produktivstunden
</t>
        </r>
        <r>
          <rPr>
            <b/>
            <sz val="10"/>
            <color rgb="FF000000"/>
            <rFont val="Tahoma"/>
            <family val="2"/>
          </rPr>
          <t xml:space="preserve">
</t>
        </r>
        <r>
          <rPr>
            <b/>
            <sz val="10"/>
            <color rgb="FF000000"/>
            <rFont val="Tahoma"/>
            <family val="2"/>
          </rPr>
          <t>MA = Mitarbeiter</t>
        </r>
      </text>
    </comment>
    <comment ref="B50" authorId="4" shapeId="0" xr:uid="{8C9FECC7-5C5B-7645-B0E9-8B7CF53FC38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O50" authorId="4" shapeId="0" xr:uid="{126C4020-D20B-5647-B553-B9B1D694778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AB50" authorId="4" shapeId="0" xr:uid="{574A6F64-1D94-9240-B7A7-4F1A2B0A4004}">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AO50" authorId="4" shapeId="0" xr:uid="{47E80BC2-9CFC-6B43-8F3A-D9239935339F}">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B50" authorId="4" shapeId="0" xr:uid="{AEB26F20-4F97-7641-BBD4-3C2E51E57326}">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O50" authorId="4" shapeId="0" xr:uid="{719993BB-6BC7-EC46-9381-0E04BD8F3028}">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CB50" authorId="4" shapeId="0" xr:uid="{78FC2F83-C359-EB42-87BE-806C9AD10C96}">
      <text>
        <r>
          <rPr>
            <b/>
            <sz val="10"/>
            <color rgb="FF000000"/>
            <rFont val="Tahoma"/>
            <family val="34"/>
          </rPr>
          <t xml:space="preserve">1 PM = </t>
        </r>
        <r>
          <rPr>
            <sz val="10"/>
            <color rgb="FF000000"/>
            <rFont val="Tahoma"/>
            <family val="34"/>
          </rPr>
          <t xml:space="preserve">1 Personenmonat = </t>
        </r>
        <r>
          <rPr>
            <b/>
            <sz val="10"/>
            <color rgb="FF000000"/>
            <rFont val="Tahoma"/>
            <family val="34"/>
          </rPr>
          <t>142 Produktivstunden</t>
        </r>
        <r>
          <rPr>
            <sz val="10"/>
            <color rgb="FF000000"/>
            <rFont val="MS Sans Serif"/>
          </rPr>
          <t xml:space="preserve">
</t>
        </r>
        <r>
          <rPr>
            <b/>
            <sz val="10"/>
            <color rgb="FF000000"/>
            <rFont val="Tahoma"/>
            <family val="34"/>
          </rPr>
          <t>MA = Mitarbeiter</t>
        </r>
      </text>
    </comment>
    <comment ref="B51" authorId="0" shapeId="0" xr:uid="{D80BC143-A912-B541-8992-B4B645DEB342}">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O51" authorId="0" shapeId="0" xr:uid="{93020D23-12E0-F348-814E-B1FE049A832B}">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AB51" authorId="0" shapeId="0" xr:uid="{368D2E15-3DDB-BC45-B526-A5216C6A75CC}">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AO51" authorId="0" shapeId="0" xr:uid="{9CAF9288-F024-814D-8ABF-63FC2A456334}">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BB51" authorId="0" shapeId="0" xr:uid="{F1B60BB5-FF61-4F4A-8E9F-049120C76EC6}">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BO51" authorId="0" shapeId="0" xr:uid="{7AE001E3-10A0-7947-861B-D3DB2FB2C7FF}">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CB51" authorId="0" shapeId="0" xr:uid="{8AB82EE4-0B51-E346-84B3-47DC09B30163}">
      <text>
        <r>
          <rPr>
            <b/>
            <sz val="10"/>
            <color rgb="FF000000"/>
            <rFont val="Tahoma"/>
            <family val="34"/>
          </rPr>
          <t xml:space="preserve">1 PM = </t>
        </r>
        <r>
          <rPr>
            <sz val="10"/>
            <color rgb="FF000000"/>
            <rFont val="Tahoma"/>
            <family val="34"/>
          </rPr>
          <t xml:space="preserve">1 Personenmonat = </t>
        </r>
        <r>
          <rPr>
            <b/>
            <sz val="10"/>
            <color rgb="FF000000"/>
            <rFont val="Tahoma"/>
            <family val="34"/>
          </rPr>
          <t xml:space="preserve">142 Produktivstunden
</t>
        </r>
        <r>
          <rPr>
            <b/>
            <sz val="10"/>
            <color rgb="FF000000"/>
            <rFont val="Tahoma"/>
            <family val="34"/>
          </rPr>
          <t xml:space="preserve">
</t>
        </r>
        <r>
          <rPr>
            <b/>
            <sz val="10"/>
            <color rgb="FF000000"/>
            <rFont val="Tahoma"/>
            <family val="34"/>
          </rPr>
          <t>MA = Mitarbeiter</t>
        </r>
      </text>
    </comment>
    <comment ref="G53" authorId="2" shapeId="0" xr:uid="{66D4BFA1-7009-A74E-82F1-ABE364787AED}">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T53" authorId="2" shapeId="0" xr:uid="{5288E308-24CB-224F-9F8A-36F608C2FC14}">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AG53" authorId="2" shapeId="0" xr:uid="{E25108DE-66B3-774D-898E-9061349EAC9D}">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AT53" authorId="2" shapeId="0" xr:uid="{626D786A-2399-4D44-8A12-8E89E184C4F3}">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BG53" authorId="2" shapeId="0" xr:uid="{650E640F-7001-DE4E-8709-56AEC9215CFA}">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BT53" authorId="2" shapeId="0" xr:uid="{76D3F35C-E57B-824C-A2A9-BBD9CDAC33DB}">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 ref="CG53" authorId="2" shapeId="0" xr:uid="{2566DA3B-2FE0-2F44-B6C4-52ACACE59F88}">
      <text>
        <r>
          <rPr>
            <b/>
            <sz val="10"/>
            <color rgb="FF000000"/>
            <rFont val="Tahoma"/>
            <family val="2"/>
          </rPr>
          <t>Friederike Teichert:</t>
        </r>
        <r>
          <rPr>
            <sz val="10"/>
            <color rgb="FF000000"/>
            <rFont val="Tahoma"/>
            <family val="2"/>
          </rPr>
          <t xml:space="preserve">
</t>
        </r>
        <r>
          <rPr>
            <sz val="14"/>
            <color rgb="FF000000"/>
            <rFont val="MS Sans Serif"/>
          </rPr>
          <t>1) Welche Arbeiten hat der AUFTRAGNEHMER im Detail übernommen?</t>
        </r>
        <r>
          <rPr>
            <sz val="8"/>
            <color rgb="FF000000"/>
            <rFont val="MS Sans Serif"/>
          </rPr>
          <t xml:space="preserve">
</t>
        </r>
        <r>
          <rPr>
            <sz val="14"/>
            <color rgb="FF000000"/>
            <rFont val="MS Sans Serif"/>
          </rPr>
          <t>2) Wieso war der AUFTRAGNEHMER notwendig für das Vorhaben (Stichwort: Expertise)?</t>
        </r>
        <r>
          <rPr>
            <sz val="8"/>
            <color rgb="FF000000"/>
            <rFont val="MS Sans Serif"/>
          </rPr>
          <t xml:space="preserve">
</t>
        </r>
        <r>
          <rPr>
            <sz val="14"/>
            <color rgb="FF000000"/>
            <rFont val="MS Sans Serif"/>
          </rPr>
          <t>3) Wie lassen sich die Arbeiten des AUFTRAGNEHMER von den Arbeiten des AUFTRAGGEBERS abgrenzen?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Tobias Koch</author>
    <author>Friederike Teichert</author>
  </authors>
  <commentList>
    <comment ref="F12" authorId="0" shapeId="0" xr:uid="{9400B62D-D54A-BA44-ABF0-464597458AB0}">
      <text>
        <r>
          <rPr>
            <sz val="14"/>
            <color rgb="FF000000"/>
            <rFont val="Tahoma"/>
            <family val="2"/>
          </rPr>
          <t>Zu finden im Bescheid auf Seite 2 Kapitel A. -&gt; Lfd. Nr.</t>
        </r>
      </text>
    </comment>
    <comment ref="S12" authorId="0" shapeId="0" xr:uid="{0F7C4D3F-2D8E-484A-A0AC-896BEBC80312}">
      <text>
        <r>
          <rPr>
            <sz val="10"/>
            <color rgb="FF000000"/>
            <rFont val="MS Sans Serif"/>
          </rPr>
          <t>Wenn Lohnjournale eingetragen sind, zieht sich das System die Gehälter selbstständig.</t>
        </r>
        <r>
          <rPr>
            <b/>
            <sz val="10"/>
            <color rgb="FF000000"/>
            <rFont val="MS Sans Serif"/>
          </rPr>
          <t xml:space="preserve">
</t>
        </r>
        <r>
          <rPr>
            <b/>
            <sz val="10"/>
            <color rgb="FF000000"/>
            <rFont val="MS Sans Serif"/>
          </rPr>
          <t xml:space="preserve">
</t>
        </r>
        <r>
          <rPr>
            <b/>
            <sz val="10"/>
            <color rgb="FF000000"/>
            <rFont val="MS Sans Serif"/>
          </rPr>
          <t xml:space="preserve">Steuerbrutto: </t>
        </r>
        <r>
          <rPr>
            <sz val="10"/>
            <color rgb="FF000000"/>
            <rFont val="MS Sans Serif"/>
          </rPr>
          <t xml:space="preserve">Gehalt laut AV + steuerpflichtige Lohnbestandteile wie  Bonuszahlungen, Prämien usw.
</t>
        </r>
        <r>
          <rPr>
            <b/>
            <sz val="10"/>
            <color rgb="FF000000"/>
            <rFont val="MS Sans Serif"/>
          </rPr>
          <t xml:space="preserve">Gesamtbrutto: </t>
        </r>
        <r>
          <rPr>
            <sz val="10"/>
            <color rgb="FF000000"/>
            <rFont val="MS Sans Serif"/>
          </rPr>
          <t xml:space="preserve">Gehalt laut AV + steuerpflichtige/versicherungspflichtige und sonst. nicht steuerpflichtige  Lohnbestandteile wie z. B. Lunchit, Inflationsausgleich, Kita-Zuschuss
</t>
        </r>
      </text>
    </comment>
    <comment ref="AI12" authorId="1" shapeId="0" xr:uid="{8EE22A28-25CC-584A-BBA7-06B4CADB77F8}">
      <text>
        <r>
          <rPr>
            <b/>
            <sz val="10"/>
            <color rgb="FF000000"/>
            <rFont val="Tahoma"/>
            <family val="2"/>
          </rPr>
          <t>Friederike Teichert:</t>
        </r>
        <r>
          <rPr>
            <sz val="10"/>
            <color rgb="FF000000"/>
            <rFont val="Tahoma"/>
            <family val="2"/>
          </rPr>
          <t xml:space="preserve">
</t>
        </r>
        <r>
          <rPr>
            <sz val="10"/>
            <color rgb="FF000000"/>
            <rFont val="Tahoma"/>
            <family val="2"/>
          </rPr>
          <t xml:space="preserve">einzufügen sind Urlaubstage, Krankheitstage sowie anderweitige Tage, an denen der Mitarbeiter nicht am Projekt gearbeitet hat.
</t>
        </r>
        <r>
          <rPr>
            <sz val="10"/>
            <color rgb="FF000000"/>
            <rFont val="Tahoma"/>
            <family val="2"/>
          </rPr>
          <t xml:space="preserve">
</t>
        </r>
        <r>
          <rPr>
            <sz val="10"/>
            <color rgb="FF000000"/>
            <rFont val="Tahoma"/>
            <family val="2"/>
          </rPr>
          <t xml:space="preserve">Halbe Abwesenheitstage sind mit einem vollen Tag anzugeben.
</t>
        </r>
        <r>
          <rPr>
            <sz val="10"/>
            <color rgb="FF000000"/>
            <rFont val="Tahoma"/>
            <family val="2"/>
          </rPr>
          <t xml:space="preserve">
</t>
        </r>
        <r>
          <rPr>
            <sz val="10"/>
            <color rgb="FF000000"/>
            <rFont val="Tahoma"/>
            <family val="2"/>
          </rPr>
          <t xml:space="preserve">
</t>
        </r>
        <r>
          <rPr>
            <sz val="10"/>
            <color rgb="FF000000"/>
            <rFont val="Tahoma"/>
            <family val="2"/>
          </rPr>
          <t xml:space="preserve"> </t>
        </r>
      </text>
    </comment>
    <comment ref="K13" authorId="0" shapeId="0" xr:uid="{979076DA-C737-E64F-B318-4C7F9FBB0B6A}">
      <text>
        <r>
          <rPr>
            <sz val="10"/>
            <color rgb="FF000000"/>
            <rFont val="Tahoma"/>
            <family val="2"/>
          </rPr>
          <t>Hat der/die MA einen Hochschulabschluss?</t>
        </r>
      </text>
    </comment>
    <comment ref="L13" authorId="0" shapeId="0" xr:uid="{33F77D69-43AB-8A46-8C98-DD0DF8289C9F}">
      <text>
        <r>
          <rPr>
            <sz val="10"/>
            <color rgb="FF000000"/>
            <rFont val="Tahoma"/>
            <family val="2"/>
          </rPr>
          <t>Ist die höchste Ausbildung des/der MA eine technische Berufsausbildung?</t>
        </r>
      </text>
    </comment>
    <comment ref="M13" authorId="0" shapeId="0" xr:uid="{5F352AF7-1BE8-824F-BE1B-EB8F919E9DF3}">
      <text>
        <r>
          <rPr>
            <sz val="10"/>
            <color rgb="FF000000"/>
            <rFont val="Tahoma"/>
            <family val="2"/>
          </rPr>
          <t>Hat der/die MA weder eine technische Ausbildung noch ein Studium absolviert?</t>
        </r>
      </text>
    </comment>
    <comment ref="O13" authorId="0" shapeId="0" xr:uid="{815D97FD-C7CE-5E4A-836D-120E760B8C3F}">
      <text>
        <r>
          <rPr>
            <sz val="10"/>
            <color rgb="FF000000"/>
            <rFont val="Tahoma"/>
            <family val="2"/>
          </rPr>
          <t xml:space="preserve">Die Art der Arbeit sollte nicht zu generisch, sondern detailliert beschrieben werden. Eine Art der Arbeit sollte nicht länger als 1 Jahr dauern.  
</t>
        </r>
        <r>
          <rPr>
            <sz val="10"/>
            <color rgb="FF000000"/>
            <rFont val="Tahoma"/>
            <family val="2"/>
          </rPr>
          <t xml:space="preserve">Positivbeispiele: </t>
        </r>
        <r>
          <rPr>
            <sz val="10"/>
            <color rgb="FF000000"/>
            <rFont val="MS Sans Serif"/>
          </rPr>
          <t xml:space="preserve">Entwicklung des Konzepts zur xy, Umsetzung &amp; Planung von xy, Strategische Implementierung, User Research/Nutzerstudien, Durchführung einer umfassenden Literaturrecherche zu xy, 
</t>
        </r>
        <r>
          <rPr>
            <sz val="10"/>
            <color rgb="FF000000"/>
            <rFont val="Tahoma"/>
            <family val="2"/>
          </rPr>
          <t xml:space="preserve">
</t>
        </r>
        <r>
          <rPr>
            <sz val="10"/>
            <color rgb="FF000000"/>
            <rFont val="Tahoma"/>
            <family val="2"/>
          </rPr>
          <t>Bitte nicht Marketing, Produktentwicklung oder ähnliches schreiben.</t>
        </r>
      </text>
    </comment>
    <comment ref="Q13" authorId="1" shapeId="0" xr:uid="{69274F6F-9E61-2849-ADAF-5A48EC7E00B3}">
      <text>
        <r>
          <rPr>
            <b/>
            <sz val="10"/>
            <color rgb="FF000000"/>
            <rFont val="Tahoma"/>
            <family val="2"/>
          </rPr>
          <t>Friederike Teichert:</t>
        </r>
        <r>
          <rPr>
            <sz val="10"/>
            <color rgb="FF000000"/>
            <rFont val="Tahoma"/>
            <family val="2"/>
          </rPr>
          <t xml:space="preserve">
</t>
        </r>
        <r>
          <rPr>
            <sz val="10"/>
            <color rgb="FF000000"/>
            <rFont val="Tahoma"/>
            <family val="2"/>
          </rPr>
          <t>Wenn der Mitarbeiter unterjährig zum Projekt hinzugekommen ist, bitte auch die restlichen Monate des Jahres mit anlegen und den Anteil des Mitarbeiters auf 0 % am Projekt setzen. Dies ist nicht notwendig, wenn der Mitarbeiter erst mit Einsatz am Projekt eingestellt wurde.</t>
        </r>
      </text>
    </comment>
    <comment ref="S13" authorId="0" shapeId="0" xr:uid="{BAA3896B-1BFC-4D48-AB14-6CAF36FB9A13}">
      <text>
        <r>
          <rPr>
            <sz val="10"/>
            <color rgb="FF000000"/>
            <rFont val="MS Sans Serif"/>
          </rPr>
          <t>Steuerbrutto + AG Anteil zur Sozialversicherung zu entnehmen aus Lohnjournal</t>
        </r>
      </text>
    </comment>
    <comment ref="T13" authorId="0" shapeId="0" xr:uid="{335C938A-CFF1-5141-A44A-677FFFD2D21D}">
      <text>
        <r>
          <rPr>
            <b/>
            <sz val="10"/>
            <color rgb="FF000000"/>
            <rFont val="MS Sans Serif"/>
          </rPr>
          <t xml:space="preserve">mit Steuerbrutto gemeint: 
</t>
        </r>
        <r>
          <rPr>
            <sz val="10"/>
            <color rgb="FF000000"/>
            <rFont val="MS Sans Serif"/>
          </rPr>
          <t>Gehalt laut Arbeitsvertrag + steuerpflichtige Lohnbestandteile wie Bonuszahlungen, Prämien usw.</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<sst xmlns="http://schemas.openxmlformats.org/spreadsheetml/2006/main" count="3318" uniqueCount="373">
  <si>
    <t xml:space="preserve">Dieses Tabellenblatt fragt allgemeine Daten über die Unternehmensgruppe, das Unternehmen und die geplanten Vorhaben ab. </t>
  </si>
  <si>
    <t>Allgemeine Daten</t>
  </si>
  <si>
    <t>Name der Firma</t>
  </si>
  <si>
    <t>Ping Zhou Consulting</t>
  </si>
  <si>
    <t>Steuernummer (lang; 13-stellig)</t>
  </si>
  <si>
    <t>Steuernummer (kurz)</t>
  </si>
  <si>
    <t>Bundesland Finanzamt</t>
  </si>
  <si>
    <t>Baden-Württemberg</t>
  </si>
  <si>
    <t>Seid ihr ein KMU?</t>
  </si>
  <si>
    <t>ja</t>
  </si>
  <si>
    <t>Liste der Vorhaben</t>
  </si>
  <si>
    <t>Arbeitstitel</t>
  </si>
  <si>
    <t>Start</t>
  </si>
  <si>
    <t>Ende</t>
  </si>
  <si>
    <t>Ping-Pong-Roboter</t>
  </si>
  <si>
    <t>Allgemein</t>
  </si>
  <si>
    <t>Start Wirtschaftsjahr</t>
  </si>
  <si>
    <t>01.01</t>
  </si>
  <si>
    <t>Ende Wirtschaftsjahr</t>
  </si>
  <si>
    <t>31.12.</t>
  </si>
  <si>
    <t>Ist Rumpfwirtschatsjahr</t>
  </si>
  <si>
    <t>nein</t>
  </si>
  <si>
    <t>Jahresumsatz [€]</t>
  </si>
  <si>
    <t>Zahl der Mitarbeitenden [VZÄ]</t>
  </si>
  <si>
    <t>FuE</t>
  </si>
  <si>
    <t>Zahl der Mitarbeitenden in FuE [VZÄ]</t>
  </si>
  <si>
    <t>Interne Aufwendungen [€]</t>
  </si>
  <si>
    <t>Personalaufwendungen [€]</t>
  </si>
  <si>
    <t>Sachaufwendungen und Investitionen [€]</t>
  </si>
  <si>
    <t>Externe Aufwendungen (FuE gesamt) [€]</t>
  </si>
  <si>
    <t>Davon an Auftragnehmer innerhalb der EU/EWR [€]</t>
  </si>
  <si>
    <t>Davon an Auftragnehmer außerhalb der EU/EWR [€]</t>
  </si>
  <si>
    <t>Wurden öffentliche Förderungen für FuE in genutzt?</t>
  </si>
  <si>
    <t>Sonstige Öffentliche Förderungen für FuE [€]</t>
  </si>
  <si>
    <t>Verbundene Unternehmen</t>
  </si>
  <si>
    <t>Firmierung / Name</t>
  </si>
  <si>
    <t>Bundesland</t>
  </si>
  <si>
    <t>Adresse</t>
  </si>
  <si>
    <t>Steuernummer (nicht UStID)</t>
  </si>
  <si>
    <t>Umsatz [€]</t>
  </si>
  <si>
    <t>Mitarbeiter [VZÄ]</t>
  </si>
  <si>
    <t>Kosten für die, die Forschungszulage beantragt wurde/wird</t>
  </si>
  <si>
    <t>Angaben zum Unternehmensverbund</t>
  </si>
  <si>
    <r>
      <rPr>
        <u/>
        <sz val="10"/>
        <color rgb="FF08445A"/>
        <rFont val="Calibri"/>
        <family val="2"/>
      </rPr>
      <t>Disclaimer:</t>
    </r>
    <r>
      <rPr>
        <sz val="10"/>
        <color rgb="FF08445A"/>
        <rFont val="Calibri"/>
        <family val="2"/>
      </rPr>
      <t xml:space="preserve"> Alle kalkulierten Zahlen sind vom Anwender zu überprüfen. </t>
    </r>
  </si>
  <si>
    <t>© consider it GmbH (2023). Die Vervielfältigung oder Veräußerung dieser Datei ist Dritten untersagt.</t>
  </si>
  <si>
    <t>Dieses Tabellenblatt beschreibt ein einzelnes FuE-Vorhaben.</t>
  </si>
  <si>
    <t>Projektstart</t>
  </si>
  <si>
    <t>Projektende</t>
  </si>
  <si>
    <t>Finanzieller Rahmen</t>
  </si>
  <si>
    <t>Personalkosten [€]</t>
  </si>
  <si>
    <t>Personalkosten kalkuliert [€]</t>
  </si>
  <si>
    <t>Aufschlag für Puffer [%]</t>
  </si>
  <si>
    <t xml:space="preserve">Kosten aus Eigenleistung [€]
(nur bei Einzelunternehmen und Personengesellschaft) </t>
  </si>
  <si>
    <t>Personalkosten Einzelunternehmen</t>
  </si>
  <si>
    <t>Arbeitsstunden aus Eigenleistung gesamt am Projekt</t>
  </si>
  <si>
    <t>Arbeitsstunden gesamt am Projekt</t>
  </si>
  <si>
    <t>Auftragskosten netto (EU/EWR) [€]</t>
  </si>
  <si>
    <t>Auftragnehmer 1</t>
  </si>
  <si>
    <t>Auftragnehmer 2</t>
  </si>
  <si>
    <t>Auftragnehmer 3</t>
  </si>
  <si>
    <t>Auftragnehmer 4</t>
  </si>
  <si>
    <t>Auftragnehmer 5</t>
  </si>
  <si>
    <t>Auftragnehmer 6</t>
  </si>
  <si>
    <t>Auftragnehmer 7</t>
  </si>
  <si>
    <t>Auftragnehmer 8</t>
  </si>
  <si>
    <t>Auftragnehmer 9</t>
  </si>
  <si>
    <t>Auftragnehmer 10</t>
  </si>
  <si>
    <t>Materialkosten netto (nicht förderfähig) [€]</t>
  </si>
  <si>
    <t>Abschreibungswert Sachanlagen
 (förderfähig ab Projektstart am 28.03.2024)  [€]</t>
  </si>
  <si>
    <t>Sachanlagen (förderfähig ab 28.03.2024)  [€]</t>
  </si>
  <si>
    <t>Sachanlage 1</t>
  </si>
  <si>
    <t>Sachanlage 2</t>
  </si>
  <si>
    <t>Sachanlage 3</t>
  </si>
  <si>
    <t>Sachanlage 4</t>
  </si>
  <si>
    <t>Sachanlage 5</t>
  </si>
  <si>
    <t>Gesamtkosten [€]</t>
  </si>
  <si>
    <t xml:space="preserve">Wurden/Werden die Personalkosten und/oder Auftragskosten für Aufträge innerhalb der EU/des EWR für dieses FuE-Vorhaben im Rahmen anderer Förderungen oder staatlicher Beihilfen gefördert? </t>
  </si>
  <si>
    <t>Öffentliche Förderungen für dieses FuE-Vorhaben [€]</t>
  </si>
  <si>
    <t>Summe</t>
  </si>
  <si>
    <t>Gesamtkosten</t>
  </si>
  <si>
    <t>Anteil förderfähiger Auftragnehmerkosten</t>
  </si>
  <si>
    <t>Förderfähige Projektkosten</t>
  </si>
  <si>
    <t>Overhead-Kosten
(20% d. fördf. Projektkosten; ansetzbar ab Projektstart am 01.01.2026)</t>
  </si>
  <si>
    <t>Förderfähige Gesamtprojektkosten</t>
  </si>
  <si>
    <t>KMU Förderzuschlag</t>
  </si>
  <si>
    <t>Forschungszulage</t>
  </si>
  <si>
    <t>Personeller Rahmen</t>
  </si>
  <si>
    <t>MA mit Hochschulabschluss [Std.]</t>
  </si>
  <si>
    <t>MA techn. Ausbildung [Std.]</t>
  </si>
  <si>
    <t>MA mit sonstigem Abschluss [Std.]</t>
  </si>
  <si>
    <t>Auftragnehmer</t>
  </si>
  <si>
    <t xml:space="preserve">Adresse </t>
  </si>
  <si>
    <t>Kurzbeschreibung der Tätigkeit/Leistung</t>
  </si>
  <si>
    <t>Straße /Hausnr.</t>
  </si>
  <si>
    <t>PLZ / Ort</t>
  </si>
  <si>
    <t>Rechnungs-summe</t>
  </si>
  <si>
    <t>Sachanlagen</t>
  </si>
  <si>
    <t>Bezeichnung</t>
  </si>
  <si>
    <t>Hersteller &amp; Modell</t>
  </si>
  <si>
    <t>Stückzahl</t>
  </si>
  <si>
    <t>Zuordnung Arbeitspaket</t>
  </si>
  <si>
    <t>Ausschließlich Eigenbetrieblich genutzt?</t>
  </si>
  <si>
    <t>Abnutzbar oder Bewegliches Gut?</t>
  </si>
  <si>
    <t>Warum für Projekt notwendig?</t>
  </si>
  <si>
    <t>Name der Firma:</t>
  </si>
  <si>
    <r>
      <t xml:space="preserve">Tragen Sie MitarbeiterInnen zudem hier ein! Sofern MitarbeiterInnen keine Zeit schreiben, füllen Sie die </t>
    </r>
    <r>
      <rPr>
        <sz val="10"/>
        <color rgb="FFF07E2D"/>
        <rFont val="Open Sans"/>
        <family val="2"/>
      </rPr>
      <t>Urlaubs- und Krankheitsliste</t>
    </r>
    <r>
      <rPr>
        <sz val="10"/>
        <color theme="0"/>
        <rFont val="Open Sans"/>
        <family val="2"/>
      </rPr>
      <t>. 
Die Planstunden basieren entweder auf eingetragenen Abwesenheitstagen oder auf 28,9 (Ø in DE) Urlaubstagen und 11,2 (Ø in DE) Krankheitstagen.</t>
    </r>
  </si>
  <si>
    <t>Excl. FT</t>
  </si>
  <si>
    <t>Excl. Abwesend</t>
  </si>
  <si>
    <t>Jahr</t>
  </si>
  <si>
    <t>Name</t>
  </si>
  <si>
    <t>Vorhabensname</t>
  </si>
  <si>
    <t>Vorhabens-ID</t>
  </si>
  <si>
    <t xml:space="preserve"> </t>
  </si>
  <si>
    <t>Gehalt</t>
  </si>
  <si>
    <t>Tag</t>
  </si>
  <si>
    <t>Urlaub (U), Krankheit (K), Andere Tätigkeiten (A); Sonderurlaub (S)</t>
  </si>
  <si>
    <t>FT/WE</t>
  </si>
  <si>
    <t>lookup</t>
  </si>
  <si>
    <t>HS</t>
  </si>
  <si>
    <t>Tech</t>
  </si>
  <si>
    <t>Sonst</t>
  </si>
  <si>
    <t>Vorhaben</t>
  </si>
  <si>
    <t>Art d. Arbeiten</t>
  </si>
  <si>
    <t>Monat</t>
  </si>
  <si>
    <t>%-Vorhaben</t>
  </si>
  <si>
    <t>Steuerbrutto + AG-Anteile</t>
  </si>
  <si>
    <t>Steuerbrutto</t>
  </si>
  <si>
    <t>Std. / Wo.</t>
  </si>
  <si>
    <t>Feiertage</t>
  </si>
  <si>
    <t>Sonst. Abwesend</t>
  </si>
  <si>
    <t>Sum Abwesend</t>
  </si>
  <si>
    <t>Stunden</t>
  </si>
  <si>
    <t>Kosten</t>
  </si>
  <si>
    <t>BWD</t>
  </si>
  <si>
    <t>NWD</t>
  </si>
  <si>
    <t>BWD Jahr</t>
  </si>
  <si>
    <t>NWD Jahr</t>
  </si>
  <si>
    <t>Ausbildungsstatus</t>
  </si>
  <si>
    <t>Max Mustermann</t>
  </si>
  <si>
    <t>U</t>
  </si>
  <si>
    <t xml:space="preserve">Tragen Sie hier die gearbeitete Zeit für jeden Mitarbeiter an jedem Tag ein. In der Regel können Zeiterfassungstools die Zeiten in diesem Format exportieren. Kopieren Sie dann die entsprechenden Zeiten in die jeweiligen Spalten. </t>
  </si>
  <si>
    <t>Arbeitszeit</t>
  </si>
  <si>
    <t>Rechtsform:</t>
  </si>
  <si>
    <t xml:space="preserve">Verbundenes Unternehmen: </t>
  </si>
  <si>
    <t xml:space="preserve">Steuernummer: </t>
  </si>
  <si>
    <t>K</t>
  </si>
  <si>
    <t>A</t>
  </si>
  <si>
    <t>S</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</si>
  <si>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</si>
  <si>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</si>
  <si>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PROGRAMM / PHASE</t>
  </si>
  <si>
    <t>START Monat</t>
  </si>
  <si>
    <t>ENDE Monat</t>
  </si>
  <si>
    <t>START</t>
  </si>
  <si>
    <t>ENDE</t>
  </si>
  <si>
    <t>Fill</t>
  </si>
  <si>
    <t>Wählen Sie MitarbeiterIn und Vorhaben aus.</t>
  </si>
  <si>
    <t xml:space="preserve">Alle Änderungen werden im Tabellenblatt "Eingabe" vollzogen. Hier werden lediglich MitarbeiterInnen und das Vorhaben ausgewählt. 
Drücken Sie STRG+P zum Drucken. Wählen Sie dort die benötigten Jahre aus. </t>
  </si>
  <si>
    <t>MitarbeiterIn</t>
  </si>
  <si>
    <t>xy</t>
  </si>
  <si>
    <r>
      <rPr>
        <u/>
        <sz val="10"/>
        <color rgb="FF08445A"/>
        <rFont val="Calibri"/>
        <family val="2"/>
      </rPr>
      <t>Disclaimer:</t>
    </r>
    <r>
      <rPr>
        <sz val="10"/>
        <color rgb="FF08445A"/>
        <rFont val="Calibri"/>
        <family val="2"/>
      </rPr>
      <t xml:space="preserve"> Die Stundenzettel dienen nur als Orientierungshilfe. Sie müssen anhand von tatsächlich gearbeiteten Stunden ausgefüllt und unterzeichnet werden. </t>
    </r>
  </si>
  <si>
    <t>Stundenerfassung</t>
  </si>
  <si>
    <t>Firma:</t>
  </si>
  <si>
    <t>Kurzbezeichnung des FuE-Vorhabens:</t>
  </si>
  <si>
    <t>Wirtschaftsjahr:</t>
  </si>
  <si>
    <t>Vorhabens-ID des FuE-Vorhabens:</t>
  </si>
  <si>
    <t>Name Mitarbeiter:</t>
  </si>
  <si>
    <t>Kurzbezeichnung der FuE-Tätigkeit:</t>
  </si>
  <si>
    <t>Wochenstunden</t>
  </si>
  <si>
    <t>Stunden pro Monat</t>
  </si>
  <si>
    <t>Bestätigung Projektverantwortlicher</t>
  </si>
  <si>
    <t xml:space="preserve">Gesamtstunden Jahr: </t>
  </si>
  <si>
    <t>Datum, Unterschrift (Arbeitnehmer)</t>
  </si>
  <si>
    <t>Datum, Unterschrift (Projektverantwortlicher)</t>
  </si>
  <si>
    <t>Relevante Zahlen</t>
  </si>
  <si>
    <t>Auswahl</t>
  </si>
  <si>
    <t>Vorhaben Eins</t>
  </si>
  <si>
    <t>Forschungs- und Entwicklungsvorhaben</t>
  </si>
  <si>
    <t>Vorhabens-ID des Forschungs- und Entwicklungsvorhabens aus dem Bescheid der Bescheinigungsstelle Forschungszulage nach § 6 FZulG</t>
  </si>
  <si>
    <t>Land (Bundesland; Sitz des Unternehmens, in dem das Vorhaben durchgeführt wurde)</t>
  </si>
  <si>
    <r>
      <rPr>
        <b/>
        <sz val="10"/>
        <rFont val="MS Sans Serif"/>
      </rPr>
      <t>Steuernummer</t>
    </r>
    <r>
      <rPr>
        <sz val="10"/>
        <rFont val="MS Sans Serif"/>
      </rPr>
      <t xml:space="preserve"> des Unternehmens, in dem das Forschungs- und Entwicklungsvorhaben durchgeführt wird.</t>
    </r>
  </si>
  <si>
    <t>Bezeichnung des Forschungs- und Entwicklungsvorhabens</t>
  </si>
  <si>
    <t>Art</t>
  </si>
  <si>
    <t>Kooperationsvorhaben</t>
  </si>
  <si>
    <t>Nein</t>
  </si>
  <si>
    <t>Beginn der Arbeiten / Datum der Auftragserteilung</t>
  </si>
  <si>
    <t>Der Bescheid der Bescheinigungsstelle Forschungszulage nach § 6 FZulG für dieses Forschungs- und Entwicklungsvorhaben liegt dem Finanzamt vor.</t>
  </si>
  <si>
    <t>Haken setzen</t>
  </si>
  <si>
    <t>Für dieses Forschungs- und Entwicklungsvorhaben wurden/werden weitere Fördermittel beantragt und/oder gewährt.</t>
  </si>
  <si>
    <t>Nur bei eigenbetrieblichen Forschungs- und Entwicklungsvorhaben</t>
  </si>
  <si>
    <t>Das Forschungs- und Entwicklungsvorhaben wird nicht im Auftrag eines anderen Unternehmens ausgeführt</t>
  </si>
  <si>
    <t>Arbeitslöhne für eigene Arbeitnehmer im jeweiligen Wirtschaftsjahr, soweit diese in diesem begünstigten Forschungs- und Entwicklungsvorhaben Forschungs- und Entwicklungstätigkeiten ausgeführt haben:</t>
  </si>
  <si>
    <t>Anzahl der mit Forschungs- und Entwicklungstätigkeiten im Forschungs- und Entwicklungsvorhaben beschäftigten Arbeitnehmer (nach Vollzeitäquivalenten)</t>
  </si>
  <si>
    <t>Stunden am Vorhaben / (8 Mal x Wochentage während des Jahres und Projektlaufzeit)</t>
  </si>
  <si>
    <t>dies entspricht einer Anzahl nach Köpfen</t>
  </si>
  <si>
    <t>Anteil Bruttoarbeitslohn, den der Arbeitgeber den Arbeitnehmern unmittelbar gewährt und von dem der Lohnsteuerabzug gemäß § 38 Absatz 1 EStG vorgenommen wurde, der auf die Forschungs- und Entwicklungstätigkeiten des Forschungs- und Entwicklungsvorhabens im Wirtschaftsjahr entfällt</t>
  </si>
  <si>
    <t>davon Anteil Bruttoarbeitslohn an Gesellschafter einer Kapitalgesellschaft (in Zeile davor enthalten)</t>
  </si>
  <si>
    <t>davon vor dem 01.07.2020 oder nach dem 30.06.2026 von den Arbeitnehmern bezogen</t>
  </si>
  <si>
    <t>davon nach dem 30.06.2020 und vor dem 01.07.2026 von den Arbeitnehmern bezogen</t>
  </si>
  <si>
    <t>Anteil Bruttoarbeitslohn, den der Arbeitgeber den Arbeitnehmern unmittelbar gewährt und von dem der Lohnsteuerabzug gemäß § 38 Absatz 1 EStG aufgrund einer DBA-Regelung nicht vorgenommen wurde, der auf die Forschungs- und Entwicklungstätigkeiten des Forschungs- und Entwicklungsvorhabens im Wirtschaftsjahr entfällt</t>
  </si>
  <si>
    <t>Anteilige Ausgaben für die Zukunftssicherung der Arbeitnehmer nach § 3 Nummer 62 EStG, die auf Forschungs- und Entwicklungstätigkeiten des Forschungs- und Entwicklungsvorhabens entfallen</t>
  </si>
  <si>
    <t>davon vor dem 01.07.2020 oder nach dem 30.06.2026 geleistet</t>
  </si>
  <si>
    <t>davon nach dem 30.06.2020 und vor dem 01.07.2026 geleistet</t>
  </si>
  <si>
    <t>Sonstige Informationen</t>
  </si>
  <si>
    <t>Steuernummer</t>
  </si>
  <si>
    <t>Hat verbundene Unternehmen</t>
  </si>
  <si>
    <t>Jahresbasierte Infos</t>
  </si>
  <si>
    <t>Wirtschaftsjahr</t>
  </si>
  <si>
    <t>VZÄ Unternehmen</t>
  </si>
  <si>
    <t>VZÄ FuE</t>
  </si>
  <si>
    <t>FZG Projekte</t>
  </si>
  <si>
    <t>FuE Förderung</t>
  </si>
  <si>
    <t>Verbundene Unternehmen (VU)</t>
  </si>
  <si>
    <t>Für Kosten die FZ von VU beantragt worden sind</t>
  </si>
  <si>
    <t>Wurde FZ für VU beantragt?</t>
  </si>
  <si>
    <t>Sumem d. Kosten für die die Unternehmensgruppe FZ beantragt</t>
  </si>
  <si>
    <t>Muss das k.A. oder nein sein, wenn davor "Nein"?</t>
  </si>
  <si>
    <t>Mehr als 4 Mio. Kosten für die FZ?</t>
  </si>
  <si>
    <t>Was ist die Bemessungsgrundlage?</t>
  </si>
  <si>
    <t>Bemessungsgrundlage</t>
  </si>
  <si>
    <t>Bundesländer</t>
  </si>
  <si>
    <t>IsWorkday</t>
  </si>
  <si>
    <t>MJJJJ</t>
  </si>
  <si>
    <t>Datum</t>
  </si>
  <si>
    <t>BW</t>
  </si>
  <si>
    <t>BAY</t>
  </si>
  <si>
    <t>BE</t>
  </si>
  <si>
    <t>BB</t>
  </si>
  <si>
    <t>HB</t>
  </si>
  <si>
    <t>HH</t>
  </si>
  <si>
    <t>HE</t>
  </si>
  <si>
    <t>MV</t>
  </si>
  <si>
    <t>NI</t>
  </si>
  <si>
    <t>NRW</t>
  </si>
  <si>
    <t>RLP</t>
  </si>
  <si>
    <t>SL</t>
  </si>
  <si>
    <t>SN</t>
  </si>
  <si>
    <t>SA</t>
  </si>
  <si>
    <t>SH</t>
  </si>
  <si>
    <t>TH</t>
  </si>
  <si>
    <t>Deutsch</t>
  </si>
  <si>
    <t>Abkürzung</t>
  </si>
  <si>
    <t>English</t>
  </si>
  <si>
    <t>Neujahrs­tag</t>
  </si>
  <si>
    <t>x</t>
  </si>
  <si>
    <t>Heilige Drei Könige</t>
  </si>
  <si>
    <t>Bayern</t>
  </si>
  <si>
    <t>Bavaria (Free State)</t>
  </si>
  <si>
    <t>Internationaler Frauentag</t>
  </si>
  <si>
    <t>Berlin</t>
  </si>
  <si>
    <t>Karfreitag</t>
  </si>
  <si>
    <t>Brandenburg</t>
  </si>
  <si>
    <t>Oster­sonntag</t>
  </si>
  <si>
    <t>Bremen</t>
  </si>
  <si>
    <t>Bremen (Hanseatic City)</t>
  </si>
  <si>
    <t>Ostermontag</t>
  </si>
  <si>
    <t>Hamburg</t>
  </si>
  <si>
    <t>Hamburg (Hanseatic City)</t>
  </si>
  <si>
    <t>Tag der Arbeit / 1. Mai</t>
  </si>
  <si>
    <t>Hessen </t>
  </si>
  <si>
    <t>Hesse</t>
  </si>
  <si>
    <t>Tag der Befreiung</t>
  </si>
  <si>
    <t>Mecklenburg-Vorpommern </t>
  </si>
  <si>
    <t>Mecklenburg-Western Pomerania</t>
  </si>
  <si>
    <t>Christi Himmel­fahrt</t>
  </si>
  <si>
    <t>Niedersachsen </t>
  </si>
  <si>
    <t>Lower Saxony</t>
  </si>
  <si>
    <t>Pfingst­sonntag</t>
  </si>
  <si>
    <t>Nordrhein-Westfalen </t>
  </si>
  <si>
    <t>North Rhine-Westphalia</t>
  </si>
  <si>
    <t>Pfingst­montag</t>
  </si>
  <si>
    <t>Rheinland-Pfalz </t>
  </si>
  <si>
    <t>Rhineland-Palatinate</t>
  </si>
  <si>
    <t>Fronleichnam</t>
  </si>
  <si>
    <t>Saarland</t>
  </si>
  <si>
    <t xml:space="preserve">Augsburger Friedensfest </t>
  </si>
  <si>
    <t>Sachsen</t>
  </si>
  <si>
    <t>Saxony (Free State)</t>
  </si>
  <si>
    <t>Maria Himmelfahrt</t>
  </si>
  <si>
    <t>Sachsen-Anhalt </t>
  </si>
  <si>
    <t>Saxony-Anhalt</t>
  </si>
  <si>
    <t>Weltkinder­tag</t>
  </si>
  <si>
    <t>Schleswig-Holstein</t>
  </si>
  <si>
    <t>Tag der Deutschen Einheit</t>
  </si>
  <si>
    <t>Thüringen</t>
  </si>
  <si>
    <t>Thuringia (Free State)</t>
  </si>
  <si>
    <t>Allerheiligen</t>
  </si>
  <si>
    <t>Buß- und Bettag</t>
  </si>
  <si>
    <t>1. Weih­nachtstag</t>
  </si>
  <si>
    <t>2. Weih­nachtstag</t>
  </si>
  <si>
    <t>Reformationstag</t>
  </si>
  <si>
    <t>Neujahr</t>
  </si>
  <si>
    <t>Tag der Arbeit</t>
  </si>
  <si>
    <t>Christi Himmelfahrt</t>
  </si>
  <si>
    <t>Pfingstmontag</t>
  </si>
  <si>
    <t>Mariä Himmelfahrt</t>
  </si>
  <si>
    <t>Weltkindertag</t>
  </si>
  <si>
    <t>1. Weihnachtstag</t>
  </si>
  <si>
    <t>2. Weihnachtstag</t>
  </si>
  <si>
    <t>Neujahr in Deutschland</t>
  </si>
  <si>
    <t>Karfreitag in Deutschland</t>
  </si>
  <si>
    <t>Ostersonntag in Deutschland</t>
  </si>
  <si>
    <t>Ostermontag in Deutschland</t>
  </si>
  <si>
    <t>Tag der Arbeit in Deutschland</t>
  </si>
  <si>
    <t>Christi Himmelfahrt in Deutschland</t>
  </si>
  <si>
    <t>Pfingstsonntag in Deutschland</t>
  </si>
  <si>
    <t>Pfingstmontag in Deutschland</t>
  </si>
  <si>
    <t>Fronleichnam in Deutschland</t>
  </si>
  <si>
    <t>Augsburger Friedensfest </t>
  </si>
  <si>
    <t>Mariä Himmelfahrt in Deutschland </t>
  </si>
  <si>
    <t>Weltkindertag in Deutschland</t>
  </si>
  <si>
    <t>Reformationstag in Deutschland</t>
  </si>
  <si>
    <t>Allerheiligen in Deutschland</t>
  </si>
  <si>
    <t>Buß- und Bettag in Deutschland</t>
  </si>
  <si>
    <t>1. Weihnachtstag in Deutschland</t>
  </si>
  <si>
    <t>2. Weihnachtstag in Deutschland</t>
  </si>
  <si>
    <t>Neujahrstag</t>
  </si>
  <si>
    <t>Ostersonntag</t>
  </si>
  <si>
    <t>Pfingstsonntag</t>
  </si>
  <si>
    <t>Prio 1-10</t>
  </si>
  <si>
    <t>Task</t>
  </si>
  <si>
    <t>Beispielbegründung für Finanzamt</t>
  </si>
  <si>
    <t>Disclaimer (Stundenzettel als Planungtool…)</t>
  </si>
  <si>
    <t>Phasenbasierte Formatierung</t>
  </si>
  <si>
    <t>2020 splitten &amp; Jahreswerte ausrechnen für einzelne Projekte</t>
  </si>
  <si>
    <t>Konfiguration bauen (Phase, Stundenzettel,…)</t>
  </si>
  <si>
    <t>Stundenzettel nur in Laufzeit</t>
  </si>
  <si>
    <t>Antrag aus FZ Ausfüllhilfe</t>
  </si>
  <si>
    <t>Personalkosten werden nur in Projektlaufzeit gezogen</t>
  </si>
  <si>
    <t>Elster_v2 auslagern</t>
  </si>
  <si>
    <t>Einzel/Mitunternehmer oder soz. Pflichtig</t>
  </si>
  <si>
    <t>F</t>
  </si>
  <si>
    <t>B</t>
  </si>
  <si>
    <t>P</t>
  </si>
  <si>
    <t>Startnumber</t>
  </si>
  <si>
    <t>Standardschema</t>
  </si>
  <si>
    <t>12-stellig</t>
  </si>
  <si>
    <t>13-stellig</t>
  </si>
  <si>
    <t>FFBBB/UUUUP</t>
  </si>
  <si>
    <t>28FFBBBUUUUP</t>
  </si>
  <si>
    <t>28FF0BBBUUUUP</t>
  </si>
  <si>
    <t>FFF/BBB/UUUUP</t>
  </si>
  <si>
    <t>9FFFBBBUUUUP</t>
  </si>
  <si>
    <t>9FFF0BBBUUUUP</t>
  </si>
  <si>
    <t>FF/BBB/UUUUP</t>
  </si>
  <si>
    <t>11FFBBBUUUUP</t>
  </si>
  <si>
    <t>11FF0BBBUUUUP</t>
  </si>
  <si>
    <t>3FFFBBBUUUUP</t>
  </si>
  <si>
    <t>3FFF0BBBUUUUP</t>
  </si>
  <si>
    <t>FF BBB UUUUP</t>
  </si>
  <si>
    <t>24FFBBBUUUUP</t>
  </si>
  <si>
    <t>24FF0BBBUUUUP</t>
  </si>
  <si>
    <t>22FFBBBUUUUP</t>
  </si>
  <si>
    <t>22FF0BBBUUUUP</t>
  </si>
  <si>
    <t>0FF BBB UUUUP</t>
  </si>
  <si>
    <t>26FFBBBUUUUP</t>
  </si>
  <si>
    <t>26FF0BBBUUUUP</t>
  </si>
  <si>
    <t>4FFFBBBUUUUP</t>
  </si>
  <si>
    <t>4FFF0BBBUUUUP</t>
  </si>
  <si>
    <t>23FFBBBUUUUP</t>
  </si>
  <si>
    <t>23FF0BBBUUUUP</t>
  </si>
  <si>
    <t>FFF/BBBB/UUUP</t>
  </si>
  <si>
    <t>5FFFBBBBUUUP</t>
  </si>
  <si>
    <t>5FFF0BBBBUUUP</t>
  </si>
  <si>
    <t>27FFBBBUUUUP</t>
  </si>
  <si>
    <t>27FF0BBBUUUUP</t>
  </si>
  <si>
    <t>1FFFBBBUUUUP</t>
  </si>
  <si>
    <t>1FFF0BBBUUUUP</t>
  </si>
  <si>
    <t>21FFBBBUUUUP</t>
  </si>
  <si>
    <t>21FF0BBBUUUUP</t>
  </si>
  <si>
    <t>Student 1</t>
  </si>
  <si>
    <t>Student 2</t>
  </si>
  <si>
    <t>FuE-Tätigkeiten am Vorhaben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</si>
</sst>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_(&quot;€&quot;* #,##0.00_);_(&quot;€&quot;* \(#,##0.00\);_(&quot;€&quot;* &quot;-&quot;??_);_(@_)"/>
    <numFmt numFmtId="165" formatCode="_(* #,##0.00_);_(* \(#,##0.00\);_(* &quot;-&quot;??_);_(@_)"/>
    <numFmt numFmtId="166" formatCode="0.0"/>
    <numFmt numFmtId="167" formatCode="#,##0\ &quot;€&quot;"/>
    <numFmt numFmtId="168" formatCode="0,000\ &quot;Std.&quot;"/>
    <numFmt numFmtId="169" formatCode="#,##0\ &quot;Std.&quot;"/>
    <numFmt numFmtId="170" formatCode="#,##0&quot; Std.&quot;"/>
    <numFmt numFmtId="171" formatCode="#,##0&quot; Tage&quot;"/>
    <numFmt numFmtId="172" formatCode="#,##0.0&quot; Tage&quot;"/>
    <numFmt numFmtId="173" formatCode="#,##0.0\ &quot;Std.&quot;"/>
    <numFmt numFmtId="174" formatCode="#,##0.00\ &quot;€&quot;"/>
    <numFmt numFmtId="175" formatCode="d/m/yy;@"/>
    <numFmt numFmtId="176" formatCode="mm/yyyy"/>
    <numFmt numFmtId="177" formatCode="mmm"/>
    <numFmt numFmtId="178" formatCode="ddd\,\ dd/mm/yyyy"/>
    <numFmt numFmtId="179" formatCode="0\ &quot;Woche(n) vorspulen&quot;"/>
    <numFmt numFmtId="180" formatCode="&quot;Projektstart:&quot;\ dd/mm/yyyy"/>
    <numFmt numFmtId="181" formatCode="&quot;Titel des Vorhabens (&quot;0&quot;):&quot;"/>
  </numFmts>
  <fonts count="107">
    <font>
      <sz val="10"/>
      <name val="MS Sans Serif"/>
    </font>
    <font>
      <sz val="11"/>
      <color theme="1"/>
      <name val="Calibri"/>
      <family val="2"/>
      <scheme val="minor"/>
    </font>
    <font>
      <sz val="12"/>
      <color theme="1"/>
      <name val="Open Sans"/>
      <family val="2"/>
    </font>
    <font>
      <sz val="12"/>
      <color theme="1"/>
      <name val="Open Sans"/>
      <family val="2"/>
    </font>
    <font>
      <b/>
      <sz val="10"/>
      <name val="Verdana"/>
      <family val="2"/>
    </font>
    <font>
      <sz val="10"/>
      <name val="Verdana"/>
      <family val="2"/>
    </font>
    <font>
      <sz val="8"/>
      <name val="Verdana"/>
      <family val="2"/>
    </font>
    <font>
      <b/>
      <sz val="8"/>
      <name val="Verdana"/>
      <family val="2"/>
    </font>
    <font>
      <b/>
      <sz val="22"/>
      <name val="Verdana"/>
      <family val="2"/>
    </font>
    <font>
      <sz val="11"/>
      <name val="Calibri"/>
      <family val="2"/>
    </font>
    <font>
      <b/>
      <sz val="9"/>
      <name val="Calibri"/>
      <family val="2"/>
      <scheme val="minor"/>
    </font>
    <font>
      <sz val="10"/>
      <name val="Calibri"/>
      <family val="2"/>
      <scheme val="minor"/>
    </font>
    <font>
      <b/>
      <sz val="12"/>
      <name val="Calibri"/>
      <family val="2"/>
      <scheme val="minor"/>
    </font>
    <font>
      <b/>
      <sz val="8"/>
      <name val="Calibri"/>
      <family val="2"/>
      <scheme val="minor"/>
    </font>
    <font>
      <sz val="9"/>
      <name val="Calibri"/>
      <family val="2"/>
      <scheme val="minor"/>
    </font>
    <font>
      <sz val="8"/>
      <name val="Calibri"/>
      <family val="2"/>
      <scheme val="minor"/>
    </font>
    <font>
      <b/>
      <sz val="7"/>
      <name val="Calibri"/>
      <family val="2"/>
      <scheme val="minor"/>
    </font>
    <font>
      <sz val="7"/>
      <name val="Calibri"/>
      <family val="2"/>
      <scheme val="minor"/>
    </font>
    <font>
      <sz val="11"/>
      <name val="Calibri"/>
      <family val="2"/>
      <scheme val="minor"/>
    </font>
    <font>
      <i/>
      <sz val="11"/>
      <name val="Calibri"/>
      <family val="2"/>
      <scheme val="minor"/>
    </font>
    <font>
      <b/>
      <sz val="12"/>
      <color theme="0"/>
      <name val="Open Sans"/>
      <family val="2"/>
    </font>
    <font>
      <b/>
      <sz val="12"/>
      <color theme="1"/>
      <name val="Open Sans"/>
      <family val="2"/>
    </font>
    <font>
      <sz val="12"/>
      <color theme="0" tint="-0.249977111117893"/>
      <name val="Open Sans"/>
      <family val="2"/>
    </font>
    <font>
      <b/>
      <u/>
      <sz val="12"/>
      <color rgb="FF08445A"/>
      <name val="Open Sans"/>
      <family val="2"/>
    </font>
    <font>
      <b/>
      <sz val="14"/>
      <color theme="0"/>
      <name val="Open Sans"/>
      <family val="2"/>
    </font>
    <font>
      <b/>
      <sz val="12"/>
      <color theme="0"/>
      <name val="Arial"/>
      <family val="2"/>
    </font>
    <font>
      <sz val="11"/>
      <color theme="1"/>
      <name val="Open Sans"/>
      <family val="2"/>
    </font>
    <font>
      <sz val="12"/>
      <color rgb="FF333333"/>
      <name val="Arial"/>
      <family val="2"/>
    </font>
    <font>
      <b/>
      <u/>
      <sz val="22"/>
      <color rgb="FF08445A"/>
      <name val="Open Sans"/>
      <family val="2"/>
    </font>
    <font>
      <sz val="10"/>
      <name val="Open Sans"/>
      <family val="2"/>
    </font>
    <font>
      <b/>
      <sz val="10"/>
      <color theme="0"/>
      <name val="Open Sans"/>
      <family val="2"/>
    </font>
    <font>
      <sz val="10"/>
      <color rgb="FF000000"/>
      <name val="Tahoma"/>
      <family val="2"/>
    </font>
    <font>
      <sz val="10"/>
      <color theme="0"/>
      <name val="Open Sans"/>
      <family val="2"/>
    </font>
    <font>
      <sz val="10"/>
      <color rgb="FFF07E2D"/>
      <name val="Open Sans"/>
      <family val="2"/>
    </font>
    <font>
      <sz val="10"/>
      <name val="MS Sans Serif"/>
    </font>
    <font>
      <sz val="8"/>
      <color theme="1"/>
      <name val="Verdana"/>
      <family val="2"/>
    </font>
    <font>
      <sz val="10"/>
      <color theme="2"/>
      <name val="Verdana"/>
      <family val="2"/>
    </font>
    <font>
      <sz val="10"/>
      <color theme="0"/>
      <name val="Verdana"/>
      <family val="2"/>
    </font>
    <font>
      <b/>
      <sz val="10"/>
      <color theme="0"/>
      <name val="Verdana"/>
      <family val="2"/>
    </font>
    <font>
      <sz val="8"/>
      <color theme="2"/>
      <name val="Verdana"/>
      <family val="2"/>
    </font>
    <font>
      <b/>
      <sz val="10"/>
      <color rgb="FF08445A"/>
      <name val="Open Sans"/>
      <family val="2"/>
    </font>
    <font>
      <sz val="10"/>
      <color rgb="FF08445A"/>
      <name val="Open Sans"/>
      <family val="2"/>
    </font>
    <font>
      <sz val="8"/>
      <color rgb="FF032937"/>
      <name val="Verdana"/>
      <family val="2"/>
    </font>
    <font>
      <b/>
      <sz val="15"/>
      <color rgb="FF3A3A3A"/>
      <name val="Inherit"/>
    </font>
    <font>
      <sz val="15"/>
      <color rgb="FF3A3A3A"/>
      <name val="Inherit"/>
    </font>
    <font>
      <sz val="15"/>
      <color rgb="FFF08080"/>
      <name val="Inherit"/>
    </font>
    <font>
      <u/>
      <sz val="10"/>
      <color theme="10"/>
      <name val="MS Sans Serif"/>
    </font>
    <font>
      <sz val="11"/>
      <color rgb="FF000000"/>
      <name val="Open Sans"/>
      <family val="2"/>
    </font>
    <font>
      <sz val="8"/>
      <name val="MS Sans Serif"/>
    </font>
    <font>
      <sz val="10"/>
      <color rgb="FF000000"/>
      <name val="Times New Roman"/>
      <family val="1"/>
    </font>
    <font>
      <sz val="12"/>
      <color theme="1"/>
      <name val="Calibri"/>
      <family val="2"/>
      <scheme val="minor"/>
    </font>
    <font>
      <sz val="11"/>
      <color theme="1"/>
      <name val="Calibri"/>
      <family val="2"/>
    </font>
    <font>
      <sz val="11"/>
      <color theme="0"/>
      <name val="Calibri"/>
      <family val="2"/>
    </font>
    <font>
      <b/>
      <sz val="11"/>
      <color theme="0"/>
      <name val="Calibri"/>
      <family val="2"/>
    </font>
    <font>
      <i/>
      <sz val="11"/>
      <color theme="0"/>
      <name val="Calibri"/>
      <family val="2"/>
    </font>
    <font>
      <b/>
      <sz val="11"/>
      <color theme="1"/>
      <name val="Calibri"/>
      <family val="2"/>
    </font>
    <font>
      <b/>
      <u/>
      <sz val="22"/>
      <color rgb="FF08445A"/>
      <name val="Calibri"/>
      <family val="2"/>
    </font>
    <font>
      <b/>
      <sz val="10"/>
      <color rgb="FF000000"/>
      <name val="Tahoma"/>
      <family val="2"/>
    </font>
    <font>
      <sz val="11"/>
      <color theme="1"/>
      <name val="Calibri"/>
      <family val="2"/>
      <scheme val="minor"/>
    </font>
    <font>
      <i/>
      <sz val="11"/>
      <color theme="1"/>
      <name val="Calibri"/>
      <family val="2"/>
      <scheme val="minor"/>
    </font>
    <font>
      <b/>
      <sz val="10"/>
      <color rgb="FF000000"/>
      <name val="Tahoma"/>
      <family val="34"/>
    </font>
    <font>
      <sz val="10"/>
      <color rgb="FF000000"/>
      <name val="Tahoma"/>
      <family val="34"/>
    </font>
    <font>
      <i/>
      <sz val="10"/>
      <name val="MS Sans Serif"/>
    </font>
    <font>
      <b/>
      <u/>
      <sz val="14"/>
      <color rgb="FF08445A"/>
      <name val="Calibri"/>
      <family val="2"/>
    </font>
    <font>
      <b/>
      <u/>
      <sz val="18"/>
      <color rgb="FF08445A"/>
      <name val="Calibri"/>
      <family val="2"/>
    </font>
    <font>
      <sz val="10"/>
      <color theme="1"/>
      <name val="Calibri"/>
      <family val="2"/>
    </font>
    <font>
      <b/>
      <u/>
      <sz val="10"/>
      <color rgb="FF08445A"/>
      <name val="Calibri"/>
      <family val="2"/>
    </font>
    <font>
      <sz val="18"/>
      <color theme="1"/>
      <name val="Calibri"/>
      <family val="2"/>
    </font>
    <font>
      <sz val="18"/>
      <name val="MS Sans Serif"/>
    </font>
    <font>
      <sz val="11"/>
      <color rgb="FFF07E2D"/>
      <name val="Calibri"/>
      <family val="2"/>
    </font>
    <font>
      <b/>
      <sz val="11"/>
      <color theme="1"/>
      <name val="Calibri"/>
      <family val="2"/>
      <scheme val="minor"/>
    </font>
    <font>
      <sz val="10"/>
      <color rgb="FF000000"/>
      <name val="MS Sans Serif"/>
    </font>
    <font>
      <b/>
      <sz val="10"/>
      <name val="MS Sans Serif"/>
    </font>
    <font>
      <b/>
      <sz val="11"/>
      <name val="Calibri"/>
      <family val="2"/>
      <scheme val="minor"/>
    </font>
    <font>
      <sz val="11"/>
      <color theme="0" tint="-4.9989318521683403E-2"/>
      <name val="Calibri"/>
      <family val="2"/>
      <scheme val="minor"/>
    </font>
    <font>
      <b/>
      <sz val="14"/>
      <color rgb="FF08445A"/>
      <name val="Calibri"/>
      <family val="2"/>
    </font>
    <font>
      <b/>
      <u/>
      <sz val="10"/>
      <name val="MS Sans Serif"/>
    </font>
    <font>
      <sz val="10"/>
      <color rgb="FF08445A"/>
      <name val="Calibri"/>
      <family val="2"/>
    </font>
    <font>
      <u/>
      <sz val="10"/>
      <color rgb="FF08445A"/>
      <name val="Calibri"/>
      <family val="2"/>
    </font>
    <font>
      <sz val="10"/>
      <color theme="2"/>
      <name val="Open Sans"/>
      <family val="2"/>
    </font>
    <font>
      <b/>
      <sz val="10"/>
      <color rgb="FF000000"/>
      <name val="MS Sans Serif"/>
    </font>
    <font>
      <u/>
      <sz val="10"/>
      <color theme="0"/>
      <name val="Open Sans"/>
      <family val="2"/>
    </font>
    <font>
      <sz val="14"/>
      <color rgb="FF000000"/>
      <name val="Tahoma"/>
      <family val="2"/>
    </font>
    <font>
      <sz val="10"/>
      <color theme="0"/>
      <name val="MS Sans Serif"/>
    </font>
    <font>
      <b/>
      <sz val="16"/>
      <name val="MS Sans Serif"/>
    </font>
    <font>
      <sz val="10"/>
      <color theme="1" tint="0.499984740745262"/>
      <name val="MS Sans Serif"/>
    </font>
    <font>
      <sz val="11"/>
      <color theme="0" tint="-4.9989318521683403E-2"/>
      <name val="Calibri"/>
      <family val="2"/>
    </font>
    <font>
      <u/>
      <sz val="11"/>
      <color rgb="FFF07E2D"/>
      <name val="Calibri"/>
      <family val="2"/>
    </font>
    <font>
      <sz val="18"/>
      <color theme="3"/>
      <name val="Calibri Light"/>
      <family val="2"/>
      <scheme val="major"/>
    </font>
    <font>
      <sz val="11"/>
      <color theme="1"/>
      <name val="Open Sans"/>
      <family val="2"/>
    </font>
    <font>
      <sz val="11"/>
      <color theme="0"/>
      <name val="Calibri"/>
      <family val="2"/>
      <scheme val="minor"/>
    </font>
    <font>
      <sz val="11"/>
      <color theme="0"/>
      <name val="Open Sans"/>
      <family val="2"/>
    </font>
    <font>
      <sz val="11"/>
      <name val="Open Sans"/>
      <family val="2"/>
    </font>
    <font>
      <sz val="9"/>
      <color theme="0"/>
      <name val="Calibri"/>
      <family val="2"/>
    </font>
    <font>
      <b/>
      <sz val="9"/>
      <color theme="0"/>
      <name val="Open Sans"/>
      <family val="2"/>
    </font>
    <font>
      <u/>
      <sz val="11"/>
      <color indexed="12"/>
      <name val="Arial"/>
      <family val="2"/>
    </font>
    <font>
      <b/>
      <sz val="10"/>
      <color theme="1" tint="0.14999847407452621"/>
      <name val="Open Sans"/>
      <family val="2"/>
    </font>
    <font>
      <b/>
      <sz val="11"/>
      <name val="Open Sans"/>
      <family val="2"/>
    </font>
    <font>
      <b/>
      <sz val="22"/>
      <color theme="1" tint="0.34998626667073579"/>
      <name val="Open Sans"/>
      <family val="2"/>
    </font>
    <font>
      <sz val="14"/>
      <color rgb="FF000000"/>
      <name val="MS Sans Serif"/>
    </font>
    <font>
      <sz val="8"/>
      <color rgb="FF000000"/>
      <name val="MS Sans Serif"/>
    </font>
    <font>
      <b/>
      <sz val="9"/>
      <color rgb="FF000000"/>
      <name val="Segoe UI"/>
      <family val="2"/>
      <charset val="1"/>
    </font>
    <font>
      <sz val="9"/>
      <color rgb="FF000000"/>
      <name val="Segoe UI"/>
      <family val="2"/>
      <charset val="1"/>
    </font>
    <font>
      <sz val="10"/>
      <color rgb="FF000000"/>
      <name val="Calibri"/>
      <family val="2"/>
    </font>
    <font>
      <sz val="11"/>
      <color theme="0" tint="-4.9989318521683403E-2"/>
      <name val="Calibri (Body)"/>
    </font>
    <font>
      <sz val="11"/>
      <name val="Arial"/>
      <family val="2"/>
    </font>
    <font>
      <b/>
      <sz val="10"/>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08445A"/>
        <bgColor indexed="64"/>
      </patternFill>
    </fill>
    <fill>
      <patternFill patternType="solid">
        <fgColor rgb="FFDEF6FF"/>
        <bgColor indexed="64"/>
      </patternFill>
    </fill>
    <fill>
      <patternFill patternType="solid">
        <fgColor theme="2"/>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7"/>
        <bgColor indexed="64"/>
      </patternFill>
    </fill>
    <fill>
      <patternFill patternType="solid">
        <fgColor theme="1" tint="0.34998626667073579"/>
        <bgColor theme="4"/>
      </patternFill>
    </fill>
    <fill>
      <patternFill patternType="solid">
        <fgColor theme="2" tint="-0.249977111117893"/>
        <bgColor indexed="64"/>
      </patternFill>
    </fill>
    <fill>
      <patternFill patternType="solid">
        <fgColor rgb="FFF2F2F2"/>
        <bgColor indexed="64"/>
      </patternFill>
    </fill>
    <fill>
      <patternFill patternType="solid">
        <fgColor rgb="FF92D050"/>
        <bgColor indexed="64"/>
      </patternFill>
    </fill>
    <fill>
      <patternFill patternType="solid">
        <fgColor rgb="FFFFFF00"/>
        <bgColor indexed="64"/>
      </patternFill>
    </fill>
  </fills>
  <borders count="115">
    <border>
      <left/>
      <right/>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ck">
        <color rgb="FF08445A"/>
      </right>
      <top/>
      <bottom/>
      <diagonal/>
    </border>
    <border>
      <left style="thick">
        <color rgb="FF08445A"/>
      </left>
      <right/>
      <top style="thick">
        <color rgb="FF08445A"/>
      </top>
      <bottom/>
      <diagonal/>
    </border>
    <border>
      <left/>
      <right/>
      <top style="thick">
        <color rgb="FF08445A"/>
      </top>
      <bottom/>
      <diagonal/>
    </border>
    <border>
      <left/>
      <right style="thick">
        <color rgb="FF08445A"/>
      </right>
      <top style="thick">
        <color rgb="FF08445A"/>
      </top>
      <bottom/>
      <diagonal/>
    </border>
    <border>
      <left style="thick">
        <color rgb="FF08445A"/>
      </left>
      <right/>
      <top/>
      <bottom/>
      <diagonal/>
    </border>
    <border>
      <left style="thick">
        <color rgb="FF08445A"/>
      </left>
      <right/>
      <top/>
      <bottom style="thick">
        <color rgb="FF08445A"/>
      </bottom>
      <diagonal/>
    </border>
    <border>
      <left/>
      <right/>
      <top/>
      <bottom style="thick">
        <color rgb="FF08445A"/>
      </bottom>
      <diagonal/>
    </border>
    <border>
      <left/>
      <right style="thick">
        <color rgb="FF08445A"/>
      </right>
      <top/>
      <bottom style="thick">
        <color rgb="FF08445A"/>
      </bottom>
      <diagonal/>
    </border>
    <border>
      <left style="thin">
        <color theme="0" tint="-0.14996795556505021"/>
      </left>
      <right style="medium">
        <color rgb="FF08445A"/>
      </right>
      <top style="thin">
        <color theme="0" tint="-0.14996795556505021"/>
      </top>
      <bottom style="medium">
        <color rgb="FF08445A"/>
      </bottom>
      <diagonal/>
    </border>
    <border>
      <left style="thin">
        <color theme="0" tint="-0.14996795556505021"/>
      </left>
      <right style="thin">
        <color theme="0" tint="-0.14996795556505021"/>
      </right>
      <top style="thin">
        <color theme="0" tint="-0.14996795556505021"/>
      </top>
      <bottom style="medium">
        <color rgb="FF08445A"/>
      </bottom>
      <diagonal/>
    </border>
    <border>
      <left style="medium">
        <color rgb="FF08445A"/>
      </left>
      <right style="thin">
        <color theme="0" tint="-0.14996795556505021"/>
      </right>
      <top style="thin">
        <color theme="0" tint="-0.14996795556505021"/>
      </top>
      <bottom style="medium">
        <color rgb="FF08445A"/>
      </bottom>
      <diagonal/>
    </border>
    <border>
      <left style="thin">
        <color theme="0" tint="-0.14996795556505021"/>
      </left>
      <right style="medium">
        <color rgb="FF08445A"/>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rgb="FF08445A"/>
      </left>
      <right style="thin">
        <color theme="0" tint="-0.14996795556505021"/>
      </right>
      <top style="thin">
        <color theme="0" tint="-0.14996795556505021"/>
      </top>
      <bottom style="thin">
        <color theme="0" tint="-0.14996795556505021"/>
      </bottom>
      <diagonal/>
    </border>
    <border>
      <left/>
      <right style="medium">
        <color rgb="FF08445A"/>
      </right>
      <top style="medium">
        <color rgb="FF08445A"/>
      </top>
      <bottom/>
      <diagonal/>
    </border>
    <border>
      <left/>
      <right/>
      <top style="medium">
        <color rgb="FF08445A"/>
      </top>
      <bottom/>
      <diagonal/>
    </border>
    <border>
      <left style="medium">
        <color rgb="FF08445A"/>
      </left>
      <right/>
      <top style="medium">
        <color rgb="FF08445A"/>
      </top>
      <bottom/>
      <diagonal/>
    </border>
    <border>
      <left style="thin">
        <color theme="0" tint="-0.14996795556505021"/>
      </left>
      <right/>
      <top style="thin">
        <color theme="0" tint="-0.14996795556505021"/>
      </top>
      <bottom style="medium">
        <color rgb="FF08445A"/>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medium">
        <color rgb="FF08445A"/>
      </left>
      <right style="thin">
        <color theme="0" tint="-0.14996795556505021"/>
      </right>
      <top/>
      <bottom style="thin">
        <color theme="0" tint="-0.14996795556505021"/>
      </bottom>
      <diagonal/>
    </border>
    <border>
      <left/>
      <right style="medium">
        <color rgb="FF08445A"/>
      </right>
      <top/>
      <bottom/>
      <diagonal/>
    </border>
    <border>
      <left style="medium">
        <color rgb="FF08445A"/>
      </left>
      <right/>
      <top/>
      <bottom/>
      <diagonal/>
    </border>
    <border>
      <left style="thin">
        <color theme="0" tint="-0.14996795556505021"/>
      </left>
      <right style="medium">
        <color rgb="FF08445A"/>
      </right>
      <top/>
      <bottom style="thin">
        <color theme="0" tint="-0.14996795556505021"/>
      </bottom>
      <diagonal/>
    </border>
    <border>
      <left/>
      <right/>
      <top/>
      <bottom style="medium">
        <color rgb="FF08445A"/>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rgb="FF08445A"/>
      </left>
      <right/>
      <top style="medium">
        <color indexed="64"/>
      </top>
      <bottom/>
      <diagonal/>
    </border>
    <border>
      <left style="medium">
        <color indexed="64"/>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theme="0" tint="-0.14996795556505021"/>
      </left>
      <right style="thin">
        <color theme="0" tint="-0.14996795556505021"/>
      </right>
      <top style="thin">
        <color theme="0" tint="-0.14996795556505021"/>
      </top>
      <bottom style="double">
        <color indexed="64"/>
      </bottom>
      <diagonal/>
    </border>
    <border>
      <left style="medium">
        <color indexed="64"/>
      </left>
      <right style="thin">
        <color theme="0" tint="-0.14996795556505021"/>
      </right>
      <top style="thin">
        <color theme="0" tint="-0.14996795556505021"/>
      </top>
      <bottom style="double">
        <color indexed="64"/>
      </bottom>
      <diagonal/>
    </border>
    <border>
      <left style="thin">
        <color theme="0" tint="-0.14996795556505021"/>
      </left>
      <right style="medium">
        <color indexed="64"/>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medium">
        <color rgb="FF08445A"/>
      </bottom>
      <diagonal/>
    </border>
    <border>
      <left style="medium">
        <color rgb="FF08445A"/>
      </left>
      <right style="thin">
        <color theme="0" tint="-0.14996795556505021"/>
      </right>
      <top/>
      <bottom style="medium">
        <color rgb="FF08445A"/>
      </bottom>
      <diagonal/>
    </border>
    <border>
      <left style="thin">
        <color theme="0" tint="-0.14996795556505021"/>
      </left>
      <right style="medium">
        <color rgb="FF08445A"/>
      </right>
      <top/>
      <bottom style="medium">
        <color rgb="FF08445A"/>
      </bottom>
      <diagonal/>
    </border>
    <border>
      <left style="medium">
        <color rgb="FF08445A"/>
      </left>
      <right style="thin">
        <color theme="0" tint="-0.14996795556505021"/>
      </right>
      <top style="thin">
        <color theme="0" tint="-0.14996795556505021"/>
      </top>
      <bottom/>
      <diagonal/>
    </border>
    <border>
      <left style="medium">
        <color rgb="FF08445A"/>
      </left>
      <right style="thin">
        <color theme="0" tint="-0.14996795556505021"/>
      </right>
      <top style="medium">
        <color rgb="FF08445A"/>
      </top>
      <bottom style="thin">
        <color theme="0" tint="-0.14996795556505021"/>
      </bottom>
      <diagonal/>
    </border>
    <border>
      <left style="thin">
        <color theme="0" tint="-0.14996795556505021"/>
      </left>
      <right style="thin">
        <color theme="0" tint="-0.14996795556505021"/>
      </right>
      <top style="medium">
        <color rgb="FF08445A"/>
      </top>
      <bottom style="thin">
        <color theme="0" tint="-0.14996795556505021"/>
      </bottom>
      <diagonal/>
    </border>
    <border>
      <left style="thin">
        <color theme="0" tint="-0.14996795556505021"/>
      </left>
      <right style="medium">
        <color rgb="FF08445A"/>
      </right>
      <top style="medium">
        <color rgb="FF08445A"/>
      </top>
      <bottom style="thin">
        <color theme="0" tint="-0.14996795556505021"/>
      </bottom>
      <diagonal/>
    </border>
    <border>
      <left style="medium">
        <color rgb="FF08445A"/>
      </left>
      <right/>
      <top style="medium">
        <color rgb="FF08445A"/>
      </top>
      <bottom style="thin">
        <color theme="0" tint="-0.14996795556505021"/>
      </bottom>
      <diagonal/>
    </border>
    <border>
      <left/>
      <right/>
      <top style="medium">
        <color rgb="FF08445A"/>
      </top>
      <bottom style="thin">
        <color theme="0" tint="-0.14996795556505021"/>
      </bottom>
      <diagonal/>
    </border>
    <border>
      <left/>
      <right style="medium">
        <color rgb="FF08445A"/>
      </right>
      <top style="medium">
        <color rgb="FF08445A"/>
      </top>
      <bottom style="thin">
        <color theme="0" tint="-0.14996795556505021"/>
      </bottom>
      <diagonal/>
    </border>
    <border>
      <left style="medium">
        <color rgb="FF08445A"/>
      </left>
      <right style="medium">
        <color rgb="FF08445A"/>
      </right>
      <top style="medium">
        <color indexed="64"/>
      </top>
      <bottom/>
      <diagonal/>
    </border>
    <border>
      <left style="thin">
        <color theme="0" tint="-0.14996795556505021"/>
      </left>
      <right style="medium">
        <color rgb="FF08445A"/>
      </right>
      <top style="thin">
        <color theme="0" tint="-0.14996795556505021"/>
      </top>
      <bottom style="double">
        <color indexed="64"/>
      </bottom>
      <diagonal/>
    </border>
    <border>
      <left/>
      <right style="medium">
        <color auto="1"/>
      </right>
      <top/>
      <bottom/>
      <diagonal/>
    </border>
    <border>
      <left/>
      <right style="thin">
        <color theme="0" tint="-0.14996795556505021"/>
      </right>
      <top/>
      <bottom style="thin">
        <color theme="0" tint="-0.14996795556505021"/>
      </bottom>
      <diagonal/>
    </border>
    <border>
      <left/>
      <right style="thin">
        <color theme="0" tint="-0.14996795556505021"/>
      </right>
      <top/>
      <bottom/>
      <diagonal/>
    </border>
    <border>
      <left style="thin">
        <color theme="0" tint="-0.14996795556505021"/>
      </left>
      <right/>
      <top/>
      <bottom style="thin">
        <color theme="0" tint="-0.14993743705557422"/>
      </bottom>
      <diagonal/>
    </border>
    <border>
      <left style="thin">
        <color theme="0" tint="-0.14996795556505021"/>
      </left>
      <right/>
      <top style="thin">
        <color theme="0" tint="-0.14993743705557422"/>
      </top>
      <bottom style="thin">
        <color theme="0" tint="-0.14993743705557422"/>
      </bottom>
      <diagonal/>
    </border>
    <border>
      <left/>
      <right/>
      <top/>
      <bottom style="thick">
        <color theme="9"/>
      </bottom>
      <diagonal/>
    </border>
    <border>
      <left/>
      <right/>
      <top style="thick">
        <color theme="9"/>
      </top>
      <bottom/>
      <diagonal/>
    </border>
    <border>
      <left style="medium">
        <color rgb="FF08445A"/>
      </left>
      <right style="medium">
        <color rgb="FF08445A"/>
      </right>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bottom style="thin">
        <color theme="0" tint="-0.14996795556505021"/>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0" tint="-0.14996795556505021"/>
      </right>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medium">
        <color indexed="64"/>
      </left>
      <right style="thin">
        <color theme="0" tint="-0.14996795556505021"/>
      </right>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thin">
        <color theme="0" tint="-0.14996795556505021"/>
      </right>
      <top/>
      <bottom style="medium">
        <color indexed="64"/>
      </bottom>
      <diagonal/>
    </border>
    <border>
      <left style="thin">
        <color theme="0" tint="-0.14996795556505021"/>
      </left>
      <right/>
      <top/>
      <bottom style="medium">
        <color indexed="64"/>
      </bottom>
      <diagonal/>
    </border>
    <border>
      <left/>
      <right style="medium">
        <color indexed="64"/>
      </right>
      <top/>
      <bottom style="medium">
        <color indexed="64"/>
      </bottom>
      <diagonal/>
    </border>
    <border>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right style="medium">
        <color auto="1"/>
      </right>
      <top/>
      <bottom style="thin">
        <color theme="0" tint="-0.14996795556505021"/>
      </bottom>
      <diagonal/>
    </border>
    <border>
      <left/>
      <right style="medium">
        <color indexed="64"/>
      </right>
      <top/>
      <bottom style="thin">
        <color theme="0" tint="-0.14993743705557422"/>
      </bottom>
      <diagonal/>
    </border>
    <border>
      <left/>
      <right style="medium">
        <color indexed="64"/>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3743705557422"/>
      </right>
      <top/>
      <bottom style="thin">
        <color theme="0" tint="-0.14996795556505021"/>
      </bottom>
      <diagonal/>
    </border>
    <border>
      <left style="thin">
        <color theme="0" tint="-0.14996795556505021"/>
      </left>
      <right style="thin">
        <color theme="0" tint="-0.14993743705557422"/>
      </right>
      <top/>
      <bottom style="medium">
        <color indexed="64"/>
      </bottom>
      <diagonal/>
    </border>
    <border>
      <left style="medium">
        <color rgb="FF08445A"/>
      </left>
      <right/>
      <top/>
      <bottom style="medium">
        <color rgb="FF08445A"/>
      </bottom>
      <diagonal/>
    </border>
    <border>
      <left/>
      <right style="medium">
        <color rgb="FF08445A"/>
      </right>
      <top/>
      <bottom style="medium">
        <color rgb="FF08445A"/>
      </bottom>
      <diagonal/>
    </border>
    <border>
      <left/>
      <right style="medium">
        <color rgb="FF08445A"/>
      </right>
      <top style="thin">
        <color theme="0" tint="-0.14996795556505021"/>
      </top>
      <bottom style="thin">
        <color theme="0" tint="-0.14996795556505021"/>
      </bottom>
      <diagonal/>
    </border>
    <border>
      <left style="medium">
        <color indexed="64"/>
      </left>
      <right style="thin">
        <color theme="0" tint="-0.14996795556505021"/>
      </right>
      <top style="double">
        <color indexed="64"/>
      </top>
      <bottom style="thin">
        <color theme="0" tint="-0.14996795556505021"/>
      </bottom>
      <diagonal/>
    </border>
    <border>
      <left style="thin">
        <color theme="0" tint="-0.14996795556505021"/>
      </left>
      <right style="thin">
        <color theme="0" tint="-0.14996795556505021"/>
      </right>
      <top style="double">
        <color indexed="64"/>
      </top>
      <bottom style="thin">
        <color theme="0" tint="-0.14996795556505021"/>
      </bottom>
      <diagonal/>
    </border>
    <border>
      <left style="thin">
        <color theme="0" tint="-0.14996795556505021"/>
      </left>
      <right/>
      <top style="double">
        <color indexed="64"/>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
      <left style="thin">
        <color theme="0" tint="-0.14996795556505021"/>
      </left>
      <right style="medium">
        <color auto="1"/>
      </right>
      <top style="thin">
        <color theme="0" tint="-0.14996795556505021"/>
      </top>
      <bottom style="medium">
        <color indexed="64"/>
      </bottom>
      <diagonal/>
    </border>
    <border>
      <left style="medium">
        <color rgb="FF08445A"/>
      </left>
      <right/>
      <top/>
      <bottom style="double">
        <color rgb="FF08445A"/>
      </bottom>
      <diagonal/>
    </border>
    <border>
      <left style="thin">
        <color theme="0" tint="-0.14996795556505021"/>
      </left>
      <right style="medium">
        <color indexed="64"/>
      </right>
      <top style="double">
        <color rgb="FF08445A"/>
      </top>
      <bottom style="medium">
        <color indexed="64"/>
      </bottom>
      <diagonal/>
    </border>
    <border>
      <left style="thin">
        <color theme="0" tint="-0.14996795556505021"/>
      </left>
      <right style="medium">
        <color indexed="64"/>
      </right>
      <top style="medium">
        <color indexed="64"/>
      </top>
      <bottom style="medium">
        <color indexed="64"/>
      </bottom>
      <diagonal/>
    </border>
    <border>
      <left/>
      <right/>
      <top style="thin">
        <color theme="0" tint="-0.14996795556505021"/>
      </top>
      <bottom style="medium">
        <color rgb="FF08445A"/>
      </bottom>
      <diagonal/>
    </border>
    <border>
      <left/>
      <right style="medium">
        <color rgb="FF08445A"/>
      </right>
      <top style="thin">
        <color theme="0" tint="-0.14996795556505021"/>
      </top>
      <bottom style="medium">
        <color rgb="FF08445A"/>
      </bottom>
      <diagonal/>
    </border>
    <border>
      <left style="thin">
        <color theme="0" tint="-0.14996795556505021"/>
      </left>
      <right style="medium">
        <color indexed="64"/>
      </right>
      <top/>
      <bottom style="thin">
        <color theme="0" tint="-0.14996795556505021"/>
      </bottom>
      <diagonal/>
    </border>
    <border>
      <left style="medium">
        <color rgb="FF08445A"/>
      </left>
      <right style="medium">
        <color indexed="64"/>
      </right>
      <top style="medium">
        <color indexed="64"/>
      </top>
      <bottom/>
      <diagonal/>
    </border>
    <border>
      <left style="medium">
        <color indexed="64"/>
      </left>
      <right style="thin">
        <color theme="0" tint="-0.14996795556505021"/>
      </right>
      <top style="thin">
        <color theme="0" tint="-0.14996795556505021"/>
      </top>
      <bottom/>
      <diagonal/>
    </border>
    <border>
      <left style="medium">
        <color indexed="64"/>
      </left>
      <right style="thin">
        <color theme="0" tint="-0.14996795556505021"/>
      </right>
      <top/>
      <bottom style="medium">
        <color rgb="FF08445A"/>
      </bottom>
      <diagonal/>
    </border>
    <border>
      <left style="thin">
        <color theme="0" tint="-0.14996795556505021"/>
      </left>
      <right style="medium">
        <color indexed="64"/>
      </right>
      <top/>
      <bottom style="medium">
        <color rgb="FF08445A"/>
      </bottom>
      <diagonal/>
    </border>
    <border>
      <left style="medium">
        <color indexed="64"/>
      </left>
      <right style="thin">
        <color theme="0" tint="-0.14996795556505021"/>
      </right>
      <top style="medium">
        <color rgb="FF08445A"/>
      </top>
      <bottom style="thin">
        <color theme="0" tint="-0.14996795556505021"/>
      </bottom>
      <diagonal/>
    </border>
    <border>
      <left style="thin">
        <color theme="0" tint="-0.14996795556505021"/>
      </left>
      <right style="medium">
        <color indexed="64"/>
      </right>
      <top style="medium">
        <color rgb="FF08445A"/>
      </top>
      <bottom style="thin">
        <color theme="0" tint="-0.1499679555650502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0" fontId="3" fillId="0" borderId="0"/>
    <xf numFmtId="164" fontId="34" fillId="0" borderId="0" applyFont="0" applyFill="0" applyBorder="0" applyAlignment="0" applyProtection="0"/>
    <xf numFmtId="0" fontId="46" fillId="0" borderId="0" applyNumberFormat="0" applyFill="0" applyBorder="0" applyAlignment="0" applyProtection="0"/>
    <xf numFmtId="9" fontId="34" fillId="0" borderId="0" applyFont="0" applyFill="0" applyBorder="0" applyAlignment="0" applyProtection="0"/>
    <xf numFmtId="0" fontId="49" fillId="0" borderId="0"/>
    <xf numFmtId="164" fontId="49" fillId="0" borderId="0" applyFont="0" applyFill="0" applyBorder="0" applyAlignment="0" applyProtection="0"/>
    <xf numFmtId="165" fontId="34" fillId="0" borderId="0" applyFont="0" applyFill="0" applyBorder="0" applyAlignment="0" applyProtection="0"/>
    <xf numFmtId="0" fontId="50" fillId="0" borderId="0"/>
    <xf numFmtId="0" fontId="88" fillId="0" borderId="0" applyNumberFormat="0" applyFill="0" applyBorder="0" applyAlignment="0" applyProtection="0"/>
    <xf numFmtId="0" fontId="2" fillId="0" borderId="0"/>
    <xf numFmtId="0" fontId="90" fillId="0" borderId="0"/>
    <xf numFmtId="175" fontId="58" fillId="0" borderId="70" applyFill="0">
      <alignment horizontal="center" vertical="center"/>
    </xf>
    <xf numFmtId="0" fontId="58" fillId="0" borderId="70" applyFill="0">
      <alignment horizontal="left" vertical="center" indent="2"/>
    </xf>
    <xf numFmtId="0" fontId="95" fillId="0" borderId="0" applyNumberFormat="0" applyFill="0" applyBorder="0" applyAlignment="0" applyProtection="0">
      <alignment vertical="top"/>
      <protection locked="0"/>
    </xf>
    <xf numFmtId="178" fontId="58" fillId="0" borderId="72">
      <alignment horizontal="center" vertical="center"/>
    </xf>
  </cellStyleXfs>
  <cellXfs count="654">
    <xf numFmtId="0" fontId="0" fillId="0" borderId="0" xfId="0"/>
    <xf numFmtId="0" fontId="21" fillId="0" borderId="0" xfId="1" applyFont="1"/>
    <xf numFmtId="0" fontId="21" fillId="0" borderId="0" xfId="1" applyFont="1" applyAlignment="1">
      <alignment horizontal="center"/>
    </xf>
    <xf numFmtId="0" fontId="22" fillId="0" borderId="0" xfId="1" applyFont="1" applyAlignment="1">
      <alignment horizontal="center"/>
    </xf>
    <xf numFmtId="0" fontId="23" fillId="0" borderId="0" xfId="1" applyFont="1"/>
    <xf numFmtId="0" fontId="20" fillId="0" borderId="0" xfId="1" applyFont="1"/>
    <xf numFmtId="0" fontId="24" fillId="0" borderId="0" xfId="1" applyFont="1"/>
    <xf numFmtId="0" fontId="20" fillId="0" borderId="0" xfId="1" applyFont="1" applyAlignment="1">
      <alignment horizontal="center"/>
    </xf>
    <xf numFmtId="0" fontId="25" fillId="0" borderId="0" xfId="1" applyFont="1"/>
    <xf numFmtId="0" fontId="26" fillId="0" borderId="0" xfId="1" applyFont="1"/>
    <xf numFmtId="14" fontId="26" fillId="0" borderId="0" xfId="1" applyNumberFormat="1" applyFont="1" applyAlignment="1">
      <alignment horizontal="center"/>
    </xf>
    <xf numFmtId="0" fontId="26" fillId="0" borderId="0" xfId="1" applyFont="1" applyAlignment="1">
      <alignment horizontal="center"/>
    </xf>
    <xf numFmtId="0" fontId="27" fillId="0" borderId="0" xfId="1" applyFont="1"/>
    <xf numFmtId="0" fontId="28" fillId="0" borderId="0" xfId="1" applyFont="1" applyAlignment="1">
      <alignment horizontal="left" vertical="center"/>
    </xf>
    <xf numFmtId="0" fontId="29" fillId="0" borderId="0" xfId="0" applyFont="1"/>
    <xf numFmtId="0" fontId="29" fillId="0" borderId="0" xfId="0" applyFont="1" applyAlignment="1">
      <alignment horizontal="center"/>
    </xf>
    <xf numFmtId="166" fontId="29" fillId="0" borderId="0" xfId="0" applyNumberFormat="1" applyFont="1" applyAlignment="1">
      <alignment horizontal="center"/>
    </xf>
    <xf numFmtId="0" fontId="29" fillId="0" borderId="0" xfId="0" applyFont="1" applyAlignment="1">
      <alignment horizontal="left"/>
    </xf>
    <xf numFmtId="14" fontId="29" fillId="0" borderId="0" xfId="0" applyNumberFormat="1" applyFont="1" applyAlignment="1">
      <alignment horizontal="left"/>
    </xf>
    <xf numFmtId="14" fontId="47" fillId="7" borderId="0" xfId="0" applyNumberFormat="1" applyFont="1" applyFill="1" applyAlignment="1">
      <alignment horizontal="center"/>
    </xf>
    <xf numFmtId="0" fontId="47" fillId="7" borderId="0" xfId="0" applyFont="1" applyFill="1" applyAlignment="1">
      <alignment horizontal="center"/>
    </xf>
    <xf numFmtId="14" fontId="47" fillId="0" borderId="0" xfId="0" applyNumberFormat="1" applyFont="1" applyAlignment="1">
      <alignment horizontal="center"/>
    </xf>
    <xf numFmtId="0" fontId="47" fillId="0" borderId="0" xfId="0" applyFont="1" applyAlignment="1">
      <alignment horizontal="center"/>
    </xf>
    <xf numFmtId="0" fontId="47" fillId="0" borderId="12" xfId="0" applyFont="1" applyBorder="1"/>
    <xf numFmtId="0" fontId="43" fillId="0" borderId="0" xfId="0" applyFont="1"/>
    <xf numFmtId="0" fontId="46" fillId="0" borderId="0" xfId="3" applyFill="1"/>
    <xf numFmtId="0" fontId="44" fillId="0" borderId="0" xfId="0" applyFont="1"/>
    <xf numFmtId="0" fontId="45" fillId="0" borderId="0" xfId="0" applyFont="1"/>
    <xf numFmtId="14" fontId="21" fillId="0" borderId="0" xfId="1" applyNumberFormat="1" applyFont="1"/>
    <xf numFmtId="0" fontId="47" fillId="0" borderId="0" xfId="0" applyFont="1"/>
    <xf numFmtId="0" fontId="26" fillId="0" borderId="12" xfId="1" applyFont="1" applyBorder="1"/>
    <xf numFmtId="0" fontId="47" fillId="7" borderId="0" xfId="0" applyFont="1" applyFill="1"/>
    <xf numFmtId="0" fontId="30" fillId="3" borderId="13" xfId="0" applyFont="1" applyFill="1" applyBorder="1"/>
    <xf numFmtId="0" fontId="30" fillId="3" borderId="16" xfId="0" applyFont="1" applyFill="1" applyBorder="1"/>
    <xf numFmtId="0" fontId="30" fillId="3" borderId="0" xfId="0" applyFont="1" applyFill="1" applyAlignment="1">
      <alignment horizontal="left"/>
    </xf>
    <xf numFmtId="0" fontId="29" fillId="0" borderId="0" xfId="0" applyFont="1" applyAlignment="1">
      <alignment vertical="center"/>
    </xf>
    <xf numFmtId="0" fontId="32" fillId="3" borderId="14" xfId="0" applyFont="1" applyFill="1" applyBorder="1" applyAlignment="1">
      <alignment vertical="center" wrapText="1"/>
    </xf>
    <xf numFmtId="0" fontId="32" fillId="3" borderId="18" xfId="0" applyFont="1" applyFill="1" applyBorder="1" applyAlignment="1">
      <alignment vertical="center" wrapText="1"/>
    </xf>
    <xf numFmtId="172" fontId="29" fillId="0" borderId="0" xfId="2" applyNumberFormat="1" applyFont="1" applyFill="1" applyAlignment="1">
      <alignment horizontal="center"/>
    </xf>
    <xf numFmtId="0" fontId="30" fillId="3" borderId="14" xfId="0" applyFont="1" applyFill="1" applyBorder="1" applyAlignment="1">
      <alignment vertical="center" wrapText="1"/>
    </xf>
    <xf numFmtId="171" fontId="29" fillId="0" borderId="0" xfId="2" applyNumberFormat="1" applyFont="1" applyFill="1" applyAlignment="1">
      <alignment horizontal="center"/>
    </xf>
    <xf numFmtId="0" fontId="51" fillId="0" borderId="0" xfId="8" applyFont="1"/>
    <xf numFmtId="0" fontId="51" fillId="6" borderId="12" xfId="8" applyFont="1" applyFill="1" applyBorder="1"/>
    <xf numFmtId="0" fontId="51" fillId="6" borderId="0" xfId="8" applyFont="1" applyFill="1" applyAlignment="1">
      <alignment vertical="center"/>
    </xf>
    <xf numFmtId="0" fontId="51" fillId="6" borderId="0" xfId="8" applyFont="1" applyFill="1"/>
    <xf numFmtId="0" fontId="51" fillId="6" borderId="16" xfId="8" applyFont="1" applyFill="1" applyBorder="1" applyAlignment="1">
      <alignment horizontal="right"/>
    </xf>
    <xf numFmtId="0" fontId="51" fillId="2" borderId="22" xfId="8" applyFont="1" applyFill="1" applyBorder="1" applyAlignment="1">
      <alignment horizontal="left" vertical="center" wrapText="1"/>
    </xf>
    <xf numFmtId="0" fontId="51" fillId="2" borderId="25" xfId="8" applyFont="1" applyFill="1" applyBorder="1" applyAlignment="1">
      <alignment horizontal="left" vertical="center" wrapText="1"/>
    </xf>
    <xf numFmtId="0" fontId="53" fillId="3" borderId="28" xfId="8" applyFont="1" applyFill="1" applyBorder="1" applyAlignment="1">
      <alignment horizontal="left" vertical="center" wrapText="1"/>
    </xf>
    <xf numFmtId="0" fontId="54" fillId="3" borderId="34" xfId="8" applyFont="1" applyFill="1" applyBorder="1" applyAlignment="1">
      <alignment horizontal="center" vertical="center"/>
    </xf>
    <xf numFmtId="0" fontId="52" fillId="3" borderId="26" xfId="8" applyFont="1" applyFill="1" applyBorder="1" applyAlignment="1">
      <alignment vertical="center"/>
    </xf>
    <xf numFmtId="0" fontId="52" fillId="3" borderId="27" xfId="8" applyFont="1" applyFill="1" applyBorder="1" applyAlignment="1">
      <alignment vertical="center"/>
    </xf>
    <xf numFmtId="0" fontId="56" fillId="6" borderId="0" xfId="8" applyFont="1" applyFill="1" applyAlignment="1">
      <alignment vertical="top"/>
    </xf>
    <xf numFmtId="0" fontId="58" fillId="0" borderId="0" xfId="8" applyFont="1"/>
    <xf numFmtId="0" fontId="53" fillId="3" borderId="41" xfId="8" applyFont="1" applyFill="1" applyBorder="1" applyAlignment="1">
      <alignment horizontal="left" vertical="center" wrapText="1"/>
    </xf>
    <xf numFmtId="0" fontId="9" fillId="2" borderId="33" xfId="8" applyFont="1" applyFill="1" applyBorder="1" applyAlignment="1" applyProtection="1">
      <alignment horizontal="left" vertical="center" wrapText="1"/>
      <protection locked="0"/>
    </xf>
    <xf numFmtId="14" fontId="9" fillId="2" borderId="31" xfId="8" applyNumberFormat="1" applyFont="1" applyFill="1" applyBorder="1" applyAlignment="1" applyProtection="1">
      <alignment horizontal="center" vertical="center"/>
      <protection locked="0"/>
    </xf>
    <xf numFmtId="0" fontId="9" fillId="2" borderId="25" xfId="8" applyFont="1" applyFill="1" applyBorder="1" applyProtection="1">
      <protection locked="0"/>
    </xf>
    <xf numFmtId="0" fontId="54" fillId="3" borderId="0" xfId="8" applyFont="1" applyFill="1" applyAlignment="1">
      <alignment horizontal="center" vertical="center"/>
    </xf>
    <xf numFmtId="0" fontId="9" fillId="2" borderId="22" xfId="8" applyFont="1" applyFill="1" applyBorder="1" applyProtection="1">
      <protection locked="0"/>
    </xf>
    <xf numFmtId="0" fontId="54" fillId="3" borderId="35" xfId="8" applyFont="1" applyFill="1" applyBorder="1" applyAlignment="1">
      <alignment horizontal="center" vertical="center"/>
    </xf>
    <xf numFmtId="0" fontId="54" fillId="3" borderId="26" xfId="8" applyFont="1" applyFill="1" applyBorder="1" applyAlignment="1">
      <alignment vertical="center" wrapText="1"/>
    </xf>
    <xf numFmtId="0" fontId="9" fillId="2" borderId="31" xfId="8" applyFont="1" applyFill="1" applyBorder="1" applyAlignment="1" applyProtection="1">
      <alignment horizontal="left" vertical="center"/>
      <protection locked="0"/>
    </xf>
    <xf numFmtId="0" fontId="9" fillId="2" borderId="24" xfId="8" applyFont="1" applyFill="1" applyBorder="1" applyAlignment="1" applyProtection="1">
      <alignment horizontal="left" vertical="center"/>
      <protection locked="0"/>
    </xf>
    <xf numFmtId="0" fontId="9" fillId="2" borderId="21" xfId="8" applyFont="1" applyFill="1" applyBorder="1" applyAlignment="1" applyProtection="1">
      <alignment horizontal="left" vertical="center"/>
      <protection locked="0"/>
    </xf>
    <xf numFmtId="0" fontId="9" fillId="2" borderId="32" xfId="8" applyFont="1" applyFill="1" applyBorder="1" applyAlignment="1" applyProtection="1">
      <alignment horizontal="left" vertical="center"/>
      <protection locked="0"/>
    </xf>
    <xf numFmtId="0" fontId="9" fillId="2" borderId="30" xfId="8" applyFont="1" applyFill="1" applyBorder="1" applyAlignment="1" applyProtection="1">
      <alignment horizontal="left" vertical="center"/>
      <protection locked="0"/>
    </xf>
    <xf numFmtId="0" fontId="9" fillId="2" borderId="29" xfId="8" applyFont="1" applyFill="1" applyBorder="1" applyAlignment="1" applyProtection="1">
      <alignment horizontal="left" vertical="center"/>
      <protection locked="0"/>
    </xf>
    <xf numFmtId="167" fontId="9" fillId="2" borderId="32" xfId="8" applyNumberFormat="1" applyFont="1" applyFill="1" applyBorder="1" applyAlignment="1" applyProtection="1">
      <alignment horizontal="left" vertical="center"/>
      <protection locked="0"/>
    </xf>
    <xf numFmtId="167" fontId="9" fillId="2" borderId="30" xfId="8" applyNumberFormat="1" applyFont="1" applyFill="1" applyBorder="1" applyAlignment="1" applyProtection="1">
      <alignment horizontal="left" vertical="center"/>
      <protection locked="0"/>
    </xf>
    <xf numFmtId="167" fontId="9" fillId="2" borderId="29" xfId="8" applyNumberFormat="1" applyFont="1" applyFill="1" applyBorder="1" applyAlignment="1" applyProtection="1">
      <alignment horizontal="left" vertical="center"/>
      <protection locked="0"/>
    </xf>
    <xf numFmtId="0" fontId="51" fillId="6" borderId="0" xfId="8" applyFont="1" applyFill="1" applyAlignment="1">
      <alignment horizontal="right"/>
    </xf>
    <xf numFmtId="0" fontId="51" fillId="6" borderId="0" xfId="8" applyFont="1" applyFill="1" applyAlignment="1">
      <alignment horizontal="left" vertical="center" wrapText="1"/>
    </xf>
    <xf numFmtId="0" fontId="52" fillId="3" borderId="28" xfId="8" applyFont="1" applyFill="1" applyBorder="1" applyAlignment="1">
      <alignment vertical="center"/>
    </xf>
    <xf numFmtId="0" fontId="51" fillId="2" borderId="0" xfId="8" applyFont="1" applyFill="1" applyAlignment="1">
      <alignment horizontal="right"/>
    </xf>
    <xf numFmtId="0" fontId="51" fillId="2" borderId="0" xfId="8" applyFont="1" applyFill="1"/>
    <xf numFmtId="0" fontId="51" fillId="2" borderId="0" xfId="8" applyFont="1" applyFill="1" applyAlignment="1">
      <alignment vertical="center"/>
    </xf>
    <xf numFmtId="0" fontId="56" fillId="2" borderId="0" xfId="8" applyFont="1" applyFill="1" applyAlignment="1">
      <alignment vertical="top"/>
    </xf>
    <xf numFmtId="0" fontId="63" fillId="6" borderId="0" xfId="8" applyFont="1" applyFill="1" applyAlignment="1">
      <alignment horizontal="left" vertical="top"/>
    </xf>
    <xf numFmtId="0" fontId="64" fillId="6" borderId="0" xfId="8" applyFont="1" applyFill="1" applyAlignment="1">
      <alignment vertical="top"/>
    </xf>
    <xf numFmtId="0" fontId="65" fillId="6" borderId="0" xfId="8" applyFont="1" applyFill="1" applyAlignment="1">
      <alignment horizontal="right"/>
    </xf>
    <xf numFmtId="0" fontId="66" fillId="6" borderId="0" xfId="8" applyFont="1" applyFill="1" applyAlignment="1">
      <alignment vertical="top"/>
    </xf>
    <xf numFmtId="0" fontId="65" fillId="6" borderId="0" xfId="8" applyFont="1" applyFill="1" applyAlignment="1">
      <alignment vertical="center"/>
    </xf>
    <xf numFmtId="0" fontId="65" fillId="6" borderId="0" xfId="8" applyFont="1" applyFill="1"/>
    <xf numFmtId="0" fontId="34" fillId="0" borderId="0" xfId="0" applyFont="1"/>
    <xf numFmtId="0" fontId="67" fillId="6" borderId="0" xfId="8" applyFont="1" applyFill="1" applyAlignment="1">
      <alignment horizontal="right"/>
    </xf>
    <xf numFmtId="0" fontId="67" fillId="6" borderId="0" xfId="8" applyFont="1" applyFill="1" applyAlignment="1">
      <alignment vertical="center"/>
    </xf>
    <xf numFmtId="0" fontId="67" fillId="6" borderId="0" xfId="8" applyFont="1" applyFill="1"/>
    <xf numFmtId="0" fontId="68" fillId="0" borderId="0" xfId="0" applyFont="1"/>
    <xf numFmtId="0" fontId="54" fillId="3" borderId="0" xfId="8" applyFont="1" applyFill="1" applyAlignment="1">
      <alignment horizontal="left" vertical="center" wrapText="1"/>
    </xf>
    <xf numFmtId="0" fontId="69" fillId="6" borderId="0" xfId="8" applyFont="1" applyFill="1" applyAlignment="1">
      <alignment vertical="center"/>
    </xf>
    <xf numFmtId="0" fontId="70" fillId="2" borderId="48" xfId="8" applyFont="1" applyFill="1" applyBorder="1" applyAlignment="1">
      <alignment horizontal="left" vertical="center" wrapText="1"/>
    </xf>
    <xf numFmtId="4" fontId="9" fillId="2" borderId="0" xfId="8" applyNumberFormat="1" applyFont="1" applyFill="1" applyAlignment="1" applyProtection="1">
      <alignment horizontal="center" vertical="center"/>
      <protection locked="0"/>
    </xf>
    <xf numFmtId="4" fontId="9" fillId="2" borderId="39" xfId="8" applyNumberFormat="1" applyFont="1" applyFill="1" applyBorder="1" applyAlignment="1" applyProtection="1">
      <alignment horizontal="center" vertical="center"/>
      <protection locked="0"/>
    </xf>
    <xf numFmtId="4" fontId="9" fillId="2" borderId="24" xfId="8" applyNumberFormat="1" applyFont="1" applyFill="1" applyBorder="1" applyAlignment="1" applyProtection="1">
      <alignment horizontal="center" vertical="center"/>
      <protection locked="0"/>
    </xf>
    <xf numFmtId="4" fontId="9" fillId="2" borderId="23" xfId="8" applyNumberFormat="1" applyFont="1" applyFill="1" applyBorder="1" applyAlignment="1" applyProtection="1">
      <alignment horizontal="center" vertical="center"/>
      <protection locked="0"/>
    </xf>
    <xf numFmtId="4" fontId="9" fillId="2" borderId="49" xfId="8" applyNumberFormat="1" applyFont="1" applyFill="1" applyBorder="1" applyAlignment="1" applyProtection="1">
      <alignment horizontal="center" vertical="center"/>
      <protection locked="0"/>
    </xf>
    <xf numFmtId="4" fontId="9" fillId="2" borderId="21" xfId="8" applyNumberFormat="1" applyFont="1" applyFill="1" applyBorder="1" applyAlignment="1" applyProtection="1">
      <alignment horizontal="center" vertical="center"/>
      <protection locked="0"/>
    </xf>
    <xf numFmtId="4" fontId="9" fillId="2" borderId="20" xfId="8" applyNumberFormat="1" applyFont="1" applyFill="1" applyBorder="1" applyAlignment="1" applyProtection="1">
      <alignment horizontal="center" vertical="center"/>
      <protection locked="0"/>
    </xf>
    <xf numFmtId="0" fontId="72" fillId="0" borderId="0" xfId="0" applyFont="1"/>
    <xf numFmtId="4" fontId="70" fillId="2" borderId="24" xfId="8" applyNumberFormat="1" applyFont="1" applyFill="1" applyBorder="1" applyAlignment="1">
      <alignment horizontal="center" vertical="center"/>
    </xf>
    <xf numFmtId="4" fontId="70" fillId="2" borderId="47" xfId="8" applyNumberFormat="1" applyFont="1" applyFill="1" applyBorder="1" applyAlignment="1">
      <alignment horizontal="center" vertical="center"/>
    </xf>
    <xf numFmtId="4" fontId="59" fillId="2" borderId="24" xfId="8" applyNumberFormat="1" applyFont="1" applyFill="1" applyBorder="1" applyAlignment="1" applyProtection="1">
      <alignment horizontal="center" vertical="center"/>
      <protection locked="0"/>
    </xf>
    <xf numFmtId="4" fontId="59" fillId="2" borderId="47" xfId="8" applyNumberFormat="1" applyFont="1" applyFill="1" applyBorder="1" applyAlignment="1" applyProtection="1">
      <alignment horizontal="center" vertical="center"/>
      <protection locked="0"/>
    </xf>
    <xf numFmtId="4" fontId="70" fillId="2" borderId="24" xfId="8" applyNumberFormat="1" applyFont="1" applyFill="1" applyBorder="1" applyAlignment="1" applyProtection="1">
      <alignment horizontal="center" vertical="center"/>
      <protection locked="0"/>
    </xf>
    <xf numFmtId="4" fontId="70" fillId="2" borderId="47" xfId="8" applyNumberFormat="1" applyFont="1" applyFill="1" applyBorder="1" applyAlignment="1" applyProtection="1">
      <alignment horizontal="center" vertical="center"/>
      <protection locked="0"/>
    </xf>
    <xf numFmtId="0" fontId="74" fillId="6" borderId="0" xfId="8" applyFont="1" applyFill="1"/>
    <xf numFmtId="0" fontId="0" fillId="5" borderId="0" xfId="0" applyFill="1"/>
    <xf numFmtId="4" fontId="70" fillId="2" borderId="61" xfId="7" applyNumberFormat="1" applyFont="1" applyFill="1" applyBorder="1" applyAlignment="1">
      <alignment horizontal="center"/>
    </xf>
    <xf numFmtId="0" fontId="72" fillId="5" borderId="0" xfId="0" applyFont="1" applyFill="1"/>
    <xf numFmtId="0" fontId="0" fillId="5" borderId="0" xfId="0" applyFill="1" applyAlignment="1">
      <alignment horizontal="left"/>
    </xf>
    <xf numFmtId="4" fontId="0" fillId="5" borderId="0" xfId="0" applyNumberFormat="1" applyFill="1" applyAlignment="1">
      <alignment horizontal="left"/>
    </xf>
    <xf numFmtId="4" fontId="72" fillId="5" borderId="0" xfId="0" applyNumberFormat="1" applyFont="1" applyFill="1" applyAlignment="1">
      <alignment horizontal="left"/>
    </xf>
    <xf numFmtId="0" fontId="76" fillId="5" borderId="0" xfId="0" applyFont="1" applyFill="1"/>
    <xf numFmtId="0" fontId="76" fillId="5" borderId="0" xfId="0" applyFont="1" applyFill="1" applyAlignment="1">
      <alignment horizontal="left"/>
    </xf>
    <xf numFmtId="0" fontId="0" fillId="6" borderId="0" xfId="0" applyFill="1"/>
    <xf numFmtId="0" fontId="77" fillId="6" borderId="0" xfId="0" applyFont="1" applyFill="1"/>
    <xf numFmtId="0" fontId="29" fillId="6" borderId="0" xfId="0" applyFont="1" applyFill="1"/>
    <xf numFmtId="0" fontId="29" fillId="6" borderId="0" xfId="0" applyFont="1" applyFill="1" applyAlignment="1">
      <alignment horizontal="left"/>
    </xf>
    <xf numFmtId="0" fontId="30" fillId="6" borderId="0" xfId="0" applyFont="1" applyFill="1"/>
    <xf numFmtId="0" fontId="40" fillId="6" borderId="0" xfId="0" applyFont="1" applyFill="1" applyAlignment="1">
      <alignment horizontal="right"/>
    </xf>
    <xf numFmtId="0" fontId="40" fillId="6" borderId="0" xfId="0" applyFont="1" applyFill="1"/>
    <xf numFmtId="0" fontId="32" fillId="6" borderId="0" xfId="0" applyFont="1" applyFill="1"/>
    <xf numFmtId="169" fontId="41" fillId="6" borderId="0" xfId="0" applyNumberFormat="1" applyFont="1" applyFill="1" applyAlignment="1">
      <alignment horizontal="right"/>
    </xf>
    <xf numFmtId="168" fontId="41" fillId="6" borderId="0" xfId="0" applyNumberFormat="1" applyFont="1" applyFill="1"/>
    <xf numFmtId="167" fontId="41" fillId="6" borderId="0" xfId="0" applyNumberFormat="1" applyFont="1" applyFill="1" applyAlignment="1">
      <alignment horizontal="right"/>
    </xf>
    <xf numFmtId="167" fontId="41" fillId="6" borderId="0" xfId="2" applyNumberFormat="1" applyFont="1" applyFill="1" applyAlignment="1"/>
    <xf numFmtId="167" fontId="41" fillId="6" borderId="0" xfId="0" applyNumberFormat="1" applyFont="1" applyFill="1"/>
    <xf numFmtId="0" fontId="28" fillId="6" borderId="0" xfId="1" applyFont="1" applyFill="1" applyAlignment="1">
      <alignment horizontal="left"/>
    </xf>
    <xf numFmtId="0" fontId="30" fillId="6" borderId="0" xfId="0" applyFont="1" applyFill="1" applyAlignment="1">
      <alignment horizontal="left"/>
    </xf>
    <xf numFmtId="0" fontId="29" fillId="6" borderId="16" xfId="0" applyFont="1" applyFill="1" applyBorder="1"/>
    <xf numFmtId="0" fontId="29" fillId="6" borderId="0" xfId="0" applyFont="1" applyFill="1" applyAlignment="1">
      <alignment vertical="center"/>
    </xf>
    <xf numFmtId="0" fontId="29" fillId="6" borderId="0" xfId="0" applyFont="1" applyFill="1" applyAlignment="1">
      <alignment horizontal="left" vertical="center"/>
    </xf>
    <xf numFmtId="0" fontId="0" fillId="6" borderId="0" xfId="0" applyFill="1" applyAlignment="1">
      <alignment vertical="center" wrapText="1"/>
    </xf>
    <xf numFmtId="0" fontId="29" fillId="3" borderId="0" xfId="0" applyFont="1" applyFill="1"/>
    <xf numFmtId="0" fontId="29" fillId="3" borderId="0" xfId="0" applyFont="1" applyFill="1" applyAlignment="1">
      <alignment horizontal="left"/>
    </xf>
    <xf numFmtId="0" fontId="29" fillId="3" borderId="12" xfId="0" applyFont="1" applyFill="1" applyBorder="1"/>
    <xf numFmtId="0" fontId="29" fillId="2" borderId="16" xfId="0" applyFont="1" applyFill="1" applyBorder="1"/>
    <xf numFmtId="0" fontId="29" fillId="2" borderId="0" xfId="0" applyFont="1" applyFill="1" applyAlignment="1">
      <alignment horizontal="left"/>
    </xf>
    <xf numFmtId="0" fontId="29" fillId="6" borderId="0" xfId="0" applyFont="1" applyFill="1" applyAlignment="1">
      <alignment horizontal="center"/>
    </xf>
    <xf numFmtId="0" fontId="40" fillId="6" borderId="0" xfId="0" applyFont="1" applyFill="1" applyAlignment="1">
      <alignment horizontal="center"/>
    </xf>
    <xf numFmtId="167" fontId="30" fillId="6" borderId="0" xfId="0" applyNumberFormat="1" applyFont="1" applyFill="1"/>
    <xf numFmtId="168" fontId="41" fillId="6" borderId="0" xfId="0" applyNumberFormat="1" applyFont="1" applyFill="1" applyAlignment="1">
      <alignment horizontal="center"/>
    </xf>
    <xf numFmtId="0" fontId="32" fillId="6" borderId="0" xfId="0" applyFont="1" applyFill="1" applyAlignment="1">
      <alignment horizontal="right"/>
    </xf>
    <xf numFmtId="167" fontId="41" fillId="6" borderId="0" xfId="2" applyNumberFormat="1" applyFont="1" applyFill="1" applyBorder="1" applyAlignment="1">
      <alignment horizontal="center"/>
    </xf>
    <xf numFmtId="167" fontId="41" fillId="6" borderId="0" xfId="2" applyNumberFormat="1" applyFont="1" applyFill="1" applyBorder="1" applyAlignment="1">
      <alignment horizontal="right"/>
    </xf>
    <xf numFmtId="167" fontId="41" fillId="6" borderId="0" xfId="0" applyNumberFormat="1" applyFont="1" applyFill="1" applyAlignment="1">
      <alignment horizontal="center"/>
    </xf>
    <xf numFmtId="0" fontId="79" fillId="6" borderId="0" xfId="0" applyFont="1" applyFill="1"/>
    <xf numFmtId="0" fontId="79" fillId="6" borderId="0" xfId="0" applyFont="1" applyFill="1" applyAlignment="1">
      <alignment horizontal="center"/>
    </xf>
    <xf numFmtId="170" fontId="79" fillId="6" borderId="0" xfId="0" applyNumberFormat="1" applyFont="1" applyFill="1" applyAlignment="1">
      <alignment horizontal="center"/>
    </xf>
    <xf numFmtId="0" fontId="32" fillId="3" borderId="0" xfId="0" applyFont="1" applyFill="1" applyAlignment="1">
      <alignment vertical="center" wrapText="1"/>
    </xf>
    <xf numFmtId="0" fontId="29" fillId="6" borderId="16" xfId="0" applyFont="1" applyFill="1" applyBorder="1" applyAlignment="1">
      <alignment vertical="center"/>
    </xf>
    <xf numFmtId="0" fontId="32" fillId="6" borderId="0" xfId="0" applyFont="1" applyFill="1" applyAlignment="1">
      <alignment horizontal="center"/>
    </xf>
    <xf numFmtId="0" fontId="32" fillId="3" borderId="14" xfId="0" applyFont="1" applyFill="1" applyBorder="1" applyAlignment="1">
      <alignment horizontal="center" vertical="center" wrapText="1"/>
    </xf>
    <xf numFmtId="0" fontId="29" fillId="2" borderId="0" xfId="0" applyFont="1" applyFill="1"/>
    <xf numFmtId="0" fontId="29" fillId="2" borderId="0" xfId="0" applyFont="1" applyFill="1" applyAlignment="1">
      <alignment horizontal="center"/>
    </xf>
    <xf numFmtId="14" fontId="9" fillId="2" borderId="32" xfId="8" applyNumberFormat="1" applyFont="1" applyFill="1" applyBorder="1" applyAlignment="1" applyProtection="1">
      <alignment horizontal="center" vertical="center"/>
      <protection locked="0"/>
    </xf>
    <xf numFmtId="1" fontId="41" fillId="6" borderId="0" xfId="2" applyNumberFormat="1" applyFont="1" applyFill="1" applyBorder="1" applyAlignment="1">
      <alignment horizontal="center"/>
    </xf>
    <xf numFmtId="1" fontId="29" fillId="6" borderId="0" xfId="2" applyNumberFormat="1" applyFont="1" applyFill="1" applyAlignment="1">
      <alignment horizontal="center"/>
    </xf>
    <xf numFmtId="1" fontId="32" fillId="6" borderId="0" xfId="2" applyNumberFormat="1" applyFont="1" applyFill="1" applyAlignment="1">
      <alignment horizontal="center"/>
    </xf>
    <xf numFmtId="1" fontId="41" fillId="6" borderId="0" xfId="2" applyNumberFormat="1" applyFont="1" applyFill="1" applyAlignment="1">
      <alignment horizontal="center"/>
    </xf>
    <xf numFmtId="1" fontId="29" fillId="0" borderId="0" xfId="2" applyNumberFormat="1" applyFont="1" applyAlignment="1">
      <alignment horizontal="center"/>
    </xf>
    <xf numFmtId="0" fontId="0" fillId="0" borderId="0" xfId="0" applyAlignment="1">
      <alignment horizontal="center"/>
    </xf>
    <xf numFmtId="0" fontId="74" fillId="6" borderId="12" xfId="8" applyFont="1" applyFill="1" applyBorder="1"/>
    <xf numFmtId="49" fontId="9" fillId="2" borderId="62" xfId="8" applyNumberFormat="1" applyFont="1" applyFill="1" applyBorder="1" applyAlignment="1" applyProtection="1">
      <alignment horizontal="left" vertical="center" wrapText="1"/>
      <protection locked="0"/>
    </xf>
    <xf numFmtId="49" fontId="9" fillId="2" borderId="39" xfId="8" applyNumberFormat="1" applyFont="1" applyFill="1" applyBorder="1" applyProtection="1">
      <protection locked="0"/>
    </xf>
    <xf numFmtId="0" fontId="0" fillId="5" borderId="66" xfId="0" applyFill="1" applyBorder="1" applyAlignment="1">
      <alignment horizontal="left"/>
    </xf>
    <xf numFmtId="0" fontId="0" fillId="5" borderId="66" xfId="0" applyFill="1" applyBorder="1"/>
    <xf numFmtId="0" fontId="0" fillId="2" borderId="0" xfId="0" applyFill="1" applyAlignment="1">
      <alignment horizontal="left" indent="1"/>
    </xf>
    <xf numFmtId="0" fontId="0" fillId="2" borderId="0" xfId="0" applyFill="1"/>
    <xf numFmtId="0" fontId="0" fillId="8" borderId="0" xfId="0" applyFill="1" applyAlignment="1">
      <alignment horizontal="left" indent="1"/>
    </xf>
    <xf numFmtId="0" fontId="0" fillId="2" borderId="0" xfId="0" applyFill="1" applyAlignment="1">
      <alignment horizontal="left" wrapText="1" indent="1"/>
    </xf>
    <xf numFmtId="0" fontId="0" fillId="2" borderId="25" xfId="0" applyFill="1" applyBorder="1"/>
    <xf numFmtId="0" fontId="0" fillId="2" borderId="23" xfId="0" applyFill="1" applyBorder="1"/>
    <xf numFmtId="0" fontId="0" fillId="2" borderId="22" xfId="0" applyFill="1" applyBorder="1"/>
    <xf numFmtId="0" fontId="0" fillId="2" borderId="20" xfId="0" applyFill="1" applyBorder="1"/>
    <xf numFmtId="0" fontId="84" fillId="5" borderId="0" xfId="0" applyFont="1" applyFill="1"/>
    <xf numFmtId="0" fontId="85" fillId="5" borderId="0" xfId="0" applyFont="1" applyFill="1"/>
    <xf numFmtId="0" fontId="9" fillId="2" borderId="62" xfId="8" applyFont="1" applyFill="1" applyBorder="1" applyAlignment="1" applyProtection="1">
      <alignment horizontal="left" vertical="center" wrapText="1"/>
      <protection locked="0"/>
    </xf>
    <xf numFmtId="0" fontId="86" fillId="6" borderId="0" xfId="8" applyFont="1" applyFill="1" applyAlignment="1">
      <alignment vertical="center"/>
    </xf>
    <xf numFmtId="49" fontId="9" fillId="6" borderId="63" xfId="8" applyNumberFormat="1" applyFont="1" applyFill="1" applyBorder="1" applyAlignment="1" applyProtection="1">
      <alignment horizontal="left" vertical="center" wrapText="1"/>
      <protection locked="0"/>
    </xf>
    <xf numFmtId="49" fontId="86" fillId="6" borderId="0" xfId="8" applyNumberFormat="1" applyFont="1" applyFill="1" applyAlignment="1">
      <alignment vertical="center"/>
    </xf>
    <xf numFmtId="0" fontId="68" fillId="6" borderId="0" xfId="0" applyFont="1" applyFill="1"/>
    <xf numFmtId="0" fontId="34" fillId="6" borderId="0" xfId="0" applyFont="1" applyFill="1"/>
    <xf numFmtId="0" fontId="51" fillId="3" borderId="26" xfId="8" applyFont="1" applyFill="1" applyBorder="1"/>
    <xf numFmtId="0" fontId="54" fillId="3" borderId="68" xfId="8" applyFont="1" applyFill="1" applyBorder="1" applyAlignment="1">
      <alignment horizontal="center" vertical="center"/>
    </xf>
    <xf numFmtId="4" fontId="9" fillId="2" borderId="25" xfId="8" applyNumberFormat="1" applyFont="1" applyFill="1" applyBorder="1" applyAlignment="1" applyProtection="1">
      <alignment horizontal="center" vertical="center"/>
      <protection locked="0"/>
    </xf>
    <xf numFmtId="4" fontId="9" fillId="2" borderId="22" xfId="8" applyNumberFormat="1" applyFont="1" applyFill="1" applyBorder="1" applyAlignment="1" applyProtection="1">
      <alignment horizontal="center" vertical="center"/>
      <protection locked="0"/>
    </xf>
    <xf numFmtId="4" fontId="86" fillId="6" borderId="0" xfId="8" applyNumberFormat="1" applyFont="1" applyFill="1" applyAlignment="1">
      <alignment vertical="center"/>
    </xf>
    <xf numFmtId="0" fontId="0" fillId="5" borderId="0" xfId="0" applyFill="1" applyAlignment="1">
      <alignment horizontal="left" wrapText="1"/>
    </xf>
    <xf numFmtId="0" fontId="0" fillId="8" borderId="0" xfId="0" applyFill="1"/>
    <xf numFmtId="0" fontId="72" fillId="5" borderId="0" xfId="0" applyFont="1" applyFill="1" applyAlignment="1">
      <alignment horizontal="left"/>
    </xf>
    <xf numFmtId="4" fontId="0" fillId="5" borderId="0" xfId="0" applyNumberFormat="1" applyFill="1" applyAlignment="1">
      <alignment horizontal="left" wrapText="1"/>
    </xf>
    <xf numFmtId="0" fontId="59" fillId="2" borderId="48" xfId="8" applyFont="1" applyFill="1" applyBorder="1" applyAlignment="1" applyProtection="1">
      <alignment horizontal="left" vertical="center" wrapText="1" indent="1"/>
      <protection locked="0"/>
    </xf>
    <xf numFmtId="0" fontId="58" fillId="0" borderId="0" xfId="8" applyFont="1" applyProtection="1">
      <protection locked="0"/>
    </xf>
    <xf numFmtId="0" fontId="29" fillId="2" borderId="0" xfId="0" applyFont="1" applyFill="1" applyAlignment="1" applyProtection="1">
      <alignment horizontal="left"/>
      <protection locked="0"/>
    </xf>
    <xf numFmtId="0" fontId="29" fillId="2" borderId="12" xfId="0" applyFont="1" applyFill="1" applyBorder="1" applyProtection="1">
      <protection locked="0"/>
    </xf>
    <xf numFmtId="0" fontId="29" fillId="6" borderId="0" xfId="0" applyFont="1" applyFill="1" applyAlignment="1" applyProtection="1">
      <alignment horizontal="left"/>
      <protection locked="0"/>
    </xf>
    <xf numFmtId="0" fontId="29" fillId="6" borderId="12" xfId="0" applyFont="1" applyFill="1" applyBorder="1" applyProtection="1">
      <protection locked="0"/>
    </xf>
    <xf numFmtId="0" fontId="29" fillId="2" borderId="18" xfId="0" applyFont="1" applyFill="1" applyBorder="1" applyAlignment="1" applyProtection="1">
      <alignment horizontal="left"/>
      <protection locked="0"/>
    </xf>
    <xf numFmtId="0" fontId="29" fillId="2" borderId="19" xfId="0" applyFont="1" applyFill="1" applyBorder="1" applyProtection="1">
      <protection locked="0"/>
    </xf>
    <xf numFmtId="0" fontId="29" fillId="0" borderId="0" xfId="0" applyFont="1" applyProtection="1">
      <protection locked="0"/>
    </xf>
    <xf numFmtId="0" fontId="29" fillId="0" borderId="0" xfId="0" applyFont="1" applyAlignment="1" applyProtection="1">
      <alignment horizontal="center"/>
      <protection locked="0"/>
    </xf>
    <xf numFmtId="9" fontId="29" fillId="0" borderId="0" xfId="4" applyFont="1" applyAlignment="1" applyProtection="1">
      <alignment horizontal="center"/>
      <protection locked="0"/>
    </xf>
    <xf numFmtId="167" fontId="29" fillId="0" borderId="0" xfId="2" applyNumberFormat="1" applyFont="1" applyFill="1" applyAlignment="1" applyProtection="1">
      <alignment horizontal="center"/>
      <protection locked="0"/>
    </xf>
    <xf numFmtId="170" fontId="29" fillId="0" borderId="0" xfId="2" applyNumberFormat="1" applyFont="1" applyFill="1" applyAlignment="1" applyProtection="1">
      <alignment horizontal="center"/>
      <protection locked="0"/>
    </xf>
    <xf numFmtId="0" fontId="29" fillId="0" borderId="0" xfId="0" applyFont="1" applyAlignment="1" applyProtection="1">
      <alignment vertical="center"/>
      <protection locked="0"/>
    </xf>
    <xf numFmtId="9" fontId="29" fillId="0" borderId="0" xfId="4" applyFont="1" applyFill="1" applyAlignment="1" applyProtection="1">
      <alignment horizontal="center"/>
      <protection locked="0"/>
    </xf>
    <xf numFmtId="0" fontId="41" fillId="4" borderId="18" xfId="0" applyFont="1" applyFill="1" applyBorder="1" applyAlignment="1" applyProtection="1">
      <alignment horizontal="center" vertical="center" wrapText="1"/>
      <protection locked="0"/>
    </xf>
    <xf numFmtId="14" fontId="29" fillId="0" borderId="0" xfId="0" applyNumberFormat="1" applyFont="1" applyAlignment="1" applyProtection="1">
      <alignment horizontal="left"/>
      <protection locked="0"/>
    </xf>
    <xf numFmtId="166" fontId="29" fillId="0" borderId="0" xfId="0" applyNumberFormat="1" applyFont="1" applyAlignment="1" applyProtection="1">
      <alignment horizontal="center"/>
      <protection locked="0"/>
    </xf>
    <xf numFmtId="0" fontId="5" fillId="0" borderId="0" xfId="0" applyFont="1"/>
    <xf numFmtId="0" fontId="5" fillId="5" borderId="0" xfId="0" applyFont="1" applyFill="1"/>
    <xf numFmtId="0" fontId="37" fillId="3" borderId="13" xfId="0" applyFont="1" applyFill="1" applyBorder="1"/>
    <xf numFmtId="0" fontId="5" fillId="3" borderId="14" xfId="0" applyFont="1" applyFill="1" applyBorder="1"/>
    <xf numFmtId="0" fontId="5" fillId="3" borderId="15" xfId="0" applyFont="1" applyFill="1" applyBorder="1"/>
    <xf numFmtId="0" fontId="38" fillId="3" borderId="16" xfId="0" applyFont="1" applyFill="1" applyBorder="1"/>
    <xf numFmtId="0" fontId="38" fillId="3" borderId="17" xfId="0" applyFont="1" applyFill="1" applyBorder="1"/>
    <xf numFmtId="0" fontId="19" fillId="5" borderId="0" xfId="0" applyFont="1" applyFill="1"/>
    <xf numFmtId="0" fontId="38" fillId="5" borderId="0" xfId="0" applyFont="1" applyFill="1"/>
    <xf numFmtId="0" fontId="19" fillId="5" borderId="0" xfId="0" applyFont="1" applyFill="1" applyAlignment="1">
      <alignment horizontal="left"/>
    </xf>
    <xf numFmtId="0" fontId="37" fillId="5" borderId="0" xfId="0" applyFont="1" applyFill="1" applyAlignment="1">
      <alignment horizontal="left" vertical="center" wrapText="1"/>
    </xf>
    <xf numFmtId="0" fontId="78" fillId="5" borderId="0" xfId="0" applyFont="1" applyFill="1"/>
    <xf numFmtId="0" fontId="36" fillId="5" borderId="0" xfId="0" applyFont="1" applyFill="1"/>
    <xf numFmtId="2" fontId="39" fillId="5" borderId="0" xfId="0" applyNumberFormat="1" applyFont="1" applyFill="1" applyAlignment="1">
      <alignment horizontal="center"/>
    </xf>
    <xf numFmtId="0" fontId="8" fillId="2" borderId="0" xfId="0" applyFont="1" applyFill="1" applyAlignment="1">
      <alignment horizontal="left" vertical="center"/>
    </xf>
    <xf numFmtId="0" fontId="5" fillId="2" borderId="0" xfId="0" applyFont="1" applyFill="1"/>
    <xf numFmtId="0" fontId="18" fillId="2" borderId="0" xfId="0" applyFont="1" applyFill="1" applyAlignment="1">
      <alignment horizontal="left"/>
    </xf>
    <xf numFmtId="0" fontId="18" fillId="2" borderId="0" xfId="0" applyFont="1" applyFill="1" applyAlignment="1">
      <alignment horizontal="center"/>
    </xf>
    <xf numFmtId="0" fontId="12" fillId="2" borderId="0" xfId="0" applyFont="1" applyFill="1" applyAlignment="1">
      <alignment horizontal="center"/>
    </xf>
    <xf numFmtId="0" fontId="19" fillId="2" borderId="0" xfId="0" applyFont="1" applyFill="1"/>
    <xf numFmtId="0" fontId="18" fillId="2" borderId="0" xfId="0" applyFont="1" applyFill="1"/>
    <xf numFmtId="0" fontId="11" fillId="2" borderId="0" xfId="0" applyFont="1" applyFill="1"/>
    <xf numFmtId="0" fontId="9" fillId="2" borderId="0" xfId="0" applyFont="1" applyFill="1" applyAlignment="1">
      <alignment horizontal="left"/>
    </xf>
    <xf numFmtId="0" fontId="10" fillId="2" borderId="0" xfId="0" applyFont="1" applyFill="1" applyAlignment="1">
      <alignment horizontal="left"/>
    </xf>
    <xf numFmtId="0" fontId="14" fillId="2" borderId="0" xfId="0" applyFont="1" applyFill="1"/>
    <xf numFmtId="0" fontId="18" fillId="2" borderId="0" xfId="0" applyFont="1" applyFill="1" applyAlignment="1">
      <alignment horizontal="right"/>
    </xf>
    <xf numFmtId="9" fontId="10" fillId="2" borderId="0" xfId="0" applyNumberFormat="1" applyFont="1" applyFill="1" applyAlignment="1">
      <alignment horizontal="center"/>
    </xf>
    <xf numFmtId="0" fontId="12" fillId="2" borderId="0" xfId="0" applyFont="1" applyFill="1" applyAlignment="1">
      <alignment horizontal="right"/>
    </xf>
    <xf numFmtId="14" fontId="5" fillId="0" borderId="0" xfId="0" applyNumberFormat="1" applyFont="1" applyAlignment="1">
      <alignment horizontal="center"/>
    </xf>
    <xf numFmtId="0" fontId="18" fillId="2" borderId="0" xfId="0" applyFont="1" applyFill="1" applyAlignment="1">
      <alignment horizontal="right" vertical="center"/>
    </xf>
    <xf numFmtId="1" fontId="18" fillId="2" borderId="3" xfId="0" applyNumberFormat="1" applyFont="1" applyFill="1" applyBorder="1" applyAlignment="1">
      <alignment horizontal="center" vertical="center"/>
    </xf>
    <xf numFmtId="0" fontId="18" fillId="2" borderId="0" xfId="0" applyFont="1" applyFill="1" applyAlignment="1">
      <alignment vertical="center"/>
    </xf>
    <xf numFmtId="0" fontId="5" fillId="0" borderId="0" xfId="0" applyFont="1" applyAlignment="1">
      <alignment vertical="center"/>
    </xf>
    <xf numFmtId="0" fontId="18" fillId="2" borderId="0" xfId="0" quotePrefix="1" applyFont="1" applyFill="1" applyAlignment="1">
      <alignment horizontal="left"/>
    </xf>
    <xf numFmtId="0" fontId="10" fillId="2" borderId="0" xfId="0" applyFont="1" applyFill="1" applyAlignment="1">
      <alignment horizontal="center"/>
    </xf>
    <xf numFmtId="0" fontId="12" fillId="2" borderId="0" xfId="0" applyFont="1" applyFill="1" applyAlignment="1">
      <alignment horizontal="left"/>
    </xf>
    <xf numFmtId="0" fontId="10" fillId="2" borderId="0" xfId="0" applyFont="1" applyFill="1" applyAlignment="1">
      <alignment horizontal="right"/>
    </xf>
    <xf numFmtId="0" fontId="16" fillId="2" borderId="10"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2"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2" borderId="3" xfId="0" applyFont="1" applyFill="1" applyBorder="1" applyAlignment="1">
      <alignment horizontal="center"/>
    </xf>
    <xf numFmtId="166" fontId="13" fillId="2" borderId="2" xfId="0" applyNumberFormat="1" applyFont="1" applyFill="1" applyBorder="1" applyAlignment="1">
      <alignment horizontal="center" vertical="center"/>
    </xf>
    <xf numFmtId="0" fontId="11" fillId="2" borderId="9" xfId="0" applyFont="1" applyFill="1" applyBorder="1"/>
    <xf numFmtId="0" fontId="16" fillId="2" borderId="11" xfId="0" applyFont="1" applyFill="1" applyBorder="1" applyAlignment="1">
      <alignment horizontal="center" vertical="center" wrapText="1"/>
    </xf>
    <xf numFmtId="0" fontId="11" fillId="2" borderId="8" xfId="0" applyFont="1" applyFill="1" applyBorder="1"/>
    <xf numFmtId="0" fontId="11" fillId="2" borderId="8" xfId="0" applyFont="1" applyFill="1" applyBorder="1" applyAlignment="1">
      <alignment horizontal="justify"/>
    </xf>
    <xf numFmtId="0" fontId="5" fillId="5" borderId="0" xfId="0" applyFont="1" applyFill="1" applyAlignment="1">
      <alignment horizontal="justify"/>
    </xf>
    <xf numFmtId="0" fontId="5" fillId="0" borderId="0" xfId="0" applyFont="1" applyAlignment="1">
      <alignment horizontal="justify"/>
    </xf>
    <xf numFmtId="0" fontId="10" fillId="2" borderId="0" xfId="0" applyFont="1" applyFill="1" applyAlignment="1">
      <alignment horizontal="justify"/>
    </xf>
    <xf numFmtId="166" fontId="14" fillId="2" borderId="0" xfId="0" applyNumberFormat="1" applyFont="1" applyFill="1"/>
    <xf numFmtId="166" fontId="10" fillId="2" borderId="5" xfId="0" applyNumberFormat="1" applyFont="1" applyFill="1" applyBorder="1" applyAlignment="1">
      <alignment horizontal="center" vertical="center"/>
    </xf>
    <xf numFmtId="166" fontId="10" fillId="2" borderId="0" xfId="0" applyNumberFormat="1" applyFont="1" applyFill="1" applyAlignment="1">
      <alignment horizontal="center" vertical="center"/>
    </xf>
    <xf numFmtId="0" fontId="15" fillId="2" borderId="6" xfId="0" applyFont="1" applyFill="1" applyBorder="1"/>
    <xf numFmtId="0" fontId="15" fillId="2" borderId="0" xfId="0" applyFont="1" applyFill="1"/>
    <xf numFmtId="0" fontId="13" fillId="2" borderId="0" xfId="0" applyFont="1" applyFill="1" applyAlignment="1">
      <alignment horizontal="right"/>
    </xf>
    <xf numFmtId="0" fontId="13" fillId="2" borderId="0" xfId="0" applyFont="1" applyFill="1"/>
    <xf numFmtId="0" fontId="13" fillId="2" borderId="0" xfId="0" applyFont="1" applyFill="1" applyAlignment="1">
      <alignment horizontal="center"/>
    </xf>
    <xf numFmtId="0" fontId="6" fillId="2" borderId="0" xfId="0" applyFont="1" applyFill="1"/>
    <xf numFmtId="0" fontId="7" fillId="2" borderId="0" xfId="0" applyFont="1" applyFill="1" applyAlignment="1">
      <alignment horizontal="center"/>
    </xf>
    <xf numFmtId="0" fontId="6" fillId="5" borderId="0" xfId="0" applyFont="1" applyFill="1"/>
    <xf numFmtId="0" fontId="35" fillId="5" borderId="0" xfId="0" applyFont="1" applyFill="1"/>
    <xf numFmtId="14" fontId="35" fillId="5" borderId="0" xfId="0" applyNumberFormat="1" applyFont="1" applyFill="1"/>
    <xf numFmtId="0" fontId="39" fillId="5" borderId="0" xfId="0" applyFont="1" applyFill="1"/>
    <xf numFmtId="0" fontId="8" fillId="0" borderId="0" xfId="0" applyFont="1" applyAlignment="1">
      <alignment horizontal="left" vertical="center"/>
    </xf>
    <xf numFmtId="0" fontId="4" fillId="0" borderId="0" xfId="0" applyFont="1"/>
    <xf numFmtId="0" fontId="18" fillId="0" borderId="0" xfId="0" applyFont="1" applyAlignment="1">
      <alignment horizontal="left"/>
    </xf>
    <xf numFmtId="0" fontId="18" fillId="0" borderId="0" xfId="0" applyFont="1" applyAlignment="1">
      <alignment horizontal="center"/>
    </xf>
    <xf numFmtId="0" fontId="12" fillId="0" borderId="0" xfId="0" applyFont="1" applyAlignment="1">
      <alignment horizontal="center"/>
    </xf>
    <xf numFmtId="0" fontId="19" fillId="0" borderId="0" xfId="0" applyFont="1"/>
    <xf numFmtId="0" fontId="18" fillId="0" borderId="0" xfId="0" applyFont="1"/>
    <xf numFmtId="0" fontId="11" fillId="0" borderId="0" xfId="0" applyFont="1"/>
    <xf numFmtId="0" fontId="9" fillId="0" borderId="0" xfId="0" applyFont="1" applyAlignment="1">
      <alignment horizontal="left"/>
    </xf>
    <xf numFmtId="0" fontId="10" fillId="0" borderId="0" xfId="0" applyFont="1" applyAlignment="1">
      <alignment horizontal="left"/>
    </xf>
    <xf numFmtId="0" fontId="14" fillId="0" borderId="0" xfId="0" applyFont="1"/>
    <xf numFmtId="0" fontId="18" fillId="0" borderId="0" xfId="0" applyFont="1" applyAlignment="1">
      <alignment horizontal="right"/>
    </xf>
    <xf numFmtId="0" fontId="10" fillId="0" borderId="0" xfId="0" applyFont="1" applyAlignment="1">
      <alignment horizontal="justify"/>
    </xf>
    <xf numFmtId="166" fontId="14" fillId="0" borderId="0" xfId="0" applyNumberFormat="1" applyFont="1"/>
    <xf numFmtId="166" fontId="10" fillId="0" borderId="5" xfId="0" applyNumberFormat="1" applyFont="1" applyBorder="1" applyAlignment="1">
      <alignment horizontal="center" vertical="center"/>
    </xf>
    <xf numFmtId="166" fontId="10" fillId="0" borderId="0" xfId="0" applyNumberFormat="1" applyFont="1" applyAlignment="1">
      <alignment horizontal="center" vertical="center"/>
    </xf>
    <xf numFmtId="0" fontId="15" fillId="0" borderId="6" xfId="0" applyFont="1" applyBorder="1"/>
    <xf numFmtId="0" fontId="15" fillId="0" borderId="0" xfId="0" applyFont="1"/>
    <xf numFmtId="0" fontId="13" fillId="0" borderId="0" xfId="0" applyFont="1" applyAlignment="1">
      <alignment horizontal="right"/>
    </xf>
    <xf numFmtId="0" fontId="13" fillId="0" borderId="0" xfId="0" applyFont="1"/>
    <xf numFmtId="0" fontId="13" fillId="0" borderId="0" xfId="0" applyFont="1" applyAlignment="1">
      <alignment horizontal="center"/>
    </xf>
    <xf numFmtId="0" fontId="6" fillId="0" borderId="0" xfId="0" applyFont="1"/>
    <xf numFmtId="0" fontId="7" fillId="0" borderId="0" xfId="0" applyFont="1" applyAlignment="1">
      <alignment horizontal="center"/>
    </xf>
    <xf numFmtId="2" fontId="42" fillId="5" borderId="0" xfId="0" applyNumberFormat="1" applyFont="1" applyFill="1" applyAlignment="1">
      <alignment horizontal="center"/>
    </xf>
    <xf numFmtId="0" fontId="12" fillId="0" borderId="0" xfId="0" applyFont="1" applyAlignment="1">
      <alignment horizontal="left"/>
    </xf>
    <xf numFmtId="0" fontId="13" fillId="0" borderId="2" xfId="0" applyFont="1" applyBorder="1" applyAlignment="1">
      <alignment horizontal="center" vertical="center" wrapText="1"/>
    </xf>
    <xf numFmtId="0" fontId="11" fillId="0" borderId="9" xfId="0" applyFont="1" applyBorder="1"/>
    <xf numFmtId="0" fontId="11" fillId="0" borderId="8" xfId="0" applyFont="1" applyBorder="1"/>
    <xf numFmtId="0" fontId="11" fillId="0" borderId="8" xfId="0" applyFont="1" applyBorder="1" applyAlignment="1">
      <alignment horizontal="justify"/>
    </xf>
    <xf numFmtId="0" fontId="87" fillId="6" borderId="0" xfId="8" applyFont="1" applyFill="1" applyAlignment="1">
      <alignment vertical="center"/>
    </xf>
    <xf numFmtId="0" fontId="51" fillId="6" borderId="0" xfId="8" applyFont="1" applyFill="1" applyAlignment="1">
      <alignment horizontal="center" vertical="center"/>
    </xf>
    <xf numFmtId="0" fontId="32" fillId="3" borderId="14" xfId="0" applyFont="1" applyFill="1" applyBorder="1" applyAlignment="1">
      <alignment horizontal="left" vertical="center" wrapText="1"/>
    </xf>
    <xf numFmtId="0" fontId="32" fillId="3" borderId="15" xfId="0" applyFont="1" applyFill="1" applyBorder="1" applyAlignment="1">
      <alignment horizontal="left" vertical="center" wrapText="1"/>
    </xf>
    <xf numFmtId="0" fontId="32" fillId="3" borderId="18" xfId="0" applyFont="1" applyFill="1" applyBorder="1" applyAlignment="1">
      <alignment horizontal="left" vertical="center" wrapText="1"/>
    </xf>
    <xf numFmtId="0" fontId="32" fillId="3" borderId="19" xfId="0" applyFont="1" applyFill="1" applyBorder="1" applyAlignment="1">
      <alignment horizontal="left" vertical="center" wrapText="1"/>
    </xf>
    <xf numFmtId="0" fontId="63" fillId="6" borderId="0" xfId="8" applyFont="1" applyFill="1" applyAlignment="1">
      <alignment vertical="top"/>
    </xf>
    <xf numFmtId="1" fontId="29" fillId="6" borderId="0" xfId="2" applyNumberFormat="1" applyFont="1" applyFill="1" applyAlignment="1">
      <alignment horizontal="left"/>
    </xf>
    <xf numFmtId="0" fontId="79" fillId="6" borderId="0" xfId="0" applyFont="1" applyFill="1" applyAlignment="1">
      <alignment horizontal="left"/>
    </xf>
    <xf numFmtId="173" fontId="29" fillId="0" borderId="0" xfId="0" applyNumberFormat="1" applyFont="1" applyAlignment="1">
      <alignment horizontal="left"/>
    </xf>
    <xf numFmtId="167" fontId="29" fillId="0" borderId="0" xfId="2" applyNumberFormat="1" applyFont="1" applyFill="1" applyAlignment="1">
      <alignment horizontal="left"/>
    </xf>
    <xf numFmtId="4" fontId="9" fillId="2" borderId="33" xfId="8" applyNumberFormat="1" applyFont="1" applyFill="1" applyBorder="1" applyAlignment="1" applyProtection="1">
      <alignment horizontal="center" vertical="center"/>
      <protection locked="0"/>
    </xf>
    <xf numFmtId="4" fontId="9" fillId="2" borderId="31" xfId="8" applyNumberFormat="1" applyFont="1" applyFill="1" applyBorder="1" applyAlignment="1" applyProtection="1">
      <alignment horizontal="center" vertical="center"/>
      <protection locked="0"/>
    </xf>
    <xf numFmtId="172" fontId="29" fillId="0" borderId="0" xfId="0" applyNumberFormat="1" applyFont="1" applyAlignment="1">
      <alignment horizontal="center"/>
    </xf>
    <xf numFmtId="0" fontId="2" fillId="0" borderId="0" xfId="10"/>
    <xf numFmtId="0" fontId="89" fillId="0" borderId="0" xfId="10" applyFont="1"/>
    <xf numFmtId="0" fontId="89" fillId="0" borderId="0" xfId="10" applyFont="1" applyAlignment="1">
      <alignment horizontal="center"/>
    </xf>
    <xf numFmtId="0" fontId="91" fillId="0" borderId="0" xfId="11" applyFont="1"/>
    <xf numFmtId="0" fontId="91" fillId="0" borderId="0" xfId="11" applyFont="1" applyAlignment="1">
      <alignment wrapText="1"/>
    </xf>
    <xf numFmtId="176" fontId="91" fillId="3" borderId="70" xfId="10" applyNumberFormat="1" applyFont="1" applyFill="1" applyBorder="1" applyAlignment="1">
      <alignment horizontal="center" vertical="center"/>
    </xf>
    <xf numFmtId="1" fontId="91" fillId="3" borderId="70" xfId="10" applyNumberFormat="1" applyFont="1" applyFill="1" applyBorder="1" applyAlignment="1">
      <alignment horizontal="center" vertical="center"/>
    </xf>
    <xf numFmtId="0" fontId="91" fillId="3" borderId="70" xfId="10" applyFont="1" applyFill="1" applyBorder="1" applyAlignment="1" applyProtection="1">
      <alignment horizontal="left" vertical="center" indent="1"/>
      <protection locked="0"/>
    </xf>
    <xf numFmtId="177" fontId="93" fillId="9" borderId="0" xfId="10" applyNumberFormat="1" applyFont="1" applyFill="1" applyAlignment="1">
      <alignment horizontal="center" vertical="center" textRotation="90" wrapText="1"/>
    </xf>
    <xf numFmtId="0" fontId="94" fillId="9" borderId="71" xfId="10" applyFont="1" applyFill="1" applyBorder="1" applyAlignment="1">
      <alignment horizontal="center" vertical="center" wrapText="1"/>
    </xf>
    <xf numFmtId="0" fontId="94" fillId="9" borderId="71" xfId="10" applyFont="1" applyFill="1" applyBorder="1" applyAlignment="1">
      <alignment horizontal="left" vertical="center" indent="1"/>
    </xf>
    <xf numFmtId="0" fontId="2" fillId="0" borderId="0" xfId="10" applyAlignment="1">
      <alignment horizontal="center" vertical="center"/>
    </xf>
    <xf numFmtId="0" fontId="96" fillId="10" borderId="0" xfId="14" applyFont="1" applyFill="1" applyAlignment="1" applyProtection="1">
      <alignment horizontal="center" vertical="center" textRotation="90"/>
    </xf>
    <xf numFmtId="0" fontId="91" fillId="0" borderId="0" xfId="11" applyFont="1" applyAlignment="1">
      <alignment horizontal="center" vertical="center"/>
    </xf>
    <xf numFmtId="0" fontId="97" fillId="0" borderId="0" xfId="10" applyFont="1"/>
    <xf numFmtId="0" fontId="94" fillId="9" borderId="0" xfId="10" applyFont="1" applyFill="1" applyAlignment="1">
      <alignment horizontal="center" vertical="center" wrapText="1"/>
    </xf>
    <xf numFmtId="0" fontId="92" fillId="0" borderId="0" xfId="11" applyFont="1" applyAlignment="1">
      <alignment horizontal="center" vertical="center" wrapText="1"/>
    </xf>
    <xf numFmtId="0" fontId="91" fillId="0" borderId="69" xfId="10" applyFont="1" applyBorder="1" applyAlignment="1">
      <alignment vertical="center"/>
    </xf>
    <xf numFmtId="0" fontId="29" fillId="0" borderId="0" xfId="10" applyFont="1" applyAlignment="1">
      <alignment horizontal="center" vertical="center"/>
    </xf>
    <xf numFmtId="0" fontId="26" fillId="0" borderId="0" xfId="10" applyFont="1"/>
    <xf numFmtId="0" fontId="29" fillId="0" borderId="0" xfId="10" applyFont="1"/>
    <xf numFmtId="0" fontId="29" fillId="0" borderId="0" xfId="14" applyFont="1" applyProtection="1">
      <alignment vertical="top"/>
    </xf>
    <xf numFmtId="0" fontId="32" fillId="0" borderId="0" xfId="11" applyFont="1" applyAlignment="1">
      <alignment horizontal="left" vertical="top"/>
    </xf>
    <xf numFmtId="180" fontId="26" fillId="0" borderId="0" xfId="15" applyNumberFormat="1" applyFont="1" applyBorder="1" applyAlignment="1" applyProtection="1">
      <alignment horizontal="left" vertical="center"/>
      <protection locked="0"/>
    </xf>
    <xf numFmtId="0" fontId="32" fillId="0" borderId="0" xfId="10" applyFont="1" applyAlignment="1">
      <alignment horizontal="left" vertical="top"/>
    </xf>
    <xf numFmtId="0" fontId="32" fillId="0" borderId="0" xfId="14" applyFont="1" applyAlignment="1" applyProtection="1">
      <alignment horizontal="left" vertical="top"/>
    </xf>
    <xf numFmtId="179" fontId="26" fillId="0" borderId="0" xfId="15" applyNumberFormat="1" applyFont="1" applyBorder="1" applyProtection="1">
      <alignment horizontal="center" vertical="center"/>
      <protection locked="0"/>
    </xf>
    <xf numFmtId="0" fontId="26" fillId="0" borderId="0" xfId="10" applyFont="1" applyAlignment="1">
      <alignment horizontal="center" vertical="center"/>
    </xf>
    <xf numFmtId="14" fontId="2" fillId="0" borderId="0" xfId="1" applyNumberFormat="1" applyFont="1"/>
    <xf numFmtId="0" fontId="52" fillId="3" borderId="75" xfId="8" applyFont="1" applyFill="1" applyBorder="1" applyAlignment="1">
      <alignment vertical="center"/>
    </xf>
    <xf numFmtId="0" fontId="9" fillId="2" borderId="80" xfId="8" applyFont="1" applyFill="1" applyBorder="1" applyAlignment="1" applyProtection="1">
      <alignment horizontal="left" vertical="center"/>
      <protection locked="0"/>
    </xf>
    <xf numFmtId="167" fontId="9" fillId="2" borderId="82" xfId="8" applyNumberFormat="1" applyFont="1" applyFill="1" applyBorder="1" applyAlignment="1" applyProtection="1">
      <alignment vertical="center"/>
      <protection locked="0"/>
    </xf>
    <xf numFmtId="167" fontId="9" fillId="2" borderId="42" xfId="8" applyNumberFormat="1" applyFont="1" applyFill="1" applyBorder="1" applyAlignment="1" applyProtection="1">
      <alignment vertical="center"/>
      <protection locked="0"/>
    </xf>
    <xf numFmtId="167" fontId="9" fillId="2" borderId="83" xfId="8" applyNumberFormat="1" applyFont="1" applyFill="1" applyBorder="1" applyAlignment="1" applyProtection="1">
      <alignment vertical="center"/>
      <protection locked="0"/>
    </xf>
    <xf numFmtId="0" fontId="9" fillId="2" borderId="77" xfId="8" applyFont="1" applyFill="1" applyBorder="1" applyAlignment="1" applyProtection="1">
      <alignment horizontal="left" vertical="center" wrapText="1"/>
      <protection locked="0"/>
    </xf>
    <xf numFmtId="0" fontId="9" fillId="2" borderId="79" xfId="8" applyFont="1" applyFill="1" applyBorder="1" applyAlignment="1" applyProtection="1">
      <alignment horizontal="left" vertical="center" wrapText="1"/>
      <protection locked="0"/>
    </xf>
    <xf numFmtId="4" fontId="9" fillId="2" borderId="81" xfId="8" applyNumberFormat="1" applyFont="1" applyFill="1" applyBorder="1" applyAlignment="1" applyProtection="1">
      <alignment horizontal="center" vertical="center"/>
      <protection locked="0"/>
    </xf>
    <xf numFmtId="0" fontId="52" fillId="3" borderId="76" xfId="8" applyFont="1" applyFill="1" applyBorder="1" applyAlignment="1">
      <alignment vertical="center"/>
    </xf>
    <xf numFmtId="0" fontId="51" fillId="2" borderId="77" xfId="8" applyFont="1" applyFill="1" applyBorder="1" applyAlignment="1">
      <alignment horizontal="left" vertical="center" wrapText="1"/>
    </xf>
    <xf numFmtId="0" fontId="51" fillId="2" borderId="48" xfId="8" applyFont="1" applyFill="1" applyBorder="1" applyAlignment="1">
      <alignment horizontal="left" vertical="center" wrapText="1"/>
    </xf>
    <xf numFmtId="0" fontId="51" fillId="2" borderId="79" xfId="8" applyFont="1" applyFill="1" applyBorder="1" applyAlignment="1">
      <alignment horizontal="left" vertical="center" wrapText="1"/>
    </xf>
    <xf numFmtId="0" fontId="55" fillId="0" borderId="80" xfId="8" applyFont="1" applyBorder="1" applyAlignment="1" applyProtection="1">
      <alignment horizontal="center" vertical="center"/>
      <protection locked="0"/>
    </xf>
    <xf numFmtId="0" fontId="9" fillId="2" borderId="83" xfId="8" applyFont="1" applyFill="1" applyBorder="1" applyAlignment="1">
      <alignment vertical="top"/>
    </xf>
    <xf numFmtId="0" fontId="10" fillId="2" borderId="0" xfId="0" applyFont="1" applyFill="1"/>
    <xf numFmtId="0" fontId="10" fillId="0" borderId="0" xfId="0" applyFont="1"/>
    <xf numFmtId="0" fontId="54" fillId="3" borderId="0" xfId="8" applyFont="1" applyFill="1" applyAlignment="1">
      <alignment vertical="center"/>
    </xf>
    <xf numFmtId="181" fontId="51" fillId="2" borderId="25" xfId="8" applyNumberFormat="1" applyFont="1" applyFill="1" applyBorder="1" applyAlignment="1">
      <alignment horizontal="left" vertical="center" wrapText="1"/>
    </xf>
    <xf numFmtId="1" fontId="9" fillId="2" borderId="31" xfId="8" applyNumberFormat="1" applyFont="1" applyFill="1" applyBorder="1" applyAlignment="1" applyProtection="1">
      <alignment horizontal="center" vertical="center"/>
      <protection locked="0"/>
    </xf>
    <xf numFmtId="1" fontId="9" fillId="2" borderId="24" xfId="8" applyNumberFormat="1" applyFont="1" applyFill="1" applyBorder="1" applyAlignment="1" applyProtection="1">
      <alignment horizontal="center" vertical="center"/>
      <protection locked="0"/>
    </xf>
    <xf numFmtId="1" fontId="9" fillId="2" borderId="80" xfId="8" applyNumberFormat="1" applyFont="1" applyFill="1" applyBorder="1" applyAlignment="1" applyProtection="1">
      <alignment horizontal="center" vertical="center"/>
      <protection locked="0"/>
    </xf>
    <xf numFmtId="167" fontId="9" fillId="2" borderId="91" xfId="8" applyNumberFormat="1" applyFont="1" applyFill="1" applyBorder="1" applyAlignment="1" applyProtection="1">
      <alignment vertical="center"/>
      <protection locked="0"/>
    </xf>
    <xf numFmtId="1" fontId="86" fillId="6" borderId="14" xfId="8" applyNumberFormat="1" applyFont="1" applyFill="1" applyBorder="1"/>
    <xf numFmtId="181" fontId="86" fillId="6" borderId="15" xfId="8" applyNumberFormat="1" applyFont="1" applyFill="1" applyBorder="1"/>
    <xf numFmtId="181" fontId="86" fillId="6" borderId="13" xfId="8" applyNumberFormat="1" applyFont="1" applyFill="1" applyBorder="1" applyAlignment="1">
      <alignment horizontal="right"/>
    </xf>
    <xf numFmtId="0" fontId="53" fillId="3" borderId="28" xfId="8" applyFont="1" applyFill="1" applyBorder="1" applyAlignment="1">
      <alignment horizontal="center" vertical="center" wrapText="1"/>
    </xf>
    <xf numFmtId="0" fontId="53" fillId="3" borderId="40" xfId="8" applyFont="1" applyFill="1" applyBorder="1" applyAlignment="1">
      <alignment horizontal="center" vertical="center" wrapText="1"/>
    </xf>
    <xf numFmtId="0" fontId="53" fillId="3" borderId="59" xfId="8" applyFont="1" applyFill="1" applyBorder="1" applyAlignment="1">
      <alignment horizontal="center" vertical="center" wrapText="1"/>
    </xf>
    <xf numFmtId="0" fontId="54" fillId="3" borderId="44" xfId="8" applyFont="1" applyFill="1" applyBorder="1" applyAlignment="1">
      <alignment horizontal="left" vertical="center" wrapText="1"/>
    </xf>
    <xf numFmtId="0" fontId="54" fillId="3" borderId="0" xfId="8" applyFont="1" applyFill="1" applyAlignment="1">
      <alignment horizontal="center" vertical="center" wrapText="1"/>
    </xf>
    <xf numFmtId="0" fontId="9" fillId="6" borderId="0" xfId="8" applyFont="1" applyFill="1" applyAlignment="1">
      <alignment horizontal="left" vertical="center" wrapText="1"/>
    </xf>
    <xf numFmtId="0" fontId="9" fillId="6" borderId="0" xfId="8" applyFont="1" applyFill="1" applyAlignment="1">
      <alignment horizontal="left" vertical="center"/>
    </xf>
    <xf numFmtId="4" fontId="9" fillId="6" borderId="0" xfId="8" applyNumberFormat="1" applyFont="1" applyFill="1" applyAlignment="1">
      <alignment horizontal="center" vertical="center"/>
    </xf>
    <xf numFmtId="167" fontId="9" fillId="6" borderId="0" xfId="8" applyNumberFormat="1" applyFont="1" applyFill="1" applyAlignment="1">
      <alignment horizontal="center" vertical="center"/>
    </xf>
    <xf numFmtId="0" fontId="54" fillId="3" borderId="75" xfId="8" applyFont="1" applyFill="1" applyBorder="1" applyAlignment="1">
      <alignment vertical="center"/>
    </xf>
    <xf numFmtId="0" fontId="54" fillId="3" borderId="76" xfId="8" applyFont="1" applyFill="1" applyBorder="1" applyAlignment="1">
      <alignment vertical="center"/>
    </xf>
    <xf numFmtId="0" fontId="54" fillId="3" borderId="74" xfId="8" applyFont="1" applyFill="1" applyBorder="1" applyAlignment="1">
      <alignment horizontal="center" vertical="center" wrapText="1"/>
    </xf>
    <xf numFmtId="0" fontId="51" fillId="6" borderId="16" xfId="8" applyFont="1" applyFill="1" applyBorder="1" applyAlignment="1" applyProtection="1">
      <alignment horizontal="right"/>
      <protection locked="0"/>
    </xf>
    <xf numFmtId="4" fontId="9" fillId="2" borderId="32" xfId="8" applyNumberFormat="1" applyFont="1" applyFill="1" applyBorder="1" applyAlignment="1" applyProtection="1">
      <alignment horizontal="center" vertical="center"/>
      <protection locked="0"/>
    </xf>
    <xf numFmtId="4" fontId="9" fillId="2" borderId="89" xfId="8" applyNumberFormat="1" applyFont="1" applyFill="1" applyBorder="1" applyAlignment="1" applyProtection="1">
      <alignment horizontal="center" vertical="center"/>
      <protection locked="0"/>
    </xf>
    <xf numFmtId="4" fontId="9" fillId="2" borderId="90" xfId="8" applyNumberFormat="1" applyFont="1" applyFill="1" applyBorder="1" applyAlignment="1" applyProtection="1">
      <alignment horizontal="center" vertical="center"/>
      <protection locked="0"/>
    </xf>
    <xf numFmtId="0" fontId="104" fillId="6" borderId="16" xfId="8" applyFont="1" applyFill="1" applyBorder="1" applyAlignment="1">
      <alignment horizontal="right"/>
    </xf>
    <xf numFmtId="0" fontId="104" fillId="6" borderId="0" xfId="8" applyFont="1" applyFill="1" applyAlignment="1">
      <alignment horizontal="left" vertical="center" wrapText="1"/>
    </xf>
    <xf numFmtId="0" fontId="104" fillId="6" borderId="0" xfId="8" applyFont="1" applyFill="1" applyAlignment="1">
      <alignment horizontal="left" vertical="center"/>
    </xf>
    <xf numFmtId="4" fontId="104" fillId="6" borderId="0" xfId="8" applyNumberFormat="1" applyFont="1" applyFill="1" applyAlignment="1">
      <alignment horizontal="center" vertical="center"/>
    </xf>
    <xf numFmtId="167" fontId="104" fillId="6" borderId="0" xfId="8" applyNumberFormat="1" applyFont="1" applyFill="1" applyAlignment="1">
      <alignment horizontal="center" vertical="center"/>
    </xf>
    <xf numFmtId="0" fontId="104" fillId="6" borderId="12" xfId="8" applyFont="1" applyFill="1" applyBorder="1"/>
    <xf numFmtId="0" fontId="104" fillId="0" borderId="0" xfId="8" applyFont="1"/>
    <xf numFmtId="0" fontId="54" fillId="3" borderId="0" xfId="8" applyFont="1" applyFill="1" applyAlignment="1">
      <alignment vertical="center" wrapText="1"/>
    </xf>
    <xf numFmtId="0" fontId="9" fillId="2" borderId="31" xfId="8" applyFont="1" applyFill="1" applyBorder="1" applyAlignment="1" applyProtection="1">
      <alignment horizontal="center" vertical="center"/>
      <protection locked="0"/>
    </xf>
    <xf numFmtId="0" fontId="9" fillId="2" borderId="24" xfId="8" applyFont="1" applyFill="1" applyBorder="1" applyAlignment="1" applyProtection="1">
      <alignment horizontal="center" vertical="center"/>
      <protection locked="0"/>
    </xf>
    <xf numFmtId="0" fontId="9" fillId="2" borderId="80" xfId="8" applyFont="1" applyFill="1" applyBorder="1" applyAlignment="1" applyProtection="1">
      <alignment horizontal="center" vertical="center"/>
      <protection locked="0"/>
    </xf>
    <xf numFmtId="1" fontId="9" fillId="2" borderId="31" xfId="8" applyNumberFormat="1" applyFont="1" applyFill="1" applyBorder="1" applyAlignment="1" applyProtection="1">
      <alignment horizontal="left" vertical="center"/>
      <protection locked="0"/>
    </xf>
    <xf numFmtId="1" fontId="9" fillId="2" borderId="24" xfId="8" applyNumberFormat="1" applyFont="1" applyFill="1" applyBorder="1" applyAlignment="1" applyProtection="1">
      <alignment horizontal="left" vertical="center"/>
      <protection locked="0"/>
    </xf>
    <xf numFmtId="1" fontId="9" fillId="2" borderId="80" xfId="8" applyNumberFormat="1" applyFont="1" applyFill="1" applyBorder="1" applyAlignment="1" applyProtection="1">
      <alignment horizontal="left" vertical="center"/>
      <protection locked="0"/>
    </xf>
    <xf numFmtId="0" fontId="70" fillId="2" borderId="48" xfId="8" applyFont="1" applyFill="1" applyBorder="1" applyAlignment="1">
      <alignment horizontal="left" vertical="center" wrapText="1" indent="1"/>
    </xf>
    <xf numFmtId="14" fontId="29" fillId="0" borderId="0" xfId="0" applyNumberFormat="1" applyFont="1" applyAlignment="1" applyProtection="1">
      <alignment horizontal="center"/>
      <protection locked="0"/>
    </xf>
    <xf numFmtId="0" fontId="29" fillId="0" borderId="26" xfId="0" applyFont="1" applyBorder="1" applyAlignment="1">
      <alignment horizontal="center" wrapText="1"/>
    </xf>
    <xf numFmtId="0" fontId="29" fillId="0" borderId="28" xfId="0" applyFont="1" applyBorder="1" applyAlignment="1">
      <alignment horizontal="left"/>
    </xf>
    <xf numFmtId="0" fontId="29" fillId="0" borderId="27" xfId="0" applyFont="1" applyBorder="1" applyAlignment="1">
      <alignment horizontal="center"/>
    </xf>
    <xf numFmtId="0" fontId="29" fillId="0" borderId="35" xfId="0" applyFont="1" applyBorder="1" applyAlignment="1" applyProtection="1">
      <alignment horizontal="left"/>
      <protection locked="0"/>
    </xf>
    <xf numFmtId="14" fontId="29" fillId="0" borderId="34" xfId="0" applyNumberFormat="1" applyFont="1" applyBorder="1" applyAlignment="1" applyProtection="1">
      <alignment horizontal="center"/>
      <protection locked="0"/>
    </xf>
    <xf numFmtId="0" fontId="29" fillId="0" borderId="35" xfId="0" applyFont="1" applyBorder="1" applyAlignment="1" applyProtection="1">
      <alignment horizontal="left" vertical="center"/>
      <protection locked="0"/>
    </xf>
    <xf numFmtId="0" fontId="29" fillId="0" borderId="34" xfId="0" applyFont="1" applyBorder="1" applyAlignment="1" applyProtection="1">
      <alignment horizontal="center" vertical="center"/>
      <protection locked="0"/>
    </xf>
    <xf numFmtId="0" fontId="29" fillId="0" borderId="34" xfId="0" applyFont="1" applyBorder="1" applyAlignment="1" applyProtection="1">
      <alignment horizontal="center"/>
      <protection locked="0"/>
    </xf>
    <xf numFmtId="0" fontId="29" fillId="0" borderId="92" xfId="0" applyFont="1" applyBorder="1" applyAlignment="1" applyProtection="1">
      <alignment horizontal="left"/>
      <protection locked="0"/>
    </xf>
    <xf numFmtId="0" fontId="29" fillId="0" borderId="37" xfId="0" applyFont="1" applyBorder="1" applyAlignment="1" applyProtection="1">
      <alignment horizontal="center"/>
      <protection locked="0"/>
    </xf>
    <xf numFmtId="0" fontId="29" fillId="0" borderId="93" xfId="0" applyFont="1" applyBorder="1" applyAlignment="1" applyProtection="1">
      <alignment horizontal="center"/>
      <protection locked="0"/>
    </xf>
    <xf numFmtId="1" fontId="29" fillId="11" borderId="0" xfId="2" applyNumberFormat="1" applyFont="1" applyFill="1" applyAlignment="1">
      <alignment horizontal="center"/>
    </xf>
    <xf numFmtId="0" fontId="29" fillId="11" borderId="0" xfId="0" applyFont="1" applyFill="1"/>
    <xf numFmtId="0" fontId="29" fillId="11" borderId="0" xfId="0" applyFont="1" applyFill="1" applyAlignment="1">
      <alignment horizontal="left"/>
    </xf>
    <xf numFmtId="0" fontId="29" fillId="11" borderId="0" xfId="0" applyFont="1" applyFill="1" applyAlignment="1">
      <alignment horizontal="center"/>
    </xf>
    <xf numFmtId="4" fontId="70" fillId="2" borderId="0" xfId="7" applyNumberFormat="1" applyFont="1" applyFill="1" applyBorder="1" applyAlignment="1">
      <alignment horizontal="center"/>
    </xf>
    <xf numFmtId="0" fontId="104" fillId="6" borderId="0" xfId="8" applyFont="1" applyFill="1"/>
    <xf numFmtId="0" fontId="63" fillId="0" borderId="0" xfId="8" applyFont="1" applyAlignment="1">
      <alignment vertical="top"/>
    </xf>
    <xf numFmtId="0" fontId="86" fillId="6" borderId="41" xfId="8" applyFont="1" applyFill="1" applyBorder="1" applyAlignment="1">
      <alignment horizontal="right"/>
    </xf>
    <xf numFmtId="1" fontId="86" fillId="6" borderId="75" xfId="8" applyNumberFormat="1" applyFont="1" applyFill="1" applyBorder="1"/>
    <xf numFmtId="181" fontId="86" fillId="6" borderId="75" xfId="8" applyNumberFormat="1" applyFont="1" applyFill="1" applyBorder="1"/>
    <xf numFmtId="181" fontId="86" fillId="6" borderId="76" xfId="8" applyNumberFormat="1" applyFont="1" applyFill="1" applyBorder="1"/>
    <xf numFmtId="0" fontId="51" fillId="6" borderId="44" xfId="8" applyFont="1" applyFill="1" applyBorder="1" applyAlignment="1">
      <alignment horizontal="right"/>
    </xf>
    <xf numFmtId="0" fontId="51" fillId="6" borderId="61" xfId="8" applyFont="1" applyFill="1" applyBorder="1"/>
    <xf numFmtId="0" fontId="75" fillId="6" borderId="61" xfId="8" applyFont="1" applyFill="1" applyBorder="1" applyAlignment="1">
      <alignment horizontal="left" vertical="top"/>
    </xf>
    <xf numFmtId="0" fontId="74" fillId="6" borderId="61" xfId="8" applyFont="1" applyFill="1" applyBorder="1"/>
    <xf numFmtId="0" fontId="51" fillId="6" borderId="44" xfId="8" applyFont="1" applyFill="1" applyBorder="1" applyAlignment="1" applyProtection="1">
      <alignment horizontal="right"/>
      <protection locked="0"/>
    </xf>
    <xf numFmtId="0" fontId="104" fillId="6" borderId="44" xfId="8" applyFont="1" applyFill="1" applyBorder="1" applyAlignment="1">
      <alignment horizontal="right"/>
    </xf>
    <xf numFmtId="0" fontId="104" fillId="6" borderId="61" xfId="8" applyFont="1" applyFill="1" applyBorder="1"/>
    <xf numFmtId="0" fontId="9" fillId="2" borderId="30" xfId="8" applyFont="1" applyFill="1" applyBorder="1" applyAlignment="1" applyProtection="1">
      <alignment horizontal="center" vertical="center"/>
      <protection locked="0"/>
    </xf>
    <xf numFmtId="0" fontId="9" fillId="2" borderId="38" xfId="8" applyFont="1" applyFill="1" applyBorder="1" applyAlignment="1" applyProtection="1">
      <alignment horizontal="center" vertical="center"/>
      <protection locked="0"/>
    </xf>
    <xf numFmtId="0" fontId="9" fillId="2" borderId="78" xfId="8" applyFont="1" applyFill="1" applyBorder="1" applyAlignment="1" applyProtection="1">
      <alignment horizontal="center" vertical="center"/>
      <protection locked="0"/>
    </xf>
    <xf numFmtId="167" fontId="9" fillId="2" borderId="84" xfId="8" applyNumberFormat="1" applyFont="1" applyFill="1" applyBorder="1" applyAlignment="1" applyProtection="1">
      <alignment horizontal="center" vertical="center"/>
      <protection locked="0"/>
    </xf>
    <xf numFmtId="167" fontId="9" fillId="2" borderId="85" xfId="8" applyNumberFormat="1" applyFont="1" applyFill="1" applyBorder="1" applyAlignment="1" applyProtection="1">
      <alignment horizontal="center" vertical="center"/>
      <protection locked="0"/>
    </xf>
    <xf numFmtId="0" fontId="54" fillId="3" borderId="75" xfId="8" applyFont="1" applyFill="1" applyBorder="1" applyAlignment="1">
      <alignment horizontal="center" vertical="center"/>
    </xf>
    <xf numFmtId="0" fontId="54" fillId="3" borderId="74" xfId="8" applyFont="1" applyFill="1" applyBorder="1" applyAlignment="1">
      <alignment horizontal="center" vertical="center"/>
    </xf>
    <xf numFmtId="0" fontId="54" fillId="3" borderId="86" xfId="8" applyFont="1" applyFill="1" applyBorder="1" applyAlignment="1">
      <alignment horizontal="center" vertical="center"/>
    </xf>
    <xf numFmtId="0" fontId="53" fillId="3" borderId="56" xfId="8" applyFont="1" applyFill="1" applyBorder="1" applyAlignment="1">
      <alignment horizontal="left" vertical="center" wrapText="1"/>
    </xf>
    <xf numFmtId="0" fontId="53" fillId="3" borderId="57" xfId="8" applyFont="1" applyFill="1" applyBorder="1" applyAlignment="1">
      <alignment horizontal="left" vertical="center" wrapText="1"/>
    </xf>
    <xf numFmtId="0" fontId="53" fillId="3" borderId="58" xfId="8" applyFont="1" applyFill="1" applyBorder="1" applyAlignment="1">
      <alignment horizontal="left" vertical="center" wrapText="1"/>
    </xf>
    <xf numFmtId="0" fontId="51" fillId="2" borderId="24" xfId="8" applyFont="1" applyFill="1" applyBorder="1" applyAlignment="1">
      <alignment horizontal="left" vertical="center" wrapText="1"/>
    </xf>
    <xf numFmtId="0" fontId="51" fillId="2" borderId="23" xfId="8" applyFont="1" applyFill="1" applyBorder="1" applyAlignment="1">
      <alignment horizontal="left" vertical="center" wrapText="1"/>
    </xf>
    <xf numFmtId="14" fontId="51" fillId="2" borderId="24" xfId="8" applyNumberFormat="1" applyFont="1" applyFill="1" applyBorder="1" applyAlignment="1">
      <alignment horizontal="left" vertical="center"/>
    </xf>
    <xf numFmtId="14" fontId="51" fillId="2" borderId="23" xfId="8" applyNumberFormat="1" applyFont="1" applyFill="1" applyBorder="1" applyAlignment="1">
      <alignment horizontal="left" vertical="center"/>
    </xf>
    <xf numFmtId="14" fontId="51" fillId="2" borderId="21" xfId="8" applyNumberFormat="1" applyFont="1" applyFill="1" applyBorder="1" applyAlignment="1">
      <alignment horizontal="left" vertical="center"/>
    </xf>
    <xf numFmtId="14" fontId="51" fillId="2" borderId="20" xfId="8" applyNumberFormat="1" applyFont="1" applyFill="1" applyBorder="1" applyAlignment="1">
      <alignment horizontal="left" vertical="center"/>
    </xf>
    <xf numFmtId="0" fontId="54" fillId="3" borderId="76" xfId="8" applyFont="1" applyFill="1" applyBorder="1" applyAlignment="1">
      <alignment horizontal="center" vertical="center"/>
    </xf>
    <xf numFmtId="4" fontId="70" fillId="6" borderId="0" xfId="8" applyNumberFormat="1" applyFont="1" applyFill="1"/>
    <xf numFmtId="0" fontId="73" fillId="12" borderId="43" xfId="8" applyFont="1" applyFill="1" applyBorder="1" applyAlignment="1">
      <alignment horizontal="left" vertical="center" wrapText="1"/>
    </xf>
    <xf numFmtId="4" fontId="73" fillId="12" borderId="42" xfId="8" applyNumberFormat="1" applyFont="1" applyFill="1" applyBorder="1" applyAlignment="1">
      <alignment horizontal="center" vertical="center"/>
    </xf>
    <xf numFmtId="0" fontId="75" fillId="6" borderId="0" xfId="8" applyFont="1" applyFill="1" applyAlignment="1">
      <alignment horizontal="left" vertical="top"/>
    </xf>
    <xf numFmtId="0" fontId="73" fillId="0" borderId="95" xfId="8" applyFont="1" applyBorder="1" applyAlignment="1">
      <alignment horizontal="left" vertical="center" wrapText="1"/>
    </xf>
    <xf numFmtId="4" fontId="73" fillId="0" borderId="96" xfId="8" applyNumberFormat="1" applyFont="1" applyBorder="1" applyAlignment="1">
      <alignment horizontal="center" vertical="center"/>
    </xf>
    <xf numFmtId="4" fontId="73" fillId="0" borderId="97" xfId="8" applyNumberFormat="1" applyFont="1" applyBorder="1" applyAlignment="1">
      <alignment horizontal="center" vertical="center"/>
    </xf>
    <xf numFmtId="0" fontId="73" fillId="0" borderId="48" xfId="8" applyFont="1" applyBorder="1" applyAlignment="1">
      <alignment horizontal="left" vertical="center" wrapText="1"/>
    </xf>
    <xf numFmtId="9" fontId="73" fillId="0" borderId="24" xfId="4" applyFont="1" applyFill="1" applyBorder="1" applyAlignment="1">
      <alignment horizontal="center" vertical="center" wrapText="1"/>
    </xf>
    <xf numFmtId="4" fontId="73" fillId="0" borderId="24" xfId="8" applyNumberFormat="1" applyFont="1" applyBorder="1" applyAlignment="1">
      <alignment horizontal="center" vertical="center"/>
    </xf>
    <xf numFmtId="4" fontId="73" fillId="0" borderId="30" xfId="8" applyNumberFormat="1" applyFont="1" applyBorder="1" applyAlignment="1">
      <alignment horizontal="center" vertical="center"/>
    </xf>
    <xf numFmtId="4" fontId="73" fillId="0" borderId="24" xfId="8" applyNumberFormat="1" applyFont="1" applyBorder="1" applyAlignment="1">
      <alignment horizontal="center" vertical="center" wrapText="1"/>
    </xf>
    <xf numFmtId="0" fontId="73" fillId="0" borderId="98" xfId="8" applyFont="1" applyBorder="1" applyAlignment="1">
      <alignment horizontal="left" vertical="center" wrapText="1"/>
    </xf>
    <xf numFmtId="9" fontId="73" fillId="0" borderId="80" xfId="4" applyFont="1" applyFill="1" applyBorder="1" applyAlignment="1">
      <alignment horizontal="center" vertical="center"/>
    </xf>
    <xf numFmtId="9" fontId="73" fillId="0" borderId="47" xfId="4" applyFont="1" applyFill="1" applyBorder="1" applyAlignment="1">
      <alignment horizontal="center" vertical="center" wrapText="1"/>
    </xf>
    <xf numFmtId="4" fontId="73" fillId="0" borderId="47" xfId="8" applyNumberFormat="1" applyFont="1" applyBorder="1" applyAlignment="1">
      <alignment horizontal="center" vertical="center"/>
    </xf>
    <xf numFmtId="9" fontId="73" fillId="0" borderId="99" xfId="4" applyFont="1" applyFill="1" applyBorder="1" applyAlignment="1">
      <alignment horizontal="center" vertical="center"/>
    </xf>
    <xf numFmtId="4" fontId="70" fillId="6" borderId="101" xfId="8" applyNumberFormat="1" applyFont="1" applyFill="1" applyBorder="1"/>
    <xf numFmtId="4" fontId="70" fillId="6" borderId="102" xfId="8" applyNumberFormat="1" applyFont="1" applyFill="1" applyBorder="1"/>
    <xf numFmtId="4" fontId="70" fillId="12" borderId="102" xfId="8" applyNumberFormat="1" applyFont="1" applyFill="1" applyBorder="1"/>
    <xf numFmtId="1" fontId="86" fillId="6" borderId="13" xfId="8" applyNumberFormat="1" applyFont="1" applyFill="1" applyBorder="1"/>
    <xf numFmtId="0" fontId="75" fillId="6" borderId="12" xfId="8" applyFont="1" applyFill="1" applyBorder="1" applyAlignment="1">
      <alignment horizontal="left" vertical="top"/>
    </xf>
    <xf numFmtId="181" fontId="86" fillId="6" borderId="14" xfId="8" applyNumberFormat="1" applyFont="1" applyFill="1" applyBorder="1" applyAlignment="1">
      <alignment horizontal="right"/>
    </xf>
    <xf numFmtId="181" fontId="86" fillId="6" borderId="14" xfId="8" applyNumberFormat="1" applyFont="1" applyFill="1" applyBorder="1"/>
    <xf numFmtId="4" fontId="9" fillId="2" borderId="80" xfId="8" applyNumberFormat="1" applyFont="1" applyFill="1" applyBorder="1" applyAlignment="1" applyProtection="1">
      <alignment horizontal="center" vertical="center"/>
      <protection locked="0"/>
    </xf>
    <xf numFmtId="0" fontId="52" fillId="3" borderId="76" xfId="8" applyFont="1" applyFill="1" applyBorder="1" applyAlignment="1">
      <alignment horizontal="center" vertical="center"/>
    </xf>
    <xf numFmtId="4" fontId="51" fillId="0" borderId="105" xfId="7" applyNumberFormat="1" applyFont="1" applyFill="1" applyBorder="1" applyAlignment="1" applyProtection="1">
      <alignment horizontal="center" vertical="center"/>
      <protection locked="0"/>
    </xf>
    <xf numFmtId="0" fontId="55" fillId="2" borderId="48" xfId="8" applyFont="1" applyFill="1" applyBorder="1" applyAlignment="1">
      <alignment horizontal="left" vertical="center" wrapText="1"/>
    </xf>
    <xf numFmtId="4" fontId="55" fillId="0" borderId="47" xfId="7" applyNumberFormat="1" applyFont="1" applyFill="1" applyBorder="1" applyAlignment="1">
      <alignment horizontal="center" vertical="center"/>
    </xf>
    <xf numFmtId="0" fontId="51" fillId="2" borderId="48" xfId="8" applyFont="1" applyFill="1" applyBorder="1" applyAlignment="1">
      <alignment horizontal="left" vertical="center" wrapText="1" indent="1"/>
    </xf>
    <xf numFmtId="4" fontId="51" fillId="0" borderId="47" xfId="7" applyNumberFormat="1" applyFont="1" applyFill="1" applyBorder="1" applyAlignment="1" applyProtection="1">
      <alignment horizontal="center" vertical="center"/>
      <protection locked="0"/>
    </xf>
    <xf numFmtId="0" fontId="55" fillId="0" borderId="47" xfId="8" applyFont="1" applyBorder="1" applyAlignment="1" applyProtection="1">
      <alignment horizontal="center" vertical="center"/>
      <protection locked="0"/>
    </xf>
    <xf numFmtId="0" fontId="51" fillId="2" borderId="98" xfId="8" applyFont="1" applyFill="1" applyBorder="1" applyAlignment="1">
      <alignment horizontal="left" vertical="center" wrapText="1" indent="1"/>
    </xf>
    <xf numFmtId="4" fontId="51" fillId="0" borderId="99" xfId="8" applyNumberFormat="1" applyFont="1" applyBorder="1" applyAlignment="1" applyProtection="1">
      <alignment horizontal="center" vertical="center"/>
      <protection locked="0"/>
    </xf>
    <xf numFmtId="0" fontId="86" fillId="6" borderId="0" xfId="8" applyFont="1" applyFill="1" applyAlignment="1">
      <alignment horizontal="center" vertical="center"/>
    </xf>
    <xf numFmtId="49" fontId="51" fillId="0" borderId="105" xfId="8" applyNumberFormat="1" applyFont="1" applyBorder="1" applyAlignment="1" applyProtection="1">
      <alignment horizontal="center" vertical="center"/>
      <protection locked="0"/>
    </xf>
    <xf numFmtId="49" fontId="51" fillId="0" borderId="47" xfId="8" applyNumberFormat="1" applyFont="1" applyBorder="1" applyAlignment="1" applyProtection="1">
      <alignment horizontal="center" vertical="center"/>
      <protection locked="0"/>
    </xf>
    <xf numFmtId="0" fontId="51" fillId="0" borderId="47" xfId="8" applyFont="1" applyBorder="1" applyAlignment="1" applyProtection="1">
      <alignment horizontal="center" vertical="center"/>
      <protection locked="0"/>
    </xf>
    <xf numFmtId="0" fontId="51" fillId="2" borderId="98" xfId="8" applyFont="1" applyFill="1" applyBorder="1" applyAlignment="1">
      <alignment horizontal="left" vertical="center" wrapText="1"/>
    </xf>
    <xf numFmtId="4" fontId="51" fillId="0" borderId="47" xfId="7" applyNumberFormat="1" applyFont="1" applyFill="1" applyBorder="1" applyAlignment="1" applyProtection="1">
      <alignment horizontal="center" vertical="center"/>
    </xf>
    <xf numFmtId="4" fontId="51" fillId="0" borderId="99" xfId="7" applyNumberFormat="1" applyFont="1" applyFill="1" applyBorder="1" applyAlignment="1" applyProtection="1">
      <alignment horizontal="center" vertical="center"/>
    </xf>
    <xf numFmtId="0" fontId="52" fillId="3" borderId="28" xfId="8" applyFont="1" applyFill="1" applyBorder="1" applyAlignment="1">
      <alignment horizontal="center" vertical="center"/>
    </xf>
    <xf numFmtId="49" fontId="105" fillId="2" borderId="62" xfId="8" applyNumberFormat="1" applyFont="1" applyFill="1" applyBorder="1" applyAlignment="1" applyProtection="1">
      <alignment horizontal="left" vertical="center" wrapText="1"/>
      <protection locked="0"/>
    </xf>
    <xf numFmtId="0" fontId="1" fillId="2" borderId="48" xfId="8" applyFont="1" applyFill="1" applyBorder="1" applyAlignment="1">
      <alignment horizontal="left" vertical="center" wrapText="1" indent="1"/>
    </xf>
    <xf numFmtId="0" fontId="53" fillId="3" borderId="106" xfId="8" applyFont="1" applyFill="1" applyBorder="1" applyAlignment="1">
      <alignment horizontal="center" vertical="center" wrapText="1"/>
    </xf>
    <xf numFmtId="0" fontId="1" fillId="6" borderId="44" xfId="8" applyFont="1" applyFill="1" applyBorder="1"/>
    <xf numFmtId="0" fontId="1" fillId="6" borderId="0" xfId="8" applyFont="1" applyFill="1"/>
    <xf numFmtId="0" fontId="1" fillId="6" borderId="61" xfId="8" applyFont="1" applyFill="1" applyBorder="1"/>
    <xf numFmtId="0" fontId="1" fillId="0" borderId="0" xfId="8" applyFont="1"/>
    <xf numFmtId="0" fontId="1" fillId="6" borderId="16" xfId="8" applyFont="1" applyFill="1" applyBorder="1"/>
    <xf numFmtId="0" fontId="1" fillId="6" borderId="12" xfId="8" applyFont="1" applyFill="1" applyBorder="1"/>
    <xf numFmtId="0" fontId="1" fillId="2" borderId="25" xfId="8" applyFont="1" applyFill="1" applyBorder="1" applyAlignment="1">
      <alignment horizontal="left" indent="1"/>
    </xf>
    <xf numFmtId="4" fontId="1" fillId="2" borderId="24" xfId="8" applyNumberFormat="1" applyFont="1" applyFill="1" applyBorder="1" applyAlignment="1">
      <alignment horizontal="center" vertical="center"/>
    </xf>
    <xf numFmtId="4" fontId="1" fillId="2" borderId="47" xfId="8" applyNumberFormat="1" applyFont="1" applyFill="1" applyBorder="1" applyAlignment="1">
      <alignment horizontal="center" vertical="center"/>
    </xf>
    <xf numFmtId="4" fontId="1" fillId="2" borderId="24" xfId="7" applyNumberFormat="1" applyFont="1" applyFill="1" applyBorder="1" applyAlignment="1" applyProtection="1">
      <alignment horizontal="center" vertical="center"/>
      <protection locked="0"/>
    </xf>
    <xf numFmtId="4" fontId="1" fillId="2" borderId="47" xfId="7" applyNumberFormat="1" applyFont="1" applyFill="1" applyBorder="1" applyAlignment="1" applyProtection="1">
      <alignment horizontal="center" vertical="center"/>
      <protection locked="0"/>
    </xf>
    <xf numFmtId="4" fontId="1" fillId="2" borderId="24" xfId="7" applyNumberFormat="1" applyFont="1" applyFill="1" applyBorder="1" applyAlignment="1">
      <alignment horizontal="center" vertical="center"/>
    </xf>
    <xf numFmtId="4" fontId="1" fillId="2" borderId="47" xfId="7" applyNumberFormat="1" applyFont="1" applyFill="1" applyBorder="1" applyAlignment="1">
      <alignment horizontal="center" vertical="center"/>
    </xf>
    <xf numFmtId="0" fontId="1" fillId="6" borderId="44" xfId="8" applyFont="1" applyFill="1" applyBorder="1" applyProtection="1">
      <protection locked="0"/>
    </xf>
    <xf numFmtId="0" fontId="1" fillId="6" borderId="0" xfId="8" applyFont="1" applyFill="1" applyProtection="1">
      <protection locked="0"/>
    </xf>
    <xf numFmtId="0" fontId="1" fillId="6" borderId="61" xfId="8" applyFont="1" applyFill="1" applyBorder="1" applyProtection="1">
      <protection locked="0"/>
    </xf>
    <xf numFmtId="0" fontId="1" fillId="0" borderId="0" xfId="8" applyFont="1" applyProtection="1">
      <protection locked="0"/>
    </xf>
    <xf numFmtId="0" fontId="1" fillId="6" borderId="16" xfId="8" applyFont="1" applyFill="1" applyBorder="1" applyProtection="1">
      <protection locked="0"/>
    </xf>
    <xf numFmtId="0" fontId="1" fillId="6" borderId="12" xfId="8" applyFont="1" applyFill="1" applyBorder="1" applyProtection="1">
      <protection locked="0"/>
    </xf>
    <xf numFmtId="4" fontId="1" fillId="2" borderId="24" xfId="8" applyNumberFormat="1" applyFont="1" applyFill="1" applyBorder="1" applyAlignment="1" applyProtection="1">
      <alignment horizontal="center" vertical="center"/>
      <protection locked="0"/>
    </xf>
    <xf numFmtId="4" fontId="1" fillId="2" borderId="47" xfId="8" applyNumberFormat="1" applyFont="1" applyFill="1" applyBorder="1" applyAlignment="1" applyProtection="1">
      <alignment horizontal="center" vertical="center"/>
      <protection locked="0"/>
    </xf>
    <xf numFmtId="0" fontId="1" fillId="2" borderId="48" xfId="8" applyFont="1" applyFill="1" applyBorder="1" applyAlignment="1" applyProtection="1">
      <alignment horizontal="left" vertical="center" wrapText="1"/>
      <protection locked="0"/>
    </xf>
    <xf numFmtId="4" fontId="1" fillId="2" borderId="23" xfId="8" applyNumberFormat="1" applyFont="1" applyFill="1" applyBorder="1" applyAlignment="1" applyProtection="1">
      <alignment horizontal="center" vertical="center"/>
      <protection locked="0"/>
    </xf>
    <xf numFmtId="0" fontId="1" fillId="2" borderId="46" xfId="8" applyFont="1" applyFill="1" applyBorder="1" applyAlignment="1" applyProtection="1">
      <alignment horizontal="left" vertical="center" wrapText="1"/>
      <protection locked="0"/>
    </xf>
    <xf numFmtId="4" fontId="1" fillId="2" borderId="45" xfId="8" applyNumberFormat="1" applyFont="1" applyFill="1" applyBorder="1" applyAlignment="1" applyProtection="1">
      <alignment horizontal="center" vertical="center"/>
      <protection locked="0"/>
    </xf>
    <xf numFmtId="4" fontId="1" fillId="2" borderId="60" xfId="8" applyNumberFormat="1" applyFont="1" applyFill="1" applyBorder="1" applyAlignment="1" applyProtection="1">
      <alignment horizontal="center" vertical="center"/>
      <protection locked="0"/>
    </xf>
    <xf numFmtId="0" fontId="1" fillId="6" borderId="100" xfId="8" applyFont="1" applyFill="1" applyBorder="1" applyAlignment="1" applyProtection="1">
      <alignment horizontal="right"/>
      <protection locked="0"/>
    </xf>
    <xf numFmtId="0" fontId="1" fillId="6" borderId="0" xfId="8" applyFont="1" applyFill="1" applyAlignment="1">
      <alignment horizontal="left" vertical="center" wrapText="1"/>
    </xf>
    <xf numFmtId="174" fontId="1" fillId="6" borderId="0" xfId="8" applyNumberFormat="1" applyFont="1" applyFill="1" applyAlignment="1">
      <alignment horizontal="center" vertical="center"/>
    </xf>
    <xf numFmtId="0" fontId="1" fillId="2" borderId="77" xfId="8" applyFont="1" applyFill="1" applyBorder="1" applyAlignment="1">
      <alignment horizontal="left" vertical="center" wrapText="1"/>
    </xf>
    <xf numFmtId="4" fontId="1" fillId="2" borderId="31" xfId="8" applyNumberFormat="1" applyFont="1" applyFill="1" applyBorder="1" applyAlignment="1">
      <alignment horizontal="center" vertical="center"/>
    </xf>
    <xf numFmtId="4" fontId="1" fillId="2" borderId="105" xfId="8" applyNumberFormat="1" applyFont="1" applyFill="1" applyBorder="1" applyAlignment="1">
      <alignment horizontal="center" vertical="center"/>
    </xf>
    <xf numFmtId="0" fontId="1" fillId="2" borderId="33" xfId="8" applyFont="1" applyFill="1" applyBorder="1" applyAlignment="1">
      <alignment horizontal="left" vertical="center" wrapText="1"/>
    </xf>
    <xf numFmtId="4" fontId="1" fillId="2" borderId="36" xfId="8" applyNumberFormat="1" applyFont="1" applyFill="1" applyBorder="1" applyAlignment="1">
      <alignment horizontal="center" vertical="center"/>
    </xf>
    <xf numFmtId="0" fontId="1" fillId="2" borderId="107" xfId="8" applyFont="1" applyFill="1" applyBorder="1" applyAlignment="1">
      <alignment horizontal="left" vertical="center" wrapText="1"/>
    </xf>
    <xf numFmtId="0" fontId="1" fillId="2" borderId="52" xfId="8" applyFont="1" applyFill="1" applyBorder="1" applyAlignment="1">
      <alignment horizontal="left" vertical="center" wrapText="1"/>
    </xf>
    <xf numFmtId="0" fontId="1" fillId="2" borderId="108" xfId="8" applyFont="1" applyFill="1" applyBorder="1" applyAlignment="1">
      <alignment horizontal="left" vertical="center" wrapText="1"/>
    </xf>
    <xf numFmtId="4" fontId="1" fillId="2" borderId="109" xfId="8" applyNumberFormat="1" applyFont="1" applyFill="1" applyBorder="1" applyAlignment="1">
      <alignment horizontal="center" vertical="center"/>
    </xf>
    <xf numFmtId="0" fontId="1" fillId="2" borderId="50" xfId="8" applyFont="1" applyFill="1" applyBorder="1" applyAlignment="1">
      <alignment horizontal="left" vertical="center" wrapText="1"/>
    </xf>
    <xf numFmtId="4" fontId="1" fillId="2" borderId="51" xfId="8" applyNumberFormat="1" applyFont="1" applyFill="1" applyBorder="1" applyAlignment="1">
      <alignment horizontal="center" vertical="center"/>
    </xf>
    <xf numFmtId="0" fontId="1" fillId="2" borderId="110" xfId="8" applyFont="1" applyFill="1" applyBorder="1" applyAlignment="1">
      <alignment horizontal="left" vertical="center" wrapText="1"/>
    </xf>
    <xf numFmtId="4" fontId="1" fillId="2" borderId="54" xfId="8" applyNumberFormat="1" applyFont="1" applyFill="1" applyBorder="1" applyAlignment="1">
      <alignment horizontal="center" vertical="center"/>
    </xf>
    <xf numFmtId="4" fontId="1" fillId="2" borderId="111" xfId="8" applyNumberFormat="1" applyFont="1" applyFill="1" applyBorder="1" applyAlignment="1">
      <alignment horizontal="center" vertical="center"/>
    </xf>
    <xf numFmtId="0" fontId="1" fillId="2" borderId="53" xfId="8" applyFont="1" applyFill="1" applyBorder="1" applyAlignment="1">
      <alignment horizontal="left" vertical="center" wrapText="1"/>
    </xf>
    <xf numFmtId="4" fontId="1" fillId="2" borderId="55" xfId="8" applyNumberFormat="1" applyFont="1" applyFill="1" applyBorder="1" applyAlignment="1">
      <alignment horizontal="center" vertical="center"/>
    </xf>
    <xf numFmtId="0" fontId="1" fillId="2" borderId="48" xfId="8" applyFont="1" applyFill="1" applyBorder="1" applyAlignment="1">
      <alignment horizontal="left" vertical="center" wrapText="1"/>
    </xf>
    <xf numFmtId="0" fontId="1" fillId="2" borderId="25" xfId="8" applyFont="1" applyFill="1" applyBorder="1" applyAlignment="1">
      <alignment horizontal="left" vertical="center" wrapText="1"/>
    </xf>
    <xf numFmtId="4" fontId="1" fillId="2" borderId="23" xfId="8" applyNumberFormat="1" applyFont="1" applyFill="1" applyBorder="1" applyAlignment="1">
      <alignment horizontal="center" vertical="center"/>
    </xf>
    <xf numFmtId="0" fontId="1" fillId="2" borderId="98" xfId="8" applyFont="1" applyFill="1" applyBorder="1" applyAlignment="1">
      <alignment horizontal="left" vertical="center" wrapText="1"/>
    </xf>
    <xf numFmtId="4" fontId="1" fillId="2" borderId="80" xfId="8" applyNumberFormat="1" applyFont="1" applyFill="1" applyBorder="1" applyAlignment="1">
      <alignment horizontal="center" vertical="center"/>
    </xf>
    <xf numFmtId="4" fontId="1" fillId="2" borderId="99" xfId="8" applyNumberFormat="1" applyFont="1" applyFill="1" applyBorder="1" applyAlignment="1">
      <alignment horizontal="center" vertical="center"/>
    </xf>
    <xf numFmtId="0" fontId="1" fillId="2" borderId="22" xfId="8" applyFont="1" applyFill="1" applyBorder="1" applyAlignment="1">
      <alignment horizontal="left" vertical="center" wrapText="1"/>
    </xf>
    <xf numFmtId="4" fontId="1" fillId="2" borderId="21" xfId="8" applyNumberFormat="1" applyFont="1" applyFill="1" applyBorder="1" applyAlignment="1">
      <alignment horizontal="center" vertical="center"/>
    </xf>
    <xf numFmtId="4" fontId="1" fillId="2" borderId="20" xfId="8" applyNumberFormat="1" applyFont="1" applyFill="1" applyBorder="1" applyAlignment="1">
      <alignment horizontal="center" vertical="center"/>
    </xf>
    <xf numFmtId="0" fontId="1" fillId="6" borderId="43" xfId="8" applyFont="1" applyFill="1" applyBorder="1"/>
    <xf numFmtId="0" fontId="1" fillId="6" borderId="42" xfId="8" applyFont="1" applyFill="1" applyBorder="1"/>
    <xf numFmtId="0" fontId="1" fillId="6" borderId="83" xfId="8" applyFont="1" applyFill="1" applyBorder="1"/>
    <xf numFmtId="0" fontId="1" fillId="6" borderId="17" xfId="8" applyFont="1" applyFill="1" applyBorder="1"/>
    <xf numFmtId="0" fontId="1" fillId="6" borderId="18" xfId="8" applyFont="1" applyFill="1" applyBorder="1"/>
    <xf numFmtId="0" fontId="1" fillId="6" borderId="19" xfId="8" applyFont="1" applyFill="1" applyBorder="1"/>
    <xf numFmtId="0" fontId="32" fillId="3" borderId="13" xfId="0" applyFont="1" applyFill="1" applyBorder="1" applyAlignment="1">
      <alignment horizontal="left" vertical="center" wrapText="1"/>
    </xf>
    <xf numFmtId="0" fontId="32" fillId="3" borderId="16" xfId="0" applyFont="1" applyFill="1" applyBorder="1" applyAlignment="1">
      <alignment horizontal="left" vertical="center" wrapText="1"/>
    </xf>
    <xf numFmtId="0" fontId="32" fillId="3" borderId="0" xfId="0" applyFont="1" applyFill="1" applyAlignment="1">
      <alignment horizontal="left" vertical="center" wrapText="1"/>
    </xf>
    <xf numFmtId="0" fontId="32" fillId="3" borderId="12"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0" fillId="0" borderId="112" xfId="0" applyBorder="1"/>
    <xf numFmtId="0" fontId="0" fillId="0" borderId="113" xfId="0" applyBorder="1"/>
    <xf numFmtId="0" fontId="0" fillId="0" borderId="114" xfId="0" applyBorder="1"/>
    <xf numFmtId="0" fontId="106" fillId="3" borderId="41" xfId="0" applyFont="1" applyFill="1" applyBorder="1"/>
    <xf numFmtId="0" fontId="106" fillId="3" borderId="44" xfId="0" applyFont="1" applyFill="1" applyBorder="1"/>
    <xf numFmtId="0" fontId="106" fillId="3" borderId="43" xfId="0" applyFont="1" applyFill="1" applyBorder="1"/>
    <xf numFmtId="167" fontId="51" fillId="13" borderId="47" xfId="8" applyNumberFormat="1" applyFont="1" applyFill="1" applyBorder="1" applyAlignment="1" applyProtection="1">
      <alignment horizontal="center" vertical="center"/>
      <protection locked="0"/>
    </xf>
    <xf numFmtId="4" fontId="1" fillId="13" borderId="24" xfId="7" applyNumberFormat="1" applyFont="1" applyFill="1" applyBorder="1" applyAlignment="1" applyProtection="1">
      <alignment horizontal="center" vertical="center"/>
      <protection locked="0"/>
    </xf>
    <xf numFmtId="0" fontId="59" fillId="13" borderId="48" xfId="8" applyFont="1" applyFill="1" applyBorder="1" applyAlignment="1" applyProtection="1">
      <alignment horizontal="left" vertical="center" wrapText="1" indent="1"/>
      <protection locked="0"/>
    </xf>
    <xf numFmtId="0" fontId="29" fillId="13" borderId="0" xfId="0" applyFont="1" applyFill="1" applyAlignment="1" applyProtection="1">
      <alignment horizontal="center"/>
      <protection locked="0"/>
    </xf>
    <xf numFmtId="9" fontId="29" fillId="13" borderId="0" xfId="4" applyFont="1" applyFill="1" applyAlignment="1" applyProtection="1">
      <alignment horizontal="center"/>
      <protection locked="0"/>
    </xf>
    <xf numFmtId="167" fontId="29" fillId="13" borderId="0" xfId="2" applyNumberFormat="1" applyFont="1" applyFill="1" applyAlignment="1" applyProtection="1">
      <alignment horizontal="center"/>
      <protection locked="0"/>
    </xf>
    <xf numFmtId="170" fontId="29" fillId="13" borderId="0" xfId="2" applyNumberFormat="1" applyFont="1" applyFill="1" applyAlignment="1" applyProtection="1">
      <alignment horizontal="center"/>
      <protection locked="0"/>
    </xf>
    <xf numFmtId="0" fontId="54" fillId="3" borderId="35" xfId="8" applyFont="1" applyFill="1" applyBorder="1" applyAlignment="1">
      <alignment horizontal="left" vertical="center" wrapText="1"/>
    </xf>
    <xf numFmtId="0" fontId="54" fillId="3" borderId="0" xfId="8" applyFont="1" applyFill="1" applyAlignment="1">
      <alignment vertical="center"/>
    </xf>
    <xf numFmtId="0" fontId="62" fillId="0" borderId="0" xfId="0" applyFont="1" applyAlignment="1">
      <alignment vertical="center"/>
    </xf>
    <xf numFmtId="0" fontId="54" fillId="3" borderId="34" xfId="8" applyFont="1" applyFill="1" applyBorder="1" applyAlignment="1">
      <alignment horizontal="center" vertical="center" wrapText="1"/>
    </xf>
    <xf numFmtId="0" fontId="54" fillId="3" borderId="35" xfId="8" applyFont="1" applyFill="1" applyBorder="1" applyAlignment="1">
      <alignment horizontal="center" vertical="center"/>
    </xf>
    <xf numFmtId="0" fontId="54" fillId="3" borderId="0" xfId="8" applyFont="1" applyFill="1" applyAlignment="1">
      <alignment horizontal="center" vertical="center"/>
    </xf>
    <xf numFmtId="0" fontId="54" fillId="3" borderId="34" xfId="8" applyFont="1" applyFill="1" applyBorder="1" applyAlignment="1">
      <alignment horizontal="center" vertical="center"/>
    </xf>
    <xf numFmtId="0" fontId="9" fillId="2" borderId="64" xfId="8" applyFont="1" applyFill="1" applyBorder="1" applyAlignment="1" applyProtection="1">
      <alignment horizontal="left" vertical="top"/>
      <protection locked="0"/>
    </xf>
    <xf numFmtId="0" fontId="9" fillId="2" borderId="87" xfId="8" applyFont="1" applyFill="1" applyBorder="1" applyAlignment="1" applyProtection="1">
      <alignment horizontal="left" vertical="top"/>
      <protection locked="0"/>
    </xf>
    <xf numFmtId="49" fontId="9" fillId="2" borderId="65" xfId="8" applyNumberFormat="1" applyFont="1" applyFill="1" applyBorder="1" applyAlignment="1" applyProtection="1">
      <alignment horizontal="left" vertical="top"/>
      <protection locked="0"/>
    </xf>
    <xf numFmtId="49" fontId="9" fillId="2" borderId="88" xfId="8" applyNumberFormat="1" applyFont="1" applyFill="1" applyBorder="1" applyAlignment="1" applyProtection="1">
      <alignment horizontal="left" vertical="top"/>
      <protection locked="0"/>
    </xf>
    <xf numFmtId="49" fontId="9" fillId="0" borderId="65" xfId="8" applyNumberFormat="1" applyFont="1" applyFill="1" applyBorder="1" applyAlignment="1" applyProtection="1">
      <alignment horizontal="left" vertical="top"/>
      <protection locked="0"/>
    </xf>
    <xf numFmtId="49" fontId="9" fillId="0" borderId="88" xfId="8" applyNumberFormat="1" applyFont="1" applyFill="1" applyBorder="1" applyAlignment="1" applyProtection="1">
      <alignment horizontal="left" vertical="top"/>
      <protection locked="0"/>
    </xf>
    <xf numFmtId="0" fontId="63" fillId="6" borderId="0" xfId="8" applyFont="1" applyFill="1" applyAlignment="1">
      <alignment horizontal="left" vertical="top" wrapText="1"/>
    </xf>
    <xf numFmtId="0" fontId="51" fillId="2" borderId="30" xfId="8" applyFont="1" applyFill="1" applyBorder="1" applyAlignment="1">
      <alignment horizontal="left" vertical="center" wrapText="1"/>
    </xf>
    <xf numFmtId="0" fontId="51" fillId="2" borderId="38" xfId="8" applyFont="1" applyFill="1" applyBorder="1" applyAlignment="1">
      <alignment horizontal="left" vertical="center" wrapText="1"/>
    </xf>
    <xf numFmtId="0" fontId="51" fillId="2" borderId="94" xfId="8" applyFont="1" applyFill="1" applyBorder="1" applyAlignment="1">
      <alignment horizontal="left" vertical="center" wrapText="1"/>
    </xf>
    <xf numFmtId="14" fontId="51" fillId="2" borderId="30" xfId="8" applyNumberFormat="1" applyFont="1" applyFill="1" applyBorder="1" applyAlignment="1">
      <alignment horizontal="left" vertical="center"/>
    </xf>
    <xf numFmtId="14" fontId="51" fillId="2" borderId="38" xfId="8" applyNumberFormat="1" applyFont="1" applyFill="1" applyBorder="1" applyAlignment="1">
      <alignment horizontal="left" vertical="center"/>
    </xf>
    <xf numFmtId="14" fontId="51" fillId="2" borderId="94" xfId="8" applyNumberFormat="1" applyFont="1" applyFill="1" applyBorder="1" applyAlignment="1">
      <alignment horizontal="left" vertical="center"/>
    </xf>
    <xf numFmtId="14" fontId="51" fillId="2" borderId="29" xfId="8" applyNumberFormat="1" applyFont="1" applyFill="1" applyBorder="1" applyAlignment="1">
      <alignment horizontal="left" vertical="center"/>
    </xf>
    <xf numFmtId="14" fontId="51" fillId="2" borderId="103" xfId="8" applyNumberFormat="1" applyFont="1" applyFill="1" applyBorder="1" applyAlignment="1">
      <alignment horizontal="left" vertical="center"/>
    </xf>
    <xf numFmtId="14" fontId="51" fillId="2" borderId="104" xfId="8" applyNumberFormat="1" applyFont="1" applyFill="1" applyBorder="1" applyAlignment="1">
      <alignment horizontal="left" vertical="center"/>
    </xf>
    <xf numFmtId="0" fontId="9" fillId="2" borderId="30" xfId="8" applyFont="1" applyFill="1" applyBorder="1" applyAlignment="1" applyProtection="1">
      <alignment horizontal="center" vertical="center"/>
      <protection locked="0"/>
    </xf>
    <xf numFmtId="0" fontId="9" fillId="2" borderId="38" xfId="8" applyFont="1" applyFill="1" applyBorder="1" applyAlignment="1" applyProtection="1">
      <alignment horizontal="center" vertical="center"/>
      <protection locked="0"/>
    </xf>
    <xf numFmtId="0" fontId="9" fillId="2" borderId="78" xfId="8" applyFont="1" applyFill="1" applyBorder="1" applyAlignment="1" applyProtection="1">
      <alignment horizontal="center" vertical="center"/>
      <protection locked="0"/>
    </xf>
    <xf numFmtId="0" fontId="54" fillId="3" borderId="75" xfId="8" applyFont="1" applyFill="1" applyBorder="1" applyAlignment="1">
      <alignment horizontal="center" vertical="center"/>
    </xf>
    <xf numFmtId="0" fontId="54" fillId="3" borderId="76" xfId="8" applyFont="1" applyFill="1" applyBorder="1" applyAlignment="1">
      <alignment horizontal="center" vertical="center"/>
    </xf>
    <xf numFmtId="0" fontId="54" fillId="3" borderId="74" xfId="8" applyFont="1" applyFill="1" applyBorder="1" applyAlignment="1">
      <alignment horizontal="center" vertical="center"/>
    </xf>
    <xf numFmtId="0" fontId="54" fillId="3" borderId="86" xfId="8" applyFont="1" applyFill="1" applyBorder="1" applyAlignment="1">
      <alignment horizontal="center" vertical="center"/>
    </xf>
    <xf numFmtId="0" fontId="75" fillId="6" borderId="0" xfId="8" applyFont="1" applyFill="1" applyAlignment="1">
      <alignment horizontal="left" vertical="top"/>
    </xf>
    <xf numFmtId="0" fontId="51" fillId="2" borderId="24" xfId="8" applyFont="1" applyFill="1" applyBorder="1" applyAlignment="1">
      <alignment horizontal="left" vertical="center" wrapText="1"/>
    </xf>
    <xf numFmtId="0" fontId="51" fillId="2" borderId="23" xfId="8" applyFont="1" applyFill="1" applyBorder="1" applyAlignment="1">
      <alignment horizontal="left" vertical="center" wrapText="1"/>
    </xf>
    <xf numFmtId="14" fontId="51" fillId="2" borderId="21" xfId="8" applyNumberFormat="1" applyFont="1" applyFill="1" applyBorder="1" applyAlignment="1">
      <alignment horizontal="left" vertical="center"/>
    </xf>
    <xf numFmtId="14" fontId="51" fillId="2" borderId="20" xfId="8" applyNumberFormat="1" applyFont="1" applyFill="1" applyBorder="1" applyAlignment="1">
      <alignment horizontal="left" vertical="center"/>
    </xf>
    <xf numFmtId="0" fontId="53" fillId="3" borderId="56" xfId="8" applyFont="1" applyFill="1" applyBorder="1" applyAlignment="1">
      <alignment horizontal="left" vertical="center" wrapText="1"/>
    </xf>
    <xf numFmtId="0" fontId="53" fillId="3" borderId="57" xfId="8" applyFont="1" applyFill="1" applyBorder="1" applyAlignment="1">
      <alignment horizontal="left" vertical="center" wrapText="1"/>
    </xf>
    <xf numFmtId="0" fontId="53" fillId="3" borderId="58" xfId="8" applyFont="1" applyFill="1" applyBorder="1" applyAlignment="1">
      <alignment horizontal="left" vertical="center" wrapText="1"/>
    </xf>
    <xf numFmtId="167" fontId="9" fillId="2" borderId="84" xfId="8" applyNumberFormat="1" applyFont="1" applyFill="1" applyBorder="1" applyAlignment="1" applyProtection="1">
      <alignment horizontal="center" vertical="center"/>
      <protection locked="0"/>
    </xf>
    <xf numFmtId="167" fontId="9" fillId="2" borderId="85" xfId="8" applyNumberFormat="1" applyFont="1" applyFill="1" applyBorder="1" applyAlignment="1" applyProtection="1">
      <alignment horizontal="center" vertical="center"/>
      <protection locked="0"/>
    </xf>
    <xf numFmtId="0" fontId="29" fillId="0" borderId="14" xfId="0" applyFont="1" applyBorder="1" applyAlignment="1">
      <alignment horizontal="left"/>
    </xf>
    <xf numFmtId="0" fontId="29" fillId="0" borderId="15" xfId="0" applyFont="1" applyBorder="1" applyAlignment="1">
      <alignment horizontal="left"/>
    </xf>
    <xf numFmtId="0" fontId="30" fillId="6" borderId="0" xfId="0" applyFont="1" applyFill="1" applyAlignment="1">
      <alignment horizontal="left"/>
    </xf>
    <xf numFmtId="0" fontId="32" fillId="3" borderId="13" xfId="0" applyFont="1" applyFill="1" applyBorder="1" applyAlignment="1">
      <alignment horizontal="left" vertical="center" wrapText="1"/>
    </xf>
    <xf numFmtId="0" fontId="32" fillId="3" borderId="14"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32" fillId="3" borderId="18" xfId="0" applyFont="1" applyFill="1" applyBorder="1" applyAlignment="1">
      <alignment horizontal="left" vertical="center" wrapText="1"/>
    </xf>
    <xf numFmtId="0" fontId="81" fillId="3" borderId="18" xfId="0" applyFont="1" applyFill="1" applyBorder="1" applyAlignment="1">
      <alignment horizontal="center" vertical="center" wrapText="1"/>
    </xf>
    <xf numFmtId="0" fontId="26" fillId="0" borderId="0" xfId="10" applyFont="1" applyAlignment="1">
      <alignment horizontal="center" textRotation="90"/>
    </xf>
    <xf numFmtId="0" fontId="26" fillId="0" borderId="73" xfId="10" applyFont="1" applyBorder="1" applyAlignment="1">
      <alignment horizontal="center" textRotation="90"/>
    </xf>
    <xf numFmtId="0" fontId="98" fillId="0" borderId="0" xfId="9" applyFont="1" applyAlignment="1" applyProtection="1">
      <alignment horizontal="left"/>
      <protection locked="0"/>
    </xf>
    <xf numFmtId="0" fontId="2" fillId="0" borderId="0" xfId="10" applyAlignment="1">
      <alignment horizontal="left" vertical="center" wrapText="1"/>
    </xf>
    <xf numFmtId="0" fontId="19" fillId="2" borderId="18" xfId="0" applyFont="1" applyFill="1" applyBorder="1" applyAlignment="1" applyProtection="1">
      <alignment horizontal="left"/>
      <protection locked="0"/>
    </xf>
    <xf numFmtId="0" fontId="19" fillId="2" borderId="19" xfId="0" applyFont="1" applyFill="1" applyBorder="1" applyAlignment="1" applyProtection="1">
      <alignment horizontal="left"/>
      <protection locked="0"/>
    </xf>
    <xf numFmtId="0" fontId="19" fillId="2" borderId="0" xfId="0" applyFont="1" applyFill="1" applyAlignment="1" applyProtection="1">
      <alignment horizontal="left"/>
      <protection locked="0"/>
    </xf>
    <xf numFmtId="0" fontId="19" fillId="2" borderId="12" xfId="0" applyFont="1" applyFill="1" applyBorder="1" applyAlignment="1" applyProtection="1">
      <alignment horizontal="left"/>
      <protection locked="0"/>
    </xf>
    <xf numFmtId="0" fontId="37" fillId="3" borderId="13" xfId="0" applyFont="1" applyFill="1" applyBorder="1" applyAlignment="1">
      <alignment horizontal="left" vertical="center" wrapText="1"/>
    </xf>
    <xf numFmtId="0" fontId="37" fillId="3" borderId="14" xfId="0" applyFont="1" applyFill="1" applyBorder="1" applyAlignment="1">
      <alignment horizontal="left" vertical="center" wrapText="1"/>
    </xf>
    <xf numFmtId="0" fontId="37" fillId="3" borderId="15" xfId="0" applyFont="1" applyFill="1" applyBorder="1" applyAlignment="1">
      <alignment horizontal="left" vertical="center" wrapText="1"/>
    </xf>
    <xf numFmtId="0" fontId="37" fillId="3" borderId="16" xfId="0" applyFont="1" applyFill="1" applyBorder="1" applyAlignment="1">
      <alignment horizontal="left" vertical="center" wrapText="1"/>
    </xf>
    <xf numFmtId="0" fontId="37" fillId="3" borderId="0" xfId="0" applyFont="1" applyFill="1" applyAlignment="1">
      <alignment horizontal="left" vertical="center" wrapText="1"/>
    </xf>
    <xf numFmtId="0" fontId="37" fillId="3" borderId="12" xfId="0" applyFont="1" applyFill="1" applyBorder="1" applyAlignment="1">
      <alignment horizontal="left" vertical="center" wrapText="1"/>
    </xf>
    <xf numFmtId="0" fontId="37" fillId="3" borderId="17" xfId="0" applyFont="1" applyFill="1" applyBorder="1" applyAlignment="1">
      <alignment horizontal="left" vertical="center" wrapText="1"/>
    </xf>
    <xf numFmtId="0" fontId="37" fillId="3" borderId="18" xfId="0" applyFont="1" applyFill="1" applyBorder="1" applyAlignment="1">
      <alignment horizontal="left" vertical="center" wrapText="1"/>
    </xf>
    <xf numFmtId="0" fontId="37" fillId="3" borderId="19" xfId="0" applyFont="1" applyFill="1" applyBorder="1" applyAlignment="1">
      <alignment horizontal="left" vertical="center" wrapText="1"/>
    </xf>
    <xf numFmtId="0" fontId="19" fillId="0" borderId="0" xfId="0" applyFont="1" applyAlignment="1">
      <alignment horizontal="left"/>
    </xf>
    <xf numFmtId="0" fontId="10" fillId="0" borderId="0" xfId="0" applyFont="1" applyAlignment="1">
      <alignment horizontal="right" vertical="center"/>
    </xf>
    <xf numFmtId="0" fontId="19" fillId="0" borderId="0" xfId="0" applyFont="1" applyAlignment="1">
      <alignment horizontal="left" vertical="top"/>
    </xf>
    <xf numFmtId="0" fontId="10" fillId="2" borderId="0" xfId="0" applyFont="1" applyFill="1" applyAlignment="1">
      <alignment horizontal="right" vertical="center"/>
    </xf>
    <xf numFmtId="0" fontId="19" fillId="2" borderId="0" xfId="0" applyFont="1" applyFill="1" applyAlignment="1">
      <alignment horizontal="left" vertical="top"/>
    </xf>
    <xf numFmtId="0" fontId="19" fillId="2" borderId="0" xfId="0" applyFont="1" applyFill="1" applyAlignment="1">
      <alignment horizontal="left"/>
    </xf>
    <xf numFmtId="0" fontId="0" fillId="5" borderId="0" xfId="0" applyFill="1" applyAlignment="1">
      <alignment horizontal="left" wrapText="1"/>
    </xf>
    <xf numFmtId="0" fontId="83" fillId="3" borderId="56" xfId="0" applyFont="1" applyFill="1" applyBorder="1" applyAlignment="1">
      <alignment horizontal="left"/>
    </xf>
    <xf numFmtId="0" fontId="83" fillId="3" borderId="58" xfId="0" applyFont="1" applyFill="1" applyBorder="1" applyAlignment="1">
      <alignment horizontal="left"/>
    </xf>
    <xf numFmtId="0" fontId="0" fillId="5" borderId="66" xfId="0" applyFill="1" applyBorder="1" applyAlignment="1">
      <alignment horizontal="left" wrapText="1"/>
    </xf>
    <xf numFmtId="0" fontId="0" fillId="5" borderId="67" xfId="0" applyFill="1" applyBorder="1" applyAlignment="1">
      <alignment horizontal="left" wrapText="1"/>
    </xf>
    <xf numFmtId="14" fontId="0" fillId="2" borderId="0" xfId="0" applyNumberFormat="1" applyFill="1" applyAlignment="1">
      <alignment horizontal="left" indent="1"/>
    </xf>
    <xf numFmtId="0" fontId="44" fillId="0" borderId="0" xfId="0" applyFont="1" applyAlignment="1"/>
    <xf numFmtId="0" fontId="45" fillId="0" borderId="0" xfId="0" applyFont="1" applyAlignment="1"/>
  </cellXfs>
  <cellStyles count="16">
    <cellStyle name="Currency 2" xfId="6" xr:uid="{1702EF62-DF3E-FA48-8C6A-70C5CB88A14E}"/>
    <cellStyle name="Date" xfId="12" xr:uid="{0EBA5F7F-0681-4B44-A273-95E3AD056F03}"/>
    <cellStyle name="Hyperlink 2" xfId="14" xr:uid="{DD849640-F690-944F-AC72-9F68A606A57D}"/>
    <cellStyle name="Komma" xfId="7" builtinId="3"/>
    <cellStyle name="Link" xfId="3" builtinId="8"/>
    <cellStyle name="Normal 2" xfId="1" xr:uid="{1D27C6AD-3E65-9146-B3ED-EF19373ECF5D}"/>
    <cellStyle name="Normal 3" xfId="5" xr:uid="{37161974-5113-3B49-96B7-DEEC11C80A2F}"/>
    <cellStyle name="Normal 4" xfId="8" xr:uid="{9B3D164E-C1C5-BC4D-87F6-639504067DE7}"/>
    <cellStyle name="Normal 5" xfId="10" xr:uid="{C8F1EAC0-FEA9-A84C-BBDA-3347350469AF}"/>
    <cellStyle name="Project Start" xfId="15" xr:uid="{0020A2F0-EEAE-8145-A5E3-FB0F9B06E920}"/>
    <cellStyle name="Prozent" xfId="4" builtinId="5"/>
    <cellStyle name="Standard" xfId="0" builtinId="0"/>
    <cellStyle name="Task" xfId="13" xr:uid="{F89F3CF5-C482-824B-856F-7BB348AE9215}"/>
    <cellStyle name="Überschrift" xfId="9" builtinId="15"/>
    <cellStyle name="Währung" xfId="2" builtinId="4"/>
    <cellStyle name="zHiddenText" xfId="11" xr:uid="{201D10E7-4CCC-6946-9B16-145BD5FB9487}"/>
  </cellStyles>
  <dxfs count="218">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82" formatCode="m/d/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19" formatCode="dd/mm/yy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numFmt numFmtId="0" formatCode="General"/>
    </dxf>
    <dxf>
      <font>
        <b val="0"/>
        <i val="0"/>
        <strike val="0"/>
        <condense val="0"/>
        <extend val="0"/>
        <outline val="0"/>
        <shadow val="0"/>
        <u val="none"/>
        <vertAlign val="baseline"/>
        <sz val="11"/>
        <color theme="1"/>
        <name val="Open Sans"/>
        <family val="2"/>
        <scheme val="none"/>
      </font>
      <fill>
        <patternFill patternType="none">
          <fgColor indexed="64"/>
          <bgColor auto="1"/>
        </patternFill>
      </fill>
    </dxf>
    <dxf>
      <font>
        <b val="0"/>
        <i val="0"/>
        <strike val="0"/>
        <condense val="0"/>
        <extend val="0"/>
        <outline val="0"/>
        <shadow val="0"/>
        <u val="none"/>
        <vertAlign val="baseline"/>
        <sz val="11"/>
        <color theme="1"/>
        <name val="Open Sans"/>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Open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ont>
        <b val="0"/>
        <i val="0"/>
        <strike val="0"/>
        <condense val="0"/>
        <extend val="0"/>
        <outline val="0"/>
        <shadow val="0"/>
        <u val="none"/>
        <vertAlign val="baseline"/>
        <sz val="12"/>
        <color rgb="FF333333"/>
        <name val="Arial"/>
        <family val="2"/>
        <scheme val="none"/>
      </font>
      <fill>
        <patternFill patternType="none">
          <fgColor indexed="64"/>
          <bgColor auto="1"/>
        </patternFill>
      </fill>
    </dxf>
    <dxf>
      <fill>
        <patternFill patternType="none">
          <fgColor indexed="64"/>
          <bgColor auto="1"/>
        </patternFill>
      </fill>
    </dxf>
    <dxf>
      <fill>
        <patternFill>
          <bgColor theme="1"/>
        </patternFill>
      </fill>
    </dxf>
    <dxf>
      <fill>
        <patternFill>
          <bgColor rgb="FFDEF6FF"/>
        </patternFill>
      </fill>
    </dxf>
    <dxf>
      <fill>
        <patternFill>
          <bgColor theme="2"/>
        </patternFill>
      </fill>
    </dxf>
    <dxf>
      <fill>
        <patternFill>
          <bgColor theme="1"/>
        </patternFill>
      </fill>
    </dxf>
    <dxf>
      <fill>
        <patternFill>
          <bgColor rgb="FFDEF6FF"/>
        </patternFill>
      </fill>
    </dxf>
    <dxf>
      <fill>
        <patternFill>
          <bgColor theme="2"/>
        </patternFill>
      </fill>
    </dxf>
    <dxf>
      <font>
        <color rgb="FF08445A"/>
      </font>
      <fill>
        <patternFill>
          <bgColor rgb="FF08445A"/>
        </patternFill>
      </fill>
      <border>
        <left style="thin">
          <color rgb="FF08445A"/>
        </left>
        <right style="thin">
          <color rgb="FF08445A"/>
        </right>
      </border>
    </dxf>
    <dxf>
      <font>
        <color theme="0"/>
      </font>
      <fill>
        <patternFill>
          <bgColor theme="0"/>
        </patternFill>
      </fill>
    </dxf>
    <dxf>
      <font>
        <b val="0"/>
        <i val="0"/>
        <strike val="0"/>
        <condense val="0"/>
        <extend val="0"/>
        <outline val="0"/>
        <shadow val="0"/>
        <u val="none"/>
        <vertAlign val="baseline"/>
        <sz val="10"/>
        <color auto="1"/>
        <name val="Open Sans"/>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center" vertical="bottom" textRotation="0" wrapText="0" indent="0" justifyLastLine="0" shrinkToFit="0" readingOrder="0"/>
      <border diagonalUp="0" diagonalDown="0">
        <left/>
        <right style="medium">
          <color rgb="FF08445A"/>
        </right>
        <top/>
        <bottom/>
        <vertical/>
        <horizontal/>
      </border>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left" vertical="bottom" textRotation="0" wrapText="0" indent="0" justifyLastLine="0" shrinkToFit="0" readingOrder="0"/>
      <border diagonalUp="0" diagonalDown="0">
        <left style="medium">
          <color rgb="FF08445A"/>
        </left>
        <right/>
        <top/>
        <bottom/>
        <vertical/>
        <horizontal/>
      </border>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scheme val="none"/>
      </font>
      <fill>
        <patternFill patternType="solid">
          <fgColor indexed="64"/>
          <bgColor theme="0"/>
        </patternFill>
      </fill>
      <protection locked="0" hidden="0"/>
    </dxf>
    <dxf>
      <font>
        <b val="0"/>
        <i val="0"/>
        <strike val="0"/>
        <condense val="0"/>
        <extend val="0"/>
        <outline val="0"/>
        <shadow val="0"/>
        <u val="none"/>
        <vertAlign val="baseline"/>
        <sz val="10"/>
        <color auto="1"/>
        <name val="Open Sans"/>
        <scheme val="none"/>
      </font>
      <fill>
        <patternFill patternType="solid">
          <fgColor indexed="64"/>
          <bgColor theme="0"/>
        </patternFill>
      </fill>
      <alignment horizontal="left" textRotation="0" indent="0" justifyLastLine="0" shrinkToFit="0" readingOrder="0"/>
      <protection locked="0" hidden="0"/>
    </dxf>
    <dxf>
      <font>
        <b val="0"/>
        <i val="0"/>
        <strike val="0"/>
        <condense val="0"/>
        <extend val="0"/>
        <outline val="0"/>
        <shadow val="0"/>
        <u val="none"/>
        <vertAlign val="baseline"/>
        <sz val="10"/>
        <color auto="1"/>
        <name val="Open Sans"/>
        <scheme val="none"/>
      </font>
      <numFmt numFmtId="0" formatCode="General"/>
      <fill>
        <patternFill patternType="solid">
          <fgColor indexed="64"/>
          <bgColor theme="0"/>
        </patternFill>
      </fill>
    </dxf>
    <dxf>
      <font>
        <b val="0"/>
        <i val="0"/>
        <strike val="0"/>
        <condense val="0"/>
        <extend val="0"/>
        <outline val="0"/>
        <shadow val="0"/>
        <u val="none"/>
        <vertAlign val="baseline"/>
        <sz val="10"/>
        <color auto="1"/>
        <name val="Open Sans"/>
        <scheme val="none"/>
      </font>
      <fill>
        <patternFill patternType="solid">
          <fgColor indexed="64"/>
          <bgColor theme="0"/>
        </patternFill>
      </fill>
    </dxf>
    <dxf>
      <fill>
        <patternFill patternType="solid">
          <fgColor indexed="64"/>
          <bgColor rgb="FF08445A"/>
        </patternFill>
      </fill>
    </dxf>
    <dxf>
      <font>
        <b val="0"/>
        <i val="0"/>
        <strike val="0"/>
        <condense val="0"/>
        <extend val="0"/>
        <outline val="0"/>
        <shadow val="0"/>
        <u val="none"/>
        <vertAlign val="baseline"/>
        <sz val="10"/>
        <color auto="1"/>
        <name val="Open Sans"/>
        <scheme val="none"/>
      </font>
      <fill>
        <patternFill patternType="none">
          <fgColor indexed="64"/>
          <bgColor auto="1"/>
        </patternFill>
      </fill>
    </dxf>
    <dxf>
      <font>
        <b val="0"/>
        <i val="0"/>
        <strike val="0"/>
        <condense val="0"/>
        <extend val="0"/>
        <outline val="0"/>
        <shadow val="0"/>
        <u val="none"/>
        <vertAlign val="baseline"/>
        <sz val="10"/>
        <color auto="1"/>
        <name val="Open Sans"/>
        <scheme val="none"/>
      </font>
      <numFmt numFmtId="172" formatCode="#,##0.0&quot; Tage&quo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2" formatCode="#,##0.0&quot; Tage&quo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0"/>
        <color auto="1"/>
        <name val="Open Sans"/>
        <scheme val="none"/>
      </font>
      <numFmt numFmtId="173" formatCode="#,##0.0\ &quot;Std.&quo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0"/>
        <color auto="1"/>
        <name val="Open Sans"/>
        <scheme val="none"/>
      </font>
      <numFmt numFmtId="172" formatCode="#,##0.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1" formatCode="#,##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1" formatCode="#,##0&quot; Tage&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scheme val="none"/>
      </font>
      <numFmt numFmtId="170" formatCode="#,##0&quot; Std.&quot;"/>
      <fill>
        <patternFill patternType="none">
          <fgColor indexed="64"/>
          <bgColor auto="1"/>
        </patternFill>
      </fill>
      <alignment horizontal="center"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indexed="65"/>
        </patternFill>
      </fill>
      <alignment horizontal="center" textRotation="0" indent="0" justifyLastLine="0" shrinkToFit="0" readingOrder="0"/>
      <protection locked="0" hidden="0"/>
    </dxf>
    <dxf>
      <font>
        <b val="0"/>
        <i val="0"/>
        <strike val="0"/>
        <condense val="0"/>
        <extend val="0"/>
        <outline val="0"/>
        <shadow val="0"/>
        <u val="none"/>
        <vertAlign val="baseline"/>
        <sz val="10"/>
        <color auto="1"/>
        <name val="Open Sans"/>
        <scheme val="none"/>
      </font>
      <numFmt numFmtId="167" formatCode="#,##0\ &quot;€&quot;"/>
      <fill>
        <patternFill patternType="none">
          <fgColor indexed="64"/>
          <bgColor auto="1"/>
        </patternFill>
      </fill>
      <alignment horizontal="center" textRotation="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dxf>
    <dxf>
      <font>
        <b val="0"/>
        <i val="0"/>
        <strike val="0"/>
        <condense val="0"/>
        <extend val="0"/>
        <outline val="0"/>
        <shadow val="0"/>
        <u val="none"/>
        <vertAlign val="baseline"/>
        <sz val="10"/>
        <color auto="1"/>
        <name val="Open Sans"/>
        <scheme val="none"/>
      </font>
    </dxf>
    <dxf>
      <font>
        <b val="0"/>
        <i val="0"/>
        <strike val="0"/>
        <condense val="0"/>
        <extend val="0"/>
        <outline val="0"/>
        <shadow val="0"/>
        <u val="none"/>
        <vertAlign val="baseline"/>
        <sz val="10"/>
        <color auto="1"/>
        <name val="Open Sans"/>
        <scheme val="none"/>
      </font>
      <numFmt numFmtId="166" formatCode="0.0"/>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numFmt numFmtId="19" formatCode="dd/mm/yyyy"/>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Open Sans"/>
        <scheme val="none"/>
      </font>
      <fill>
        <patternFill patternType="solid">
          <fgColor indexed="64"/>
          <bgColor rgb="FF08445A"/>
        </patternFill>
      </fill>
    </dxf>
    <dxf>
      <font>
        <color theme="0"/>
      </font>
    </dxf>
    <dxf>
      <font>
        <color theme="0" tint="-4.9989318521683403E-2"/>
      </font>
    </dxf>
    <dxf>
      <font>
        <color rgb="FFDEF6FF"/>
      </font>
      <fill>
        <patternFill>
          <bgColor rgb="FFDEF6FF"/>
        </patternFill>
      </fill>
    </dxf>
    <dxf>
      <font>
        <color rgb="FFDEF6FF"/>
      </font>
      <fill>
        <patternFill>
          <bgColor rgb="FFDEF6FF"/>
        </patternFill>
      </fill>
    </dxf>
    <dxf>
      <font>
        <b/>
        <i val="0"/>
        <u/>
        <color rgb="FFF07E2D"/>
      </font>
      <fill>
        <patternFill patternType="solid">
          <bgColor theme="0" tint="-4.9989318521683403E-2"/>
        </patternFill>
      </fill>
    </dxf>
    <dxf>
      <fill>
        <patternFill>
          <bgColor rgb="FFDEF6FF"/>
        </patternFill>
      </fill>
    </dxf>
    <dxf>
      <font>
        <color rgb="FF9C0006"/>
      </font>
      <fill>
        <patternFill>
          <bgColor rgb="FFFFC7CE"/>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2" tint="-0.499984740745262"/>
      </font>
      <fill>
        <patternFill>
          <bgColor theme="0" tint="-4.9989318521683403E-2"/>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2" tint="-0.499984740745262"/>
      </font>
      <fill>
        <patternFill>
          <bgColor theme="0" tint="-4.9989318521683403E-2"/>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ill>
        <patternFill>
          <bgColor rgb="FFDEF6FF"/>
        </patternFill>
      </fill>
    </dxf>
    <dxf>
      <font>
        <color theme="2" tint="-0.499984740745262"/>
      </font>
      <fill>
        <patternFill>
          <bgColor theme="0" tint="-4.9989318521683403E-2"/>
        </patternFill>
      </fill>
    </dxf>
    <dxf>
      <fill>
        <patternFill>
          <bgColor rgb="FFDEF6FF"/>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ill>
        <patternFill>
          <bgColor rgb="FFDEF6FF"/>
        </patternFill>
      </fill>
    </dxf>
    <dxf>
      <font>
        <color theme="0" tint="-0.34998626667073579"/>
      </font>
      <fill>
        <patternFill>
          <bgColor theme="0"/>
        </patternFill>
      </fill>
    </dxf>
    <dxf>
      <font>
        <color theme="0" tint="-0.34998626667073579"/>
      </font>
      <fill>
        <patternFill>
          <bgColor theme="0"/>
        </patternFill>
      </fill>
    </dxf>
    <dxf>
      <fill>
        <patternFill>
          <bgColor rgb="FFDEF6FF"/>
        </patternFill>
      </fill>
    </dxf>
    <dxf>
      <font>
        <color theme="2" tint="-0.499984740745262"/>
      </font>
      <fill>
        <patternFill>
          <bgColor theme="0" tint="-4.9989318521683403E-2"/>
        </patternFill>
      </fill>
    </dxf>
    <dxf>
      <font>
        <color rgb="FF9C0006"/>
      </font>
      <fill>
        <patternFill>
          <bgColor rgb="FFFFC7CE"/>
        </patternFill>
      </fill>
    </dxf>
    <dxf>
      <fill>
        <patternFill>
          <bgColor rgb="FFDEF6FF"/>
        </patternFill>
      </fill>
    </dxf>
    <dxf>
      <font>
        <color theme="0" tint="-0.499984740745262"/>
      </font>
    </dxf>
    <dxf>
      <fill>
        <patternFill>
          <bgColor rgb="FFDEF6FF"/>
        </patternFill>
      </fill>
    </dxf>
    <dxf>
      <fill>
        <patternFill>
          <bgColor rgb="FFDEF6FF"/>
        </patternFill>
      </fill>
    </dxf>
    <dxf>
      <font>
        <color theme="0"/>
      </font>
      <fill>
        <patternFill>
          <bgColor theme="0"/>
        </patternFill>
      </fill>
      <border>
        <left/>
        <right/>
        <top/>
        <bottom/>
        <vertical/>
        <horizontal/>
      </border>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outline="0">
        <left style="thin">
          <color theme="0" tint="-0.14996795556505021"/>
        </left>
        <right/>
        <top/>
        <bottom style="thin">
          <color theme="0" tint="-0.14996795556505021"/>
        </bottom>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top/>
        <bottom style="thin">
          <color theme="0" tint="-0.14996795556505021"/>
        </bottom>
        <vertical/>
        <horizontal/>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outline="0">
        <left style="thin">
          <color theme="0" tint="-0.14996795556505021"/>
        </left>
        <right style="thin">
          <color theme="0" tint="-0.14996795556505021"/>
        </right>
        <top/>
        <bottom style="thin">
          <color theme="0" tint="-0.14996795556505021"/>
        </bottom>
      </border>
      <protection locked="0" hidden="0"/>
    </dxf>
    <dxf>
      <font>
        <b val="0"/>
        <i val="0"/>
        <strike val="0"/>
        <condense val="0"/>
        <extend val="0"/>
        <outline val="0"/>
        <shadow val="0"/>
        <u val="none"/>
        <vertAlign val="baseline"/>
        <sz val="11"/>
        <color auto="1"/>
        <name val="Calibri"/>
        <family val="2"/>
        <scheme val="none"/>
      </font>
      <numFmt numFmtId="182" formatCode="m/d/yy"/>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bottom style="thin">
          <color theme="0" tint="-0.14996795556505021"/>
        </bottom>
        <vertical/>
        <horizontal/>
      </border>
      <protection locked="0" hidden="0"/>
    </dxf>
    <dxf>
      <font>
        <b/>
        <i val="0"/>
        <strike val="0"/>
        <condense val="0"/>
        <extend val="0"/>
        <outline val="0"/>
        <shadow val="0"/>
        <u val="none"/>
        <vertAlign val="baseline"/>
        <sz val="11"/>
        <color auto="1"/>
        <name val="Calibri"/>
        <family val="2"/>
        <scheme val="none"/>
      </font>
      <numFmt numFmtId="30" formatCode="@"/>
      <fill>
        <patternFill patternType="solid">
          <fgColor indexed="64"/>
          <bgColor theme="0"/>
        </patternFill>
      </fill>
      <border diagonalUp="0" diagonalDown="0" outline="0">
        <left/>
        <right style="thin">
          <color theme="0" tint="-0.14996795556505021"/>
        </right>
        <top style="thin">
          <color theme="0" tint="-0.14996795556505021"/>
        </top>
        <bottom style="thin">
          <color theme="0" tint="-0.14996795556505021"/>
        </bottom>
      </border>
      <protection locked="0" hidden="0"/>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left" vertical="center" textRotation="0" wrapText="1" indent="0" justifyLastLine="0" shrinkToFit="0" readingOrder="0"/>
      <border diagonalUp="0" diagonalDown="0">
        <left/>
        <right style="thin">
          <color theme="0" tint="-0.14996795556505021"/>
        </right>
        <top/>
        <bottom style="thin">
          <color theme="0" tint="-0.14996795556505021"/>
        </bottom>
        <vertical/>
        <horizontal/>
      </border>
      <protection locked="0" hidden="0"/>
    </dxf>
    <dxf>
      <border outline="0">
        <left style="medium">
          <color rgb="FF08445A"/>
        </left>
        <right style="medium">
          <color rgb="FF08445A"/>
        </right>
        <bottom style="medium">
          <color rgb="FF08445A"/>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4F5FF"/>
        </patternFill>
      </fill>
    </dxf>
    <dxf>
      <fill>
        <patternFill>
          <bgColor rgb="FFDEF6FF"/>
        </patternFill>
      </fill>
    </dxf>
    <dxf>
      <fill>
        <patternFill>
          <bgColor rgb="FFD4F5FF"/>
        </patternFill>
      </fill>
    </dxf>
    <dxf>
      <font>
        <color rgb="FF9C0006"/>
      </font>
      <fill>
        <patternFill>
          <bgColor rgb="FFFFC7CE"/>
        </patternFill>
      </fill>
    </dxf>
    <dxf>
      <fill>
        <patternFill>
          <bgColor rgb="FFDEF6FF"/>
        </patternFill>
      </fill>
    </dxf>
    <dxf>
      <fill>
        <patternFill>
          <bgColor rgb="FFD4F5FF"/>
        </patternFill>
      </fill>
    </dxf>
    <dxf>
      <fill>
        <patternFill>
          <bgColor rgb="FFD4F5FF"/>
        </patternFill>
      </fill>
    </dxf>
    <dxf>
      <fill>
        <patternFill>
          <bgColor rgb="FFD4F5FF"/>
        </patternFill>
      </fill>
    </dxf>
    <dxf>
      <font>
        <color theme="0" tint="-0.34998626667073579"/>
      </font>
    </dxf>
    <dxf>
      <fill>
        <patternFill>
          <bgColor rgb="FFD4F5FF"/>
        </patternFill>
      </fill>
    </dxf>
    <dxf>
      <fill>
        <patternFill>
          <bgColor theme="0" tint="-4.9989318521683403E-2"/>
        </patternFill>
      </fill>
    </dxf>
    <dxf>
      <fill>
        <patternFill>
          <bgColor theme="0"/>
        </patternFill>
      </fill>
      <border>
        <vertical/>
      </border>
    </dxf>
    <dxf>
      <font>
        <b/>
        <i val="0"/>
        <color theme="0"/>
      </font>
      <fill>
        <patternFill>
          <bgColor rgb="FF08445A"/>
        </patternFill>
      </fill>
    </dxf>
    <dxf>
      <border>
        <left style="thick">
          <color rgb="FF08445A"/>
        </left>
        <right style="thick">
          <color rgb="FF08445A"/>
        </right>
        <top style="thick">
          <color rgb="FF08445A"/>
        </top>
        <bottom style="thick">
          <color rgb="FF08445A"/>
        </bottom>
      </border>
    </dxf>
  </dxfs>
  <tableStyles count="1" defaultTableStyle="TableStyleMedium2" defaultPivotStyle="PivotStyleLight16">
    <tableStyle name="Table Style 1" pivot="0" count="4" xr9:uid="{5664DD49-1580-334C-B769-E63DE4123511}">
      <tableStyleElement type="wholeTable" dxfId="217"/>
      <tableStyleElement type="headerRow" dxfId="216"/>
      <tableStyleElement type="firstRowStripe" dxfId="215"/>
      <tableStyleElement type="secondRowStripe" dxfId="2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8445A"/>
      <color rgb="FFF2F2F2"/>
      <color rgb="FFDEF6FF"/>
      <color rgb="FFF07E2D"/>
      <color rgb="FFFFF1E7"/>
      <color rgb="FF062938"/>
      <color rgb="FFF0C9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1011594</xdr:colOff>
      <xdr:row>3</xdr:row>
      <xdr:rowOff>802</xdr:rowOff>
    </xdr:to>
    <xdr:pic>
      <xdr:nvPicPr>
        <xdr:cNvPr id="2" name="Grafik 115">
          <a:extLst>
            <a:ext uri="{FF2B5EF4-FFF2-40B4-BE49-F238E27FC236}">
              <a16:creationId xmlns:a16="http://schemas.microsoft.com/office/drawing/2014/main" id="{DED30F5A-25E0-014B-AEC2-5F7A3EF12C7E}"/>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0" y="0"/>
          <a:ext cx="17839531" cy="596115"/>
        </a:xfrm>
        <a:prstGeom prst="rect">
          <a:avLst/>
        </a:prstGeom>
        <a:noFill/>
        <a:ln>
          <a:noFill/>
        </a:ln>
      </xdr:spPr>
    </xdr:pic>
    <xdr:clientData/>
  </xdr:twoCellAnchor>
  <xdr:twoCellAnchor>
    <xdr:from>
      <xdr:col>0</xdr:col>
      <xdr:colOff>269241</xdr:colOff>
      <xdr:row>2</xdr:row>
      <xdr:rowOff>76200</xdr:rowOff>
    </xdr:from>
    <xdr:to>
      <xdr:col>2</xdr:col>
      <xdr:colOff>292100</xdr:colOff>
      <xdr:row>2</xdr:row>
      <xdr:rowOff>79671</xdr:rowOff>
    </xdr:to>
    <xdr:cxnSp macro="">
      <xdr:nvCxnSpPr>
        <xdr:cNvPr id="3" name="Straight Connector 2">
          <a:extLst>
            <a:ext uri="{FF2B5EF4-FFF2-40B4-BE49-F238E27FC236}">
              <a16:creationId xmlns:a16="http://schemas.microsoft.com/office/drawing/2014/main" id="{CAECD2D7-683C-AF47-8C84-218293B7C071}"/>
            </a:ext>
          </a:extLst>
        </xdr:cNvPr>
        <xdr:cNvCxnSpPr/>
      </xdr:nvCxnSpPr>
      <xdr:spPr>
        <a:xfrm flipV="1">
          <a:off x="269241" y="457200"/>
          <a:ext cx="3782059" cy="3471"/>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275919</xdr:colOff>
      <xdr:row>0</xdr:row>
      <xdr:rowOff>0</xdr:rowOff>
    </xdr:from>
    <xdr:to>
      <xdr:col>2</xdr:col>
      <xdr:colOff>355600</xdr:colOff>
      <xdr:row>2</xdr:row>
      <xdr:rowOff>127000</xdr:rowOff>
    </xdr:to>
    <xdr:sp macro="" textlink="">
      <xdr:nvSpPr>
        <xdr:cNvPr id="4" name="TextBox 3">
          <a:extLst>
            <a:ext uri="{FF2B5EF4-FFF2-40B4-BE49-F238E27FC236}">
              <a16:creationId xmlns:a16="http://schemas.microsoft.com/office/drawing/2014/main" id="{A6B136EE-2EB7-1046-89D0-6927EC0A164F}"/>
            </a:ext>
          </a:extLst>
        </xdr:cNvPr>
        <xdr:cNvSpPr txBox="1"/>
      </xdr:nvSpPr>
      <xdr:spPr>
        <a:xfrm>
          <a:off x="275919" y="0"/>
          <a:ext cx="383888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Allgemeine Angaben</a:t>
          </a:r>
        </a:p>
      </xdr:txBody>
    </xdr:sp>
    <xdr:clientData/>
  </xdr:twoCellAnchor>
  <xdr:twoCellAnchor editAs="oneCell">
    <xdr:from>
      <xdr:col>14</xdr:col>
      <xdr:colOff>586329</xdr:colOff>
      <xdr:row>0</xdr:row>
      <xdr:rowOff>123033</xdr:rowOff>
    </xdr:from>
    <xdr:to>
      <xdr:col>17</xdr:col>
      <xdr:colOff>31308</xdr:colOff>
      <xdr:row>2</xdr:row>
      <xdr:rowOff>178066</xdr:rowOff>
    </xdr:to>
    <xdr:pic>
      <xdr:nvPicPr>
        <xdr:cNvPr id="6" name="Grafik 113" descr="A picture containing text, tableware, dishware, plate&#10;&#10;Description automatically generated">
          <a:extLst>
            <a:ext uri="{FF2B5EF4-FFF2-40B4-BE49-F238E27FC236}">
              <a16:creationId xmlns:a16="http://schemas.microsoft.com/office/drawing/2014/main" id="{3F21648F-3C86-724A-B016-05DC172C84B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4873829" y="123033"/>
          <a:ext cx="1945292" cy="45190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621580</xdr:colOff>
      <xdr:row>0</xdr:row>
      <xdr:rowOff>133350</xdr:rowOff>
    </xdr:from>
    <xdr:to>
      <xdr:col>10</xdr:col>
      <xdr:colOff>27954</xdr:colOff>
      <xdr:row>5</xdr:row>
      <xdr:rowOff>64943</xdr:rowOff>
    </xdr:to>
    <xdr:sp macro="" textlink="">
      <xdr:nvSpPr>
        <xdr:cNvPr id="3" name="Textfeld 2">
          <a:extLst>
            <a:ext uri="{FF2B5EF4-FFF2-40B4-BE49-F238E27FC236}">
              <a16:creationId xmlns:a16="http://schemas.microsoft.com/office/drawing/2014/main" id="{11FC10CD-A7D3-4BF3-99DB-06E90E58C849}"/>
            </a:ext>
          </a:extLst>
        </xdr:cNvPr>
        <xdr:cNvSpPr txBox="1"/>
      </xdr:nvSpPr>
      <xdr:spPr>
        <a:xfrm>
          <a:off x="7770451" y="133350"/>
          <a:ext cx="4476132" cy="131425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800" b="1" kern="1200"/>
            <a:t>HINWEIS:</a:t>
          </a:r>
          <a:br>
            <a:rPr lang="en-GB" sz="800" kern="1200"/>
          </a:br>
          <a:endParaRPr lang="en-GB" sz="800" kern="1200" baseline="0"/>
        </a:p>
        <a:p>
          <a:r>
            <a:rPr lang="en-GB" sz="800" b="1" kern="1200" baseline="0"/>
            <a:t>Eigenleistung:</a:t>
          </a:r>
        </a:p>
        <a:p>
          <a:r>
            <a:rPr lang="en-GB" sz="800" kern="1200" baseline="0"/>
            <a:t>Bitte in der Vorlage die Berechnung der Eigenleistung (</a:t>
          </a:r>
          <a:r>
            <a:rPr lang="en-GB" sz="800" baseline="0">
              <a:solidFill>
                <a:schemeClr val="dk1"/>
              </a:solidFill>
              <a:effectLst/>
              <a:latin typeface="+mn-lt"/>
              <a:ea typeface="+mn-ea"/>
              <a:cs typeface="+mn-cs"/>
            </a:rPr>
            <a:t>01-03.2024; 40€/h ; 04-12.2024: 70€/h.) </a:t>
          </a:r>
          <a:r>
            <a:rPr lang="en-GB" sz="800" kern="1200" baseline="0"/>
            <a:t>manuell anpassen für 2024, falls ein Projektstart vor dem 28.03.2024 erfolgt ist! </a:t>
          </a:r>
        </a:p>
        <a:p>
          <a:endParaRPr lang="en-GB" sz="800" kern="1200" baseline="0"/>
        </a:p>
        <a:p>
          <a:r>
            <a:rPr lang="en-GB" sz="800" b="1" kern="1200" baseline="0"/>
            <a:t>Fördersumme:</a:t>
          </a:r>
        </a:p>
        <a:p>
          <a:r>
            <a:rPr lang="en-GB" sz="800" b="1" kern="1200" baseline="0"/>
            <a:t>Wenn ein Projekt zwischen dem 28.03.2024 &amp; dem 31.12.2024 begonnen hat, ist die Fördersummenformel (analog von 2025 ff.) anzupassen.</a:t>
          </a:r>
          <a:endParaRPr lang="en-GB" sz="800" b="1"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82750</xdr:rowOff>
    </xdr:from>
    <xdr:to>
      <xdr:col>40</xdr:col>
      <xdr:colOff>0</xdr:colOff>
      <xdr:row>1</xdr:row>
      <xdr:rowOff>47418</xdr:rowOff>
    </xdr:to>
    <xdr:pic>
      <xdr:nvPicPr>
        <xdr:cNvPr id="15" name="Grafik 115">
          <a:extLst>
            <a:ext uri="{FF2B5EF4-FFF2-40B4-BE49-F238E27FC236}">
              <a16:creationId xmlns:a16="http://schemas.microsoft.com/office/drawing/2014/main" id="{8BAE7EBD-B718-8F8B-3605-1C9BDB9F7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82750"/>
          <a:ext cx="33735146" cy="969756"/>
        </a:xfrm>
        <a:prstGeom prst="rect">
          <a:avLst/>
        </a:prstGeom>
        <a:noFill/>
        <a:ln>
          <a:noFill/>
        </a:ln>
      </xdr:spPr>
    </xdr:pic>
    <xdr:clientData/>
  </xdr:twoCellAnchor>
  <xdr:twoCellAnchor editAs="oneCell">
    <xdr:from>
      <xdr:col>35</xdr:col>
      <xdr:colOff>16746</xdr:colOff>
      <xdr:row>0</xdr:row>
      <xdr:rowOff>165308</xdr:rowOff>
    </xdr:from>
    <xdr:to>
      <xdr:col>40</xdr:col>
      <xdr:colOff>0</xdr:colOff>
      <xdr:row>0</xdr:row>
      <xdr:rowOff>856487</xdr:rowOff>
    </xdr:to>
    <xdr:pic>
      <xdr:nvPicPr>
        <xdr:cNvPr id="16" name="Grafik 113" descr="A picture containing text, tableware, dishware, plate&#10;&#10;Description automatically generated">
          <a:extLst>
            <a:ext uri="{FF2B5EF4-FFF2-40B4-BE49-F238E27FC236}">
              <a16:creationId xmlns:a16="http://schemas.microsoft.com/office/drawing/2014/main" id="{F8BDCDEC-513A-E61B-8D75-8996300FFD3D}"/>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9960387" y="165308"/>
          <a:ext cx="3494347" cy="691179"/>
        </a:xfrm>
        <a:prstGeom prst="rect">
          <a:avLst/>
        </a:prstGeom>
        <a:noFill/>
        <a:ln>
          <a:noFill/>
        </a:ln>
      </xdr:spPr>
    </xdr:pic>
    <xdr:clientData/>
  </xdr:twoCellAnchor>
  <xdr:twoCellAnchor>
    <xdr:from>
      <xdr:col>0</xdr:col>
      <xdr:colOff>247650</xdr:colOff>
      <xdr:row>8</xdr:row>
      <xdr:rowOff>76200</xdr:rowOff>
    </xdr:from>
    <xdr:to>
      <xdr:col>4</xdr:col>
      <xdr:colOff>1196975</xdr:colOff>
      <xdr:row>11</xdr:row>
      <xdr:rowOff>53975</xdr:rowOff>
    </xdr:to>
    <xdr:sp macro="" textlink="">
      <xdr:nvSpPr>
        <xdr:cNvPr id="19" name="TextBox 18">
          <a:extLst>
            <a:ext uri="{FF2B5EF4-FFF2-40B4-BE49-F238E27FC236}">
              <a16:creationId xmlns:a16="http://schemas.microsoft.com/office/drawing/2014/main" id="{4E30974F-AFDC-3A43-8023-E71D0FE94B68}"/>
            </a:ext>
            <a:ext uri="{147F2762-F138-4A5C-976F-8EAC2B608ADB}">
              <a16:predDERef xmlns:a16="http://schemas.microsoft.com/office/drawing/2014/main" pred="{F8BDCDEC-513A-E61B-8D75-8996300FFD3D}"/>
            </a:ext>
          </a:extLst>
        </xdr:cNvPr>
        <xdr:cNvSpPr txBox="1"/>
      </xdr:nvSpPr>
      <xdr:spPr>
        <a:xfrm>
          <a:off x="247650" y="1476375"/>
          <a:ext cx="168275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1</a:t>
          </a:r>
        </a:p>
      </xdr:txBody>
    </xdr:sp>
    <xdr:clientData/>
  </xdr:twoCellAnchor>
  <xdr:twoCellAnchor>
    <xdr:from>
      <xdr:col>3</xdr:col>
      <xdr:colOff>628650</xdr:colOff>
      <xdr:row>9</xdr:row>
      <xdr:rowOff>133256</xdr:rowOff>
    </xdr:from>
    <xdr:to>
      <xdr:col>8</xdr:col>
      <xdr:colOff>711200</xdr:colOff>
      <xdr:row>9</xdr:row>
      <xdr:rowOff>509176</xdr:rowOff>
    </xdr:to>
    <xdr:sp macro="" textlink="">
      <xdr:nvSpPr>
        <xdr:cNvPr id="20" name="TextBox 19">
          <a:extLst>
            <a:ext uri="{FF2B5EF4-FFF2-40B4-BE49-F238E27FC236}">
              <a16:creationId xmlns:a16="http://schemas.microsoft.com/office/drawing/2014/main" id="{42931F77-10E8-E195-70E5-62BFBE9AE0DB}"/>
            </a:ext>
            <a:ext uri="{147F2762-F138-4A5C-976F-8EAC2B608ADB}">
              <a16:predDERef xmlns:a16="http://schemas.microsoft.com/office/drawing/2014/main" pred="{4E30974F-AFDC-3A43-8023-E71D0FE94B68}"/>
            </a:ext>
          </a:extLst>
        </xdr:cNvPr>
        <xdr:cNvSpPr txBox="1"/>
      </xdr:nvSpPr>
      <xdr:spPr>
        <a:xfrm>
          <a:off x="2095500" y="1733456"/>
          <a:ext cx="5978525"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Überblick der Vorhaben</a:t>
          </a:r>
        </a:p>
      </xdr:txBody>
    </xdr:sp>
    <xdr:clientData/>
  </xdr:twoCellAnchor>
  <xdr:twoCellAnchor>
    <xdr:from>
      <xdr:col>7</xdr:col>
      <xdr:colOff>291606</xdr:colOff>
      <xdr:row>9</xdr:row>
      <xdr:rowOff>4017</xdr:rowOff>
    </xdr:from>
    <xdr:to>
      <xdr:col>8</xdr:col>
      <xdr:colOff>228245</xdr:colOff>
      <xdr:row>11</xdr:row>
      <xdr:rowOff>149888</xdr:rowOff>
    </xdr:to>
    <xdr:sp macro="" textlink="">
      <xdr:nvSpPr>
        <xdr:cNvPr id="21" name="TextBox 20">
          <a:extLst>
            <a:ext uri="{FF2B5EF4-FFF2-40B4-BE49-F238E27FC236}">
              <a16:creationId xmlns:a16="http://schemas.microsoft.com/office/drawing/2014/main" id="{716ACA6C-B459-9249-89F3-DB6BF2F11396}"/>
            </a:ext>
          </a:extLst>
        </xdr:cNvPr>
        <xdr:cNvSpPr txBox="1"/>
      </xdr:nvSpPr>
      <xdr:spPr>
        <a:xfrm>
          <a:off x="5134353" y="1469402"/>
          <a:ext cx="774002" cy="99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a:t>
          </a:r>
        </a:p>
      </xdr:txBody>
    </xdr:sp>
    <xdr:clientData/>
  </xdr:twoCellAnchor>
  <xdr:twoCellAnchor>
    <xdr:from>
      <xdr:col>7</xdr:col>
      <xdr:colOff>831286</xdr:colOff>
      <xdr:row>9</xdr:row>
      <xdr:rowOff>208216</xdr:rowOff>
    </xdr:from>
    <xdr:to>
      <xdr:col>9</xdr:col>
      <xdr:colOff>1392296</xdr:colOff>
      <xdr:row>9</xdr:row>
      <xdr:rowOff>594296</xdr:rowOff>
    </xdr:to>
    <xdr:sp macro="" textlink="">
      <xdr:nvSpPr>
        <xdr:cNvPr id="22" name="TextBox 21">
          <a:extLst>
            <a:ext uri="{FF2B5EF4-FFF2-40B4-BE49-F238E27FC236}">
              <a16:creationId xmlns:a16="http://schemas.microsoft.com/office/drawing/2014/main" id="{8F545747-1B74-E646-AD62-0543E743B9EC}"/>
            </a:ext>
          </a:extLst>
        </xdr:cNvPr>
        <xdr:cNvSpPr txBox="1"/>
      </xdr:nvSpPr>
      <xdr:spPr>
        <a:xfrm>
          <a:off x="5676101" y="2870512"/>
          <a:ext cx="3307973" cy="386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Mitarbeiterübersicht</a:t>
          </a:r>
        </a:p>
      </xdr:txBody>
    </xdr:sp>
    <xdr:clientData/>
  </xdr:twoCellAnchor>
  <xdr:twoCellAnchor>
    <xdr:from>
      <xdr:col>0</xdr:col>
      <xdr:colOff>209176</xdr:colOff>
      <xdr:row>0</xdr:row>
      <xdr:rowOff>29881</xdr:rowOff>
    </xdr:from>
    <xdr:to>
      <xdr:col>13</xdr:col>
      <xdr:colOff>1524000</xdr:colOff>
      <xdr:row>0</xdr:row>
      <xdr:rowOff>1001058</xdr:rowOff>
    </xdr:to>
    <xdr:sp macro="" textlink="">
      <xdr:nvSpPr>
        <xdr:cNvPr id="25" name="TextBox 24">
          <a:extLst>
            <a:ext uri="{FF2B5EF4-FFF2-40B4-BE49-F238E27FC236}">
              <a16:creationId xmlns:a16="http://schemas.microsoft.com/office/drawing/2014/main" id="{6E19B2FF-C1A8-0558-9D1E-50C29EB1C5A7}"/>
            </a:ext>
          </a:extLst>
        </xdr:cNvPr>
        <xdr:cNvSpPr txBox="1"/>
      </xdr:nvSpPr>
      <xdr:spPr>
        <a:xfrm>
          <a:off x="209176" y="29881"/>
          <a:ext cx="9114118" cy="97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Eingabe</a:t>
          </a:r>
        </a:p>
      </xdr:txBody>
    </xdr:sp>
    <xdr:clientData/>
  </xdr:twoCellAnchor>
  <xdr:twoCellAnchor>
    <xdr:from>
      <xdr:col>0</xdr:col>
      <xdr:colOff>345440</xdr:colOff>
      <xdr:row>0</xdr:row>
      <xdr:rowOff>843280</xdr:rowOff>
    </xdr:from>
    <xdr:to>
      <xdr:col>5</xdr:col>
      <xdr:colOff>355600</xdr:colOff>
      <xdr:row>0</xdr:row>
      <xdr:rowOff>843280</xdr:rowOff>
    </xdr:to>
    <xdr:cxnSp macro="">
      <xdr:nvCxnSpPr>
        <xdr:cNvPr id="27" name="Straight Connector 26">
          <a:extLst>
            <a:ext uri="{FF2B5EF4-FFF2-40B4-BE49-F238E27FC236}">
              <a16:creationId xmlns:a16="http://schemas.microsoft.com/office/drawing/2014/main" id="{7806CBDA-CFE1-3570-351E-4E74ADE359F0}"/>
            </a:ext>
          </a:extLst>
        </xdr:cNvPr>
        <xdr:cNvCxnSpPr/>
      </xdr:nvCxnSpPr>
      <xdr:spPr>
        <a:xfrm>
          <a:off x="345440" y="843280"/>
          <a:ext cx="2613660" cy="0"/>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556362</xdr:colOff>
      <xdr:row>0</xdr:row>
      <xdr:rowOff>24643</xdr:rowOff>
    </xdr:from>
    <xdr:to>
      <xdr:col>4</xdr:col>
      <xdr:colOff>1200188</xdr:colOff>
      <xdr:row>0</xdr:row>
      <xdr:rowOff>995617</xdr:rowOff>
    </xdr:to>
    <xdr:sp macro="" textlink="">
      <xdr:nvSpPr>
        <xdr:cNvPr id="36" name="TextBox 35">
          <a:extLst>
            <a:ext uri="{FF2B5EF4-FFF2-40B4-BE49-F238E27FC236}">
              <a16:creationId xmlns:a16="http://schemas.microsoft.com/office/drawing/2014/main" id="{5D6716E9-4C06-AB4D-ACCA-5A4B79F9DA28}"/>
            </a:ext>
          </a:extLst>
        </xdr:cNvPr>
        <xdr:cNvSpPr txBox="1"/>
      </xdr:nvSpPr>
      <xdr:spPr>
        <a:xfrm>
          <a:off x="1254491" y="24643"/>
          <a:ext cx="643826" cy="97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g</a:t>
          </a:r>
        </a:p>
      </xdr:txBody>
    </xdr:sp>
    <xdr:clientData/>
  </xdr:twoCellAnchor>
  <xdr:twoCellAnchor>
    <xdr:from>
      <xdr:col>4</xdr:col>
      <xdr:colOff>857250</xdr:colOff>
      <xdr:row>0</xdr:row>
      <xdr:rowOff>843280</xdr:rowOff>
    </xdr:from>
    <xdr:to>
      <xdr:col>5</xdr:col>
      <xdr:colOff>358775</xdr:colOff>
      <xdr:row>0</xdr:row>
      <xdr:rowOff>843280</xdr:rowOff>
    </xdr:to>
    <xdr:cxnSp macro="">
      <xdr:nvCxnSpPr>
        <xdr:cNvPr id="37" name="Straight Connector 36">
          <a:extLst>
            <a:ext uri="{FF2B5EF4-FFF2-40B4-BE49-F238E27FC236}">
              <a16:creationId xmlns:a16="http://schemas.microsoft.com/office/drawing/2014/main" id="{39971FDB-35D1-9D43-9EFB-BC70F2E154E5}"/>
            </a:ext>
          </a:extLst>
        </xdr:cNvPr>
        <xdr:cNvCxnSpPr/>
      </xdr:nvCxnSpPr>
      <xdr:spPr>
        <a:xfrm>
          <a:off x="1555750" y="843280"/>
          <a:ext cx="1406525" cy="0"/>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146417</xdr:colOff>
      <xdr:row>9</xdr:row>
      <xdr:rowOff>223689</xdr:rowOff>
    </xdr:from>
    <xdr:to>
      <xdr:col>34</xdr:col>
      <xdr:colOff>230499</xdr:colOff>
      <xdr:row>13</xdr:row>
      <xdr:rowOff>1220</xdr:rowOff>
    </xdr:to>
    <xdr:sp macro="" textlink="">
      <xdr:nvSpPr>
        <xdr:cNvPr id="2" name="TextBox 1">
          <a:extLst>
            <a:ext uri="{FF2B5EF4-FFF2-40B4-BE49-F238E27FC236}">
              <a16:creationId xmlns:a16="http://schemas.microsoft.com/office/drawing/2014/main" id="{461E5D4C-095D-904A-9AA8-3C38286565F4}"/>
            </a:ext>
          </a:extLst>
        </xdr:cNvPr>
        <xdr:cNvSpPr txBox="1"/>
      </xdr:nvSpPr>
      <xdr:spPr>
        <a:xfrm>
          <a:off x="15149350" y="2848356"/>
          <a:ext cx="778349" cy="1030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3</a:t>
          </a: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a:p>
          <a:endParaRPr lang="en-GB" sz="54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endParaRPr>
        </a:p>
      </xdr:txBody>
    </xdr:sp>
    <xdr:clientData/>
  </xdr:twoCellAnchor>
  <xdr:twoCellAnchor>
    <xdr:from>
      <xdr:col>33</xdr:col>
      <xdr:colOff>647699</xdr:colOff>
      <xdr:row>9</xdr:row>
      <xdr:rowOff>332602</xdr:rowOff>
    </xdr:from>
    <xdr:to>
      <xdr:col>39</xdr:col>
      <xdr:colOff>0</xdr:colOff>
      <xdr:row>10</xdr:row>
      <xdr:rowOff>177799</xdr:rowOff>
    </xdr:to>
    <xdr:sp macro="" textlink="">
      <xdr:nvSpPr>
        <xdr:cNvPr id="3" name="TextBox 2">
          <a:extLst>
            <a:ext uri="{FF2B5EF4-FFF2-40B4-BE49-F238E27FC236}">
              <a16:creationId xmlns:a16="http://schemas.microsoft.com/office/drawing/2014/main" id="{7D72B8CB-E315-1D4C-BDBE-DDF72BE00D2F}"/>
            </a:ext>
          </a:extLst>
        </xdr:cNvPr>
        <xdr:cNvSpPr txBox="1"/>
      </xdr:nvSpPr>
      <xdr:spPr>
        <a:xfrm>
          <a:off x="25222199" y="1951852"/>
          <a:ext cx="3352801" cy="480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Abwesenheitstage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52869</xdr:rowOff>
    </xdr:from>
    <xdr:to>
      <xdr:col>34</xdr:col>
      <xdr:colOff>660400</xdr:colOff>
      <xdr:row>6</xdr:row>
      <xdr:rowOff>33644</xdr:rowOff>
    </xdr:to>
    <xdr:pic>
      <xdr:nvPicPr>
        <xdr:cNvPr id="2" name="Grafik 115">
          <a:extLst>
            <a:ext uri="{FF2B5EF4-FFF2-40B4-BE49-F238E27FC236}">
              <a16:creationId xmlns:a16="http://schemas.microsoft.com/office/drawing/2014/main" id="{F9355DE8-F2DE-B548-B635-FBBCF037E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52869"/>
          <a:ext cx="30480000" cy="971375"/>
        </a:xfrm>
        <a:prstGeom prst="rect">
          <a:avLst/>
        </a:prstGeom>
        <a:noFill/>
        <a:ln>
          <a:noFill/>
        </a:ln>
      </xdr:spPr>
    </xdr:pic>
    <xdr:clientData/>
  </xdr:twoCellAnchor>
  <xdr:twoCellAnchor editAs="oneCell">
    <xdr:from>
      <xdr:col>30</xdr:col>
      <xdr:colOff>530941</xdr:colOff>
      <xdr:row>0</xdr:row>
      <xdr:rowOff>135427</xdr:rowOff>
    </xdr:from>
    <xdr:to>
      <xdr:col>35</xdr:col>
      <xdr:colOff>320094</xdr:colOff>
      <xdr:row>5</xdr:row>
      <xdr:rowOff>1106</xdr:rowOff>
    </xdr:to>
    <xdr:pic>
      <xdr:nvPicPr>
        <xdr:cNvPr id="3" name="Grafik 113" descr="A picture containing text, tableware, dishware, plate&#10;&#10;Description automatically generated">
          <a:extLst>
            <a:ext uri="{FF2B5EF4-FFF2-40B4-BE49-F238E27FC236}">
              <a16:creationId xmlns:a16="http://schemas.microsoft.com/office/drawing/2014/main" id="{B504F082-9A43-B343-9BD8-345F533FA4ED}"/>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7073941" y="135427"/>
          <a:ext cx="3281653" cy="691179"/>
        </a:xfrm>
        <a:prstGeom prst="rect">
          <a:avLst/>
        </a:prstGeom>
        <a:noFill/>
        <a:ln>
          <a:noFill/>
        </a:ln>
      </xdr:spPr>
    </xdr:pic>
    <xdr:clientData/>
  </xdr:twoCellAnchor>
  <xdr:twoCellAnchor>
    <xdr:from>
      <xdr:col>0</xdr:col>
      <xdr:colOff>209176</xdr:colOff>
      <xdr:row>0</xdr:row>
      <xdr:rowOff>0</xdr:rowOff>
    </xdr:from>
    <xdr:to>
      <xdr:col>8</xdr:col>
      <xdr:colOff>112751</xdr:colOff>
      <xdr:row>5</xdr:row>
      <xdr:rowOff>145677</xdr:rowOff>
    </xdr:to>
    <xdr:sp macro="" textlink="">
      <xdr:nvSpPr>
        <xdr:cNvPr id="4" name="TextBox 24">
          <a:extLst>
            <a:ext uri="{FF2B5EF4-FFF2-40B4-BE49-F238E27FC236}">
              <a16:creationId xmlns:a16="http://schemas.microsoft.com/office/drawing/2014/main" id="{8A0A0424-B834-3B42-ACA1-F10B5DF772F4}"/>
            </a:ext>
          </a:extLst>
        </xdr:cNvPr>
        <xdr:cNvSpPr txBox="1"/>
      </xdr:nvSpPr>
      <xdr:spPr>
        <a:xfrm>
          <a:off x="209176" y="0"/>
          <a:ext cx="11079575" cy="97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Kooperationspartner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36</xdr:col>
      <xdr:colOff>2788</xdr:colOff>
      <xdr:row>4</xdr:row>
      <xdr:rowOff>141</xdr:rowOff>
    </xdr:to>
    <xdr:pic>
      <xdr:nvPicPr>
        <xdr:cNvPr id="2" name="Grafik 115">
          <a:extLst>
            <a:ext uri="{FF2B5EF4-FFF2-40B4-BE49-F238E27FC236}">
              <a16:creationId xmlns:a16="http://schemas.microsoft.com/office/drawing/2014/main" id="{8812032D-2EE9-F146-891D-82F0F038D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0" y="1"/>
          <a:ext cx="13133294" cy="821905"/>
        </a:xfrm>
        <a:prstGeom prst="rect">
          <a:avLst/>
        </a:prstGeom>
        <a:noFill/>
        <a:ln>
          <a:noFill/>
        </a:ln>
      </xdr:spPr>
    </xdr:pic>
    <xdr:clientData/>
  </xdr:twoCellAnchor>
  <xdr:twoCellAnchor editAs="oneCell">
    <xdr:from>
      <xdr:col>28</xdr:col>
      <xdr:colOff>223341</xdr:colOff>
      <xdr:row>1</xdr:row>
      <xdr:rowOff>3236</xdr:rowOff>
    </xdr:from>
    <xdr:to>
      <xdr:col>34</xdr:col>
      <xdr:colOff>695186</xdr:colOff>
      <xdr:row>3</xdr:row>
      <xdr:rowOff>201216</xdr:rowOff>
    </xdr:to>
    <xdr:pic>
      <xdr:nvPicPr>
        <xdr:cNvPr id="3" name="Grafik 113" descr="A picture containing text, tableware, dishware, plate&#10;&#10;Description automatically generated">
          <a:extLst>
            <a:ext uri="{FF2B5EF4-FFF2-40B4-BE49-F238E27FC236}">
              <a16:creationId xmlns:a16="http://schemas.microsoft.com/office/drawing/2014/main" id="{8076794B-3FF9-F54A-8357-C8BA7181B463}"/>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7797984" y="173325"/>
          <a:ext cx="2373355" cy="534984"/>
        </a:xfrm>
        <a:prstGeom prst="rect">
          <a:avLst/>
        </a:prstGeom>
        <a:noFill/>
        <a:ln>
          <a:noFill/>
        </a:ln>
      </xdr:spPr>
    </xdr:pic>
    <xdr:clientData/>
  </xdr:twoCellAnchor>
  <xdr:twoCellAnchor>
    <xdr:from>
      <xdr:col>0</xdr:col>
      <xdr:colOff>405449</xdr:colOff>
      <xdr:row>0</xdr:row>
      <xdr:rowOff>14762</xdr:rowOff>
    </xdr:from>
    <xdr:to>
      <xdr:col>30</xdr:col>
      <xdr:colOff>166560</xdr:colOff>
      <xdr:row>4</xdr:row>
      <xdr:rowOff>22679</xdr:rowOff>
    </xdr:to>
    <xdr:sp macro="" textlink="">
      <xdr:nvSpPr>
        <xdr:cNvPr id="4" name="TextBox 3">
          <a:extLst>
            <a:ext uri="{FF2B5EF4-FFF2-40B4-BE49-F238E27FC236}">
              <a16:creationId xmlns:a16="http://schemas.microsoft.com/office/drawing/2014/main" id="{F039BB97-3FA9-2142-BE8E-4A6690F3B846}"/>
            </a:ext>
          </a:extLst>
        </xdr:cNvPr>
        <xdr:cNvSpPr txBox="1"/>
      </xdr:nvSpPr>
      <xdr:spPr>
        <a:xfrm>
          <a:off x="405449" y="14762"/>
          <a:ext cx="8547202" cy="827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u="none">
              <a:gradFill flip="none" rotWithShape="1">
                <a:gsLst>
                  <a:gs pos="0">
                    <a:schemeClr val="bg1"/>
                  </a:gs>
                  <a:gs pos="100000">
                    <a:srgbClr val="062938"/>
                  </a:gs>
                  <a:gs pos="68000">
                    <a:srgbClr val="DEF6FF"/>
                  </a:gs>
                  <a:gs pos="32000">
                    <a:schemeClr val="bg1"/>
                  </a:gs>
                </a:gsLst>
                <a:lin ang="5400000" scaled="1"/>
                <a:tileRect/>
              </a:gradFill>
              <a:latin typeface="Open Sans" pitchFamily="2" charset="0"/>
              <a:ea typeface="Open Sans" pitchFamily="2" charset="0"/>
              <a:cs typeface="Open Sans" pitchFamily="2" charset="0"/>
            </a:rPr>
            <a:t>Stundenzettel</a:t>
          </a:r>
        </a:p>
      </xdr:txBody>
    </xdr:sp>
    <xdr:clientData/>
  </xdr:twoCellAnchor>
  <xdr:twoCellAnchor>
    <xdr:from>
      <xdr:col>0</xdr:col>
      <xdr:colOff>504249</xdr:colOff>
      <xdr:row>3</xdr:row>
      <xdr:rowOff>95250</xdr:rowOff>
    </xdr:from>
    <xdr:to>
      <xdr:col>10</xdr:col>
      <xdr:colOff>68595</xdr:colOff>
      <xdr:row>3</xdr:row>
      <xdr:rowOff>97117</xdr:rowOff>
    </xdr:to>
    <xdr:cxnSp macro="">
      <xdr:nvCxnSpPr>
        <xdr:cNvPr id="5" name="Straight Connector 4">
          <a:extLst>
            <a:ext uri="{FF2B5EF4-FFF2-40B4-BE49-F238E27FC236}">
              <a16:creationId xmlns:a16="http://schemas.microsoft.com/office/drawing/2014/main" id="{9D38E9E1-8AF2-DD43-8B77-76D65C171873}"/>
            </a:ext>
          </a:extLst>
        </xdr:cNvPr>
        <xdr:cNvCxnSpPr/>
      </xdr:nvCxnSpPr>
      <xdr:spPr>
        <a:xfrm>
          <a:off x="504249" y="580159"/>
          <a:ext cx="3270437" cy="1867"/>
        </a:xfrm>
        <a:prstGeom prst="line">
          <a:avLst/>
        </a:prstGeom>
        <a:ln w="19050">
          <a:solidFill>
            <a:srgbClr val="06293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29196</xdr:colOff>
      <xdr:row>12</xdr:row>
      <xdr:rowOff>43792</xdr:rowOff>
    </xdr:from>
    <xdr:to>
      <xdr:col>0</xdr:col>
      <xdr:colOff>525517</xdr:colOff>
      <xdr:row>15</xdr:row>
      <xdr:rowOff>29195</xdr:rowOff>
    </xdr:to>
    <xdr:sp macro="" textlink="">
      <xdr:nvSpPr>
        <xdr:cNvPr id="13" name="TextBox 12">
          <a:extLst>
            <a:ext uri="{FF2B5EF4-FFF2-40B4-BE49-F238E27FC236}">
              <a16:creationId xmlns:a16="http://schemas.microsoft.com/office/drawing/2014/main" id="{7DBB17BC-1693-E947-BEB9-4959869AEC30}"/>
            </a:ext>
          </a:extLst>
        </xdr:cNvPr>
        <xdr:cNvSpPr txBox="1"/>
      </xdr:nvSpPr>
      <xdr:spPr>
        <a:xfrm rot="16200000">
          <a:off x="-306552" y="1678735"/>
          <a:ext cx="1167817"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2020</a:t>
          </a:r>
        </a:p>
      </xdr:txBody>
    </xdr:sp>
    <xdr:clientData/>
  </xdr:twoCellAnchor>
  <xdr:twoCellAnchor>
    <xdr:from>
      <xdr:col>0</xdr:col>
      <xdr:colOff>0</xdr:colOff>
      <xdr:row>40</xdr:row>
      <xdr:rowOff>0</xdr:rowOff>
    </xdr:from>
    <xdr:to>
      <xdr:col>0</xdr:col>
      <xdr:colOff>496321</xdr:colOff>
      <xdr:row>42</xdr:row>
      <xdr:rowOff>212188</xdr:rowOff>
    </xdr:to>
    <xdr:sp macro="" textlink="">
      <xdr:nvSpPr>
        <xdr:cNvPr id="6" name="TextBox 5">
          <a:extLst>
            <a:ext uri="{FF2B5EF4-FFF2-40B4-BE49-F238E27FC236}">
              <a16:creationId xmlns:a16="http://schemas.microsoft.com/office/drawing/2014/main" id="{5E5F60EB-27D4-C440-BF27-2424A91484E0}"/>
            </a:ext>
          </a:extLst>
        </xdr:cNvPr>
        <xdr:cNvSpPr txBox="1"/>
      </xdr:nvSpPr>
      <xdr:spPr>
        <a:xfrm rot="16200000">
          <a:off x="-328514" y="8640210"/>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2021</a:t>
          </a:r>
        </a:p>
      </xdr:txBody>
    </xdr:sp>
    <xdr:clientData/>
  </xdr:twoCellAnchor>
  <xdr:twoCellAnchor>
    <xdr:from>
      <xdr:col>0</xdr:col>
      <xdr:colOff>0</xdr:colOff>
      <xdr:row>68</xdr:row>
      <xdr:rowOff>0</xdr:rowOff>
    </xdr:from>
    <xdr:to>
      <xdr:col>0</xdr:col>
      <xdr:colOff>496321</xdr:colOff>
      <xdr:row>70</xdr:row>
      <xdr:rowOff>212188</xdr:rowOff>
    </xdr:to>
    <xdr:sp macro="" textlink="">
      <xdr:nvSpPr>
        <xdr:cNvPr id="7" name="TextBox 6">
          <a:extLst>
            <a:ext uri="{FF2B5EF4-FFF2-40B4-BE49-F238E27FC236}">
              <a16:creationId xmlns:a16="http://schemas.microsoft.com/office/drawing/2014/main" id="{F7DD8AB5-D77B-4A4D-99B2-7BBF54E30B92}"/>
            </a:ext>
          </a:extLst>
        </xdr:cNvPr>
        <xdr:cNvSpPr txBox="1"/>
      </xdr:nvSpPr>
      <xdr:spPr>
        <a:xfrm rot="16200000">
          <a:off x="-328514" y="15602532"/>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2022</a:t>
          </a:r>
        </a:p>
      </xdr:txBody>
    </xdr:sp>
    <xdr:clientData/>
  </xdr:twoCellAnchor>
  <xdr:twoCellAnchor>
    <xdr:from>
      <xdr:col>0</xdr:col>
      <xdr:colOff>0</xdr:colOff>
      <xdr:row>96</xdr:row>
      <xdr:rowOff>0</xdr:rowOff>
    </xdr:from>
    <xdr:to>
      <xdr:col>0</xdr:col>
      <xdr:colOff>496321</xdr:colOff>
      <xdr:row>98</xdr:row>
      <xdr:rowOff>212188</xdr:rowOff>
    </xdr:to>
    <xdr:sp macro="" textlink="">
      <xdr:nvSpPr>
        <xdr:cNvPr id="8" name="TextBox 7">
          <a:extLst>
            <a:ext uri="{FF2B5EF4-FFF2-40B4-BE49-F238E27FC236}">
              <a16:creationId xmlns:a16="http://schemas.microsoft.com/office/drawing/2014/main" id="{34D0DE32-A0FE-EF45-89D9-A197AD84A182}"/>
            </a:ext>
          </a:extLst>
        </xdr:cNvPr>
        <xdr:cNvSpPr txBox="1"/>
      </xdr:nvSpPr>
      <xdr:spPr>
        <a:xfrm rot="16200000">
          <a:off x="-328514" y="22564853"/>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2023</a:t>
          </a:r>
        </a:p>
      </xdr:txBody>
    </xdr:sp>
    <xdr:clientData/>
  </xdr:twoCellAnchor>
  <xdr:twoCellAnchor>
    <xdr:from>
      <xdr:col>0</xdr:col>
      <xdr:colOff>0</xdr:colOff>
      <xdr:row>124</xdr:row>
      <xdr:rowOff>0</xdr:rowOff>
    </xdr:from>
    <xdr:to>
      <xdr:col>0</xdr:col>
      <xdr:colOff>496321</xdr:colOff>
      <xdr:row>126</xdr:row>
      <xdr:rowOff>212188</xdr:rowOff>
    </xdr:to>
    <xdr:sp macro="" textlink="">
      <xdr:nvSpPr>
        <xdr:cNvPr id="9" name="TextBox 8">
          <a:extLst>
            <a:ext uri="{FF2B5EF4-FFF2-40B4-BE49-F238E27FC236}">
              <a16:creationId xmlns:a16="http://schemas.microsoft.com/office/drawing/2014/main" id="{5E4C1F25-0C53-304B-936D-E855D976684D}"/>
            </a:ext>
          </a:extLst>
        </xdr:cNvPr>
        <xdr:cNvSpPr txBox="1"/>
      </xdr:nvSpPr>
      <xdr:spPr>
        <a:xfrm rot="16200000">
          <a:off x="-328514" y="29300389"/>
          <a:ext cx="115334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2024</a:t>
          </a:r>
        </a:p>
      </xdr:txBody>
    </xdr:sp>
    <xdr:clientData/>
  </xdr:twoCellAnchor>
  <xdr:twoCellAnchor>
    <xdr:from>
      <xdr:col>0</xdr:col>
      <xdr:colOff>0</xdr:colOff>
      <xdr:row>151</xdr:row>
      <xdr:rowOff>170088</xdr:rowOff>
    </xdr:from>
    <xdr:to>
      <xdr:col>0</xdr:col>
      <xdr:colOff>496321</xdr:colOff>
      <xdr:row>156</xdr:row>
      <xdr:rowOff>181427</xdr:rowOff>
    </xdr:to>
    <xdr:sp macro="" textlink="">
      <xdr:nvSpPr>
        <xdr:cNvPr id="10" name="TextBox 9">
          <a:extLst>
            <a:ext uri="{FF2B5EF4-FFF2-40B4-BE49-F238E27FC236}">
              <a16:creationId xmlns:a16="http://schemas.microsoft.com/office/drawing/2014/main" id="{419A20BD-F77C-BA49-91F0-7908AA5CD2E6}"/>
            </a:ext>
          </a:extLst>
        </xdr:cNvPr>
        <xdr:cNvSpPr txBox="1"/>
      </xdr:nvSpPr>
      <xdr:spPr>
        <a:xfrm rot="16200000">
          <a:off x="-313134" y="36190633"/>
          <a:ext cx="1122589" cy="4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800" b="1">
              <a:gradFill>
                <a:gsLst>
                  <a:gs pos="0">
                    <a:srgbClr val="062938"/>
                  </a:gs>
                  <a:gs pos="46000">
                    <a:srgbClr val="08445A"/>
                  </a:gs>
                  <a:gs pos="100000">
                    <a:srgbClr val="DEF6FF"/>
                  </a:gs>
                </a:gsLst>
                <a:lin ang="5400000" scaled="1"/>
              </a:gradFill>
              <a:latin typeface="Open Sans" pitchFamily="2" charset="0"/>
              <a:ea typeface="Open Sans" pitchFamily="2" charset="0"/>
              <a:cs typeface="Open Sans" pitchFamily="2" charset="0"/>
            </a:rPr>
            <a:t>2025</a:t>
          </a:r>
        </a:p>
      </xdr:txBody>
    </xdr:sp>
    <xdr:clientData/>
  </xdr:twoCellAnchor>
  <xdr:twoCellAnchor>
    <xdr:from>
      <xdr:col>0</xdr:col>
      <xdr:colOff>428562</xdr:colOff>
      <xdr:row>5</xdr:row>
      <xdr:rowOff>15532</xdr:rowOff>
    </xdr:from>
    <xdr:to>
      <xdr:col>4</xdr:col>
      <xdr:colOff>40593</xdr:colOff>
      <xdr:row>5</xdr:row>
      <xdr:rowOff>387518</xdr:rowOff>
    </xdr:to>
    <xdr:sp macro="" textlink="">
      <xdr:nvSpPr>
        <xdr:cNvPr id="12" name="TextBox 11">
          <a:extLst>
            <a:ext uri="{FF2B5EF4-FFF2-40B4-BE49-F238E27FC236}">
              <a16:creationId xmlns:a16="http://schemas.microsoft.com/office/drawing/2014/main" id="{015E8D08-24FE-3E4B-9157-18BE24E5D10B}"/>
            </a:ext>
          </a:extLst>
        </xdr:cNvPr>
        <xdr:cNvSpPr txBox="1"/>
      </xdr:nvSpPr>
      <xdr:spPr>
        <a:xfrm>
          <a:off x="428562" y="995578"/>
          <a:ext cx="1798287" cy="37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Auswahl</a:t>
          </a:r>
        </a:p>
      </xdr:txBody>
    </xdr:sp>
    <xdr:clientData/>
  </xdr:twoCellAnchor>
  <xdr:twoCellAnchor>
    <xdr:from>
      <xdr:col>14</xdr:col>
      <xdr:colOff>191699</xdr:colOff>
      <xdr:row>5</xdr:row>
      <xdr:rowOff>0</xdr:rowOff>
    </xdr:from>
    <xdr:to>
      <xdr:col>21</xdr:col>
      <xdr:colOff>203100</xdr:colOff>
      <xdr:row>5</xdr:row>
      <xdr:rowOff>371986</xdr:rowOff>
    </xdr:to>
    <xdr:sp macro="" textlink="">
      <xdr:nvSpPr>
        <xdr:cNvPr id="14" name="TextBox 13">
          <a:extLst>
            <a:ext uri="{FF2B5EF4-FFF2-40B4-BE49-F238E27FC236}">
              <a16:creationId xmlns:a16="http://schemas.microsoft.com/office/drawing/2014/main" id="{78C7D899-24C2-3745-BFFA-D2D71DD5B968}"/>
            </a:ext>
          </a:extLst>
        </xdr:cNvPr>
        <xdr:cNvSpPr txBox="1"/>
      </xdr:nvSpPr>
      <xdr:spPr>
        <a:xfrm>
          <a:off x="4936227" y="998428"/>
          <a:ext cx="1800584" cy="37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200" b="1" u="sng">
              <a:gradFill flip="none" rotWithShape="1">
                <a:gsLst>
                  <a:gs pos="0">
                    <a:srgbClr val="062938"/>
                  </a:gs>
                  <a:gs pos="46000">
                    <a:srgbClr val="08445A"/>
                  </a:gs>
                  <a:gs pos="100000">
                    <a:srgbClr val="DEF6FF"/>
                  </a:gs>
                </a:gsLst>
                <a:lin ang="16200000" scaled="1"/>
                <a:tileRect/>
              </a:gradFill>
              <a:latin typeface="Open Sans" pitchFamily="2" charset="0"/>
              <a:ea typeface="Open Sans" pitchFamily="2" charset="0"/>
              <a:cs typeface="Open Sans" pitchFamily="2" charset="0"/>
            </a:rPr>
            <a:t>Hinweis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1041400</xdr:colOff>
      <xdr:row>0</xdr:row>
      <xdr:rowOff>25400</xdr:rowOff>
    </xdr:from>
    <xdr:to>
      <xdr:col>25</xdr:col>
      <xdr:colOff>2357085</xdr:colOff>
      <xdr:row>0</xdr:row>
      <xdr:rowOff>546100</xdr:rowOff>
    </xdr:to>
    <xdr:pic>
      <xdr:nvPicPr>
        <xdr:cNvPr id="2" name="Picture 1">
          <a:extLst>
            <a:ext uri="{FF2B5EF4-FFF2-40B4-BE49-F238E27FC236}">
              <a16:creationId xmlns:a16="http://schemas.microsoft.com/office/drawing/2014/main" id="{D8A128BD-5C33-5CB7-0791-B870525D8EA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899900" y="25400"/>
          <a:ext cx="2382485" cy="520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nsideritgmbh.sharepoint.com/Users/tobiaskoch/Desktop/Favoriten/Gantt%20-%20FZ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Schedule"/>
      <sheetName val="Eingabe von Programmen"/>
    </sheetNames>
    <sheetDataSet>
      <sheetData sheetId="0"/>
      <sheetData sheetId="1"/>
    </sheetDataSet>
  </externalBook>
</externalLink>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13</v>
    <v>3</v>
  </rv>
  <rv s="1">
    <v>13</v>
    <v>1</v>
  </rv>
  <rv s="0">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F427E0-2EFA-1042-A5E5-A1FA06FF2841}" name="Vorhaben_1" displayName="Vorhaben_1" ref="B15:D22" totalsRowShown="0" tableBorderDxfId="198">
  <autoFilter ref="B15:D22" xr:uid="{F3F427E0-2EFA-1042-A5E5-A1FA06FF2841}">
    <filterColumn colId="0" hiddenButton="1"/>
    <filterColumn colId="1" hiddenButton="1"/>
    <filterColumn colId="2" hiddenButton="1"/>
  </autoFilter>
  <tableColumns count="3">
    <tableColumn id="1" xr3:uid="{AF1D93E9-1BE2-C842-93FE-DD8FF261C4CF}" name="Arbeitstitel" dataDxfId="197" totalsRowDxfId="196" dataCellStyle="Normal 4" totalsRowCellStyle="Normal 4"/>
    <tableColumn id="2" xr3:uid="{23C7AC5E-9BA0-E743-BFB8-DEEDF181CAFB}" name="Start" dataDxfId="195" totalsRowDxfId="194" dataCellStyle="Normal 4" totalsRowCellStyle="Normal 4"/>
    <tableColumn id="3" xr3:uid="{3024637F-CCB2-A942-81C1-D00005B31AD1}" name="Ende" dataDxfId="193" totalsRowDxfId="192" dataCellStyle="Normal 4" totalsRowCellStyle="Normal 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D1997-A837-6C46-8C84-8369C3D7D3D9}" name="Arbeitszeiten" displayName="Arbeitszeiten" ref="B27:D2000" totalsRowShown="0" headerRowDxfId="78" dataDxfId="77">
  <autoFilter ref="B27:D2000" xr:uid="{7A1D1997-A837-6C46-8C84-8369C3D7D3D9}">
    <filterColumn colId="0" hiddenButton="1"/>
    <filterColumn colId="1" hiddenButton="1"/>
    <filterColumn colId="2" hiddenButton="1"/>
  </autoFilter>
  <tableColumns count="3">
    <tableColumn id="1" xr3:uid="{4CFAA4AB-234B-434E-BBCB-2313C4D64ABD}" name="Name" dataDxfId="76"/>
    <tableColumn id="2" xr3:uid="{65467CD2-E984-314E-8731-48693BF7856E}" name="Tag" dataDxfId="75"/>
    <tableColumn id="3" xr3:uid="{384CCABA-A4C7-4843-B19E-E7B4122BB8ED}" name="Arbeitszeit" dataDxfId="74"/>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8D3C24-11D5-A548-ABAE-AB4392D706C2}" name="MitarbeiterFTE" displayName="MitarbeiterFTE" ref="I13:AF1999" totalsRowShown="0" headerRowDxfId="73" dataDxfId="72">
  <autoFilter ref="I13:AF1999" xr:uid="{DF8D3C24-11D5-A548-ABAE-AB4392D706C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9EA01463-08C6-8B47-A857-062E5790F51B}" name="Name" dataDxfId="71"/>
    <tableColumn id="2" xr3:uid="{543B58C0-5916-F443-B738-4F8A43231B36}" name="Bundesland" dataDxfId="70"/>
    <tableColumn id="13" xr3:uid="{9E103F2F-4897-814F-8B4C-66466945C151}" name="HS" dataDxfId="69"/>
    <tableColumn id="16" xr3:uid="{588940BD-873F-2C47-B038-E78609FABE72}" name="Tech" dataDxfId="68"/>
    <tableColumn id="18" xr3:uid="{271186A6-6EDE-B849-BFC6-2C6428278F34}" name="Sonst" dataDxfId="67"/>
    <tableColumn id="3" xr3:uid="{75032A34-1100-AC45-AD57-C6675FA744EA}" name="Vorhaben" dataDxfId="66"/>
    <tableColumn id="6" xr3:uid="{56980FBC-73C4-DF4C-8273-7418F35FB743}" name="Art d. Arbeiten" dataDxfId="65"/>
    <tableColumn id="11" xr3:uid="{0D67F26F-3B08-D24E-9D25-C1EAB87C8578}" name="Monat" dataDxfId="64"/>
    <tableColumn id="4" xr3:uid="{C63BF27A-92A8-1B43-8542-1747535382C4}" name="Jahr" dataDxfId="63"/>
    <tableColumn id="5" xr3:uid="{52F75A9D-16F7-5141-B44C-26D2A5DFE1FB}" name="%-Vorhaben" dataDxfId="62"/>
    <tableColumn id="7" xr3:uid="{CFB1D7D2-A4F5-0548-806E-BAC4053BB38A}" name="Steuerbrutto + AG-Anteile" dataDxfId="61">
      <calculatedColumnFormula>_xlfn.LET(
_xlpm.ausLJ,_xlfn.XLOOKUP(MitarbeiterFTE[[#This Row],[Name]]&amp;"|"&amp;MitarbeiterFTE[[#This Row],[Jahr]]&amp;"|"&amp;MitarbeiterFTE[[#This Row],[Monat]],#REF!,#REF!,"not found",0,1),
IF(_xlpm.ausLJ="not found","input missing",_xlpm.ausLJ))</calculatedColumnFormula>
    </tableColumn>
    <tableColumn id="20" xr3:uid="{749F3114-93E0-7941-AF8E-10988D4936B0}" name="Steuerbrutto" dataDxfId="60">
      <calculatedColumnFormula>_xlfn.LET(
_xlpm.ausLJ,_xlfn.XLOOKUP(MitarbeiterFTE[[#This Row],[Name]]&amp;"|"&amp;MitarbeiterFTE[[#This Row],[Jahr]]&amp;"|"&amp;MitarbeiterFTE[[#This Row],[Monat]],#REF!,#REF!,"not found",0,1),
IF(_xlpm.ausLJ="not found","input missing",_xlpm.ausLJ))</calculatedColumnFormula>
    </tableColumn>
    <tableColumn id="12" xr3:uid="{D39FB513-FC1D-2340-A71C-0DC95B8BADCF}" name="Std. / Wo." dataDxfId="59"/>
    <tableColumn id="14" xr3:uid="{760CB0F0-5904-BF42-8BE2-339694A58D92}" name="Feiertage" dataDxfId="58">
      <calculatedColumnFormula array="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calculatedColumnFormula>
    </tableColumn>
    <tableColumn id="15" xr3:uid="{D744AC78-77AF-9541-B3C1-C27237C07A4F}" name="Sonst. Abwesend" dataDxfId="57">
      <calculatedColumnFormula>_xlfn.LET(
_xlpm.abw,COUNTIFS(Table6[Tag],"&gt;="&amp;DATE(MitarbeiterFTE[[#This Row],[Jahr]],MitarbeiterFTE[[#This Row],[Monat]],1),Table6[Tag],"&lt;="&amp;EOMONTH(DATE(MitarbeiterFTE[[#This Row],[Jahr]],MitarbeiterFTE[[#This Row],[Monat]],1),0),Table6[Name],MitarbeiterFTE[[#This Row],[Name]],Table6[FT/WE],0),
IF(MitarbeiterFTE[[#This Row],[Name]]&amp;"1"="1","input missing",_xlpm.abw))</calculatedColumnFormula>
    </tableColumn>
    <tableColumn id="17" xr3:uid="{5D9EF09F-CB9D-614C-8881-5633071C10D6}" name="Sum Abwesend" dataDxfId="56">
      <calculatedColumnFormula>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calculatedColumnFormula>
    </tableColumn>
    <tableColumn id="8" xr3:uid="{E0231C99-2319-934C-8DC8-823098293348}" name="Stunden" dataDxfId="55">
      <calculatedColumnFormula>_xlfn.LET(
_xlpm.Monat_Start,DATE(MitarbeiterFTE[[#This Row],[Jahr]],MitarbeiterFTE[[#This Row],[Monat]],1),
_xlpm.AT_Monat,NETWORKDAYS(_xlpm.Monat_Start,EOMONTH(_xlpm.Monat_Start,0)),
IFERROR((MitarbeiterFTE[[#This Row],[Std. / Wo.]]/5)*MitarbeiterFTE[[#This Row],[%-Vorhaben]]*(_xlpm.AT_Monat-MitarbeiterFTE[[#This Row],[Sum Abwesend]]),"input missing"))</calculatedColumnFormula>
    </tableColumn>
    <tableColumn id="10" xr3:uid="{44E698A9-73D9-9C46-A456-69F301DF4DE9}" name="Kosten" dataDxfId="54">
      <calculatedColumnFormula>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calculatedColumnFormula>
    </tableColumn>
    <tableColumn id="23" xr3:uid="{A3E1E331-79B0-FC47-A5FD-134ED953E482}" name="lookup" dataDxfId="53">
      <calculatedColumnFormula>_xlfn.LET(_xlpm.var,MitarbeiterFTE[[#This Row],[Name]]&amp;"|"&amp;MitarbeiterFTE[[#This Row],[Vorhaben]]&amp;"|"&amp;MitarbeiterFTE[[#This Row],[Monat]]&amp;"|"&amp;MitarbeiterFTE[[#This Row],[Jahr]], IF(_xlpm.var="|||","input missing",_xlpm.var))</calculatedColumnFormula>
    </tableColumn>
    <tableColumn id="9" xr3:uid="{362E7011-E432-EC43-94D5-1DAFB3A77872}" name="BWD" dataDxfId="52">
      <calculatedColumnFormula>_xlfn.LET(
_xlpm.start,DATE(MitarbeiterFTE[[#This Row],[Jahr]],MitarbeiterFTE[[#This Row],[Monat]],1),
_xlpm.end,EOMONTH(_xlpm.start,0),
NETWORKDAYS(_xlpm.start,_xlpm.end))</calculatedColumnFormula>
    </tableColumn>
    <tableColumn id="19" xr3:uid="{B6B5B82C-2FE4-F34D-92AE-5C3385BCF33D}" name="NWD" dataDxfId="51">
      <calculatedColumnFormula>MitarbeiterFTE[[#This Row],[BWD]]-MitarbeiterFTE[[#This Row],[Sum Abwesend]]</calculatedColumnFormula>
    </tableColumn>
    <tableColumn id="21" xr3:uid="{CC7D91DA-4476-424E-A6E7-6DB2B56B5FD2}" name="BWD Jahr" dataDxfId="50">
      <calculatedColumnFormula>SUMIFS(MitarbeiterFTE[BWD],MitarbeiterFTE[Jahr],MitarbeiterFTE[[#This Row],[Jahr]],MitarbeiterFTE[Name],MitarbeiterFTE[[#This Row],[Name]])</calculatedColumnFormula>
    </tableColumn>
    <tableColumn id="24" xr3:uid="{9BF750CC-040D-9442-BB57-62FDF1E69FE6}" name="NWD Jahr" dataDxfId="49">
      <calculatedColumnFormula>SUMIFS(MitarbeiterFTE[NWD],MitarbeiterFTE[Jahr],MitarbeiterFTE[[#This Row],[Jahr]],MitarbeiterFTE[Name],MitarbeiterFTE[[#This Row],[Name]])</calculatedColumnFormula>
    </tableColumn>
    <tableColumn id="22" xr3:uid="{D10D435B-6D51-3A4C-A54D-BE1FC0313F5B}" name="Ausbildungsstatus" dataDxfId="48">
      <calculatedColumnFormula>IF(MitarbeiterFTE[[#This Row],[HS]]="ja",2,IF(MitarbeiterFTE[[#This Row],[Tech]]="ja",1,IF(MitarbeiterFTE[[#This Row],[Sonst]]="ja",0,"input missing")))</calculatedColumnFormula>
    </tableColumn>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F175AB-688A-8242-98AC-1A01CDA7865C}" name="Vorhaben_2" displayName="Vorhaben_2" ref="E12:G19" totalsRowShown="0" headerRowDxfId="47" dataDxfId="46">
  <autoFilter ref="E12:G19" xr:uid="{B5F175AB-688A-8242-98AC-1A01CDA7865C}">
    <filterColumn colId="0" hiddenButton="1"/>
    <filterColumn colId="1" hiddenButton="1"/>
    <filterColumn colId="2" hiddenButton="1"/>
  </autoFilter>
  <tableColumns count="3">
    <tableColumn id="1" xr3:uid="{9BA014A8-D432-644F-8573-113815B2DA55}" name="Vorhabensname" dataDxfId="45">
      <calculatedColumnFormula>_xlfn.LET(_xlpm.out,'Ganzes Unternehmen'!B16,IF(OR(_xlpm.out=0,_xlpm.out="Allgemein"),"",_xlpm.out))</calculatedColumnFormula>
    </tableColumn>
    <tableColumn id="2" xr3:uid="{4FABDB78-B883-CA46-B337-B47FAB686EDE}" name="Vorhabens-ID" dataDxfId="44"/>
    <tableColumn id="5" xr3:uid="{3F1BAA7C-67FE-CC4D-A48D-5654C6C1D745}" name=" " dataDxfId="43"/>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0C92A-6E39-A24F-8BBF-7F7307054044}" name="Table6" displayName="Table6" ref="AI12:AM2000" totalsRowShown="0" headerRowDxfId="42" dataDxfId="41">
  <autoFilter ref="AI12:AM2000" xr:uid="{7590C92A-6E39-A24F-8BBF-7F7307054044}">
    <filterColumn colId="0" hiddenButton="1"/>
    <filterColumn colId="1" hiddenButton="1"/>
    <filterColumn colId="2" hiddenButton="1"/>
    <filterColumn colId="3" hiddenButton="1"/>
    <filterColumn colId="4" hiddenButton="1"/>
  </autoFilter>
  <tableColumns count="5">
    <tableColumn id="1" xr3:uid="{762B8138-CD34-0B4B-9882-B1846D1769E8}" name="Name" dataDxfId="40"/>
    <tableColumn id="2" xr3:uid="{74953A0F-DFF5-984B-BD5E-583013C404D4}" name="Tag" dataDxfId="39"/>
    <tableColumn id="4" xr3:uid="{4A160E56-52FE-4299-B840-4D45D17F3113}" name="Urlaub (U), Krankheit (K), Andere Tätigkeiten (A); Sonderurlaub (S)" dataDxfId="38"/>
    <tableColumn id="3" xr3:uid="{30F245FA-CF8C-4F41-8ED6-A4BF0E73C1C0}" name="FT/WE" dataDxfId="37">
      <calculatedColumnFormula array="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calculatedColumnFormula>
    </tableColumn>
    <tableColumn id="5" xr3:uid="{32CFF054-ED7C-A849-91BF-7A6F3DF36A75}" name="lookup" dataDxfId="36">
      <calculatedColumnFormula>IF(Table6[[#This Row],[FT/WE]]=2,"",Table6[[#This Row],[Name]]&amp;Table6[[#This Row],[Tag]])</calculatedColumnFormula>
    </tableColumn>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1571F6-8733-8345-B1B9-F0B182D77355}" name="Bundesländer" displayName="Bundesländer" ref="X2:Z18" totalsRowShown="0" headerRowDxfId="27" dataDxfId="26">
  <tableColumns count="3">
    <tableColumn id="1" xr3:uid="{5D86147D-294E-C04F-A003-84E42CFD7E18}" name="Deutsch" dataDxfId="25"/>
    <tableColumn id="2" xr3:uid="{5228B69F-20B5-8D46-83A1-C4F23F099EB8}" name="Abkürzung" dataDxfId="24"/>
    <tableColumn id="3" xr3:uid="{C79E823A-244E-BB4A-B328-AAEEBE4D2C55}" name="English" dataDxfId="23"/>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9DBE9-6B98-7949-A2FD-630B8AFB6C79}" name="Feiertage" displayName="Feiertage" ref="B2:V214" totalsRowShown="0" headerRowDxfId="22" dataDxfId="21">
  <sortState xmlns:xlrd2="http://schemas.microsoft.com/office/spreadsheetml/2017/richdata2" ref="B3:V79">
    <sortCondition ref="F2:F79"/>
  </sortState>
  <tableColumns count="21">
    <tableColumn id="1" xr3:uid="{D3CE6299-923B-404A-908C-54283E096BA4}" name="Feiertage" dataDxfId="20"/>
    <tableColumn id="19" xr3:uid="{E95B011E-8184-C34F-AA76-83EECC42473B}" name="IsWorkday" dataDxfId="19" dataCellStyle="Normal 2">
      <calculatedColumnFormula>IF(WEEKDAY(Feiertage[[#This Row],[Datum]],2)&gt;=6,0,1)</calculatedColumnFormula>
    </tableColumn>
    <tableColumn id="22" xr3:uid="{6912D60D-66DA-034A-A8AB-8B86E53A84E5}" name="MJJJJ" dataDxfId="18" dataCellStyle="Normal 2">
      <calculatedColumnFormula>MONTH(Feiertage[[#This Row],[Datum]])&amp;Feiertage[[#This Row],[Jahr]]</calculatedColumnFormula>
    </tableColumn>
    <tableColumn id="20" xr3:uid="{FD04F699-DCED-F24E-B503-7241C53FB4B6}" name="Jahr" dataDxfId="17" dataCellStyle="Normal 2">
      <calculatedColumnFormula>YEAR(Feiertage[[#This Row],[Datum]])</calculatedColumnFormula>
    </tableColumn>
    <tableColumn id="2" xr3:uid="{C528A51A-969B-1A42-BA96-3FBBF98552F1}" name="Datum" dataDxfId="16"/>
    <tableColumn id="3" xr3:uid="{DF6189B9-2CC4-D543-BE68-C44E2B659C63}" name="BW" dataDxfId="15"/>
    <tableColumn id="4" xr3:uid="{0BE48ADA-7E54-7A47-A127-A59A6B10FFAC}" name="BAY" dataDxfId="14"/>
    <tableColumn id="5" xr3:uid="{D12621C9-D3EB-C34D-953E-26F8B63CC0E9}" name="BE" dataDxfId="13"/>
    <tableColumn id="6" xr3:uid="{C2EC009A-5CEE-224E-B82F-24CE22196E37}" name="BB" dataDxfId="12"/>
    <tableColumn id="7" xr3:uid="{3D6C14D6-83F9-344B-ABF8-68DA8CE729ED}" name="HB" dataDxfId="11"/>
    <tableColumn id="8" xr3:uid="{99C01B07-0B94-474F-B9D7-DAAA4D0ED0A7}" name="HH" dataDxfId="10"/>
    <tableColumn id="9" xr3:uid="{082C48AD-1D1C-4249-A47C-FF925830608C}" name="HE" dataDxfId="9"/>
    <tableColumn id="10" xr3:uid="{CCF3A783-286A-254E-A806-064201C30E39}" name="MV" dataDxfId="8"/>
    <tableColumn id="11" xr3:uid="{05A4ACAE-8EFE-5C49-9724-16D05D670BF3}" name="NI" dataDxfId="7"/>
    <tableColumn id="12" xr3:uid="{EDF37121-3EEA-4A44-80B7-599ABA9FD6AC}" name="NRW" dataDxfId="6"/>
    <tableColumn id="13" xr3:uid="{8D093CA1-2ACA-9E48-B470-797D1F9DFA89}" name="RLP" dataDxfId="5"/>
    <tableColumn id="14" xr3:uid="{818FC11F-5E86-DE44-8B80-2D54909F53C5}" name="SL" dataDxfId="4"/>
    <tableColumn id="15" xr3:uid="{2A29305F-1FDD-B74B-8CC0-F0FEF505D897}" name="SN" dataDxfId="3"/>
    <tableColumn id="16" xr3:uid="{1ECDD314-7BE8-4A44-AABA-E65E08D83DF8}" name="SA" dataDxfId="2"/>
    <tableColumn id="17" xr3:uid="{64B06B5D-AAD5-E54D-BE06-1C5ECE960E8D}" name="SH" dataDxfId="1"/>
    <tableColumn id="18" xr3:uid="{C6975857-BB69-6643-950F-3F32080E8381}" name="TH" dataDxfId="0"/>
  </tableColumns>
  <tableStyleInfo name="Table Style 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9E58-8E63-F34B-B913-3611C2E4015F}">
  <sheetPr codeName="Tabelle1">
    <tabColor rgb="FFDEF6FF"/>
    <pageSetUpPr fitToPage="1"/>
  </sheetPr>
  <dimension ref="A1:R66"/>
  <sheetViews>
    <sheetView showGridLines="0" topLeftCell="A6" zoomScale="109" zoomScaleNormal="100" workbookViewId="0">
      <selection activeCell="B19" sqref="B19"/>
    </sheetView>
  </sheetViews>
  <sheetFormatPr baseColWidth="10" defaultColWidth="16" defaultRowHeight="13" zeroHeight="1"/>
  <cols>
    <col min="1" max="1" width="7" customWidth="1"/>
    <col min="2" max="2" width="52.1796875" customWidth="1"/>
    <col min="3" max="5" width="16" customWidth="1"/>
    <col min="6" max="6" width="13" customWidth="1"/>
    <col min="7" max="7" width="15.81640625" customWidth="1"/>
    <col min="8" max="17" width="13" customWidth="1"/>
  </cols>
  <sheetData>
    <row r="1" spans="1:18" ht="14.5">
      <c r="A1" s="74"/>
      <c r="B1" s="75"/>
      <c r="C1" s="76"/>
      <c r="D1" s="76"/>
      <c r="E1" s="76"/>
      <c r="F1" s="76"/>
      <c r="G1" s="76"/>
      <c r="H1" s="76"/>
      <c r="I1" s="76"/>
      <c r="J1" s="76"/>
      <c r="K1" s="76"/>
      <c r="L1" s="76"/>
      <c r="M1" s="76"/>
      <c r="N1" s="76"/>
      <c r="O1" s="76"/>
      <c r="P1" s="76"/>
      <c r="Q1" s="75"/>
      <c r="R1" s="115"/>
    </row>
    <row r="2" spans="1:18" ht="14.5">
      <c r="A2" s="74"/>
      <c r="B2" s="75"/>
      <c r="C2" s="76"/>
      <c r="D2" s="76"/>
      <c r="E2" s="76"/>
      <c r="F2" s="76"/>
      <c r="G2" s="76"/>
      <c r="H2" s="76"/>
      <c r="I2" s="76"/>
      <c r="J2" s="76"/>
      <c r="K2" s="76"/>
      <c r="L2" s="76"/>
      <c r="M2" s="76"/>
      <c r="N2" s="76"/>
      <c r="O2" s="76"/>
      <c r="P2" s="76"/>
      <c r="Q2" s="75"/>
      <c r="R2" s="115"/>
    </row>
    <row r="3" spans="1:18" ht="15" customHeight="1">
      <c r="A3" s="74"/>
      <c r="B3" s="77"/>
      <c r="C3" s="76"/>
      <c r="D3" s="76"/>
      <c r="E3" s="76"/>
      <c r="F3" s="76"/>
      <c r="G3" s="76"/>
      <c r="H3" s="76"/>
      <c r="I3" s="76"/>
      <c r="J3" s="76"/>
      <c r="K3" s="76"/>
      <c r="L3" s="76"/>
      <c r="M3" s="76"/>
      <c r="N3" s="76"/>
      <c r="O3" s="76"/>
      <c r="P3" s="76"/>
      <c r="Q3" s="75"/>
      <c r="R3" s="115"/>
    </row>
    <row r="4" spans="1:18" s="88" customFormat="1" ht="25.5">
      <c r="A4" s="85"/>
      <c r="B4" s="79"/>
      <c r="C4" s="86"/>
      <c r="D4" s="86"/>
      <c r="E4" s="86"/>
      <c r="F4" s="86"/>
      <c r="G4" s="86"/>
      <c r="H4" s="86"/>
      <c r="I4" s="86"/>
      <c r="J4" s="86"/>
      <c r="K4" s="86"/>
      <c r="L4" s="86"/>
      <c r="M4" s="86"/>
      <c r="N4" s="86"/>
      <c r="O4" s="86"/>
      <c r="P4" s="86"/>
      <c r="Q4" s="87"/>
      <c r="R4" s="182"/>
    </row>
    <row r="5" spans="1:18" ht="40" customHeight="1">
      <c r="A5" s="71"/>
      <c r="B5" s="588" t="s">
        <v>0</v>
      </c>
      <c r="C5" s="588"/>
      <c r="D5" s="588"/>
      <c r="E5" s="588"/>
      <c r="F5" s="311"/>
      <c r="G5" s="311"/>
      <c r="H5" s="311"/>
      <c r="I5" s="311"/>
      <c r="J5" s="311"/>
      <c r="K5" s="311"/>
      <c r="L5" s="78"/>
      <c r="M5" s="78"/>
      <c r="N5" s="78"/>
      <c r="O5" s="78"/>
      <c r="P5" s="78"/>
      <c r="Q5" s="44"/>
      <c r="R5" s="115"/>
    </row>
    <row r="6" spans="1:18" ht="19" customHeight="1" thickBot="1">
      <c r="A6" s="71"/>
      <c r="B6" s="78"/>
      <c r="C6" s="78"/>
      <c r="D6" s="78"/>
      <c r="E6" s="78"/>
      <c r="F6" s="78"/>
      <c r="G6" s="78"/>
      <c r="H6" s="78"/>
      <c r="I6" s="78"/>
      <c r="J6" s="78"/>
      <c r="K6" s="78"/>
      <c r="L6" s="78"/>
      <c r="M6" s="78"/>
      <c r="N6" s="78"/>
      <c r="O6" s="78"/>
      <c r="P6" s="78"/>
      <c r="Q6" s="44"/>
      <c r="R6" s="115"/>
    </row>
    <row r="7" spans="1:18" ht="19" customHeight="1">
      <c r="A7" s="71"/>
      <c r="B7" s="54" t="s">
        <v>1</v>
      </c>
      <c r="C7" s="348"/>
      <c r="D7" s="356"/>
      <c r="E7" s="78"/>
      <c r="F7" s="78"/>
      <c r="G7" s="78"/>
      <c r="H7" s="78"/>
      <c r="I7" s="78"/>
      <c r="J7" s="78"/>
      <c r="K7" s="78"/>
      <c r="L7" s="78"/>
      <c r="M7" s="78"/>
      <c r="N7" s="78"/>
      <c r="O7" s="78"/>
      <c r="P7" s="78"/>
      <c r="Q7" s="44"/>
      <c r="R7" s="115"/>
    </row>
    <row r="8" spans="1:18" ht="19" customHeight="1">
      <c r="A8" s="71"/>
      <c r="B8" s="357" t="s">
        <v>2</v>
      </c>
      <c r="C8" s="582" t="s">
        <v>3</v>
      </c>
      <c r="D8" s="583"/>
      <c r="E8" s="78"/>
      <c r="F8" s="78"/>
      <c r="G8" s="78"/>
      <c r="H8" s="78"/>
      <c r="I8" s="78"/>
      <c r="J8" s="78"/>
      <c r="K8" s="78"/>
      <c r="L8" s="78"/>
      <c r="M8" s="78"/>
      <c r="N8" s="78"/>
      <c r="O8" s="78"/>
      <c r="P8" s="78"/>
      <c r="Q8" s="44"/>
      <c r="R8" s="115"/>
    </row>
    <row r="9" spans="1:18" ht="19" customHeight="1">
      <c r="A9" s="71"/>
      <c r="B9" s="358" t="s">
        <v>4</v>
      </c>
      <c r="C9" s="584"/>
      <c r="D9" s="585"/>
      <c r="E9" s="78"/>
      <c r="F9" s="78"/>
      <c r="G9" s="78"/>
      <c r="H9" s="78"/>
      <c r="I9" s="78"/>
      <c r="J9" s="78"/>
      <c r="K9" s="78"/>
      <c r="L9" s="78"/>
      <c r="M9" s="78"/>
      <c r="N9" s="78"/>
      <c r="O9" s="78"/>
      <c r="P9" s="78"/>
      <c r="Q9" s="44"/>
      <c r="R9" s="115"/>
    </row>
    <row r="10" spans="1:18" ht="19" customHeight="1">
      <c r="A10" s="71"/>
      <c r="B10" s="358" t="s">
        <v>5</v>
      </c>
      <c r="C10" s="584"/>
      <c r="D10" s="585"/>
      <c r="E10" s="78"/>
      <c r="F10" s="78"/>
      <c r="G10" s="78"/>
      <c r="H10" s="78"/>
      <c r="I10" s="78"/>
      <c r="J10" s="78"/>
      <c r="K10" s="78"/>
      <c r="L10" s="78"/>
      <c r="M10" s="78"/>
      <c r="N10" s="78"/>
      <c r="O10" s="78"/>
      <c r="P10" s="78"/>
      <c r="Q10" s="44"/>
      <c r="R10" s="115"/>
    </row>
    <row r="11" spans="1:18" ht="19" customHeight="1">
      <c r="A11" s="71"/>
      <c r="B11" s="358" t="s">
        <v>6</v>
      </c>
      <c r="C11" s="586" t="s">
        <v>7</v>
      </c>
      <c r="D11" s="587"/>
      <c r="E11" s="78"/>
      <c r="F11" s="78"/>
      <c r="G11" s="78"/>
      <c r="H11" s="78"/>
      <c r="I11" s="78"/>
      <c r="J11" s="78"/>
      <c r="K11" s="78"/>
      <c r="L11" s="78"/>
      <c r="M11" s="78"/>
      <c r="N11" s="78"/>
      <c r="O11" s="78"/>
      <c r="P11" s="78"/>
      <c r="Q11" s="44"/>
      <c r="R11" s="115"/>
    </row>
    <row r="12" spans="1:18" ht="19" customHeight="1" thickBot="1">
      <c r="A12" s="71"/>
      <c r="B12" s="359" t="s">
        <v>8</v>
      </c>
      <c r="C12" s="360" t="s">
        <v>9</v>
      </c>
      <c r="D12" s="361"/>
      <c r="E12" s="78"/>
      <c r="F12" s="78"/>
      <c r="G12" s="78"/>
      <c r="H12" s="78"/>
      <c r="I12" s="78"/>
      <c r="J12" s="78"/>
      <c r="K12" s="78"/>
      <c r="L12" s="78"/>
      <c r="M12" s="78"/>
      <c r="N12" s="78"/>
      <c r="O12" s="78"/>
      <c r="P12" s="78"/>
      <c r="Q12" s="44"/>
      <c r="R12" s="115"/>
    </row>
    <row r="13" spans="1:18" s="84" customFormat="1" ht="13.5" thickBot="1">
      <c r="A13" s="80"/>
      <c r="B13" s="81"/>
      <c r="C13" s="82"/>
      <c r="D13" s="82"/>
      <c r="E13" s="82"/>
      <c r="F13" s="82"/>
      <c r="G13" s="82"/>
      <c r="H13" s="82"/>
      <c r="I13" s="82"/>
      <c r="J13" s="82"/>
      <c r="K13" s="82"/>
      <c r="L13" s="82"/>
      <c r="M13" s="82"/>
      <c r="N13" s="82"/>
      <c r="O13" s="82"/>
      <c r="P13" s="82"/>
      <c r="Q13" s="83"/>
      <c r="R13" s="183"/>
    </row>
    <row r="14" spans="1:18" ht="16" customHeight="1">
      <c r="A14" s="71"/>
      <c r="B14" s="48" t="s">
        <v>10</v>
      </c>
      <c r="C14" s="51"/>
      <c r="D14" s="50"/>
      <c r="E14" s="43"/>
      <c r="F14" s="43"/>
      <c r="G14" s="43"/>
      <c r="H14" s="43"/>
      <c r="I14" s="43"/>
      <c r="J14" s="43"/>
      <c r="K14" s="43"/>
      <c r="L14" s="43"/>
      <c r="M14" s="43"/>
      <c r="N14" s="43"/>
      <c r="O14" s="43"/>
      <c r="P14" s="43"/>
      <c r="Q14" s="44"/>
      <c r="R14" s="115"/>
    </row>
    <row r="15" spans="1:18" ht="14.5">
      <c r="A15" s="71"/>
      <c r="B15" s="89" t="s">
        <v>11</v>
      </c>
      <c r="C15" s="58" t="s">
        <v>12</v>
      </c>
      <c r="D15" s="58" t="s">
        <v>13</v>
      </c>
      <c r="E15" s="43"/>
      <c r="F15" s="43"/>
      <c r="G15" s="43"/>
      <c r="H15" s="43"/>
      <c r="I15" s="43"/>
      <c r="J15" s="43"/>
      <c r="K15" s="43"/>
      <c r="L15" s="43"/>
      <c r="M15" s="43"/>
      <c r="N15" s="43"/>
      <c r="O15" s="43"/>
      <c r="P15" s="43"/>
      <c r="Q15" s="44"/>
      <c r="R15" s="115"/>
    </row>
    <row r="16" spans="1:18" ht="14.5">
      <c r="A16" s="71" t="str" cm="1">
        <f t="array" ref="A16">IFERROR("#"&amp;_xlfn.SEQUENCE(COUNTA(Vorhaben_1[Arbeitstitel])),"")</f>
        <v>#1</v>
      </c>
      <c r="B16" s="494" t="s">
        <v>14</v>
      </c>
      <c r="C16" s="56">
        <v>46024</v>
      </c>
      <c r="D16" s="156">
        <v>47118</v>
      </c>
      <c r="E16" s="90" t="str">
        <f>IF(C16&gt;D16,"Das Startdatum muss vor dem Enddatum liegen.","")</f>
        <v/>
      </c>
      <c r="F16" s="43"/>
      <c r="G16" s="43"/>
      <c r="H16" s="43"/>
      <c r="I16" s="43"/>
      <c r="J16" s="43"/>
      <c r="K16" s="43"/>
      <c r="L16" s="43"/>
      <c r="M16" s="43"/>
      <c r="N16" s="43"/>
      <c r="O16" s="43"/>
      <c r="P16" s="43"/>
      <c r="Q16" s="44"/>
      <c r="R16" s="115"/>
    </row>
    <row r="17" spans="1:18" ht="14.5">
      <c r="A17" s="71"/>
      <c r="B17" s="165"/>
      <c r="C17" s="56"/>
      <c r="D17" s="156"/>
      <c r="E17" s="90" t="str">
        <f t="shared" ref="E17:E22" si="0">IF(C17&gt;D17,"Das Startdatum muss vor dem Enddatum liegen.","")</f>
        <v/>
      </c>
      <c r="F17" s="43"/>
      <c r="G17" s="43"/>
      <c r="H17" s="43"/>
      <c r="I17" s="43"/>
      <c r="J17" s="43"/>
      <c r="K17" s="43"/>
      <c r="L17" s="43"/>
      <c r="M17" s="43"/>
      <c r="N17" s="43"/>
      <c r="O17" s="43"/>
      <c r="P17" s="43"/>
      <c r="Q17" s="44"/>
      <c r="R17" s="115"/>
    </row>
    <row r="18" spans="1:18" ht="14.5">
      <c r="A18" s="71"/>
      <c r="B18" s="164"/>
      <c r="C18" s="56"/>
      <c r="D18" s="156"/>
      <c r="E18" s="90" t="str">
        <f t="shared" si="0"/>
        <v/>
      </c>
      <c r="F18" s="43"/>
      <c r="G18" s="43"/>
      <c r="H18" s="43"/>
      <c r="I18" s="43"/>
      <c r="J18" s="43"/>
      <c r="K18" s="43"/>
      <c r="L18" s="43"/>
      <c r="M18" s="43"/>
      <c r="N18" s="43"/>
      <c r="O18" s="43"/>
      <c r="P18" s="43"/>
      <c r="Q18" s="44"/>
      <c r="R18" s="115"/>
    </row>
    <row r="19" spans="1:18" ht="14.5">
      <c r="A19" s="71"/>
      <c r="B19" s="165"/>
      <c r="C19" s="56"/>
      <c r="D19" s="156"/>
      <c r="E19" s="90" t="str">
        <f t="shared" si="0"/>
        <v/>
      </c>
      <c r="F19" s="43"/>
      <c r="G19" s="43"/>
      <c r="H19" s="43"/>
      <c r="I19" s="43"/>
      <c r="J19" s="43"/>
      <c r="K19" s="43"/>
      <c r="L19" s="43"/>
      <c r="M19" s="43"/>
      <c r="N19" s="43"/>
      <c r="O19" s="43"/>
      <c r="P19" s="43"/>
      <c r="Q19" s="44"/>
      <c r="R19" s="115"/>
    </row>
    <row r="20" spans="1:18" ht="14.5">
      <c r="A20" s="71"/>
      <c r="B20" s="178"/>
      <c r="C20" s="56"/>
      <c r="D20" s="156"/>
      <c r="E20" s="90" t="str">
        <f t="shared" si="0"/>
        <v/>
      </c>
      <c r="F20" s="43"/>
      <c r="G20" s="43"/>
      <c r="H20" s="43"/>
      <c r="I20" s="43"/>
      <c r="J20" s="43"/>
      <c r="K20" s="43"/>
      <c r="L20" s="43"/>
      <c r="M20" s="43"/>
      <c r="N20" s="43"/>
      <c r="O20" s="43"/>
      <c r="P20" s="43"/>
      <c r="Q20" s="44"/>
      <c r="R20" s="115"/>
    </row>
    <row r="21" spans="1:18" ht="14.5">
      <c r="A21" s="71"/>
      <c r="B21" s="164"/>
      <c r="C21" s="56"/>
      <c r="D21" s="156"/>
      <c r="E21" s="90" t="str">
        <f t="shared" si="0"/>
        <v/>
      </c>
      <c r="F21" s="43"/>
      <c r="G21" s="43"/>
      <c r="H21" s="43"/>
      <c r="I21" s="43"/>
      <c r="J21" s="43"/>
      <c r="K21" s="43"/>
      <c r="L21" s="43"/>
      <c r="M21" s="43"/>
      <c r="N21" s="43"/>
      <c r="O21" s="43"/>
      <c r="P21" s="43"/>
      <c r="Q21" s="44"/>
      <c r="R21" s="115"/>
    </row>
    <row r="22" spans="1:18" ht="14.5">
      <c r="A22" s="71"/>
      <c r="B22" s="165"/>
      <c r="C22" s="56"/>
      <c r="D22" s="156"/>
      <c r="E22" s="90" t="str">
        <f t="shared" si="0"/>
        <v/>
      </c>
      <c r="F22" s="43"/>
      <c r="G22" s="43"/>
      <c r="H22" s="43"/>
      <c r="I22" s="43"/>
      <c r="J22" s="43"/>
      <c r="K22" s="43"/>
      <c r="L22" s="43"/>
      <c r="M22" s="43"/>
      <c r="N22" s="43"/>
      <c r="O22" s="43"/>
      <c r="P22" s="43"/>
      <c r="Q22" s="44"/>
      <c r="R22" s="115"/>
    </row>
    <row r="23" spans="1:18" ht="15" thickBot="1">
      <c r="A23" s="71"/>
      <c r="B23" s="180"/>
      <c r="C23" s="486" t="str">
        <f>C25&amp;C24&amp;" - "&amp;C26&amp;C24</f>
        <v>01.012025 - 31.12.2025</v>
      </c>
      <c r="D23" s="486" t="str">
        <f t="shared" ref="D23" si="1">D25&amp;D24&amp;" - "&amp;D26&amp;D24</f>
        <v xml:space="preserve"> - </v>
      </c>
      <c r="E23" s="486" t="str">
        <f>E25&amp;E24&amp;" - "&amp;E26&amp;E24</f>
        <v xml:space="preserve"> - </v>
      </c>
      <c r="F23" s="179" t="str">
        <f>F25&amp;F24&amp;" - "&amp;F26&amp;F24</f>
        <v>01 - 01</v>
      </c>
      <c r="G23" s="179" t="str">
        <f t="shared" ref="G23:H23" si="2">G25&amp;G24&amp;" - "&amp;G26&amp;G24</f>
        <v>02 - 02</v>
      </c>
      <c r="H23" s="179" t="str">
        <f t="shared" si="2"/>
        <v>03 - 03</v>
      </c>
      <c r="I23" s="43"/>
      <c r="J23" s="43"/>
      <c r="K23" s="43"/>
      <c r="L23" s="43"/>
      <c r="M23" s="43"/>
      <c r="N23" s="43"/>
      <c r="O23" s="43"/>
      <c r="P23" s="43"/>
      <c r="Q23" s="44"/>
      <c r="R23" s="115"/>
    </row>
    <row r="24" spans="1:18" ht="14.5">
      <c r="A24" s="71"/>
      <c r="B24" s="54" t="s">
        <v>15</v>
      </c>
      <c r="C24" s="477">
        <v>2025</v>
      </c>
      <c r="D24" s="179"/>
      <c r="E24" s="179"/>
      <c r="F24" s="179">
        <f>E24+1</f>
        <v>1</v>
      </c>
      <c r="G24" s="179">
        <f>F24+1</f>
        <v>2</v>
      </c>
      <c r="H24" s="179">
        <f>G24+1</f>
        <v>3</v>
      </c>
      <c r="I24" s="43"/>
      <c r="J24" s="43"/>
      <c r="K24" s="43"/>
      <c r="L24" s="43"/>
      <c r="M24" s="43"/>
      <c r="N24" s="43"/>
      <c r="O24" s="43"/>
      <c r="P24" s="43"/>
      <c r="Q24" s="44"/>
      <c r="R24" s="115"/>
    </row>
    <row r="25" spans="1:18" ht="14.5">
      <c r="A25" s="71"/>
      <c r="B25" s="357" t="s">
        <v>16</v>
      </c>
      <c r="C25" s="487" t="s">
        <v>17</v>
      </c>
      <c r="D25" s="181"/>
      <c r="E25" s="181"/>
      <c r="F25" s="181">
        <f t="shared" ref="F25:H26" si="3">E25</f>
        <v>0</v>
      </c>
      <c r="G25" s="179">
        <f t="shared" si="3"/>
        <v>0</v>
      </c>
      <c r="H25" s="179">
        <f t="shared" si="3"/>
        <v>0</v>
      </c>
      <c r="I25" s="43"/>
      <c r="J25" s="43"/>
      <c r="K25" s="43"/>
      <c r="L25" s="43"/>
      <c r="M25" s="43"/>
      <c r="N25" s="43"/>
      <c r="O25" s="43"/>
      <c r="P25" s="43"/>
      <c r="Q25" s="44"/>
      <c r="R25" s="115"/>
    </row>
    <row r="26" spans="1:18" ht="14.5">
      <c r="A26" s="71"/>
      <c r="B26" s="358" t="s">
        <v>18</v>
      </c>
      <c r="C26" s="488" t="s">
        <v>19</v>
      </c>
      <c r="D26" s="181"/>
      <c r="E26" s="181"/>
      <c r="F26" s="181">
        <f t="shared" si="3"/>
        <v>0</v>
      </c>
      <c r="G26" s="179">
        <f t="shared" si="3"/>
        <v>0</v>
      </c>
      <c r="H26" s="179">
        <f t="shared" si="3"/>
        <v>0</v>
      </c>
      <c r="I26" s="43"/>
      <c r="J26" s="43"/>
      <c r="K26" s="43"/>
      <c r="L26" s="43"/>
      <c r="M26" s="43"/>
      <c r="N26" s="43"/>
      <c r="O26" s="43"/>
      <c r="P26" s="43"/>
      <c r="Q26" s="44"/>
      <c r="R26" s="115"/>
    </row>
    <row r="27" spans="1:18" ht="14.5">
      <c r="A27" s="71"/>
      <c r="B27" s="358" t="s">
        <v>20</v>
      </c>
      <c r="C27" s="489" t="s">
        <v>21</v>
      </c>
      <c r="D27" s="43"/>
      <c r="E27" s="43"/>
      <c r="F27" s="43"/>
      <c r="G27" s="43"/>
      <c r="H27" s="43"/>
      <c r="I27" s="43"/>
      <c r="J27" s="43"/>
      <c r="K27" s="43"/>
      <c r="L27" s="43"/>
      <c r="M27" s="43"/>
      <c r="N27" s="43"/>
      <c r="O27" s="43"/>
      <c r="P27" s="43"/>
      <c r="Q27" s="44"/>
      <c r="R27" s="115"/>
    </row>
    <row r="28" spans="1:18" ht="14.5">
      <c r="A28" s="71"/>
      <c r="B28" s="358" t="s">
        <v>22</v>
      </c>
      <c r="C28" s="568">
        <v>1</v>
      </c>
      <c r="D28" s="43"/>
      <c r="E28" s="43"/>
      <c r="F28" s="43"/>
      <c r="G28" s="43"/>
      <c r="H28" s="43"/>
      <c r="I28" s="43"/>
      <c r="J28" s="43"/>
      <c r="K28" s="43"/>
      <c r="L28" s="43"/>
      <c r="M28" s="43"/>
      <c r="N28" s="43"/>
      <c r="O28" s="43"/>
      <c r="P28" s="43"/>
      <c r="Q28" s="44"/>
      <c r="R28" s="115"/>
    </row>
    <row r="29" spans="1:18" ht="15" thickBot="1">
      <c r="A29" s="71"/>
      <c r="B29" s="490" t="s">
        <v>23</v>
      </c>
      <c r="C29" s="485">
        <v>1</v>
      </c>
      <c r="D29" s="43"/>
      <c r="E29" s="43"/>
      <c r="F29" s="43"/>
      <c r="G29" s="43"/>
      <c r="H29" s="43"/>
      <c r="I29" s="43"/>
      <c r="J29" s="43"/>
      <c r="K29" s="43"/>
      <c r="L29" s="43"/>
      <c r="M29" s="43"/>
      <c r="N29" s="43"/>
      <c r="O29" s="43"/>
      <c r="P29" s="43"/>
      <c r="Q29" s="44"/>
      <c r="R29" s="115"/>
    </row>
    <row r="30" spans="1:18" ht="15" thickBot="1">
      <c r="A30" s="71"/>
      <c r="B30" s="305" t="str">
        <f ca="1">_xlfn.LET(
_xlpm.VZÄ_Unt_FuE, C32&gt;C29,
_xlpm.Personalkosten, C34&lt;Dashboard!E10,
_xlpm.Sachkosten, C35&lt;Dashboard!E14,
_xlpm.Auftragskosten, C47&lt;Dashboard!E13,
_xlpm.Förderung, C40&lt;Dashboard!E15,
IF(_xlpm.VZÄ_Unt_FuE,"Die VZÄ aus dem FuE können nicht größer sein, als das ganze Unternehmen.",
IF(AND(_xlpm.Personalkosten,_xlpm.Sachkosten,_xlpm.Auftragskosten),"Die Personal- und Sach- und Auftragskosten der Projekte sind höher als die, des FuE Bereichs.",
IF(AND(_xlpm.Personalkosten,_xlpm.Sachkosten),"Die Personal- und Sachkosten der Projekte sind höher als die, des FuE Bereichs.",
IF(AND(_xlpm.Auftragskosten,_xlpm.Sachkosten),"Die Sach- und Auftragskosten der Projekte sind höher als die, des FuE Bereichs.",
IF(AND(_xlpm.Auftragskosten,_xlpm.Personalkosten),"Die Personal- und Auftragskosten der Projekte sind höher als die, des FuE Bereichs.",
IF(_xlpm.Personalkosten,"Die Personalkosten der Projekte sind höher als die des FuE Bereichs.",
IF(_xlpm.Sachkosten,"Die Sachkosten der Projekte sind höher als die des FuE Bereichs.",
IF(_xlpm.Auftragskosten,"Die Auftragskosten der Projekte sind höher als die des FuE Bereichs.",
IF(_xlpm.Förderung,"Die sonstige FuE-Förderung der Projekte sind höher als die des FuE Bereichs.",
""
))))))))))</f>
        <v/>
      </c>
      <c r="C30" s="115"/>
      <c r="D30" s="43"/>
      <c r="E30" s="43"/>
      <c r="F30" s="43"/>
      <c r="G30" s="43"/>
      <c r="H30" s="43"/>
      <c r="I30" s="43"/>
      <c r="J30" s="43"/>
      <c r="K30" s="43"/>
      <c r="L30" s="43"/>
      <c r="M30" s="43"/>
      <c r="N30" s="43"/>
      <c r="O30" s="43"/>
      <c r="P30" s="43"/>
      <c r="Q30" s="44"/>
      <c r="R30" s="115"/>
    </row>
    <row r="31" spans="1:18" ht="14.5">
      <c r="A31" s="71"/>
      <c r="B31" s="54" t="s">
        <v>24</v>
      </c>
      <c r="C31" s="477">
        <f>C24</f>
        <v>2025</v>
      </c>
      <c r="D31" s="43"/>
      <c r="E31" s="43"/>
      <c r="F31" s="43"/>
      <c r="G31" s="43"/>
      <c r="H31" s="43"/>
      <c r="I31" s="43"/>
      <c r="J31" s="43"/>
      <c r="K31" s="43"/>
      <c r="L31" s="43"/>
      <c r="M31" s="43"/>
      <c r="N31" s="43"/>
      <c r="O31" s="43"/>
      <c r="P31" s="43"/>
      <c r="Q31" s="44"/>
      <c r="R31" s="115"/>
    </row>
    <row r="32" spans="1:18" ht="14.5">
      <c r="A32" s="71"/>
      <c r="B32" s="357" t="s">
        <v>25</v>
      </c>
      <c r="C32" s="478"/>
      <c r="D32" s="43"/>
      <c r="E32" s="43"/>
      <c r="F32" s="43"/>
      <c r="G32" s="43"/>
      <c r="H32" s="43"/>
      <c r="I32" s="43"/>
      <c r="J32" s="43"/>
      <c r="K32" s="43"/>
      <c r="L32" s="43"/>
      <c r="M32" s="43"/>
      <c r="N32" s="43"/>
      <c r="O32" s="43"/>
      <c r="P32" s="43"/>
      <c r="Q32" s="44"/>
      <c r="R32" s="115"/>
    </row>
    <row r="33" spans="1:18" ht="14.5">
      <c r="A33" s="71"/>
      <c r="B33" s="479" t="s">
        <v>26</v>
      </c>
      <c r="C33" s="480">
        <f>SUM(C34:C35)</f>
        <v>0</v>
      </c>
      <c r="D33" s="43"/>
      <c r="E33" s="43"/>
      <c r="F33" s="43"/>
      <c r="G33" s="43"/>
      <c r="H33" s="43"/>
      <c r="I33" s="43"/>
      <c r="J33" s="43"/>
      <c r="K33" s="43"/>
      <c r="L33" s="43"/>
      <c r="M33" s="43"/>
      <c r="N33" s="43"/>
      <c r="O33" s="43"/>
      <c r="P33" s="43"/>
      <c r="Q33" s="44"/>
      <c r="R33" s="115"/>
    </row>
    <row r="34" spans="1:18" ht="14.5">
      <c r="A34" s="71"/>
      <c r="B34" s="481" t="s">
        <v>27</v>
      </c>
      <c r="C34" s="482"/>
      <c r="D34" s="43"/>
      <c r="E34" s="43"/>
      <c r="F34" s="43"/>
      <c r="G34" s="43"/>
      <c r="H34" s="43"/>
      <c r="I34" s="43"/>
      <c r="J34" s="43"/>
      <c r="K34" s="43"/>
      <c r="L34" s="43"/>
      <c r="M34" s="43"/>
      <c r="N34" s="43"/>
      <c r="O34" s="43"/>
      <c r="P34" s="43"/>
      <c r="Q34" s="44"/>
      <c r="R34" s="115"/>
    </row>
    <row r="35" spans="1:18" ht="14.5">
      <c r="A35" s="71"/>
      <c r="B35" s="481" t="s">
        <v>28</v>
      </c>
      <c r="C35" s="482"/>
      <c r="D35" s="43"/>
      <c r="E35" s="43"/>
      <c r="F35" s="43"/>
      <c r="G35" s="43"/>
      <c r="H35" s="43"/>
      <c r="I35" s="43"/>
      <c r="J35" s="43"/>
      <c r="K35" s="43"/>
      <c r="L35" s="43"/>
      <c r="M35" s="43"/>
      <c r="N35" s="43"/>
      <c r="O35" s="43"/>
      <c r="P35" s="43"/>
      <c r="Q35" s="44"/>
      <c r="R35" s="115"/>
    </row>
    <row r="36" spans="1:18" ht="14.5">
      <c r="A36" s="71"/>
      <c r="B36" s="479" t="s">
        <v>29</v>
      </c>
      <c r="C36" s="480">
        <f>SUM(C37:C38)</f>
        <v>0</v>
      </c>
      <c r="D36" s="43"/>
      <c r="E36" s="43"/>
      <c r="F36" s="43"/>
      <c r="G36" s="43"/>
      <c r="H36" s="43"/>
      <c r="I36" s="43"/>
      <c r="J36" s="43"/>
      <c r="K36" s="43"/>
      <c r="L36" s="43"/>
      <c r="M36" s="43"/>
      <c r="N36" s="43"/>
      <c r="O36" s="43"/>
      <c r="P36" s="43"/>
      <c r="Q36" s="44"/>
      <c r="R36" s="115"/>
    </row>
    <row r="37" spans="1:18" ht="14.5">
      <c r="A37" s="71"/>
      <c r="B37" s="481" t="s">
        <v>30</v>
      </c>
      <c r="C37" s="482"/>
      <c r="D37" s="43"/>
      <c r="E37" s="43"/>
      <c r="F37" s="43"/>
      <c r="G37" s="43"/>
      <c r="H37" s="43"/>
      <c r="I37" s="43"/>
      <c r="J37" s="43"/>
      <c r="K37" s="43"/>
      <c r="L37" s="43"/>
      <c r="M37" s="43"/>
      <c r="N37" s="43"/>
      <c r="O37" s="43"/>
      <c r="P37" s="43"/>
      <c r="Q37" s="44"/>
      <c r="R37" s="115"/>
    </row>
    <row r="38" spans="1:18" ht="14.5">
      <c r="A38" s="71"/>
      <c r="B38" s="481" t="s">
        <v>31</v>
      </c>
      <c r="C38" s="482"/>
      <c r="D38" s="43"/>
      <c r="E38" s="43"/>
      <c r="F38" s="43"/>
      <c r="G38" s="43"/>
      <c r="H38" s="43"/>
      <c r="I38" s="43"/>
      <c r="J38" s="43"/>
      <c r="K38" s="43"/>
      <c r="L38" s="43"/>
      <c r="M38" s="43"/>
      <c r="N38" s="43"/>
      <c r="O38" s="43"/>
      <c r="P38" s="43"/>
      <c r="Q38" s="44"/>
      <c r="R38" s="115"/>
    </row>
    <row r="39" spans="1:18" ht="14.5">
      <c r="A39" s="71"/>
      <c r="B39" s="479" t="s">
        <v>32</v>
      </c>
      <c r="C39" s="483" t="s">
        <v>21</v>
      </c>
      <c r="D39" s="43"/>
      <c r="E39" s="43"/>
      <c r="F39" s="43"/>
      <c r="G39" s="43"/>
      <c r="H39" s="43"/>
      <c r="I39" s="43"/>
      <c r="J39" s="43"/>
      <c r="K39" s="43"/>
      <c r="L39" s="43"/>
      <c r="M39" s="43"/>
      <c r="N39" s="43"/>
      <c r="O39" s="43"/>
      <c r="P39" s="43"/>
      <c r="Q39" s="44"/>
      <c r="R39" s="115"/>
    </row>
    <row r="40" spans="1:18" ht="15" thickBot="1">
      <c r="A40" s="71"/>
      <c r="B40" s="484" t="s">
        <v>33</v>
      </c>
      <c r="C40" s="485"/>
      <c r="D40" s="43"/>
      <c r="E40" s="43"/>
      <c r="F40" s="43"/>
      <c r="G40" s="43"/>
      <c r="H40" s="43"/>
      <c r="I40" s="43"/>
      <c r="J40" s="43"/>
      <c r="K40" s="43"/>
      <c r="L40" s="43"/>
      <c r="M40" s="43"/>
      <c r="N40" s="43"/>
      <c r="O40" s="43"/>
      <c r="P40" s="43"/>
      <c r="Q40" s="44"/>
      <c r="R40" s="115"/>
    </row>
    <row r="41" spans="1:18" ht="14.5">
      <c r="A41" s="71"/>
      <c r="B41" s="72"/>
      <c r="C41" s="306"/>
      <c r="D41" s="306"/>
      <c r="E41" s="306"/>
      <c r="F41" s="43"/>
      <c r="G41" s="43"/>
      <c r="H41" s="43"/>
      <c r="I41" s="43"/>
      <c r="J41" s="43"/>
      <c r="K41" s="43"/>
      <c r="L41" s="43"/>
      <c r="M41" s="43"/>
      <c r="N41" s="43"/>
      <c r="O41" s="43"/>
      <c r="P41" s="43"/>
      <c r="Q41" s="44"/>
      <c r="R41" s="115"/>
    </row>
    <row r="42" spans="1:18" ht="15" hidden="1" thickBot="1">
      <c r="A42" s="71"/>
      <c r="B42" s="48" t="s">
        <v>34</v>
      </c>
      <c r="C42" s="51"/>
      <c r="D42" s="51"/>
      <c r="E42" s="61"/>
      <c r="F42" s="73"/>
      <c r="G42" s="51"/>
      <c r="H42" s="73"/>
      <c r="I42" s="51"/>
      <c r="J42" s="51"/>
      <c r="K42" s="51"/>
      <c r="L42" s="51"/>
      <c r="M42" s="184"/>
      <c r="N42" s="115"/>
      <c r="O42" s="115"/>
      <c r="P42" s="115"/>
      <c r="Q42" s="115"/>
      <c r="R42" s="115"/>
    </row>
    <row r="43" spans="1:18" ht="15" hidden="1" customHeight="1">
      <c r="A43" s="71"/>
      <c r="B43" s="575" t="s">
        <v>35</v>
      </c>
      <c r="C43" s="576" t="s">
        <v>36</v>
      </c>
      <c r="D43" s="576" t="s">
        <v>37</v>
      </c>
      <c r="E43" s="578" t="s">
        <v>38</v>
      </c>
      <c r="F43" s="493" t="s">
        <v>39</v>
      </c>
      <c r="G43" s="60" t="s">
        <v>40</v>
      </c>
      <c r="H43" s="579" t="s">
        <v>41</v>
      </c>
      <c r="I43" s="580"/>
      <c r="J43" s="580"/>
      <c r="K43" s="580"/>
      <c r="L43" s="580"/>
      <c r="M43" s="581"/>
      <c r="N43" s="115"/>
      <c r="O43" s="115"/>
      <c r="P43" s="115"/>
      <c r="Q43" s="115"/>
      <c r="R43" s="115"/>
    </row>
    <row r="44" spans="1:18" ht="14.5" hidden="1">
      <c r="A44" s="71"/>
      <c r="B44" s="575"/>
      <c r="C44" s="577"/>
      <c r="D44" s="577"/>
      <c r="E44" s="578"/>
      <c r="F44" s="60">
        <f>C24</f>
        <v>2025</v>
      </c>
      <c r="G44" s="49">
        <f>C24</f>
        <v>2025</v>
      </c>
      <c r="H44" s="185">
        <v>2022</v>
      </c>
      <c r="I44" s="49">
        <f>H44+1</f>
        <v>2023</v>
      </c>
      <c r="J44" s="49">
        <f t="shared" ref="J44:M44" si="4">I44+1</f>
        <v>2024</v>
      </c>
      <c r="K44" s="49">
        <f t="shared" si="4"/>
        <v>2025</v>
      </c>
      <c r="L44" s="49">
        <f t="shared" si="4"/>
        <v>2026</v>
      </c>
      <c r="M44" s="49">
        <f t="shared" si="4"/>
        <v>2027</v>
      </c>
      <c r="N44" s="115"/>
      <c r="O44" s="115"/>
      <c r="P44" s="115"/>
      <c r="Q44" s="115"/>
      <c r="R44" s="115"/>
    </row>
    <row r="45" spans="1:18" ht="14.5" hidden="1">
      <c r="A45" s="71" t="str" cm="1">
        <f t="array" ref="A45">IFERROR("#"&amp;_xlfn.SEQUENCE(COUNTA(B45:B56)),"")</f>
        <v/>
      </c>
      <c r="B45" s="55"/>
      <c r="C45" s="62"/>
      <c r="D45" s="65"/>
      <c r="E45" s="68"/>
      <c r="F45" s="316"/>
      <c r="G45" s="92"/>
      <c r="H45" s="186"/>
      <c r="I45" s="94"/>
      <c r="J45" s="94"/>
      <c r="K45" s="94"/>
      <c r="L45" s="94"/>
      <c r="M45" s="95"/>
      <c r="N45" s="115"/>
      <c r="O45" s="115"/>
      <c r="P45" s="115"/>
      <c r="Q45" s="115"/>
      <c r="R45" s="115"/>
    </row>
    <row r="46" spans="1:18" ht="14.5" hidden="1">
      <c r="A46" s="71"/>
      <c r="B46" s="57"/>
      <c r="C46" s="63"/>
      <c r="D46" s="66"/>
      <c r="E46" s="69"/>
      <c r="F46" s="186"/>
      <c r="G46" s="93"/>
      <c r="H46" s="186"/>
      <c r="I46" s="94"/>
      <c r="J46" s="94"/>
      <c r="K46" s="94"/>
      <c r="L46" s="94"/>
      <c r="M46" s="95"/>
      <c r="N46" s="115"/>
      <c r="O46" s="115"/>
      <c r="P46" s="115"/>
      <c r="Q46" s="115"/>
      <c r="R46" s="115"/>
    </row>
    <row r="47" spans="1:18" ht="14.5" hidden="1">
      <c r="A47" s="71"/>
      <c r="B47" s="57"/>
      <c r="C47" s="63"/>
      <c r="D47" s="66"/>
      <c r="E47" s="69"/>
      <c r="F47" s="186"/>
      <c r="G47" s="93"/>
      <c r="H47" s="186"/>
      <c r="I47" s="94"/>
      <c r="J47" s="94"/>
      <c r="K47" s="94"/>
      <c r="L47" s="94"/>
      <c r="M47" s="95"/>
      <c r="N47" s="115"/>
      <c r="O47" s="115"/>
      <c r="P47" s="115"/>
      <c r="Q47" s="115"/>
      <c r="R47" s="115"/>
    </row>
    <row r="48" spans="1:18" ht="14.5" hidden="1">
      <c r="A48" s="71"/>
      <c r="B48" s="57"/>
      <c r="C48" s="63"/>
      <c r="D48" s="66"/>
      <c r="E48" s="69"/>
      <c r="F48" s="186"/>
      <c r="G48" s="93"/>
      <c r="H48" s="186"/>
      <c r="I48" s="94"/>
      <c r="J48" s="94"/>
      <c r="K48" s="94"/>
      <c r="L48" s="94"/>
      <c r="M48" s="95"/>
      <c r="N48" s="115"/>
      <c r="O48" s="115"/>
      <c r="P48" s="115"/>
      <c r="Q48" s="115"/>
      <c r="R48" s="115"/>
    </row>
    <row r="49" spans="1:18" ht="14.5" hidden="1">
      <c r="A49" s="71"/>
      <c r="B49" s="57"/>
      <c r="C49" s="63"/>
      <c r="D49" s="66"/>
      <c r="E49" s="69"/>
      <c r="F49" s="186"/>
      <c r="G49" s="93"/>
      <c r="H49" s="186"/>
      <c r="I49" s="94"/>
      <c r="J49" s="94"/>
      <c r="K49" s="94"/>
      <c r="L49" s="94"/>
      <c r="M49" s="95"/>
      <c r="N49" s="115"/>
      <c r="O49" s="115"/>
      <c r="P49" s="115"/>
      <c r="Q49" s="115"/>
      <c r="R49" s="115"/>
    </row>
    <row r="50" spans="1:18" ht="14.5" hidden="1">
      <c r="A50" s="71"/>
      <c r="B50" s="57"/>
      <c r="C50" s="63"/>
      <c r="D50" s="66"/>
      <c r="E50" s="69"/>
      <c r="F50" s="186"/>
      <c r="G50" s="93"/>
      <c r="H50" s="186"/>
      <c r="I50" s="94"/>
      <c r="J50" s="94"/>
      <c r="K50" s="94"/>
      <c r="L50" s="94"/>
      <c r="M50" s="95"/>
      <c r="N50" s="115"/>
      <c r="O50" s="115"/>
      <c r="P50" s="115"/>
      <c r="Q50" s="115"/>
      <c r="R50" s="115"/>
    </row>
    <row r="51" spans="1:18" ht="14.5" hidden="1">
      <c r="A51" s="71"/>
      <c r="B51" s="57"/>
      <c r="C51" s="63"/>
      <c r="D51" s="66"/>
      <c r="E51" s="69"/>
      <c r="F51" s="186"/>
      <c r="G51" s="93"/>
      <c r="H51" s="186"/>
      <c r="I51" s="94"/>
      <c r="J51" s="94"/>
      <c r="K51" s="94"/>
      <c r="L51" s="94"/>
      <c r="M51" s="95"/>
      <c r="N51" s="115"/>
      <c r="O51" s="115"/>
      <c r="P51" s="115"/>
      <c r="Q51" s="115"/>
      <c r="R51" s="115"/>
    </row>
    <row r="52" spans="1:18" ht="14.5" hidden="1">
      <c r="A52" s="71"/>
      <c r="B52" s="57"/>
      <c r="C52" s="63"/>
      <c r="D52" s="66"/>
      <c r="E52" s="69"/>
      <c r="F52" s="186"/>
      <c r="G52" s="93"/>
      <c r="H52" s="186"/>
      <c r="I52" s="94"/>
      <c r="J52" s="94"/>
      <c r="K52" s="94"/>
      <c r="L52" s="94"/>
      <c r="M52" s="95"/>
      <c r="N52" s="115"/>
      <c r="O52" s="115"/>
      <c r="P52" s="115"/>
      <c r="Q52" s="115"/>
      <c r="R52" s="115"/>
    </row>
    <row r="53" spans="1:18" ht="14.5" hidden="1">
      <c r="A53" s="71"/>
      <c r="B53" s="57"/>
      <c r="C53" s="63"/>
      <c r="D53" s="66"/>
      <c r="E53" s="69"/>
      <c r="F53" s="186"/>
      <c r="G53" s="93"/>
      <c r="H53" s="186"/>
      <c r="I53" s="94"/>
      <c r="J53" s="94"/>
      <c r="K53" s="94"/>
      <c r="L53" s="94"/>
      <c r="M53" s="95"/>
      <c r="N53" s="115"/>
      <c r="O53" s="115"/>
      <c r="P53" s="115"/>
      <c r="Q53" s="115"/>
      <c r="R53" s="115"/>
    </row>
    <row r="54" spans="1:18" ht="14.5" hidden="1">
      <c r="A54" s="71"/>
      <c r="B54" s="57"/>
      <c r="C54" s="63"/>
      <c r="D54" s="66"/>
      <c r="E54" s="69"/>
      <c r="F54" s="186"/>
      <c r="G54" s="93"/>
      <c r="H54" s="186"/>
      <c r="I54" s="94"/>
      <c r="J54" s="94"/>
      <c r="K54" s="94"/>
      <c r="L54" s="94"/>
      <c r="M54" s="95"/>
      <c r="N54" s="115"/>
      <c r="O54" s="115"/>
      <c r="P54" s="115"/>
      <c r="Q54" s="115"/>
      <c r="R54" s="115"/>
    </row>
    <row r="55" spans="1:18" ht="14.5" hidden="1">
      <c r="A55" s="71"/>
      <c r="B55" s="57"/>
      <c r="C55" s="63"/>
      <c r="D55" s="66"/>
      <c r="E55" s="69"/>
      <c r="F55" s="186"/>
      <c r="G55" s="93"/>
      <c r="H55" s="186"/>
      <c r="I55" s="94"/>
      <c r="J55" s="94"/>
      <c r="K55" s="94"/>
      <c r="L55" s="94"/>
      <c r="M55" s="95"/>
      <c r="N55" s="115"/>
      <c r="O55" s="115"/>
      <c r="P55" s="115"/>
      <c r="Q55" s="115"/>
      <c r="R55" s="115"/>
    </row>
    <row r="56" spans="1:18" ht="15" hidden="1" thickBot="1">
      <c r="A56" s="71"/>
      <c r="B56" s="59"/>
      <c r="C56" s="64"/>
      <c r="D56" s="67"/>
      <c r="E56" s="70"/>
      <c r="F56" s="187"/>
      <c r="G56" s="96"/>
      <c r="H56" s="187"/>
      <c r="I56" s="97"/>
      <c r="J56" s="97"/>
      <c r="K56" s="97"/>
      <c r="L56" s="97"/>
      <c r="M56" s="98"/>
      <c r="N56" s="115"/>
      <c r="O56" s="115"/>
      <c r="P56" s="115"/>
      <c r="Q56" s="115"/>
      <c r="R56" s="115"/>
    </row>
    <row r="57" spans="1:18" ht="14.5" hidden="1">
      <c r="A57" s="71"/>
      <c r="B57" s="44"/>
      <c r="C57" s="43"/>
      <c r="D57" s="43"/>
      <c r="E57" s="43"/>
      <c r="F57" s="43"/>
      <c r="G57" s="43"/>
      <c r="H57" s="188">
        <f t="shared" ref="H57:M57" si="5">SUM(H45:H56)</f>
        <v>0</v>
      </c>
      <c r="I57" s="188">
        <f t="shared" si="5"/>
        <v>0</v>
      </c>
      <c r="J57" s="188">
        <f t="shared" si="5"/>
        <v>0</v>
      </c>
      <c r="K57" s="188">
        <f t="shared" si="5"/>
        <v>0</v>
      </c>
      <c r="L57" s="188">
        <f t="shared" si="5"/>
        <v>0</v>
      </c>
      <c r="M57" s="188">
        <f t="shared" si="5"/>
        <v>0</v>
      </c>
      <c r="N57" s="115"/>
      <c r="O57" s="115"/>
      <c r="P57" s="115"/>
      <c r="Q57" s="115"/>
      <c r="R57" s="115"/>
    </row>
    <row r="58" spans="1:18" ht="15" thickBot="1">
      <c r="A58" s="71"/>
      <c r="B58" s="44"/>
      <c r="C58" s="43"/>
      <c r="D58" s="43"/>
      <c r="E58" s="43"/>
      <c r="F58" s="43"/>
      <c r="G58" s="43"/>
      <c r="H58" s="43"/>
      <c r="I58" s="43"/>
      <c r="J58" s="43"/>
      <c r="K58" s="43"/>
      <c r="L58" s="43"/>
      <c r="M58" s="43"/>
      <c r="N58" s="43"/>
      <c r="O58" s="43"/>
      <c r="P58" s="43"/>
      <c r="Q58" s="44"/>
      <c r="R58" s="115"/>
    </row>
    <row r="59" spans="1:18" ht="14.5">
      <c r="A59" s="71"/>
      <c r="B59" s="54" t="s">
        <v>42</v>
      </c>
      <c r="C59" s="477">
        <f>C24</f>
        <v>2025</v>
      </c>
      <c r="D59" s="43"/>
      <c r="E59" s="43"/>
      <c r="F59" s="43"/>
      <c r="G59" s="43"/>
      <c r="H59" s="43"/>
      <c r="I59" s="43"/>
      <c r="J59" s="43"/>
      <c r="K59" s="43"/>
      <c r="L59" s="43"/>
      <c r="M59" s="43"/>
      <c r="N59" s="43"/>
      <c r="O59" s="43"/>
      <c r="P59" s="43"/>
      <c r="Q59" s="44"/>
      <c r="R59" s="115"/>
    </row>
    <row r="60" spans="1:18" ht="14.5">
      <c r="A60" s="71"/>
      <c r="B60" s="358" t="s">
        <v>22</v>
      </c>
      <c r="C60" s="491">
        <f>C28+SUM(F45:F56)</f>
        <v>1</v>
      </c>
      <c r="D60" s="43"/>
      <c r="E60" s="43"/>
      <c r="F60" s="43"/>
      <c r="G60" s="43"/>
      <c r="H60" s="43"/>
      <c r="I60" s="43"/>
      <c r="J60" s="43"/>
      <c r="K60" s="43"/>
      <c r="L60" s="43"/>
      <c r="M60" s="43"/>
      <c r="N60" s="43"/>
      <c r="O60" s="43"/>
      <c r="P60" s="43"/>
      <c r="Q60" s="44"/>
      <c r="R60" s="115"/>
    </row>
    <row r="61" spans="1:18" ht="15" thickBot="1">
      <c r="A61" s="71"/>
      <c r="B61" s="490" t="s">
        <v>23</v>
      </c>
      <c r="C61" s="492">
        <f>C29+SUM(G45:G56)</f>
        <v>1</v>
      </c>
      <c r="D61" s="43"/>
      <c r="E61" s="43"/>
      <c r="F61" s="43"/>
      <c r="G61" s="43"/>
      <c r="H61" s="43"/>
      <c r="I61" s="43"/>
      <c r="J61" s="43"/>
      <c r="K61" s="43"/>
      <c r="L61" s="43"/>
      <c r="M61" s="43"/>
      <c r="N61" s="43"/>
      <c r="O61" s="43"/>
      <c r="P61" s="43"/>
      <c r="Q61" s="44"/>
      <c r="R61" s="115"/>
    </row>
    <row r="62" spans="1:18" ht="14.5">
      <c r="A62" s="71"/>
      <c r="B62" s="44"/>
      <c r="C62" s="43"/>
      <c r="D62" s="43"/>
      <c r="E62" s="43"/>
      <c r="F62" s="43"/>
      <c r="G62" s="43"/>
      <c r="H62" s="43"/>
      <c r="I62" s="43"/>
      <c r="J62" s="43"/>
      <c r="K62" s="43"/>
      <c r="L62" s="43"/>
      <c r="M62" s="43"/>
      <c r="N62" s="43"/>
      <c r="O62" s="43"/>
      <c r="P62" s="43"/>
      <c r="Q62" s="44"/>
      <c r="R62" s="115"/>
    </row>
    <row r="63" spans="1:18" ht="14.5">
      <c r="A63" s="71"/>
      <c r="B63" s="44"/>
      <c r="C63" s="43"/>
      <c r="D63" s="43"/>
      <c r="E63" s="43"/>
      <c r="F63" s="43"/>
      <c r="G63" s="43"/>
      <c r="H63" s="43"/>
      <c r="I63" s="43"/>
      <c r="J63" s="43"/>
      <c r="K63" s="43"/>
      <c r="L63" s="43"/>
      <c r="M63" s="43"/>
      <c r="N63" s="43"/>
      <c r="O63" s="43"/>
      <c r="P63" s="43"/>
      <c r="Q63" s="44"/>
      <c r="R63" s="115"/>
    </row>
    <row r="64" spans="1:18">
      <c r="A64" s="115"/>
      <c r="B64" s="116"/>
      <c r="C64" s="115"/>
      <c r="D64" s="115"/>
      <c r="E64" s="115"/>
      <c r="F64" s="115"/>
      <c r="G64" s="115"/>
      <c r="H64" s="115"/>
      <c r="I64" s="115"/>
      <c r="J64" s="115"/>
      <c r="K64" s="115"/>
      <c r="L64" s="115"/>
      <c r="M64" s="115"/>
      <c r="N64" s="115"/>
      <c r="O64" s="115"/>
      <c r="P64" s="115"/>
      <c r="Q64" s="115"/>
      <c r="R64" s="115"/>
    </row>
    <row r="65" spans="1:18">
      <c r="A65" s="115"/>
      <c r="B65" s="116" t="s">
        <v>43</v>
      </c>
      <c r="C65" s="115"/>
      <c r="D65" s="115"/>
      <c r="E65" s="115"/>
      <c r="F65" s="115"/>
      <c r="G65" s="116" t="s">
        <v>44</v>
      </c>
      <c r="H65" s="116"/>
      <c r="I65" s="115"/>
      <c r="J65" s="115"/>
      <c r="K65" s="115"/>
      <c r="L65" s="115"/>
      <c r="M65" s="115"/>
      <c r="N65" s="115"/>
      <c r="O65" s="115"/>
      <c r="P65" s="115"/>
      <c r="Q65" s="115"/>
      <c r="R65" s="115"/>
    </row>
    <row r="66" spans="1:18">
      <c r="A66" s="115"/>
      <c r="B66" s="115"/>
      <c r="C66" s="115"/>
      <c r="D66" s="115"/>
      <c r="E66" s="115"/>
      <c r="F66" s="115"/>
      <c r="G66" s="115"/>
      <c r="H66" s="115"/>
      <c r="I66" s="115"/>
      <c r="J66" s="115"/>
      <c r="K66" s="115"/>
      <c r="L66" s="115"/>
      <c r="M66" s="115"/>
      <c r="N66" s="115"/>
      <c r="O66" s="115"/>
      <c r="P66" s="115"/>
      <c r="Q66" s="115"/>
      <c r="R66" s="115"/>
    </row>
  </sheetData>
  <sheetProtection algorithmName="SHA-512" hashValue="EtImZpyTvGeemdptlKvfX3wMsrM5BpIjsKaHh7wmIvzPIk0yP4Y+aEMNyREeWzVGR9i3Yu0AWs7SkublHmb39w==" saltValue="Iy7c4IdE8SbTddv8qNIHcw==" spinCount="100000" sheet="1" selectLockedCells="1"/>
  <mergeCells count="10">
    <mergeCell ref="C8:D8"/>
    <mergeCell ref="C9:D9"/>
    <mergeCell ref="C10:D10"/>
    <mergeCell ref="C11:D11"/>
    <mergeCell ref="B5:E5"/>
    <mergeCell ref="B43:B44"/>
    <mergeCell ref="C43:C44"/>
    <mergeCell ref="D43:D44"/>
    <mergeCell ref="E43:E44"/>
    <mergeCell ref="H43:M43"/>
  </mergeCells>
  <conditionalFormatting sqref="B21">
    <cfRule type="expression" dxfId="213" priority="351" stopIfTrue="1">
      <formula>AND($B19&amp;"1"&lt;&gt;"1",B21&amp;"1"="1")</formula>
    </cfRule>
  </conditionalFormatting>
  <conditionalFormatting sqref="B40:C40">
    <cfRule type="expression" dxfId="212" priority="349" stopIfTrue="1">
      <formula>AND($C$39&lt;&gt;"ja",$D$39&lt;&gt;"ja",$E$39&lt;&gt;"ja")</formula>
    </cfRule>
  </conditionalFormatting>
  <conditionalFormatting sqref="B16:D20 B22:D22">
    <cfRule type="expression" dxfId="211" priority="17" stopIfTrue="1">
      <formula>AND($B15&amp;"1"&lt;&gt;"1",B16&amp;"1"="1")</formula>
    </cfRule>
  </conditionalFormatting>
  <conditionalFormatting sqref="B22:D22">
    <cfRule type="expression" dxfId="210" priority="47" stopIfTrue="1">
      <formula>AND($B19&amp;"1"&lt;&gt;"1",B22&amp;"1"="1")</formula>
    </cfRule>
  </conditionalFormatting>
  <conditionalFormatting sqref="B45:M56">
    <cfRule type="expression" dxfId="209" priority="10" stopIfTrue="1">
      <formula>AND(OR($B44&amp;"1"&lt;&gt;"1",ROW(B45)=44),B45&amp;"1"="1")</formula>
    </cfRule>
    <cfRule type="expression" dxfId="208" priority="341" stopIfTrue="1">
      <formula>AND($B45&amp;"1"&lt;&gt;"1",B45&amp;"1"="1")</formula>
    </cfRule>
  </conditionalFormatting>
  <conditionalFormatting sqref="C29 C32">
    <cfRule type="expression" dxfId="207" priority="9" stopIfTrue="1">
      <formula>C$32&gt;C$29</formula>
    </cfRule>
  </conditionalFormatting>
  <conditionalFormatting sqref="C40">
    <cfRule type="expression" dxfId="206" priority="16" stopIfTrue="1">
      <formula>AND(C$39&lt;&gt;"nein",C$39&amp;"1"&lt;&gt;"1",C40&amp;"1"="1")</formula>
    </cfRule>
  </conditionalFormatting>
  <conditionalFormatting sqref="C47 C25:C29 C32:C39 C8:C12">
    <cfRule type="expression" dxfId="205" priority="18">
      <formula>C8&amp;"1"="1"</formula>
    </cfRule>
  </conditionalFormatting>
  <conditionalFormatting sqref="C21:D21">
    <cfRule type="expression" dxfId="204" priority="1" stopIfTrue="1">
      <formula>AND($B20&amp;"1"&lt;&gt;"1",C21&amp;"1"="1")</formula>
    </cfRule>
  </conditionalFormatting>
  <conditionalFormatting sqref="D16:D22">
    <cfRule type="expression" dxfId="203" priority="14" stopIfTrue="1">
      <formula>C16&gt;D16</formula>
    </cfRule>
  </conditionalFormatting>
  <dataValidations count="10">
    <dataValidation type="decimal" operator="greaterThanOrEqual" allowBlank="1" showErrorMessage="1" errorTitle="Zahl größer 0" error="Bitte geben Sie eine Zahl größer 0 ein. " sqref="C40:E40 D37:E37 C38:E38" xr:uid="{FDEA3D29-2B1B-834E-B576-927F1ED7934E}">
      <formula1>0</formula1>
    </dataValidation>
    <dataValidation type="decimal" operator="greaterThanOrEqual" allowBlank="1" showErrorMessage="1" errorTitle="Zahl größer als 0" error="Bitte geben Sie eine Zahl größer 0 ein. " sqref="C34:E35" xr:uid="{A1097805-E0FC-F741-A09E-942C00F0C27D}">
      <formula1>0</formula1>
    </dataValidation>
    <dataValidation type="decimal" operator="greaterThan" allowBlank="1" showErrorMessage="1" errorTitle="Zahl größer 0" sqref="C32:E32" xr:uid="{41551C34-5673-EE41-8733-6C0550B462E2}">
      <formula1>0</formula1>
    </dataValidation>
    <dataValidation type="decimal" operator="greaterThan" allowBlank="1" showErrorMessage="1" errorTitle="Zahl größer 0" error="Bitte geben Sie eine Zahl größer 0 ein. _x000a_" sqref="C29:E29" xr:uid="{BC93F36D-F3D4-334D-9CF5-00C27689F72A}">
      <formula1>0</formula1>
    </dataValidation>
    <dataValidation type="decimal" operator="greaterThan" allowBlank="1" showErrorMessage="1" errorTitle="Zahl größer 0" error="Bitte geben Sie eine Zahl größer 0 ein. " sqref="C28:E28" xr:uid="{97E28C87-E0F2-BD4E-A145-1C2253BCBF89}">
      <formula1>0</formula1>
    </dataValidation>
    <dataValidation type="list" allowBlank="1" showErrorMessage="1" errorTitle="ja/nein" error="Bitte wählen Sie zwischen &quot;ja&quot; und &quot;nein&quot;." sqref="C27:E27" xr:uid="{9BD2E48C-8AB3-E147-ACDA-7FFF7F5C2C93}">
      <formula1>"ja,nein"</formula1>
    </dataValidation>
    <dataValidation type="list" allowBlank="1" showErrorMessage="1" errorTitle="ja/nein" error="Bitte geben Sie &quot;ja&quot; oder &quot;nein&quot; ein. " sqref="C39:E39" xr:uid="{966695BB-2DC6-964F-AF4E-EA96D3322CDD}">
      <formula1>"ja, nein"</formula1>
    </dataValidation>
    <dataValidation allowBlank="1" showErrorMessage="1" errorTitle="Datum" error="Bitte geben Sie ein Datum zwischen dem 02.01.2020 und dem 31.12.2026 ein." sqref="B23" xr:uid="{A100F0E3-70DD-914F-B034-57773E3111B8}"/>
    <dataValidation type="date" allowBlank="1" showErrorMessage="1" errorTitle="Datum" error="Bitte geben Sie ein Datum zwischen dem 02.01.2020 und dem 31.12.2026 ein." sqref="C16:D22" xr:uid="{9BC429C0-676F-F24D-ACF3-08532F0DD14C}">
      <formula1>44563</formula1>
      <formula2>47848</formula2>
    </dataValidation>
    <dataValidation type="decimal" operator="greaterThanOrEqual" allowBlank="1" showInputMessage="1" showErrorMessage="1" sqref="G46:L56" xr:uid="{901A1613-4884-0D4F-AA1F-0C0B5E78528C}">
      <formula1>0</formula1>
    </dataValidation>
  </dataValidations>
  <pageMargins left="0.25" right="0.25" top="0.75" bottom="0.75" header="0.3" footer="0.3"/>
  <pageSetup paperSize="9" scale="40" fitToHeight="0" orientation="portrait" horizontalDpi="0" verticalDpi="0"/>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8" id="{D079F5D3-931E-4C44-B1A2-052D28BACFC1}">
            <xm:f>C34&lt;Dashboard!E10</xm:f>
            <x14:dxf>
              <font>
                <color rgb="FF9C0006"/>
              </font>
              <fill>
                <patternFill>
                  <bgColor rgb="FFFFC7CE"/>
                </patternFill>
              </fill>
            </x14:dxf>
          </x14:cfRule>
          <xm:sqref>C34</xm:sqref>
        </x14:conditionalFormatting>
        <x14:conditionalFormatting xmlns:xm="http://schemas.microsoft.com/office/excel/2006/main">
          <x14:cfRule type="expression" priority="7" id="{54ECBF72-F9A6-6B4B-ABC8-8E672382F9F9}">
            <xm:f>C35&lt;Dashboard!E14</xm:f>
            <x14:dxf>
              <font>
                <color rgb="FF9C0006"/>
              </font>
              <fill>
                <patternFill>
                  <bgColor rgb="FFFFC7CE"/>
                </patternFill>
              </fill>
            </x14:dxf>
          </x14:cfRule>
          <xm:sqref>C35</xm:sqref>
        </x14:conditionalFormatting>
        <x14:conditionalFormatting xmlns:xm="http://schemas.microsoft.com/office/excel/2006/main">
          <x14:cfRule type="expression" priority="5" id="{D1552B65-6CD6-034C-9312-F9B5ADD6BC06}">
            <xm:f>C40&lt;Dashboard!E15</xm:f>
            <x14:dxf>
              <font>
                <color rgb="FF9C0006"/>
              </font>
              <fill>
                <patternFill>
                  <bgColor rgb="FFFFC7CE"/>
                </patternFill>
              </fill>
            </x14:dxf>
          </x14:cfRule>
          <xm:sqref>C40</xm:sqref>
        </x14:conditionalFormatting>
        <x14:conditionalFormatting xmlns:xm="http://schemas.microsoft.com/office/excel/2006/main">
          <x14:cfRule type="expression" priority="490" id="{D079F5D3-931E-4C44-B1A2-052D28BACFC1}">
            <xm:f>C47&lt;Dashboard!E13</xm:f>
            <x14:dxf>
              <font>
                <color rgb="FF9C0006"/>
              </font>
              <fill>
                <patternFill>
                  <bgColor rgb="FFFFC7CE"/>
                </patternFill>
              </fill>
            </x14:dxf>
          </x14:cfRule>
          <xm:sqref>C47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D248DDD-99B9-8B48-A418-BD050AF1E6A7}">
          <x14:formula1>
            <xm:f>Feiertage!$X$3:$X$18</xm:f>
          </x14:formula1>
          <xm:sqref>C45:C56</xm:sqref>
        </x14:dataValidation>
        <x14:dataValidation type="list" allowBlank="1" showInputMessage="1" showErrorMessage="1" xr:uid="{9CFF6335-B595-4276-8154-EFE1BDD4B038}">
          <x14:formula1>
            <xm:f>Tabelle1!$B$2:$B$3</xm:f>
          </x14:formula1>
          <xm:sqref>C12:D12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D4220-4C54-0042-B888-A87319C92D1C}">
  <sheetPr codeName="Tabelle2">
    <tabColor rgb="FFDEF6FF"/>
    <pageSetUpPr fitToPage="1"/>
  </sheetPr>
  <dimension ref="A1:CL101"/>
  <sheetViews>
    <sheetView showGridLines="0" topLeftCell="A7" zoomScaleNormal="124" workbookViewId="0">
      <selection activeCell="G20" sqref="G17:I20"/>
    </sheetView>
  </sheetViews>
  <sheetFormatPr baseColWidth="10" defaultColWidth="13" defaultRowHeight="14.5" outlineLevelRow="1"/>
  <cols>
    <col min="1" max="1" width="7" style="53" customWidth="1"/>
    <col min="2" max="2" width="54.1796875" style="53" customWidth="1"/>
    <col min="3" max="4" width="17.1796875" style="53" customWidth="1"/>
    <col min="5" max="10" width="16" style="53" customWidth="1"/>
    <col min="11" max="11" width="17.1796875" style="53" customWidth="1"/>
    <col min="12" max="12" width="7" style="53" customWidth="1"/>
    <col min="13" max="13" width="13" style="53"/>
    <col min="14" max="14" width="7" style="53" customWidth="1"/>
    <col min="15" max="15" width="54.1796875" style="53" customWidth="1"/>
    <col min="16" max="17" width="17.1796875" style="53" customWidth="1"/>
    <col min="18" max="23" width="16" style="53" customWidth="1"/>
    <col min="24" max="24" width="17.1796875" style="53" customWidth="1"/>
    <col min="25" max="25" width="7" style="53" customWidth="1"/>
    <col min="26" max="26" width="13" style="53"/>
    <col min="27" max="27" width="7" style="53" customWidth="1"/>
    <col min="28" max="28" width="54.1796875" style="53" customWidth="1"/>
    <col min="29" max="30" width="17.1796875" style="53" customWidth="1"/>
    <col min="31" max="36" width="16" style="53" customWidth="1"/>
    <col min="37" max="37" width="17.1796875" style="53" customWidth="1"/>
    <col min="38" max="38" width="7" style="53" customWidth="1"/>
    <col min="39" max="39" width="13" style="53"/>
    <col min="40" max="40" width="7" style="53" customWidth="1"/>
    <col min="41" max="41" width="54.1796875" style="53" customWidth="1"/>
    <col min="42" max="43" width="17.1796875" style="53" customWidth="1"/>
    <col min="44" max="49" width="16" style="53" customWidth="1"/>
    <col min="50" max="50" width="17.1796875" style="53" customWidth="1"/>
    <col min="51" max="51" width="7" style="53" customWidth="1"/>
    <col min="52" max="52" width="13" style="53"/>
    <col min="53" max="53" width="7" style="53" customWidth="1"/>
    <col min="54" max="54" width="54.1796875" style="53" customWidth="1"/>
    <col min="55" max="56" width="17.1796875" style="53" customWidth="1"/>
    <col min="57" max="62" width="16" style="53" customWidth="1"/>
    <col min="63" max="63" width="17.1796875" style="53" customWidth="1"/>
    <col min="64" max="64" width="7" style="53" customWidth="1"/>
    <col min="65" max="65" width="13" style="53"/>
    <col min="66" max="66" width="7" style="53" customWidth="1"/>
    <col min="67" max="67" width="54.1796875" style="53" customWidth="1"/>
    <col min="68" max="69" width="17.1796875" style="53" customWidth="1"/>
    <col min="70" max="75" width="16" style="53" customWidth="1"/>
    <col min="76" max="76" width="17.1796875" style="53" customWidth="1"/>
    <col min="77" max="77" width="7" style="53" customWidth="1"/>
    <col min="78" max="78" width="13" style="53"/>
    <col min="79" max="79" width="7" style="53" customWidth="1"/>
    <col min="80" max="80" width="54.1796875" style="53" customWidth="1"/>
    <col min="81" max="82" width="17.1796875" style="53" customWidth="1"/>
    <col min="83" max="88" width="16" style="53" customWidth="1"/>
    <col min="89" max="89" width="17.1796875" style="53" customWidth="1"/>
    <col min="90" max="90" width="7" style="53" customWidth="1"/>
    <col min="91" max="16384" width="13" style="53"/>
  </cols>
  <sheetData>
    <row r="1" spans="1:90" s="41" customFormat="1" ht="15" thickTop="1">
      <c r="A1" s="423">
        <v>12</v>
      </c>
      <c r="B1" s="424">
        <f>$B$6</f>
        <v>1</v>
      </c>
      <c r="C1" s="424">
        <f t="shared" ref="C1:J1" si="0">$B$6</f>
        <v>1</v>
      </c>
      <c r="D1" s="424">
        <f t="shared" si="0"/>
        <v>1</v>
      </c>
      <c r="E1" s="424">
        <f t="shared" si="0"/>
        <v>1</v>
      </c>
      <c r="F1" s="424">
        <f t="shared" si="0"/>
        <v>1</v>
      </c>
      <c r="G1" s="424">
        <f t="shared" si="0"/>
        <v>1</v>
      </c>
      <c r="H1" s="424">
        <f t="shared" si="0"/>
        <v>1</v>
      </c>
      <c r="I1" s="424">
        <f t="shared" si="0"/>
        <v>1</v>
      </c>
      <c r="J1" s="424">
        <f t="shared" si="0"/>
        <v>1</v>
      </c>
      <c r="K1" s="425">
        <f>$B$6</f>
        <v>1</v>
      </c>
      <c r="L1" s="426">
        <f>$B$6</f>
        <v>1</v>
      </c>
      <c r="N1" s="472">
        <f>$O$6</f>
        <v>2</v>
      </c>
      <c r="O1" s="370">
        <f t="shared" ref="O1:X1" si="1">$O$6</f>
        <v>2</v>
      </c>
      <c r="P1" s="370">
        <f t="shared" si="1"/>
        <v>2</v>
      </c>
      <c r="Q1" s="370">
        <f t="shared" si="1"/>
        <v>2</v>
      </c>
      <c r="R1" s="370">
        <f t="shared" si="1"/>
        <v>2</v>
      </c>
      <c r="S1" s="370">
        <f t="shared" si="1"/>
        <v>2</v>
      </c>
      <c r="T1" s="370">
        <f t="shared" si="1"/>
        <v>2</v>
      </c>
      <c r="U1" s="370">
        <f t="shared" si="1"/>
        <v>2</v>
      </c>
      <c r="V1" s="370">
        <f t="shared" si="1"/>
        <v>2</v>
      </c>
      <c r="W1" s="370">
        <f t="shared" si="1"/>
        <v>2</v>
      </c>
      <c r="X1" s="370">
        <f t="shared" si="1"/>
        <v>2</v>
      </c>
      <c r="Y1" s="371">
        <f>$O$6</f>
        <v>2</v>
      </c>
      <c r="AA1" s="372">
        <f>$AB$6</f>
        <v>3</v>
      </c>
      <c r="AB1" s="474">
        <f t="shared" ref="AB1:AK1" si="2">$AB$6</f>
        <v>3</v>
      </c>
      <c r="AC1" s="474">
        <f t="shared" si="2"/>
        <v>3</v>
      </c>
      <c r="AD1" s="474">
        <f t="shared" si="2"/>
        <v>3</v>
      </c>
      <c r="AE1" s="474">
        <f t="shared" si="2"/>
        <v>3</v>
      </c>
      <c r="AF1" s="474">
        <f t="shared" si="2"/>
        <v>3</v>
      </c>
      <c r="AG1" s="474">
        <f t="shared" si="2"/>
        <v>3</v>
      </c>
      <c r="AH1" s="474">
        <f t="shared" si="2"/>
        <v>3</v>
      </c>
      <c r="AI1" s="474">
        <f t="shared" si="2"/>
        <v>3</v>
      </c>
      <c r="AJ1" s="474">
        <f t="shared" si="2"/>
        <v>3</v>
      </c>
      <c r="AK1" s="474">
        <f t="shared" si="2"/>
        <v>3</v>
      </c>
      <c r="AL1" s="371">
        <f>$AB$6</f>
        <v>3</v>
      </c>
      <c r="AN1" s="372">
        <f>$AO$6</f>
        <v>4</v>
      </c>
      <c r="AO1" s="370">
        <f>$AO$6</f>
        <v>4</v>
      </c>
      <c r="AP1" s="370">
        <f t="shared" ref="AP1:AX1" si="3">$AO$6</f>
        <v>4</v>
      </c>
      <c r="AQ1" s="370">
        <f t="shared" si="3"/>
        <v>4</v>
      </c>
      <c r="AR1" s="370">
        <f t="shared" si="3"/>
        <v>4</v>
      </c>
      <c r="AS1" s="370">
        <f t="shared" si="3"/>
        <v>4</v>
      </c>
      <c r="AT1" s="370">
        <f t="shared" si="3"/>
        <v>4</v>
      </c>
      <c r="AU1" s="370">
        <f t="shared" si="3"/>
        <v>4</v>
      </c>
      <c r="AV1" s="370">
        <f t="shared" si="3"/>
        <v>4</v>
      </c>
      <c r="AW1" s="370">
        <f t="shared" si="3"/>
        <v>4</v>
      </c>
      <c r="AX1" s="370">
        <f t="shared" si="3"/>
        <v>4</v>
      </c>
      <c r="AY1" s="371">
        <f>$AO$6</f>
        <v>4</v>
      </c>
      <c r="BA1" s="372">
        <f>$BB$6</f>
        <v>5</v>
      </c>
      <c r="BB1" s="370">
        <f>$BB$6</f>
        <v>5</v>
      </c>
      <c r="BC1" s="370">
        <f t="shared" ref="BC1:BK1" si="4">$BB$6</f>
        <v>5</v>
      </c>
      <c r="BD1" s="370">
        <f t="shared" si="4"/>
        <v>5</v>
      </c>
      <c r="BE1" s="370">
        <f t="shared" si="4"/>
        <v>5</v>
      </c>
      <c r="BF1" s="370">
        <f t="shared" si="4"/>
        <v>5</v>
      </c>
      <c r="BG1" s="370">
        <f t="shared" si="4"/>
        <v>5</v>
      </c>
      <c r="BH1" s="370">
        <f t="shared" si="4"/>
        <v>5</v>
      </c>
      <c r="BI1" s="370">
        <f t="shared" si="4"/>
        <v>5</v>
      </c>
      <c r="BJ1" s="370">
        <f t="shared" si="4"/>
        <v>5</v>
      </c>
      <c r="BK1" s="370">
        <f t="shared" si="4"/>
        <v>5</v>
      </c>
      <c r="BL1" s="371">
        <f>$BB$6</f>
        <v>5</v>
      </c>
      <c r="BN1" s="372">
        <f>$BO$6</f>
        <v>6</v>
      </c>
      <c r="BO1" s="370">
        <f>$BO$6</f>
        <v>6</v>
      </c>
      <c r="BP1" s="370">
        <f t="shared" ref="BP1:BX1" si="5">$BO$6</f>
        <v>6</v>
      </c>
      <c r="BQ1" s="370">
        <f t="shared" si="5"/>
        <v>6</v>
      </c>
      <c r="BR1" s="370">
        <f t="shared" si="5"/>
        <v>6</v>
      </c>
      <c r="BS1" s="370">
        <f t="shared" si="5"/>
        <v>6</v>
      </c>
      <c r="BT1" s="370">
        <f t="shared" si="5"/>
        <v>6</v>
      </c>
      <c r="BU1" s="370">
        <f t="shared" si="5"/>
        <v>6</v>
      </c>
      <c r="BV1" s="370">
        <f t="shared" si="5"/>
        <v>6</v>
      </c>
      <c r="BW1" s="370">
        <f t="shared" si="5"/>
        <v>6</v>
      </c>
      <c r="BX1" s="370">
        <f t="shared" si="5"/>
        <v>6</v>
      </c>
      <c r="BY1" s="371">
        <f>$BO$6</f>
        <v>6</v>
      </c>
      <c r="CA1" s="372">
        <f>$CB$6</f>
        <v>7</v>
      </c>
      <c r="CB1" s="370">
        <f>$CB$6</f>
        <v>7</v>
      </c>
      <c r="CC1" s="370">
        <f t="shared" ref="CC1:CJ1" si="6">$CB$6</f>
        <v>7</v>
      </c>
      <c r="CD1" s="370">
        <f t="shared" si="6"/>
        <v>7</v>
      </c>
      <c r="CE1" s="370">
        <f t="shared" si="6"/>
        <v>7</v>
      </c>
      <c r="CF1" s="370">
        <f t="shared" si="6"/>
        <v>7</v>
      </c>
      <c r="CG1" s="370">
        <f t="shared" si="6"/>
        <v>7</v>
      </c>
      <c r="CH1" s="370">
        <f t="shared" si="6"/>
        <v>7</v>
      </c>
      <c r="CI1" s="370">
        <f t="shared" si="6"/>
        <v>7</v>
      </c>
      <c r="CJ1" s="370">
        <f t="shared" si="6"/>
        <v>7</v>
      </c>
      <c r="CK1" s="475"/>
      <c r="CL1" s="371">
        <f>$CB$6</f>
        <v>7</v>
      </c>
    </row>
    <row r="2" spans="1:90" s="41" customFormat="1" ht="43" customHeight="1">
      <c r="A2" s="427"/>
      <c r="B2" s="52" t="str">
        <f ca="1">"Angaben zum F&amp;E Vorhaben: "&amp; C6</f>
        <v>Angaben zum F&amp;E Vorhaben: Ping-Pong-Roboter</v>
      </c>
      <c r="C2" s="43"/>
      <c r="D2" s="43"/>
      <c r="E2" s="43"/>
      <c r="F2" s="43"/>
      <c r="G2" s="43"/>
      <c r="H2" s="44"/>
      <c r="I2" s="44"/>
      <c r="J2" s="44"/>
      <c r="K2" s="44"/>
      <c r="L2" s="428"/>
      <c r="N2" s="45"/>
      <c r="O2" s="52" t="str">
        <f ca="1">"Angaben zum F&amp;E Vorhaben: "&amp; P6</f>
        <v>Angaben zum F&amp;E Vorhaben: 0</v>
      </c>
      <c r="P2" s="43"/>
      <c r="Q2" s="43"/>
      <c r="R2" s="43"/>
      <c r="S2" s="43"/>
      <c r="T2" s="43"/>
      <c r="U2" s="44"/>
      <c r="V2" s="44"/>
      <c r="W2" s="44"/>
      <c r="X2" s="44"/>
      <c r="Y2" s="42"/>
      <c r="AA2" s="45"/>
      <c r="AB2" s="52" t="str">
        <f ca="1">"Angaben zum F&amp;E Vorhaben: "&amp; AC6</f>
        <v>Angaben zum F&amp;E Vorhaben: 0</v>
      </c>
      <c r="AC2" s="43"/>
      <c r="AD2" s="43"/>
      <c r="AE2" s="43"/>
      <c r="AF2" s="43"/>
      <c r="AG2" s="43"/>
      <c r="AH2" s="44"/>
      <c r="AI2" s="44"/>
      <c r="AJ2" s="44"/>
      <c r="AK2" s="44"/>
      <c r="AL2" s="42"/>
      <c r="AN2" s="45"/>
      <c r="AO2" s="52" t="str">
        <f ca="1">"Angaben zum F&amp;E Vorhaben: "&amp; AP6</f>
        <v>Angaben zum F&amp;E Vorhaben: 0</v>
      </c>
      <c r="AP2" s="43"/>
      <c r="AQ2" s="43"/>
      <c r="AR2" s="43"/>
      <c r="AS2" s="43"/>
      <c r="AT2" s="43"/>
      <c r="AU2" s="44"/>
      <c r="AV2" s="44"/>
      <c r="AW2" s="44"/>
      <c r="AX2" s="44"/>
      <c r="AY2" s="42"/>
      <c r="BA2" s="45"/>
      <c r="BB2" s="52" t="str">
        <f ca="1">"Angaben zum F&amp;E Vorhaben: "&amp; BC6</f>
        <v>Angaben zum F&amp;E Vorhaben: 0</v>
      </c>
      <c r="BC2" s="43"/>
      <c r="BD2" s="43"/>
      <c r="BE2" s="43"/>
      <c r="BF2" s="43"/>
      <c r="BG2" s="43"/>
      <c r="BH2" s="44"/>
      <c r="BI2" s="44"/>
      <c r="BJ2" s="44"/>
      <c r="BK2" s="44"/>
      <c r="BL2" s="42"/>
      <c r="BN2" s="45"/>
      <c r="BO2" s="52" t="str">
        <f ca="1">"Angaben zum F&amp;E Vorhaben: "&amp; BP6</f>
        <v>Angaben zum F&amp;E Vorhaben: 0</v>
      </c>
      <c r="BP2" s="43"/>
      <c r="BQ2" s="43"/>
      <c r="BR2" s="43"/>
      <c r="BS2" s="43"/>
      <c r="BT2" s="43"/>
      <c r="BU2" s="44"/>
      <c r="BV2" s="44"/>
      <c r="BW2" s="44"/>
      <c r="BX2" s="44"/>
      <c r="BY2" s="42"/>
      <c r="CA2" s="45"/>
      <c r="CB2" s="52" t="str">
        <f ca="1">"Angaben zum F&amp;E Vorhaben: "&amp; CC6</f>
        <v>Angaben zum F&amp;E Vorhaben: 0</v>
      </c>
      <c r="CC2" s="43"/>
      <c r="CD2" s="43"/>
      <c r="CE2" s="43"/>
      <c r="CF2" s="43"/>
      <c r="CG2" s="43"/>
      <c r="CH2" s="44"/>
      <c r="CI2" s="44"/>
      <c r="CJ2" s="44"/>
      <c r="CK2" s="44"/>
      <c r="CL2" s="42"/>
    </row>
    <row r="3" spans="1:90" s="41" customFormat="1" ht="19" customHeight="1">
      <c r="A3" s="427"/>
      <c r="B3" s="605" t="s">
        <v>45</v>
      </c>
      <c r="C3" s="605"/>
      <c r="D3" s="605"/>
      <c r="E3" s="605"/>
      <c r="F3" s="605"/>
      <c r="G3" s="605"/>
      <c r="H3" s="605"/>
      <c r="I3" s="605"/>
      <c r="J3" s="605"/>
      <c r="K3" s="605"/>
      <c r="L3" s="429"/>
      <c r="M3" s="422"/>
      <c r="N3" s="45"/>
      <c r="O3" s="455" t="s">
        <v>45</v>
      </c>
      <c r="P3" s="455"/>
      <c r="Q3" s="455"/>
      <c r="R3" s="455"/>
      <c r="S3" s="455"/>
      <c r="T3" s="455"/>
      <c r="U3" s="455"/>
      <c r="V3" s="455"/>
      <c r="W3" s="455"/>
      <c r="X3" s="115"/>
      <c r="Y3" s="473"/>
      <c r="AA3" s="45"/>
      <c r="AB3" s="455" t="s">
        <v>45</v>
      </c>
      <c r="AC3" s="455"/>
      <c r="AD3" s="455"/>
      <c r="AE3" s="455"/>
      <c r="AF3" s="455"/>
      <c r="AG3" s="455"/>
      <c r="AH3" s="455"/>
      <c r="AI3" s="455"/>
      <c r="AJ3" s="455"/>
      <c r="AK3" s="115"/>
      <c r="AL3" s="473"/>
      <c r="AN3" s="45"/>
      <c r="AO3" s="455" t="s">
        <v>45</v>
      </c>
      <c r="AP3" s="455"/>
      <c r="AQ3" s="455"/>
      <c r="AR3" s="455"/>
      <c r="AS3" s="455"/>
      <c r="AT3" s="455"/>
      <c r="AU3" s="455"/>
      <c r="AV3" s="455"/>
      <c r="AW3" s="455"/>
      <c r="AX3" s="115"/>
      <c r="AY3" s="473"/>
      <c r="BA3" s="45"/>
      <c r="BB3" s="455" t="s">
        <v>45</v>
      </c>
      <c r="BC3" s="455"/>
      <c r="BD3" s="455"/>
      <c r="BE3" s="455"/>
      <c r="BF3" s="455"/>
      <c r="BG3" s="455"/>
      <c r="BH3" s="455"/>
      <c r="BI3" s="455"/>
      <c r="BJ3" s="455"/>
      <c r="BK3" s="115"/>
      <c r="BL3" s="473"/>
      <c r="BN3" s="45"/>
      <c r="BO3" s="455" t="s">
        <v>45</v>
      </c>
      <c r="BP3" s="455"/>
      <c r="BQ3" s="455"/>
      <c r="BR3" s="455"/>
      <c r="BS3" s="455"/>
      <c r="BT3" s="455"/>
      <c r="BU3" s="455"/>
      <c r="BV3" s="455"/>
      <c r="BW3" s="455"/>
      <c r="BX3" s="115"/>
      <c r="BY3" s="473"/>
      <c r="CA3" s="45"/>
      <c r="CB3" s="455" t="s">
        <v>45</v>
      </c>
      <c r="CC3" s="455"/>
      <c r="CD3" s="455"/>
      <c r="CE3" s="455"/>
      <c r="CF3" s="455"/>
      <c r="CG3" s="455"/>
      <c r="CH3" s="455"/>
      <c r="CI3" s="455"/>
      <c r="CJ3" s="455"/>
      <c r="CK3" s="115"/>
      <c r="CL3" s="473"/>
    </row>
    <row r="4" spans="1:90" s="41" customFormat="1" ht="15" customHeight="1" thickBot="1">
      <c r="A4" s="427"/>
      <c r="B4" s="52"/>
      <c r="C4" s="43"/>
      <c r="D4" s="43"/>
      <c r="E4" s="43"/>
      <c r="F4" s="43"/>
      <c r="G4" s="43"/>
      <c r="H4" s="44"/>
      <c r="I4" s="44"/>
      <c r="J4" s="44"/>
      <c r="K4" s="44"/>
      <c r="L4" s="428"/>
      <c r="N4" s="45"/>
      <c r="O4" s="52"/>
      <c r="P4" s="43"/>
      <c r="Q4" s="43"/>
      <c r="R4" s="43"/>
      <c r="S4" s="43"/>
      <c r="T4" s="43"/>
      <c r="U4" s="44"/>
      <c r="V4" s="44"/>
      <c r="W4" s="44"/>
      <c r="X4" s="44"/>
      <c r="Y4" s="42"/>
      <c r="AA4" s="45"/>
      <c r="AB4" s="52"/>
      <c r="AC4" s="43"/>
      <c r="AD4" s="43"/>
      <c r="AE4" s="43"/>
      <c r="AF4" s="43"/>
      <c r="AG4" s="43"/>
      <c r="AH4" s="44"/>
      <c r="AI4" s="44"/>
      <c r="AJ4" s="44"/>
      <c r="AK4" s="44"/>
      <c r="AL4" s="42"/>
      <c r="AN4" s="45"/>
      <c r="AO4" s="52"/>
      <c r="AP4" s="43"/>
      <c r="AQ4" s="43"/>
      <c r="AR4" s="43"/>
      <c r="AS4" s="43"/>
      <c r="AT4" s="43"/>
      <c r="AU4" s="44"/>
      <c r="AV4" s="44"/>
      <c r="AW4" s="44"/>
      <c r="AX4" s="44"/>
      <c r="AY4" s="42"/>
      <c r="BA4" s="45"/>
      <c r="BB4" s="52"/>
      <c r="BC4" s="43"/>
      <c r="BD4" s="43"/>
      <c r="BE4" s="43"/>
      <c r="BF4" s="43"/>
      <c r="BG4" s="43"/>
      <c r="BH4" s="44"/>
      <c r="BI4" s="44"/>
      <c r="BJ4" s="44"/>
      <c r="BK4" s="44"/>
      <c r="BL4" s="42"/>
      <c r="BN4" s="45"/>
      <c r="BO4" s="52"/>
      <c r="BP4" s="43"/>
      <c r="BQ4" s="43"/>
      <c r="BR4" s="43"/>
      <c r="BS4" s="43"/>
      <c r="BT4" s="43"/>
      <c r="BU4" s="44"/>
      <c r="BV4" s="44"/>
      <c r="BW4" s="44"/>
      <c r="BX4" s="44"/>
      <c r="BY4" s="42"/>
      <c r="CA4" s="45"/>
      <c r="CB4" s="52"/>
      <c r="CC4" s="43"/>
      <c r="CD4" s="43"/>
      <c r="CE4" s="43"/>
      <c r="CF4" s="43"/>
      <c r="CG4" s="43"/>
      <c r="CH4" s="44"/>
      <c r="CI4" s="44"/>
      <c r="CJ4" s="44"/>
      <c r="CK4" s="44"/>
      <c r="CL4" s="42"/>
    </row>
    <row r="5" spans="1:90" s="41" customFormat="1" ht="15" customHeight="1">
      <c r="A5" s="427"/>
      <c r="B5" s="610" t="s">
        <v>15</v>
      </c>
      <c r="C5" s="611"/>
      <c r="D5" s="611"/>
      <c r="E5" s="612"/>
      <c r="F5" s="43"/>
      <c r="G5" s="43"/>
      <c r="H5" s="44"/>
      <c r="I5" s="44"/>
      <c r="J5" s="44"/>
      <c r="K5" s="44"/>
      <c r="L5" s="428"/>
      <c r="N5" s="45"/>
      <c r="O5" s="442" t="s">
        <v>15</v>
      </c>
      <c r="P5" s="443"/>
      <c r="Q5" s="443"/>
      <c r="R5" s="444"/>
      <c r="S5" s="43"/>
      <c r="T5" s="43"/>
      <c r="U5" s="44"/>
      <c r="V5" s="44"/>
      <c r="W5" s="44"/>
      <c r="X5" s="44"/>
      <c r="Y5" s="42"/>
      <c r="AA5" s="45"/>
      <c r="AB5" s="442" t="s">
        <v>15</v>
      </c>
      <c r="AC5" s="443"/>
      <c r="AD5" s="443"/>
      <c r="AE5" s="444"/>
      <c r="AF5" s="43"/>
      <c r="AG5" s="43"/>
      <c r="AH5" s="44"/>
      <c r="AI5" s="44"/>
      <c r="AJ5" s="44"/>
      <c r="AK5" s="44"/>
      <c r="AL5" s="42"/>
      <c r="AN5" s="45"/>
      <c r="AO5" s="442" t="s">
        <v>15</v>
      </c>
      <c r="AP5" s="443"/>
      <c r="AQ5" s="443"/>
      <c r="AR5" s="444"/>
      <c r="AS5" s="43"/>
      <c r="AT5" s="43"/>
      <c r="AU5" s="44"/>
      <c r="AV5" s="44"/>
      <c r="AW5" s="44"/>
      <c r="AX5" s="44"/>
      <c r="AY5" s="42"/>
      <c r="BA5" s="45"/>
      <c r="BB5" s="442" t="s">
        <v>15</v>
      </c>
      <c r="BC5" s="443"/>
      <c r="BD5" s="443"/>
      <c r="BE5" s="444"/>
      <c r="BF5" s="43"/>
      <c r="BG5" s="43"/>
      <c r="BH5" s="44"/>
      <c r="BI5" s="44"/>
      <c r="BJ5" s="44"/>
      <c r="BK5" s="44"/>
      <c r="BL5" s="42"/>
      <c r="BN5" s="45"/>
      <c r="BO5" s="442" t="s">
        <v>15</v>
      </c>
      <c r="BP5" s="443"/>
      <c r="BQ5" s="443"/>
      <c r="BR5" s="444"/>
      <c r="BS5" s="43"/>
      <c r="BT5" s="43"/>
      <c r="BU5" s="44"/>
      <c r="BV5" s="44"/>
      <c r="BW5" s="44"/>
      <c r="BX5" s="44"/>
      <c r="BY5" s="42"/>
      <c r="CA5" s="45"/>
      <c r="CB5" s="442" t="s">
        <v>15</v>
      </c>
      <c r="CC5" s="443"/>
      <c r="CD5" s="443"/>
      <c r="CE5" s="444"/>
      <c r="CF5" s="43"/>
      <c r="CG5" s="43"/>
      <c r="CH5" s="44"/>
      <c r="CI5" s="44"/>
      <c r="CJ5" s="44"/>
      <c r="CK5" s="44"/>
      <c r="CL5" s="42"/>
    </row>
    <row r="6" spans="1:90" ht="16" customHeight="1">
      <c r="A6" s="497"/>
      <c r="B6" s="365">
        <f>ROUNDUP(COLUMN(C6)/$A$1,0)</f>
        <v>1</v>
      </c>
      <c r="C6" s="606" t="str" cm="1">
        <f t="array" aca="1" ref="C6" ca="1">INDIRECT("proj"&amp;B6)</f>
        <v>Ping-Pong-Roboter</v>
      </c>
      <c r="D6" s="606"/>
      <c r="E6" s="607"/>
      <c r="F6" s="498"/>
      <c r="G6" s="498"/>
      <c r="H6" s="498"/>
      <c r="I6" s="498"/>
      <c r="J6" s="498"/>
      <c r="K6" s="498"/>
      <c r="L6" s="499"/>
      <c r="M6" s="500"/>
      <c r="N6" s="501"/>
      <c r="O6" s="365">
        <f>ROUNDUP(COLUMN(P6)/$A$1,0)</f>
        <v>2</v>
      </c>
      <c r="P6" s="589" cm="1">
        <f t="array" aca="1" ref="P6" ca="1">INDIRECT("proj"&amp;O6)</f>
        <v>0</v>
      </c>
      <c r="Q6" s="590"/>
      <c r="R6" s="591"/>
      <c r="S6" s="498"/>
      <c r="T6" s="498"/>
      <c r="U6" s="498"/>
      <c r="V6" s="498"/>
      <c r="W6" s="498"/>
      <c r="X6" s="498"/>
      <c r="Y6" s="502"/>
      <c r="Z6" s="500"/>
      <c r="AA6" s="501"/>
      <c r="AB6" s="365">
        <f>ROUNDUP(COLUMN(AC6)/$A$1,0)</f>
        <v>3</v>
      </c>
      <c r="AC6" s="445" cm="1">
        <f t="array" aca="1" ref="AC6" ca="1">INDIRECT("proj"&amp;AB6)</f>
        <v>0</v>
      </c>
      <c r="AD6" s="445"/>
      <c r="AE6" s="446"/>
      <c r="AF6" s="498"/>
      <c r="AG6" s="498"/>
      <c r="AH6" s="498"/>
      <c r="AI6" s="498"/>
      <c r="AJ6" s="498"/>
      <c r="AK6" s="498"/>
      <c r="AL6" s="502"/>
      <c r="AM6" s="500"/>
      <c r="AN6" s="501"/>
      <c r="AO6" s="365">
        <f>ROUNDUP(COLUMN(AP6)/$A$1,0)</f>
        <v>4</v>
      </c>
      <c r="AP6" s="445" cm="1">
        <f t="array" aca="1" ref="AP6" ca="1">INDIRECT("proj"&amp;AO6)</f>
        <v>0</v>
      </c>
      <c r="AQ6" s="445"/>
      <c r="AR6" s="446"/>
      <c r="AS6" s="498"/>
      <c r="AT6" s="498"/>
      <c r="AU6" s="498"/>
      <c r="AV6" s="498"/>
      <c r="AW6" s="498"/>
      <c r="AX6" s="498"/>
      <c r="AY6" s="502"/>
      <c r="AZ6" s="500"/>
      <c r="BA6" s="501"/>
      <c r="BB6" s="365">
        <f>ROUNDUP(COLUMN(BC6)/$A$1,0)</f>
        <v>5</v>
      </c>
      <c r="BC6" s="445" cm="1">
        <f t="array" aca="1" ref="BC6" ca="1">INDIRECT("proj"&amp;BB6)</f>
        <v>0</v>
      </c>
      <c r="BD6" s="445"/>
      <c r="BE6" s="446"/>
      <c r="BF6" s="498"/>
      <c r="BG6" s="498"/>
      <c r="BH6" s="498"/>
      <c r="BI6" s="498"/>
      <c r="BJ6" s="498"/>
      <c r="BK6" s="498"/>
      <c r="BL6" s="502"/>
      <c r="BM6" s="500"/>
      <c r="BN6" s="501"/>
      <c r="BO6" s="365">
        <f>ROUNDUP(COLUMN(BP6)/$A$1,0)</f>
        <v>6</v>
      </c>
      <c r="BP6" s="445" cm="1">
        <f t="array" aca="1" ref="BP6" ca="1">INDIRECT("proj"&amp;BO6)</f>
        <v>0</v>
      </c>
      <c r="BQ6" s="445"/>
      <c r="BR6" s="446"/>
      <c r="BS6" s="498"/>
      <c r="BT6" s="498"/>
      <c r="BU6" s="498"/>
      <c r="BV6" s="498"/>
      <c r="BW6" s="498"/>
      <c r="BX6" s="498"/>
      <c r="BY6" s="502"/>
      <c r="BZ6" s="500"/>
      <c r="CA6" s="501"/>
      <c r="CB6" s="365">
        <f>ROUNDUP(COLUMN(CC6)/$A$1,0)</f>
        <v>7</v>
      </c>
      <c r="CC6" s="445" cm="1">
        <f t="array" aca="1" ref="CC6" ca="1">INDIRECT("proj"&amp;CB6)</f>
        <v>0</v>
      </c>
      <c r="CD6" s="445"/>
      <c r="CE6" s="446"/>
      <c r="CF6" s="498"/>
      <c r="CG6" s="498"/>
      <c r="CH6" s="498"/>
      <c r="CI6" s="498"/>
      <c r="CJ6" s="498"/>
      <c r="CK6" s="498"/>
      <c r="CL6" s="502"/>
    </row>
    <row r="7" spans="1:90" ht="16" customHeight="1">
      <c r="A7" s="497"/>
      <c r="B7" s="47" t="s">
        <v>46</v>
      </c>
      <c r="C7" s="592" cm="1">
        <f t="array" aca="1" ref="C7" ca="1">_xlfn.LET(_xlpm.datum,_xlfn.XLOOKUP(C6,'Ganzes Unternehmen'!$B$16:$B$22,'Ganzes Unternehmen'!$C$16:$C$22,"",0,1),IF(_xlpm.datum=0,"Bei Allg. Angaben eingeben.",_xlpm.datum))</f>
        <v>46024</v>
      </c>
      <c r="D7" s="593"/>
      <c r="E7" s="594"/>
      <c r="F7" s="498"/>
      <c r="G7" s="498"/>
      <c r="H7" s="498"/>
      <c r="I7" s="498"/>
      <c r="J7" s="498"/>
      <c r="K7" s="498"/>
      <c r="L7" s="499"/>
      <c r="M7" s="500"/>
      <c r="N7" s="501"/>
      <c r="O7" s="47" t="s">
        <v>46</v>
      </c>
      <c r="P7" s="592" t="str">
        <f ca="1">_xlfn.LET(_xlpm.datum,_xlfn.XLOOKUP(P6,'Ganzes Unternehmen'!$B$16:$B$22,'Ganzes Unternehmen'!$C$16:$C$22,"",0,1),IF(_xlpm.datum=0,"Bei Allg. Angaben eingeben.",_xlpm.datum))</f>
        <v/>
      </c>
      <c r="Q7" s="593"/>
      <c r="R7" s="594"/>
      <c r="S7" s="498"/>
      <c r="T7" s="498"/>
      <c r="U7" s="498"/>
      <c r="V7" s="498"/>
      <c r="W7" s="498"/>
      <c r="X7" s="498"/>
      <c r="Y7" s="502"/>
      <c r="Z7" s="500"/>
      <c r="AA7" s="501"/>
      <c r="AB7" s="47" t="s">
        <v>46</v>
      </c>
      <c r="AC7" s="447" t="str">
        <f ca="1">_xlfn.LET(_xlpm.datum,_xlfn.XLOOKUP(AC6,'Ganzes Unternehmen'!$B$16:$B$22,'Ganzes Unternehmen'!$C$16:$C$22,"",0,1),IF(_xlpm.datum=0,"Bei Allg. Angaben eingeben.",_xlpm.datum))</f>
        <v/>
      </c>
      <c r="AD7" s="447"/>
      <c r="AE7" s="448"/>
      <c r="AF7" s="498"/>
      <c r="AG7" s="498"/>
      <c r="AH7" s="498"/>
      <c r="AI7" s="498"/>
      <c r="AJ7" s="498"/>
      <c r="AK7" s="498"/>
      <c r="AL7" s="502"/>
      <c r="AM7" s="500"/>
      <c r="AN7" s="501"/>
      <c r="AO7" s="47" t="s">
        <v>46</v>
      </c>
      <c r="AP7" s="447" t="str">
        <f ca="1">_xlfn.LET(_xlpm.datum,_xlfn.XLOOKUP(AP6,'Ganzes Unternehmen'!$B$16:$B$22,'Ganzes Unternehmen'!$C$16:$C$22,"",0,1),IF(_xlpm.datum=0,"Bei Allg. Angaben eingeben.",_xlpm.datum))</f>
        <v/>
      </c>
      <c r="AQ7" s="447"/>
      <c r="AR7" s="448"/>
      <c r="AS7" s="498"/>
      <c r="AT7" s="498"/>
      <c r="AU7" s="498"/>
      <c r="AV7" s="498"/>
      <c r="AW7" s="498"/>
      <c r="AX7" s="498"/>
      <c r="AY7" s="502"/>
      <c r="AZ7" s="500"/>
      <c r="BA7" s="501"/>
      <c r="BB7" s="47" t="s">
        <v>46</v>
      </c>
      <c r="BC7" s="447" t="str">
        <f ca="1">_xlfn.LET(_xlpm.datum,_xlfn.XLOOKUP(BC6,'Ganzes Unternehmen'!$B$16:$B$22,'Ganzes Unternehmen'!$C$16:$C$22,"",0,1),IF(_xlpm.datum=0,"Bei Allg. Angaben eingeben.",_xlpm.datum))</f>
        <v/>
      </c>
      <c r="BD7" s="447"/>
      <c r="BE7" s="448"/>
      <c r="BF7" s="498"/>
      <c r="BG7" s="498"/>
      <c r="BH7" s="498"/>
      <c r="BI7" s="498"/>
      <c r="BJ7" s="498"/>
      <c r="BK7" s="498"/>
      <c r="BL7" s="502"/>
      <c r="BM7" s="500"/>
      <c r="BN7" s="501"/>
      <c r="BO7" s="47" t="s">
        <v>46</v>
      </c>
      <c r="BP7" s="447" t="str">
        <f ca="1">_xlfn.LET(_xlpm.datum,_xlfn.XLOOKUP(BP6,'Ganzes Unternehmen'!$B$16:$B$22,'Ganzes Unternehmen'!$C$16:$C$22,"",0,1),IF(_xlpm.datum=0,"Bei Allg. Angaben eingeben.",_xlpm.datum))</f>
        <v/>
      </c>
      <c r="BQ7" s="447"/>
      <c r="BR7" s="448"/>
      <c r="BS7" s="498"/>
      <c r="BT7" s="498"/>
      <c r="BU7" s="498"/>
      <c r="BV7" s="498"/>
      <c r="BW7" s="498"/>
      <c r="BX7" s="498"/>
      <c r="BY7" s="502"/>
      <c r="BZ7" s="500"/>
      <c r="CA7" s="501"/>
      <c r="CB7" s="47" t="s">
        <v>46</v>
      </c>
      <c r="CC7" s="447" t="str">
        <f ca="1">_xlfn.LET(_xlpm.datum,_xlfn.XLOOKUP(CC6,'Ganzes Unternehmen'!$B$16:$B$22,'Ganzes Unternehmen'!$C$16:$C$22,"",0,1),IF(_xlpm.datum=0,"Bei Allg. Angaben eingeben.",_xlpm.datum))</f>
        <v/>
      </c>
      <c r="CD7" s="447"/>
      <c r="CE7" s="448"/>
      <c r="CF7" s="498"/>
      <c r="CG7" s="498"/>
      <c r="CH7" s="498"/>
      <c r="CI7" s="498"/>
      <c r="CJ7" s="498"/>
      <c r="CK7" s="498"/>
      <c r="CL7" s="502"/>
    </row>
    <row r="8" spans="1:90" ht="15" thickBot="1">
      <c r="A8" s="497"/>
      <c r="B8" s="46" t="s">
        <v>47</v>
      </c>
      <c r="C8" s="608" cm="1">
        <f t="array" aca="1" ref="C8" ca="1">_xlfn.LET(_xlpm.datum,_xlfn.XLOOKUP(C6,'Ganzes Unternehmen'!$B$16:$B$22,'Ganzes Unternehmen'!$D$16:$D$22,"",0,1),IF(_xlpm.datum&amp;"1"="1","Bei Allg. Angaben eingeben.",_xlpm.datum))</f>
        <v>47118</v>
      </c>
      <c r="D8" s="608"/>
      <c r="E8" s="609"/>
      <c r="F8" s="498"/>
      <c r="G8" s="498"/>
      <c r="H8" s="498"/>
      <c r="I8" s="498"/>
      <c r="J8" s="498"/>
      <c r="K8" s="498"/>
      <c r="L8" s="499"/>
      <c r="M8" s="500"/>
      <c r="N8" s="501"/>
      <c r="O8" s="46" t="s">
        <v>47</v>
      </c>
      <c r="P8" s="595" t="str">
        <f ca="1">_xlfn.LET(_xlpm.datum,_xlfn.XLOOKUP(P6,'Ganzes Unternehmen'!$B$16:$B$22,'Ganzes Unternehmen'!$D$16:$D$22,"",0,1),IF(_xlpm.datum&amp;"1"="1","Bei Allg. Angaben eingeben.",_xlpm.datum))</f>
        <v>Bei Allg. Angaben eingeben.</v>
      </c>
      <c r="Q8" s="596"/>
      <c r="R8" s="597"/>
      <c r="S8" s="498"/>
      <c r="T8" s="498"/>
      <c r="U8" s="498"/>
      <c r="V8" s="498"/>
      <c r="W8" s="498"/>
      <c r="X8" s="498"/>
      <c r="Y8" s="502"/>
      <c r="Z8" s="500"/>
      <c r="AA8" s="501"/>
      <c r="AB8" s="46" t="s">
        <v>47</v>
      </c>
      <c r="AC8" s="449" t="str">
        <f ca="1">_xlfn.LET(_xlpm.datum,_xlfn.XLOOKUP(AC6,'Ganzes Unternehmen'!$B$16:$B$22,'Ganzes Unternehmen'!$D$16:$D$22,"",0,1),IF(_xlpm.datum&amp;"1"="1","Bei Allg. Angaben eingeben.",_xlpm.datum))</f>
        <v>Bei Allg. Angaben eingeben.</v>
      </c>
      <c r="AD8" s="449"/>
      <c r="AE8" s="450"/>
      <c r="AF8" s="498"/>
      <c r="AG8" s="498"/>
      <c r="AH8" s="498"/>
      <c r="AI8" s="498"/>
      <c r="AJ8" s="498"/>
      <c r="AK8" s="498"/>
      <c r="AL8" s="502"/>
      <c r="AM8" s="500"/>
      <c r="AN8" s="501"/>
      <c r="AO8" s="46" t="s">
        <v>47</v>
      </c>
      <c r="AP8" s="449" t="str">
        <f ca="1">_xlfn.LET(_xlpm.datum,_xlfn.XLOOKUP(AP6,'Ganzes Unternehmen'!$B$16:$B$22,'Ganzes Unternehmen'!$D$16:$D$22,"",0,1),IF(_xlpm.datum&amp;"1"="1","Bei Allg. Angaben eingeben.",_xlpm.datum))</f>
        <v>Bei Allg. Angaben eingeben.</v>
      </c>
      <c r="AQ8" s="449"/>
      <c r="AR8" s="450"/>
      <c r="AS8" s="498"/>
      <c r="AT8" s="498"/>
      <c r="AU8" s="498"/>
      <c r="AV8" s="498"/>
      <c r="AW8" s="498"/>
      <c r="AX8" s="498"/>
      <c r="AY8" s="502"/>
      <c r="AZ8" s="500"/>
      <c r="BA8" s="501"/>
      <c r="BB8" s="46" t="s">
        <v>47</v>
      </c>
      <c r="BC8" s="449" t="str">
        <f ca="1">_xlfn.LET(_xlpm.datum,_xlfn.XLOOKUP(BC6,'Ganzes Unternehmen'!$B$16:$B$22,'Ganzes Unternehmen'!$D$16:$D$22,"",0,1),IF(_xlpm.datum&amp;"1"="1","Bei Allg. Angaben eingeben.",_xlpm.datum))</f>
        <v>Bei Allg. Angaben eingeben.</v>
      </c>
      <c r="BD8" s="449"/>
      <c r="BE8" s="450"/>
      <c r="BF8" s="498"/>
      <c r="BG8" s="498"/>
      <c r="BH8" s="498"/>
      <c r="BI8" s="498"/>
      <c r="BJ8" s="498"/>
      <c r="BK8" s="498"/>
      <c r="BL8" s="502"/>
      <c r="BM8" s="500"/>
      <c r="BN8" s="501"/>
      <c r="BO8" s="46" t="s">
        <v>47</v>
      </c>
      <c r="BP8" s="449" t="str">
        <f ca="1">_xlfn.LET(_xlpm.datum,_xlfn.XLOOKUP(BP6,'Ganzes Unternehmen'!$B$16:$B$22,'Ganzes Unternehmen'!$D$16:$D$22,"",0,1),IF(_xlpm.datum&amp;"1"="1","Bei Allg. Angaben eingeben.",_xlpm.datum))</f>
        <v>Bei Allg. Angaben eingeben.</v>
      </c>
      <c r="BQ8" s="449"/>
      <c r="BR8" s="450"/>
      <c r="BS8" s="498"/>
      <c r="BT8" s="498"/>
      <c r="BU8" s="498"/>
      <c r="BV8" s="498"/>
      <c r="BW8" s="498"/>
      <c r="BX8" s="498"/>
      <c r="BY8" s="502"/>
      <c r="BZ8" s="500"/>
      <c r="CA8" s="501"/>
      <c r="CB8" s="46" t="s">
        <v>47</v>
      </c>
      <c r="CC8" s="449" t="str">
        <f ca="1">_xlfn.LET(_xlpm.datum,_xlfn.XLOOKUP(CC6,'Ganzes Unternehmen'!$B$16:$B$22,'Ganzes Unternehmen'!$D$16:$D$22,"",0,1),IF(_xlpm.datum&amp;"1"="1","Bei Allg. Angaben eingeben.",_xlpm.datum))</f>
        <v>Bei Allg. Angaben eingeben.</v>
      </c>
      <c r="CD8" s="449"/>
      <c r="CE8" s="450"/>
      <c r="CF8" s="498"/>
      <c r="CG8" s="498"/>
      <c r="CH8" s="498"/>
      <c r="CI8" s="498"/>
      <c r="CJ8" s="498"/>
      <c r="CK8" s="498"/>
      <c r="CL8" s="502"/>
    </row>
    <row r="9" spans="1:90" ht="15" thickBot="1">
      <c r="A9" s="497"/>
      <c r="B9" s="498"/>
      <c r="C9" s="106" t="b">
        <f ca="1">IFERROR(AND(C10&gt;=YEAR(C7),C10&lt;=YEAR(C8)),FALSE)</f>
        <v>0</v>
      </c>
      <c r="D9" s="106" t="b">
        <f ca="1">IFERROR(AND(D10&gt;=YEAR(C7),D10&lt;=YEAR(C8)),FALSE)</f>
        <v>0</v>
      </c>
      <c r="E9" s="106" t="b">
        <f ca="1">IFERROR(AND(E10&gt;=YEAR(C7),E10&lt;=YEAR(C8)),FALSE)</f>
        <v>0</v>
      </c>
      <c r="F9" s="106" t="b">
        <f ca="1">IFERROR(AND(F10&gt;=YEAR(C7),F10&lt;=YEAR(C8)),FALSE)</f>
        <v>0</v>
      </c>
      <c r="G9" s="106" t="b">
        <f ca="1">IFERROR(AND(G10&gt;=YEAR(C7),G10&lt;=YEAR(C8)),FALSE)</f>
        <v>1</v>
      </c>
      <c r="H9" s="106" t="b">
        <f ca="1">IFERROR(AND(H10&gt;=YEAR(C7),H10&lt;=YEAR(C8)),FALSE)</f>
        <v>1</v>
      </c>
      <c r="I9" s="106" t="b">
        <f ca="1">IFERROR(AND(I10&gt;=YEAR(C7),I10&lt;=YEAR(C8)),FALSE)</f>
        <v>1</v>
      </c>
      <c r="J9" s="106" t="b">
        <f ca="1">IFERROR(AND(J10&gt;=YEAR(C7),J10&lt;=YEAR(C8)),FALSE)</f>
        <v>0</v>
      </c>
      <c r="K9" s="498"/>
      <c r="L9" s="499"/>
      <c r="M9" s="500"/>
      <c r="N9" s="501"/>
      <c r="O9" s="498"/>
      <c r="P9" s="106" t="b">
        <f ca="1">IFERROR(AND(P10&gt;=YEAR(P7),P10&lt;=YEAR(P8)),FALSE)</f>
        <v>0</v>
      </c>
      <c r="Q9" s="106" t="b">
        <f ca="1">IFERROR(AND(Q10&gt;=YEAR(P7),Q10&lt;=YEAR(P8)),FALSE)</f>
        <v>0</v>
      </c>
      <c r="R9" s="106" t="b">
        <f ca="1">IFERROR(AND(R10&gt;=YEAR(P7),R10&lt;=YEAR(P8)),FALSE)</f>
        <v>0</v>
      </c>
      <c r="S9" s="106" t="b">
        <f ca="1">IFERROR(AND(S10&gt;=YEAR(P7),S10&lt;=YEAR(P8)),FALSE)</f>
        <v>0</v>
      </c>
      <c r="T9" s="106" t="b">
        <f ca="1">IFERROR(AND(T10&gt;=YEAR(P7),T10&lt;=YEAR(P8)),FALSE)</f>
        <v>0</v>
      </c>
      <c r="U9" s="106" t="b">
        <f ca="1">IFERROR(AND(U10&gt;=YEAR(P7),U10&lt;=YEAR(P8)),FALSE)</f>
        <v>0</v>
      </c>
      <c r="V9" s="106" t="b">
        <f t="shared" ref="V9:W9" si="7">IFERROR(AND(V10&gt;=YEAR(Q7),V10&lt;=YEAR(Q8)),FALSE)</f>
        <v>0</v>
      </c>
      <c r="W9" s="106" t="b">
        <f t="shared" si="7"/>
        <v>0</v>
      </c>
      <c r="X9" s="498"/>
      <c r="Y9" s="502"/>
      <c r="Z9" s="500"/>
      <c r="AA9" s="501"/>
      <c r="AB9" s="498"/>
      <c r="AC9" s="106" t="b">
        <f ca="1">IFERROR(AND(AC10&gt;=YEAR(AC7),AC10&lt;=YEAR(AC8)),FALSE)</f>
        <v>0</v>
      </c>
      <c r="AD9" s="106" t="b">
        <f ca="1">IFERROR(AND(AD10&gt;=YEAR(AC7),AD10&lt;=YEAR(AC8)),FALSE)</f>
        <v>0</v>
      </c>
      <c r="AE9" s="106" t="b">
        <f ca="1">IFERROR(AND(AE10&gt;=YEAR(AC7),AE10&lt;=YEAR(AC8)),FALSE)</f>
        <v>0</v>
      </c>
      <c r="AF9" s="106" t="b">
        <f ca="1">IFERROR(AND(AF10&gt;=YEAR(AC7),AF10&lt;=YEAR(AC8)),FALSE)</f>
        <v>0</v>
      </c>
      <c r="AG9" s="106" t="b">
        <f ca="1">IFERROR(AND(AG10&gt;=YEAR(AC7),AG10&lt;=YEAR(AC8)),FALSE)</f>
        <v>0</v>
      </c>
      <c r="AH9" s="106" t="b">
        <f ca="1">IFERROR(AND(AH10&gt;=YEAR(AC7),AH10&lt;=YEAR(AC8)),FALSE)</f>
        <v>0</v>
      </c>
      <c r="AI9" s="106" t="b">
        <f>IFERROR(AND(AI10&gt;=YEAR(AD7),AI10&lt;=YEAR(AD8)),FALSE)</f>
        <v>0</v>
      </c>
      <c r="AJ9" s="106" t="b">
        <f>IFERROR(AND(AJ10&gt;=YEAR(AE7),AJ10&lt;=YEAR(AE8)),FALSE)</f>
        <v>0</v>
      </c>
      <c r="AK9" s="498"/>
      <c r="AL9" s="502"/>
      <c r="AM9" s="500"/>
      <c r="AN9" s="501"/>
      <c r="AO9" s="498"/>
      <c r="AP9" s="106" t="b">
        <f ca="1">IFERROR(AND(AP10&gt;=YEAR(AP7),AP10&lt;=YEAR(AP8)),FALSE)</f>
        <v>0</v>
      </c>
      <c r="AQ9" s="106" t="b">
        <f ca="1">IFERROR(AND(AQ10&gt;=YEAR(AP7),AQ10&lt;=YEAR(AP8)),FALSE)</f>
        <v>0</v>
      </c>
      <c r="AR9" s="106" t="b">
        <f ca="1">IFERROR(AND(AR10&gt;=YEAR(AP7),AR10&lt;=YEAR(AP8)),FALSE)</f>
        <v>0</v>
      </c>
      <c r="AS9" s="106" t="b">
        <f ca="1">IFERROR(AND(AS10&gt;=YEAR(AP7),AS10&lt;=YEAR(AP8)),FALSE)</f>
        <v>0</v>
      </c>
      <c r="AT9" s="106" t="b">
        <f ca="1">IFERROR(AND(AT10&gt;=YEAR(AP7),AT10&lt;=YEAR(AP8)),FALSE)</f>
        <v>0</v>
      </c>
      <c r="AU9" s="106" t="b">
        <f ca="1">IFERROR(AND(AU10&gt;=YEAR(AP7),AU10&lt;=YEAR(AP8)),FALSE)</f>
        <v>0</v>
      </c>
      <c r="AV9" s="106" t="b">
        <f t="shared" ref="AV9:AW9" si="8">IFERROR(AND(AV10&gt;=YEAR(AQ7),AV10&lt;=YEAR(AQ8)),FALSE)</f>
        <v>0</v>
      </c>
      <c r="AW9" s="106" t="b">
        <f t="shared" si="8"/>
        <v>0</v>
      </c>
      <c r="AX9" s="498"/>
      <c r="AY9" s="502"/>
      <c r="AZ9" s="500"/>
      <c r="BA9" s="501"/>
      <c r="BB9" s="498"/>
      <c r="BC9" s="106" t="b">
        <f ca="1">IFERROR(AND(BC10&gt;=YEAR(BC7),BC10&lt;=YEAR(BC8)),FALSE)</f>
        <v>0</v>
      </c>
      <c r="BD9" s="106" t="b">
        <f ca="1">IFERROR(AND(BD10&gt;=YEAR(BC7),BD10&lt;=YEAR(BC8)),FALSE)</f>
        <v>0</v>
      </c>
      <c r="BE9" s="106" t="b">
        <f ca="1">IFERROR(AND(BE10&gt;=YEAR(BC7),BE10&lt;=YEAR(BC8)),FALSE)</f>
        <v>0</v>
      </c>
      <c r="BF9" s="106" t="b">
        <f ca="1">IFERROR(AND(BF10&gt;=YEAR(BC7),BF10&lt;=YEAR(BC8)),FALSE)</f>
        <v>0</v>
      </c>
      <c r="BG9" s="106" t="b">
        <f ca="1">IFERROR(AND(BG10&gt;=YEAR(BC7),BG10&lt;=YEAR(BC8)),FALSE)</f>
        <v>0</v>
      </c>
      <c r="BH9" s="106" t="b">
        <f ca="1">IFERROR(AND(BH10&gt;=YEAR(BC7),BH10&lt;=YEAR(BC8)),FALSE)</f>
        <v>0</v>
      </c>
      <c r="BI9" s="106" t="b">
        <f t="shared" ref="BI9:BJ9" si="9">IFERROR(AND(BI10&gt;=YEAR(BD7),BI10&lt;=YEAR(BD8)),FALSE)</f>
        <v>0</v>
      </c>
      <c r="BJ9" s="106" t="b">
        <f t="shared" si="9"/>
        <v>0</v>
      </c>
      <c r="BK9" s="498"/>
      <c r="BL9" s="502"/>
      <c r="BM9" s="500"/>
      <c r="BN9" s="501"/>
      <c r="BO9" s="498"/>
      <c r="BP9" s="106" t="b">
        <f ca="1">IFERROR(AND(BP10&gt;=YEAR(BP7),BP10&lt;=YEAR(BP8)),FALSE)</f>
        <v>0</v>
      </c>
      <c r="BQ9" s="106" t="b">
        <f ca="1">IFERROR(AND(BQ10&gt;=YEAR(BP7),BQ10&lt;=YEAR(BP8)),FALSE)</f>
        <v>0</v>
      </c>
      <c r="BR9" s="106" t="b">
        <f ca="1">IFERROR(AND(BR10&gt;=YEAR(BP7),BR10&lt;=YEAR(BP8)),FALSE)</f>
        <v>0</v>
      </c>
      <c r="BS9" s="106" t="b">
        <f ca="1">IFERROR(AND(BS10&gt;=YEAR(BP7),BS10&lt;=YEAR(BP8)),FALSE)</f>
        <v>0</v>
      </c>
      <c r="BT9" s="106" t="b">
        <f ca="1">IFERROR(AND(BT10&gt;=YEAR(BP7),BT10&lt;=YEAR(BP8)),FALSE)</f>
        <v>0</v>
      </c>
      <c r="BU9" s="106" t="b">
        <f ca="1">IFERROR(AND(BU10&gt;=YEAR(BP7),BU10&lt;=YEAR(BP8)),FALSE)</f>
        <v>0</v>
      </c>
      <c r="BV9" s="106" t="b">
        <f>IFERROR(AND(BV10&gt;=YEAR(BQ7),BV10&lt;=YEAR(BQ8)),FALSE)</f>
        <v>0</v>
      </c>
      <c r="BW9" s="106" t="b">
        <f>IFERROR(AND(BW10&gt;=YEAR(BR7),BW10&lt;=YEAR(BR8)),FALSE)</f>
        <v>0</v>
      </c>
      <c r="BX9" s="498"/>
      <c r="BY9" s="502"/>
      <c r="BZ9" s="500"/>
      <c r="CA9" s="501"/>
      <c r="CB9" s="498"/>
      <c r="CC9" s="106" t="b">
        <f ca="1">IFERROR(AND(CC10&gt;=YEAR(CC7),CC10&lt;=YEAR(CC8)),FALSE)</f>
        <v>0</v>
      </c>
      <c r="CD9" s="106" t="b">
        <f ca="1">IFERROR(AND(CD10&gt;=YEAR(CC7),CD10&lt;=YEAR(CC8)),FALSE)</f>
        <v>0</v>
      </c>
      <c r="CE9" s="106" t="b">
        <f ca="1">IFERROR(AND(CE10&gt;=YEAR(CC7),CE10&lt;=YEAR(CC8)),FALSE)</f>
        <v>0</v>
      </c>
      <c r="CF9" s="106" t="b">
        <f ca="1">IFERROR(AND(CF10&gt;=YEAR(CC7),CF10&lt;=YEAR(CC8)),FALSE)</f>
        <v>0</v>
      </c>
      <c r="CG9" s="106" t="b">
        <f ca="1">IFERROR(AND(CG10&gt;=YEAR(CC7),CG10&lt;=YEAR(CC8)),FALSE)</f>
        <v>0</v>
      </c>
      <c r="CH9" s="106" t="b">
        <f ca="1">IFERROR(AND(CH10&gt;=YEAR(CC7),CH10&lt;=YEAR(CC8)),FALSE)</f>
        <v>0</v>
      </c>
      <c r="CI9" s="106" t="b">
        <f>IFERROR(AND(CI10&gt;=YEAR(CD7),CI10&lt;=YEAR(CD8)),FALSE)</f>
        <v>0</v>
      </c>
      <c r="CJ9" s="106" t="b">
        <f>IFERROR(AND(CJ10&gt;=YEAR(CE7),CJ10&lt;=YEAR(CE8)),FALSE)</f>
        <v>0</v>
      </c>
      <c r="CK9" s="498"/>
      <c r="CL9" s="502"/>
    </row>
    <row r="10" spans="1:90">
      <c r="A10" s="497"/>
      <c r="B10" s="54" t="s">
        <v>48</v>
      </c>
      <c r="C10" s="374">
        <v>2022</v>
      </c>
      <c r="D10" s="374">
        <f>C10+1</f>
        <v>2023</v>
      </c>
      <c r="E10" s="374">
        <f>D10+1</f>
        <v>2024</v>
      </c>
      <c r="F10" s="374">
        <f>E10+1</f>
        <v>2025</v>
      </c>
      <c r="G10" s="374">
        <f t="shared" ref="G10:I10" si="10">F10+1</f>
        <v>2026</v>
      </c>
      <c r="H10" s="374">
        <f t="shared" si="10"/>
        <v>2027</v>
      </c>
      <c r="I10" s="374">
        <f t="shared" si="10"/>
        <v>2028</v>
      </c>
      <c r="J10" s="375">
        <f>I10+1</f>
        <v>2029</v>
      </c>
      <c r="K10" s="498"/>
      <c r="L10" s="499"/>
      <c r="M10" s="500"/>
      <c r="N10" s="501"/>
      <c r="O10" s="54" t="s">
        <v>48</v>
      </c>
      <c r="P10" s="374">
        <f>C10</f>
        <v>2022</v>
      </c>
      <c r="Q10" s="374">
        <f t="shared" ref="Q10" si="11">P10+1</f>
        <v>2023</v>
      </c>
      <c r="R10" s="374">
        <f t="shared" ref="R10" si="12">Q10+1</f>
        <v>2024</v>
      </c>
      <c r="S10" s="374">
        <f t="shared" ref="S10" si="13">R10+1</f>
        <v>2025</v>
      </c>
      <c r="T10" s="374">
        <f t="shared" ref="T10" si="14">S10+1</f>
        <v>2026</v>
      </c>
      <c r="U10" s="374">
        <f t="shared" ref="U10:V10" si="15">T10+1</f>
        <v>2027</v>
      </c>
      <c r="V10" s="374">
        <f t="shared" si="15"/>
        <v>2028</v>
      </c>
      <c r="W10" s="375">
        <f>V10+1</f>
        <v>2029</v>
      </c>
      <c r="X10" s="498"/>
      <c r="Y10" s="502"/>
      <c r="Z10" s="500"/>
      <c r="AA10" s="501"/>
      <c r="AB10" s="54" t="s">
        <v>48</v>
      </c>
      <c r="AC10" s="374">
        <f>C10</f>
        <v>2022</v>
      </c>
      <c r="AD10" s="374">
        <f t="shared" ref="AD10" si="16">AC10+1</f>
        <v>2023</v>
      </c>
      <c r="AE10" s="374">
        <f t="shared" ref="AE10" si="17">AD10+1</f>
        <v>2024</v>
      </c>
      <c r="AF10" s="374">
        <f t="shared" ref="AF10" si="18">AE10+1</f>
        <v>2025</v>
      </c>
      <c r="AG10" s="374">
        <f t="shared" ref="AG10" si="19">AF10+1</f>
        <v>2026</v>
      </c>
      <c r="AH10" s="374">
        <f t="shared" ref="AH10:AI10" si="20">AG10+1</f>
        <v>2027</v>
      </c>
      <c r="AI10" s="374">
        <f t="shared" si="20"/>
        <v>2028</v>
      </c>
      <c r="AJ10" s="375">
        <f>AI10+1</f>
        <v>2029</v>
      </c>
      <c r="AK10" s="498"/>
      <c r="AL10" s="502"/>
      <c r="AM10" s="500"/>
      <c r="AN10" s="501"/>
      <c r="AO10" s="54" t="s">
        <v>48</v>
      </c>
      <c r="AP10" s="374">
        <f>C10</f>
        <v>2022</v>
      </c>
      <c r="AQ10" s="374">
        <f t="shared" ref="AQ10" si="21">AP10+1</f>
        <v>2023</v>
      </c>
      <c r="AR10" s="374">
        <f t="shared" ref="AR10" si="22">AQ10+1</f>
        <v>2024</v>
      </c>
      <c r="AS10" s="374">
        <f t="shared" ref="AS10" si="23">AR10+1</f>
        <v>2025</v>
      </c>
      <c r="AT10" s="374">
        <f t="shared" ref="AT10" si="24">AS10+1</f>
        <v>2026</v>
      </c>
      <c r="AU10" s="374">
        <f t="shared" ref="AU10:AV10" si="25">AT10+1</f>
        <v>2027</v>
      </c>
      <c r="AV10" s="374">
        <f t="shared" si="25"/>
        <v>2028</v>
      </c>
      <c r="AW10" s="375">
        <f>AV10+1</f>
        <v>2029</v>
      </c>
      <c r="AX10" s="498"/>
      <c r="AY10" s="502"/>
      <c r="AZ10" s="500"/>
      <c r="BA10" s="501"/>
      <c r="BB10" s="54" t="s">
        <v>48</v>
      </c>
      <c r="BC10" s="374">
        <f>C10</f>
        <v>2022</v>
      </c>
      <c r="BD10" s="374">
        <f t="shared" ref="BD10" si="26">BC10+1</f>
        <v>2023</v>
      </c>
      <c r="BE10" s="374">
        <f t="shared" ref="BE10" si="27">BD10+1</f>
        <v>2024</v>
      </c>
      <c r="BF10" s="374">
        <f t="shared" ref="BF10" si="28">BE10+1</f>
        <v>2025</v>
      </c>
      <c r="BG10" s="374">
        <f t="shared" ref="BG10" si="29">BF10+1</f>
        <v>2026</v>
      </c>
      <c r="BH10" s="374">
        <f t="shared" ref="BH10:BI10" si="30">BG10+1</f>
        <v>2027</v>
      </c>
      <c r="BI10" s="374">
        <f t="shared" si="30"/>
        <v>2028</v>
      </c>
      <c r="BJ10" s="375">
        <f>BI10+1</f>
        <v>2029</v>
      </c>
      <c r="BK10" s="498"/>
      <c r="BL10" s="502"/>
      <c r="BM10" s="500"/>
      <c r="BN10" s="501"/>
      <c r="BO10" s="54" t="s">
        <v>48</v>
      </c>
      <c r="BP10" s="374">
        <f>C10</f>
        <v>2022</v>
      </c>
      <c r="BQ10" s="374">
        <f t="shared" ref="BQ10" si="31">BP10+1</f>
        <v>2023</v>
      </c>
      <c r="BR10" s="374">
        <f t="shared" ref="BR10" si="32">BQ10+1</f>
        <v>2024</v>
      </c>
      <c r="BS10" s="374">
        <f t="shared" ref="BS10" si="33">BR10+1</f>
        <v>2025</v>
      </c>
      <c r="BT10" s="374">
        <f t="shared" ref="BT10" si="34">BS10+1</f>
        <v>2026</v>
      </c>
      <c r="BU10" s="374">
        <f t="shared" ref="BU10:BV10" si="35">BT10+1</f>
        <v>2027</v>
      </c>
      <c r="BV10" s="374">
        <f t="shared" si="35"/>
        <v>2028</v>
      </c>
      <c r="BW10" s="375">
        <f>BV10+1</f>
        <v>2029</v>
      </c>
      <c r="BX10" s="498"/>
      <c r="BY10" s="502"/>
      <c r="BZ10" s="500"/>
      <c r="CA10" s="501"/>
      <c r="CB10" s="54" t="s">
        <v>48</v>
      </c>
      <c r="CC10" s="374">
        <f>C10</f>
        <v>2022</v>
      </c>
      <c r="CD10" s="374">
        <f t="shared" ref="CD10" si="36">CC10+1</f>
        <v>2023</v>
      </c>
      <c r="CE10" s="374">
        <f t="shared" ref="CE10" si="37">CD10+1</f>
        <v>2024</v>
      </c>
      <c r="CF10" s="374">
        <f t="shared" ref="CF10" si="38">CE10+1</f>
        <v>2025</v>
      </c>
      <c r="CG10" s="374">
        <f t="shared" ref="CG10" si="39">CF10+1</f>
        <v>2026</v>
      </c>
      <c r="CH10" s="374">
        <f t="shared" ref="CH10:CI10" si="40">CG10+1</f>
        <v>2027</v>
      </c>
      <c r="CI10" s="374">
        <f t="shared" si="40"/>
        <v>2028</v>
      </c>
      <c r="CJ10" s="375">
        <f t="shared" ref="CJ10" si="41">CH10+1</f>
        <v>2028</v>
      </c>
      <c r="CK10" s="498"/>
      <c r="CL10" s="502"/>
    </row>
    <row r="11" spans="1:90">
      <c r="A11" s="497"/>
      <c r="B11" s="91" t="s">
        <v>49</v>
      </c>
      <c r="C11" s="420">
        <f ca="1">_xlfn.LET(_xlpm.out,ROUND((1+C13/100)*C12,2),
IF(C9,_xlpm.out,0))</f>
        <v>0</v>
      </c>
      <c r="D11" s="420">
        <f ca="1">_xlfn.LET(_xlpm.out,ROUND((1+D13/100)*D12,2),
IF(D9,_xlpm.out,0))</f>
        <v>0</v>
      </c>
      <c r="E11" s="420">
        <f ca="1">_xlfn.LET(_xlpm.out,ROUND((1+E13/100)*E12,2),
IF(E9,_xlpm.out,0))</f>
        <v>0</v>
      </c>
      <c r="F11" s="420">
        <f ca="1">_xlfn.LET(_xlpm.out,ROUND((1+F13/100)*F12,2),
IF(F9,_xlpm.out,0))</f>
        <v>0</v>
      </c>
      <c r="G11" s="420" cm="1">
        <f t="array" aca="1" ref="G11" ca="1">_xlfn.LET(_xlpm.out,ROUND((1+G13/100)*G12,2),
IF(G9,_xlpm.out,0))</f>
        <v>2730</v>
      </c>
      <c r="H11" s="420" cm="1">
        <f t="array" aca="1" ref="H11" ca="1">_xlfn.LET(_xlpm.out,ROUND((1+H13/100)*H12,2),
IF(H9,_xlpm.out,0))</f>
        <v>8190</v>
      </c>
      <c r="I11" s="420" cm="1">
        <f t="array" aca="1" ref="I11" ca="1">_xlfn.LET(_xlpm.out,ROUND((1+I13/100)*I12,2),
IF(I9,_xlpm.out,0))</f>
        <v>16380</v>
      </c>
      <c r="J11" s="108" cm="1">
        <f t="array" aca="1" ref="J11" ca="1">_xlfn.LET(_xlpm.out,ROUND((1+J13/100)*J12,2),
IF(J9,_xlpm.out,0))</f>
        <v>0</v>
      </c>
      <c r="K11" s="498"/>
      <c r="L11" s="499"/>
      <c r="M11" s="500"/>
      <c r="N11" s="501"/>
      <c r="O11" s="91" t="s">
        <v>49</v>
      </c>
      <c r="P11" s="420">
        <f ca="1">_xlfn.LET(_xlpm.out,ROUND((1+P13/100)*P12+P14,2),
IF(P9,_xlpm.out,0))</f>
        <v>0</v>
      </c>
      <c r="Q11" s="420">
        <f t="shared" ref="Q11" ca="1" si="42">_xlfn.LET(_xlpm.out,ROUND((1+Q13/100)*Q12+Q14,2),
IF(Q9,_xlpm.out,0))</f>
        <v>0</v>
      </c>
      <c r="R11" s="420">
        <f t="shared" ref="R11" ca="1" si="43">_xlfn.LET(_xlpm.out,ROUND((1+R13/100)*R12+R14,2),
IF(R9,_xlpm.out,0))</f>
        <v>0</v>
      </c>
      <c r="S11" s="420">
        <f t="shared" ref="S11" ca="1" si="44">_xlfn.LET(_xlpm.out,ROUND((1+S13/100)*S12+S14,2),
IF(S9,_xlpm.out,0))</f>
        <v>0</v>
      </c>
      <c r="T11" s="420">
        <f t="shared" ref="T11" ca="1" si="45">_xlfn.LET(_xlpm.out,ROUND((1+T13/100)*T12+T14,2),
IF(T9,_xlpm.out,0))</f>
        <v>0</v>
      </c>
      <c r="U11" s="420">
        <f t="shared" ref="U11" ca="1" si="46">_xlfn.LET(_xlpm.out,ROUND((1+U13/100)*U12+U14,2),
IF(U9,_xlpm.out,0))</f>
        <v>0</v>
      </c>
      <c r="V11" s="420">
        <f t="shared" ref="V11" si="47">_xlfn.LET(_xlpm.out,ROUND((1+V13/100)*V12+V14,2),
IF(V9,_xlpm.out,0))</f>
        <v>0</v>
      </c>
      <c r="W11" s="108">
        <f t="shared" ref="W11" ca="1" si="48">_xlfn.LET(_xlpm.out,ROUND((1+W13/100)*W12+W14,2),
IF(W9,_xlpm.out,0))</f>
        <v>0</v>
      </c>
      <c r="X11" s="498"/>
      <c r="Y11" s="502"/>
      <c r="Z11" s="500"/>
      <c r="AA11" s="501"/>
      <c r="AB11" s="91" t="s">
        <v>49</v>
      </c>
      <c r="AC11" s="420">
        <f ca="1">_xlfn.LET(_xlpm.out,ROUND((1+AC13/100)*AC12+AC14,2),
IF(AC9,_xlpm.out,0))</f>
        <v>0</v>
      </c>
      <c r="AD11" s="420">
        <f t="shared" ref="AD11" ca="1" si="49">_xlfn.LET(_xlpm.out,ROUND((1+AD13/100)*AD12+AD14,2),
IF(AD9,_xlpm.out,0))</f>
        <v>0</v>
      </c>
      <c r="AE11" s="420">
        <f t="shared" ref="AE11" ca="1" si="50">_xlfn.LET(_xlpm.out,ROUND((1+AE13/100)*AE12+AE14,2),
IF(AE9,_xlpm.out,0))</f>
        <v>0</v>
      </c>
      <c r="AF11" s="420">
        <f t="shared" ref="AF11" ca="1" si="51">_xlfn.LET(_xlpm.out,ROUND((1+AF13/100)*AF12+AF14,2),
IF(AF9,_xlpm.out,0))</f>
        <v>0</v>
      </c>
      <c r="AG11" s="420">
        <f t="shared" ref="AG11" ca="1" si="52">_xlfn.LET(_xlpm.out,ROUND((1+AG13/100)*AG12+AG14,2),
IF(AG9,_xlpm.out,0))</f>
        <v>0</v>
      </c>
      <c r="AH11" s="420">
        <f t="shared" ref="AH11" ca="1" si="53">_xlfn.LET(_xlpm.out,ROUND((1+AH13/100)*AH12+AH14,2),
IF(AH9,_xlpm.out,0))</f>
        <v>0</v>
      </c>
      <c r="AI11" s="420">
        <f t="shared" ref="AI11" si="54">_xlfn.LET(_xlpm.out,ROUND((1+AI13/100)*AI12+AI14,2),
IF(AI9,_xlpm.out,0))</f>
        <v>0</v>
      </c>
      <c r="AJ11" s="108">
        <f t="shared" ref="AJ11" ca="1" si="55">_xlfn.LET(_xlpm.out,ROUND((1+AJ13/100)*AJ12+AJ14,2),
IF(AJ9,_xlpm.out,0))</f>
        <v>0</v>
      </c>
      <c r="AK11" s="498"/>
      <c r="AL11" s="502"/>
      <c r="AM11" s="500"/>
      <c r="AN11" s="501"/>
      <c r="AO11" s="91" t="s">
        <v>49</v>
      </c>
      <c r="AP11" s="420">
        <f ca="1">_xlfn.LET(_xlpm.out,ROUND((1+AP13/100)*AP12+AP14,2),
IF(AP9,_xlpm.out,0))</f>
        <v>0</v>
      </c>
      <c r="AQ11" s="420">
        <f t="shared" ref="AQ11" ca="1" si="56">_xlfn.LET(_xlpm.out,ROUND((1+AQ13/100)*AQ12+AQ14,2),
IF(AQ9,_xlpm.out,0))</f>
        <v>0</v>
      </c>
      <c r="AR11" s="420">
        <f t="shared" ref="AR11" ca="1" si="57">_xlfn.LET(_xlpm.out,ROUND((1+AR13/100)*AR12+AR14,2),
IF(AR9,_xlpm.out,0))</f>
        <v>0</v>
      </c>
      <c r="AS11" s="420">
        <f t="shared" ref="AS11" ca="1" si="58">_xlfn.LET(_xlpm.out,ROUND((1+AS13/100)*AS12+AS14,2),
IF(AS9,_xlpm.out,0))</f>
        <v>0</v>
      </c>
      <c r="AT11" s="420">
        <f t="shared" ref="AT11" ca="1" si="59">_xlfn.LET(_xlpm.out,ROUND((1+AT13/100)*AT12+AT14,2),
IF(AT9,_xlpm.out,0))</f>
        <v>0</v>
      </c>
      <c r="AU11" s="420">
        <f t="shared" ref="AU11" ca="1" si="60">_xlfn.LET(_xlpm.out,ROUND((1+AU13/100)*AU12+AU14,2),
IF(AU9,_xlpm.out,0))</f>
        <v>0</v>
      </c>
      <c r="AV11" s="420">
        <f t="shared" ref="AV11" si="61">_xlfn.LET(_xlpm.out,ROUND((1+AV13/100)*AV12+AV14,2),
IF(AV9,_xlpm.out,0))</f>
        <v>0</v>
      </c>
      <c r="AW11" s="108">
        <f t="shared" ref="AW11" ca="1" si="62">_xlfn.LET(_xlpm.out,ROUND((1+AW13/100)*AW12+AW14,2),
IF(AW9,_xlpm.out,0))</f>
        <v>0</v>
      </c>
      <c r="AX11" s="498"/>
      <c r="AY11" s="502"/>
      <c r="AZ11" s="500"/>
      <c r="BA11" s="501"/>
      <c r="BB11" s="91" t="s">
        <v>49</v>
      </c>
      <c r="BC11" s="420">
        <f ca="1">_xlfn.LET(_xlpm.out,ROUND((1+BC13/100)*BC12+BC14,2),
IF(BC9,_xlpm.out,0))</f>
        <v>0</v>
      </c>
      <c r="BD11" s="420">
        <f t="shared" ref="BD11" ca="1" si="63">_xlfn.LET(_xlpm.out,ROUND((1+BD13/100)*BD12+BD14,2),
IF(BD9,_xlpm.out,0))</f>
        <v>0</v>
      </c>
      <c r="BE11" s="420">
        <f t="shared" ref="BE11" ca="1" si="64">_xlfn.LET(_xlpm.out,ROUND((1+BE13/100)*BE12+BE14,2),
IF(BE9,_xlpm.out,0))</f>
        <v>0</v>
      </c>
      <c r="BF11" s="420">
        <f t="shared" ref="BF11" ca="1" si="65">_xlfn.LET(_xlpm.out,ROUND((1+BF13/100)*BF12+BF14,2),
IF(BF9,_xlpm.out,0))</f>
        <v>0</v>
      </c>
      <c r="BG11" s="420">
        <f t="shared" ref="BG11" ca="1" si="66">_xlfn.LET(_xlpm.out,ROUND((1+BG13/100)*BG12+BG14,2),
IF(BG9,_xlpm.out,0))</f>
        <v>0</v>
      </c>
      <c r="BH11" s="420">
        <f t="shared" ref="BH11" ca="1" si="67">_xlfn.LET(_xlpm.out,ROUND((1+BH13/100)*BH12+BH14,2),
IF(BH9,_xlpm.out,0))</f>
        <v>0</v>
      </c>
      <c r="BI11" s="420">
        <f t="shared" ref="BI11" si="68">_xlfn.LET(_xlpm.out,ROUND((1+BI13/100)*BI12+BI14,2),
IF(BI9,_xlpm.out,0))</f>
        <v>0</v>
      </c>
      <c r="BJ11" s="108">
        <f t="shared" ref="BJ11" ca="1" si="69">_xlfn.LET(_xlpm.out,ROUND((1+BJ13/100)*BJ12+BJ14,2),
IF(BJ9,_xlpm.out,0))</f>
        <v>0</v>
      </c>
      <c r="BK11" s="498"/>
      <c r="BL11" s="502"/>
      <c r="BM11" s="500"/>
      <c r="BN11" s="501"/>
      <c r="BO11" s="91" t="s">
        <v>49</v>
      </c>
      <c r="BP11" s="420">
        <f ca="1">_xlfn.LET(_xlpm.out,ROUND((1+BP13/100)*BP12+BP14,2),
IF(BP9,_xlpm.out,0))</f>
        <v>0</v>
      </c>
      <c r="BQ11" s="420">
        <f t="shared" ref="BQ11" ca="1" si="70">_xlfn.LET(_xlpm.out,ROUND((1+BQ13/100)*BQ12+BQ14,2),
IF(BQ9,_xlpm.out,0))</f>
        <v>0</v>
      </c>
      <c r="BR11" s="420">
        <f t="shared" ref="BR11" ca="1" si="71">_xlfn.LET(_xlpm.out,ROUND((1+BR13/100)*BR12+BR14,2),
IF(BR9,_xlpm.out,0))</f>
        <v>0</v>
      </c>
      <c r="BS11" s="420">
        <f t="shared" ref="BS11" ca="1" si="72">_xlfn.LET(_xlpm.out,ROUND((1+BS13/100)*BS12+BS14,2),
IF(BS9,_xlpm.out,0))</f>
        <v>0</v>
      </c>
      <c r="BT11" s="420">
        <f t="shared" ref="BT11" ca="1" si="73">_xlfn.LET(_xlpm.out,ROUND((1+BT13/100)*BT12+BT14,2),
IF(BT9,_xlpm.out,0))</f>
        <v>0</v>
      </c>
      <c r="BU11" s="420">
        <f t="shared" ref="BU11" ca="1" si="74">_xlfn.LET(_xlpm.out,ROUND((1+BU13/100)*BU12+BU14,2),
IF(BU9,_xlpm.out,0))</f>
        <v>0</v>
      </c>
      <c r="BV11" s="420">
        <f t="shared" ref="BV11" si="75">_xlfn.LET(_xlpm.out,ROUND((1+BV13/100)*BV12+BV14,2),
IF(BV9,_xlpm.out,0))</f>
        <v>0</v>
      </c>
      <c r="BW11" s="108">
        <f t="shared" ref="BW11" ca="1" si="76">_xlfn.LET(_xlpm.out,ROUND((1+BW13/100)*BW12+BW14,2),
IF(BW9,_xlpm.out,0))</f>
        <v>0</v>
      </c>
      <c r="BX11" s="498"/>
      <c r="BY11" s="502"/>
      <c r="BZ11" s="500"/>
      <c r="CA11" s="501"/>
      <c r="CB11" s="91" t="s">
        <v>49</v>
      </c>
      <c r="CC11" s="420">
        <f ca="1">_xlfn.LET(_xlpm.out,ROUND((1+CC13/100)*CC12+CC14,2),
IF(CC9,_xlpm.out,0))</f>
        <v>0</v>
      </c>
      <c r="CD11" s="420">
        <f t="shared" ref="CD11" ca="1" si="77">_xlfn.LET(_xlpm.out,ROUND((1+CD13/100)*CD12+CD14,2),
IF(CD9,_xlpm.out,0))</f>
        <v>0</v>
      </c>
      <c r="CE11" s="420">
        <f t="shared" ref="CE11" ca="1" si="78">_xlfn.LET(_xlpm.out,ROUND((1+CE13/100)*CE12+CE14,2),
IF(CE9,_xlpm.out,0))</f>
        <v>0</v>
      </c>
      <c r="CF11" s="420">
        <f t="shared" ref="CF11" ca="1" si="79">_xlfn.LET(_xlpm.out,ROUND((1+CF13/100)*CF12+CF14,2),
IF(CF9,_xlpm.out,0))</f>
        <v>0</v>
      </c>
      <c r="CG11" s="420">
        <f t="shared" ref="CG11" ca="1" si="80">_xlfn.LET(_xlpm.out,ROUND((1+CG13/100)*CG12+CG14,2),
IF(CG9,_xlpm.out,0))</f>
        <v>0</v>
      </c>
      <c r="CH11" s="420">
        <f t="shared" ref="CH11" ca="1" si="81">_xlfn.LET(_xlpm.out,ROUND((1+CH13/100)*CH12+CH14,2),
IF(CH9,_xlpm.out,0))</f>
        <v>0</v>
      </c>
      <c r="CI11" s="420">
        <f t="shared" ref="CI11" si="82">_xlfn.LET(_xlpm.out,ROUND((1+CI13/100)*CI12+CI14,2),
IF(CI9,_xlpm.out,0))</f>
        <v>0</v>
      </c>
      <c r="CJ11" s="108">
        <f t="shared" ref="CJ11" ca="1" si="83">_xlfn.LET(_xlpm.out,ROUND((1+CJ13/100)*CJ12+CJ14,2),
IF(CJ9,_xlpm.out,0))</f>
        <v>0</v>
      </c>
      <c r="CK11" s="498"/>
      <c r="CL11" s="502"/>
    </row>
    <row r="12" spans="1:90">
      <c r="A12" s="497"/>
      <c r="B12" s="503" t="s">
        <v>50</v>
      </c>
      <c r="C12" s="504">
        <f ca="1">ROUND(SUMIFS(MitarbeiterFTE[[Kosten]:[Kosten]],MitarbeiterFTE[[Jahr]:[Jahr]],C10,MitarbeiterFTE[[Vorhaben]:[Vorhaben]],C75),2)</f>
        <v>0</v>
      </c>
      <c r="D12" s="504">
        <f ca="1">ROUND(SUMIFS(MitarbeiterFTE[[Kosten]:[Kosten]],MitarbeiterFTE[[Jahr]:[Jahr]],D10,MitarbeiterFTE[[Vorhaben]:[Vorhaben]],D75),2)</f>
        <v>0</v>
      </c>
      <c r="E12" s="504">
        <f ca="1">ROUND(SUMIFS(MitarbeiterFTE[[Kosten]:[Kosten]],MitarbeiterFTE[[Jahr]:[Jahr]],E10,MitarbeiterFTE[[Vorhaben]:[Vorhaben]],E75),2)</f>
        <v>0</v>
      </c>
      <c r="F12" s="504">
        <f ca="1">ROUND(SUMIFS(MitarbeiterFTE[[Kosten]:[Kosten]],MitarbeiterFTE[[Jahr]:[Jahr]],F10,MitarbeiterFTE[[Vorhaben]:[Vorhaben]],F75),2)</f>
        <v>0</v>
      </c>
      <c r="G12" s="504">
        <f ca="1">ROUND(SUMIFS(MitarbeiterFTE[[Kosten]:[Kosten]],MitarbeiterFTE[[Jahr]:[Jahr]],G10,MitarbeiterFTE[[Vorhaben]:[Vorhaben]],G75),2)</f>
        <v>2600</v>
      </c>
      <c r="H12" s="504">
        <f ca="1">ROUND(SUMIFS(MitarbeiterFTE[[Kosten]:[Kosten]],MitarbeiterFTE[[Jahr]:[Jahr]],H10,MitarbeiterFTE[[Vorhaben]:[Vorhaben]],H75),2)</f>
        <v>7800</v>
      </c>
      <c r="I12" s="504">
        <f ca="1">ROUND(SUMIFS(MitarbeiterFTE[[Kosten]:[Kosten]],MitarbeiterFTE[[Jahr]:[Jahr]],I10,MitarbeiterFTE[[Vorhaben]:[Vorhaben]],I75),2)</f>
        <v>15600</v>
      </c>
      <c r="J12" s="505">
        <f ca="1">ROUND(SUMIFS(MitarbeiterFTE[[Kosten]:[Kosten]],MitarbeiterFTE[[Jahr]:[Jahr]],J10,MitarbeiterFTE[[Vorhaben]:[Vorhaben]],J75),2)</f>
        <v>0</v>
      </c>
      <c r="K12" s="498"/>
      <c r="L12" s="499"/>
      <c r="M12" s="500"/>
      <c r="N12" s="501"/>
      <c r="O12" s="503" t="s">
        <v>50</v>
      </c>
      <c r="P12" s="504">
        <f ca="1">ROUND(SUMIFS(MitarbeiterFTE[[Kosten]:[Kosten]],MitarbeiterFTE[[Jahr]:[Jahr]],P10,MitarbeiterFTE[[Vorhaben]:[Vorhaben]],P75),2)</f>
        <v>0</v>
      </c>
      <c r="Q12" s="504">
        <f ca="1">ROUND(SUMIFS(MitarbeiterFTE[[Kosten]:[Kosten]],MitarbeiterFTE[[Jahr]:[Jahr]],Q10,MitarbeiterFTE[[Vorhaben]:[Vorhaben]],Q75),2)</f>
        <v>0</v>
      </c>
      <c r="R12" s="504">
        <f ca="1">ROUND(SUMIFS(MitarbeiterFTE[[Kosten]:[Kosten]],MitarbeiterFTE[[Jahr]:[Jahr]],R10,MitarbeiterFTE[[Vorhaben]:[Vorhaben]],R75),2)</f>
        <v>0</v>
      </c>
      <c r="S12" s="504">
        <f ca="1">ROUND(SUMIFS(MitarbeiterFTE[[Kosten]:[Kosten]],MitarbeiterFTE[[Jahr]:[Jahr]],S10,MitarbeiterFTE[[Vorhaben]:[Vorhaben]],S75),2)</f>
        <v>0</v>
      </c>
      <c r="T12" s="504">
        <f ca="1">ROUND(SUMIFS(MitarbeiterFTE[[Kosten]:[Kosten]],MitarbeiterFTE[[Jahr]:[Jahr]],T10,MitarbeiterFTE[[Vorhaben]:[Vorhaben]],T75),2)</f>
        <v>0</v>
      </c>
      <c r="U12" s="504">
        <f ca="1">ROUND(SUMIFS(MitarbeiterFTE[[Kosten]:[Kosten]],MitarbeiterFTE[[Jahr]:[Jahr]],U10,MitarbeiterFTE[[Vorhaben]:[Vorhaben]],U75),2)</f>
        <v>0</v>
      </c>
      <c r="V12" s="504">
        <f>ROUND(SUMIFS(MitarbeiterFTE[[Kosten]:[Kosten]],MitarbeiterFTE[[Jahr]:[Jahr]],V10,MitarbeiterFTE[[Vorhaben]:[Vorhaben]],V75),2)</f>
        <v>0</v>
      </c>
      <c r="W12" s="505">
        <f ca="1">ROUND(SUMIFS(MitarbeiterFTE[[Kosten]:[Kosten]],MitarbeiterFTE[[Jahr]:[Jahr]],W10,MitarbeiterFTE[[Vorhaben]:[Vorhaben]],W75),2)</f>
        <v>0</v>
      </c>
      <c r="X12" s="498"/>
      <c r="Y12" s="502"/>
      <c r="Z12" s="500"/>
      <c r="AA12" s="501"/>
      <c r="AB12" s="503" t="s">
        <v>50</v>
      </c>
      <c r="AC12" s="504">
        <f ca="1">ROUND(SUMIFS(MitarbeiterFTE[[Kosten]:[Kosten]],MitarbeiterFTE[[Jahr]:[Jahr]],AC10,MitarbeiterFTE[[Vorhaben]:[Vorhaben]],AC75),2)</f>
        <v>0</v>
      </c>
      <c r="AD12" s="504"/>
      <c r="AE12" s="504">
        <f ca="1">ROUND(SUMIFS(MitarbeiterFTE[[Kosten]:[Kosten]],MitarbeiterFTE[[Jahr]:[Jahr]],AE10,MitarbeiterFTE[[Vorhaben]:[Vorhaben]],AE75),2)</f>
        <v>0</v>
      </c>
      <c r="AF12" s="504">
        <f ca="1">ROUND(SUMIFS(MitarbeiterFTE[[Kosten]:[Kosten]],MitarbeiterFTE[[Jahr]:[Jahr]],AF10,MitarbeiterFTE[[Vorhaben]:[Vorhaben]],AF75),2)</f>
        <v>0</v>
      </c>
      <c r="AG12" s="504">
        <f ca="1">ROUND(SUMIFS(MitarbeiterFTE[[Kosten]:[Kosten]],MitarbeiterFTE[[Jahr]:[Jahr]],AG10,MitarbeiterFTE[[Vorhaben]:[Vorhaben]],AG75),2)</f>
        <v>0</v>
      </c>
      <c r="AH12" s="504">
        <f ca="1">ROUND(SUMIFS(MitarbeiterFTE[[Kosten]:[Kosten]],MitarbeiterFTE[[Jahr]:[Jahr]],AH10,MitarbeiterFTE[[Vorhaben]:[Vorhaben]],AH75),2)</f>
        <v>0</v>
      </c>
      <c r="AI12" s="504">
        <f>ROUND(SUMIFS(MitarbeiterFTE[[Kosten]:[Kosten]],MitarbeiterFTE[[Jahr]:[Jahr]],AI10,MitarbeiterFTE[[Vorhaben]:[Vorhaben]],AI75),2)</f>
        <v>0</v>
      </c>
      <c r="AJ12" s="505">
        <f ca="1">ROUND(SUMIFS(MitarbeiterFTE[[Kosten]:[Kosten]],MitarbeiterFTE[[Jahr]:[Jahr]],AJ10,MitarbeiterFTE[[Vorhaben]:[Vorhaben]],AJ75),2)</f>
        <v>0</v>
      </c>
      <c r="AK12" s="498"/>
      <c r="AL12" s="502"/>
      <c r="AM12" s="500"/>
      <c r="AN12" s="501"/>
      <c r="AO12" s="503" t="s">
        <v>50</v>
      </c>
      <c r="AP12" s="504">
        <f ca="1">ROUND(SUMIFS(MitarbeiterFTE[[Kosten]:[Kosten]],MitarbeiterFTE[[Jahr]:[Jahr]],AP10,MitarbeiterFTE[[Vorhaben]:[Vorhaben]],AP75),2)</f>
        <v>0</v>
      </c>
      <c r="AQ12" s="504"/>
      <c r="AR12" s="504">
        <f ca="1">ROUND(SUMIFS(MitarbeiterFTE[[Kosten]:[Kosten]],MitarbeiterFTE[[Jahr]:[Jahr]],AR10,MitarbeiterFTE[[Vorhaben]:[Vorhaben]],AR75),2)</f>
        <v>0</v>
      </c>
      <c r="AS12" s="504">
        <f ca="1">ROUND(SUMIFS(MitarbeiterFTE[[Kosten]:[Kosten]],MitarbeiterFTE[[Jahr]:[Jahr]],AS10,MitarbeiterFTE[[Vorhaben]:[Vorhaben]],AS75),2)</f>
        <v>0</v>
      </c>
      <c r="AT12" s="504">
        <f ca="1">ROUND(SUMIFS(MitarbeiterFTE[[Kosten]:[Kosten]],MitarbeiterFTE[[Jahr]:[Jahr]],AT10,MitarbeiterFTE[[Vorhaben]:[Vorhaben]],AT75),2)</f>
        <v>0</v>
      </c>
      <c r="AU12" s="504">
        <f ca="1">ROUND(SUMIFS(MitarbeiterFTE[[Kosten]:[Kosten]],MitarbeiterFTE[[Jahr]:[Jahr]],AU10,MitarbeiterFTE[[Vorhaben]:[Vorhaben]],AU75),2)</f>
        <v>0</v>
      </c>
      <c r="AV12" s="504">
        <f>ROUND(SUMIFS(MitarbeiterFTE[[Kosten]:[Kosten]],MitarbeiterFTE[[Jahr]:[Jahr]],AV10,MitarbeiterFTE[[Vorhaben]:[Vorhaben]],AV75),2)</f>
        <v>0</v>
      </c>
      <c r="AW12" s="505">
        <f ca="1">ROUND(SUMIFS(MitarbeiterFTE[[Kosten]:[Kosten]],MitarbeiterFTE[[Jahr]:[Jahr]],AW10,MitarbeiterFTE[[Vorhaben]:[Vorhaben]],AW75),2)</f>
        <v>0</v>
      </c>
      <c r="AX12" s="498"/>
      <c r="AY12" s="502"/>
      <c r="AZ12" s="500"/>
      <c r="BA12" s="501"/>
      <c r="BB12" s="503" t="s">
        <v>50</v>
      </c>
      <c r="BC12" s="504">
        <f ca="1">ROUND(SUMIFS(MitarbeiterFTE[[Kosten]:[Kosten]],MitarbeiterFTE[[Jahr]:[Jahr]],BC10,MitarbeiterFTE[[Vorhaben]:[Vorhaben]],BC75),2)</f>
        <v>0</v>
      </c>
      <c r="BD12" s="504"/>
      <c r="BE12" s="504">
        <f ca="1">ROUND(SUMIFS(MitarbeiterFTE[[Kosten]:[Kosten]],MitarbeiterFTE[[Jahr]:[Jahr]],BE10,MitarbeiterFTE[[Vorhaben]:[Vorhaben]],BE75),2)</f>
        <v>0</v>
      </c>
      <c r="BF12" s="504">
        <f ca="1">ROUND(SUMIFS(MitarbeiterFTE[[Kosten]:[Kosten]],MitarbeiterFTE[[Jahr]:[Jahr]],BF10,MitarbeiterFTE[[Vorhaben]:[Vorhaben]],BF75),2)</f>
        <v>0</v>
      </c>
      <c r="BG12" s="504">
        <f ca="1">ROUND(SUMIFS(MitarbeiterFTE[[Kosten]:[Kosten]],MitarbeiterFTE[[Jahr]:[Jahr]],BG10,MitarbeiterFTE[[Vorhaben]:[Vorhaben]],BG75),2)</f>
        <v>0</v>
      </c>
      <c r="BH12" s="504">
        <f ca="1">ROUND(SUMIFS(MitarbeiterFTE[[Kosten]:[Kosten]],MitarbeiterFTE[[Jahr]:[Jahr]],BH10,MitarbeiterFTE[[Vorhaben]:[Vorhaben]],BH75),2)</f>
        <v>0</v>
      </c>
      <c r="BI12" s="504">
        <f>ROUND(SUMIFS(MitarbeiterFTE[[Kosten]:[Kosten]],MitarbeiterFTE[[Jahr]:[Jahr]],BI10,MitarbeiterFTE[[Vorhaben]:[Vorhaben]],BI75),2)</f>
        <v>0</v>
      </c>
      <c r="BJ12" s="505">
        <f ca="1">ROUND(SUMIFS(MitarbeiterFTE[[Kosten]:[Kosten]],MitarbeiterFTE[[Jahr]:[Jahr]],BJ10,MitarbeiterFTE[[Vorhaben]:[Vorhaben]],BJ75),2)</f>
        <v>0</v>
      </c>
      <c r="BK12" s="498"/>
      <c r="BL12" s="502"/>
      <c r="BM12" s="500"/>
      <c r="BN12" s="501"/>
      <c r="BO12" s="503" t="s">
        <v>50</v>
      </c>
      <c r="BP12" s="504">
        <f ca="1">ROUND(SUMIFS(MitarbeiterFTE[[Kosten]:[Kosten]],MitarbeiterFTE[[Jahr]:[Jahr]],BP10,MitarbeiterFTE[[Vorhaben]:[Vorhaben]],BP75),2)</f>
        <v>0</v>
      </c>
      <c r="BQ12" s="504"/>
      <c r="BR12" s="504">
        <f ca="1">ROUND(SUMIFS(MitarbeiterFTE[[Kosten]:[Kosten]],MitarbeiterFTE[[Jahr]:[Jahr]],BR10,MitarbeiterFTE[[Vorhaben]:[Vorhaben]],BR75),2)</f>
        <v>0</v>
      </c>
      <c r="BS12" s="504">
        <f ca="1">ROUND(SUMIFS(MitarbeiterFTE[[Kosten]:[Kosten]],MitarbeiterFTE[[Jahr]:[Jahr]],BS10,MitarbeiterFTE[[Vorhaben]:[Vorhaben]],BS75),2)</f>
        <v>0</v>
      </c>
      <c r="BT12" s="504">
        <f ca="1">ROUND(SUMIFS(MitarbeiterFTE[[Kosten]:[Kosten]],MitarbeiterFTE[[Jahr]:[Jahr]],BT10,MitarbeiterFTE[[Vorhaben]:[Vorhaben]],BT75),2)</f>
        <v>0</v>
      </c>
      <c r="BU12" s="504">
        <f ca="1">ROUND(SUMIFS(MitarbeiterFTE[[Kosten]:[Kosten]],MitarbeiterFTE[[Jahr]:[Jahr]],BU10,MitarbeiterFTE[[Vorhaben]:[Vorhaben]],BU75),2)</f>
        <v>0</v>
      </c>
      <c r="BV12" s="504">
        <f>ROUND(SUMIFS(MitarbeiterFTE[[Kosten]:[Kosten]],MitarbeiterFTE[[Jahr]:[Jahr]],BV10,MitarbeiterFTE[[Vorhaben]:[Vorhaben]],BV75),2)</f>
        <v>0</v>
      </c>
      <c r="BW12" s="505">
        <f ca="1">ROUND(SUMIFS(MitarbeiterFTE[[Kosten]:[Kosten]],MitarbeiterFTE[[Jahr]:[Jahr]],BW10,MitarbeiterFTE[[Vorhaben]:[Vorhaben]],BW75),2)</f>
        <v>0</v>
      </c>
      <c r="BX12" s="498"/>
      <c r="BY12" s="502"/>
      <c r="BZ12" s="500"/>
      <c r="CA12" s="501"/>
      <c r="CB12" s="503" t="s">
        <v>50</v>
      </c>
      <c r="CC12" s="504">
        <f ca="1">ROUND(SUMIFS(MitarbeiterFTE[[Kosten]:[Kosten]],MitarbeiterFTE[[Jahr]:[Jahr]],CC10,MitarbeiterFTE[[Vorhaben]:[Vorhaben]],CC75),2)</f>
        <v>0</v>
      </c>
      <c r="CD12" s="504"/>
      <c r="CE12" s="504">
        <f ca="1">ROUND(SUMIFS(MitarbeiterFTE[[Kosten]:[Kosten]],MitarbeiterFTE[[Jahr]:[Jahr]],CE10,MitarbeiterFTE[[Vorhaben]:[Vorhaben]],CE75),2)</f>
        <v>0</v>
      </c>
      <c r="CF12" s="504">
        <f ca="1">ROUND(SUMIFS(MitarbeiterFTE[[Kosten]:[Kosten]],MitarbeiterFTE[[Jahr]:[Jahr]],CF10,MitarbeiterFTE[[Vorhaben]:[Vorhaben]],CF75),2)</f>
        <v>0</v>
      </c>
      <c r="CG12" s="504">
        <v>0</v>
      </c>
      <c r="CH12" s="504">
        <f ca="1">ROUND(SUMIFS(MitarbeiterFTE[[Kosten]:[Kosten]],MitarbeiterFTE[[Jahr]:[Jahr]],CH10,MitarbeiterFTE[[Vorhaben]:[Vorhaben]],CH75),2)</f>
        <v>0</v>
      </c>
      <c r="CI12" s="504">
        <f>ROUND(SUMIFS(MitarbeiterFTE[[Kosten]:[Kosten]],MitarbeiterFTE[[Jahr]:[Jahr]],CI10,MitarbeiterFTE[[Vorhaben]:[Vorhaben]],CI75),2)</f>
        <v>0</v>
      </c>
      <c r="CJ12" s="505">
        <f ca="1">ROUND(SUMIFS(MitarbeiterFTE[[Kosten]:[Kosten]],MitarbeiterFTE[[Jahr]:[Jahr]],CJ10,MitarbeiterFTE[[Vorhaben]:[Vorhaben]],CJ75),2)</f>
        <v>0</v>
      </c>
      <c r="CK12" s="498"/>
      <c r="CL12" s="502"/>
    </row>
    <row r="13" spans="1:90">
      <c r="A13" s="497"/>
      <c r="B13" s="495" t="s">
        <v>51</v>
      </c>
      <c r="C13" s="506">
        <f ca="1">_xlfn.LET(
_xlpm.aktuellesJahrt,YEAR(TODAY()),
IF(C10&lt;_xlpm.aktuellesJahrt,0,IF(C10=_xlpm.aktuellesJahrt,15,IF(C10&gt;_xlpm.aktuellesJahrt,30)))
)</f>
        <v>0</v>
      </c>
      <c r="D13" s="506">
        <f t="shared" ref="D13" ca="1" si="84">_xlfn.LET(
_xlpm.aktuellesJahrt,YEAR(TODAY()),
IF(D10&lt;_xlpm.aktuellesJahrt,0,IF(D10=_xlpm.aktuellesJahrt,15,IF(D10&gt;_xlpm.aktuellesJahrt,30)))
)</f>
        <v>0</v>
      </c>
      <c r="E13" s="506" cm="1">
        <f t="array" aca="1" ref="E13" ca="1">_xlfn.LET(
_xlpm.aktuellesJahrt,YEAR(TODAY()),
IF(E10&lt;_xlpm.aktuellesJahrt,0,IF(E10=_xlpm.aktuellesJahrt,15,IF(E10&gt;_xlpm.aktuellesJahrt,30)))
)</f>
        <v>0</v>
      </c>
      <c r="F13" s="506">
        <v>0</v>
      </c>
      <c r="G13" s="506">
        <v>5</v>
      </c>
      <c r="H13" s="506">
        <v>5</v>
      </c>
      <c r="I13" s="506">
        <v>5</v>
      </c>
      <c r="J13" s="507">
        <v>5</v>
      </c>
      <c r="K13" s="498"/>
      <c r="L13" s="499"/>
      <c r="M13" s="500"/>
      <c r="N13" s="501"/>
      <c r="O13" s="495" t="s">
        <v>51</v>
      </c>
      <c r="P13" s="508">
        <f ca="1">_xlfn.LET(
_xlpm.aktuellesJahrt,YEAR(TODAY()),
IF(P10&lt;_xlpm.aktuellesJahrt,0,IF(P10=_xlpm.aktuellesJahrt,15,IF(P10&gt;_xlpm.aktuellesJahrt,30)))
)</f>
        <v>0</v>
      </c>
      <c r="Q13" s="508">
        <f t="shared" ref="Q13:R13" ca="1" si="85">_xlfn.LET(
_xlpm.aktuellesJahrt,YEAR(TODAY()),
IF(Q10&lt;_xlpm.aktuellesJahrt,0,IF(Q10=_xlpm.aktuellesJahrt,15,IF(Q10&gt;_xlpm.aktuellesJahrt,30)))
)</f>
        <v>0</v>
      </c>
      <c r="R13" s="508">
        <f t="shared" ca="1" si="85"/>
        <v>0</v>
      </c>
      <c r="S13" s="508">
        <v>5</v>
      </c>
      <c r="T13" s="508">
        <v>5</v>
      </c>
      <c r="U13" s="508">
        <v>5</v>
      </c>
      <c r="V13" s="508">
        <v>5</v>
      </c>
      <c r="W13" s="509">
        <v>5</v>
      </c>
      <c r="X13" s="498"/>
      <c r="Y13" s="502"/>
      <c r="Z13" s="500"/>
      <c r="AA13" s="501"/>
      <c r="AB13" s="495" t="s">
        <v>51</v>
      </c>
      <c r="AC13" s="508">
        <f ca="1">_xlfn.LET(
_xlpm.aktuellesJahrt,YEAR(TODAY()),
IF(AC10&lt;_xlpm.aktuellesJahrt,0,IF(AC10=_xlpm.aktuellesJahrt,15,IF(AC10&gt;_xlpm.aktuellesJahrt,30)))
)</f>
        <v>0</v>
      </c>
      <c r="AD13" s="508">
        <f t="shared" ref="AD13:AE13" ca="1" si="86">_xlfn.LET(
_xlpm.aktuellesJahrt,YEAR(TODAY()),
IF(AD10&lt;_xlpm.aktuellesJahrt,0,IF(AD10=_xlpm.aktuellesJahrt,15,IF(AD10&gt;_xlpm.aktuellesJahrt,30)))
)</f>
        <v>0</v>
      </c>
      <c r="AE13" s="508">
        <f t="shared" ca="1" si="86"/>
        <v>0</v>
      </c>
      <c r="AF13" s="508">
        <v>5</v>
      </c>
      <c r="AG13" s="508">
        <v>5</v>
      </c>
      <c r="AH13" s="508">
        <v>5</v>
      </c>
      <c r="AI13" s="508">
        <v>5</v>
      </c>
      <c r="AJ13" s="509">
        <v>5</v>
      </c>
      <c r="AK13" s="498"/>
      <c r="AL13" s="502"/>
      <c r="AM13" s="500"/>
      <c r="AN13" s="501"/>
      <c r="AO13" s="495" t="s">
        <v>51</v>
      </c>
      <c r="AP13" s="508">
        <f ca="1">_xlfn.LET(
_xlpm.aktuellesJahrt,YEAR(TODAY()),
IF(AP10&lt;_xlpm.aktuellesJahrt,0,IF(AP10=_xlpm.aktuellesJahrt,15,IF(AP10&gt;_xlpm.aktuellesJahrt,30)))
)</f>
        <v>0</v>
      </c>
      <c r="AQ13" s="508">
        <f t="shared" ref="AQ13:AR13" ca="1" si="87">_xlfn.LET(
_xlpm.aktuellesJahrt,YEAR(TODAY()),
IF(AQ10&lt;_xlpm.aktuellesJahrt,0,IF(AQ10=_xlpm.aktuellesJahrt,15,IF(AQ10&gt;_xlpm.aktuellesJahrt,30)))
)</f>
        <v>0</v>
      </c>
      <c r="AR13" s="508">
        <f t="shared" ca="1" si="87"/>
        <v>0</v>
      </c>
      <c r="AS13" s="508">
        <v>5</v>
      </c>
      <c r="AT13" s="508">
        <v>5</v>
      </c>
      <c r="AU13" s="508">
        <v>5</v>
      </c>
      <c r="AV13" s="508">
        <v>5</v>
      </c>
      <c r="AW13" s="509">
        <v>5</v>
      </c>
      <c r="AX13" s="498"/>
      <c r="AY13" s="502"/>
      <c r="AZ13" s="500"/>
      <c r="BA13" s="501"/>
      <c r="BB13" s="495" t="s">
        <v>51</v>
      </c>
      <c r="BC13" s="508">
        <f ca="1">_xlfn.LET(
_xlpm.aktuellesJahrt,YEAR(TODAY()),
IF(BC10&lt;_xlpm.aktuellesJahrt,0,IF(BC10=_xlpm.aktuellesJahrt,15,IF(BC10&gt;_xlpm.aktuellesJahrt,30)))
)</f>
        <v>0</v>
      </c>
      <c r="BD13" s="508">
        <f t="shared" ref="BD13:BE13" ca="1" si="88">_xlfn.LET(
_xlpm.aktuellesJahrt,YEAR(TODAY()),
IF(BD10&lt;_xlpm.aktuellesJahrt,0,IF(BD10=_xlpm.aktuellesJahrt,15,IF(BD10&gt;_xlpm.aktuellesJahrt,30)))
)</f>
        <v>0</v>
      </c>
      <c r="BE13" s="508">
        <f t="shared" ca="1" si="88"/>
        <v>0</v>
      </c>
      <c r="BF13" s="508">
        <v>5</v>
      </c>
      <c r="BG13" s="508">
        <v>5</v>
      </c>
      <c r="BH13" s="508">
        <v>5</v>
      </c>
      <c r="BI13" s="508">
        <v>5</v>
      </c>
      <c r="BJ13" s="509">
        <v>5</v>
      </c>
      <c r="BK13" s="498"/>
      <c r="BL13" s="502"/>
      <c r="BM13" s="500"/>
      <c r="BN13" s="501"/>
      <c r="BO13" s="495" t="s">
        <v>51</v>
      </c>
      <c r="BP13" s="508">
        <f ca="1">_xlfn.LET(
_xlpm.aktuellesJahrt,YEAR(TODAY()),
IF(BP10&lt;_xlpm.aktuellesJahrt,0,IF(BP10=_xlpm.aktuellesJahrt,15,IF(BP10&gt;_xlpm.aktuellesJahrt,30)))
)</f>
        <v>0</v>
      </c>
      <c r="BQ13" s="508">
        <f t="shared" ref="BQ13:BR13" ca="1" si="89">_xlfn.LET(
_xlpm.aktuellesJahrt,YEAR(TODAY()),
IF(BQ10&lt;_xlpm.aktuellesJahrt,0,IF(BQ10=_xlpm.aktuellesJahrt,15,IF(BQ10&gt;_xlpm.aktuellesJahrt,30)))
)</f>
        <v>0</v>
      </c>
      <c r="BR13" s="508">
        <f t="shared" ca="1" si="89"/>
        <v>0</v>
      </c>
      <c r="BS13" s="508">
        <v>5</v>
      </c>
      <c r="BT13" s="508">
        <v>5</v>
      </c>
      <c r="BU13" s="508">
        <v>5</v>
      </c>
      <c r="BV13" s="508">
        <v>5</v>
      </c>
      <c r="BW13" s="509">
        <v>5</v>
      </c>
      <c r="BX13" s="498"/>
      <c r="BY13" s="502"/>
      <c r="BZ13" s="500"/>
      <c r="CA13" s="501"/>
      <c r="CB13" s="495" t="s">
        <v>51</v>
      </c>
      <c r="CC13" s="508">
        <f ca="1">_xlfn.LET(
_xlpm.aktuellesJahrt,YEAR(TODAY()),
IF(CC10&lt;_xlpm.aktuellesJahrt,0,IF(CC10=_xlpm.aktuellesJahrt,15,IF(CC10&gt;_xlpm.aktuellesJahrt,30)))
)</f>
        <v>0</v>
      </c>
      <c r="CD13" s="508">
        <f t="shared" ref="CD13:CE13" ca="1" si="90">_xlfn.LET(
_xlpm.aktuellesJahrt,YEAR(TODAY()),
IF(CD10&lt;_xlpm.aktuellesJahrt,0,IF(CD10=_xlpm.aktuellesJahrt,15,IF(CD10&gt;_xlpm.aktuellesJahrt,30)))
)</f>
        <v>0</v>
      </c>
      <c r="CE13" s="508">
        <f t="shared" ca="1" si="90"/>
        <v>0</v>
      </c>
      <c r="CF13" s="508">
        <v>5</v>
      </c>
      <c r="CG13" s="508">
        <v>5</v>
      </c>
      <c r="CH13" s="508">
        <v>5</v>
      </c>
      <c r="CI13" s="508">
        <v>5</v>
      </c>
      <c r="CJ13" s="509">
        <v>5</v>
      </c>
      <c r="CK13" s="498"/>
      <c r="CL13" s="502"/>
    </row>
    <row r="14" spans="1:90" ht="29">
      <c r="A14" s="497"/>
      <c r="B14" s="91" t="s">
        <v>52</v>
      </c>
      <c r="C14" s="508">
        <f>C15*(IF(C10&lt;2025,40,IF(C10&lt;2026,70,100)))</f>
        <v>0</v>
      </c>
      <c r="D14" s="508">
        <f t="shared" ref="D14:J14" si="91">D15*(IF(D10&lt;2025,40,IF(D10&lt;2026,70,100)))</f>
        <v>0</v>
      </c>
      <c r="E14" s="508">
        <f>E15*(IF(E10&lt;2025,40,IF(E10&lt;2026,70,100)))</f>
        <v>0</v>
      </c>
      <c r="F14" s="508">
        <f>F15*(IF(F10&lt;2025,40,IF(F10&lt;2026,70,100)))</f>
        <v>0</v>
      </c>
      <c r="G14" s="508">
        <f t="shared" si="91"/>
        <v>42000</v>
      </c>
      <c r="H14" s="508">
        <f t="shared" si="91"/>
        <v>104000</v>
      </c>
      <c r="I14" s="508">
        <f t="shared" si="91"/>
        <v>104000</v>
      </c>
      <c r="J14" s="509">
        <f t="shared" si="91"/>
        <v>0</v>
      </c>
      <c r="K14" s="498"/>
      <c r="L14" s="499"/>
      <c r="M14" s="500"/>
      <c r="N14" s="501"/>
      <c r="O14" s="403" t="s">
        <v>53</v>
      </c>
      <c r="P14" s="508">
        <f>P15*(IF(P10&lt;2025,40,IF(P10&lt;2026,70,100)))</f>
        <v>0</v>
      </c>
      <c r="Q14" s="508">
        <f t="shared" ref="Q14" si="92">Q15*(IF(Q10&lt;2025,40,IF(Q10&lt;2026,70,100)))</f>
        <v>0</v>
      </c>
      <c r="R14" s="508">
        <f t="shared" ref="R14" si="93">R15*(IF(R10&lt;2025,40,IF(R10&lt;2026,70,100)))</f>
        <v>0</v>
      </c>
      <c r="S14" s="508">
        <f t="shared" ref="S14" si="94">S15*(IF(S10&lt;2025,40,IF(S10&lt;2026,70,100)))</f>
        <v>0</v>
      </c>
      <c r="T14" s="508">
        <f t="shared" ref="T14" si="95">T15*(IF(T10&lt;2025,40,IF(T10&lt;2026,70,100)))</f>
        <v>0</v>
      </c>
      <c r="U14" s="508">
        <f t="shared" ref="U14" si="96">U15*(IF(U10&lt;2025,40,IF(U10&lt;2026,70,100)))</f>
        <v>0</v>
      </c>
      <c r="V14" s="508">
        <f t="shared" ref="V14" si="97">V15*(IF(V10&lt;2025,40,IF(V10&lt;2026,70,100)))</f>
        <v>0</v>
      </c>
      <c r="W14" s="509">
        <f t="shared" ref="W14" si="98">W15*(IF(W10&lt;2025,40,IF(W10&lt;2026,70,100)))</f>
        <v>0</v>
      </c>
      <c r="X14" s="498"/>
      <c r="Y14" s="502"/>
      <c r="Z14" s="500"/>
      <c r="AA14" s="501"/>
      <c r="AB14" s="403" t="s">
        <v>53</v>
      </c>
      <c r="AC14" s="508">
        <f>AC15*(IF(AC10&lt;2025,40,IF(AC10&lt;2026,70,100)))</f>
        <v>0</v>
      </c>
      <c r="AD14" s="508">
        <f t="shared" ref="AD14" si="99">AD15*(IF(AD10&lt;2025,40,IF(AD10&lt;2026,70,100)))</f>
        <v>0</v>
      </c>
      <c r="AE14" s="508">
        <f t="shared" ref="AE14" si="100">AE15*(IF(AE10&lt;2025,40,IF(AE10&lt;2026,70,100)))</f>
        <v>0</v>
      </c>
      <c r="AF14" s="508">
        <f t="shared" ref="AF14" si="101">AF15*(IF(AF10&lt;2025,40,IF(AF10&lt;2026,70,100)))</f>
        <v>0</v>
      </c>
      <c r="AG14" s="508">
        <f t="shared" ref="AG14" si="102">AG15*(IF(AG10&lt;2025,40,IF(AG10&lt;2026,70,100)))</f>
        <v>0</v>
      </c>
      <c r="AH14" s="508">
        <f t="shared" ref="AH14" si="103">AH15*(IF(AH10&lt;2025,40,IF(AH10&lt;2026,70,100)))</f>
        <v>0</v>
      </c>
      <c r="AI14" s="508">
        <f t="shared" ref="AI14" si="104">AI15*(IF(AI10&lt;2025,40,IF(AI10&lt;2026,70,100)))</f>
        <v>0</v>
      </c>
      <c r="AJ14" s="509">
        <f t="shared" ref="AJ14" si="105">AJ15*(IF(AJ10&lt;2025,40,IF(AJ10&lt;2026,70,100)))</f>
        <v>0</v>
      </c>
      <c r="AK14" s="498"/>
      <c r="AL14" s="502"/>
      <c r="AM14" s="500"/>
      <c r="AN14" s="501"/>
      <c r="AO14" s="403" t="s">
        <v>53</v>
      </c>
      <c r="AP14" s="508">
        <f>AP15*(IF(AP10&lt;2025,40,IF(AP10&lt;2026,70,100)))</f>
        <v>0</v>
      </c>
      <c r="AQ14" s="508">
        <f t="shared" ref="AQ14" si="106">AQ15*(IF(AQ10&lt;2025,40,IF(AQ10&lt;2026,70,100)))</f>
        <v>0</v>
      </c>
      <c r="AR14" s="508">
        <f t="shared" ref="AR14" si="107">AR15*(IF(AR10&lt;2025,40,IF(AR10&lt;2026,70,100)))</f>
        <v>0</v>
      </c>
      <c r="AS14" s="508">
        <f t="shared" ref="AS14" si="108">AS15*(IF(AS10&lt;2025,40,IF(AS10&lt;2026,70,100)))</f>
        <v>0</v>
      </c>
      <c r="AT14" s="508">
        <f t="shared" ref="AT14" si="109">AT15*(IF(AT10&lt;2025,40,IF(AT10&lt;2026,70,100)))</f>
        <v>0</v>
      </c>
      <c r="AU14" s="508">
        <f t="shared" ref="AU14" si="110">AU15*(IF(AU10&lt;2025,40,IF(AU10&lt;2026,70,100)))</f>
        <v>0</v>
      </c>
      <c r="AV14" s="508">
        <f t="shared" ref="AV14" si="111">AV15*(IF(AV10&lt;2025,40,IF(AV10&lt;2026,70,100)))</f>
        <v>0</v>
      </c>
      <c r="AW14" s="509">
        <f t="shared" ref="AW14" si="112">AW15*(IF(AW10&lt;2025,40,IF(AW10&lt;2026,70,100)))</f>
        <v>0</v>
      </c>
      <c r="AX14" s="498"/>
      <c r="AY14" s="502"/>
      <c r="AZ14" s="500"/>
      <c r="BA14" s="501"/>
      <c r="BB14" s="403" t="s">
        <v>53</v>
      </c>
      <c r="BC14" s="508">
        <f>BC15*(IF(BC10&lt;2025,40,IF(BC10&lt;2026,70,100)))</f>
        <v>0</v>
      </c>
      <c r="BD14" s="508">
        <f t="shared" ref="BD14" si="113">BD15*(IF(BD10&lt;2025,40,IF(BD10&lt;2026,70,100)))</f>
        <v>0</v>
      </c>
      <c r="BE14" s="508">
        <f t="shared" ref="BE14" si="114">BE15*(IF(BE10&lt;2025,40,IF(BE10&lt;2026,70,100)))</f>
        <v>0</v>
      </c>
      <c r="BF14" s="508">
        <f t="shared" ref="BF14" si="115">BF15*(IF(BF10&lt;2025,40,IF(BF10&lt;2026,70,100)))</f>
        <v>0</v>
      </c>
      <c r="BG14" s="508">
        <f t="shared" ref="BG14" si="116">BG15*(IF(BG10&lt;2025,40,IF(BG10&lt;2026,70,100)))</f>
        <v>0</v>
      </c>
      <c r="BH14" s="508">
        <f t="shared" ref="BH14" si="117">BH15*(IF(BH10&lt;2025,40,IF(BH10&lt;2026,70,100)))</f>
        <v>0</v>
      </c>
      <c r="BI14" s="508">
        <f t="shared" ref="BI14" si="118">BI15*(IF(BI10&lt;2025,40,IF(BI10&lt;2026,70,100)))</f>
        <v>0</v>
      </c>
      <c r="BJ14" s="509">
        <f t="shared" ref="BJ14" si="119">BJ15*(IF(BJ10&lt;2025,40,IF(BJ10&lt;2026,70,100)))</f>
        <v>0</v>
      </c>
      <c r="BK14" s="498"/>
      <c r="BL14" s="502"/>
      <c r="BM14" s="500"/>
      <c r="BN14" s="501"/>
      <c r="BO14" s="403" t="s">
        <v>53</v>
      </c>
      <c r="BP14" s="508">
        <f>BP15*(IF(BP10&lt;2025,40,IF(BP10&lt;2026,70,100)))</f>
        <v>0</v>
      </c>
      <c r="BQ14" s="508">
        <f t="shared" ref="BQ14" si="120">BQ15*(IF(BQ10&lt;2025,40,IF(BQ10&lt;2026,70,100)))</f>
        <v>0</v>
      </c>
      <c r="BR14" s="508">
        <f t="shared" ref="BR14" si="121">BR15*(IF(BR10&lt;2025,40,IF(BR10&lt;2026,70,100)))</f>
        <v>0</v>
      </c>
      <c r="BS14" s="508">
        <f t="shared" ref="BS14" si="122">BS15*(IF(BS10&lt;2025,40,IF(BS10&lt;2026,70,100)))</f>
        <v>0</v>
      </c>
      <c r="BT14" s="508">
        <f t="shared" ref="BT14" si="123">BT15*(IF(BT10&lt;2025,40,IF(BT10&lt;2026,70,100)))</f>
        <v>0</v>
      </c>
      <c r="BU14" s="508">
        <f t="shared" ref="BU14" si="124">BU15*(IF(BU10&lt;2025,40,IF(BU10&lt;2026,70,100)))</f>
        <v>0</v>
      </c>
      <c r="BV14" s="508">
        <f t="shared" ref="BV14" si="125">BV15*(IF(BV10&lt;2025,40,IF(BV10&lt;2026,70,100)))</f>
        <v>0</v>
      </c>
      <c r="BW14" s="509">
        <f t="shared" ref="BW14" si="126">BW15*(IF(BW10&lt;2025,40,IF(BW10&lt;2026,70,100)))</f>
        <v>0</v>
      </c>
      <c r="BX14" s="498"/>
      <c r="BY14" s="502"/>
      <c r="BZ14" s="500"/>
      <c r="CA14" s="501"/>
      <c r="CB14" s="403" t="s">
        <v>53</v>
      </c>
      <c r="CC14" s="508">
        <f>CC15*(IF(CC10&lt;2025,40,IF(CC10&lt;2026,70,100)))</f>
        <v>0</v>
      </c>
      <c r="CD14" s="508">
        <f t="shared" ref="CD14" si="127">CD15*(IF(CD10&lt;2025,40,IF(CD10&lt;2026,70,100)))</f>
        <v>0</v>
      </c>
      <c r="CE14" s="508">
        <f t="shared" ref="CE14" si="128">CE15*(IF(CE10&lt;2025,40,IF(CE10&lt;2026,70,100)))</f>
        <v>0</v>
      </c>
      <c r="CF14" s="508">
        <f t="shared" ref="CF14" si="129">CF15*(IF(CF10&lt;2025,40,IF(CF10&lt;2026,70,100)))</f>
        <v>0</v>
      </c>
      <c r="CG14" s="508">
        <f t="shared" ref="CG14" si="130">CG15*(IF(CG10&lt;2025,40,IF(CG10&lt;2026,70,100)))</f>
        <v>0</v>
      </c>
      <c r="CH14" s="508">
        <f t="shared" ref="CH14" si="131">CH15*(IF(CH10&lt;2025,40,IF(CH10&lt;2026,70,100)))</f>
        <v>0</v>
      </c>
      <c r="CI14" s="508">
        <f t="shared" ref="CI14" si="132">CI15*(IF(CI10&lt;2025,40,IF(CI10&lt;2026,70,100)))</f>
        <v>0</v>
      </c>
      <c r="CJ14" s="509">
        <f t="shared" ref="CJ14" si="133">CJ15*(IF(CJ10&lt;2025,40,IF(CJ10&lt;2026,70,100)))</f>
        <v>0</v>
      </c>
      <c r="CK14" s="498"/>
      <c r="CL14" s="502"/>
    </row>
    <row r="15" spans="1:90">
      <c r="A15" s="497"/>
      <c r="B15" s="495" t="s">
        <v>54</v>
      </c>
      <c r="C15" s="506"/>
      <c r="D15" s="506"/>
      <c r="E15" s="506"/>
      <c r="F15" s="506"/>
      <c r="G15" s="569">
        <f>100+4*20*4</f>
        <v>420</v>
      </c>
      <c r="H15" s="569">
        <f>52*20</f>
        <v>1040</v>
      </c>
      <c r="I15" s="569">
        <f>52*20</f>
        <v>1040</v>
      </c>
      <c r="J15" s="507"/>
      <c r="K15" s="498"/>
      <c r="L15" s="499"/>
      <c r="M15" s="500"/>
      <c r="N15" s="501"/>
      <c r="O15" s="495" t="s">
        <v>55</v>
      </c>
      <c r="P15" s="508"/>
      <c r="Q15" s="508"/>
      <c r="R15" s="508"/>
      <c r="S15" s="508"/>
      <c r="T15" s="508"/>
      <c r="U15" s="508"/>
      <c r="V15" s="508"/>
      <c r="W15" s="509"/>
      <c r="X15" s="498"/>
      <c r="Y15" s="502"/>
      <c r="Z15" s="500"/>
      <c r="AA15" s="501"/>
      <c r="AB15" s="495" t="s">
        <v>55</v>
      </c>
      <c r="AC15" s="508"/>
      <c r="AD15" s="508"/>
      <c r="AE15" s="508"/>
      <c r="AF15" s="508"/>
      <c r="AG15" s="508"/>
      <c r="AH15" s="508"/>
      <c r="AI15" s="508"/>
      <c r="AJ15" s="509"/>
      <c r="AK15" s="498"/>
      <c r="AL15" s="502"/>
      <c r="AM15" s="500"/>
      <c r="AN15" s="501"/>
      <c r="AO15" s="495" t="s">
        <v>55</v>
      </c>
      <c r="AP15" s="508"/>
      <c r="AQ15" s="508"/>
      <c r="AR15" s="508"/>
      <c r="AS15" s="508"/>
      <c r="AT15" s="508"/>
      <c r="AU15" s="508"/>
      <c r="AV15" s="508"/>
      <c r="AW15" s="509"/>
      <c r="AX15" s="498"/>
      <c r="AY15" s="502"/>
      <c r="AZ15" s="500"/>
      <c r="BA15" s="501"/>
      <c r="BB15" s="495" t="s">
        <v>55</v>
      </c>
      <c r="BC15" s="508"/>
      <c r="BD15" s="508"/>
      <c r="BE15" s="508"/>
      <c r="BF15" s="508"/>
      <c r="BG15" s="508"/>
      <c r="BH15" s="508"/>
      <c r="BI15" s="508"/>
      <c r="BJ15" s="509"/>
      <c r="BK15" s="498"/>
      <c r="BL15" s="502"/>
      <c r="BM15" s="500"/>
      <c r="BN15" s="501"/>
      <c r="BO15" s="495" t="s">
        <v>55</v>
      </c>
      <c r="BP15" s="508"/>
      <c r="BQ15" s="508"/>
      <c r="BR15" s="508"/>
      <c r="BS15" s="508"/>
      <c r="BT15" s="508"/>
      <c r="BU15" s="508"/>
      <c r="BV15" s="508"/>
      <c r="BW15" s="509"/>
      <c r="BX15" s="498"/>
      <c r="BY15" s="502"/>
      <c r="BZ15" s="500"/>
      <c r="CA15" s="501"/>
      <c r="CB15" s="495" t="s">
        <v>55</v>
      </c>
      <c r="CC15" s="508"/>
      <c r="CD15" s="508"/>
      <c r="CE15" s="508"/>
      <c r="CF15" s="508"/>
      <c r="CG15" s="508"/>
      <c r="CH15" s="508"/>
      <c r="CI15" s="508"/>
      <c r="CJ15" s="509"/>
      <c r="CK15" s="498"/>
      <c r="CL15" s="502"/>
    </row>
    <row r="16" spans="1:90">
      <c r="A16" s="497"/>
      <c r="B16" s="91" t="s">
        <v>56</v>
      </c>
      <c r="C16" s="100">
        <f ca="1">_xlfn.LET(_xlpm.sum,SUM(C17:C26),IF(C9,_xlpm.sum,0))</f>
        <v>0</v>
      </c>
      <c r="D16" s="100">
        <f t="shared" ref="D16:H16" ca="1" si="134">_xlfn.LET(_xlpm.sum,SUM(D17:D26),IF(D9,_xlpm.sum,0))</f>
        <v>0</v>
      </c>
      <c r="E16" s="100">
        <f t="shared" ca="1" si="134"/>
        <v>0</v>
      </c>
      <c r="F16" s="100" cm="1">
        <f t="array" aca="1" ref="F16" ca="1">_xlfn.LET(_xlpm.sum,SUM(F17:F26),IF(F9,_xlpm.sum,0))</f>
        <v>0</v>
      </c>
      <c r="G16" s="100">
        <f ca="1">_xlfn.LET(_xlpm.sum,SUM(G17:G26),IF(G9,_xlpm.sum,0))</f>
        <v>0</v>
      </c>
      <c r="H16" s="100">
        <f t="shared" ca="1" si="134"/>
        <v>0</v>
      </c>
      <c r="I16" s="100">
        <f t="shared" ref="I16" ca="1" si="135">_xlfn.LET(_xlpm.sum,SUM(I17:I26),IF(I9,_xlpm.sum,0))</f>
        <v>0</v>
      </c>
      <c r="J16" s="101">
        <f t="shared" ref="J16" ca="1" si="136">_xlfn.LET(_xlpm.sum,SUM(J17:J26),IF(J9,_xlpm.sum,0))</f>
        <v>0</v>
      </c>
      <c r="K16" s="106"/>
      <c r="L16" s="430"/>
      <c r="M16" s="500"/>
      <c r="N16" s="501"/>
      <c r="O16" s="91" t="s">
        <v>56</v>
      </c>
      <c r="P16" s="100">
        <f t="shared" ref="P16:U16" ca="1" si="137">_xlfn.LET(_xlpm.sum,SUM(P17:P26),IF(P9,_xlpm.sum,0))</f>
        <v>0</v>
      </c>
      <c r="Q16" s="100">
        <f t="shared" ca="1" si="137"/>
        <v>0</v>
      </c>
      <c r="R16" s="100">
        <f t="shared" ca="1" si="137"/>
        <v>0</v>
      </c>
      <c r="S16" s="100">
        <f t="shared" ca="1" si="137"/>
        <v>0</v>
      </c>
      <c r="T16" s="100">
        <f t="shared" ca="1" si="137"/>
        <v>0</v>
      </c>
      <c r="U16" s="100">
        <f t="shared" ca="1" si="137"/>
        <v>0</v>
      </c>
      <c r="V16" s="100">
        <f t="shared" ref="V16" si="138">_xlfn.LET(_xlpm.sum,SUM(V17:V26),IF(V9,_xlpm.sum,0))</f>
        <v>0</v>
      </c>
      <c r="W16" s="101">
        <f t="shared" ref="W16" si="139">_xlfn.LET(_xlpm.sum,SUM(W17:W26),IF(W9,_xlpm.sum,0))</f>
        <v>0</v>
      </c>
      <c r="X16" s="106"/>
      <c r="Y16" s="163"/>
      <c r="Z16" s="500"/>
      <c r="AA16" s="501"/>
      <c r="AB16" s="91" t="s">
        <v>56</v>
      </c>
      <c r="AC16" s="100">
        <f t="shared" ref="AC16:AH16" ca="1" si="140">_xlfn.LET(_xlpm.sum,SUM(AC17:AC26),IF(AC9,_xlpm.sum,0))</f>
        <v>0</v>
      </c>
      <c r="AD16" s="100">
        <f t="shared" ca="1" si="140"/>
        <v>0</v>
      </c>
      <c r="AE16" s="100">
        <f t="shared" ca="1" si="140"/>
        <v>0</v>
      </c>
      <c r="AF16" s="100">
        <f t="shared" ca="1" si="140"/>
        <v>0</v>
      </c>
      <c r="AG16" s="100">
        <f t="shared" ca="1" si="140"/>
        <v>0</v>
      </c>
      <c r="AH16" s="100">
        <f t="shared" ca="1" si="140"/>
        <v>0</v>
      </c>
      <c r="AI16" s="100">
        <f t="shared" ref="AI16" si="141">_xlfn.LET(_xlpm.sum,SUM(AI17:AI26),IF(AI9,_xlpm.sum,0))</f>
        <v>0</v>
      </c>
      <c r="AJ16" s="101">
        <f t="shared" ref="AJ16" si="142">_xlfn.LET(_xlpm.sum,SUM(AJ17:AJ26),IF(AJ9,_xlpm.sum,0))</f>
        <v>0</v>
      </c>
      <c r="AK16" s="106"/>
      <c r="AL16" s="163"/>
      <c r="AM16" s="500"/>
      <c r="AN16" s="501"/>
      <c r="AO16" s="91" t="s">
        <v>56</v>
      </c>
      <c r="AP16" s="100">
        <f t="shared" ref="AP16:AU16" ca="1" si="143">_xlfn.LET(_xlpm.sum,SUM(AP17:AP26),IF(AP9,_xlpm.sum,0))</f>
        <v>0</v>
      </c>
      <c r="AQ16" s="100">
        <f t="shared" ca="1" si="143"/>
        <v>0</v>
      </c>
      <c r="AR16" s="100">
        <f t="shared" ca="1" si="143"/>
        <v>0</v>
      </c>
      <c r="AS16" s="100">
        <f t="shared" ca="1" si="143"/>
        <v>0</v>
      </c>
      <c r="AT16" s="100">
        <f t="shared" ca="1" si="143"/>
        <v>0</v>
      </c>
      <c r="AU16" s="100">
        <f t="shared" ca="1" si="143"/>
        <v>0</v>
      </c>
      <c r="AV16" s="100">
        <f t="shared" ref="AV16" si="144">_xlfn.LET(_xlpm.sum,SUM(AV17:AV26),IF(AV9,_xlpm.sum,0))</f>
        <v>0</v>
      </c>
      <c r="AW16" s="101">
        <f t="shared" ref="AW16" si="145">_xlfn.LET(_xlpm.sum,SUM(AW17:AW26),IF(AW9,_xlpm.sum,0))</f>
        <v>0</v>
      </c>
      <c r="AX16" s="106"/>
      <c r="AY16" s="163"/>
      <c r="AZ16" s="500"/>
      <c r="BA16" s="501"/>
      <c r="BB16" s="91" t="s">
        <v>56</v>
      </c>
      <c r="BC16" s="100">
        <f t="shared" ref="BC16:BH16" ca="1" si="146">_xlfn.LET(_xlpm.sum,SUM(BC17:BC26),IF(BC9,_xlpm.sum,0))</f>
        <v>0</v>
      </c>
      <c r="BD16" s="100">
        <f t="shared" ca="1" si="146"/>
        <v>0</v>
      </c>
      <c r="BE16" s="100">
        <f t="shared" ca="1" si="146"/>
        <v>0</v>
      </c>
      <c r="BF16" s="100">
        <f t="shared" ca="1" si="146"/>
        <v>0</v>
      </c>
      <c r="BG16" s="100">
        <f t="shared" ca="1" si="146"/>
        <v>0</v>
      </c>
      <c r="BH16" s="100">
        <f t="shared" ca="1" si="146"/>
        <v>0</v>
      </c>
      <c r="BI16" s="100">
        <f t="shared" ref="BI16" si="147">_xlfn.LET(_xlpm.sum,SUM(BI17:BI26),IF(BI9,_xlpm.sum,0))</f>
        <v>0</v>
      </c>
      <c r="BJ16" s="101">
        <f t="shared" ref="BJ16" si="148">_xlfn.LET(_xlpm.sum,SUM(BJ17:BJ26),IF(BJ9,_xlpm.sum,0))</f>
        <v>0</v>
      </c>
      <c r="BK16" s="106"/>
      <c r="BL16" s="163"/>
      <c r="BM16" s="500"/>
      <c r="BN16" s="501"/>
      <c r="BO16" s="91" t="s">
        <v>56</v>
      </c>
      <c r="BP16" s="100">
        <f t="shared" ref="BP16:BU16" ca="1" si="149">_xlfn.LET(_xlpm.sum,SUM(BP17:BP26),IF(BP9,_xlpm.sum,0))</f>
        <v>0</v>
      </c>
      <c r="BQ16" s="100">
        <f t="shared" ca="1" si="149"/>
        <v>0</v>
      </c>
      <c r="BR16" s="100">
        <f t="shared" ca="1" si="149"/>
        <v>0</v>
      </c>
      <c r="BS16" s="100">
        <f t="shared" ca="1" si="149"/>
        <v>0</v>
      </c>
      <c r="BT16" s="100">
        <f t="shared" ca="1" si="149"/>
        <v>0</v>
      </c>
      <c r="BU16" s="100">
        <f t="shared" ca="1" si="149"/>
        <v>0</v>
      </c>
      <c r="BV16" s="100">
        <f t="shared" ref="BV16" si="150">_xlfn.LET(_xlpm.sum,SUM(BV17:BV26),IF(BV9,_xlpm.sum,0))</f>
        <v>0</v>
      </c>
      <c r="BW16" s="101">
        <f t="shared" ref="BW16" si="151">_xlfn.LET(_xlpm.sum,SUM(BW17:BW26),IF(BW9,_xlpm.sum,0))</f>
        <v>0</v>
      </c>
      <c r="BX16" s="106"/>
      <c r="BY16" s="163"/>
      <c r="BZ16" s="500"/>
      <c r="CA16" s="501"/>
      <c r="CB16" s="91" t="s">
        <v>56</v>
      </c>
      <c r="CC16" s="100">
        <f t="shared" ref="CC16:CH16" ca="1" si="152">_xlfn.LET(_xlpm.sum,SUM(CC17:CC26),IF(CC9,_xlpm.sum,0))</f>
        <v>0</v>
      </c>
      <c r="CD16" s="100">
        <f t="shared" ca="1" si="152"/>
        <v>0</v>
      </c>
      <c r="CE16" s="100">
        <f t="shared" ca="1" si="152"/>
        <v>0</v>
      </c>
      <c r="CF16" s="100">
        <f t="shared" ca="1" si="152"/>
        <v>0</v>
      </c>
      <c r="CG16" s="100">
        <f t="shared" ca="1" si="152"/>
        <v>0</v>
      </c>
      <c r="CH16" s="100">
        <f t="shared" ca="1" si="152"/>
        <v>0</v>
      </c>
      <c r="CI16" s="100">
        <f t="shared" ref="CI16" si="153">_xlfn.LET(_xlpm.sum,SUM(CI17:CI26),IF(CI9,_xlpm.sum,0))</f>
        <v>0</v>
      </c>
      <c r="CJ16" s="101">
        <f t="shared" ref="CJ16" si="154">_xlfn.LET(_xlpm.sum,SUM(CJ17:CJ26),IF(CJ9,_xlpm.sum,0))</f>
        <v>0</v>
      </c>
      <c r="CK16" s="106"/>
      <c r="CL16" s="163"/>
    </row>
    <row r="17" spans="1:90" s="194" customFormat="1" outlineLevel="1">
      <c r="A17" s="510"/>
      <c r="B17" s="570" t="s">
        <v>57</v>
      </c>
      <c r="C17" s="102"/>
      <c r="D17" s="102"/>
      <c r="E17" s="102"/>
      <c r="F17" s="102"/>
      <c r="G17" s="102"/>
      <c r="H17" s="102"/>
      <c r="I17" s="102"/>
      <c r="J17" s="103"/>
      <c r="K17" s="511"/>
      <c r="L17" s="512"/>
      <c r="M17" s="513"/>
      <c r="N17" s="514"/>
      <c r="O17" s="193" t="s">
        <v>57</v>
      </c>
      <c r="P17" s="102"/>
      <c r="Q17" s="102"/>
      <c r="R17" s="102"/>
      <c r="S17" s="102"/>
      <c r="T17" s="102"/>
      <c r="U17" s="102"/>
      <c r="V17" s="102"/>
      <c r="W17" s="103"/>
      <c r="X17" s="511"/>
      <c r="Y17" s="515"/>
      <c r="Z17" s="513"/>
      <c r="AA17" s="514"/>
      <c r="AB17" s="193" t="s">
        <v>57</v>
      </c>
      <c r="AC17" s="102"/>
      <c r="AD17" s="102"/>
      <c r="AE17" s="102"/>
      <c r="AF17" s="102"/>
      <c r="AG17" s="102"/>
      <c r="AH17" s="102"/>
      <c r="AI17" s="102"/>
      <c r="AJ17" s="103"/>
      <c r="AK17" s="511"/>
      <c r="AL17" s="515"/>
      <c r="AM17" s="513"/>
      <c r="AN17" s="514"/>
      <c r="AO17" s="193" t="s">
        <v>57</v>
      </c>
      <c r="AP17" s="102"/>
      <c r="AQ17" s="102"/>
      <c r="AR17" s="102"/>
      <c r="AS17" s="102"/>
      <c r="AT17" s="102"/>
      <c r="AU17" s="102"/>
      <c r="AV17" s="102"/>
      <c r="AW17" s="103"/>
      <c r="AX17" s="511"/>
      <c r="AY17" s="515"/>
      <c r="AZ17" s="513"/>
      <c r="BA17" s="514"/>
      <c r="BB17" s="193" t="s">
        <v>57</v>
      </c>
      <c r="BC17" s="102"/>
      <c r="BD17" s="102"/>
      <c r="BE17" s="102"/>
      <c r="BF17" s="102"/>
      <c r="BG17" s="102"/>
      <c r="BH17" s="102"/>
      <c r="BI17" s="102"/>
      <c r="BJ17" s="103"/>
      <c r="BK17" s="511"/>
      <c r="BL17" s="515"/>
      <c r="BM17" s="513"/>
      <c r="BN17" s="514"/>
      <c r="BO17" s="193" t="s">
        <v>57</v>
      </c>
      <c r="BP17" s="102"/>
      <c r="BQ17" s="102"/>
      <c r="BR17" s="102"/>
      <c r="BS17" s="102"/>
      <c r="BT17" s="102"/>
      <c r="BU17" s="102"/>
      <c r="BV17" s="102"/>
      <c r="BW17" s="103"/>
      <c r="BX17" s="511"/>
      <c r="BY17" s="515"/>
      <c r="BZ17" s="513"/>
      <c r="CA17" s="514"/>
      <c r="CB17" s="193" t="s">
        <v>57</v>
      </c>
      <c r="CC17" s="102"/>
      <c r="CD17" s="102"/>
      <c r="CE17" s="102"/>
      <c r="CF17" s="102"/>
      <c r="CG17" s="102"/>
      <c r="CH17" s="102"/>
      <c r="CI17" s="102"/>
      <c r="CJ17" s="103"/>
      <c r="CK17" s="511"/>
      <c r="CL17" s="515"/>
    </row>
    <row r="18" spans="1:90" s="194" customFormat="1" outlineLevel="1">
      <c r="A18" s="510"/>
      <c r="B18" s="193" t="s">
        <v>58</v>
      </c>
      <c r="C18" s="102"/>
      <c r="D18" s="102"/>
      <c r="E18" s="102"/>
      <c r="F18" s="102"/>
      <c r="G18" s="102"/>
      <c r="H18" s="102"/>
      <c r="I18" s="102"/>
      <c r="J18" s="103"/>
      <c r="K18" s="511"/>
      <c r="L18" s="512"/>
      <c r="M18" s="513"/>
      <c r="N18" s="514"/>
      <c r="O18" s="193" t="s">
        <v>58</v>
      </c>
      <c r="P18" s="102"/>
      <c r="Q18" s="102"/>
      <c r="R18" s="102"/>
      <c r="S18" s="102"/>
      <c r="T18" s="102"/>
      <c r="U18" s="102"/>
      <c r="V18" s="102"/>
      <c r="W18" s="103"/>
      <c r="X18" s="511"/>
      <c r="Y18" s="515"/>
      <c r="Z18" s="513"/>
      <c r="AA18" s="514"/>
      <c r="AB18" s="193" t="s">
        <v>58</v>
      </c>
      <c r="AC18" s="102"/>
      <c r="AD18" s="102"/>
      <c r="AE18" s="102"/>
      <c r="AF18" s="102"/>
      <c r="AG18" s="102"/>
      <c r="AH18" s="102"/>
      <c r="AI18" s="102"/>
      <c r="AJ18" s="103"/>
      <c r="AK18" s="511"/>
      <c r="AL18" s="515"/>
      <c r="AM18" s="513"/>
      <c r="AN18" s="514"/>
      <c r="AO18" s="193" t="s">
        <v>58</v>
      </c>
      <c r="AP18" s="102"/>
      <c r="AQ18" s="102"/>
      <c r="AR18" s="102"/>
      <c r="AS18" s="102"/>
      <c r="AT18" s="102"/>
      <c r="AU18" s="102"/>
      <c r="AV18" s="102"/>
      <c r="AW18" s="103"/>
      <c r="AX18" s="511"/>
      <c r="AY18" s="515"/>
      <c r="AZ18" s="513"/>
      <c r="BA18" s="514"/>
      <c r="BB18" s="193" t="s">
        <v>58</v>
      </c>
      <c r="BC18" s="102"/>
      <c r="BD18" s="102"/>
      <c r="BE18" s="102"/>
      <c r="BF18" s="102"/>
      <c r="BG18" s="102"/>
      <c r="BH18" s="102"/>
      <c r="BI18" s="102"/>
      <c r="BJ18" s="103"/>
      <c r="BK18" s="511"/>
      <c r="BL18" s="515"/>
      <c r="BM18" s="513"/>
      <c r="BN18" s="514"/>
      <c r="BO18" s="193" t="s">
        <v>58</v>
      </c>
      <c r="BP18" s="102"/>
      <c r="BQ18" s="102"/>
      <c r="BR18" s="102"/>
      <c r="BS18" s="102"/>
      <c r="BT18" s="102"/>
      <c r="BU18" s="102"/>
      <c r="BV18" s="102"/>
      <c r="BW18" s="103"/>
      <c r="BX18" s="511"/>
      <c r="BY18" s="515"/>
      <c r="BZ18" s="513"/>
      <c r="CA18" s="514"/>
      <c r="CB18" s="193" t="s">
        <v>58</v>
      </c>
      <c r="CC18" s="102"/>
      <c r="CD18" s="102"/>
      <c r="CE18" s="102"/>
      <c r="CF18" s="102"/>
      <c r="CG18" s="102"/>
      <c r="CH18" s="102"/>
      <c r="CI18" s="102"/>
      <c r="CJ18" s="103"/>
      <c r="CK18" s="511"/>
      <c r="CL18" s="515"/>
    </row>
    <row r="19" spans="1:90" s="194" customFormat="1" outlineLevel="1">
      <c r="A19" s="510"/>
      <c r="B19" s="193" t="s">
        <v>59</v>
      </c>
      <c r="C19" s="102"/>
      <c r="D19" s="102"/>
      <c r="E19" s="102"/>
      <c r="F19" s="102"/>
      <c r="G19" s="102"/>
      <c r="H19" s="102"/>
      <c r="I19" s="102"/>
      <c r="J19" s="103"/>
      <c r="K19" s="511"/>
      <c r="L19" s="512"/>
      <c r="M19" s="513"/>
      <c r="N19" s="514"/>
      <c r="O19" s="193" t="s">
        <v>59</v>
      </c>
      <c r="P19" s="102"/>
      <c r="Q19" s="102"/>
      <c r="R19" s="102"/>
      <c r="S19" s="102"/>
      <c r="T19" s="102"/>
      <c r="U19" s="102"/>
      <c r="V19" s="102"/>
      <c r="W19" s="103"/>
      <c r="X19" s="511"/>
      <c r="Y19" s="515"/>
      <c r="Z19" s="513"/>
      <c r="AA19" s="514"/>
      <c r="AB19" s="193" t="s">
        <v>59</v>
      </c>
      <c r="AC19" s="102"/>
      <c r="AD19" s="102"/>
      <c r="AE19" s="102"/>
      <c r="AF19" s="102"/>
      <c r="AG19" s="102"/>
      <c r="AH19" s="102"/>
      <c r="AI19" s="102"/>
      <c r="AJ19" s="103"/>
      <c r="AK19" s="511"/>
      <c r="AL19" s="515"/>
      <c r="AM19" s="513"/>
      <c r="AN19" s="514"/>
      <c r="AO19" s="193" t="s">
        <v>59</v>
      </c>
      <c r="AP19" s="102"/>
      <c r="AQ19" s="102"/>
      <c r="AR19" s="102"/>
      <c r="AS19" s="102"/>
      <c r="AT19" s="102"/>
      <c r="AU19" s="102"/>
      <c r="AV19" s="102"/>
      <c r="AW19" s="103"/>
      <c r="AX19" s="511"/>
      <c r="AY19" s="515"/>
      <c r="AZ19" s="513"/>
      <c r="BA19" s="514"/>
      <c r="BB19" s="193" t="s">
        <v>59</v>
      </c>
      <c r="BC19" s="102"/>
      <c r="BD19" s="102"/>
      <c r="BE19" s="102"/>
      <c r="BF19" s="102"/>
      <c r="BG19" s="102"/>
      <c r="BH19" s="102"/>
      <c r="BI19" s="102"/>
      <c r="BJ19" s="103"/>
      <c r="BK19" s="511"/>
      <c r="BL19" s="515"/>
      <c r="BM19" s="513"/>
      <c r="BN19" s="514"/>
      <c r="BO19" s="193" t="s">
        <v>59</v>
      </c>
      <c r="BP19" s="102"/>
      <c r="BQ19" s="102"/>
      <c r="BR19" s="102"/>
      <c r="BS19" s="102"/>
      <c r="BT19" s="102"/>
      <c r="BU19" s="102"/>
      <c r="BV19" s="102"/>
      <c r="BW19" s="103"/>
      <c r="BX19" s="511"/>
      <c r="BY19" s="515"/>
      <c r="BZ19" s="513"/>
      <c r="CA19" s="514"/>
      <c r="CB19" s="193" t="s">
        <v>59</v>
      </c>
      <c r="CC19" s="102"/>
      <c r="CD19" s="102"/>
      <c r="CE19" s="102"/>
      <c r="CF19" s="102"/>
      <c r="CG19" s="102"/>
      <c r="CH19" s="102"/>
      <c r="CI19" s="102"/>
      <c r="CJ19" s="103"/>
      <c r="CK19" s="511"/>
      <c r="CL19" s="515"/>
    </row>
    <row r="20" spans="1:90" s="194" customFormat="1" outlineLevel="1">
      <c r="A20" s="510"/>
      <c r="B20" s="193" t="s">
        <v>60</v>
      </c>
      <c r="C20" s="102"/>
      <c r="D20" s="102"/>
      <c r="E20" s="102"/>
      <c r="F20" s="102"/>
      <c r="G20" s="102"/>
      <c r="H20" s="102"/>
      <c r="I20" s="102"/>
      <c r="J20" s="103"/>
      <c r="K20" s="511"/>
      <c r="L20" s="512"/>
      <c r="M20" s="513"/>
      <c r="N20" s="514"/>
      <c r="O20" s="193" t="s">
        <v>60</v>
      </c>
      <c r="P20" s="102"/>
      <c r="Q20" s="102"/>
      <c r="R20" s="102"/>
      <c r="S20" s="102"/>
      <c r="T20" s="102"/>
      <c r="U20" s="102"/>
      <c r="V20" s="102"/>
      <c r="W20" s="103"/>
      <c r="X20" s="511"/>
      <c r="Y20" s="515"/>
      <c r="Z20" s="513"/>
      <c r="AA20" s="514"/>
      <c r="AB20" s="193" t="s">
        <v>60</v>
      </c>
      <c r="AC20" s="102"/>
      <c r="AD20" s="102"/>
      <c r="AE20" s="102"/>
      <c r="AF20" s="102"/>
      <c r="AG20" s="102"/>
      <c r="AH20" s="102"/>
      <c r="AI20" s="102"/>
      <c r="AJ20" s="103"/>
      <c r="AK20" s="511"/>
      <c r="AL20" s="515"/>
      <c r="AM20" s="513"/>
      <c r="AN20" s="514"/>
      <c r="AO20" s="193" t="s">
        <v>60</v>
      </c>
      <c r="AP20" s="102"/>
      <c r="AQ20" s="102"/>
      <c r="AR20" s="102"/>
      <c r="AS20" s="102"/>
      <c r="AT20" s="102"/>
      <c r="AU20" s="102"/>
      <c r="AV20" s="102"/>
      <c r="AW20" s="103"/>
      <c r="AX20" s="511"/>
      <c r="AY20" s="515"/>
      <c r="AZ20" s="513"/>
      <c r="BA20" s="514"/>
      <c r="BB20" s="193" t="s">
        <v>60</v>
      </c>
      <c r="BC20" s="102"/>
      <c r="BD20" s="102"/>
      <c r="BE20" s="102"/>
      <c r="BF20" s="102"/>
      <c r="BG20" s="102"/>
      <c r="BH20" s="102"/>
      <c r="BI20" s="102"/>
      <c r="BJ20" s="103"/>
      <c r="BK20" s="511"/>
      <c r="BL20" s="515"/>
      <c r="BM20" s="513"/>
      <c r="BN20" s="514"/>
      <c r="BO20" s="193" t="s">
        <v>60</v>
      </c>
      <c r="BP20" s="102"/>
      <c r="BQ20" s="102"/>
      <c r="BR20" s="102"/>
      <c r="BS20" s="102"/>
      <c r="BT20" s="102"/>
      <c r="BU20" s="102"/>
      <c r="BV20" s="102"/>
      <c r="BW20" s="103"/>
      <c r="BX20" s="511"/>
      <c r="BY20" s="515"/>
      <c r="BZ20" s="513"/>
      <c r="CA20" s="514"/>
      <c r="CB20" s="193" t="s">
        <v>60</v>
      </c>
      <c r="CC20" s="102"/>
      <c r="CD20" s="102"/>
      <c r="CE20" s="102"/>
      <c r="CF20" s="102"/>
      <c r="CG20" s="102"/>
      <c r="CH20" s="102"/>
      <c r="CI20" s="102"/>
      <c r="CJ20" s="103"/>
      <c r="CK20" s="511"/>
      <c r="CL20" s="515"/>
    </row>
    <row r="21" spans="1:90" s="194" customFormat="1" outlineLevel="1">
      <c r="A21" s="510"/>
      <c r="B21" s="193" t="s">
        <v>61</v>
      </c>
      <c r="C21" s="102"/>
      <c r="D21" s="102"/>
      <c r="E21" s="102"/>
      <c r="F21" s="102"/>
      <c r="G21" s="102"/>
      <c r="H21" s="102"/>
      <c r="I21" s="102"/>
      <c r="J21" s="103"/>
      <c r="K21" s="511"/>
      <c r="L21" s="512"/>
      <c r="M21" s="513"/>
      <c r="N21" s="514"/>
      <c r="O21" s="193" t="s">
        <v>61</v>
      </c>
      <c r="P21" s="102"/>
      <c r="Q21" s="102"/>
      <c r="R21" s="102"/>
      <c r="S21" s="102"/>
      <c r="T21" s="102"/>
      <c r="U21" s="102"/>
      <c r="V21" s="102"/>
      <c r="W21" s="103"/>
      <c r="X21" s="511"/>
      <c r="Y21" s="515"/>
      <c r="Z21" s="513"/>
      <c r="AA21" s="514"/>
      <c r="AB21" s="193" t="s">
        <v>61</v>
      </c>
      <c r="AC21" s="102"/>
      <c r="AD21" s="102"/>
      <c r="AE21" s="102"/>
      <c r="AF21" s="102"/>
      <c r="AG21" s="102"/>
      <c r="AH21" s="102"/>
      <c r="AI21" s="102"/>
      <c r="AJ21" s="103"/>
      <c r="AK21" s="511"/>
      <c r="AL21" s="515"/>
      <c r="AM21" s="513"/>
      <c r="AN21" s="514"/>
      <c r="AO21" s="193" t="s">
        <v>61</v>
      </c>
      <c r="AP21" s="102"/>
      <c r="AQ21" s="102"/>
      <c r="AR21" s="102"/>
      <c r="AS21" s="102"/>
      <c r="AT21" s="102"/>
      <c r="AU21" s="102"/>
      <c r="AV21" s="102"/>
      <c r="AW21" s="103"/>
      <c r="AX21" s="511"/>
      <c r="AY21" s="515"/>
      <c r="AZ21" s="513"/>
      <c r="BA21" s="514"/>
      <c r="BB21" s="193" t="s">
        <v>61</v>
      </c>
      <c r="BC21" s="102"/>
      <c r="BD21" s="102"/>
      <c r="BE21" s="102"/>
      <c r="BF21" s="102"/>
      <c r="BG21" s="102"/>
      <c r="BH21" s="102"/>
      <c r="BI21" s="102"/>
      <c r="BJ21" s="103"/>
      <c r="BK21" s="511"/>
      <c r="BL21" s="515"/>
      <c r="BM21" s="513"/>
      <c r="BN21" s="514"/>
      <c r="BO21" s="193" t="s">
        <v>61</v>
      </c>
      <c r="BP21" s="102"/>
      <c r="BQ21" s="102"/>
      <c r="BR21" s="102"/>
      <c r="BS21" s="102"/>
      <c r="BT21" s="102"/>
      <c r="BU21" s="102"/>
      <c r="BV21" s="102"/>
      <c r="BW21" s="103"/>
      <c r="BX21" s="511"/>
      <c r="BY21" s="515"/>
      <c r="BZ21" s="513"/>
      <c r="CA21" s="514"/>
      <c r="CB21" s="193" t="s">
        <v>61</v>
      </c>
      <c r="CC21" s="102"/>
      <c r="CD21" s="102"/>
      <c r="CE21" s="102"/>
      <c r="CF21" s="102"/>
      <c r="CG21" s="102"/>
      <c r="CH21" s="102"/>
      <c r="CI21" s="102"/>
      <c r="CJ21" s="103"/>
      <c r="CK21" s="511"/>
      <c r="CL21" s="515"/>
    </row>
    <row r="22" spans="1:90" s="194" customFormat="1" outlineLevel="1">
      <c r="A22" s="510"/>
      <c r="B22" s="193" t="s">
        <v>62</v>
      </c>
      <c r="C22" s="102"/>
      <c r="D22" s="102"/>
      <c r="E22" s="102"/>
      <c r="F22" s="102"/>
      <c r="G22" s="102"/>
      <c r="H22" s="102"/>
      <c r="I22" s="102"/>
      <c r="J22" s="103"/>
      <c r="K22" s="511"/>
      <c r="L22" s="512"/>
      <c r="M22" s="513"/>
      <c r="N22" s="514"/>
      <c r="O22" s="193" t="s">
        <v>62</v>
      </c>
      <c r="P22" s="102"/>
      <c r="Q22" s="102"/>
      <c r="R22" s="102"/>
      <c r="S22" s="102"/>
      <c r="T22" s="102"/>
      <c r="U22" s="102"/>
      <c r="V22" s="102"/>
      <c r="W22" s="103"/>
      <c r="X22" s="511"/>
      <c r="Y22" s="515"/>
      <c r="Z22" s="513"/>
      <c r="AA22" s="514"/>
      <c r="AB22" s="193" t="s">
        <v>62</v>
      </c>
      <c r="AC22" s="102"/>
      <c r="AD22" s="102"/>
      <c r="AE22" s="102"/>
      <c r="AF22" s="102"/>
      <c r="AG22" s="102"/>
      <c r="AH22" s="102"/>
      <c r="AI22" s="102"/>
      <c r="AJ22" s="103"/>
      <c r="AK22" s="511"/>
      <c r="AL22" s="515"/>
      <c r="AM22" s="513"/>
      <c r="AN22" s="514"/>
      <c r="AO22" s="193" t="s">
        <v>62</v>
      </c>
      <c r="AP22" s="102"/>
      <c r="AQ22" s="102"/>
      <c r="AR22" s="102"/>
      <c r="AS22" s="102"/>
      <c r="AT22" s="102"/>
      <c r="AU22" s="102"/>
      <c r="AV22" s="102"/>
      <c r="AW22" s="103"/>
      <c r="AX22" s="511"/>
      <c r="AY22" s="515"/>
      <c r="AZ22" s="513"/>
      <c r="BA22" s="514"/>
      <c r="BB22" s="193" t="s">
        <v>62</v>
      </c>
      <c r="BC22" s="102"/>
      <c r="BD22" s="102"/>
      <c r="BE22" s="102"/>
      <c r="BF22" s="102"/>
      <c r="BG22" s="102"/>
      <c r="BH22" s="102"/>
      <c r="BI22" s="102"/>
      <c r="BJ22" s="103"/>
      <c r="BK22" s="511"/>
      <c r="BL22" s="515"/>
      <c r="BM22" s="513"/>
      <c r="BN22" s="514"/>
      <c r="BO22" s="193" t="s">
        <v>62</v>
      </c>
      <c r="BP22" s="102"/>
      <c r="BQ22" s="102"/>
      <c r="BR22" s="102"/>
      <c r="BS22" s="102"/>
      <c r="BT22" s="102"/>
      <c r="BU22" s="102"/>
      <c r="BV22" s="102"/>
      <c r="BW22" s="103"/>
      <c r="BX22" s="511"/>
      <c r="BY22" s="515"/>
      <c r="BZ22" s="513"/>
      <c r="CA22" s="514"/>
      <c r="CB22" s="193" t="s">
        <v>62</v>
      </c>
      <c r="CC22" s="102"/>
      <c r="CD22" s="102"/>
      <c r="CE22" s="102"/>
      <c r="CF22" s="102"/>
      <c r="CG22" s="102"/>
      <c r="CH22" s="102"/>
      <c r="CI22" s="102"/>
      <c r="CJ22" s="103"/>
      <c r="CK22" s="511"/>
      <c r="CL22" s="515"/>
    </row>
    <row r="23" spans="1:90" s="194" customFormat="1" outlineLevel="1">
      <c r="A23" s="510"/>
      <c r="B23" s="193" t="s">
        <v>63</v>
      </c>
      <c r="C23" s="102"/>
      <c r="D23" s="102"/>
      <c r="E23" s="102"/>
      <c r="F23" s="102"/>
      <c r="G23" s="102"/>
      <c r="H23" s="102"/>
      <c r="I23" s="102"/>
      <c r="J23" s="103"/>
      <c r="K23" s="511"/>
      <c r="L23" s="512"/>
      <c r="M23" s="513"/>
      <c r="N23" s="514"/>
      <c r="O23" s="193" t="s">
        <v>63</v>
      </c>
      <c r="P23" s="102"/>
      <c r="Q23" s="102"/>
      <c r="R23" s="102"/>
      <c r="S23" s="102"/>
      <c r="T23" s="102"/>
      <c r="U23" s="102"/>
      <c r="V23" s="102"/>
      <c r="W23" s="103"/>
      <c r="X23" s="511"/>
      <c r="Y23" s="515"/>
      <c r="Z23" s="513"/>
      <c r="AA23" s="514"/>
      <c r="AB23" s="193" t="s">
        <v>63</v>
      </c>
      <c r="AC23" s="102"/>
      <c r="AD23" s="102"/>
      <c r="AE23" s="102"/>
      <c r="AF23" s="102"/>
      <c r="AG23" s="102"/>
      <c r="AH23" s="102"/>
      <c r="AI23" s="102"/>
      <c r="AJ23" s="103"/>
      <c r="AK23" s="511"/>
      <c r="AL23" s="515"/>
      <c r="AM23" s="513"/>
      <c r="AN23" s="514"/>
      <c r="AO23" s="193" t="s">
        <v>63</v>
      </c>
      <c r="AP23" s="102"/>
      <c r="AQ23" s="102"/>
      <c r="AR23" s="102"/>
      <c r="AS23" s="102"/>
      <c r="AT23" s="102"/>
      <c r="AU23" s="102"/>
      <c r="AV23" s="102"/>
      <c r="AW23" s="103"/>
      <c r="AX23" s="511"/>
      <c r="AY23" s="515"/>
      <c r="AZ23" s="513"/>
      <c r="BA23" s="514"/>
      <c r="BB23" s="193" t="s">
        <v>63</v>
      </c>
      <c r="BC23" s="102"/>
      <c r="BD23" s="102"/>
      <c r="BE23" s="102"/>
      <c r="BF23" s="102"/>
      <c r="BG23" s="102"/>
      <c r="BH23" s="102"/>
      <c r="BI23" s="102"/>
      <c r="BJ23" s="103"/>
      <c r="BK23" s="511"/>
      <c r="BL23" s="515"/>
      <c r="BM23" s="513"/>
      <c r="BN23" s="514"/>
      <c r="BO23" s="193" t="s">
        <v>63</v>
      </c>
      <c r="BP23" s="102"/>
      <c r="BQ23" s="102"/>
      <c r="BR23" s="102"/>
      <c r="BS23" s="102"/>
      <c r="BT23" s="102"/>
      <c r="BU23" s="102"/>
      <c r="BV23" s="102"/>
      <c r="BW23" s="103"/>
      <c r="BX23" s="511"/>
      <c r="BY23" s="515"/>
      <c r="BZ23" s="513"/>
      <c r="CA23" s="514"/>
      <c r="CB23" s="193" t="s">
        <v>63</v>
      </c>
      <c r="CC23" s="102"/>
      <c r="CD23" s="102"/>
      <c r="CE23" s="102"/>
      <c r="CF23" s="102"/>
      <c r="CG23" s="102"/>
      <c r="CH23" s="102"/>
      <c r="CI23" s="102"/>
      <c r="CJ23" s="103"/>
      <c r="CK23" s="511"/>
      <c r="CL23" s="515"/>
    </row>
    <row r="24" spans="1:90" s="194" customFormat="1" outlineLevel="1">
      <c r="A24" s="510"/>
      <c r="B24" s="193" t="s">
        <v>64</v>
      </c>
      <c r="C24" s="102"/>
      <c r="D24" s="102"/>
      <c r="E24" s="102"/>
      <c r="F24" s="102"/>
      <c r="G24" s="102"/>
      <c r="H24" s="102"/>
      <c r="I24" s="102"/>
      <c r="J24" s="103"/>
      <c r="K24" s="511"/>
      <c r="L24" s="512"/>
      <c r="M24" s="513"/>
      <c r="N24" s="514"/>
      <c r="O24" s="193" t="s">
        <v>64</v>
      </c>
      <c r="P24" s="102"/>
      <c r="Q24" s="102"/>
      <c r="R24" s="102"/>
      <c r="S24" s="102"/>
      <c r="T24" s="102"/>
      <c r="U24" s="102"/>
      <c r="V24" s="102"/>
      <c r="W24" s="103"/>
      <c r="X24" s="511"/>
      <c r="Y24" s="515"/>
      <c r="Z24" s="513"/>
      <c r="AA24" s="514"/>
      <c r="AB24" s="193" t="s">
        <v>64</v>
      </c>
      <c r="AC24" s="102"/>
      <c r="AD24" s="102"/>
      <c r="AE24" s="102"/>
      <c r="AF24" s="102"/>
      <c r="AG24" s="102"/>
      <c r="AH24" s="102"/>
      <c r="AI24" s="102"/>
      <c r="AJ24" s="103"/>
      <c r="AK24" s="511"/>
      <c r="AL24" s="515"/>
      <c r="AM24" s="513"/>
      <c r="AN24" s="514"/>
      <c r="AO24" s="193" t="s">
        <v>64</v>
      </c>
      <c r="AP24" s="102"/>
      <c r="AQ24" s="102"/>
      <c r="AR24" s="102"/>
      <c r="AS24" s="102"/>
      <c r="AT24" s="102"/>
      <c r="AU24" s="102"/>
      <c r="AV24" s="102"/>
      <c r="AW24" s="103"/>
      <c r="AX24" s="511"/>
      <c r="AY24" s="515"/>
      <c r="AZ24" s="513"/>
      <c r="BA24" s="514"/>
      <c r="BB24" s="193" t="s">
        <v>64</v>
      </c>
      <c r="BC24" s="102"/>
      <c r="BD24" s="102"/>
      <c r="BE24" s="102"/>
      <c r="BF24" s="102"/>
      <c r="BG24" s="102"/>
      <c r="BH24" s="102"/>
      <c r="BI24" s="102"/>
      <c r="BJ24" s="103"/>
      <c r="BK24" s="511"/>
      <c r="BL24" s="515"/>
      <c r="BM24" s="513"/>
      <c r="BN24" s="514"/>
      <c r="BO24" s="193" t="s">
        <v>64</v>
      </c>
      <c r="BP24" s="102"/>
      <c r="BQ24" s="102"/>
      <c r="BR24" s="102"/>
      <c r="BS24" s="102"/>
      <c r="BT24" s="102"/>
      <c r="BU24" s="102"/>
      <c r="BV24" s="102"/>
      <c r="BW24" s="103"/>
      <c r="BX24" s="511"/>
      <c r="BY24" s="515"/>
      <c r="BZ24" s="513"/>
      <c r="CA24" s="514"/>
      <c r="CB24" s="193" t="s">
        <v>64</v>
      </c>
      <c r="CC24" s="102"/>
      <c r="CD24" s="102"/>
      <c r="CE24" s="102"/>
      <c r="CF24" s="102"/>
      <c r="CG24" s="102"/>
      <c r="CH24" s="102"/>
      <c r="CI24" s="102"/>
      <c r="CJ24" s="103"/>
      <c r="CK24" s="511"/>
      <c r="CL24" s="515"/>
    </row>
    <row r="25" spans="1:90" s="194" customFormat="1" outlineLevel="1">
      <c r="A25" s="510"/>
      <c r="B25" s="193" t="s">
        <v>65</v>
      </c>
      <c r="C25" s="102"/>
      <c r="D25" s="102"/>
      <c r="E25" s="102"/>
      <c r="F25" s="102"/>
      <c r="G25" s="102"/>
      <c r="H25" s="102"/>
      <c r="I25" s="102"/>
      <c r="J25" s="103"/>
      <c r="K25" s="511"/>
      <c r="L25" s="512"/>
      <c r="M25" s="513"/>
      <c r="N25" s="514"/>
      <c r="O25" s="193" t="s">
        <v>65</v>
      </c>
      <c r="P25" s="102"/>
      <c r="Q25" s="102"/>
      <c r="R25" s="102"/>
      <c r="S25" s="102"/>
      <c r="T25" s="102"/>
      <c r="U25" s="102"/>
      <c r="V25" s="102"/>
      <c r="W25" s="103"/>
      <c r="X25" s="511"/>
      <c r="Y25" s="515"/>
      <c r="Z25" s="513"/>
      <c r="AA25" s="514"/>
      <c r="AB25" s="193" t="s">
        <v>65</v>
      </c>
      <c r="AC25" s="102"/>
      <c r="AD25" s="102"/>
      <c r="AE25" s="102"/>
      <c r="AF25" s="102"/>
      <c r="AG25" s="102"/>
      <c r="AH25" s="102"/>
      <c r="AI25" s="102"/>
      <c r="AJ25" s="103"/>
      <c r="AK25" s="511"/>
      <c r="AL25" s="515"/>
      <c r="AM25" s="513"/>
      <c r="AN25" s="514"/>
      <c r="AO25" s="193" t="s">
        <v>65</v>
      </c>
      <c r="AP25" s="102"/>
      <c r="AQ25" s="102"/>
      <c r="AR25" s="102"/>
      <c r="AS25" s="102"/>
      <c r="AT25" s="102"/>
      <c r="AU25" s="102"/>
      <c r="AV25" s="102"/>
      <c r="AW25" s="103"/>
      <c r="AX25" s="511"/>
      <c r="AY25" s="515"/>
      <c r="AZ25" s="513"/>
      <c r="BA25" s="514"/>
      <c r="BB25" s="193" t="s">
        <v>65</v>
      </c>
      <c r="BC25" s="102"/>
      <c r="BD25" s="102"/>
      <c r="BE25" s="102"/>
      <c r="BF25" s="102"/>
      <c r="BG25" s="102"/>
      <c r="BH25" s="102"/>
      <c r="BI25" s="102"/>
      <c r="BJ25" s="103"/>
      <c r="BK25" s="511"/>
      <c r="BL25" s="515"/>
      <c r="BM25" s="513"/>
      <c r="BN25" s="514"/>
      <c r="BO25" s="193" t="s">
        <v>65</v>
      </c>
      <c r="BP25" s="102"/>
      <c r="BQ25" s="102"/>
      <c r="BR25" s="102"/>
      <c r="BS25" s="102"/>
      <c r="BT25" s="102"/>
      <c r="BU25" s="102"/>
      <c r="BV25" s="102"/>
      <c r="BW25" s="103"/>
      <c r="BX25" s="511"/>
      <c r="BY25" s="515"/>
      <c r="BZ25" s="513"/>
      <c r="CA25" s="514"/>
      <c r="CB25" s="193" t="s">
        <v>65</v>
      </c>
      <c r="CC25" s="102"/>
      <c r="CD25" s="102"/>
      <c r="CE25" s="102"/>
      <c r="CF25" s="102"/>
      <c r="CG25" s="102"/>
      <c r="CH25" s="102"/>
      <c r="CI25" s="102"/>
      <c r="CJ25" s="103"/>
      <c r="CK25" s="511"/>
      <c r="CL25" s="515"/>
    </row>
    <row r="26" spans="1:90" s="194" customFormat="1" outlineLevel="1">
      <c r="A26" s="510"/>
      <c r="B26" s="193" t="s">
        <v>66</v>
      </c>
      <c r="C26" s="102"/>
      <c r="D26" s="102"/>
      <c r="E26" s="102"/>
      <c r="F26" s="102"/>
      <c r="G26" s="102"/>
      <c r="H26" s="102"/>
      <c r="I26" s="102"/>
      <c r="J26" s="103"/>
      <c r="K26" s="511"/>
      <c r="L26" s="512"/>
      <c r="M26" s="513"/>
      <c r="N26" s="514"/>
      <c r="O26" s="193" t="s">
        <v>66</v>
      </c>
      <c r="P26" s="102"/>
      <c r="Q26" s="102"/>
      <c r="R26" s="102"/>
      <c r="S26" s="102"/>
      <c r="T26" s="102"/>
      <c r="U26" s="102"/>
      <c r="V26" s="102"/>
      <c r="W26" s="103"/>
      <c r="X26" s="511"/>
      <c r="Y26" s="515"/>
      <c r="Z26" s="513"/>
      <c r="AA26" s="514"/>
      <c r="AB26" s="193" t="s">
        <v>66</v>
      </c>
      <c r="AC26" s="102"/>
      <c r="AD26" s="102"/>
      <c r="AE26" s="102"/>
      <c r="AF26" s="102"/>
      <c r="AG26" s="102"/>
      <c r="AH26" s="102"/>
      <c r="AI26" s="102"/>
      <c r="AJ26" s="103"/>
      <c r="AK26" s="511"/>
      <c r="AL26" s="515"/>
      <c r="AM26" s="513"/>
      <c r="AN26" s="514"/>
      <c r="AO26" s="193" t="s">
        <v>66</v>
      </c>
      <c r="AP26" s="102"/>
      <c r="AQ26" s="102"/>
      <c r="AR26" s="102"/>
      <c r="AS26" s="102"/>
      <c r="AT26" s="102"/>
      <c r="AU26" s="102"/>
      <c r="AV26" s="102"/>
      <c r="AW26" s="103"/>
      <c r="AX26" s="511"/>
      <c r="AY26" s="515"/>
      <c r="AZ26" s="513"/>
      <c r="BA26" s="514"/>
      <c r="BB26" s="193" t="s">
        <v>66</v>
      </c>
      <c r="BC26" s="102"/>
      <c r="BD26" s="102"/>
      <c r="BE26" s="102"/>
      <c r="BF26" s="102"/>
      <c r="BG26" s="102"/>
      <c r="BH26" s="102"/>
      <c r="BI26" s="102"/>
      <c r="BJ26" s="103"/>
      <c r="BK26" s="511"/>
      <c r="BL26" s="515"/>
      <c r="BM26" s="513"/>
      <c r="BN26" s="514"/>
      <c r="BO26" s="193" t="s">
        <v>66</v>
      </c>
      <c r="BP26" s="102"/>
      <c r="BQ26" s="102"/>
      <c r="BR26" s="102"/>
      <c r="BS26" s="102"/>
      <c r="BT26" s="102"/>
      <c r="BU26" s="102"/>
      <c r="BV26" s="102"/>
      <c r="BW26" s="103"/>
      <c r="BX26" s="511"/>
      <c r="BY26" s="515"/>
      <c r="BZ26" s="513"/>
      <c r="CA26" s="514"/>
      <c r="CB26" s="193" t="s">
        <v>66</v>
      </c>
      <c r="CC26" s="102"/>
      <c r="CD26" s="102"/>
      <c r="CE26" s="102"/>
      <c r="CF26" s="102"/>
      <c r="CG26" s="102"/>
      <c r="CH26" s="102"/>
      <c r="CI26" s="102"/>
      <c r="CJ26" s="103"/>
      <c r="CK26" s="511"/>
      <c r="CL26" s="515"/>
    </row>
    <row r="27" spans="1:90" hidden="1">
      <c r="A27" s="497"/>
      <c r="B27" s="91" t="s">
        <v>67</v>
      </c>
      <c r="C27" s="104"/>
      <c r="D27" s="104"/>
      <c r="E27" s="104"/>
      <c r="F27" s="104"/>
      <c r="G27" s="104"/>
      <c r="H27" s="104"/>
      <c r="I27" s="104"/>
      <c r="J27" s="105"/>
      <c r="K27" s="498"/>
      <c r="L27" s="499"/>
      <c r="M27" s="500"/>
      <c r="N27" s="501"/>
      <c r="O27" s="91" t="s">
        <v>67</v>
      </c>
      <c r="P27" s="104"/>
      <c r="Q27" s="104"/>
      <c r="R27" s="104"/>
      <c r="S27" s="104"/>
      <c r="T27" s="104"/>
      <c r="U27" s="104"/>
      <c r="V27" s="104"/>
      <c r="W27" s="105"/>
      <c r="X27" s="498"/>
      <c r="Y27" s="502"/>
      <c r="Z27" s="500"/>
      <c r="AA27" s="501"/>
      <c r="AB27" s="91" t="s">
        <v>67</v>
      </c>
      <c r="AC27" s="104"/>
      <c r="AD27" s="104"/>
      <c r="AE27" s="104"/>
      <c r="AF27" s="104"/>
      <c r="AG27" s="104"/>
      <c r="AH27" s="104"/>
      <c r="AI27" s="104"/>
      <c r="AJ27" s="105"/>
      <c r="AK27" s="498"/>
      <c r="AL27" s="502"/>
      <c r="AM27" s="500"/>
      <c r="AN27" s="501"/>
      <c r="AO27" s="91" t="s">
        <v>67</v>
      </c>
      <c r="AP27" s="104"/>
      <c r="AQ27" s="104"/>
      <c r="AR27" s="104"/>
      <c r="AS27" s="104"/>
      <c r="AT27" s="104"/>
      <c r="AU27" s="104"/>
      <c r="AV27" s="104"/>
      <c r="AW27" s="105"/>
      <c r="AX27" s="498"/>
      <c r="AY27" s="502"/>
      <c r="AZ27" s="500"/>
      <c r="BA27" s="501"/>
      <c r="BB27" s="91" t="s">
        <v>67</v>
      </c>
      <c r="BC27" s="104"/>
      <c r="BD27" s="104"/>
      <c r="BE27" s="104"/>
      <c r="BF27" s="104"/>
      <c r="BG27" s="104"/>
      <c r="BH27" s="104"/>
      <c r="BI27" s="104"/>
      <c r="BJ27" s="105"/>
      <c r="BK27" s="498"/>
      <c r="BL27" s="502"/>
      <c r="BM27" s="500"/>
      <c r="BN27" s="501"/>
      <c r="BO27" s="91" t="s">
        <v>67</v>
      </c>
      <c r="BP27" s="104"/>
      <c r="BQ27" s="104"/>
      <c r="BR27" s="104"/>
      <c r="BS27" s="104"/>
      <c r="BT27" s="104"/>
      <c r="BU27" s="104"/>
      <c r="BV27" s="104"/>
      <c r="BW27" s="105"/>
      <c r="BX27" s="498"/>
      <c r="BY27" s="502"/>
      <c r="BZ27" s="500"/>
      <c r="CA27" s="501"/>
      <c r="CB27" s="91" t="s">
        <v>67</v>
      </c>
      <c r="CC27" s="104"/>
      <c r="CD27" s="104"/>
      <c r="CE27" s="104"/>
      <c r="CF27" s="104"/>
      <c r="CG27" s="104"/>
      <c r="CH27" s="104"/>
      <c r="CI27" s="104"/>
      <c r="CJ27" s="105"/>
      <c r="CK27" s="498"/>
      <c r="CL27" s="502"/>
    </row>
    <row r="28" spans="1:90" ht="29" hidden="1">
      <c r="A28" s="497"/>
      <c r="B28" s="91" t="s">
        <v>68</v>
      </c>
      <c r="C28" s="100">
        <f>SUM(C29:C33)</f>
        <v>0</v>
      </c>
      <c r="D28" s="100">
        <f t="shared" ref="D28:H28" si="155">SUM(D29:D33)</f>
        <v>0</v>
      </c>
      <c r="E28" s="100">
        <f>SUM(E29:E33)</f>
        <v>0</v>
      </c>
      <c r="F28" s="100">
        <f>SUM(F29:F33)</f>
        <v>0</v>
      </c>
      <c r="G28" s="100">
        <f t="shared" si="155"/>
        <v>0</v>
      </c>
      <c r="H28" s="100">
        <f t="shared" si="155"/>
        <v>0</v>
      </c>
      <c r="I28" s="100">
        <f t="shared" ref="I28" si="156">SUM(I29:I33)</f>
        <v>0</v>
      </c>
      <c r="J28" s="101">
        <f t="shared" ref="J28" si="157">SUM(J29:J33)</f>
        <v>0</v>
      </c>
      <c r="K28" s="498"/>
      <c r="L28" s="499"/>
      <c r="M28" s="500"/>
      <c r="N28" s="501"/>
      <c r="O28" s="91" t="s">
        <v>69</v>
      </c>
      <c r="P28" s="100">
        <f>SUM(P29:P33)</f>
        <v>0</v>
      </c>
      <c r="Q28" s="100">
        <f t="shared" ref="Q28:W28" si="158">SUM(Q29:Q33)</f>
        <v>0</v>
      </c>
      <c r="R28" s="100">
        <f t="shared" si="158"/>
        <v>0</v>
      </c>
      <c r="S28" s="100">
        <f t="shared" si="158"/>
        <v>0</v>
      </c>
      <c r="T28" s="100">
        <f t="shared" si="158"/>
        <v>0</v>
      </c>
      <c r="U28" s="100">
        <f t="shared" si="158"/>
        <v>0</v>
      </c>
      <c r="V28" s="100">
        <f t="shared" ref="V28" si="159">SUM(V29:V33)</f>
        <v>0</v>
      </c>
      <c r="W28" s="101">
        <f t="shared" si="158"/>
        <v>0</v>
      </c>
      <c r="X28" s="498"/>
      <c r="Y28" s="502"/>
      <c r="Z28" s="500"/>
      <c r="AA28" s="501"/>
      <c r="AB28" s="91" t="s">
        <v>69</v>
      </c>
      <c r="AC28" s="100">
        <f>SUM(AC29:AC33)</f>
        <v>0</v>
      </c>
      <c r="AD28" s="100">
        <f t="shared" ref="AD28:AJ28" si="160">SUM(AD29:AD33)</f>
        <v>0</v>
      </c>
      <c r="AE28" s="100">
        <f t="shared" si="160"/>
        <v>0</v>
      </c>
      <c r="AF28" s="100">
        <f t="shared" si="160"/>
        <v>0</v>
      </c>
      <c r="AG28" s="100">
        <f t="shared" si="160"/>
        <v>0</v>
      </c>
      <c r="AH28" s="100">
        <f t="shared" si="160"/>
        <v>0</v>
      </c>
      <c r="AI28" s="100">
        <f t="shared" ref="AI28" si="161">SUM(AI29:AI33)</f>
        <v>0</v>
      </c>
      <c r="AJ28" s="101">
        <f t="shared" si="160"/>
        <v>0</v>
      </c>
      <c r="AK28" s="498"/>
      <c r="AL28" s="502"/>
      <c r="AM28" s="500"/>
      <c r="AN28" s="501"/>
      <c r="AO28" s="91" t="s">
        <v>69</v>
      </c>
      <c r="AP28" s="100">
        <f>SUM(AP29:AP33)</f>
        <v>0</v>
      </c>
      <c r="AQ28" s="100">
        <f t="shared" ref="AQ28:AW28" si="162">SUM(AQ29:AQ33)</f>
        <v>0</v>
      </c>
      <c r="AR28" s="100">
        <f t="shared" si="162"/>
        <v>0</v>
      </c>
      <c r="AS28" s="100">
        <f t="shared" si="162"/>
        <v>0</v>
      </c>
      <c r="AT28" s="100">
        <f t="shared" si="162"/>
        <v>0</v>
      </c>
      <c r="AU28" s="100">
        <f t="shared" si="162"/>
        <v>0</v>
      </c>
      <c r="AV28" s="100">
        <f t="shared" ref="AV28" si="163">SUM(AV29:AV33)</f>
        <v>0</v>
      </c>
      <c r="AW28" s="101">
        <f t="shared" si="162"/>
        <v>0</v>
      </c>
      <c r="AX28" s="498"/>
      <c r="AY28" s="502"/>
      <c r="AZ28" s="500"/>
      <c r="BA28" s="501"/>
      <c r="BB28" s="91" t="s">
        <v>69</v>
      </c>
      <c r="BC28" s="100">
        <f>SUM(BC29:BC33)</f>
        <v>0</v>
      </c>
      <c r="BD28" s="100">
        <f t="shared" ref="BD28:BJ28" si="164">SUM(BD29:BD33)</f>
        <v>0</v>
      </c>
      <c r="BE28" s="100">
        <f t="shared" si="164"/>
        <v>0</v>
      </c>
      <c r="BF28" s="100">
        <f t="shared" si="164"/>
        <v>0</v>
      </c>
      <c r="BG28" s="100">
        <f t="shared" si="164"/>
        <v>0</v>
      </c>
      <c r="BH28" s="100">
        <f t="shared" si="164"/>
        <v>0</v>
      </c>
      <c r="BI28" s="100">
        <f t="shared" ref="BI28" si="165">SUM(BI29:BI33)</f>
        <v>0</v>
      </c>
      <c r="BJ28" s="101">
        <f t="shared" si="164"/>
        <v>0</v>
      </c>
      <c r="BK28" s="498"/>
      <c r="BL28" s="502"/>
      <c r="BM28" s="500"/>
      <c r="BN28" s="501"/>
      <c r="BO28" s="91" t="s">
        <v>69</v>
      </c>
      <c r="BP28" s="100">
        <f>SUM(BP29:BP33)</f>
        <v>0</v>
      </c>
      <c r="BQ28" s="100">
        <f t="shared" ref="BQ28:BW28" si="166">SUM(BQ29:BQ33)</f>
        <v>0</v>
      </c>
      <c r="BR28" s="100">
        <f t="shared" si="166"/>
        <v>0</v>
      </c>
      <c r="BS28" s="100">
        <f t="shared" si="166"/>
        <v>0</v>
      </c>
      <c r="BT28" s="100">
        <f t="shared" si="166"/>
        <v>0</v>
      </c>
      <c r="BU28" s="100">
        <f t="shared" si="166"/>
        <v>0</v>
      </c>
      <c r="BV28" s="100">
        <f t="shared" ref="BV28" si="167">SUM(BV29:BV33)</f>
        <v>0</v>
      </c>
      <c r="BW28" s="101">
        <f t="shared" si="166"/>
        <v>0</v>
      </c>
      <c r="BX28" s="498"/>
      <c r="BY28" s="502"/>
      <c r="BZ28" s="500"/>
      <c r="CA28" s="501"/>
      <c r="CB28" s="91" t="s">
        <v>69</v>
      </c>
      <c r="CC28" s="100">
        <f>SUM(CC29:CC33)</f>
        <v>0</v>
      </c>
      <c r="CD28" s="100">
        <f t="shared" ref="CD28:CJ28" si="168">SUM(CD29:CD33)</f>
        <v>0</v>
      </c>
      <c r="CE28" s="100">
        <f t="shared" si="168"/>
        <v>0</v>
      </c>
      <c r="CF28" s="100">
        <f t="shared" si="168"/>
        <v>0</v>
      </c>
      <c r="CG28" s="100">
        <f t="shared" si="168"/>
        <v>0</v>
      </c>
      <c r="CH28" s="100">
        <f t="shared" si="168"/>
        <v>0</v>
      </c>
      <c r="CI28" s="100">
        <f t="shared" ref="CI28" si="169">SUM(CI29:CI33)</f>
        <v>0</v>
      </c>
      <c r="CJ28" s="101">
        <f t="shared" si="168"/>
        <v>0</v>
      </c>
      <c r="CK28" s="498"/>
      <c r="CL28" s="502"/>
    </row>
    <row r="29" spans="1:90" s="194" customFormat="1" hidden="1">
      <c r="A29" s="510"/>
      <c r="B29" s="193" t="s">
        <v>70</v>
      </c>
      <c r="C29" s="516"/>
      <c r="D29" s="516"/>
      <c r="E29" s="516"/>
      <c r="F29" s="516"/>
      <c r="G29" s="516"/>
      <c r="H29" s="516"/>
      <c r="I29" s="516"/>
      <c r="J29" s="517"/>
      <c r="K29" s="511"/>
      <c r="L29" s="512"/>
      <c r="M29" s="513"/>
      <c r="N29" s="514"/>
      <c r="O29" s="193" t="s">
        <v>70</v>
      </c>
      <c r="P29" s="516"/>
      <c r="Q29" s="516"/>
      <c r="R29" s="516"/>
      <c r="S29" s="516"/>
      <c r="T29" s="516"/>
      <c r="U29" s="516"/>
      <c r="V29" s="516"/>
      <c r="W29" s="517"/>
      <c r="X29" s="511"/>
      <c r="Y29" s="515"/>
      <c r="Z29" s="513"/>
      <c r="AA29" s="514"/>
      <c r="AB29" s="193" t="s">
        <v>70</v>
      </c>
      <c r="AC29" s="516"/>
      <c r="AD29" s="516"/>
      <c r="AE29" s="516"/>
      <c r="AF29" s="516"/>
      <c r="AG29" s="516"/>
      <c r="AH29" s="516"/>
      <c r="AI29" s="516"/>
      <c r="AJ29" s="517"/>
      <c r="AK29" s="511"/>
      <c r="AL29" s="515"/>
      <c r="AM29" s="513"/>
      <c r="AN29" s="514"/>
      <c r="AO29" s="193" t="s">
        <v>70</v>
      </c>
      <c r="AP29" s="516"/>
      <c r="AQ29" s="516"/>
      <c r="AR29" s="516"/>
      <c r="AS29" s="516"/>
      <c r="AT29" s="516"/>
      <c r="AU29" s="516"/>
      <c r="AV29" s="516"/>
      <c r="AW29" s="517"/>
      <c r="AX29" s="511"/>
      <c r="AY29" s="515"/>
      <c r="AZ29" s="513"/>
      <c r="BA29" s="514"/>
      <c r="BB29" s="193" t="s">
        <v>70</v>
      </c>
      <c r="BC29" s="516"/>
      <c r="BD29" s="516"/>
      <c r="BE29" s="516"/>
      <c r="BF29" s="516"/>
      <c r="BG29" s="516"/>
      <c r="BH29" s="516"/>
      <c r="BI29" s="516"/>
      <c r="BJ29" s="517"/>
      <c r="BK29" s="511"/>
      <c r="BL29" s="515"/>
      <c r="BM29" s="513"/>
      <c r="BN29" s="514"/>
      <c r="BO29" s="193" t="s">
        <v>70</v>
      </c>
      <c r="BP29" s="516"/>
      <c r="BQ29" s="516"/>
      <c r="BR29" s="516"/>
      <c r="BS29" s="516"/>
      <c r="BT29" s="516"/>
      <c r="BU29" s="516"/>
      <c r="BV29" s="516"/>
      <c r="BW29" s="517"/>
      <c r="BX29" s="511"/>
      <c r="BY29" s="515"/>
      <c r="BZ29" s="513"/>
      <c r="CA29" s="514"/>
      <c r="CB29" s="193" t="s">
        <v>70</v>
      </c>
      <c r="CC29" s="516"/>
      <c r="CD29" s="516"/>
      <c r="CE29" s="516"/>
      <c r="CF29" s="516"/>
      <c r="CG29" s="516"/>
      <c r="CH29" s="516"/>
      <c r="CI29" s="516"/>
      <c r="CJ29" s="517"/>
      <c r="CK29" s="511"/>
      <c r="CL29" s="515"/>
    </row>
    <row r="30" spans="1:90" s="194" customFormat="1" hidden="1">
      <c r="A30" s="510"/>
      <c r="B30" s="193" t="s">
        <v>71</v>
      </c>
      <c r="C30" s="516"/>
      <c r="D30" s="516"/>
      <c r="E30" s="516"/>
      <c r="F30" s="516"/>
      <c r="G30" s="516"/>
      <c r="H30" s="516"/>
      <c r="I30" s="516"/>
      <c r="J30" s="517"/>
      <c r="K30" s="511"/>
      <c r="L30" s="512"/>
      <c r="M30" s="513"/>
      <c r="N30" s="514"/>
      <c r="O30" s="193" t="s">
        <v>71</v>
      </c>
      <c r="P30" s="516"/>
      <c r="Q30" s="516"/>
      <c r="R30" s="516"/>
      <c r="S30" s="516"/>
      <c r="T30" s="516"/>
      <c r="U30" s="516"/>
      <c r="V30" s="516"/>
      <c r="W30" s="517"/>
      <c r="X30" s="511"/>
      <c r="Y30" s="515"/>
      <c r="Z30" s="513"/>
      <c r="AA30" s="514"/>
      <c r="AB30" s="193" t="s">
        <v>71</v>
      </c>
      <c r="AC30" s="516"/>
      <c r="AD30" s="516"/>
      <c r="AE30" s="516"/>
      <c r="AF30" s="516"/>
      <c r="AG30" s="516"/>
      <c r="AH30" s="516"/>
      <c r="AI30" s="516"/>
      <c r="AJ30" s="517"/>
      <c r="AK30" s="511"/>
      <c r="AL30" s="515"/>
      <c r="AM30" s="513"/>
      <c r="AN30" s="514"/>
      <c r="AO30" s="193" t="s">
        <v>71</v>
      </c>
      <c r="AP30" s="516"/>
      <c r="AQ30" s="516"/>
      <c r="AR30" s="516"/>
      <c r="AS30" s="516"/>
      <c r="AT30" s="516"/>
      <c r="AU30" s="516"/>
      <c r="AV30" s="516"/>
      <c r="AW30" s="517"/>
      <c r="AX30" s="511"/>
      <c r="AY30" s="515"/>
      <c r="AZ30" s="513"/>
      <c r="BA30" s="514"/>
      <c r="BB30" s="193" t="s">
        <v>71</v>
      </c>
      <c r="BC30" s="516"/>
      <c r="BD30" s="516"/>
      <c r="BE30" s="516"/>
      <c r="BF30" s="516"/>
      <c r="BG30" s="516"/>
      <c r="BH30" s="516"/>
      <c r="BI30" s="516"/>
      <c r="BJ30" s="517"/>
      <c r="BK30" s="511"/>
      <c r="BL30" s="515"/>
      <c r="BM30" s="513"/>
      <c r="BN30" s="514"/>
      <c r="BO30" s="193" t="s">
        <v>71</v>
      </c>
      <c r="BP30" s="516"/>
      <c r="BQ30" s="516"/>
      <c r="BR30" s="516"/>
      <c r="BS30" s="516"/>
      <c r="BT30" s="516"/>
      <c r="BU30" s="516"/>
      <c r="BV30" s="516"/>
      <c r="BW30" s="517"/>
      <c r="BX30" s="511"/>
      <c r="BY30" s="515"/>
      <c r="BZ30" s="513"/>
      <c r="CA30" s="514"/>
      <c r="CB30" s="193" t="s">
        <v>71</v>
      </c>
      <c r="CC30" s="516"/>
      <c r="CD30" s="516"/>
      <c r="CE30" s="516"/>
      <c r="CF30" s="516"/>
      <c r="CG30" s="516"/>
      <c r="CH30" s="516"/>
      <c r="CI30" s="516"/>
      <c r="CJ30" s="517"/>
      <c r="CK30" s="511"/>
      <c r="CL30" s="515"/>
    </row>
    <row r="31" spans="1:90" s="194" customFormat="1" hidden="1">
      <c r="A31" s="510"/>
      <c r="B31" s="193" t="s">
        <v>72</v>
      </c>
      <c r="C31" s="516"/>
      <c r="D31" s="516"/>
      <c r="E31" s="516"/>
      <c r="F31" s="516"/>
      <c r="G31" s="516"/>
      <c r="H31" s="516"/>
      <c r="I31" s="516"/>
      <c r="J31" s="517"/>
      <c r="K31" s="511"/>
      <c r="L31" s="512"/>
      <c r="M31" s="513"/>
      <c r="N31" s="514"/>
      <c r="O31" s="193" t="s">
        <v>72</v>
      </c>
      <c r="P31" s="516"/>
      <c r="Q31" s="516"/>
      <c r="R31" s="516"/>
      <c r="S31" s="516"/>
      <c r="T31" s="516"/>
      <c r="U31" s="516"/>
      <c r="V31" s="516"/>
      <c r="W31" s="517"/>
      <c r="X31" s="511"/>
      <c r="Y31" s="515"/>
      <c r="Z31" s="513"/>
      <c r="AA31" s="514"/>
      <c r="AB31" s="193" t="s">
        <v>72</v>
      </c>
      <c r="AC31" s="516"/>
      <c r="AD31" s="516"/>
      <c r="AE31" s="516"/>
      <c r="AF31" s="516"/>
      <c r="AG31" s="516"/>
      <c r="AH31" s="516"/>
      <c r="AI31" s="516"/>
      <c r="AJ31" s="517"/>
      <c r="AK31" s="511"/>
      <c r="AL31" s="515"/>
      <c r="AM31" s="513"/>
      <c r="AN31" s="514"/>
      <c r="AO31" s="193" t="s">
        <v>72</v>
      </c>
      <c r="AP31" s="516"/>
      <c r="AQ31" s="516"/>
      <c r="AR31" s="516"/>
      <c r="AS31" s="516"/>
      <c r="AT31" s="516"/>
      <c r="AU31" s="516"/>
      <c r="AV31" s="516"/>
      <c r="AW31" s="517"/>
      <c r="AX31" s="511"/>
      <c r="AY31" s="515"/>
      <c r="AZ31" s="513"/>
      <c r="BA31" s="514"/>
      <c r="BB31" s="193" t="s">
        <v>72</v>
      </c>
      <c r="BC31" s="516"/>
      <c r="BD31" s="516"/>
      <c r="BE31" s="516"/>
      <c r="BF31" s="516"/>
      <c r="BG31" s="516"/>
      <c r="BH31" s="516"/>
      <c r="BI31" s="516"/>
      <c r="BJ31" s="517"/>
      <c r="BK31" s="511"/>
      <c r="BL31" s="515"/>
      <c r="BM31" s="513"/>
      <c r="BN31" s="514"/>
      <c r="BO31" s="193" t="s">
        <v>72</v>
      </c>
      <c r="BP31" s="516"/>
      <c r="BQ31" s="516"/>
      <c r="BR31" s="516"/>
      <c r="BS31" s="516"/>
      <c r="BT31" s="516"/>
      <c r="BU31" s="516"/>
      <c r="BV31" s="516"/>
      <c r="BW31" s="517"/>
      <c r="BX31" s="511"/>
      <c r="BY31" s="515"/>
      <c r="BZ31" s="513"/>
      <c r="CA31" s="514"/>
      <c r="CB31" s="193" t="s">
        <v>72</v>
      </c>
      <c r="CC31" s="516"/>
      <c r="CD31" s="516"/>
      <c r="CE31" s="516"/>
      <c r="CF31" s="516"/>
      <c r="CG31" s="516"/>
      <c r="CH31" s="516"/>
      <c r="CI31" s="516"/>
      <c r="CJ31" s="517"/>
      <c r="CK31" s="511"/>
      <c r="CL31" s="515"/>
    </row>
    <row r="32" spans="1:90" s="194" customFormat="1" hidden="1">
      <c r="A32" s="510"/>
      <c r="B32" s="193" t="s">
        <v>73</v>
      </c>
      <c r="C32" s="516"/>
      <c r="D32" s="516"/>
      <c r="E32" s="513"/>
      <c r="F32" s="516"/>
      <c r="G32" s="516"/>
      <c r="H32" s="516"/>
      <c r="I32" s="516"/>
      <c r="J32" s="517"/>
      <c r="K32" s="511"/>
      <c r="L32" s="512"/>
      <c r="M32" s="513"/>
      <c r="N32" s="514"/>
      <c r="O32" s="193" t="s">
        <v>73</v>
      </c>
      <c r="P32" s="516"/>
      <c r="Q32" s="516"/>
      <c r="R32" s="516"/>
      <c r="S32" s="516"/>
      <c r="T32" s="516"/>
      <c r="U32" s="516"/>
      <c r="V32" s="516"/>
      <c r="W32" s="517"/>
      <c r="X32" s="511"/>
      <c r="Y32" s="515"/>
      <c r="Z32" s="513"/>
      <c r="AA32" s="514"/>
      <c r="AB32" s="193" t="s">
        <v>73</v>
      </c>
      <c r="AC32" s="516"/>
      <c r="AD32" s="516"/>
      <c r="AE32" s="516"/>
      <c r="AF32" s="516"/>
      <c r="AG32" s="516"/>
      <c r="AH32" s="516"/>
      <c r="AI32" s="516"/>
      <c r="AJ32" s="517"/>
      <c r="AK32" s="511"/>
      <c r="AL32" s="515"/>
      <c r="AM32" s="513"/>
      <c r="AN32" s="514"/>
      <c r="AO32" s="193" t="s">
        <v>73</v>
      </c>
      <c r="AP32" s="516"/>
      <c r="AQ32" s="516"/>
      <c r="AR32" s="516"/>
      <c r="AS32" s="516"/>
      <c r="AT32" s="516"/>
      <c r="AU32" s="516"/>
      <c r="AV32" s="516"/>
      <c r="AW32" s="517"/>
      <c r="AX32" s="511"/>
      <c r="AY32" s="515"/>
      <c r="AZ32" s="513"/>
      <c r="BA32" s="514"/>
      <c r="BB32" s="193" t="s">
        <v>73</v>
      </c>
      <c r="BC32" s="516"/>
      <c r="BD32" s="516"/>
      <c r="BE32" s="516"/>
      <c r="BF32" s="516"/>
      <c r="BG32" s="516"/>
      <c r="BH32" s="516"/>
      <c r="BI32" s="516"/>
      <c r="BJ32" s="517"/>
      <c r="BK32" s="511"/>
      <c r="BL32" s="515"/>
      <c r="BM32" s="513"/>
      <c r="BN32" s="514"/>
      <c r="BO32" s="193" t="s">
        <v>73</v>
      </c>
      <c r="BP32" s="516"/>
      <c r="BQ32" s="516"/>
      <c r="BR32" s="516"/>
      <c r="BS32" s="516"/>
      <c r="BT32" s="516"/>
      <c r="BU32" s="516"/>
      <c r="BV32" s="516"/>
      <c r="BW32" s="517"/>
      <c r="BX32" s="511"/>
      <c r="BY32" s="515"/>
      <c r="BZ32" s="513"/>
      <c r="CA32" s="514"/>
      <c r="CB32" s="193" t="s">
        <v>73</v>
      </c>
      <c r="CC32" s="516"/>
      <c r="CD32" s="516"/>
      <c r="CE32" s="516"/>
      <c r="CF32" s="516"/>
      <c r="CG32" s="516"/>
      <c r="CH32" s="516"/>
      <c r="CI32" s="516"/>
      <c r="CJ32" s="517"/>
      <c r="CK32" s="511"/>
      <c r="CL32" s="515"/>
    </row>
    <row r="33" spans="1:90" s="194" customFormat="1" hidden="1">
      <c r="A33" s="510"/>
      <c r="B33" s="193" t="s">
        <v>74</v>
      </c>
      <c r="C33" s="516"/>
      <c r="D33" s="516"/>
      <c r="E33" s="516"/>
      <c r="F33" s="516"/>
      <c r="G33" s="516"/>
      <c r="H33" s="516"/>
      <c r="I33" s="516"/>
      <c r="J33" s="517"/>
      <c r="K33" s="511"/>
      <c r="L33" s="512"/>
      <c r="M33" s="513"/>
      <c r="N33" s="514"/>
      <c r="O33" s="193" t="s">
        <v>74</v>
      </c>
      <c r="P33" s="516"/>
      <c r="Q33" s="516"/>
      <c r="R33" s="516"/>
      <c r="S33" s="516"/>
      <c r="T33" s="516"/>
      <c r="U33" s="516"/>
      <c r="V33" s="516"/>
      <c r="W33" s="517"/>
      <c r="X33" s="511"/>
      <c r="Y33" s="515"/>
      <c r="Z33" s="513"/>
      <c r="AA33" s="514"/>
      <c r="AB33" s="193" t="s">
        <v>74</v>
      </c>
      <c r="AC33" s="516"/>
      <c r="AD33" s="516"/>
      <c r="AE33" s="516"/>
      <c r="AF33" s="516"/>
      <c r="AG33" s="516"/>
      <c r="AH33" s="516"/>
      <c r="AI33" s="516"/>
      <c r="AJ33" s="517"/>
      <c r="AK33" s="511"/>
      <c r="AL33" s="515"/>
      <c r="AM33" s="513"/>
      <c r="AN33" s="514"/>
      <c r="AO33" s="193" t="s">
        <v>74</v>
      </c>
      <c r="AP33" s="516"/>
      <c r="AQ33" s="516"/>
      <c r="AR33" s="516"/>
      <c r="AS33" s="516"/>
      <c r="AT33" s="516"/>
      <c r="AU33" s="516"/>
      <c r="AV33" s="516"/>
      <c r="AW33" s="517"/>
      <c r="AX33" s="511"/>
      <c r="AY33" s="515"/>
      <c r="AZ33" s="513"/>
      <c r="BA33" s="514"/>
      <c r="BB33" s="193" t="s">
        <v>74</v>
      </c>
      <c r="BC33" s="516"/>
      <c r="BD33" s="516"/>
      <c r="BE33" s="516"/>
      <c r="BF33" s="516"/>
      <c r="BG33" s="516"/>
      <c r="BH33" s="516"/>
      <c r="BI33" s="516"/>
      <c r="BJ33" s="517"/>
      <c r="BK33" s="511"/>
      <c r="BL33" s="515"/>
      <c r="BM33" s="513"/>
      <c r="BN33" s="514"/>
      <c r="BO33" s="193" t="s">
        <v>74</v>
      </c>
      <c r="BP33" s="516"/>
      <c r="BQ33" s="516"/>
      <c r="BR33" s="516"/>
      <c r="BS33" s="516"/>
      <c r="BT33" s="516"/>
      <c r="BU33" s="516"/>
      <c r="BV33" s="516"/>
      <c r="BW33" s="517"/>
      <c r="BX33" s="511"/>
      <c r="BY33" s="515"/>
      <c r="BZ33" s="513"/>
      <c r="CA33" s="514"/>
      <c r="CB33" s="193" t="s">
        <v>74</v>
      </c>
      <c r="CC33" s="516"/>
      <c r="CD33" s="516"/>
      <c r="CE33" s="516"/>
      <c r="CF33" s="516"/>
      <c r="CG33" s="516"/>
      <c r="CH33" s="516"/>
      <c r="CI33" s="516"/>
      <c r="CJ33" s="517"/>
      <c r="CK33" s="511"/>
      <c r="CL33" s="515"/>
    </row>
    <row r="34" spans="1:90" hidden="1">
      <c r="A34" s="497"/>
      <c r="B34" s="91" t="s">
        <v>75</v>
      </c>
      <c r="C34" s="100">
        <f ca="1">C27+C16+C11+C28</f>
        <v>0</v>
      </c>
      <c r="D34" s="100">
        <f t="shared" ref="D34:H34" ca="1" si="170">D27+D16+D11+D28</f>
        <v>0</v>
      </c>
      <c r="E34" s="100">
        <f t="shared" ca="1" si="170"/>
        <v>0</v>
      </c>
      <c r="F34" s="100">
        <f t="shared" ca="1" si="170"/>
        <v>0</v>
      </c>
      <c r="G34" s="100">
        <f t="shared" ca="1" si="170"/>
        <v>2730</v>
      </c>
      <c r="H34" s="100">
        <f t="shared" ca="1" si="170"/>
        <v>8190</v>
      </c>
      <c r="I34" s="100">
        <f t="shared" ref="I34" ca="1" si="171">I27+I16+I11+I28</f>
        <v>16380</v>
      </c>
      <c r="J34" s="101">
        <f t="shared" ref="J34" ca="1" si="172">J27+J16+J11+J28</f>
        <v>0</v>
      </c>
      <c r="K34" s="498"/>
      <c r="L34" s="499"/>
      <c r="M34" s="500"/>
      <c r="N34" s="501"/>
      <c r="O34" s="91" t="s">
        <v>75</v>
      </c>
      <c r="P34" s="100">
        <f t="shared" ref="P34:W34" ca="1" si="173">P27+P16+P11+P28</f>
        <v>0</v>
      </c>
      <c r="Q34" s="100">
        <f t="shared" ca="1" si="173"/>
        <v>0</v>
      </c>
      <c r="R34" s="100">
        <f t="shared" ca="1" si="173"/>
        <v>0</v>
      </c>
      <c r="S34" s="100">
        <f t="shared" ca="1" si="173"/>
        <v>0</v>
      </c>
      <c r="T34" s="100">
        <f t="shared" ca="1" si="173"/>
        <v>0</v>
      </c>
      <c r="U34" s="100">
        <f t="shared" ca="1" si="173"/>
        <v>0</v>
      </c>
      <c r="V34" s="100">
        <f t="shared" ref="V34" si="174">V27+V16+V11+V28</f>
        <v>0</v>
      </c>
      <c r="W34" s="101">
        <f t="shared" ca="1" si="173"/>
        <v>0</v>
      </c>
      <c r="X34" s="498"/>
      <c r="Y34" s="502"/>
      <c r="Z34" s="500"/>
      <c r="AA34" s="501"/>
      <c r="AB34" s="91" t="s">
        <v>75</v>
      </c>
      <c r="AC34" s="100">
        <f t="shared" ref="AC34:AJ34" ca="1" si="175">AC27+AC16+AC11+AC28</f>
        <v>0</v>
      </c>
      <c r="AD34" s="100">
        <f t="shared" ca="1" si="175"/>
        <v>0</v>
      </c>
      <c r="AE34" s="100">
        <f t="shared" ca="1" si="175"/>
        <v>0</v>
      </c>
      <c r="AF34" s="100">
        <f t="shared" ca="1" si="175"/>
        <v>0</v>
      </c>
      <c r="AG34" s="100">
        <f t="shared" ca="1" si="175"/>
        <v>0</v>
      </c>
      <c r="AH34" s="100">
        <f t="shared" ca="1" si="175"/>
        <v>0</v>
      </c>
      <c r="AI34" s="100">
        <f t="shared" ref="AI34" si="176">AI27+AI16+AI11+AI28</f>
        <v>0</v>
      </c>
      <c r="AJ34" s="101">
        <f t="shared" ca="1" si="175"/>
        <v>0</v>
      </c>
      <c r="AK34" s="498"/>
      <c r="AL34" s="502"/>
      <c r="AM34" s="500"/>
      <c r="AN34" s="501"/>
      <c r="AO34" s="91" t="s">
        <v>75</v>
      </c>
      <c r="AP34" s="100">
        <f t="shared" ref="AP34:AW34" ca="1" si="177">AP27+AP16+AP11+AP28</f>
        <v>0</v>
      </c>
      <c r="AQ34" s="100">
        <f t="shared" ca="1" si="177"/>
        <v>0</v>
      </c>
      <c r="AR34" s="100">
        <f t="shared" ca="1" si="177"/>
        <v>0</v>
      </c>
      <c r="AS34" s="100">
        <f t="shared" ca="1" si="177"/>
        <v>0</v>
      </c>
      <c r="AT34" s="100">
        <f t="shared" ca="1" si="177"/>
        <v>0</v>
      </c>
      <c r="AU34" s="100">
        <f t="shared" ca="1" si="177"/>
        <v>0</v>
      </c>
      <c r="AV34" s="100">
        <f t="shared" ref="AV34" si="178">AV27+AV16+AV11+AV28</f>
        <v>0</v>
      </c>
      <c r="AW34" s="101">
        <f t="shared" ca="1" si="177"/>
        <v>0</v>
      </c>
      <c r="AX34" s="498"/>
      <c r="AY34" s="502"/>
      <c r="AZ34" s="500"/>
      <c r="BA34" s="501"/>
      <c r="BB34" s="91" t="s">
        <v>75</v>
      </c>
      <c r="BC34" s="100">
        <f t="shared" ref="BC34:BJ34" ca="1" si="179">BC27+BC16+BC11+BC28</f>
        <v>0</v>
      </c>
      <c r="BD34" s="100">
        <f t="shared" ca="1" si="179"/>
        <v>0</v>
      </c>
      <c r="BE34" s="100">
        <f t="shared" ca="1" si="179"/>
        <v>0</v>
      </c>
      <c r="BF34" s="100">
        <f t="shared" ca="1" si="179"/>
        <v>0</v>
      </c>
      <c r="BG34" s="100">
        <f t="shared" ca="1" si="179"/>
        <v>0</v>
      </c>
      <c r="BH34" s="100">
        <f t="shared" ca="1" si="179"/>
        <v>0</v>
      </c>
      <c r="BI34" s="100">
        <f t="shared" ref="BI34" si="180">BI27+BI16+BI11+BI28</f>
        <v>0</v>
      </c>
      <c r="BJ34" s="101">
        <f t="shared" ca="1" si="179"/>
        <v>0</v>
      </c>
      <c r="BK34" s="498"/>
      <c r="BL34" s="502"/>
      <c r="BM34" s="500"/>
      <c r="BN34" s="501"/>
      <c r="BO34" s="91" t="s">
        <v>75</v>
      </c>
      <c r="BP34" s="100">
        <f t="shared" ref="BP34:BW34" ca="1" si="181">BP27+BP16+BP11+BP28</f>
        <v>0</v>
      </c>
      <c r="BQ34" s="100">
        <f t="shared" ca="1" si="181"/>
        <v>0</v>
      </c>
      <c r="BR34" s="100">
        <f t="shared" ca="1" si="181"/>
        <v>0</v>
      </c>
      <c r="BS34" s="100">
        <f t="shared" ca="1" si="181"/>
        <v>0</v>
      </c>
      <c r="BT34" s="100">
        <f t="shared" ca="1" si="181"/>
        <v>0</v>
      </c>
      <c r="BU34" s="100">
        <f t="shared" ca="1" si="181"/>
        <v>0</v>
      </c>
      <c r="BV34" s="100">
        <f t="shared" ref="BV34" si="182">BV27+BV16+BV11+BV28</f>
        <v>0</v>
      </c>
      <c r="BW34" s="101">
        <f t="shared" ca="1" si="181"/>
        <v>0</v>
      </c>
      <c r="BX34" s="498"/>
      <c r="BY34" s="502"/>
      <c r="BZ34" s="500"/>
      <c r="CA34" s="501"/>
      <c r="CB34" s="91" t="s">
        <v>75</v>
      </c>
      <c r="CC34" s="100">
        <f t="shared" ref="CC34:CJ34" ca="1" si="183">CC27+CC16+CC11+CC28</f>
        <v>0</v>
      </c>
      <c r="CD34" s="100">
        <f t="shared" ca="1" si="183"/>
        <v>0</v>
      </c>
      <c r="CE34" s="100">
        <f t="shared" ca="1" si="183"/>
        <v>0</v>
      </c>
      <c r="CF34" s="100">
        <f t="shared" ca="1" si="183"/>
        <v>0</v>
      </c>
      <c r="CG34" s="100">
        <f t="shared" ca="1" si="183"/>
        <v>0</v>
      </c>
      <c r="CH34" s="100">
        <f t="shared" ca="1" si="183"/>
        <v>0</v>
      </c>
      <c r="CI34" s="100">
        <f t="shared" ref="CI34" si="184">CI27+CI16+CI11+CI28</f>
        <v>0</v>
      </c>
      <c r="CJ34" s="101">
        <f t="shared" ca="1" si="183"/>
        <v>0</v>
      </c>
      <c r="CK34" s="498"/>
      <c r="CL34" s="502"/>
    </row>
    <row r="35" spans="1:90" s="194" customFormat="1" ht="58">
      <c r="A35" s="510"/>
      <c r="B35" s="518" t="s">
        <v>76</v>
      </c>
      <c r="C35" s="516"/>
      <c r="D35" s="516"/>
      <c r="E35" s="516" t="s">
        <v>21</v>
      </c>
      <c r="F35" s="516"/>
      <c r="G35" s="516" t="s">
        <v>21</v>
      </c>
      <c r="H35" s="516" t="s">
        <v>21</v>
      </c>
      <c r="I35" s="516" t="s">
        <v>21</v>
      </c>
      <c r="J35" s="519"/>
      <c r="K35" s="511"/>
      <c r="L35" s="512"/>
      <c r="M35" s="513"/>
      <c r="N35" s="514"/>
      <c r="O35" s="518" t="s">
        <v>76</v>
      </c>
      <c r="P35" s="516"/>
      <c r="Q35" s="516"/>
      <c r="R35" s="516"/>
      <c r="S35" s="516"/>
      <c r="T35" s="516"/>
      <c r="U35" s="516"/>
      <c r="V35" s="516"/>
      <c r="W35" s="519"/>
      <c r="X35" s="511"/>
      <c r="Y35" s="515"/>
      <c r="Z35" s="513"/>
      <c r="AA35" s="514"/>
      <c r="AB35" s="518" t="s">
        <v>76</v>
      </c>
      <c r="AC35" s="516"/>
      <c r="AD35" s="516"/>
      <c r="AE35" s="516"/>
      <c r="AF35" s="516"/>
      <c r="AG35" s="516"/>
      <c r="AH35" s="516"/>
      <c r="AI35" s="516"/>
      <c r="AJ35" s="519"/>
      <c r="AK35" s="511"/>
      <c r="AL35" s="515"/>
      <c r="AM35" s="513"/>
      <c r="AN35" s="514"/>
      <c r="AO35" s="518" t="s">
        <v>76</v>
      </c>
      <c r="AP35" s="516"/>
      <c r="AQ35" s="516"/>
      <c r="AR35" s="516"/>
      <c r="AS35" s="516"/>
      <c r="AT35" s="516"/>
      <c r="AU35" s="516"/>
      <c r="AV35" s="516"/>
      <c r="AW35" s="519"/>
      <c r="AX35" s="511"/>
      <c r="AY35" s="515"/>
      <c r="AZ35" s="513"/>
      <c r="BA35" s="514"/>
      <c r="BB35" s="518" t="s">
        <v>76</v>
      </c>
      <c r="BC35" s="516"/>
      <c r="BD35" s="516"/>
      <c r="BE35" s="516"/>
      <c r="BF35" s="516"/>
      <c r="BG35" s="516"/>
      <c r="BH35" s="516"/>
      <c r="BI35" s="516"/>
      <c r="BJ35" s="519"/>
      <c r="BK35" s="511"/>
      <c r="BL35" s="515"/>
      <c r="BM35" s="513"/>
      <c r="BN35" s="514"/>
      <c r="BO35" s="518" t="s">
        <v>76</v>
      </c>
      <c r="BP35" s="516"/>
      <c r="BQ35" s="516"/>
      <c r="BR35" s="516"/>
      <c r="BS35" s="516"/>
      <c r="BT35" s="516"/>
      <c r="BU35" s="516"/>
      <c r="BV35" s="516"/>
      <c r="BW35" s="519"/>
      <c r="BX35" s="511"/>
      <c r="BY35" s="515"/>
      <c r="BZ35" s="513"/>
      <c r="CA35" s="514"/>
      <c r="CB35" s="518" t="s">
        <v>76</v>
      </c>
      <c r="CC35" s="516"/>
      <c r="CD35" s="516"/>
      <c r="CE35" s="516"/>
      <c r="CF35" s="516"/>
      <c r="CG35" s="516"/>
      <c r="CH35" s="516"/>
      <c r="CI35" s="516"/>
      <c r="CJ35" s="519"/>
      <c r="CK35" s="511"/>
      <c r="CL35" s="515"/>
    </row>
    <row r="36" spans="1:90" s="194" customFormat="1" ht="15" thickBot="1">
      <c r="A36" s="510"/>
      <c r="B36" s="520" t="s">
        <v>77</v>
      </c>
      <c r="C36" s="521"/>
      <c r="D36" s="521"/>
      <c r="E36" s="521"/>
      <c r="F36" s="521"/>
      <c r="G36" s="521"/>
      <c r="H36" s="521"/>
      <c r="I36" s="521"/>
      <c r="J36" s="522"/>
      <c r="K36" s="523" t="s">
        <v>78</v>
      </c>
      <c r="L36" s="512"/>
      <c r="M36" s="513"/>
      <c r="N36" s="514"/>
      <c r="O36" s="520" t="s">
        <v>77</v>
      </c>
      <c r="P36" s="521"/>
      <c r="Q36" s="521"/>
      <c r="R36" s="521"/>
      <c r="S36" s="521"/>
      <c r="T36" s="521"/>
      <c r="U36" s="521"/>
      <c r="V36" s="521"/>
      <c r="W36" s="522"/>
      <c r="X36" s="523" t="s">
        <v>78</v>
      </c>
      <c r="Y36" s="515"/>
      <c r="Z36" s="513"/>
      <c r="AA36" s="514"/>
      <c r="AB36" s="520" t="s">
        <v>77</v>
      </c>
      <c r="AC36" s="521"/>
      <c r="AD36" s="521"/>
      <c r="AE36" s="521"/>
      <c r="AF36" s="521"/>
      <c r="AG36" s="521"/>
      <c r="AH36" s="521"/>
      <c r="AI36" s="521"/>
      <c r="AJ36" s="522"/>
      <c r="AK36" s="523" t="s">
        <v>78</v>
      </c>
      <c r="AL36" s="515"/>
      <c r="AM36" s="513"/>
      <c r="AN36" s="514"/>
      <c r="AO36" s="520" t="s">
        <v>77</v>
      </c>
      <c r="AP36" s="521"/>
      <c r="AQ36" s="521"/>
      <c r="AR36" s="521"/>
      <c r="AS36" s="521"/>
      <c r="AT36" s="521"/>
      <c r="AU36" s="521"/>
      <c r="AV36" s="521"/>
      <c r="AW36" s="522"/>
      <c r="AX36" s="523" t="s">
        <v>78</v>
      </c>
      <c r="AY36" s="515"/>
      <c r="AZ36" s="513"/>
      <c r="BA36" s="514"/>
      <c r="BB36" s="520" t="s">
        <v>77</v>
      </c>
      <c r="BC36" s="521"/>
      <c r="BD36" s="521"/>
      <c r="BE36" s="521"/>
      <c r="BF36" s="521"/>
      <c r="BG36" s="521"/>
      <c r="BH36" s="521"/>
      <c r="BI36" s="521"/>
      <c r="BJ36" s="522"/>
      <c r="BK36" s="523" t="s">
        <v>78</v>
      </c>
      <c r="BL36" s="515"/>
      <c r="BM36" s="513"/>
      <c r="BN36" s="514"/>
      <c r="BO36" s="520" t="s">
        <v>77</v>
      </c>
      <c r="BP36" s="521"/>
      <c r="BQ36" s="521"/>
      <c r="BR36" s="521"/>
      <c r="BS36" s="521"/>
      <c r="BT36" s="521"/>
      <c r="BU36" s="521"/>
      <c r="BV36" s="521"/>
      <c r="BW36" s="522"/>
      <c r="BX36" s="523" t="s">
        <v>78</v>
      </c>
      <c r="BY36" s="515"/>
      <c r="BZ36" s="513"/>
      <c r="CA36" s="514"/>
      <c r="CB36" s="520" t="s">
        <v>77</v>
      </c>
      <c r="CC36" s="521"/>
      <c r="CD36" s="521"/>
      <c r="CE36" s="521"/>
      <c r="CF36" s="521"/>
      <c r="CG36" s="521"/>
      <c r="CH36" s="521"/>
      <c r="CI36" s="521"/>
      <c r="CJ36" s="522"/>
      <c r="CK36" s="523" t="s">
        <v>78</v>
      </c>
      <c r="CL36" s="515"/>
    </row>
    <row r="37" spans="1:90" ht="15.5" thickTop="1" thickBot="1">
      <c r="A37" s="497"/>
      <c r="B37" s="456" t="s">
        <v>79</v>
      </c>
      <c r="C37" s="457">
        <f ca="1">IF(C9,C11+C14+C16,0)</f>
        <v>0</v>
      </c>
      <c r="D37" s="457">
        <f ca="1">IF(D9,D11+D14+D16,0)</f>
        <v>0</v>
      </c>
      <c r="E37" s="457">
        <f ca="1">IF(E9,E11+E14+E16,0)</f>
        <v>0</v>
      </c>
      <c r="F37" s="457">
        <f t="shared" ref="F37:H37" ca="1" si="185">IF(F9,F11+F14+F16,0)</f>
        <v>0</v>
      </c>
      <c r="G37" s="457">
        <f t="shared" ca="1" si="185"/>
        <v>44730</v>
      </c>
      <c r="H37" s="457">
        <f t="shared" ca="1" si="185"/>
        <v>112190</v>
      </c>
      <c r="I37" s="457">
        <f t="shared" ref="I37" ca="1" si="186">IF(I9,I11+I14+I16,0)</f>
        <v>120380</v>
      </c>
      <c r="J37" s="458">
        <f ca="1">IF(J9,J11+J14+J16+J28,0)</f>
        <v>0</v>
      </c>
      <c r="K37" s="469">
        <f ca="1">SUM(C37:J37)</f>
        <v>277300</v>
      </c>
      <c r="L37" s="499"/>
      <c r="M37" s="500"/>
      <c r="N37" s="501"/>
      <c r="O37" s="456" t="s">
        <v>79</v>
      </c>
      <c r="P37" s="457">
        <f ca="1">IF(P9,P11+P14+P16,0)</f>
        <v>0</v>
      </c>
      <c r="Q37" s="457">
        <f t="shared" ref="Q37:V37" ca="1" si="187">IF(Q9,Q11+Q14+Q16,0)</f>
        <v>0</v>
      </c>
      <c r="R37" s="457">
        <f t="shared" ca="1" si="187"/>
        <v>0</v>
      </c>
      <c r="S37" s="457">
        <f t="shared" ca="1" si="187"/>
        <v>0</v>
      </c>
      <c r="T37" s="457">
        <f t="shared" ca="1" si="187"/>
        <v>0</v>
      </c>
      <c r="U37" s="457">
        <f t="shared" ca="1" si="187"/>
        <v>0</v>
      </c>
      <c r="V37" s="457">
        <f t="shared" si="187"/>
        <v>0</v>
      </c>
      <c r="W37" s="458">
        <f>IF(W9,W11+W14+W16+W28,0)</f>
        <v>0</v>
      </c>
      <c r="X37" s="469">
        <f ca="1">SUM(P37:W37)</f>
        <v>0</v>
      </c>
      <c r="Y37" s="502"/>
      <c r="Z37" s="500"/>
      <c r="AA37" s="501"/>
      <c r="AB37" s="456" t="s">
        <v>79</v>
      </c>
      <c r="AC37" s="457">
        <f ca="1">IF(AC9,AC11+AC14+AC16,0)</f>
        <v>0</v>
      </c>
      <c r="AD37" s="457">
        <f t="shared" ref="AD37:AI37" ca="1" si="188">IF(AD9,AD11+AD14+AD16,0)</f>
        <v>0</v>
      </c>
      <c r="AE37" s="457">
        <f t="shared" ca="1" si="188"/>
        <v>0</v>
      </c>
      <c r="AF37" s="457">
        <f t="shared" ca="1" si="188"/>
        <v>0</v>
      </c>
      <c r="AG37" s="457">
        <f t="shared" ca="1" si="188"/>
        <v>0</v>
      </c>
      <c r="AH37" s="457">
        <f t="shared" ca="1" si="188"/>
        <v>0</v>
      </c>
      <c r="AI37" s="457">
        <f t="shared" si="188"/>
        <v>0</v>
      </c>
      <c r="AJ37" s="458">
        <f>IF(AJ9,AJ11+AJ14+AJ16+AJ28,0)</f>
        <v>0</v>
      </c>
      <c r="AK37" s="469">
        <f ca="1">SUM(AC37:AJ37)</f>
        <v>0</v>
      </c>
      <c r="AL37" s="502"/>
      <c r="AM37" s="500"/>
      <c r="AN37" s="501"/>
      <c r="AO37" s="456" t="s">
        <v>79</v>
      </c>
      <c r="AP37" s="457">
        <f ca="1">IF(AP9,AP11+AP14+AP16,0)</f>
        <v>0</v>
      </c>
      <c r="AQ37" s="457">
        <f t="shared" ref="AQ37:AV37" ca="1" si="189">IF(AQ9,AQ11+AQ14+AQ16,0)</f>
        <v>0</v>
      </c>
      <c r="AR37" s="457">
        <f t="shared" ca="1" si="189"/>
        <v>0</v>
      </c>
      <c r="AS37" s="457">
        <f t="shared" ca="1" si="189"/>
        <v>0</v>
      </c>
      <c r="AT37" s="457">
        <f t="shared" ca="1" si="189"/>
        <v>0</v>
      </c>
      <c r="AU37" s="457">
        <f t="shared" ca="1" si="189"/>
        <v>0</v>
      </c>
      <c r="AV37" s="457">
        <f t="shared" si="189"/>
        <v>0</v>
      </c>
      <c r="AW37" s="458">
        <f>IF(AW9,AW11+AW14+AW16+AW28,0)</f>
        <v>0</v>
      </c>
      <c r="AX37" s="469">
        <f ca="1">SUM(AP37:AW37)</f>
        <v>0</v>
      </c>
      <c r="AY37" s="502"/>
      <c r="AZ37" s="500"/>
      <c r="BA37" s="501"/>
      <c r="BB37" s="456" t="s">
        <v>79</v>
      </c>
      <c r="BC37" s="457">
        <f ca="1">IF(BC9,BC11+BC14+BC16,0)</f>
        <v>0</v>
      </c>
      <c r="BD37" s="457">
        <f t="shared" ref="BD37:BI37" ca="1" si="190">IF(BD9,BD11+BD14+BD16,0)</f>
        <v>0</v>
      </c>
      <c r="BE37" s="457">
        <f t="shared" ca="1" si="190"/>
        <v>0</v>
      </c>
      <c r="BF37" s="457">
        <f t="shared" ca="1" si="190"/>
        <v>0</v>
      </c>
      <c r="BG37" s="457">
        <f t="shared" ca="1" si="190"/>
        <v>0</v>
      </c>
      <c r="BH37" s="457">
        <f t="shared" ca="1" si="190"/>
        <v>0</v>
      </c>
      <c r="BI37" s="457">
        <f t="shared" si="190"/>
        <v>0</v>
      </c>
      <c r="BJ37" s="458">
        <f>IF(BJ9,BJ11+BJ14+BJ16+BJ28,0)</f>
        <v>0</v>
      </c>
      <c r="BK37" s="469">
        <f ca="1">SUM(BC37:BJ37)</f>
        <v>0</v>
      </c>
      <c r="BL37" s="502"/>
      <c r="BM37" s="500"/>
      <c r="BN37" s="501"/>
      <c r="BO37" s="456" t="s">
        <v>79</v>
      </c>
      <c r="BP37" s="457">
        <f ca="1">IF(BP9,BP11+BP14+BP16,0)</f>
        <v>0</v>
      </c>
      <c r="BQ37" s="457">
        <f t="shared" ref="BQ37:BV37" ca="1" si="191">IF(BQ9,BQ11+BQ14+BQ16,0)</f>
        <v>0</v>
      </c>
      <c r="BR37" s="457">
        <f t="shared" ca="1" si="191"/>
        <v>0</v>
      </c>
      <c r="BS37" s="457">
        <f t="shared" ca="1" si="191"/>
        <v>0</v>
      </c>
      <c r="BT37" s="457">
        <f t="shared" ca="1" si="191"/>
        <v>0</v>
      </c>
      <c r="BU37" s="457">
        <f t="shared" ca="1" si="191"/>
        <v>0</v>
      </c>
      <c r="BV37" s="457">
        <f t="shared" si="191"/>
        <v>0</v>
      </c>
      <c r="BW37" s="458">
        <f>IF(BW9,BW11+BW14+BW16+BW28,0)</f>
        <v>0</v>
      </c>
      <c r="BX37" s="469">
        <f ca="1">SUM(BP37:BW37)</f>
        <v>0</v>
      </c>
      <c r="BY37" s="502"/>
      <c r="BZ37" s="500"/>
      <c r="CA37" s="501"/>
      <c r="CB37" s="456" t="s">
        <v>79</v>
      </c>
      <c r="CC37" s="457">
        <f ca="1">IF(CC9,CC11+CC14+CC16,0)</f>
        <v>0</v>
      </c>
      <c r="CD37" s="457">
        <f t="shared" ref="CD37:CI37" ca="1" si="192">IF(CD9,CD11+CD14+CD16,0)</f>
        <v>0</v>
      </c>
      <c r="CE37" s="457">
        <f t="shared" ca="1" si="192"/>
        <v>0</v>
      </c>
      <c r="CF37" s="457">
        <f t="shared" ca="1" si="192"/>
        <v>0</v>
      </c>
      <c r="CG37" s="457">
        <f t="shared" ca="1" si="192"/>
        <v>0</v>
      </c>
      <c r="CH37" s="457">
        <f t="shared" ca="1" si="192"/>
        <v>0</v>
      </c>
      <c r="CI37" s="457">
        <f t="shared" si="192"/>
        <v>0</v>
      </c>
      <c r="CJ37" s="458">
        <f>IF(CJ9,CJ11+CJ14+CJ16+CJ28,0)</f>
        <v>0</v>
      </c>
      <c r="CK37" s="469">
        <f ca="1">SUM(CC37:CJ37)</f>
        <v>0</v>
      </c>
      <c r="CL37" s="502"/>
    </row>
    <row r="38" spans="1:90">
      <c r="A38" s="497"/>
      <c r="B38" s="459" t="s">
        <v>80</v>
      </c>
      <c r="C38" s="460">
        <f ca="1">IF(C7&gt;=DATE(2024,3,27),70%,60%)</f>
        <v>0.7</v>
      </c>
      <c r="D38" s="460">
        <f ca="1">IF(C7&gt;=DATE(2024,3,27),70%,60%)</f>
        <v>0.7</v>
      </c>
      <c r="E38" s="460">
        <f ca="1">IF(C7&gt;=DATE(2024,3,27),70%,60%)</f>
        <v>0.7</v>
      </c>
      <c r="F38" s="460">
        <f ca="1">IF(C7&gt;=DATE(2024,3,27),70%,60%)</f>
        <v>0.7</v>
      </c>
      <c r="G38" s="460">
        <f ca="1">IF(C7&gt;=DATE(2024,3,27),70%,60%)</f>
        <v>0.7</v>
      </c>
      <c r="H38" s="460">
        <f ca="1">IF(C7&gt;=DATE(2024,3,27),70%,60%)</f>
        <v>0.7</v>
      </c>
      <c r="I38" s="460">
        <f ca="1">IF(C7&gt;=DATE(2024,3,27),70%,60%)</f>
        <v>0.7</v>
      </c>
      <c r="J38" s="466">
        <f ca="1">IF(C7&gt;=DATE(2024,3,27),70%,60%)</f>
        <v>0.7</v>
      </c>
      <c r="K38" s="452"/>
      <c r="L38" s="499"/>
      <c r="M38" s="500"/>
      <c r="N38" s="501"/>
      <c r="O38" s="459" t="s">
        <v>80</v>
      </c>
      <c r="P38" s="460">
        <f ca="1">IF(P7&gt;=DATE(2024,3,27),70%,60%)</f>
        <v>0.7</v>
      </c>
      <c r="Q38" s="460">
        <f ca="1">IF(P7&gt;=DATE(2024,3,27),70%,60%)</f>
        <v>0.7</v>
      </c>
      <c r="R38" s="460">
        <f ca="1">IF(P7&gt;=DATE(2024,3,27),70%,60%)</f>
        <v>0.7</v>
      </c>
      <c r="S38" s="460">
        <f ca="1">IF(P7&gt;=DATE(2024,3,27),70%,60%)</f>
        <v>0.7</v>
      </c>
      <c r="T38" s="460">
        <f ca="1">IF(P7&gt;=DATE(2024,3,27),70%,60%)</f>
        <v>0.7</v>
      </c>
      <c r="U38" s="460">
        <f ca="1">IF(P7&gt;=DATE(2024,3,27),70%,60%)</f>
        <v>0.7</v>
      </c>
      <c r="V38" s="460">
        <f ca="1">IF(P7&gt;=DATE(2024,3,27),70%,60%)</f>
        <v>0.7</v>
      </c>
      <c r="W38" s="466">
        <f ca="1">IF(P7&gt;=DATE(2024,3,27),70%,60%)</f>
        <v>0.7</v>
      </c>
      <c r="X38" s="452"/>
      <c r="Y38" s="502"/>
      <c r="Z38" s="500"/>
      <c r="AA38" s="501"/>
      <c r="AB38" s="459" t="s">
        <v>80</v>
      </c>
      <c r="AC38" s="460">
        <f ca="1">IF(AC7&gt;=DATE(2024,3,27),70%,60%)</f>
        <v>0.7</v>
      </c>
      <c r="AD38" s="460">
        <f ca="1">IF(AC7&gt;=DATE(2024,3,27),70%,60%)</f>
        <v>0.7</v>
      </c>
      <c r="AE38" s="460">
        <f ca="1">IF(AC7&gt;=DATE(2024,3,27),70%,60%)</f>
        <v>0.7</v>
      </c>
      <c r="AF38" s="460">
        <f ca="1">IF(AC7&gt;=DATE(2024,3,27),70%,60%)</f>
        <v>0.7</v>
      </c>
      <c r="AG38" s="460">
        <f ca="1">IF(AC7&gt;=DATE(2024,3,27),70%,60%)</f>
        <v>0.7</v>
      </c>
      <c r="AH38" s="460">
        <f ca="1">IF(AC7&gt;=DATE(2024,3,27),70%,60%)</f>
        <v>0.7</v>
      </c>
      <c r="AI38" s="460">
        <f ca="1">IF(AC7&gt;=DATE(2024,3,27),70%,60%)</f>
        <v>0.7</v>
      </c>
      <c r="AJ38" s="466">
        <f ca="1">IF(AC7&gt;=DATE(2024,3,27),70%,60%)</f>
        <v>0.7</v>
      </c>
      <c r="AK38" s="452"/>
      <c r="AL38" s="502"/>
      <c r="AM38" s="500"/>
      <c r="AN38" s="501"/>
      <c r="AO38" s="459" t="s">
        <v>80</v>
      </c>
      <c r="AP38" s="460">
        <f ca="1">IF(AP7&gt;=DATE(2024,3,27),70%,60%)</f>
        <v>0.7</v>
      </c>
      <c r="AQ38" s="460">
        <f ca="1">IF(AP7&gt;=DATE(2024,3,27),70%,60%)</f>
        <v>0.7</v>
      </c>
      <c r="AR38" s="460">
        <f ca="1">IF(AP7&gt;=DATE(2024,3,27),70%,60%)</f>
        <v>0.7</v>
      </c>
      <c r="AS38" s="460">
        <f ca="1">IF(AP7&gt;=DATE(2024,3,27),70%,60%)</f>
        <v>0.7</v>
      </c>
      <c r="AT38" s="460">
        <f ca="1">IF(AP7&gt;=DATE(2024,3,27),70%,60%)</f>
        <v>0.7</v>
      </c>
      <c r="AU38" s="460">
        <f ca="1">IF(AP7&gt;=DATE(2024,3,27),70%,60%)</f>
        <v>0.7</v>
      </c>
      <c r="AV38" s="460">
        <f ca="1">IF(AP7&gt;=DATE(2024,3,27),70%,60%)</f>
        <v>0.7</v>
      </c>
      <c r="AW38" s="466">
        <f ca="1">IF(AP7&gt;=DATE(2024,3,27),70%,60%)</f>
        <v>0.7</v>
      </c>
      <c r="AX38" s="452"/>
      <c r="AY38" s="502"/>
      <c r="AZ38" s="500"/>
      <c r="BA38" s="501"/>
      <c r="BB38" s="459" t="s">
        <v>80</v>
      </c>
      <c r="BC38" s="460">
        <f ca="1">IF(BC7&gt;=DATE(2024,3,27),70%,60%)</f>
        <v>0.7</v>
      </c>
      <c r="BD38" s="460">
        <f ca="1">IF(BC7&gt;=DATE(2024,3,27),70%,60%)</f>
        <v>0.7</v>
      </c>
      <c r="BE38" s="460">
        <f ca="1">IF(BC7&gt;=DATE(2024,3,27),70%,60%)</f>
        <v>0.7</v>
      </c>
      <c r="BF38" s="460">
        <f ca="1">IF(BC7&gt;=DATE(2024,3,27),70%,60%)</f>
        <v>0.7</v>
      </c>
      <c r="BG38" s="460">
        <f ca="1">IF(BC7&gt;=DATE(2024,3,27),70%,60%)</f>
        <v>0.7</v>
      </c>
      <c r="BH38" s="460">
        <f ca="1">IF(BC7&gt;=DATE(2024,3,27),70%,60%)</f>
        <v>0.7</v>
      </c>
      <c r="BI38" s="460">
        <f ca="1">IF(BC7&gt;=DATE(2024,3,27),70%,60%)</f>
        <v>0.7</v>
      </c>
      <c r="BJ38" s="466">
        <f ca="1">IF(BC7&gt;=DATE(2024,3,27),70%,60%)</f>
        <v>0.7</v>
      </c>
      <c r="BK38" s="452"/>
      <c r="BL38" s="502"/>
      <c r="BM38" s="500"/>
      <c r="BN38" s="501"/>
      <c r="BO38" s="459" t="s">
        <v>80</v>
      </c>
      <c r="BP38" s="460">
        <f ca="1">IF(BP7&gt;=DATE(2024,3,27),70%,60%)</f>
        <v>0.7</v>
      </c>
      <c r="BQ38" s="460">
        <f ca="1">IF(BP7&gt;=DATE(2024,3,27),70%,60%)</f>
        <v>0.7</v>
      </c>
      <c r="BR38" s="460">
        <f ca="1">IF(BP7&gt;=DATE(2024,3,27),70%,60%)</f>
        <v>0.7</v>
      </c>
      <c r="BS38" s="460">
        <f ca="1">IF(BP7&gt;=DATE(2024,3,27),70%,60%)</f>
        <v>0.7</v>
      </c>
      <c r="BT38" s="460">
        <f ca="1">IF(BP7&gt;=DATE(2024,3,27),70%,60%)</f>
        <v>0.7</v>
      </c>
      <c r="BU38" s="460">
        <f ca="1">IF(BP7&gt;=DATE(2024,3,27),70%,60%)</f>
        <v>0.7</v>
      </c>
      <c r="BV38" s="460">
        <f ca="1">IF(BP7&gt;=DATE(2024,3,27),70%,60%)</f>
        <v>0.7</v>
      </c>
      <c r="BW38" s="466">
        <f ca="1">IF(BP7&gt;=DATE(2024,3,27),70%,60%)</f>
        <v>0.7</v>
      </c>
      <c r="BX38" s="452"/>
      <c r="BY38" s="502"/>
      <c r="BZ38" s="500"/>
      <c r="CA38" s="501"/>
      <c r="CB38" s="459" t="s">
        <v>80</v>
      </c>
      <c r="CC38" s="460">
        <f ca="1">IF(CC7&gt;=DATE(2024,3,27),70%,60%)</f>
        <v>0.7</v>
      </c>
      <c r="CD38" s="460">
        <f ca="1">IF(CC7&gt;=DATE(2024,3,27),70%,60%)</f>
        <v>0.7</v>
      </c>
      <c r="CE38" s="460">
        <f ca="1">IF(CC7&gt;=DATE(2024,3,27),70%,60%)</f>
        <v>0.7</v>
      </c>
      <c r="CF38" s="460">
        <f ca="1">IF(CC7&gt;=DATE(2024,3,27),70%,60%)</f>
        <v>0.7</v>
      </c>
      <c r="CG38" s="460">
        <f ca="1">IF(CC7&gt;=DATE(2024,3,27),70%,60%)</f>
        <v>0.7</v>
      </c>
      <c r="CH38" s="460">
        <f ca="1">IF(CC7&gt;=DATE(2024,3,27),70%,60%)</f>
        <v>0.7</v>
      </c>
      <c r="CI38" s="460">
        <f ca="1">IF(CC7&gt;=DATE(2024,3,27),70%,60%)</f>
        <v>0.7</v>
      </c>
      <c r="CJ38" s="466">
        <f ca="1">IF(CC7&gt;=DATE(2024,3,27),70%,60%)</f>
        <v>0.7</v>
      </c>
      <c r="CK38" s="452"/>
      <c r="CL38" s="502"/>
    </row>
    <row r="39" spans="1:90">
      <c r="A39" s="497"/>
      <c r="B39" s="459" t="s">
        <v>81</v>
      </c>
      <c r="C39" s="461">
        <f ca="1">IF(C9,C11+C14+C16*C38,0)</f>
        <v>0</v>
      </c>
      <c r="D39" s="461">
        <f ca="1">IF(D9,D11+D14+D16*D38,0)</f>
        <v>0</v>
      </c>
      <c r="E39" s="461">
        <f ca="1">IF(E9,E11+E14+E16*E38+E28,0)</f>
        <v>0</v>
      </c>
      <c r="F39" s="461">
        <f t="shared" ref="F39:J39" ca="1" si="193">IF(F9,F11+F14+F16*F38+F28,0)</f>
        <v>0</v>
      </c>
      <c r="G39" s="461">
        <f t="shared" ca="1" si="193"/>
        <v>44730</v>
      </c>
      <c r="H39" s="461">
        <f t="shared" ca="1" si="193"/>
        <v>112190</v>
      </c>
      <c r="I39" s="461">
        <f t="shared" ca="1" si="193"/>
        <v>120380</v>
      </c>
      <c r="J39" s="467">
        <f t="shared" ca="1" si="193"/>
        <v>0</v>
      </c>
      <c r="K39" s="452"/>
      <c r="L39" s="499"/>
      <c r="M39" s="500"/>
      <c r="N39" s="501"/>
      <c r="O39" s="459" t="s">
        <v>81</v>
      </c>
      <c r="P39" s="461">
        <f ca="1">IF(P9,P11+P14+P16*P38,0)</f>
        <v>0</v>
      </c>
      <c r="Q39" s="461">
        <f ca="1">IF(Q9,Q11+Q14+Q16*Q38,0)</f>
        <v>0</v>
      </c>
      <c r="R39" s="461">
        <f t="shared" ref="R39:W39" ca="1" si="194">IF(R9,R11+R14+R16*R38+R28,0)</f>
        <v>0</v>
      </c>
      <c r="S39" s="461">
        <f t="shared" ca="1" si="194"/>
        <v>0</v>
      </c>
      <c r="T39" s="461">
        <f t="shared" ca="1" si="194"/>
        <v>0</v>
      </c>
      <c r="U39" s="461">
        <f t="shared" ca="1" si="194"/>
        <v>0</v>
      </c>
      <c r="V39" s="461">
        <f t="shared" si="194"/>
        <v>0</v>
      </c>
      <c r="W39" s="467">
        <f t="shared" si="194"/>
        <v>0</v>
      </c>
      <c r="X39" s="452"/>
      <c r="Y39" s="502"/>
      <c r="Z39" s="500"/>
      <c r="AA39" s="501"/>
      <c r="AB39" s="459" t="s">
        <v>81</v>
      </c>
      <c r="AC39" s="461">
        <f ca="1">IF(AC9,AC11+AC14+AC16*AC38,0)</f>
        <v>0</v>
      </c>
      <c r="AD39" s="461">
        <f ca="1">IF(AD9,AD11+AD14+AD16*AD38,0)</f>
        <v>0</v>
      </c>
      <c r="AE39" s="461">
        <f t="shared" ref="AE39:AJ39" ca="1" si="195">IF(AE9,AE11+AE14+AE16*AE38+AE28,0)</f>
        <v>0</v>
      </c>
      <c r="AF39" s="461">
        <f t="shared" ca="1" si="195"/>
        <v>0</v>
      </c>
      <c r="AG39" s="461">
        <f t="shared" ca="1" si="195"/>
        <v>0</v>
      </c>
      <c r="AH39" s="461">
        <f t="shared" ca="1" si="195"/>
        <v>0</v>
      </c>
      <c r="AI39" s="461">
        <f t="shared" si="195"/>
        <v>0</v>
      </c>
      <c r="AJ39" s="467">
        <f t="shared" si="195"/>
        <v>0</v>
      </c>
      <c r="AK39" s="452"/>
      <c r="AL39" s="502"/>
      <c r="AM39" s="500"/>
      <c r="AN39" s="501"/>
      <c r="AO39" s="459" t="s">
        <v>81</v>
      </c>
      <c r="AP39" s="461">
        <f ca="1">IF(AP9,AP11+AP14+AP16*AP38,0)</f>
        <v>0</v>
      </c>
      <c r="AQ39" s="461">
        <f ca="1">IF(AQ9,AQ11+AQ14+AQ16*AQ38,0)</f>
        <v>0</v>
      </c>
      <c r="AR39" s="461">
        <f t="shared" ref="AR39:AW39" ca="1" si="196">IF(AR9,AR11+AR14+AR16*AR38+AR28,0)</f>
        <v>0</v>
      </c>
      <c r="AS39" s="461">
        <f t="shared" ca="1" si="196"/>
        <v>0</v>
      </c>
      <c r="AT39" s="461">
        <f t="shared" ca="1" si="196"/>
        <v>0</v>
      </c>
      <c r="AU39" s="461">
        <f t="shared" ca="1" si="196"/>
        <v>0</v>
      </c>
      <c r="AV39" s="461">
        <f t="shared" si="196"/>
        <v>0</v>
      </c>
      <c r="AW39" s="467">
        <f t="shared" si="196"/>
        <v>0</v>
      </c>
      <c r="AX39" s="452"/>
      <c r="AY39" s="502"/>
      <c r="AZ39" s="500"/>
      <c r="BA39" s="501"/>
      <c r="BB39" s="459" t="s">
        <v>81</v>
      </c>
      <c r="BC39" s="461">
        <f ca="1">IF(BC9,BC11+BC14+BC16*BC38,0)</f>
        <v>0</v>
      </c>
      <c r="BD39" s="461">
        <f ca="1">IF(BD9,BD11+BD14+BD16*BD38,0)</f>
        <v>0</v>
      </c>
      <c r="BE39" s="461">
        <f t="shared" ref="BE39:BJ39" ca="1" si="197">IF(BE9,BE11+BE14+BE16*BE38+BE28,0)</f>
        <v>0</v>
      </c>
      <c r="BF39" s="461">
        <f t="shared" ca="1" si="197"/>
        <v>0</v>
      </c>
      <c r="BG39" s="461">
        <f t="shared" ca="1" si="197"/>
        <v>0</v>
      </c>
      <c r="BH39" s="461">
        <f t="shared" ca="1" si="197"/>
        <v>0</v>
      </c>
      <c r="BI39" s="461">
        <f t="shared" si="197"/>
        <v>0</v>
      </c>
      <c r="BJ39" s="467">
        <f t="shared" si="197"/>
        <v>0</v>
      </c>
      <c r="BK39" s="452"/>
      <c r="BL39" s="502"/>
      <c r="BM39" s="500"/>
      <c r="BN39" s="501"/>
      <c r="BO39" s="459" t="s">
        <v>81</v>
      </c>
      <c r="BP39" s="461">
        <f ca="1">IF(BP9,BP11+BP14+BP16*BP38,0)</f>
        <v>0</v>
      </c>
      <c r="BQ39" s="461">
        <f ca="1">IF(BQ9,BQ11+BQ14+BQ16*BQ38,0)</f>
        <v>0</v>
      </c>
      <c r="BR39" s="461">
        <f t="shared" ref="BR39:BW39" ca="1" si="198">IF(BR9,BR11+BR14+BR16*BR38+BR28,0)</f>
        <v>0</v>
      </c>
      <c r="BS39" s="461">
        <f t="shared" ca="1" si="198"/>
        <v>0</v>
      </c>
      <c r="BT39" s="461">
        <f t="shared" ca="1" si="198"/>
        <v>0</v>
      </c>
      <c r="BU39" s="461">
        <f t="shared" ca="1" si="198"/>
        <v>0</v>
      </c>
      <c r="BV39" s="461">
        <f t="shared" si="198"/>
        <v>0</v>
      </c>
      <c r="BW39" s="467">
        <f t="shared" si="198"/>
        <v>0</v>
      </c>
      <c r="BX39" s="452"/>
      <c r="BY39" s="502"/>
      <c r="BZ39" s="500"/>
      <c r="CA39" s="501"/>
      <c r="CB39" s="459" t="s">
        <v>81</v>
      </c>
      <c r="CC39" s="461">
        <f ca="1">IF(CC9,CC11+CC14+CC16*CC38,0)</f>
        <v>0</v>
      </c>
      <c r="CD39" s="461">
        <f ca="1">IF(CD9,CD11+CD14+CD16*CD38,0)</f>
        <v>0</v>
      </c>
      <c r="CE39" s="461">
        <f t="shared" ref="CE39:CJ39" ca="1" si="199">IF(CE9,CE11+CE14+CE16*CE38+CE28,0)</f>
        <v>0</v>
      </c>
      <c r="CF39" s="461">
        <f t="shared" ca="1" si="199"/>
        <v>0</v>
      </c>
      <c r="CG39" s="461">
        <f t="shared" ca="1" si="199"/>
        <v>0</v>
      </c>
      <c r="CH39" s="461">
        <f t="shared" ca="1" si="199"/>
        <v>0</v>
      </c>
      <c r="CI39" s="461">
        <f t="shared" si="199"/>
        <v>0</v>
      </c>
      <c r="CJ39" s="467">
        <f t="shared" si="199"/>
        <v>0</v>
      </c>
      <c r="CK39" s="452"/>
      <c r="CL39" s="502"/>
    </row>
    <row r="40" spans="1:90" ht="43.5">
      <c r="A40" s="497"/>
      <c r="B40" s="459" t="s">
        <v>82</v>
      </c>
      <c r="C40" s="463">
        <f ca="1">IF(C7&gt;=DATE(2026,1,1),C39*20%,0)</f>
        <v>0</v>
      </c>
      <c r="D40" s="463">
        <f ca="1">IF(C7&gt;=DATE(2026,1,1),D39*20%,0)</f>
        <v>0</v>
      </c>
      <c r="E40" s="463">
        <f ca="1">IF(C7&gt;=DATE(2026,1,1),E39*20%,0)</f>
        <v>0</v>
      </c>
      <c r="F40" s="463">
        <f ca="1">IF(C7&gt;=DATE(2026,1,1),F39*20%,0)</f>
        <v>0</v>
      </c>
      <c r="G40" s="463">
        <f ca="1">IF(C7&gt;=DATE(2026,1,1),G39*20%,0)</f>
        <v>8946</v>
      </c>
      <c r="H40" s="463">
        <f ca="1">IF(C7&gt;=DATE(2026,1,1),H39*20%,0)</f>
        <v>22438</v>
      </c>
      <c r="I40" s="463">
        <f ca="1">IF(C7&gt;=DATE(2026,1,1),I39*20%,0)</f>
        <v>24076</v>
      </c>
      <c r="J40" s="467">
        <f ca="1">IF(C7&gt;=DATE(2026,1,1),J39*20%,0)</f>
        <v>0</v>
      </c>
      <c r="K40" s="452"/>
      <c r="L40" s="499"/>
      <c r="M40" s="500"/>
      <c r="N40" s="501"/>
      <c r="O40" s="459" t="s">
        <v>82</v>
      </c>
      <c r="P40" s="463">
        <f ca="1">IF(P7&gt;=DATE(2026,1,1),P39*20%,0)</f>
        <v>0</v>
      </c>
      <c r="Q40" s="463">
        <f ca="1">IF(P7&gt;=DATE(2026,1,1),Q39*20%,0)</f>
        <v>0</v>
      </c>
      <c r="R40" s="463">
        <f ca="1">IF(P7&gt;=DATE(2026,1,1),R39*20%,0)</f>
        <v>0</v>
      </c>
      <c r="S40" s="463">
        <f ca="1">IF(P7&gt;=DATE(2026,1,1),S39*20%,0)</f>
        <v>0</v>
      </c>
      <c r="T40" s="463">
        <f ca="1">IF(P7&gt;=DATE(2026,1,1),T39*20%,0)</f>
        <v>0</v>
      </c>
      <c r="U40" s="463">
        <f ca="1">IF(P7&gt;=DATE(2026,1,1),U39*20%,0)</f>
        <v>0</v>
      </c>
      <c r="V40" s="463">
        <f ca="1">IF(P7&gt;=DATE(2026,1,1),V39*20%,0)</f>
        <v>0</v>
      </c>
      <c r="W40" s="467">
        <f ca="1">IF(P7&gt;=DATE(2026,1,1),W39*20%,0)</f>
        <v>0</v>
      </c>
      <c r="X40" s="452"/>
      <c r="Y40" s="502"/>
      <c r="Z40" s="500"/>
      <c r="AA40" s="501"/>
      <c r="AB40" s="459" t="s">
        <v>82</v>
      </c>
      <c r="AC40" s="463">
        <f ca="1">IF(AC7&gt;=DATE(2026,1,1),AC39*20%,0)</f>
        <v>0</v>
      </c>
      <c r="AD40" s="463">
        <f ca="1">IF(AC7&gt;=DATE(2026,1,1),AD39*20%,0)</f>
        <v>0</v>
      </c>
      <c r="AE40" s="463">
        <f ca="1">IF(AC7&gt;=DATE(2026,1,1),AE39*20%,0)</f>
        <v>0</v>
      </c>
      <c r="AF40" s="463">
        <f ca="1">IF(AC7&gt;=DATE(2026,1,1),AF39*20%,0)</f>
        <v>0</v>
      </c>
      <c r="AG40" s="463">
        <f ca="1">IF(AC7&gt;=DATE(2026,1,1),AG39*20%,0)</f>
        <v>0</v>
      </c>
      <c r="AH40" s="463">
        <f ca="1">IF(AC7&gt;=DATE(2026,1,1),AH39*20%,0)</f>
        <v>0</v>
      </c>
      <c r="AI40" s="463">
        <f ca="1">IF(AC7&gt;=DATE(2026,1,1),AI39*20%,0)</f>
        <v>0</v>
      </c>
      <c r="AJ40" s="467">
        <f ca="1">IF(AC7&gt;=DATE(2026,1,1),AJ39*20%,0)</f>
        <v>0</v>
      </c>
      <c r="AK40" s="452"/>
      <c r="AL40" s="502"/>
      <c r="AM40" s="500"/>
      <c r="AN40" s="501"/>
      <c r="AO40" s="459" t="s">
        <v>82</v>
      </c>
      <c r="AP40" s="463">
        <f ca="1">IF(AP7&gt;=DATE(2026,1,1),AP39*20%,0)</f>
        <v>0</v>
      </c>
      <c r="AQ40" s="463">
        <f ca="1">IF(AP7&gt;=DATE(2026,1,1),AQ39*20%,0)</f>
        <v>0</v>
      </c>
      <c r="AR40" s="463">
        <f ca="1">IF(AP7&gt;=DATE(2026,1,1),AR39*20%,0)</f>
        <v>0</v>
      </c>
      <c r="AS40" s="463">
        <f ca="1">IF(AP7&gt;=DATE(2026,1,1),AS39*20%,0)</f>
        <v>0</v>
      </c>
      <c r="AT40" s="463">
        <f ca="1">IF(AP7&gt;=DATE(2026,1,1),AT39*20%,0)</f>
        <v>0</v>
      </c>
      <c r="AU40" s="463">
        <f ca="1">IF(AP7&gt;=DATE(2026,1,1),AU39*20%,0)</f>
        <v>0</v>
      </c>
      <c r="AV40" s="463">
        <f ca="1">IF(AP7&gt;=DATE(2026,1,1),AV39*20%,0)</f>
        <v>0</v>
      </c>
      <c r="AW40" s="467">
        <f ca="1">IF(AP7&gt;=DATE(2026,1,1),AW39*20%,0)</f>
        <v>0</v>
      </c>
      <c r="AX40" s="452"/>
      <c r="AY40" s="502"/>
      <c r="AZ40" s="500"/>
      <c r="BA40" s="501"/>
      <c r="BB40" s="459" t="s">
        <v>82</v>
      </c>
      <c r="BC40" s="463">
        <f ca="1">IF(BC7&gt;=DATE(2026,1,1),BC39*20%,0)</f>
        <v>0</v>
      </c>
      <c r="BD40" s="463">
        <f ca="1">IF(BC7&gt;=DATE(2026,1,1),BD39*20%,0)</f>
        <v>0</v>
      </c>
      <c r="BE40" s="463">
        <f ca="1">IF(BC7&gt;=DATE(2026,1,1),BE39*20%,0)</f>
        <v>0</v>
      </c>
      <c r="BF40" s="463">
        <f ca="1">IF(BC7&gt;=DATE(2026,1,1),BF39*20%,0)</f>
        <v>0</v>
      </c>
      <c r="BG40" s="463">
        <f ca="1">IF(BC7&gt;=DATE(2026,1,1),BG39*20%,0)</f>
        <v>0</v>
      </c>
      <c r="BH40" s="463">
        <f ca="1">IF(BC7&gt;=DATE(2026,1,1),BH39*20%,0)</f>
        <v>0</v>
      </c>
      <c r="BI40" s="463">
        <f ca="1">IF(BC7&gt;=DATE(2026,1,1),BI39*20%,0)</f>
        <v>0</v>
      </c>
      <c r="BJ40" s="467">
        <f ca="1">IF(BC7&gt;=DATE(2026,1,1),BJ39*20%,0)</f>
        <v>0</v>
      </c>
      <c r="BK40" s="452"/>
      <c r="BL40" s="502"/>
      <c r="BM40" s="500"/>
      <c r="BN40" s="501"/>
      <c r="BO40" s="459" t="s">
        <v>82</v>
      </c>
      <c r="BP40" s="463">
        <f ca="1">IF(BP7&gt;=DATE(2026,1,1),BP39*20%,0)</f>
        <v>0</v>
      </c>
      <c r="BQ40" s="463">
        <f ca="1">IF(BP7&gt;=DATE(2026,1,1),BQ39*20%,0)</f>
        <v>0</v>
      </c>
      <c r="BR40" s="463">
        <f ca="1">IF(BP7&gt;=DATE(2026,1,1),BR39*20%,0)</f>
        <v>0</v>
      </c>
      <c r="BS40" s="463">
        <f ca="1">IF(BP7&gt;=DATE(2026,1,1),BS39*20%,0)</f>
        <v>0</v>
      </c>
      <c r="BT40" s="463">
        <f ca="1">IF(BP7&gt;=DATE(2026,1,1),BT39*20%,0)</f>
        <v>0</v>
      </c>
      <c r="BU40" s="463">
        <f ca="1">IF(BP7&gt;=DATE(2026,1,1),BU39*20%,0)</f>
        <v>0</v>
      </c>
      <c r="BV40" s="463">
        <f ca="1">IF(BP7&gt;=DATE(2026,1,1),BV39*20%,0)</f>
        <v>0</v>
      </c>
      <c r="BW40" s="467">
        <f ca="1">IF(BP7&gt;=DATE(2026,1,1),BW39*20%,0)</f>
        <v>0</v>
      </c>
      <c r="BX40" s="452"/>
      <c r="BY40" s="502"/>
      <c r="BZ40" s="500"/>
      <c r="CA40" s="501"/>
      <c r="CB40" s="459" t="s">
        <v>82</v>
      </c>
      <c r="CC40" s="463">
        <f ca="1">IF(CC7&gt;=DATE(2026,1,1),CC39*20%,0)</f>
        <v>0</v>
      </c>
      <c r="CD40" s="463">
        <f ca="1">IF(CC7&gt;=DATE(2026,1,1),CD39*20%,0)</f>
        <v>0</v>
      </c>
      <c r="CE40" s="463">
        <f ca="1">IF(CC7&gt;=DATE(2026,1,1),CE39*20%,0)</f>
        <v>0</v>
      </c>
      <c r="CF40" s="463">
        <f ca="1">IF(CC7&gt;=DATE(2026,1,1),CF39*20%,0)</f>
        <v>0</v>
      </c>
      <c r="CG40" s="463">
        <f ca="1">IF(CC7&gt;=DATE(2026,1,1),CG39*20%,0)</f>
        <v>0</v>
      </c>
      <c r="CH40" s="463">
        <f ca="1">IF(CC7&gt;=DATE(2026,1,1),CH39*20%,0)</f>
        <v>0</v>
      </c>
      <c r="CI40" s="463">
        <f ca="1">IF(CC7&gt;=DATE(2026,1,1),CI39*20%,0)</f>
        <v>0</v>
      </c>
      <c r="CJ40" s="467">
        <f ca="1">IF(CC7&gt;=DATE(2026,1,1),CJ39*20%,0)</f>
        <v>0</v>
      </c>
      <c r="CK40" s="452"/>
      <c r="CL40" s="502"/>
    </row>
    <row r="41" spans="1:90" ht="15" thickBot="1">
      <c r="A41" s="497"/>
      <c r="B41" s="459" t="s">
        <v>83</v>
      </c>
      <c r="C41" s="461">
        <f ca="1">C39+C40</f>
        <v>0</v>
      </c>
      <c r="D41" s="461">
        <f t="shared" ref="D41:J41" ca="1" si="200">D39+D40</f>
        <v>0</v>
      </c>
      <c r="E41" s="461">
        <f ca="1">E39+E40</f>
        <v>0</v>
      </c>
      <c r="F41" s="461">
        <f t="shared" ca="1" si="200"/>
        <v>0</v>
      </c>
      <c r="G41" s="461">
        <f t="shared" ca="1" si="200"/>
        <v>53676</v>
      </c>
      <c r="H41" s="461">
        <f t="shared" ca="1" si="200"/>
        <v>134628</v>
      </c>
      <c r="I41" s="461">
        <f t="shared" ca="1" si="200"/>
        <v>144456</v>
      </c>
      <c r="J41" s="462">
        <f t="shared" ca="1" si="200"/>
        <v>0</v>
      </c>
      <c r="K41" s="470">
        <f ca="1">SUM(C41:J41)</f>
        <v>332760</v>
      </c>
      <c r="L41" s="499"/>
      <c r="M41" s="500"/>
      <c r="N41" s="501"/>
      <c r="O41" s="459" t="s">
        <v>83</v>
      </c>
      <c r="P41" s="461">
        <f ca="1">P39+P40</f>
        <v>0</v>
      </c>
      <c r="Q41" s="461">
        <f t="shared" ref="Q41:W41" ca="1" si="201">Q39+Q40</f>
        <v>0</v>
      </c>
      <c r="R41" s="461">
        <f t="shared" ca="1" si="201"/>
        <v>0</v>
      </c>
      <c r="S41" s="461">
        <f t="shared" ca="1" si="201"/>
        <v>0</v>
      </c>
      <c r="T41" s="461">
        <f t="shared" ca="1" si="201"/>
        <v>0</v>
      </c>
      <c r="U41" s="461">
        <f t="shared" ca="1" si="201"/>
        <v>0</v>
      </c>
      <c r="V41" s="461">
        <f t="shared" ca="1" si="201"/>
        <v>0</v>
      </c>
      <c r="W41" s="462">
        <f t="shared" ca="1" si="201"/>
        <v>0</v>
      </c>
      <c r="X41" s="470">
        <f ca="1">SUM(P41:W41)</f>
        <v>0</v>
      </c>
      <c r="Y41" s="502"/>
      <c r="Z41" s="500"/>
      <c r="AA41" s="501"/>
      <c r="AB41" s="459" t="s">
        <v>83</v>
      </c>
      <c r="AC41" s="461">
        <f ca="1">AC39+AC40</f>
        <v>0</v>
      </c>
      <c r="AD41" s="461">
        <f t="shared" ref="AD41:AJ41" ca="1" si="202">AD39+AD40</f>
        <v>0</v>
      </c>
      <c r="AE41" s="461">
        <f t="shared" ca="1" si="202"/>
        <v>0</v>
      </c>
      <c r="AF41" s="461">
        <f t="shared" ca="1" si="202"/>
        <v>0</v>
      </c>
      <c r="AG41" s="461">
        <f t="shared" ca="1" si="202"/>
        <v>0</v>
      </c>
      <c r="AH41" s="461">
        <f t="shared" ca="1" si="202"/>
        <v>0</v>
      </c>
      <c r="AI41" s="461">
        <f t="shared" ca="1" si="202"/>
        <v>0</v>
      </c>
      <c r="AJ41" s="462">
        <f t="shared" ca="1" si="202"/>
        <v>0</v>
      </c>
      <c r="AK41" s="470">
        <f ca="1">SUM(AC41:AJ41)</f>
        <v>0</v>
      </c>
      <c r="AL41" s="502"/>
      <c r="AM41" s="500"/>
      <c r="AN41" s="501"/>
      <c r="AO41" s="459" t="s">
        <v>83</v>
      </c>
      <c r="AP41" s="461">
        <f ca="1">AP39+AP40</f>
        <v>0</v>
      </c>
      <c r="AQ41" s="461">
        <f t="shared" ref="AQ41:AW41" ca="1" si="203">AQ39+AQ40</f>
        <v>0</v>
      </c>
      <c r="AR41" s="461">
        <f t="shared" ca="1" si="203"/>
        <v>0</v>
      </c>
      <c r="AS41" s="461">
        <f t="shared" ca="1" si="203"/>
        <v>0</v>
      </c>
      <c r="AT41" s="461">
        <f t="shared" ca="1" si="203"/>
        <v>0</v>
      </c>
      <c r="AU41" s="461">
        <f t="shared" ca="1" si="203"/>
        <v>0</v>
      </c>
      <c r="AV41" s="461">
        <f t="shared" ca="1" si="203"/>
        <v>0</v>
      </c>
      <c r="AW41" s="462">
        <f t="shared" ca="1" si="203"/>
        <v>0</v>
      </c>
      <c r="AX41" s="470">
        <f ca="1">SUM(AP41:AW41)</f>
        <v>0</v>
      </c>
      <c r="AY41" s="502"/>
      <c r="AZ41" s="500"/>
      <c r="BA41" s="501"/>
      <c r="BB41" s="459" t="s">
        <v>83</v>
      </c>
      <c r="BC41" s="461">
        <f ca="1">BC39+BC40</f>
        <v>0</v>
      </c>
      <c r="BD41" s="461">
        <f t="shared" ref="BD41:BJ41" ca="1" si="204">BD39+BD40</f>
        <v>0</v>
      </c>
      <c r="BE41" s="461">
        <f t="shared" ca="1" si="204"/>
        <v>0</v>
      </c>
      <c r="BF41" s="461">
        <f t="shared" ca="1" si="204"/>
        <v>0</v>
      </c>
      <c r="BG41" s="461">
        <f t="shared" ca="1" si="204"/>
        <v>0</v>
      </c>
      <c r="BH41" s="461">
        <f t="shared" ca="1" si="204"/>
        <v>0</v>
      </c>
      <c r="BI41" s="461">
        <f t="shared" ca="1" si="204"/>
        <v>0</v>
      </c>
      <c r="BJ41" s="462">
        <f t="shared" ca="1" si="204"/>
        <v>0</v>
      </c>
      <c r="BK41" s="470">
        <f ca="1">SUM(BC41:BJ41)</f>
        <v>0</v>
      </c>
      <c r="BL41" s="502"/>
      <c r="BM41" s="500"/>
      <c r="BN41" s="501"/>
      <c r="BO41" s="459" t="s">
        <v>83</v>
      </c>
      <c r="BP41" s="461">
        <f ca="1">BP39+BP40</f>
        <v>0</v>
      </c>
      <c r="BQ41" s="461">
        <f t="shared" ref="BQ41:BW41" ca="1" si="205">BQ39+BQ40</f>
        <v>0</v>
      </c>
      <c r="BR41" s="461">
        <f t="shared" ca="1" si="205"/>
        <v>0</v>
      </c>
      <c r="BS41" s="461">
        <f t="shared" ca="1" si="205"/>
        <v>0</v>
      </c>
      <c r="BT41" s="461">
        <f t="shared" ca="1" si="205"/>
        <v>0</v>
      </c>
      <c r="BU41" s="461">
        <f t="shared" ca="1" si="205"/>
        <v>0</v>
      </c>
      <c r="BV41" s="461">
        <f t="shared" ca="1" si="205"/>
        <v>0</v>
      </c>
      <c r="BW41" s="462">
        <f t="shared" ca="1" si="205"/>
        <v>0</v>
      </c>
      <c r="BX41" s="470">
        <f ca="1">SUM(BP41:BW41)</f>
        <v>0</v>
      </c>
      <c r="BY41" s="502"/>
      <c r="BZ41" s="500"/>
      <c r="CA41" s="501"/>
      <c r="CB41" s="459" t="s">
        <v>83</v>
      </c>
      <c r="CC41" s="461">
        <f ca="1">CC39+CC40</f>
        <v>0</v>
      </c>
      <c r="CD41" s="461">
        <f t="shared" ref="CD41:CJ41" ca="1" si="206">CD39+CD40</f>
        <v>0</v>
      </c>
      <c r="CE41" s="461">
        <f t="shared" ca="1" si="206"/>
        <v>0</v>
      </c>
      <c r="CF41" s="461">
        <f t="shared" ca="1" si="206"/>
        <v>0</v>
      </c>
      <c r="CG41" s="461">
        <f t="shared" ca="1" si="206"/>
        <v>0</v>
      </c>
      <c r="CH41" s="461">
        <f t="shared" ca="1" si="206"/>
        <v>0</v>
      </c>
      <c r="CI41" s="461">
        <f t="shared" ca="1" si="206"/>
        <v>0</v>
      </c>
      <c r="CJ41" s="462">
        <f t="shared" ca="1" si="206"/>
        <v>0</v>
      </c>
      <c r="CK41" s="470">
        <f ca="1">SUM(CC41:CJ41)</f>
        <v>0</v>
      </c>
      <c r="CL41" s="502"/>
    </row>
    <row r="42" spans="1:90" ht="15" thickBot="1">
      <c r="A42" s="497"/>
      <c r="B42" s="464" t="s">
        <v>84</v>
      </c>
      <c r="C42" s="465">
        <v>0</v>
      </c>
      <c r="D42" s="465">
        <v>0</v>
      </c>
      <c r="E42" s="465">
        <f>IF('Ganzes Unternehmen'!$C$12="ja",0.1,0)</f>
        <v>0.1</v>
      </c>
      <c r="F42" s="465">
        <f>IF('Ganzes Unternehmen'!$C$12="ja",0.1,0)</f>
        <v>0.1</v>
      </c>
      <c r="G42" s="465">
        <f>IF('Ganzes Unternehmen'!$C$12="ja",0.1,0)</f>
        <v>0.1</v>
      </c>
      <c r="H42" s="465">
        <f>IF('Ganzes Unternehmen'!$C$12="ja",0.1,0)</f>
        <v>0.1</v>
      </c>
      <c r="I42" s="465">
        <f>IF('Ganzes Unternehmen'!$C$12="ja",0.1,0)</f>
        <v>0.1</v>
      </c>
      <c r="J42" s="468">
        <f>IF('Ganzes Unternehmen'!$C$12="ja",0.1,0)</f>
        <v>0.1</v>
      </c>
      <c r="K42" s="498"/>
      <c r="L42" s="499"/>
      <c r="M42" s="500"/>
      <c r="N42" s="501"/>
      <c r="O42" s="464" t="s">
        <v>84</v>
      </c>
      <c r="P42" s="465">
        <v>0</v>
      </c>
      <c r="Q42" s="465">
        <v>0</v>
      </c>
      <c r="R42" s="465">
        <f>IF('Ganzes Unternehmen'!$C$12="ja",0.1,0)</f>
        <v>0.1</v>
      </c>
      <c r="S42" s="465">
        <f>IF('Ganzes Unternehmen'!$C$12="ja",0.1,0)</f>
        <v>0.1</v>
      </c>
      <c r="T42" s="465">
        <f>IF('Ganzes Unternehmen'!$C$12="ja",0.1,0)</f>
        <v>0.1</v>
      </c>
      <c r="U42" s="465">
        <f>IF('Ganzes Unternehmen'!$C$12="ja",0.1,0)</f>
        <v>0.1</v>
      </c>
      <c r="V42" s="465">
        <f>IF('Ganzes Unternehmen'!$C$12="ja",0.1,0)</f>
        <v>0.1</v>
      </c>
      <c r="W42" s="468">
        <f>IF('Ganzes Unternehmen'!$C$12="ja",0.1,0)</f>
        <v>0.1</v>
      </c>
      <c r="X42" s="498"/>
      <c r="Y42" s="502"/>
      <c r="Z42" s="500"/>
      <c r="AA42" s="501"/>
      <c r="AB42" s="464" t="s">
        <v>84</v>
      </c>
      <c r="AC42" s="465">
        <v>0</v>
      </c>
      <c r="AD42" s="465">
        <v>0</v>
      </c>
      <c r="AE42" s="465">
        <f>IF('Ganzes Unternehmen'!$C$12="ja",0.1,0)</f>
        <v>0.1</v>
      </c>
      <c r="AF42" s="465">
        <f>IF('Ganzes Unternehmen'!$C$12="ja",0.1,0)</f>
        <v>0.1</v>
      </c>
      <c r="AG42" s="465">
        <f>IF('Ganzes Unternehmen'!$C$12="ja",0.1,0)</f>
        <v>0.1</v>
      </c>
      <c r="AH42" s="465">
        <f>IF('Ganzes Unternehmen'!$C$12="ja",0.1,0)</f>
        <v>0.1</v>
      </c>
      <c r="AI42" s="465">
        <f>IF('Ganzes Unternehmen'!$C$12="ja",0.1,0)</f>
        <v>0.1</v>
      </c>
      <c r="AJ42" s="468">
        <f>IF('Ganzes Unternehmen'!$C$12="ja",0.1,0)</f>
        <v>0.1</v>
      </c>
      <c r="AK42" s="498"/>
      <c r="AL42" s="502"/>
      <c r="AM42" s="500"/>
      <c r="AN42" s="501"/>
      <c r="AO42" s="464" t="s">
        <v>84</v>
      </c>
      <c r="AP42" s="465">
        <v>0</v>
      </c>
      <c r="AQ42" s="465">
        <v>0</v>
      </c>
      <c r="AR42" s="465">
        <f>IF('Ganzes Unternehmen'!$C$12="ja",0.1,0)</f>
        <v>0.1</v>
      </c>
      <c r="AS42" s="465">
        <f>IF('Ganzes Unternehmen'!$C$12="ja",0.1,0)</f>
        <v>0.1</v>
      </c>
      <c r="AT42" s="465">
        <f>IF('Ganzes Unternehmen'!$C$12="ja",0.1,0)</f>
        <v>0.1</v>
      </c>
      <c r="AU42" s="465">
        <f>IF('Ganzes Unternehmen'!$C$12="ja",0.1,0)</f>
        <v>0.1</v>
      </c>
      <c r="AV42" s="465">
        <f>IF('Ganzes Unternehmen'!$C$12="ja",0.1,0)</f>
        <v>0.1</v>
      </c>
      <c r="AW42" s="468">
        <f>IF('Ganzes Unternehmen'!$C$12="ja",0.1,0)</f>
        <v>0.1</v>
      </c>
      <c r="AX42" s="498"/>
      <c r="AY42" s="502"/>
      <c r="AZ42" s="500"/>
      <c r="BA42" s="501"/>
      <c r="BB42" s="464" t="s">
        <v>84</v>
      </c>
      <c r="BC42" s="465">
        <v>0</v>
      </c>
      <c r="BD42" s="465">
        <v>0</v>
      </c>
      <c r="BE42" s="465">
        <f>IF('Ganzes Unternehmen'!$C$12="ja",0.1,0)</f>
        <v>0.1</v>
      </c>
      <c r="BF42" s="465">
        <f>IF('Ganzes Unternehmen'!$C$12="ja",0.1,0)</f>
        <v>0.1</v>
      </c>
      <c r="BG42" s="465">
        <f>IF('Ganzes Unternehmen'!$C$12="ja",0.1,0)</f>
        <v>0.1</v>
      </c>
      <c r="BH42" s="465">
        <f>IF('Ganzes Unternehmen'!$C$12="ja",0.1,0)</f>
        <v>0.1</v>
      </c>
      <c r="BI42" s="465">
        <f>IF('Ganzes Unternehmen'!$C$12="ja",0.1,0)</f>
        <v>0.1</v>
      </c>
      <c r="BJ42" s="468">
        <f>IF('Ganzes Unternehmen'!$C$12="ja",0.1,0)</f>
        <v>0.1</v>
      </c>
      <c r="BK42" s="498"/>
      <c r="BL42" s="502"/>
      <c r="BM42" s="500"/>
      <c r="BN42" s="501"/>
      <c r="BO42" s="464" t="s">
        <v>84</v>
      </c>
      <c r="BP42" s="465">
        <v>0</v>
      </c>
      <c r="BQ42" s="465">
        <v>0</v>
      </c>
      <c r="BR42" s="465">
        <f>IF('Ganzes Unternehmen'!$C$12="ja",0.1,0)</f>
        <v>0.1</v>
      </c>
      <c r="BS42" s="465">
        <f>IF('Ganzes Unternehmen'!$C$12="ja",0.1,0)</f>
        <v>0.1</v>
      </c>
      <c r="BT42" s="465">
        <f>IF('Ganzes Unternehmen'!$C$12="ja",0.1,0)</f>
        <v>0.1</v>
      </c>
      <c r="BU42" s="465">
        <f>IF('Ganzes Unternehmen'!$C$12="ja",0.1,0)</f>
        <v>0.1</v>
      </c>
      <c r="BV42" s="465">
        <f>IF('Ganzes Unternehmen'!$C$12="ja",0.1,0)</f>
        <v>0.1</v>
      </c>
      <c r="BW42" s="468">
        <f>IF('Ganzes Unternehmen'!$C$12="ja",0.1,0)</f>
        <v>0.1</v>
      </c>
      <c r="BX42" s="498"/>
      <c r="BY42" s="502"/>
      <c r="BZ42" s="500"/>
      <c r="CA42" s="501"/>
      <c r="CB42" s="464" t="s">
        <v>84</v>
      </c>
      <c r="CC42" s="465">
        <v>0</v>
      </c>
      <c r="CD42" s="465">
        <v>0</v>
      </c>
      <c r="CE42" s="465">
        <f>IF('Ganzes Unternehmen'!$C$12="ja",0.1,0)</f>
        <v>0.1</v>
      </c>
      <c r="CF42" s="465">
        <f>IF('Ganzes Unternehmen'!$C$12="ja",0.1,0)</f>
        <v>0.1</v>
      </c>
      <c r="CG42" s="465">
        <f>IF('Ganzes Unternehmen'!$C$12="ja",0.1,0)</f>
        <v>0.1</v>
      </c>
      <c r="CH42" s="465">
        <f>IF('Ganzes Unternehmen'!$C$12="ja",0.1,0)</f>
        <v>0.1</v>
      </c>
      <c r="CI42" s="465">
        <f>IF('Ganzes Unternehmen'!$C$12="ja",0.1,0)</f>
        <v>0.1</v>
      </c>
      <c r="CJ42" s="468">
        <f>IF('Ganzes Unternehmen'!$C$12="ja",0.1,0)</f>
        <v>0.1</v>
      </c>
      <c r="CK42" s="498"/>
      <c r="CL42" s="502"/>
    </row>
    <row r="43" spans="1:90" ht="15" thickBot="1">
      <c r="A43" s="497"/>
      <c r="B43" s="453" t="s">
        <v>85</v>
      </c>
      <c r="C43" s="454">
        <f ca="1">IF(C9,(C41*(25%+C42)),0)</f>
        <v>0</v>
      </c>
      <c r="D43" s="454">
        <f ca="1">IF(D9,(D41*(25%+D42)),0)</f>
        <v>0</v>
      </c>
      <c r="E43" s="454">
        <f ca="1">IF(E9,(E41*25%)*25%+(E41*75%)*(25%+E42),0)</f>
        <v>0</v>
      </c>
      <c r="F43" s="454">
        <f ca="1">IF(F9,(F41*(25%+F42)),0)</f>
        <v>0</v>
      </c>
      <c r="G43" s="454">
        <f ca="1">IF(G9,(G41*(25%+G42)),0)</f>
        <v>18786.599999999999</v>
      </c>
      <c r="H43" s="454">
        <f t="shared" ref="H43:J43" ca="1" si="207">IF(H9,(H41*(25%+H42)),0)</f>
        <v>47119.799999999996</v>
      </c>
      <c r="I43" s="454">
        <f t="shared" ca="1" si="207"/>
        <v>50559.6</v>
      </c>
      <c r="J43" s="454">
        <f t="shared" ca="1" si="207"/>
        <v>0</v>
      </c>
      <c r="K43" s="471">
        <f ca="1">SUM(C43:J43)</f>
        <v>116466</v>
      </c>
      <c r="L43" s="499"/>
      <c r="M43" s="500"/>
      <c r="N43" s="501"/>
      <c r="O43" s="453" t="s">
        <v>85</v>
      </c>
      <c r="P43" s="454">
        <f ca="1">IF(P9,(P41*(25%+P42)),0)</f>
        <v>0</v>
      </c>
      <c r="Q43" s="454">
        <f t="shared" ref="Q43" ca="1" si="208">IF(Q9,(Q41*(25%+Q42)),0)</f>
        <v>0</v>
      </c>
      <c r="R43" s="454">
        <f ca="1">IF(R9,(R41*25%)*25%+(R41*75%)*(25%+R42),0)</f>
        <v>0</v>
      </c>
      <c r="S43" s="454">
        <f ca="1">IF(S9,(S41*(25%+S42)),0)</f>
        <v>0</v>
      </c>
      <c r="T43" s="454">
        <f ca="1">IF(T9,(T41*(25%+T42)),0)</f>
        <v>0</v>
      </c>
      <c r="U43" s="454">
        <f t="shared" ref="U43:W43" ca="1" si="209">IF(U9,(U41*(25%+U42)),0)</f>
        <v>0</v>
      </c>
      <c r="V43" s="454">
        <f t="shared" si="209"/>
        <v>0</v>
      </c>
      <c r="W43" s="454">
        <f t="shared" si="209"/>
        <v>0</v>
      </c>
      <c r="X43" s="471">
        <f ca="1">SUM(P43:W43)</f>
        <v>0</v>
      </c>
      <c r="Y43" s="502"/>
      <c r="Z43" s="500"/>
      <c r="AA43" s="501"/>
      <c r="AB43" s="453" t="s">
        <v>85</v>
      </c>
      <c r="AC43" s="454">
        <f ca="1">IF(AC9,(AC41*(25%+AC42)),0)</f>
        <v>0</v>
      </c>
      <c r="AD43" s="454">
        <f t="shared" ref="AD43" ca="1" si="210">IF(AD9,(AD41*(25%+AD42)),0)</f>
        <v>0</v>
      </c>
      <c r="AE43" s="454">
        <f ca="1">IF(AE9,(AE41*25%)*25%+(AE41*75%)*(25%+AE42),0)</f>
        <v>0</v>
      </c>
      <c r="AF43" s="454">
        <f ca="1">IF(AF9,(AF41*(25%+AF42)),0)</f>
        <v>0</v>
      </c>
      <c r="AG43" s="454">
        <f ca="1">IF(AG9,(AG41*(25%+AG42)),0)</f>
        <v>0</v>
      </c>
      <c r="AH43" s="454">
        <f t="shared" ref="AH43:AJ43" ca="1" si="211">IF(AH9,(AH41*(25%+AH42)),0)</f>
        <v>0</v>
      </c>
      <c r="AI43" s="454">
        <f t="shared" si="211"/>
        <v>0</v>
      </c>
      <c r="AJ43" s="454">
        <f t="shared" si="211"/>
        <v>0</v>
      </c>
      <c r="AK43" s="471">
        <f ca="1">SUM(AC43:AJ43)</f>
        <v>0</v>
      </c>
      <c r="AL43" s="502"/>
      <c r="AM43" s="500"/>
      <c r="AN43" s="501"/>
      <c r="AO43" s="453" t="s">
        <v>85</v>
      </c>
      <c r="AP43" s="454">
        <f ca="1">IF(AP9,(AP41*(25%+AP42)),0)</f>
        <v>0</v>
      </c>
      <c r="AQ43" s="454">
        <f t="shared" ref="AQ43" ca="1" si="212">IF(AQ9,(AQ41*(25%+AQ42)),0)</f>
        <v>0</v>
      </c>
      <c r="AR43" s="454">
        <f ca="1">IF(AR9,(AR41*25%)*25%+(AR41*75%)*(25%+AR42),0)</f>
        <v>0</v>
      </c>
      <c r="AS43" s="454">
        <f ca="1">IF(AS9,(AS41*(25%+AS42)),0)</f>
        <v>0</v>
      </c>
      <c r="AT43" s="454">
        <f ca="1">IF(AT9,(AT41*(25%+AT42)),0)</f>
        <v>0</v>
      </c>
      <c r="AU43" s="454">
        <f t="shared" ref="AU43:AW43" ca="1" si="213">IF(AU9,(AU41*(25%+AU42)),0)</f>
        <v>0</v>
      </c>
      <c r="AV43" s="454">
        <f t="shared" si="213"/>
        <v>0</v>
      </c>
      <c r="AW43" s="454">
        <f t="shared" si="213"/>
        <v>0</v>
      </c>
      <c r="AX43" s="471">
        <f ca="1">SUM(AP43:AW43)</f>
        <v>0</v>
      </c>
      <c r="AY43" s="502"/>
      <c r="AZ43" s="500"/>
      <c r="BA43" s="501"/>
      <c r="BB43" s="453" t="s">
        <v>85</v>
      </c>
      <c r="BC43" s="454">
        <f ca="1">IF(BC9,(BC41*(25%+BC42)),0)</f>
        <v>0</v>
      </c>
      <c r="BD43" s="454">
        <f t="shared" ref="BD43" ca="1" si="214">IF(BD9,(BD41*(25%+BD42)),0)</f>
        <v>0</v>
      </c>
      <c r="BE43" s="454">
        <f ca="1">IF(BE9,(BE41*25%)*25%+(BE41*75%)*(25%+BE42),0)</f>
        <v>0</v>
      </c>
      <c r="BF43" s="454">
        <f ca="1">IF(BF9,(BF41*(25%+BF42)),0)</f>
        <v>0</v>
      </c>
      <c r="BG43" s="454">
        <f ca="1">IF(BG9,(BG41*(25%+BG42)),0)</f>
        <v>0</v>
      </c>
      <c r="BH43" s="454">
        <f t="shared" ref="BH43:BJ43" ca="1" si="215">IF(BH9,(BH41*(25%+BH42)),0)</f>
        <v>0</v>
      </c>
      <c r="BI43" s="454">
        <f t="shared" si="215"/>
        <v>0</v>
      </c>
      <c r="BJ43" s="454">
        <f t="shared" si="215"/>
        <v>0</v>
      </c>
      <c r="BK43" s="471">
        <f ca="1">SUM(BC43:BJ43)</f>
        <v>0</v>
      </c>
      <c r="BL43" s="502"/>
      <c r="BM43" s="500"/>
      <c r="BN43" s="501"/>
      <c r="BO43" s="453" t="s">
        <v>85</v>
      </c>
      <c r="BP43" s="454">
        <f ca="1">IF(BP9,(BP41*(25%+BP42)),0)</f>
        <v>0</v>
      </c>
      <c r="BQ43" s="454">
        <f t="shared" ref="BQ43" ca="1" si="216">IF(BQ9,(BQ41*(25%+BQ42)),0)</f>
        <v>0</v>
      </c>
      <c r="BR43" s="454">
        <f ca="1">IF(BR9,(BR41*25%)*25%+(BR41*75%)*(25%+BR42),0)</f>
        <v>0</v>
      </c>
      <c r="BS43" s="454">
        <f ca="1">IF(BS9,(BS41*(25%+BS42)),0)</f>
        <v>0</v>
      </c>
      <c r="BT43" s="454">
        <f ca="1">IF(BT9,(BT41*(25%+BT42)),0)</f>
        <v>0</v>
      </c>
      <c r="BU43" s="454">
        <f t="shared" ref="BU43:BW43" ca="1" si="217">IF(BU9,(BU41*(25%+BU42)),0)</f>
        <v>0</v>
      </c>
      <c r="BV43" s="454">
        <f t="shared" si="217"/>
        <v>0</v>
      </c>
      <c r="BW43" s="454">
        <f t="shared" si="217"/>
        <v>0</v>
      </c>
      <c r="BX43" s="471">
        <f ca="1">SUM(BP43:BW43)</f>
        <v>0</v>
      </c>
      <c r="BY43" s="502"/>
      <c r="BZ43" s="500"/>
      <c r="CA43" s="501"/>
      <c r="CB43" s="453" t="s">
        <v>85</v>
      </c>
      <c r="CC43" s="454">
        <f ca="1">IF(CC9,(CC41*(25%+CC42)),0)</f>
        <v>0</v>
      </c>
      <c r="CD43" s="454">
        <f t="shared" ref="CD43" ca="1" si="218">IF(CD9,(CD41*(25%+CD42)),0)</f>
        <v>0</v>
      </c>
      <c r="CE43" s="454">
        <f ca="1">IF(CE9,(CE41*25%)*25%+(CE41*75%)*(25%+CE42),0)</f>
        <v>0</v>
      </c>
      <c r="CF43" s="454">
        <f ca="1">IF(CF9,(CF41*(25%+CF42)),0)</f>
        <v>0</v>
      </c>
      <c r="CG43" s="454">
        <f ca="1">IF(CG9,(CG41*(25%+CG42)),0)</f>
        <v>0</v>
      </c>
      <c r="CH43" s="454">
        <f t="shared" ref="CH43:CJ43" ca="1" si="219">IF(CH9,(CH41*(25%+CH42)),0)</f>
        <v>0</v>
      </c>
      <c r="CI43" s="454">
        <f t="shared" si="219"/>
        <v>0</v>
      </c>
      <c r="CJ43" s="454">
        <f t="shared" si="219"/>
        <v>0</v>
      </c>
      <c r="CK43" s="471">
        <f ca="1">SUM(CC43:CJ43)</f>
        <v>0</v>
      </c>
      <c r="CL43" s="502"/>
    </row>
    <row r="44" spans="1:90" ht="15" thickBot="1">
      <c r="A44" s="497"/>
      <c r="B44" s="524"/>
      <c r="C44" s="525"/>
      <c r="D44" s="525"/>
      <c r="E44" s="525"/>
      <c r="F44" s="498"/>
      <c r="G44" s="498"/>
      <c r="H44" s="498"/>
      <c r="I44" s="498"/>
      <c r="J44" s="498"/>
      <c r="K44" s="498"/>
      <c r="L44" s="499"/>
      <c r="M44" s="500"/>
      <c r="N44" s="501"/>
      <c r="O44" s="524"/>
      <c r="P44" s="525"/>
      <c r="Q44" s="525"/>
      <c r="R44" s="525"/>
      <c r="S44" s="498"/>
      <c r="T44" s="498"/>
      <c r="U44" s="498"/>
      <c r="V44" s="498"/>
      <c r="W44" s="498"/>
      <c r="X44" s="498"/>
      <c r="Y44" s="502"/>
      <c r="Z44" s="500"/>
      <c r="AA44" s="501"/>
      <c r="AB44" s="524"/>
      <c r="AC44" s="525"/>
      <c r="AD44" s="525"/>
      <c r="AE44" s="525"/>
      <c r="AF44" s="498"/>
      <c r="AG44" s="498"/>
      <c r="AH44" s="498"/>
      <c r="AI44" s="498"/>
      <c r="AJ44" s="498"/>
      <c r="AK44" s="498"/>
      <c r="AL44" s="502"/>
      <c r="AM44" s="500"/>
      <c r="AN44" s="501"/>
      <c r="AO44" s="524"/>
      <c r="AP44" s="525"/>
      <c r="AQ44" s="525"/>
      <c r="AR44" s="525"/>
      <c r="AS44" s="498"/>
      <c r="AT44" s="498"/>
      <c r="AU44" s="498"/>
      <c r="AV44" s="498"/>
      <c r="AW44" s="498"/>
      <c r="AX44" s="498"/>
      <c r="AY44" s="502"/>
      <c r="AZ44" s="500"/>
      <c r="BA44" s="501"/>
      <c r="BB44" s="524"/>
      <c r="BC44" s="525"/>
      <c r="BD44" s="525"/>
      <c r="BE44" s="525"/>
      <c r="BF44" s="498"/>
      <c r="BG44" s="498"/>
      <c r="BH44" s="498"/>
      <c r="BI44" s="498"/>
      <c r="BJ44" s="498"/>
      <c r="BK44" s="498"/>
      <c r="BL44" s="502"/>
      <c r="BM44" s="500"/>
      <c r="BN44" s="501"/>
      <c r="BO44" s="524"/>
      <c r="BP44" s="525"/>
      <c r="BQ44" s="525"/>
      <c r="BR44" s="525"/>
      <c r="BS44" s="498"/>
      <c r="BT44" s="498"/>
      <c r="BU44" s="498"/>
      <c r="BV44" s="498"/>
      <c r="BW44" s="498"/>
      <c r="BX44" s="498"/>
      <c r="BY44" s="502"/>
      <c r="BZ44" s="500"/>
      <c r="CA44" s="501"/>
      <c r="CB44" s="524"/>
      <c r="CC44" s="525"/>
      <c r="CD44" s="525"/>
      <c r="CE44" s="525"/>
      <c r="CF44" s="498"/>
      <c r="CG44" s="498"/>
      <c r="CH44" s="498"/>
      <c r="CI44" s="498"/>
      <c r="CJ44" s="498"/>
      <c r="CK44" s="498"/>
      <c r="CL44" s="502"/>
    </row>
    <row r="45" spans="1:90">
      <c r="A45" s="497"/>
      <c r="B45" s="54" t="s">
        <v>86</v>
      </c>
      <c r="C45" s="374">
        <f>C10</f>
        <v>2022</v>
      </c>
      <c r="D45" s="374">
        <f t="shared" ref="D45:H45" si="220">D10</f>
        <v>2023</v>
      </c>
      <c r="E45" s="374">
        <f t="shared" si="220"/>
        <v>2024</v>
      </c>
      <c r="F45" s="374">
        <f t="shared" si="220"/>
        <v>2025</v>
      </c>
      <c r="G45" s="374">
        <f t="shared" si="220"/>
        <v>2026</v>
      </c>
      <c r="H45" s="374">
        <f t="shared" si="220"/>
        <v>2027</v>
      </c>
      <c r="I45" s="374">
        <f t="shared" ref="I45" si="221">I10</f>
        <v>2028</v>
      </c>
      <c r="J45" s="496">
        <f t="shared" ref="J45" si="222">J10</f>
        <v>2029</v>
      </c>
      <c r="K45" s="498"/>
      <c r="L45" s="499"/>
      <c r="M45" s="500"/>
      <c r="N45" s="501"/>
      <c r="O45" s="54" t="s">
        <v>86</v>
      </c>
      <c r="P45" s="374">
        <f>P10</f>
        <v>2022</v>
      </c>
      <c r="Q45" s="374">
        <f t="shared" ref="Q45:W45" si="223">Q10</f>
        <v>2023</v>
      </c>
      <c r="R45" s="374">
        <f t="shared" si="223"/>
        <v>2024</v>
      </c>
      <c r="S45" s="374">
        <f t="shared" si="223"/>
        <v>2025</v>
      </c>
      <c r="T45" s="374">
        <f t="shared" si="223"/>
        <v>2026</v>
      </c>
      <c r="U45" s="374">
        <f t="shared" si="223"/>
        <v>2027</v>
      </c>
      <c r="V45" s="374">
        <f t="shared" ref="V45" si="224">V10</f>
        <v>2028</v>
      </c>
      <c r="W45" s="496">
        <f t="shared" si="223"/>
        <v>2029</v>
      </c>
      <c r="X45" s="498"/>
      <c r="Y45" s="502"/>
      <c r="Z45" s="500"/>
      <c r="AA45" s="501"/>
      <c r="AB45" s="48" t="s">
        <v>86</v>
      </c>
      <c r="AC45" s="373">
        <f>AC10</f>
        <v>2022</v>
      </c>
      <c r="AD45" s="373">
        <f t="shared" ref="AD45:AJ45" si="225">AD10</f>
        <v>2023</v>
      </c>
      <c r="AE45" s="373">
        <f t="shared" si="225"/>
        <v>2024</v>
      </c>
      <c r="AF45" s="373">
        <f t="shared" si="225"/>
        <v>2025</v>
      </c>
      <c r="AG45" s="373">
        <f t="shared" si="225"/>
        <v>2026</v>
      </c>
      <c r="AH45" s="373">
        <f t="shared" si="225"/>
        <v>2027</v>
      </c>
      <c r="AI45" s="373">
        <f t="shared" ref="AI45" si="226">AI10</f>
        <v>2028</v>
      </c>
      <c r="AJ45" s="373">
        <f t="shared" si="225"/>
        <v>2029</v>
      </c>
      <c r="AK45" s="498"/>
      <c r="AL45" s="502"/>
      <c r="AM45" s="500"/>
      <c r="AN45" s="501"/>
      <c r="AO45" s="48" t="s">
        <v>86</v>
      </c>
      <c r="AP45" s="373">
        <f>AP10</f>
        <v>2022</v>
      </c>
      <c r="AQ45" s="373">
        <f t="shared" ref="AQ45:AW45" si="227">AQ10</f>
        <v>2023</v>
      </c>
      <c r="AR45" s="373">
        <f t="shared" si="227"/>
        <v>2024</v>
      </c>
      <c r="AS45" s="373">
        <f t="shared" si="227"/>
        <v>2025</v>
      </c>
      <c r="AT45" s="373">
        <f t="shared" si="227"/>
        <v>2026</v>
      </c>
      <c r="AU45" s="373">
        <f t="shared" si="227"/>
        <v>2027</v>
      </c>
      <c r="AV45" s="373">
        <f t="shared" ref="AV45" si="228">AV10</f>
        <v>2028</v>
      </c>
      <c r="AW45" s="373">
        <f t="shared" si="227"/>
        <v>2029</v>
      </c>
      <c r="AX45" s="498"/>
      <c r="AY45" s="502"/>
      <c r="AZ45" s="500"/>
      <c r="BA45" s="501"/>
      <c r="BB45" s="48" t="s">
        <v>86</v>
      </c>
      <c r="BC45" s="373">
        <f>BC10</f>
        <v>2022</v>
      </c>
      <c r="BD45" s="373">
        <f t="shared" ref="BD45:BJ45" si="229">BD10</f>
        <v>2023</v>
      </c>
      <c r="BE45" s="373">
        <f t="shared" si="229"/>
        <v>2024</v>
      </c>
      <c r="BF45" s="373">
        <f t="shared" si="229"/>
        <v>2025</v>
      </c>
      <c r="BG45" s="373">
        <f t="shared" si="229"/>
        <v>2026</v>
      </c>
      <c r="BH45" s="373">
        <f t="shared" si="229"/>
        <v>2027</v>
      </c>
      <c r="BI45" s="373">
        <f t="shared" ref="BI45" si="230">BI10</f>
        <v>2028</v>
      </c>
      <c r="BJ45" s="373">
        <f t="shared" si="229"/>
        <v>2029</v>
      </c>
      <c r="BK45" s="498"/>
      <c r="BL45" s="502"/>
      <c r="BM45" s="500"/>
      <c r="BN45" s="501"/>
      <c r="BO45" s="48" t="s">
        <v>86</v>
      </c>
      <c r="BP45" s="373">
        <f>BP10</f>
        <v>2022</v>
      </c>
      <c r="BQ45" s="373">
        <f t="shared" ref="BQ45:BW45" si="231">BQ10</f>
        <v>2023</v>
      </c>
      <c r="BR45" s="373">
        <f t="shared" si="231"/>
        <v>2024</v>
      </c>
      <c r="BS45" s="373">
        <f t="shared" si="231"/>
        <v>2025</v>
      </c>
      <c r="BT45" s="373">
        <f t="shared" si="231"/>
        <v>2026</v>
      </c>
      <c r="BU45" s="373">
        <f t="shared" si="231"/>
        <v>2027</v>
      </c>
      <c r="BV45" s="373">
        <f t="shared" ref="BV45" si="232">BV10</f>
        <v>2028</v>
      </c>
      <c r="BW45" s="373">
        <f t="shared" si="231"/>
        <v>2029</v>
      </c>
      <c r="BX45" s="498"/>
      <c r="BY45" s="502"/>
      <c r="BZ45" s="500"/>
      <c r="CA45" s="501"/>
      <c r="CB45" s="48" t="s">
        <v>86</v>
      </c>
      <c r="CC45" s="373">
        <f>CC10</f>
        <v>2022</v>
      </c>
      <c r="CD45" s="373">
        <f t="shared" ref="CD45:CJ45" si="233">CD10</f>
        <v>2023</v>
      </c>
      <c r="CE45" s="373">
        <f t="shared" si="233"/>
        <v>2024</v>
      </c>
      <c r="CF45" s="373">
        <f t="shared" si="233"/>
        <v>2025</v>
      </c>
      <c r="CG45" s="373">
        <f t="shared" si="233"/>
        <v>2026</v>
      </c>
      <c r="CH45" s="373">
        <f t="shared" si="233"/>
        <v>2027</v>
      </c>
      <c r="CI45" s="373">
        <f t="shared" ref="CI45" si="234">CI10</f>
        <v>2028</v>
      </c>
      <c r="CJ45" s="373">
        <f t="shared" si="233"/>
        <v>2028</v>
      </c>
      <c r="CK45" s="498"/>
      <c r="CL45" s="502"/>
    </row>
    <row r="46" spans="1:90">
      <c r="A46" s="497"/>
      <c r="B46" s="526" t="s">
        <v>87</v>
      </c>
      <c r="C46" s="527">
        <f ca="1">ROUND(SUMIFS(MitarbeiterFTE[[Stunden]:[Stunden]],MitarbeiterFTE[[Jahr]:[Jahr]],'FuE Vorhaben'!C$45,MitarbeiterFTE[[Ausbildungsstatus]:[Ausbildungsstatus]],2,MitarbeiterFTE[[Vorhaben]:[Vorhaben]],C75),2)</f>
        <v>0</v>
      </c>
      <c r="D46" s="527">
        <f ca="1">ROUND(SUMIFS(MitarbeiterFTE[[Stunden]:[Stunden]],MitarbeiterFTE[[Jahr]:[Jahr]],'FuE Vorhaben'!D$45,MitarbeiterFTE[[Ausbildungsstatus]:[Ausbildungsstatus]],2,MitarbeiterFTE[[Vorhaben]:[Vorhaben]],D75),2)</f>
        <v>0</v>
      </c>
      <c r="E46" s="527">
        <f ca="1">ROUND(SUMIFS(MitarbeiterFTE[[Stunden]:[Stunden]],MitarbeiterFTE[[Jahr]:[Jahr]],'FuE Vorhaben'!E$45,MitarbeiterFTE[[Ausbildungsstatus]:[Ausbildungsstatus]],2,MitarbeiterFTE[[Vorhaben]:[Vorhaben]],E75),2)</f>
        <v>0</v>
      </c>
      <c r="F46" s="527">
        <f ca="1">ROUND(SUMIFS(MitarbeiterFTE[[Stunden]:[Stunden]],MitarbeiterFTE[[Jahr]:[Jahr]],'FuE Vorhaben'!F$45,MitarbeiterFTE[[Ausbildungsstatus]:[Ausbildungsstatus]],2,MitarbeiterFTE[[Vorhaben]:[Vorhaben]],F75),2)</f>
        <v>0</v>
      </c>
      <c r="G46" s="527">
        <f ca="1">ROUND(SUMIFS(MitarbeiterFTE[[Stunden]:[Stunden]],MitarbeiterFTE[[Jahr]:[Jahr]],'FuE Vorhaben'!G$45,MitarbeiterFTE[[Ausbildungsstatus]:[Ausbildungsstatus]],2,MitarbeiterFTE[[Vorhaben]:[Vorhaben]],G75),2)</f>
        <v>117.81</v>
      </c>
      <c r="H46" s="527">
        <f ca="1">ROUND(SUMIFS(MitarbeiterFTE[[Stunden]:[Stunden]],MitarbeiterFTE[[Jahr]:[Jahr]],'FuE Vorhaben'!H$45,MitarbeiterFTE[[Ausbildungsstatus]:[Ausbildungsstatus]],2,MitarbeiterFTE[[Vorhaben]:[Vorhaben]],H75),2)</f>
        <v>340.64</v>
      </c>
      <c r="I46" s="527">
        <f ca="1">ROUND(SUMIFS(MitarbeiterFTE[[Stunden]:[Stunden]],MitarbeiterFTE[[Jahr]:[Jahr]],'FuE Vorhaben'!I$45,MitarbeiterFTE[[Ausbildungsstatus]:[Ausbildungsstatus]],2,MitarbeiterFTE[[Vorhaben]:[Vorhaben]],I75),2)</f>
        <v>668.48</v>
      </c>
      <c r="J46" s="528">
        <f ca="1">ROUND(SUMIFS(MitarbeiterFTE[[Stunden]:[Stunden]],MitarbeiterFTE[[Jahr]:[Jahr]],'FuE Vorhaben'!J$45,MitarbeiterFTE[[Ausbildungsstatus]:[Ausbildungsstatus]],2,MitarbeiterFTE[[Vorhaben]:[Vorhaben]],J75),2)</f>
        <v>0</v>
      </c>
      <c r="K46" s="498"/>
      <c r="L46" s="499"/>
      <c r="M46" s="500"/>
      <c r="N46" s="501"/>
      <c r="O46" s="526" t="s">
        <v>87</v>
      </c>
      <c r="P46" s="527">
        <f ca="1">ROUND(SUMIFS(MitarbeiterFTE[[Stunden]:[Stunden]],MitarbeiterFTE[[Jahr]:[Jahr]],'FuE Vorhaben'!P$45,MitarbeiterFTE[[Ausbildungsstatus]:[Ausbildungsstatus]],2,MitarbeiterFTE[[Vorhaben]:[Vorhaben]],P75),2)</f>
        <v>0</v>
      </c>
      <c r="Q46" s="527">
        <f ca="1">ROUND(SUMIFS(MitarbeiterFTE[[Stunden]:[Stunden]],MitarbeiterFTE[[Jahr]:[Jahr]],'FuE Vorhaben'!Q$45,MitarbeiterFTE[[Ausbildungsstatus]:[Ausbildungsstatus]],2,MitarbeiterFTE[[Vorhaben]:[Vorhaben]],Q75),2)</f>
        <v>0</v>
      </c>
      <c r="R46" s="527">
        <f ca="1">ROUND(SUMIFS(MitarbeiterFTE[[Stunden]:[Stunden]],MitarbeiterFTE[[Jahr]:[Jahr]],'FuE Vorhaben'!R$45,MitarbeiterFTE[[Ausbildungsstatus]:[Ausbildungsstatus]],2,MitarbeiterFTE[[Vorhaben]:[Vorhaben]],R75),2)</f>
        <v>0</v>
      </c>
      <c r="S46" s="527">
        <f ca="1">ROUND(SUMIFS(MitarbeiterFTE[[Stunden]:[Stunden]],MitarbeiterFTE[[Jahr]:[Jahr]],'FuE Vorhaben'!S$45,MitarbeiterFTE[[Ausbildungsstatus]:[Ausbildungsstatus]],2,MitarbeiterFTE[[Vorhaben]:[Vorhaben]],S75),2)</f>
        <v>0</v>
      </c>
      <c r="T46" s="527">
        <f ca="1">ROUND(SUMIFS(MitarbeiterFTE[[Stunden]:[Stunden]],MitarbeiterFTE[[Jahr]:[Jahr]],'FuE Vorhaben'!T$45,MitarbeiterFTE[[Ausbildungsstatus]:[Ausbildungsstatus]],2,MitarbeiterFTE[[Vorhaben]:[Vorhaben]],T75),2)</f>
        <v>0</v>
      </c>
      <c r="U46" s="527">
        <f ca="1">ROUND(SUMIFS(MitarbeiterFTE[[Stunden]:[Stunden]],MitarbeiterFTE[[Jahr]:[Jahr]],'FuE Vorhaben'!U$45,MitarbeiterFTE[[Ausbildungsstatus]:[Ausbildungsstatus]],2,MitarbeiterFTE[[Vorhaben]:[Vorhaben]],U75),2)</f>
        <v>0</v>
      </c>
      <c r="V46" s="527">
        <f>ROUND(SUMIFS(MitarbeiterFTE[[Stunden]:[Stunden]],MitarbeiterFTE[[Jahr]:[Jahr]],'FuE Vorhaben'!V$45,MitarbeiterFTE[[Ausbildungsstatus]:[Ausbildungsstatus]],2,MitarbeiterFTE[[Vorhaben]:[Vorhaben]],V75),2)</f>
        <v>0</v>
      </c>
      <c r="W46" s="528">
        <f ca="1">ROUND(SUMIFS(MitarbeiterFTE[[Stunden]:[Stunden]],MitarbeiterFTE[[Jahr]:[Jahr]],'FuE Vorhaben'!W$45,MitarbeiterFTE[[Ausbildungsstatus]:[Ausbildungsstatus]],2,MitarbeiterFTE[[Vorhaben]:[Vorhaben]],W75),2)</f>
        <v>0</v>
      </c>
      <c r="X46" s="498"/>
      <c r="Y46" s="502"/>
      <c r="Z46" s="500"/>
      <c r="AA46" s="501"/>
      <c r="AB46" s="529" t="s">
        <v>87</v>
      </c>
      <c r="AC46" s="527">
        <f ca="1">ROUND(SUMIFS(MitarbeiterFTE[[Stunden]:[Stunden]],MitarbeiterFTE[[Jahr]:[Jahr]],'FuE Vorhaben'!AC$45,MitarbeiterFTE[[Ausbildungsstatus]:[Ausbildungsstatus]],2,MitarbeiterFTE[[Vorhaben]:[Vorhaben]],AC75),2)</f>
        <v>0</v>
      </c>
      <c r="AD46" s="527">
        <f ca="1">ROUND(SUMIFS(MitarbeiterFTE[[Stunden]:[Stunden]],MitarbeiterFTE[[Jahr]:[Jahr]],'FuE Vorhaben'!AD$45,MitarbeiterFTE[[Ausbildungsstatus]:[Ausbildungsstatus]],2,MitarbeiterFTE[[Vorhaben]:[Vorhaben]],AD75),2)</f>
        <v>0</v>
      </c>
      <c r="AE46" s="527">
        <f ca="1">ROUND(SUMIFS(MitarbeiterFTE[[Stunden]:[Stunden]],MitarbeiterFTE[[Jahr]:[Jahr]],'FuE Vorhaben'!AE$45,MitarbeiterFTE[[Ausbildungsstatus]:[Ausbildungsstatus]],2,MitarbeiterFTE[[Vorhaben]:[Vorhaben]],AE75),2)</f>
        <v>0</v>
      </c>
      <c r="AF46" s="527">
        <f ca="1">ROUND(SUMIFS(MitarbeiterFTE[[Stunden]:[Stunden]],MitarbeiterFTE[[Jahr]:[Jahr]],'FuE Vorhaben'!AF$45,MitarbeiterFTE[[Ausbildungsstatus]:[Ausbildungsstatus]],2,MitarbeiterFTE[[Vorhaben]:[Vorhaben]],AF75),2)</f>
        <v>0</v>
      </c>
      <c r="AG46" s="527">
        <f ca="1">ROUND(SUMIFS(MitarbeiterFTE[[Stunden]:[Stunden]],MitarbeiterFTE[[Jahr]:[Jahr]],'FuE Vorhaben'!AG$45,MitarbeiterFTE[[Ausbildungsstatus]:[Ausbildungsstatus]],2,MitarbeiterFTE[[Vorhaben]:[Vorhaben]],AG75),2)</f>
        <v>0</v>
      </c>
      <c r="AH46" s="527">
        <f ca="1">ROUND(SUMIFS(MitarbeiterFTE[[Stunden]:[Stunden]],MitarbeiterFTE[[Jahr]:[Jahr]],'FuE Vorhaben'!AH$45,MitarbeiterFTE[[Ausbildungsstatus]:[Ausbildungsstatus]],2,MitarbeiterFTE[[Vorhaben]:[Vorhaben]],AH75),2)</f>
        <v>0</v>
      </c>
      <c r="AI46" s="527">
        <f>ROUND(SUMIFS(MitarbeiterFTE[[Stunden]:[Stunden]],MitarbeiterFTE[[Jahr]:[Jahr]],'FuE Vorhaben'!AI$45,MitarbeiterFTE[[Ausbildungsstatus]:[Ausbildungsstatus]],2,MitarbeiterFTE[[Vorhaben]:[Vorhaben]],AI75),2)</f>
        <v>0</v>
      </c>
      <c r="AJ46" s="530">
        <f ca="1">ROUND(SUMIFS(MitarbeiterFTE[[Stunden]:[Stunden]],MitarbeiterFTE[[Jahr]:[Jahr]],'FuE Vorhaben'!AJ$45,MitarbeiterFTE[[Ausbildungsstatus]:[Ausbildungsstatus]],2,MitarbeiterFTE[[Vorhaben]:[Vorhaben]],AJ75),2)</f>
        <v>0</v>
      </c>
      <c r="AK46" s="498"/>
      <c r="AL46" s="502"/>
      <c r="AM46" s="500"/>
      <c r="AN46" s="501"/>
      <c r="AO46" s="529" t="s">
        <v>87</v>
      </c>
      <c r="AP46" s="527">
        <f ca="1">ROUND(SUMIFS(MitarbeiterFTE[[Stunden]:[Stunden]],MitarbeiterFTE[[Jahr]:[Jahr]],'FuE Vorhaben'!AP$45,MitarbeiterFTE[[Ausbildungsstatus]:[Ausbildungsstatus]],2,MitarbeiterFTE[[Vorhaben]:[Vorhaben]],AP75),2)</f>
        <v>0</v>
      </c>
      <c r="AQ46" s="527">
        <f ca="1">ROUND(SUMIFS(MitarbeiterFTE[[Stunden]:[Stunden]],MitarbeiterFTE[[Jahr]:[Jahr]],'FuE Vorhaben'!AQ$45,MitarbeiterFTE[[Ausbildungsstatus]:[Ausbildungsstatus]],2,MitarbeiterFTE[[Vorhaben]:[Vorhaben]],AQ75),2)</f>
        <v>0</v>
      </c>
      <c r="AR46" s="527">
        <f ca="1">ROUND(SUMIFS(MitarbeiterFTE[[Stunden]:[Stunden]],MitarbeiterFTE[[Jahr]:[Jahr]],'FuE Vorhaben'!AR$45,MitarbeiterFTE[[Ausbildungsstatus]:[Ausbildungsstatus]],2,MitarbeiterFTE[[Vorhaben]:[Vorhaben]],AR75),2)</f>
        <v>0</v>
      </c>
      <c r="AS46" s="527">
        <f ca="1">ROUND(SUMIFS(MitarbeiterFTE[[Stunden]:[Stunden]],MitarbeiterFTE[[Jahr]:[Jahr]],'FuE Vorhaben'!AS$45,MitarbeiterFTE[[Ausbildungsstatus]:[Ausbildungsstatus]],2,MitarbeiterFTE[[Vorhaben]:[Vorhaben]],AS75),2)</f>
        <v>0</v>
      </c>
      <c r="AT46" s="527">
        <f ca="1">ROUND(SUMIFS(MitarbeiterFTE[[Stunden]:[Stunden]],MitarbeiterFTE[[Jahr]:[Jahr]],'FuE Vorhaben'!AT$45,MitarbeiterFTE[[Ausbildungsstatus]:[Ausbildungsstatus]],2,MitarbeiterFTE[[Vorhaben]:[Vorhaben]],AT75),2)</f>
        <v>0</v>
      </c>
      <c r="AU46" s="527">
        <f ca="1">ROUND(SUMIFS(MitarbeiterFTE[[Stunden]:[Stunden]],MitarbeiterFTE[[Jahr]:[Jahr]],'FuE Vorhaben'!AU$45,MitarbeiterFTE[[Ausbildungsstatus]:[Ausbildungsstatus]],2,MitarbeiterFTE[[Vorhaben]:[Vorhaben]],AU75),2)</f>
        <v>0</v>
      </c>
      <c r="AV46" s="527">
        <f>ROUND(SUMIFS(MitarbeiterFTE[[Stunden]:[Stunden]],MitarbeiterFTE[[Jahr]:[Jahr]],'FuE Vorhaben'!AV$45,MitarbeiterFTE[[Ausbildungsstatus]:[Ausbildungsstatus]],2,MitarbeiterFTE[[Vorhaben]:[Vorhaben]],AV75),2)</f>
        <v>0</v>
      </c>
      <c r="AW46" s="530">
        <f ca="1">ROUND(SUMIFS(MitarbeiterFTE[[Stunden]:[Stunden]],MitarbeiterFTE[[Jahr]:[Jahr]],'FuE Vorhaben'!AW$45,MitarbeiterFTE[[Ausbildungsstatus]:[Ausbildungsstatus]],2,MitarbeiterFTE[[Vorhaben]:[Vorhaben]],AW75),2)</f>
        <v>0</v>
      </c>
      <c r="AX46" s="498"/>
      <c r="AY46" s="502"/>
      <c r="AZ46" s="500"/>
      <c r="BA46" s="501"/>
      <c r="BB46" s="529" t="s">
        <v>87</v>
      </c>
      <c r="BC46" s="527">
        <f ca="1">ROUND(SUMIFS(MitarbeiterFTE[[Stunden]:[Stunden]],MitarbeiterFTE[[Jahr]:[Jahr]],'FuE Vorhaben'!BC$45,MitarbeiterFTE[[Ausbildungsstatus]:[Ausbildungsstatus]],2,MitarbeiterFTE[[Vorhaben]:[Vorhaben]],BC75),2)</f>
        <v>0</v>
      </c>
      <c r="BD46" s="527">
        <f ca="1">ROUND(SUMIFS(MitarbeiterFTE[[Stunden]:[Stunden]],MitarbeiterFTE[[Jahr]:[Jahr]],'FuE Vorhaben'!BD$45,MitarbeiterFTE[[Ausbildungsstatus]:[Ausbildungsstatus]],2,MitarbeiterFTE[[Vorhaben]:[Vorhaben]],BD75),2)</f>
        <v>0</v>
      </c>
      <c r="BE46" s="527">
        <f ca="1">ROUND(SUMIFS(MitarbeiterFTE[[Stunden]:[Stunden]],MitarbeiterFTE[[Jahr]:[Jahr]],'FuE Vorhaben'!BE$45,MitarbeiterFTE[[Ausbildungsstatus]:[Ausbildungsstatus]],2,MitarbeiterFTE[[Vorhaben]:[Vorhaben]],BE75),2)</f>
        <v>0</v>
      </c>
      <c r="BF46" s="527">
        <f ca="1">ROUND(SUMIFS(MitarbeiterFTE[[Stunden]:[Stunden]],MitarbeiterFTE[[Jahr]:[Jahr]],'FuE Vorhaben'!BF$45,MitarbeiterFTE[[Ausbildungsstatus]:[Ausbildungsstatus]],2,MitarbeiterFTE[[Vorhaben]:[Vorhaben]],BF75),2)</f>
        <v>0</v>
      </c>
      <c r="BG46" s="527">
        <f ca="1">ROUND(SUMIFS(MitarbeiterFTE[[Stunden]:[Stunden]],MitarbeiterFTE[[Jahr]:[Jahr]],'FuE Vorhaben'!BG$45,MitarbeiterFTE[[Ausbildungsstatus]:[Ausbildungsstatus]],2,MitarbeiterFTE[[Vorhaben]:[Vorhaben]],BG75),2)</f>
        <v>0</v>
      </c>
      <c r="BH46" s="527">
        <f ca="1">ROUND(SUMIFS(MitarbeiterFTE[[Stunden]:[Stunden]],MitarbeiterFTE[[Jahr]:[Jahr]],'FuE Vorhaben'!BH$45,MitarbeiterFTE[[Ausbildungsstatus]:[Ausbildungsstatus]],2,MitarbeiterFTE[[Vorhaben]:[Vorhaben]],BH75),2)</f>
        <v>0</v>
      </c>
      <c r="BI46" s="527">
        <f>ROUND(SUMIFS(MitarbeiterFTE[[Stunden]:[Stunden]],MitarbeiterFTE[[Jahr]:[Jahr]],'FuE Vorhaben'!BI$45,MitarbeiterFTE[[Ausbildungsstatus]:[Ausbildungsstatus]],2,MitarbeiterFTE[[Vorhaben]:[Vorhaben]],BI75),2)</f>
        <v>0</v>
      </c>
      <c r="BJ46" s="530">
        <f ca="1">ROUND(SUMIFS(MitarbeiterFTE[[Stunden]:[Stunden]],MitarbeiterFTE[[Jahr]:[Jahr]],'FuE Vorhaben'!BJ$45,MitarbeiterFTE[[Ausbildungsstatus]:[Ausbildungsstatus]],2,MitarbeiterFTE[[Vorhaben]:[Vorhaben]],BJ75),2)</f>
        <v>0</v>
      </c>
      <c r="BK46" s="498"/>
      <c r="BL46" s="502"/>
      <c r="BM46" s="500"/>
      <c r="BN46" s="501"/>
      <c r="BO46" s="529" t="s">
        <v>87</v>
      </c>
      <c r="BP46" s="527">
        <f ca="1">ROUND(SUMIFS(MitarbeiterFTE[[Stunden]:[Stunden]],MitarbeiterFTE[[Jahr]:[Jahr]],'FuE Vorhaben'!BP$45,MitarbeiterFTE[[Ausbildungsstatus]:[Ausbildungsstatus]],2,MitarbeiterFTE[[Vorhaben]:[Vorhaben]],BP75),2)</f>
        <v>0</v>
      </c>
      <c r="BQ46" s="527">
        <f ca="1">ROUND(SUMIFS(MitarbeiterFTE[[Stunden]:[Stunden]],MitarbeiterFTE[[Jahr]:[Jahr]],'FuE Vorhaben'!BQ$45,MitarbeiterFTE[[Ausbildungsstatus]:[Ausbildungsstatus]],2,MitarbeiterFTE[[Vorhaben]:[Vorhaben]],BQ75),2)</f>
        <v>0</v>
      </c>
      <c r="BR46" s="527">
        <f ca="1">ROUND(SUMIFS(MitarbeiterFTE[[Stunden]:[Stunden]],MitarbeiterFTE[[Jahr]:[Jahr]],'FuE Vorhaben'!BR$45,MitarbeiterFTE[[Ausbildungsstatus]:[Ausbildungsstatus]],2,MitarbeiterFTE[[Vorhaben]:[Vorhaben]],BR75),2)</f>
        <v>0</v>
      </c>
      <c r="BS46" s="527">
        <f ca="1">ROUND(SUMIFS(MitarbeiterFTE[[Stunden]:[Stunden]],MitarbeiterFTE[[Jahr]:[Jahr]],'FuE Vorhaben'!BS$45,MitarbeiterFTE[[Ausbildungsstatus]:[Ausbildungsstatus]],2,MitarbeiterFTE[[Vorhaben]:[Vorhaben]],BS75),2)</f>
        <v>0</v>
      </c>
      <c r="BT46" s="527">
        <f ca="1">ROUND(SUMIFS(MitarbeiterFTE[[Stunden]:[Stunden]],MitarbeiterFTE[[Jahr]:[Jahr]],'FuE Vorhaben'!BT$45,MitarbeiterFTE[[Ausbildungsstatus]:[Ausbildungsstatus]],2,MitarbeiterFTE[[Vorhaben]:[Vorhaben]],BT75),2)</f>
        <v>0</v>
      </c>
      <c r="BU46" s="527">
        <f ca="1">ROUND(SUMIFS(MitarbeiterFTE[[Stunden]:[Stunden]],MitarbeiterFTE[[Jahr]:[Jahr]],'FuE Vorhaben'!BU$45,MitarbeiterFTE[[Ausbildungsstatus]:[Ausbildungsstatus]],2,MitarbeiterFTE[[Vorhaben]:[Vorhaben]],BU75),2)</f>
        <v>0</v>
      </c>
      <c r="BV46" s="527">
        <f>ROUND(SUMIFS(MitarbeiterFTE[[Stunden]:[Stunden]],MitarbeiterFTE[[Jahr]:[Jahr]],'FuE Vorhaben'!BV$45,MitarbeiterFTE[[Ausbildungsstatus]:[Ausbildungsstatus]],2,MitarbeiterFTE[[Vorhaben]:[Vorhaben]],BV75),2)</f>
        <v>0</v>
      </c>
      <c r="BW46" s="530">
        <f ca="1">ROUND(SUMIFS(MitarbeiterFTE[[Stunden]:[Stunden]],MitarbeiterFTE[[Jahr]:[Jahr]],'FuE Vorhaben'!BW$45,MitarbeiterFTE[[Ausbildungsstatus]:[Ausbildungsstatus]],2,MitarbeiterFTE[[Vorhaben]:[Vorhaben]],BW75),2)</f>
        <v>0</v>
      </c>
      <c r="BX46" s="498"/>
      <c r="BY46" s="502"/>
      <c r="BZ46" s="500"/>
      <c r="CA46" s="501"/>
      <c r="CB46" s="529" t="s">
        <v>87</v>
      </c>
      <c r="CC46" s="527">
        <f ca="1">ROUND(SUMIFS(MitarbeiterFTE[[Stunden]:[Stunden]],MitarbeiterFTE[[Jahr]:[Jahr]],'FuE Vorhaben'!CC$45,MitarbeiterFTE[[Ausbildungsstatus]:[Ausbildungsstatus]],2,MitarbeiterFTE[[Vorhaben]:[Vorhaben]],CC75),2)</f>
        <v>0</v>
      </c>
      <c r="CD46" s="527">
        <f ca="1">ROUND(SUMIFS(MitarbeiterFTE[[Stunden]:[Stunden]],MitarbeiterFTE[[Jahr]:[Jahr]],'FuE Vorhaben'!CD$45,MitarbeiterFTE[[Ausbildungsstatus]:[Ausbildungsstatus]],2,MitarbeiterFTE[[Vorhaben]:[Vorhaben]],CD75),2)</f>
        <v>0</v>
      </c>
      <c r="CE46" s="527">
        <f ca="1">ROUND(SUMIFS(MitarbeiterFTE[[Stunden]:[Stunden]],MitarbeiterFTE[[Jahr]:[Jahr]],'FuE Vorhaben'!CE$45,MitarbeiterFTE[[Ausbildungsstatus]:[Ausbildungsstatus]],2,MitarbeiterFTE[[Vorhaben]:[Vorhaben]],CE75),2)</f>
        <v>0</v>
      </c>
      <c r="CF46" s="527">
        <f ca="1">ROUND(SUMIFS(MitarbeiterFTE[[Stunden]:[Stunden]],MitarbeiterFTE[[Jahr]:[Jahr]],'FuE Vorhaben'!CF$45,MitarbeiterFTE[[Ausbildungsstatus]:[Ausbildungsstatus]],2,MitarbeiterFTE[[Vorhaben]:[Vorhaben]],CF75),2)</f>
        <v>0</v>
      </c>
      <c r="CG46" s="527">
        <f ca="1">ROUND(SUMIFS(MitarbeiterFTE[[Stunden]:[Stunden]],MitarbeiterFTE[[Jahr]:[Jahr]],'FuE Vorhaben'!CG$45,MitarbeiterFTE[[Ausbildungsstatus]:[Ausbildungsstatus]],2,MitarbeiterFTE[[Vorhaben]:[Vorhaben]],CG75),2)</f>
        <v>0</v>
      </c>
      <c r="CH46" s="527">
        <f ca="1">ROUND(SUMIFS(MitarbeiterFTE[[Stunden]:[Stunden]],MitarbeiterFTE[[Jahr]:[Jahr]],'FuE Vorhaben'!CH$45,MitarbeiterFTE[[Ausbildungsstatus]:[Ausbildungsstatus]],2,MitarbeiterFTE[[Vorhaben]:[Vorhaben]],CH75),2)</f>
        <v>0</v>
      </c>
      <c r="CI46" s="527">
        <f>ROUND(SUMIFS(MitarbeiterFTE[[Stunden]:[Stunden]],MitarbeiterFTE[[Jahr]:[Jahr]],'FuE Vorhaben'!CI$45,MitarbeiterFTE[[Ausbildungsstatus]:[Ausbildungsstatus]],2,MitarbeiterFTE[[Vorhaben]:[Vorhaben]],CI75),2)</f>
        <v>0</v>
      </c>
      <c r="CJ46" s="530">
        <f ca="1">ROUND(SUMIFS(MitarbeiterFTE[[Stunden]:[Stunden]],MitarbeiterFTE[[Jahr]:[Jahr]],'FuE Vorhaben'!CJ$45,MitarbeiterFTE[[Ausbildungsstatus]:[Ausbildungsstatus]],2,MitarbeiterFTE[[Vorhaben]:[Vorhaben]],CJ75),2)</f>
        <v>0</v>
      </c>
      <c r="CK46" s="498"/>
      <c r="CL46" s="502"/>
    </row>
    <row r="47" spans="1:90">
      <c r="A47" s="497"/>
      <c r="B47" s="531" t="s">
        <v>88</v>
      </c>
      <c r="C47" s="527">
        <f ca="1">ROUND(SUMIFS(MitarbeiterFTE[[Stunden]:[Stunden]],MitarbeiterFTE[[Jahr]:[Jahr]],'FuE Vorhaben'!C$45,MitarbeiterFTE[[Ausbildungsstatus]:[Ausbildungsstatus]],1,MitarbeiterFTE[[Vorhaben]:[Vorhaben]],C75),2)</f>
        <v>0</v>
      </c>
      <c r="D47" s="527">
        <f ca="1">ROUND(SUMIFS(MitarbeiterFTE[[Stunden]:[Stunden]],MitarbeiterFTE[[Jahr]:[Jahr]],'FuE Vorhaben'!D$45,MitarbeiterFTE[[Ausbildungsstatus]:[Ausbildungsstatus]],1,MitarbeiterFTE[[Vorhaben]:[Vorhaben]],D75),2)</f>
        <v>0</v>
      </c>
      <c r="E47" s="527">
        <f ca="1">ROUND(SUMIFS(MitarbeiterFTE[[Stunden]:[Stunden]],MitarbeiterFTE[[Jahr]:[Jahr]],'FuE Vorhaben'!E$45,MitarbeiterFTE[[Ausbildungsstatus]:[Ausbildungsstatus]],1,MitarbeiterFTE[[Vorhaben]:[Vorhaben]],E75),2)</f>
        <v>0</v>
      </c>
      <c r="F47" s="527">
        <f ca="1">ROUND(SUMIFS(MitarbeiterFTE[[Stunden]:[Stunden]],MitarbeiterFTE[[Jahr]:[Jahr]],'FuE Vorhaben'!F$45,MitarbeiterFTE[[Ausbildungsstatus]:[Ausbildungsstatus]],1,MitarbeiterFTE[[Vorhaben]:[Vorhaben]],F75),2)</f>
        <v>0</v>
      </c>
      <c r="G47" s="527">
        <f ca="1">ROUND(SUMIFS(MitarbeiterFTE[[Stunden]:[Stunden]],MitarbeiterFTE[[Jahr]:[Jahr]],'FuE Vorhaben'!G$45,MitarbeiterFTE[[Ausbildungsstatus]:[Ausbildungsstatus]],1,MitarbeiterFTE[[Vorhaben]:[Vorhaben]],G75),2)</f>
        <v>0</v>
      </c>
      <c r="H47" s="527">
        <f ca="1">ROUND(SUMIFS(MitarbeiterFTE[[Stunden]:[Stunden]],MitarbeiterFTE[[Jahr]:[Jahr]],'FuE Vorhaben'!H$45,MitarbeiterFTE[[Ausbildungsstatus]:[Ausbildungsstatus]],1,MitarbeiterFTE[[Vorhaben]:[Vorhaben]],H75),2)</f>
        <v>0</v>
      </c>
      <c r="I47" s="527">
        <f ca="1">ROUND(SUMIFS(MitarbeiterFTE[[Stunden]:[Stunden]],MitarbeiterFTE[[Jahr]:[Jahr]],'FuE Vorhaben'!I$45,MitarbeiterFTE[[Ausbildungsstatus]:[Ausbildungsstatus]],1,MitarbeiterFTE[[Vorhaben]:[Vorhaben]],I75),2)</f>
        <v>0</v>
      </c>
      <c r="J47" s="528">
        <f ca="1">ROUND(SUMIFS(MitarbeiterFTE[[Stunden]:[Stunden]],MitarbeiterFTE[[Jahr]:[Jahr]],'FuE Vorhaben'!J$45,MitarbeiterFTE[[Ausbildungsstatus]:[Ausbildungsstatus]],1,MitarbeiterFTE[[Vorhaben]:[Vorhaben]],J75),2)</f>
        <v>0</v>
      </c>
      <c r="K47" s="498"/>
      <c r="L47" s="499"/>
      <c r="M47" s="500"/>
      <c r="N47" s="501"/>
      <c r="O47" s="531" t="s">
        <v>88</v>
      </c>
      <c r="P47" s="527">
        <f ca="1">ROUND(SUMIFS(MitarbeiterFTE[[Stunden]:[Stunden]],MitarbeiterFTE[[Jahr]:[Jahr]],'FuE Vorhaben'!P$45,MitarbeiterFTE[[Ausbildungsstatus]:[Ausbildungsstatus]],1,MitarbeiterFTE[[Vorhaben]:[Vorhaben]],P75),2)</f>
        <v>0</v>
      </c>
      <c r="Q47" s="527">
        <f ca="1">ROUND(SUMIFS(MitarbeiterFTE[[Stunden]:[Stunden]],MitarbeiterFTE[[Jahr]:[Jahr]],'FuE Vorhaben'!Q$45,MitarbeiterFTE[[Ausbildungsstatus]:[Ausbildungsstatus]],1,MitarbeiterFTE[[Vorhaben]:[Vorhaben]],Q75),2)</f>
        <v>0</v>
      </c>
      <c r="R47" s="527">
        <f ca="1">ROUND(SUMIFS(MitarbeiterFTE[[Stunden]:[Stunden]],MitarbeiterFTE[[Jahr]:[Jahr]],'FuE Vorhaben'!R$45,MitarbeiterFTE[[Ausbildungsstatus]:[Ausbildungsstatus]],1,MitarbeiterFTE[[Vorhaben]:[Vorhaben]],R75),2)</f>
        <v>0</v>
      </c>
      <c r="S47" s="527">
        <f ca="1">ROUND(SUMIFS(MitarbeiterFTE[[Stunden]:[Stunden]],MitarbeiterFTE[[Jahr]:[Jahr]],'FuE Vorhaben'!S$45,MitarbeiterFTE[[Ausbildungsstatus]:[Ausbildungsstatus]],1,MitarbeiterFTE[[Vorhaben]:[Vorhaben]],S75),2)</f>
        <v>0</v>
      </c>
      <c r="T47" s="527">
        <f ca="1">ROUND(SUMIFS(MitarbeiterFTE[[Stunden]:[Stunden]],MitarbeiterFTE[[Jahr]:[Jahr]],'FuE Vorhaben'!T$45,MitarbeiterFTE[[Ausbildungsstatus]:[Ausbildungsstatus]],1,MitarbeiterFTE[[Vorhaben]:[Vorhaben]],T75),2)</f>
        <v>0</v>
      </c>
      <c r="U47" s="527">
        <f ca="1">ROUND(SUMIFS(MitarbeiterFTE[[Stunden]:[Stunden]],MitarbeiterFTE[[Jahr]:[Jahr]],'FuE Vorhaben'!U$45,MitarbeiterFTE[[Ausbildungsstatus]:[Ausbildungsstatus]],1,MitarbeiterFTE[[Vorhaben]:[Vorhaben]],U75),2)</f>
        <v>0</v>
      </c>
      <c r="V47" s="527">
        <f>ROUND(SUMIFS(MitarbeiterFTE[[Stunden]:[Stunden]],MitarbeiterFTE[[Jahr]:[Jahr]],'FuE Vorhaben'!V$45,MitarbeiterFTE[[Ausbildungsstatus]:[Ausbildungsstatus]],1,MitarbeiterFTE[[Vorhaben]:[Vorhaben]],V75),2)</f>
        <v>0</v>
      </c>
      <c r="W47" s="528">
        <f ca="1">ROUND(SUMIFS(MitarbeiterFTE[[Stunden]:[Stunden]],MitarbeiterFTE[[Jahr]:[Jahr]],'FuE Vorhaben'!W$45,MitarbeiterFTE[[Ausbildungsstatus]:[Ausbildungsstatus]],1,MitarbeiterFTE[[Vorhaben]:[Vorhaben]],W75),2)</f>
        <v>0</v>
      </c>
      <c r="X47" s="498"/>
      <c r="Y47" s="502"/>
      <c r="Z47" s="500"/>
      <c r="AA47" s="501"/>
      <c r="AB47" s="532" t="s">
        <v>88</v>
      </c>
      <c r="AC47" s="527">
        <f ca="1">ROUND(SUMIFS(MitarbeiterFTE[[Stunden]:[Stunden]],MitarbeiterFTE[[Jahr]:[Jahr]],'FuE Vorhaben'!AC$45,MitarbeiterFTE[[Ausbildungsstatus]:[Ausbildungsstatus]],1,MitarbeiterFTE[[Vorhaben]:[Vorhaben]],AC75),2)</f>
        <v>0</v>
      </c>
      <c r="AD47" s="527">
        <f ca="1">ROUND(SUMIFS(MitarbeiterFTE[[Stunden]:[Stunden]],MitarbeiterFTE[[Jahr]:[Jahr]],'FuE Vorhaben'!AD$45,MitarbeiterFTE[[Ausbildungsstatus]:[Ausbildungsstatus]],1,MitarbeiterFTE[[Vorhaben]:[Vorhaben]],AD75),2)</f>
        <v>0</v>
      </c>
      <c r="AE47" s="527">
        <f ca="1">ROUND(SUMIFS(MitarbeiterFTE[[Stunden]:[Stunden]],MitarbeiterFTE[[Jahr]:[Jahr]],'FuE Vorhaben'!AE$45,MitarbeiterFTE[[Ausbildungsstatus]:[Ausbildungsstatus]],1,MitarbeiterFTE[[Vorhaben]:[Vorhaben]],AE75),2)</f>
        <v>0</v>
      </c>
      <c r="AF47" s="527">
        <f ca="1">ROUND(SUMIFS(MitarbeiterFTE[[Stunden]:[Stunden]],MitarbeiterFTE[[Jahr]:[Jahr]],'FuE Vorhaben'!AF$45,MitarbeiterFTE[[Ausbildungsstatus]:[Ausbildungsstatus]],1,MitarbeiterFTE[[Vorhaben]:[Vorhaben]],AF75),2)</f>
        <v>0</v>
      </c>
      <c r="AG47" s="527">
        <f ca="1">ROUND(SUMIFS(MitarbeiterFTE[[Stunden]:[Stunden]],MitarbeiterFTE[[Jahr]:[Jahr]],'FuE Vorhaben'!AG$45,MitarbeiterFTE[[Ausbildungsstatus]:[Ausbildungsstatus]],1,MitarbeiterFTE[[Vorhaben]:[Vorhaben]],AG75),2)</f>
        <v>0</v>
      </c>
      <c r="AH47" s="527">
        <f ca="1">ROUND(SUMIFS(MitarbeiterFTE[[Stunden]:[Stunden]],MitarbeiterFTE[[Jahr]:[Jahr]],'FuE Vorhaben'!AH$45,MitarbeiterFTE[[Ausbildungsstatus]:[Ausbildungsstatus]],1,MitarbeiterFTE[[Vorhaben]:[Vorhaben]],AH75),2)</f>
        <v>0</v>
      </c>
      <c r="AI47" s="527">
        <f>ROUND(SUMIFS(MitarbeiterFTE[[Stunden]:[Stunden]],MitarbeiterFTE[[Jahr]:[Jahr]],'FuE Vorhaben'!AI$45,MitarbeiterFTE[[Ausbildungsstatus]:[Ausbildungsstatus]],1,MitarbeiterFTE[[Vorhaben]:[Vorhaben]],AI75),2)</f>
        <v>0</v>
      </c>
      <c r="AJ47" s="530">
        <f ca="1">ROUND(SUMIFS(MitarbeiterFTE[[Stunden]:[Stunden]],MitarbeiterFTE[[Jahr]:[Jahr]],'FuE Vorhaben'!AJ$45,MitarbeiterFTE[[Ausbildungsstatus]:[Ausbildungsstatus]],1,MitarbeiterFTE[[Vorhaben]:[Vorhaben]],AJ75),2)</f>
        <v>0</v>
      </c>
      <c r="AK47" s="498"/>
      <c r="AL47" s="502"/>
      <c r="AM47" s="500"/>
      <c r="AN47" s="501"/>
      <c r="AO47" s="532" t="s">
        <v>88</v>
      </c>
      <c r="AP47" s="527">
        <f ca="1">ROUND(SUMIFS(MitarbeiterFTE[[Stunden]:[Stunden]],MitarbeiterFTE[[Jahr]:[Jahr]],'FuE Vorhaben'!AP$45,MitarbeiterFTE[[Ausbildungsstatus]:[Ausbildungsstatus]],1,MitarbeiterFTE[[Vorhaben]:[Vorhaben]],AP75),2)</f>
        <v>0</v>
      </c>
      <c r="AQ47" s="527">
        <f ca="1">ROUND(SUMIFS(MitarbeiterFTE[[Stunden]:[Stunden]],MitarbeiterFTE[[Jahr]:[Jahr]],'FuE Vorhaben'!AQ$45,MitarbeiterFTE[[Ausbildungsstatus]:[Ausbildungsstatus]],1,MitarbeiterFTE[[Vorhaben]:[Vorhaben]],AQ75),2)</f>
        <v>0</v>
      </c>
      <c r="AR47" s="527">
        <f ca="1">ROUND(SUMIFS(MitarbeiterFTE[[Stunden]:[Stunden]],MitarbeiterFTE[[Jahr]:[Jahr]],'FuE Vorhaben'!AR$45,MitarbeiterFTE[[Ausbildungsstatus]:[Ausbildungsstatus]],1,MitarbeiterFTE[[Vorhaben]:[Vorhaben]],AR75),2)</f>
        <v>0</v>
      </c>
      <c r="AS47" s="527">
        <f ca="1">ROUND(SUMIFS(MitarbeiterFTE[[Stunden]:[Stunden]],MitarbeiterFTE[[Jahr]:[Jahr]],'FuE Vorhaben'!AS$45,MitarbeiterFTE[[Ausbildungsstatus]:[Ausbildungsstatus]],1,MitarbeiterFTE[[Vorhaben]:[Vorhaben]],AS75),2)</f>
        <v>0</v>
      </c>
      <c r="AT47" s="527">
        <f ca="1">ROUND(SUMIFS(MitarbeiterFTE[[Stunden]:[Stunden]],MitarbeiterFTE[[Jahr]:[Jahr]],'FuE Vorhaben'!AT$45,MitarbeiterFTE[[Ausbildungsstatus]:[Ausbildungsstatus]],1,MitarbeiterFTE[[Vorhaben]:[Vorhaben]],AT75),2)</f>
        <v>0</v>
      </c>
      <c r="AU47" s="527">
        <f ca="1">ROUND(SUMIFS(MitarbeiterFTE[[Stunden]:[Stunden]],MitarbeiterFTE[[Jahr]:[Jahr]],'FuE Vorhaben'!AU$45,MitarbeiterFTE[[Ausbildungsstatus]:[Ausbildungsstatus]],1,MitarbeiterFTE[[Vorhaben]:[Vorhaben]],AU75),2)</f>
        <v>0</v>
      </c>
      <c r="AV47" s="527">
        <f>ROUND(SUMIFS(MitarbeiterFTE[[Stunden]:[Stunden]],MitarbeiterFTE[[Jahr]:[Jahr]],'FuE Vorhaben'!AV$45,MitarbeiterFTE[[Ausbildungsstatus]:[Ausbildungsstatus]],1,MitarbeiterFTE[[Vorhaben]:[Vorhaben]],AV75),2)</f>
        <v>0</v>
      </c>
      <c r="AW47" s="530">
        <f ca="1">ROUND(SUMIFS(MitarbeiterFTE[[Stunden]:[Stunden]],MitarbeiterFTE[[Jahr]:[Jahr]],'FuE Vorhaben'!AW$45,MitarbeiterFTE[[Ausbildungsstatus]:[Ausbildungsstatus]],1,MitarbeiterFTE[[Vorhaben]:[Vorhaben]],AW75),2)</f>
        <v>0</v>
      </c>
      <c r="AX47" s="498"/>
      <c r="AY47" s="502"/>
      <c r="AZ47" s="500"/>
      <c r="BA47" s="501"/>
      <c r="BB47" s="532" t="s">
        <v>88</v>
      </c>
      <c r="BC47" s="527">
        <f ca="1">ROUND(SUMIFS(MitarbeiterFTE[[Stunden]:[Stunden]],MitarbeiterFTE[[Jahr]:[Jahr]],'FuE Vorhaben'!BC$45,MitarbeiterFTE[[Ausbildungsstatus]:[Ausbildungsstatus]],1,MitarbeiterFTE[[Vorhaben]:[Vorhaben]],BC75),2)</f>
        <v>0</v>
      </c>
      <c r="BD47" s="527">
        <f ca="1">ROUND(SUMIFS(MitarbeiterFTE[[Stunden]:[Stunden]],MitarbeiterFTE[[Jahr]:[Jahr]],'FuE Vorhaben'!BD$45,MitarbeiterFTE[[Ausbildungsstatus]:[Ausbildungsstatus]],1,MitarbeiterFTE[[Vorhaben]:[Vorhaben]],BD75),2)</f>
        <v>0</v>
      </c>
      <c r="BE47" s="527">
        <f ca="1">ROUND(SUMIFS(MitarbeiterFTE[[Stunden]:[Stunden]],MitarbeiterFTE[[Jahr]:[Jahr]],'FuE Vorhaben'!BE$45,MitarbeiterFTE[[Ausbildungsstatus]:[Ausbildungsstatus]],1,MitarbeiterFTE[[Vorhaben]:[Vorhaben]],BE75),2)</f>
        <v>0</v>
      </c>
      <c r="BF47" s="527">
        <f ca="1">ROUND(SUMIFS(MitarbeiterFTE[[Stunden]:[Stunden]],MitarbeiterFTE[[Jahr]:[Jahr]],'FuE Vorhaben'!BF$45,MitarbeiterFTE[[Ausbildungsstatus]:[Ausbildungsstatus]],1,MitarbeiterFTE[[Vorhaben]:[Vorhaben]],BF75),2)</f>
        <v>0</v>
      </c>
      <c r="BG47" s="527">
        <f ca="1">ROUND(SUMIFS(MitarbeiterFTE[[Stunden]:[Stunden]],MitarbeiterFTE[[Jahr]:[Jahr]],'FuE Vorhaben'!BG$45,MitarbeiterFTE[[Ausbildungsstatus]:[Ausbildungsstatus]],1,MitarbeiterFTE[[Vorhaben]:[Vorhaben]],BG75),2)</f>
        <v>0</v>
      </c>
      <c r="BH47" s="527">
        <f ca="1">ROUND(SUMIFS(MitarbeiterFTE[[Stunden]:[Stunden]],MitarbeiterFTE[[Jahr]:[Jahr]],'FuE Vorhaben'!BH$45,MitarbeiterFTE[[Ausbildungsstatus]:[Ausbildungsstatus]],1,MitarbeiterFTE[[Vorhaben]:[Vorhaben]],BH75),2)</f>
        <v>0</v>
      </c>
      <c r="BI47" s="527">
        <f>ROUND(SUMIFS(MitarbeiterFTE[[Stunden]:[Stunden]],MitarbeiterFTE[[Jahr]:[Jahr]],'FuE Vorhaben'!BI$45,MitarbeiterFTE[[Ausbildungsstatus]:[Ausbildungsstatus]],1,MitarbeiterFTE[[Vorhaben]:[Vorhaben]],BI75),2)</f>
        <v>0</v>
      </c>
      <c r="BJ47" s="530">
        <f ca="1">ROUND(SUMIFS(MitarbeiterFTE[[Stunden]:[Stunden]],MitarbeiterFTE[[Jahr]:[Jahr]],'FuE Vorhaben'!BJ$45,MitarbeiterFTE[[Ausbildungsstatus]:[Ausbildungsstatus]],1,MitarbeiterFTE[[Vorhaben]:[Vorhaben]],BJ75),2)</f>
        <v>0</v>
      </c>
      <c r="BK47" s="498"/>
      <c r="BL47" s="502"/>
      <c r="BM47" s="500"/>
      <c r="BN47" s="501"/>
      <c r="BO47" s="532" t="s">
        <v>88</v>
      </c>
      <c r="BP47" s="527">
        <f ca="1">ROUND(SUMIFS(MitarbeiterFTE[[Stunden]:[Stunden]],MitarbeiterFTE[[Jahr]:[Jahr]],'FuE Vorhaben'!BP$45,MitarbeiterFTE[[Ausbildungsstatus]:[Ausbildungsstatus]],1,MitarbeiterFTE[[Vorhaben]:[Vorhaben]],BP75),2)</f>
        <v>0</v>
      </c>
      <c r="BQ47" s="527">
        <f ca="1">ROUND(SUMIFS(MitarbeiterFTE[[Stunden]:[Stunden]],MitarbeiterFTE[[Jahr]:[Jahr]],'FuE Vorhaben'!BQ$45,MitarbeiterFTE[[Ausbildungsstatus]:[Ausbildungsstatus]],1,MitarbeiterFTE[[Vorhaben]:[Vorhaben]],BQ75),2)</f>
        <v>0</v>
      </c>
      <c r="BR47" s="527">
        <f ca="1">ROUND(SUMIFS(MitarbeiterFTE[[Stunden]:[Stunden]],MitarbeiterFTE[[Jahr]:[Jahr]],'FuE Vorhaben'!BR$45,MitarbeiterFTE[[Ausbildungsstatus]:[Ausbildungsstatus]],1,MitarbeiterFTE[[Vorhaben]:[Vorhaben]],BR75),2)</f>
        <v>0</v>
      </c>
      <c r="BS47" s="527">
        <f ca="1">ROUND(SUMIFS(MitarbeiterFTE[[Stunden]:[Stunden]],MitarbeiterFTE[[Jahr]:[Jahr]],'FuE Vorhaben'!BS$45,MitarbeiterFTE[[Ausbildungsstatus]:[Ausbildungsstatus]],1,MitarbeiterFTE[[Vorhaben]:[Vorhaben]],BS75),2)</f>
        <v>0</v>
      </c>
      <c r="BT47" s="527">
        <f ca="1">ROUND(SUMIFS(MitarbeiterFTE[[Stunden]:[Stunden]],MitarbeiterFTE[[Jahr]:[Jahr]],'FuE Vorhaben'!BT$45,MitarbeiterFTE[[Ausbildungsstatus]:[Ausbildungsstatus]],1,MitarbeiterFTE[[Vorhaben]:[Vorhaben]],BT75),2)</f>
        <v>0</v>
      </c>
      <c r="BU47" s="527">
        <f ca="1">ROUND(SUMIFS(MitarbeiterFTE[[Stunden]:[Stunden]],MitarbeiterFTE[[Jahr]:[Jahr]],'FuE Vorhaben'!BU$45,MitarbeiterFTE[[Ausbildungsstatus]:[Ausbildungsstatus]],1,MitarbeiterFTE[[Vorhaben]:[Vorhaben]],BU75),2)</f>
        <v>0</v>
      </c>
      <c r="BV47" s="527">
        <f>ROUND(SUMIFS(MitarbeiterFTE[[Stunden]:[Stunden]],MitarbeiterFTE[[Jahr]:[Jahr]],'FuE Vorhaben'!BV$45,MitarbeiterFTE[[Ausbildungsstatus]:[Ausbildungsstatus]],1,MitarbeiterFTE[[Vorhaben]:[Vorhaben]],BV75),2)</f>
        <v>0</v>
      </c>
      <c r="BW47" s="530">
        <f ca="1">ROUND(SUMIFS(MitarbeiterFTE[[Stunden]:[Stunden]],MitarbeiterFTE[[Jahr]:[Jahr]],'FuE Vorhaben'!BW$45,MitarbeiterFTE[[Ausbildungsstatus]:[Ausbildungsstatus]],1,MitarbeiterFTE[[Vorhaben]:[Vorhaben]],BW75),2)</f>
        <v>0</v>
      </c>
      <c r="BX47" s="498"/>
      <c r="BY47" s="502"/>
      <c r="BZ47" s="500"/>
      <c r="CA47" s="501"/>
      <c r="CB47" s="532" t="s">
        <v>88</v>
      </c>
      <c r="CC47" s="527">
        <f ca="1">ROUND(SUMIFS(MitarbeiterFTE[[Stunden]:[Stunden]],MitarbeiterFTE[[Jahr]:[Jahr]],'FuE Vorhaben'!CC$45,MitarbeiterFTE[[Ausbildungsstatus]:[Ausbildungsstatus]],1,MitarbeiterFTE[[Vorhaben]:[Vorhaben]],CC75),2)</f>
        <v>0</v>
      </c>
      <c r="CD47" s="527">
        <f ca="1">ROUND(SUMIFS(MitarbeiterFTE[[Stunden]:[Stunden]],MitarbeiterFTE[[Jahr]:[Jahr]],'FuE Vorhaben'!CD$45,MitarbeiterFTE[[Ausbildungsstatus]:[Ausbildungsstatus]],1,MitarbeiterFTE[[Vorhaben]:[Vorhaben]],CD75),2)</f>
        <v>0</v>
      </c>
      <c r="CE47" s="527">
        <f ca="1">ROUND(SUMIFS(MitarbeiterFTE[[Stunden]:[Stunden]],MitarbeiterFTE[[Jahr]:[Jahr]],'FuE Vorhaben'!CE$45,MitarbeiterFTE[[Ausbildungsstatus]:[Ausbildungsstatus]],1,MitarbeiterFTE[[Vorhaben]:[Vorhaben]],CE75),2)</f>
        <v>0</v>
      </c>
      <c r="CF47" s="527">
        <f ca="1">ROUND(SUMIFS(MitarbeiterFTE[[Stunden]:[Stunden]],MitarbeiterFTE[[Jahr]:[Jahr]],'FuE Vorhaben'!CF$45,MitarbeiterFTE[[Ausbildungsstatus]:[Ausbildungsstatus]],1,MitarbeiterFTE[[Vorhaben]:[Vorhaben]],CF75),2)</f>
        <v>0</v>
      </c>
      <c r="CG47" s="527">
        <f ca="1">ROUND(SUMIFS(MitarbeiterFTE[[Stunden]:[Stunden]],MitarbeiterFTE[[Jahr]:[Jahr]],'FuE Vorhaben'!CG$45,MitarbeiterFTE[[Ausbildungsstatus]:[Ausbildungsstatus]],1,MitarbeiterFTE[[Vorhaben]:[Vorhaben]],CG75),2)</f>
        <v>0</v>
      </c>
      <c r="CH47" s="527">
        <f ca="1">ROUND(SUMIFS(MitarbeiterFTE[[Stunden]:[Stunden]],MitarbeiterFTE[[Jahr]:[Jahr]],'FuE Vorhaben'!CH$45,MitarbeiterFTE[[Ausbildungsstatus]:[Ausbildungsstatus]],1,MitarbeiterFTE[[Vorhaben]:[Vorhaben]],CH75),2)</f>
        <v>0</v>
      </c>
      <c r="CI47" s="527">
        <f>ROUND(SUMIFS(MitarbeiterFTE[[Stunden]:[Stunden]],MitarbeiterFTE[[Jahr]:[Jahr]],'FuE Vorhaben'!CI$45,MitarbeiterFTE[[Ausbildungsstatus]:[Ausbildungsstatus]],1,MitarbeiterFTE[[Vorhaben]:[Vorhaben]],CI75),2)</f>
        <v>0</v>
      </c>
      <c r="CJ47" s="530">
        <f ca="1">ROUND(SUMIFS(MitarbeiterFTE[[Stunden]:[Stunden]],MitarbeiterFTE[[Jahr]:[Jahr]],'FuE Vorhaben'!CJ$45,MitarbeiterFTE[[Ausbildungsstatus]:[Ausbildungsstatus]],1,MitarbeiterFTE[[Vorhaben]:[Vorhaben]],CJ75),2)</f>
        <v>0</v>
      </c>
      <c r="CK47" s="498"/>
      <c r="CL47" s="502"/>
    </row>
    <row r="48" spans="1:90" ht="15" thickBot="1">
      <c r="A48" s="497"/>
      <c r="B48" s="533" t="s">
        <v>89</v>
      </c>
      <c r="C48" s="527">
        <f ca="1">ROUND(SUMIFS(MitarbeiterFTE[[Stunden]:[Stunden]],MitarbeiterFTE[[Jahr]:[Jahr]],'FuE Vorhaben'!C$45,MitarbeiterFTE[[Ausbildungsstatus]:[Ausbildungsstatus]],0,MitarbeiterFTE[[Vorhaben]:[Vorhaben]],C75),2)</f>
        <v>0</v>
      </c>
      <c r="D48" s="527">
        <f ca="1">ROUND(SUMIFS(MitarbeiterFTE[[Stunden]:[Stunden]],MitarbeiterFTE[[Jahr]:[Jahr]],'FuE Vorhaben'!D$45,MitarbeiterFTE[[Ausbildungsstatus]:[Ausbildungsstatus]],0,MitarbeiterFTE[[Vorhaben]:[Vorhaben]],D75),2)</f>
        <v>0</v>
      </c>
      <c r="E48" s="527">
        <f ca="1">ROUND(SUMIFS(MitarbeiterFTE[[Stunden]:[Stunden]],MitarbeiterFTE[[Jahr]:[Jahr]],'FuE Vorhaben'!E$45,MitarbeiterFTE[[Ausbildungsstatus]:[Ausbildungsstatus]],0,MitarbeiterFTE[[Vorhaben]:[Vorhaben]],E75),2)</f>
        <v>0</v>
      </c>
      <c r="F48" s="527">
        <f ca="1">ROUND(SUMIFS(MitarbeiterFTE[[Stunden]:[Stunden]],MitarbeiterFTE[[Jahr]:[Jahr]],'FuE Vorhaben'!F$45,MitarbeiterFTE[[Ausbildungsstatus]:[Ausbildungsstatus]],0,MitarbeiterFTE[[Vorhaben]:[Vorhaben]],F75),2)</f>
        <v>0</v>
      </c>
      <c r="G48" s="527">
        <f ca="1">ROUND(SUMIFS(MitarbeiterFTE[[Stunden]:[Stunden]],MitarbeiterFTE[[Jahr]:[Jahr]],'FuE Vorhaben'!G$45,MitarbeiterFTE[[Ausbildungsstatus]:[Ausbildungsstatus]],0,MitarbeiterFTE[[Vorhaben]:[Vorhaben]],G75),2)</f>
        <v>0</v>
      </c>
      <c r="H48" s="527">
        <f ca="1">ROUND(SUMIFS(MitarbeiterFTE[[Stunden]:[Stunden]],MitarbeiterFTE[[Jahr]:[Jahr]],'FuE Vorhaben'!H$45,MitarbeiterFTE[[Ausbildungsstatus]:[Ausbildungsstatus]],0,MitarbeiterFTE[[Vorhaben]:[Vorhaben]],H75),2)</f>
        <v>0</v>
      </c>
      <c r="I48" s="527">
        <f ca="1">ROUND(SUMIFS(MitarbeiterFTE[[Stunden]:[Stunden]],MitarbeiterFTE[[Jahr]:[Jahr]],'FuE Vorhaben'!I$45,MitarbeiterFTE[[Ausbildungsstatus]:[Ausbildungsstatus]],0,MitarbeiterFTE[[Vorhaben]:[Vorhaben]],I75),2)</f>
        <v>0</v>
      </c>
      <c r="J48" s="534">
        <f ca="1">ROUND(SUMIFS(MitarbeiterFTE[[Stunden]:[Stunden]],MitarbeiterFTE[[Jahr]:[Jahr]],'FuE Vorhaben'!J$45,MitarbeiterFTE[[Ausbildungsstatus]:[Ausbildungsstatus]],0,MitarbeiterFTE[[Vorhaben]:[Vorhaben]],J75),2)</f>
        <v>0</v>
      </c>
      <c r="K48" s="498"/>
      <c r="L48" s="499"/>
      <c r="M48" s="500"/>
      <c r="N48" s="501"/>
      <c r="O48" s="533" t="s">
        <v>89</v>
      </c>
      <c r="P48" s="527">
        <f ca="1">ROUND(SUMIFS(MitarbeiterFTE[[Stunden]:[Stunden]],MitarbeiterFTE[[Jahr]:[Jahr]],'FuE Vorhaben'!P$45,MitarbeiterFTE[[Ausbildungsstatus]:[Ausbildungsstatus]],0,MitarbeiterFTE[[Vorhaben]:[Vorhaben]],P75),2)</f>
        <v>0</v>
      </c>
      <c r="Q48" s="527">
        <f ca="1">ROUND(SUMIFS(MitarbeiterFTE[[Stunden]:[Stunden]],MitarbeiterFTE[[Jahr]:[Jahr]],'FuE Vorhaben'!Q$45,MitarbeiterFTE[[Ausbildungsstatus]:[Ausbildungsstatus]],0,MitarbeiterFTE[[Vorhaben]:[Vorhaben]],Q75),2)</f>
        <v>0</v>
      </c>
      <c r="R48" s="527">
        <f ca="1">ROUND(SUMIFS(MitarbeiterFTE[[Stunden]:[Stunden]],MitarbeiterFTE[[Jahr]:[Jahr]],'FuE Vorhaben'!R$45,MitarbeiterFTE[[Ausbildungsstatus]:[Ausbildungsstatus]],0,MitarbeiterFTE[[Vorhaben]:[Vorhaben]],R75),2)</f>
        <v>0</v>
      </c>
      <c r="S48" s="527">
        <f ca="1">ROUND(SUMIFS(MitarbeiterFTE[[Stunden]:[Stunden]],MitarbeiterFTE[[Jahr]:[Jahr]],'FuE Vorhaben'!S$45,MitarbeiterFTE[[Ausbildungsstatus]:[Ausbildungsstatus]],0,MitarbeiterFTE[[Vorhaben]:[Vorhaben]],S75),2)</f>
        <v>0</v>
      </c>
      <c r="T48" s="527">
        <f ca="1">ROUND(SUMIFS(MitarbeiterFTE[[Stunden]:[Stunden]],MitarbeiterFTE[[Jahr]:[Jahr]],'FuE Vorhaben'!T$45,MitarbeiterFTE[[Ausbildungsstatus]:[Ausbildungsstatus]],0,MitarbeiterFTE[[Vorhaben]:[Vorhaben]],T75),2)</f>
        <v>0</v>
      </c>
      <c r="U48" s="527">
        <f ca="1">ROUND(SUMIFS(MitarbeiterFTE[[Stunden]:[Stunden]],MitarbeiterFTE[[Jahr]:[Jahr]],'FuE Vorhaben'!U$45,MitarbeiterFTE[[Ausbildungsstatus]:[Ausbildungsstatus]],0,MitarbeiterFTE[[Vorhaben]:[Vorhaben]],U75),2)</f>
        <v>0</v>
      </c>
      <c r="V48" s="527">
        <f>ROUND(SUMIFS(MitarbeiterFTE[[Stunden]:[Stunden]],MitarbeiterFTE[[Jahr]:[Jahr]],'FuE Vorhaben'!V$45,MitarbeiterFTE[[Ausbildungsstatus]:[Ausbildungsstatus]],0,MitarbeiterFTE[[Vorhaben]:[Vorhaben]],V75),2)</f>
        <v>0</v>
      </c>
      <c r="W48" s="534">
        <f ca="1">ROUND(SUMIFS(MitarbeiterFTE[[Stunden]:[Stunden]],MitarbeiterFTE[[Jahr]:[Jahr]],'FuE Vorhaben'!W$45,MitarbeiterFTE[[Ausbildungsstatus]:[Ausbildungsstatus]],0,MitarbeiterFTE[[Vorhaben]:[Vorhaben]],W75),2)</f>
        <v>0</v>
      </c>
      <c r="X48" s="498"/>
      <c r="Y48" s="502"/>
      <c r="Z48" s="500"/>
      <c r="AA48" s="501"/>
      <c r="AB48" s="535" t="s">
        <v>89</v>
      </c>
      <c r="AC48" s="527">
        <f ca="1">ROUND(SUMIFS(MitarbeiterFTE[[Stunden]:[Stunden]],MitarbeiterFTE[[Jahr]:[Jahr]],'FuE Vorhaben'!AC$45,MitarbeiterFTE[[Ausbildungsstatus]:[Ausbildungsstatus]],0,MitarbeiterFTE[[Vorhaben]:[Vorhaben]],AC75),2)</f>
        <v>0</v>
      </c>
      <c r="AD48" s="527">
        <f ca="1">ROUND(SUMIFS(MitarbeiterFTE[[Stunden]:[Stunden]],MitarbeiterFTE[[Jahr]:[Jahr]],'FuE Vorhaben'!AD$45,MitarbeiterFTE[[Ausbildungsstatus]:[Ausbildungsstatus]],0,MitarbeiterFTE[[Vorhaben]:[Vorhaben]],AD75),2)</f>
        <v>0</v>
      </c>
      <c r="AE48" s="527">
        <f ca="1">ROUND(SUMIFS(MitarbeiterFTE[[Stunden]:[Stunden]],MitarbeiterFTE[[Jahr]:[Jahr]],'FuE Vorhaben'!AE$45,MitarbeiterFTE[[Ausbildungsstatus]:[Ausbildungsstatus]],0,MitarbeiterFTE[[Vorhaben]:[Vorhaben]],AE75),2)</f>
        <v>0</v>
      </c>
      <c r="AF48" s="527">
        <f ca="1">ROUND(SUMIFS(MitarbeiterFTE[[Stunden]:[Stunden]],MitarbeiterFTE[[Jahr]:[Jahr]],'FuE Vorhaben'!AF$45,MitarbeiterFTE[[Ausbildungsstatus]:[Ausbildungsstatus]],0,MitarbeiterFTE[[Vorhaben]:[Vorhaben]],AF75),2)</f>
        <v>0</v>
      </c>
      <c r="AG48" s="527">
        <f ca="1">ROUND(SUMIFS(MitarbeiterFTE[[Stunden]:[Stunden]],MitarbeiterFTE[[Jahr]:[Jahr]],'FuE Vorhaben'!AG$45,MitarbeiterFTE[[Ausbildungsstatus]:[Ausbildungsstatus]],0,MitarbeiterFTE[[Vorhaben]:[Vorhaben]],AG75),2)</f>
        <v>0</v>
      </c>
      <c r="AH48" s="527">
        <f ca="1">ROUND(SUMIFS(MitarbeiterFTE[[Stunden]:[Stunden]],MitarbeiterFTE[[Jahr]:[Jahr]],'FuE Vorhaben'!AH$45,MitarbeiterFTE[[Ausbildungsstatus]:[Ausbildungsstatus]],0,MitarbeiterFTE[[Vorhaben]:[Vorhaben]],AH75),2)</f>
        <v>0</v>
      </c>
      <c r="AI48" s="527">
        <f>ROUND(SUMIFS(MitarbeiterFTE[[Stunden]:[Stunden]],MitarbeiterFTE[[Jahr]:[Jahr]],'FuE Vorhaben'!AI$45,MitarbeiterFTE[[Ausbildungsstatus]:[Ausbildungsstatus]],0,MitarbeiterFTE[[Vorhaben]:[Vorhaben]],AI75),2)</f>
        <v>0</v>
      </c>
      <c r="AJ48" s="536">
        <f ca="1">ROUND(SUMIFS(MitarbeiterFTE[[Stunden]:[Stunden]],MitarbeiterFTE[[Jahr]:[Jahr]],'FuE Vorhaben'!AJ$45,MitarbeiterFTE[[Ausbildungsstatus]:[Ausbildungsstatus]],0,MitarbeiterFTE[[Vorhaben]:[Vorhaben]],AJ75),2)</f>
        <v>0</v>
      </c>
      <c r="AK48" s="498"/>
      <c r="AL48" s="502"/>
      <c r="AM48" s="500"/>
      <c r="AN48" s="501"/>
      <c r="AO48" s="535" t="s">
        <v>89</v>
      </c>
      <c r="AP48" s="527">
        <f ca="1">ROUND(SUMIFS(MitarbeiterFTE[[Stunden]:[Stunden]],MitarbeiterFTE[[Jahr]:[Jahr]],'FuE Vorhaben'!AP$45,MitarbeiterFTE[[Ausbildungsstatus]:[Ausbildungsstatus]],0,MitarbeiterFTE[[Vorhaben]:[Vorhaben]],AP75),2)</f>
        <v>0</v>
      </c>
      <c r="AQ48" s="527">
        <f ca="1">ROUND(SUMIFS(MitarbeiterFTE[[Stunden]:[Stunden]],MitarbeiterFTE[[Jahr]:[Jahr]],'FuE Vorhaben'!AQ$45,MitarbeiterFTE[[Ausbildungsstatus]:[Ausbildungsstatus]],0,MitarbeiterFTE[[Vorhaben]:[Vorhaben]],AQ75),2)</f>
        <v>0</v>
      </c>
      <c r="AR48" s="527">
        <f ca="1">ROUND(SUMIFS(MitarbeiterFTE[[Stunden]:[Stunden]],MitarbeiterFTE[[Jahr]:[Jahr]],'FuE Vorhaben'!AR$45,MitarbeiterFTE[[Ausbildungsstatus]:[Ausbildungsstatus]],0,MitarbeiterFTE[[Vorhaben]:[Vorhaben]],AR75),2)</f>
        <v>0</v>
      </c>
      <c r="AS48" s="527">
        <f ca="1">ROUND(SUMIFS(MitarbeiterFTE[[Stunden]:[Stunden]],MitarbeiterFTE[[Jahr]:[Jahr]],'FuE Vorhaben'!AS$45,MitarbeiterFTE[[Ausbildungsstatus]:[Ausbildungsstatus]],0,MitarbeiterFTE[[Vorhaben]:[Vorhaben]],AS75),2)</f>
        <v>0</v>
      </c>
      <c r="AT48" s="527">
        <f ca="1">ROUND(SUMIFS(MitarbeiterFTE[[Stunden]:[Stunden]],MitarbeiterFTE[[Jahr]:[Jahr]],'FuE Vorhaben'!AT$45,MitarbeiterFTE[[Ausbildungsstatus]:[Ausbildungsstatus]],0,MitarbeiterFTE[[Vorhaben]:[Vorhaben]],AT75),2)</f>
        <v>0</v>
      </c>
      <c r="AU48" s="527">
        <f ca="1">ROUND(SUMIFS(MitarbeiterFTE[[Stunden]:[Stunden]],MitarbeiterFTE[[Jahr]:[Jahr]],'FuE Vorhaben'!AU$45,MitarbeiterFTE[[Ausbildungsstatus]:[Ausbildungsstatus]],0,MitarbeiterFTE[[Vorhaben]:[Vorhaben]],AU75),2)</f>
        <v>0</v>
      </c>
      <c r="AV48" s="527">
        <f>ROUND(SUMIFS(MitarbeiterFTE[[Stunden]:[Stunden]],MitarbeiterFTE[[Jahr]:[Jahr]],'FuE Vorhaben'!AV$45,MitarbeiterFTE[[Ausbildungsstatus]:[Ausbildungsstatus]],0,MitarbeiterFTE[[Vorhaben]:[Vorhaben]],AV75),2)</f>
        <v>0</v>
      </c>
      <c r="AW48" s="536">
        <f ca="1">ROUND(SUMIFS(MitarbeiterFTE[[Stunden]:[Stunden]],MitarbeiterFTE[[Jahr]:[Jahr]],'FuE Vorhaben'!AW$45,MitarbeiterFTE[[Ausbildungsstatus]:[Ausbildungsstatus]],0,MitarbeiterFTE[[Vorhaben]:[Vorhaben]],AW75),2)</f>
        <v>0</v>
      </c>
      <c r="AX48" s="498"/>
      <c r="AY48" s="502"/>
      <c r="AZ48" s="500"/>
      <c r="BA48" s="501"/>
      <c r="BB48" s="535" t="s">
        <v>89</v>
      </c>
      <c r="BC48" s="527">
        <f ca="1">ROUND(SUMIFS(MitarbeiterFTE[[Stunden]:[Stunden]],MitarbeiterFTE[[Jahr]:[Jahr]],'FuE Vorhaben'!BC$45,MitarbeiterFTE[[Ausbildungsstatus]:[Ausbildungsstatus]],0,MitarbeiterFTE[[Vorhaben]:[Vorhaben]],BC75),2)</f>
        <v>0</v>
      </c>
      <c r="BD48" s="527">
        <f ca="1">ROUND(SUMIFS(MitarbeiterFTE[[Stunden]:[Stunden]],MitarbeiterFTE[[Jahr]:[Jahr]],'FuE Vorhaben'!BD$45,MitarbeiterFTE[[Ausbildungsstatus]:[Ausbildungsstatus]],0,MitarbeiterFTE[[Vorhaben]:[Vorhaben]],BD75),2)</f>
        <v>0</v>
      </c>
      <c r="BE48" s="527">
        <f ca="1">ROUND(SUMIFS(MitarbeiterFTE[[Stunden]:[Stunden]],MitarbeiterFTE[[Jahr]:[Jahr]],'FuE Vorhaben'!BE$45,MitarbeiterFTE[[Ausbildungsstatus]:[Ausbildungsstatus]],0,MitarbeiterFTE[[Vorhaben]:[Vorhaben]],BE75),2)</f>
        <v>0</v>
      </c>
      <c r="BF48" s="527">
        <f ca="1">ROUND(SUMIFS(MitarbeiterFTE[[Stunden]:[Stunden]],MitarbeiterFTE[[Jahr]:[Jahr]],'FuE Vorhaben'!BF$45,MitarbeiterFTE[[Ausbildungsstatus]:[Ausbildungsstatus]],0,MitarbeiterFTE[[Vorhaben]:[Vorhaben]],BF75),2)</f>
        <v>0</v>
      </c>
      <c r="BG48" s="527">
        <f ca="1">ROUND(SUMIFS(MitarbeiterFTE[[Stunden]:[Stunden]],MitarbeiterFTE[[Jahr]:[Jahr]],'FuE Vorhaben'!BG$45,MitarbeiterFTE[[Ausbildungsstatus]:[Ausbildungsstatus]],0,MitarbeiterFTE[[Vorhaben]:[Vorhaben]],BG75),2)</f>
        <v>0</v>
      </c>
      <c r="BH48" s="527">
        <f ca="1">ROUND(SUMIFS(MitarbeiterFTE[[Stunden]:[Stunden]],MitarbeiterFTE[[Jahr]:[Jahr]],'FuE Vorhaben'!BH$45,MitarbeiterFTE[[Ausbildungsstatus]:[Ausbildungsstatus]],0,MitarbeiterFTE[[Vorhaben]:[Vorhaben]],BH75),2)</f>
        <v>0</v>
      </c>
      <c r="BI48" s="527">
        <f>ROUND(SUMIFS(MitarbeiterFTE[[Stunden]:[Stunden]],MitarbeiterFTE[[Jahr]:[Jahr]],'FuE Vorhaben'!BI$45,MitarbeiterFTE[[Ausbildungsstatus]:[Ausbildungsstatus]],0,MitarbeiterFTE[[Vorhaben]:[Vorhaben]],BI75),2)</f>
        <v>0</v>
      </c>
      <c r="BJ48" s="536">
        <f ca="1">ROUND(SUMIFS(MitarbeiterFTE[[Stunden]:[Stunden]],MitarbeiterFTE[[Jahr]:[Jahr]],'FuE Vorhaben'!BJ$45,MitarbeiterFTE[[Ausbildungsstatus]:[Ausbildungsstatus]],0,MitarbeiterFTE[[Vorhaben]:[Vorhaben]],BJ75),2)</f>
        <v>0</v>
      </c>
      <c r="BK48" s="498"/>
      <c r="BL48" s="502"/>
      <c r="BM48" s="500"/>
      <c r="BN48" s="501"/>
      <c r="BO48" s="535" t="s">
        <v>89</v>
      </c>
      <c r="BP48" s="527">
        <f ca="1">ROUND(SUMIFS(MitarbeiterFTE[[Stunden]:[Stunden]],MitarbeiterFTE[[Jahr]:[Jahr]],'FuE Vorhaben'!BP$45,MitarbeiterFTE[[Ausbildungsstatus]:[Ausbildungsstatus]],0,MitarbeiterFTE[[Vorhaben]:[Vorhaben]],BP75),2)</f>
        <v>0</v>
      </c>
      <c r="BQ48" s="527">
        <f ca="1">ROUND(SUMIFS(MitarbeiterFTE[[Stunden]:[Stunden]],MitarbeiterFTE[[Jahr]:[Jahr]],'FuE Vorhaben'!BQ$45,MitarbeiterFTE[[Ausbildungsstatus]:[Ausbildungsstatus]],0,MitarbeiterFTE[[Vorhaben]:[Vorhaben]],BQ75),2)</f>
        <v>0</v>
      </c>
      <c r="BR48" s="527">
        <f ca="1">ROUND(SUMIFS(MitarbeiterFTE[[Stunden]:[Stunden]],MitarbeiterFTE[[Jahr]:[Jahr]],'FuE Vorhaben'!BR$45,MitarbeiterFTE[[Ausbildungsstatus]:[Ausbildungsstatus]],0,MitarbeiterFTE[[Vorhaben]:[Vorhaben]],BR75),2)</f>
        <v>0</v>
      </c>
      <c r="BS48" s="527">
        <f ca="1">ROUND(SUMIFS(MitarbeiterFTE[[Stunden]:[Stunden]],MitarbeiterFTE[[Jahr]:[Jahr]],'FuE Vorhaben'!BS$45,MitarbeiterFTE[[Ausbildungsstatus]:[Ausbildungsstatus]],0,MitarbeiterFTE[[Vorhaben]:[Vorhaben]],BS75),2)</f>
        <v>0</v>
      </c>
      <c r="BT48" s="527">
        <f ca="1">ROUND(SUMIFS(MitarbeiterFTE[[Stunden]:[Stunden]],MitarbeiterFTE[[Jahr]:[Jahr]],'FuE Vorhaben'!BT$45,MitarbeiterFTE[[Ausbildungsstatus]:[Ausbildungsstatus]],0,MitarbeiterFTE[[Vorhaben]:[Vorhaben]],BT75),2)</f>
        <v>0</v>
      </c>
      <c r="BU48" s="527">
        <f ca="1">ROUND(SUMIFS(MitarbeiterFTE[[Stunden]:[Stunden]],MitarbeiterFTE[[Jahr]:[Jahr]],'FuE Vorhaben'!BU$45,MitarbeiterFTE[[Ausbildungsstatus]:[Ausbildungsstatus]],0,MitarbeiterFTE[[Vorhaben]:[Vorhaben]],BU75),2)</f>
        <v>0</v>
      </c>
      <c r="BV48" s="527">
        <f>ROUND(SUMIFS(MitarbeiterFTE[[Stunden]:[Stunden]],MitarbeiterFTE[[Jahr]:[Jahr]],'FuE Vorhaben'!BV$45,MitarbeiterFTE[[Ausbildungsstatus]:[Ausbildungsstatus]],0,MitarbeiterFTE[[Vorhaben]:[Vorhaben]],BV75),2)</f>
        <v>0</v>
      </c>
      <c r="BW48" s="536">
        <f ca="1">ROUND(SUMIFS(MitarbeiterFTE[[Stunden]:[Stunden]],MitarbeiterFTE[[Jahr]:[Jahr]],'FuE Vorhaben'!BW$45,MitarbeiterFTE[[Ausbildungsstatus]:[Ausbildungsstatus]],0,MitarbeiterFTE[[Vorhaben]:[Vorhaben]],BW75),2)</f>
        <v>0</v>
      </c>
      <c r="BX48" s="498"/>
      <c r="BY48" s="502"/>
      <c r="BZ48" s="500"/>
      <c r="CA48" s="501"/>
      <c r="CB48" s="535" t="s">
        <v>89</v>
      </c>
      <c r="CC48" s="527">
        <f ca="1">ROUND(SUMIFS(MitarbeiterFTE[[Stunden]:[Stunden]],MitarbeiterFTE[[Jahr]:[Jahr]],'FuE Vorhaben'!CC$45,MitarbeiterFTE[[Ausbildungsstatus]:[Ausbildungsstatus]],0,MitarbeiterFTE[[Vorhaben]:[Vorhaben]],CC75),2)</f>
        <v>0</v>
      </c>
      <c r="CD48" s="527">
        <f ca="1">ROUND(SUMIFS(MitarbeiterFTE[[Stunden]:[Stunden]],MitarbeiterFTE[[Jahr]:[Jahr]],'FuE Vorhaben'!CD$45,MitarbeiterFTE[[Ausbildungsstatus]:[Ausbildungsstatus]],0,MitarbeiterFTE[[Vorhaben]:[Vorhaben]],CD75),2)</f>
        <v>0</v>
      </c>
      <c r="CE48" s="527">
        <f ca="1">ROUND(SUMIFS(MitarbeiterFTE[[Stunden]:[Stunden]],MitarbeiterFTE[[Jahr]:[Jahr]],'FuE Vorhaben'!CE$45,MitarbeiterFTE[[Ausbildungsstatus]:[Ausbildungsstatus]],0,MitarbeiterFTE[[Vorhaben]:[Vorhaben]],CE75),2)</f>
        <v>0</v>
      </c>
      <c r="CF48" s="527">
        <f ca="1">ROUND(SUMIFS(MitarbeiterFTE[[Stunden]:[Stunden]],MitarbeiterFTE[[Jahr]:[Jahr]],'FuE Vorhaben'!CF$45,MitarbeiterFTE[[Ausbildungsstatus]:[Ausbildungsstatus]],0,MitarbeiterFTE[[Vorhaben]:[Vorhaben]],CF75),2)</f>
        <v>0</v>
      </c>
      <c r="CG48" s="527">
        <f ca="1">ROUND(SUMIFS(MitarbeiterFTE[[Stunden]:[Stunden]],MitarbeiterFTE[[Jahr]:[Jahr]],'FuE Vorhaben'!CG$45,MitarbeiterFTE[[Ausbildungsstatus]:[Ausbildungsstatus]],0,MitarbeiterFTE[[Vorhaben]:[Vorhaben]],CG75),2)</f>
        <v>0</v>
      </c>
      <c r="CH48" s="527">
        <f ca="1">ROUND(SUMIFS(MitarbeiterFTE[[Stunden]:[Stunden]],MitarbeiterFTE[[Jahr]:[Jahr]],'FuE Vorhaben'!CH$45,MitarbeiterFTE[[Ausbildungsstatus]:[Ausbildungsstatus]],0,MitarbeiterFTE[[Vorhaben]:[Vorhaben]],CH75),2)</f>
        <v>0</v>
      </c>
      <c r="CI48" s="527">
        <f>ROUND(SUMIFS(MitarbeiterFTE[[Stunden]:[Stunden]],MitarbeiterFTE[[Jahr]:[Jahr]],'FuE Vorhaben'!CI$45,MitarbeiterFTE[[Ausbildungsstatus]:[Ausbildungsstatus]],0,MitarbeiterFTE[[Vorhaben]:[Vorhaben]],CI75),2)</f>
        <v>0</v>
      </c>
      <c r="CJ48" s="536">
        <f ca="1">ROUND(SUMIFS(MitarbeiterFTE[[Stunden]:[Stunden]],MitarbeiterFTE[[Jahr]:[Jahr]],'FuE Vorhaben'!CJ$45,MitarbeiterFTE[[Ausbildungsstatus]:[Ausbildungsstatus]],0,MitarbeiterFTE[[Vorhaben]:[Vorhaben]],CJ75),2)</f>
        <v>0</v>
      </c>
      <c r="CK48" s="498"/>
      <c r="CL48" s="502"/>
    </row>
    <row r="49" spans="1:90">
      <c r="A49" s="497"/>
      <c r="B49" s="537" t="str">
        <f>LEFT(B46,LEN(B46)-6) &amp; "[PM]"</f>
        <v>MA mit Hochschulabschluss [PM]</v>
      </c>
      <c r="C49" s="538">
        <f ca="1">C46/142</f>
        <v>0</v>
      </c>
      <c r="D49" s="538">
        <f t="shared" ref="D49:H49" ca="1" si="235">D46/142</f>
        <v>0</v>
      </c>
      <c r="E49" s="538">
        <f ca="1">E46/142</f>
        <v>0</v>
      </c>
      <c r="F49" s="538">
        <f t="shared" ca="1" si="235"/>
        <v>0</v>
      </c>
      <c r="G49" s="538">
        <f t="shared" ca="1" si="235"/>
        <v>0.82964788732394368</v>
      </c>
      <c r="H49" s="538">
        <f t="shared" ca="1" si="235"/>
        <v>2.3988732394366195</v>
      </c>
      <c r="I49" s="538">
        <f t="shared" ref="I49" ca="1" si="236">I46/142</f>
        <v>4.7076056338028174</v>
      </c>
      <c r="J49" s="539">
        <f t="shared" ref="J49" ca="1" si="237">J46/142</f>
        <v>0</v>
      </c>
      <c r="K49" s="498"/>
      <c r="L49" s="499"/>
      <c r="M49" s="500"/>
      <c r="N49" s="501"/>
      <c r="O49" s="537" t="str">
        <f>LEFT(O46,LEN(O46)-6) &amp; "[PM]"</f>
        <v>MA mit Hochschulabschluss [PM]</v>
      </c>
      <c r="P49" s="538">
        <f ca="1">P46/142</f>
        <v>0</v>
      </c>
      <c r="Q49" s="538">
        <f t="shared" ref="Q49:W51" ca="1" si="238">Q46/142</f>
        <v>0</v>
      </c>
      <c r="R49" s="538">
        <f t="shared" ca="1" si="238"/>
        <v>0</v>
      </c>
      <c r="S49" s="538">
        <f t="shared" ca="1" si="238"/>
        <v>0</v>
      </c>
      <c r="T49" s="538">
        <f t="shared" ca="1" si="238"/>
        <v>0</v>
      </c>
      <c r="U49" s="538">
        <f t="shared" ca="1" si="238"/>
        <v>0</v>
      </c>
      <c r="V49" s="538">
        <f t="shared" ref="V49" si="239">V46/142</f>
        <v>0</v>
      </c>
      <c r="W49" s="539">
        <f t="shared" ca="1" si="238"/>
        <v>0</v>
      </c>
      <c r="X49" s="498"/>
      <c r="Y49" s="502"/>
      <c r="Z49" s="500"/>
      <c r="AA49" s="501"/>
      <c r="AB49" s="540" t="str">
        <f>LEFT(AB46,LEN(AB46)-6) &amp; "[PM]"</f>
        <v>MA mit Hochschulabschluss [PM]</v>
      </c>
      <c r="AC49" s="538">
        <f ca="1">AC46/142</f>
        <v>0</v>
      </c>
      <c r="AD49" s="538">
        <f t="shared" ref="AD49:AJ49" ca="1" si="240">AD46/142</f>
        <v>0</v>
      </c>
      <c r="AE49" s="538">
        <f t="shared" ca="1" si="240"/>
        <v>0</v>
      </c>
      <c r="AF49" s="538">
        <f t="shared" ca="1" si="240"/>
        <v>0</v>
      </c>
      <c r="AG49" s="538">
        <f t="shared" ca="1" si="240"/>
        <v>0</v>
      </c>
      <c r="AH49" s="538">
        <f t="shared" ca="1" si="240"/>
        <v>0</v>
      </c>
      <c r="AI49" s="538">
        <f t="shared" ref="AI49" si="241">AI46/142</f>
        <v>0</v>
      </c>
      <c r="AJ49" s="541">
        <f t="shared" ca="1" si="240"/>
        <v>0</v>
      </c>
      <c r="AK49" s="498"/>
      <c r="AL49" s="502"/>
      <c r="AM49" s="500"/>
      <c r="AN49" s="501"/>
      <c r="AO49" s="540" t="str">
        <f>LEFT(AO46,LEN(AO46)-6) &amp; "[PM]"</f>
        <v>MA mit Hochschulabschluss [PM]</v>
      </c>
      <c r="AP49" s="538">
        <f ca="1">AP46/142</f>
        <v>0</v>
      </c>
      <c r="AQ49" s="538">
        <f t="shared" ref="AQ49:AW49" ca="1" si="242">AQ46/142</f>
        <v>0</v>
      </c>
      <c r="AR49" s="538">
        <f t="shared" ca="1" si="242"/>
        <v>0</v>
      </c>
      <c r="AS49" s="538">
        <f t="shared" ca="1" si="242"/>
        <v>0</v>
      </c>
      <c r="AT49" s="538">
        <f t="shared" ca="1" si="242"/>
        <v>0</v>
      </c>
      <c r="AU49" s="538">
        <f t="shared" ca="1" si="242"/>
        <v>0</v>
      </c>
      <c r="AV49" s="538">
        <f t="shared" ref="AV49" si="243">AV46/142</f>
        <v>0</v>
      </c>
      <c r="AW49" s="541">
        <f t="shared" ca="1" si="242"/>
        <v>0</v>
      </c>
      <c r="AX49" s="498"/>
      <c r="AY49" s="502"/>
      <c r="AZ49" s="500"/>
      <c r="BA49" s="501"/>
      <c r="BB49" s="540" t="str">
        <f>LEFT(BB46,LEN(BB46)-6) &amp; "[PM]"</f>
        <v>MA mit Hochschulabschluss [PM]</v>
      </c>
      <c r="BC49" s="538">
        <f ca="1">BC46/142</f>
        <v>0</v>
      </c>
      <c r="BD49" s="538">
        <f t="shared" ref="BD49:BJ49" ca="1" si="244">BD46/142</f>
        <v>0</v>
      </c>
      <c r="BE49" s="538">
        <f t="shared" ca="1" si="244"/>
        <v>0</v>
      </c>
      <c r="BF49" s="538">
        <f t="shared" ca="1" si="244"/>
        <v>0</v>
      </c>
      <c r="BG49" s="538">
        <f t="shared" ca="1" si="244"/>
        <v>0</v>
      </c>
      <c r="BH49" s="538">
        <f t="shared" ca="1" si="244"/>
        <v>0</v>
      </c>
      <c r="BI49" s="538">
        <f t="shared" ref="BI49" si="245">BI46/142</f>
        <v>0</v>
      </c>
      <c r="BJ49" s="541">
        <f t="shared" ca="1" si="244"/>
        <v>0</v>
      </c>
      <c r="BK49" s="498"/>
      <c r="BL49" s="502"/>
      <c r="BM49" s="500"/>
      <c r="BN49" s="501"/>
      <c r="BO49" s="540" t="str">
        <f>LEFT(BO46,LEN(BO46)-6) &amp; "[PM]"</f>
        <v>MA mit Hochschulabschluss [PM]</v>
      </c>
      <c r="BP49" s="538">
        <f ca="1">BP46/142</f>
        <v>0</v>
      </c>
      <c r="BQ49" s="538">
        <f t="shared" ref="BQ49:BW49" ca="1" si="246">BQ46/142</f>
        <v>0</v>
      </c>
      <c r="BR49" s="538">
        <f t="shared" ca="1" si="246"/>
        <v>0</v>
      </c>
      <c r="BS49" s="538">
        <f t="shared" ca="1" si="246"/>
        <v>0</v>
      </c>
      <c r="BT49" s="538">
        <f t="shared" ca="1" si="246"/>
        <v>0</v>
      </c>
      <c r="BU49" s="538">
        <f t="shared" ca="1" si="246"/>
        <v>0</v>
      </c>
      <c r="BV49" s="538">
        <f t="shared" ref="BV49" si="247">BV46/142</f>
        <v>0</v>
      </c>
      <c r="BW49" s="541">
        <f t="shared" ca="1" si="246"/>
        <v>0</v>
      </c>
      <c r="BX49" s="498"/>
      <c r="BY49" s="502"/>
      <c r="BZ49" s="500"/>
      <c r="CA49" s="501"/>
      <c r="CB49" s="540" t="str">
        <f>LEFT(CB46,LEN(CB46)-6) &amp; "[PM]"</f>
        <v>MA mit Hochschulabschluss [PM]</v>
      </c>
      <c r="CC49" s="538">
        <f ca="1">CC46/142</f>
        <v>0</v>
      </c>
      <c r="CD49" s="538">
        <f t="shared" ref="CD49:CJ49" ca="1" si="248">CD46/142</f>
        <v>0</v>
      </c>
      <c r="CE49" s="538">
        <f t="shared" ca="1" si="248"/>
        <v>0</v>
      </c>
      <c r="CF49" s="538">
        <f t="shared" ca="1" si="248"/>
        <v>0</v>
      </c>
      <c r="CG49" s="538">
        <f t="shared" ca="1" si="248"/>
        <v>0</v>
      </c>
      <c r="CH49" s="538">
        <f t="shared" ca="1" si="248"/>
        <v>0</v>
      </c>
      <c r="CI49" s="538">
        <f t="shared" ref="CI49" si="249">CI46/142</f>
        <v>0</v>
      </c>
      <c r="CJ49" s="541">
        <f t="shared" ca="1" si="248"/>
        <v>0</v>
      </c>
      <c r="CK49" s="498"/>
      <c r="CL49" s="502"/>
    </row>
    <row r="50" spans="1:90">
      <c r="A50" s="497"/>
      <c r="B50" s="542" t="str">
        <f t="shared" ref="B50:B51" si="250">LEFT(B47,LEN(B47)-6) &amp; "[PM]"</f>
        <v>MA techn. Ausbildung [PM]</v>
      </c>
      <c r="C50" s="504">
        <f ca="1">C47/142</f>
        <v>0</v>
      </c>
      <c r="D50" s="504">
        <f t="shared" ref="D50:H50" ca="1" si="251">D47/142</f>
        <v>0</v>
      </c>
      <c r="E50" s="504">
        <f ca="1">E47/142</f>
        <v>0</v>
      </c>
      <c r="F50" s="504">
        <f t="shared" ca="1" si="251"/>
        <v>0</v>
      </c>
      <c r="G50" s="504">
        <f t="shared" ca="1" si="251"/>
        <v>0</v>
      </c>
      <c r="H50" s="504">
        <f t="shared" ca="1" si="251"/>
        <v>0</v>
      </c>
      <c r="I50" s="504">
        <f t="shared" ref="I50" ca="1" si="252">I47/142</f>
        <v>0</v>
      </c>
      <c r="J50" s="505">
        <f t="shared" ref="J50" ca="1" si="253">J47/142</f>
        <v>0</v>
      </c>
      <c r="K50" s="498"/>
      <c r="L50" s="499"/>
      <c r="M50" s="500"/>
      <c r="N50" s="501"/>
      <c r="O50" s="542" t="str">
        <f t="shared" ref="O50:O51" si="254">LEFT(O47,LEN(O47)-6) &amp; "[PM]"</f>
        <v>MA techn. Ausbildung [PM]</v>
      </c>
      <c r="P50" s="504">
        <f ca="1">P47/142</f>
        <v>0</v>
      </c>
      <c r="Q50" s="504">
        <f t="shared" ref="Q50:U50" ca="1" si="255">Q47/142</f>
        <v>0</v>
      </c>
      <c r="R50" s="504">
        <f t="shared" ca="1" si="255"/>
        <v>0</v>
      </c>
      <c r="S50" s="504">
        <f t="shared" ca="1" si="255"/>
        <v>0</v>
      </c>
      <c r="T50" s="504">
        <f t="shared" ca="1" si="255"/>
        <v>0</v>
      </c>
      <c r="U50" s="504">
        <f t="shared" ca="1" si="255"/>
        <v>0</v>
      </c>
      <c r="V50" s="504">
        <f t="shared" ref="V50" si="256">V47/142</f>
        <v>0</v>
      </c>
      <c r="W50" s="505">
        <f t="shared" ca="1" si="238"/>
        <v>0</v>
      </c>
      <c r="X50" s="498"/>
      <c r="Y50" s="502"/>
      <c r="Z50" s="500"/>
      <c r="AA50" s="501"/>
      <c r="AB50" s="543" t="str">
        <f t="shared" ref="AB50:AB51" si="257">LEFT(AB47,LEN(AB47)-6) &amp; "[PM]"</f>
        <v>MA techn. Ausbildung [PM]</v>
      </c>
      <c r="AC50" s="504">
        <f ca="1">AC47/142</f>
        <v>0</v>
      </c>
      <c r="AD50" s="504">
        <f t="shared" ref="AD50:AJ50" ca="1" si="258">AD47/142</f>
        <v>0</v>
      </c>
      <c r="AE50" s="504">
        <f t="shared" ca="1" si="258"/>
        <v>0</v>
      </c>
      <c r="AF50" s="504">
        <f t="shared" ca="1" si="258"/>
        <v>0</v>
      </c>
      <c r="AG50" s="504">
        <f t="shared" ca="1" si="258"/>
        <v>0</v>
      </c>
      <c r="AH50" s="504">
        <f t="shared" ca="1" si="258"/>
        <v>0</v>
      </c>
      <c r="AI50" s="504">
        <f t="shared" ref="AI50" si="259">AI47/142</f>
        <v>0</v>
      </c>
      <c r="AJ50" s="544">
        <f t="shared" ca="1" si="258"/>
        <v>0</v>
      </c>
      <c r="AK50" s="498"/>
      <c r="AL50" s="502"/>
      <c r="AM50" s="500"/>
      <c r="AN50" s="501"/>
      <c r="AO50" s="543" t="str">
        <f t="shared" ref="AO50:AO51" si="260">LEFT(AO47,LEN(AO47)-6) &amp; "[PM]"</f>
        <v>MA techn. Ausbildung [PM]</v>
      </c>
      <c r="AP50" s="504">
        <f ca="1">AP47/142</f>
        <v>0</v>
      </c>
      <c r="AQ50" s="504">
        <f t="shared" ref="AQ50:AW50" ca="1" si="261">AQ47/142</f>
        <v>0</v>
      </c>
      <c r="AR50" s="504">
        <f t="shared" ca="1" si="261"/>
        <v>0</v>
      </c>
      <c r="AS50" s="504">
        <f t="shared" ca="1" si="261"/>
        <v>0</v>
      </c>
      <c r="AT50" s="504">
        <f t="shared" ca="1" si="261"/>
        <v>0</v>
      </c>
      <c r="AU50" s="504">
        <f t="shared" ca="1" si="261"/>
        <v>0</v>
      </c>
      <c r="AV50" s="504">
        <f t="shared" ref="AV50" si="262">AV47/142</f>
        <v>0</v>
      </c>
      <c r="AW50" s="544">
        <f t="shared" ca="1" si="261"/>
        <v>0</v>
      </c>
      <c r="AX50" s="498"/>
      <c r="AY50" s="502"/>
      <c r="AZ50" s="500"/>
      <c r="BA50" s="501"/>
      <c r="BB50" s="543" t="str">
        <f t="shared" ref="BB50:BB51" si="263">LEFT(BB47,LEN(BB47)-6) &amp; "[PM]"</f>
        <v>MA techn. Ausbildung [PM]</v>
      </c>
      <c r="BC50" s="504">
        <f ca="1">BC47/142</f>
        <v>0</v>
      </c>
      <c r="BD50" s="504">
        <f t="shared" ref="BD50:BJ50" ca="1" si="264">BD47/142</f>
        <v>0</v>
      </c>
      <c r="BE50" s="504">
        <f t="shared" ca="1" si="264"/>
        <v>0</v>
      </c>
      <c r="BF50" s="504">
        <f t="shared" ca="1" si="264"/>
        <v>0</v>
      </c>
      <c r="BG50" s="504">
        <f t="shared" ca="1" si="264"/>
        <v>0</v>
      </c>
      <c r="BH50" s="504">
        <f t="shared" ca="1" si="264"/>
        <v>0</v>
      </c>
      <c r="BI50" s="504">
        <f t="shared" ref="BI50" si="265">BI47/142</f>
        <v>0</v>
      </c>
      <c r="BJ50" s="544">
        <f t="shared" ca="1" si="264"/>
        <v>0</v>
      </c>
      <c r="BK50" s="498"/>
      <c r="BL50" s="502"/>
      <c r="BM50" s="500"/>
      <c r="BN50" s="501"/>
      <c r="BO50" s="543" t="str">
        <f t="shared" ref="BO50:BO51" si="266">LEFT(BO47,LEN(BO47)-6) &amp; "[PM]"</f>
        <v>MA techn. Ausbildung [PM]</v>
      </c>
      <c r="BP50" s="504">
        <f ca="1">BP47/142</f>
        <v>0</v>
      </c>
      <c r="BQ50" s="504">
        <f t="shared" ref="BQ50:BW50" ca="1" si="267">BQ47/142</f>
        <v>0</v>
      </c>
      <c r="BR50" s="504">
        <f t="shared" ca="1" si="267"/>
        <v>0</v>
      </c>
      <c r="BS50" s="504">
        <f t="shared" ca="1" si="267"/>
        <v>0</v>
      </c>
      <c r="BT50" s="504">
        <f t="shared" ca="1" si="267"/>
        <v>0</v>
      </c>
      <c r="BU50" s="504">
        <f t="shared" ca="1" si="267"/>
        <v>0</v>
      </c>
      <c r="BV50" s="504">
        <f t="shared" ref="BV50" si="268">BV47/142</f>
        <v>0</v>
      </c>
      <c r="BW50" s="544">
        <f t="shared" ca="1" si="267"/>
        <v>0</v>
      </c>
      <c r="BX50" s="498"/>
      <c r="BY50" s="502"/>
      <c r="BZ50" s="500"/>
      <c r="CA50" s="501"/>
      <c r="CB50" s="543" t="str">
        <f t="shared" ref="CB50:CB51" si="269">LEFT(CB47,LEN(CB47)-6) &amp; "[PM]"</f>
        <v>MA techn. Ausbildung [PM]</v>
      </c>
      <c r="CC50" s="504">
        <f ca="1">CC47/142</f>
        <v>0</v>
      </c>
      <c r="CD50" s="504">
        <f t="shared" ref="CD50:CJ50" ca="1" si="270">CD47/142</f>
        <v>0</v>
      </c>
      <c r="CE50" s="504">
        <f t="shared" ca="1" si="270"/>
        <v>0</v>
      </c>
      <c r="CF50" s="504">
        <f t="shared" ca="1" si="270"/>
        <v>0</v>
      </c>
      <c r="CG50" s="504">
        <f t="shared" ca="1" si="270"/>
        <v>0</v>
      </c>
      <c r="CH50" s="504">
        <f t="shared" ca="1" si="270"/>
        <v>0</v>
      </c>
      <c r="CI50" s="504">
        <f t="shared" ref="CI50" si="271">CI47/142</f>
        <v>0</v>
      </c>
      <c r="CJ50" s="544">
        <f t="shared" ca="1" si="270"/>
        <v>0</v>
      </c>
      <c r="CK50" s="498"/>
      <c r="CL50" s="502"/>
    </row>
    <row r="51" spans="1:90" ht="15" thickBot="1">
      <c r="A51" s="497"/>
      <c r="B51" s="545" t="str">
        <f t="shared" si="250"/>
        <v>MA mit sonstigem Abschluss [PM]</v>
      </c>
      <c r="C51" s="546">
        <f ca="1">C48/142</f>
        <v>0</v>
      </c>
      <c r="D51" s="546">
        <f t="shared" ref="D51:H51" ca="1" si="272">D48/142</f>
        <v>0</v>
      </c>
      <c r="E51" s="546">
        <f ca="1">E48/142</f>
        <v>0</v>
      </c>
      <c r="F51" s="546">
        <f t="shared" ca="1" si="272"/>
        <v>0</v>
      </c>
      <c r="G51" s="546">
        <f t="shared" ca="1" si="272"/>
        <v>0</v>
      </c>
      <c r="H51" s="546">
        <f t="shared" ca="1" si="272"/>
        <v>0</v>
      </c>
      <c r="I51" s="546">
        <f t="shared" ref="I51" ca="1" si="273">I48/142</f>
        <v>0</v>
      </c>
      <c r="J51" s="547">
        <f t="shared" ref="J51" ca="1" si="274">J48/142</f>
        <v>0</v>
      </c>
      <c r="K51" s="498"/>
      <c r="L51" s="499"/>
      <c r="M51" s="500"/>
      <c r="N51" s="501"/>
      <c r="O51" s="545" t="str">
        <f t="shared" si="254"/>
        <v>MA mit sonstigem Abschluss [PM]</v>
      </c>
      <c r="P51" s="546">
        <f ca="1">P48/142</f>
        <v>0</v>
      </c>
      <c r="Q51" s="546">
        <f t="shared" ref="Q51:U51" ca="1" si="275">Q48/142</f>
        <v>0</v>
      </c>
      <c r="R51" s="546">
        <f t="shared" ca="1" si="275"/>
        <v>0</v>
      </c>
      <c r="S51" s="546">
        <f t="shared" ca="1" si="275"/>
        <v>0</v>
      </c>
      <c r="T51" s="546">
        <f t="shared" ca="1" si="275"/>
        <v>0</v>
      </c>
      <c r="U51" s="546">
        <f t="shared" ca="1" si="275"/>
        <v>0</v>
      </c>
      <c r="V51" s="546">
        <f t="shared" ref="V51" si="276">V48/142</f>
        <v>0</v>
      </c>
      <c r="W51" s="547">
        <f t="shared" ca="1" si="238"/>
        <v>0</v>
      </c>
      <c r="X51" s="498"/>
      <c r="Y51" s="502"/>
      <c r="Z51" s="500"/>
      <c r="AA51" s="501"/>
      <c r="AB51" s="548" t="str">
        <f t="shared" si="257"/>
        <v>MA mit sonstigem Abschluss [PM]</v>
      </c>
      <c r="AC51" s="549">
        <f ca="1">AC48/142</f>
        <v>0</v>
      </c>
      <c r="AD51" s="549">
        <f t="shared" ref="AD51:AJ51" ca="1" si="277">AD48/142</f>
        <v>0</v>
      </c>
      <c r="AE51" s="549">
        <f t="shared" ca="1" si="277"/>
        <v>0</v>
      </c>
      <c r="AF51" s="549">
        <f t="shared" ca="1" si="277"/>
        <v>0</v>
      </c>
      <c r="AG51" s="549">
        <f t="shared" ca="1" si="277"/>
        <v>0</v>
      </c>
      <c r="AH51" s="549">
        <f t="shared" ca="1" si="277"/>
        <v>0</v>
      </c>
      <c r="AI51" s="549">
        <f t="shared" ref="AI51" si="278">AI48/142</f>
        <v>0</v>
      </c>
      <c r="AJ51" s="550">
        <f t="shared" ca="1" si="277"/>
        <v>0</v>
      </c>
      <c r="AK51" s="498"/>
      <c r="AL51" s="502"/>
      <c r="AM51" s="500"/>
      <c r="AN51" s="501"/>
      <c r="AO51" s="548" t="str">
        <f t="shared" si="260"/>
        <v>MA mit sonstigem Abschluss [PM]</v>
      </c>
      <c r="AP51" s="549">
        <f ca="1">AP48/142</f>
        <v>0</v>
      </c>
      <c r="AQ51" s="549">
        <f t="shared" ref="AQ51:AW51" ca="1" si="279">AQ48/142</f>
        <v>0</v>
      </c>
      <c r="AR51" s="549">
        <f t="shared" ca="1" si="279"/>
        <v>0</v>
      </c>
      <c r="AS51" s="549">
        <f t="shared" ca="1" si="279"/>
        <v>0</v>
      </c>
      <c r="AT51" s="549">
        <f t="shared" ca="1" si="279"/>
        <v>0</v>
      </c>
      <c r="AU51" s="549">
        <f t="shared" ca="1" si="279"/>
        <v>0</v>
      </c>
      <c r="AV51" s="549">
        <f t="shared" ref="AV51" si="280">AV48/142</f>
        <v>0</v>
      </c>
      <c r="AW51" s="550">
        <f t="shared" ca="1" si="279"/>
        <v>0</v>
      </c>
      <c r="AX51" s="498"/>
      <c r="AY51" s="502"/>
      <c r="AZ51" s="500"/>
      <c r="BA51" s="501"/>
      <c r="BB51" s="548" t="str">
        <f t="shared" si="263"/>
        <v>MA mit sonstigem Abschluss [PM]</v>
      </c>
      <c r="BC51" s="549">
        <f ca="1">BC48/142</f>
        <v>0</v>
      </c>
      <c r="BD51" s="549">
        <f t="shared" ref="BD51:BJ51" ca="1" si="281">BD48/142</f>
        <v>0</v>
      </c>
      <c r="BE51" s="549">
        <f t="shared" ca="1" si="281"/>
        <v>0</v>
      </c>
      <c r="BF51" s="549">
        <f t="shared" ca="1" si="281"/>
        <v>0</v>
      </c>
      <c r="BG51" s="549">
        <f t="shared" ca="1" si="281"/>
        <v>0</v>
      </c>
      <c r="BH51" s="549">
        <f t="shared" ca="1" si="281"/>
        <v>0</v>
      </c>
      <c r="BI51" s="549">
        <f t="shared" ref="BI51" si="282">BI48/142</f>
        <v>0</v>
      </c>
      <c r="BJ51" s="550">
        <f t="shared" ca="1" si="281"/>
        <v>0</v>
      </c>
      <c r="BK51" s="498"/>
      <c r="BL51" s="502"/>
      <c r="BM51" s="500"/>
      <c r="BN51" s="501"/>
      <c r="BO51" s="548" t="str">
        <f t="shared" si="266"/>
        <v>MA mit sonstigem Abschluss [PM]</v>
      </c>
      <c r="BP51" s="549">
        <f ca="1">BP48/142</f>
        <v>0</v>
      </c>
      <c r="BQ51" s="549">
        <f t="shared" ref="BQ51:BW51" ca="1" si="283">BQ48/142</f>
        <v>0</v>
      </c>
      <c r="BR51" s="549">
        <f t="shared" ca="1" si="283"/>
        <v>0</v>
      </c>
      <c r="BS51" s="549">
        <f t="shared" ca="1" si="283"/>
        <v>0</v>
      </c>
      <c r="BT51" s="549">
        <f t="shared" ca="1" si="283"/>
        <v>0</v>
      </c>
      <c r="BU51" s="549">
        <f t="shared" ca="1" si="283"/>
        <v>0</v>
      </c>
      <c r="BV51" s="549">
        <f t="shared" ref="BV51" si="284">BV48/142</f>
        <v>0</v>
      </c>
      <c r="BW51" s="550">
        <f t="shared" ca="1" si="283"/>
        <v>0</v>
      </c>
      <c r="BX51" s="498"/>
      <c r="BY51" s="502"/>
      <c r="BZ51" s="500"/>
      <c r="CA51" s="501"/>
      <c r="CB51" s="548" t="str">
        <f t="shared" si="269"/>
        <v>MA mit sonstigem Abschluss [PM]</v>
      </c>
      <c r="CC51" s="549">
        <f ca="1">CC48/142</f>
        <v>0</v>
      </c>
      <c r="CD51" s="549">
        <f t="shared" ref="CD51:CJ51" ca="1" si="285">CD48/142</f>
        <v>0</v>
      </c>
      <c r="CE51" s="549">
        <f t="shared" ca="1" si="285"/>
        <v>0</v>
      </c>
      <c r="CF51" s="549">
        <f t="shared" ca="1" si="285"/>
        <v>0</v>
      </c>
      <c r="CG51" s="549">
        <f t="shared" ca="1" si="285"/>
        <v>0</v>
      </c>
      <c r="CH51" s="549">
        <f t="shared" ca="1" si="285"/>
        <v>0</v>
      </c>
      <c r="CI51" s="549">
        <f t="shared" ref="CI51" si="286">CI48/142</f>
        <v>0</v>
      </c>
      <c r="CJ51" s="550">
        <f t="shared" ca="1" si="285"/>
        <v>0</v>
      </c>
      <c r="CK51" s="498"/>
      <c r="CL51" s="502"/>
    </row>
    <row r="52" spans="1:90" ht="15" thickBot="1">
      <c r="A52" s="497"/>
      <c r="B52" s="524"/>
      <c r="C52" s="106">
        <f ca="1">_xlfn.LET(
_xlpm.vorhabenStartDatum,C7,
_xlpm.vorhabenEndDatum,C8,_xlpm.stundenAmVorhaben,SUM(C46:C48),
_xlpm.startDatum,IF(YEAR(_xlpm.vorhabenStartDatum)=C45,_xlpm.vorhabenStartDatum,DATE(C45,1,1)),
_xlpm.endDatum,IF(YEAR(_xlpm.vorhabenEndDatum)=C45,_xlpm.vorhabenEndDatum,DATE(C45,12,31)),
_xlpm.arbeitstageImJahr,NETWORKDAYS(_xlpm.startDatum,_xlpm.endDatum),
_xlpm.out,ROUND(_xlpm.stundenAmVorhaben/(_xlpm.arbeitstageImJahr*8),2),
IF(C9,_xlpm.out,0))</f>
        <v>0</v>
      </c>
      <c r="D52" s="106">
        <f ca="1">_xlfn.LET(
_xlpm.vorhabenStartDatum,C7,
_xlpm.vorhabenEndDatum,C8,
_xlpm.stundenAmVorhaben,SUM(D46:D48),
_xlpm.startDatum,IF(YEAR(_xlpm.vorhabenStartDatum)=D45,_xlpm.vorhabenStartDatum,DATE(D45,1,1)),
_xlpm.endDatum,IF(YEAR(_xlpm.vorhabenEndDatum)=D45,_xlpm.vorhabenEndDatum,DATE(D45,12,31)),
_xlpm.arbeitstageImJahr,NETWORKDAYS(_xlpm.startDatum,_xlpm.endDatum),
_xlpm.out,ROUND(_xlpm.stundenAmVorhaben/(_xlpm.arbeitstageImJahr*8),2),
IF(D9,_xlpm.out,0))</f>
        <v>0</v>
      </c>
      <c r="E52" s="106">
        <f ca="1">_xlfn.LET(
_xlpm.vorhabenStartDatum,C7,
_xlpm.vorhabenEndDatum,C8,
_xlpm.stundenAmVorhaben,SUM(E46:E48),
_xlpm.startDatum,IF(YEAR(_xlpm.vorhabenStartDatum)=E45,_xlpm.vorhabenStartDatum,DATE(E45,1,1)),
_xlpm.endDatum,IF(YEAR(_xlpm.vorhabenEndDatum)=E45,_xlpm.vorhabenEndDatum,DATE(E45,12,31)),
_xlpm.arbeitstageImJahr,NETWORKDAYS(_xlpm.startDatum,_xlpm.endDatum),
_xlpm.out,ROUND(_xlpm.stundenAmVorhaben/(_xlpm.arbeitstageImJahr*8),2),
IF(E9,_xlpm.out,0))</f>
        <v>0</v>
      </c>
      <c r="F52" s="106">
        <f ca="1">_xlfn.LET(
_xlpm.vorhabenStartDatum,C7,
_xlpm.vorhabenEndDatum,C8,
_xlpm.stundenAmVorhaben,SUM(F46:F48),
_xlpm.startDatum,IF(YEAR(_xlpm.vorhabenStartDatum)=F45,_xlpm.vorhabenStartDatum,DATE(F45,1,1)),
_xlpm.endDatum,IF(YEAR(_xlpm.vorhabenEndDatum)=F45,_xlpm.vorhabenEndDatum,DATE(F45,12,31)),
_xlpm.arbeitstageImJahr,NETWORKDAYS(_xlpm.startDatum,_xlpm.endDatum),
_xlpm.out,ROUND(_xlpm.stundenAmVorhaben/(_xlpm.arbeitstageImJahr*8),2),
IF(F9,_xlpm.out,0))</f>
        <v>0</v>
      </c>
      <c r="G52" s="106">
        <f ca="1">_xlfn.LET(
_xlpm.vorhabenStartDatum,C7,
_xlpm.vorhabenEndDatum,C8,
_xlpm.stundenAmVorhaben,SUM(G46:G48),
_xlpm.startDatum,IF(YEAR(_xlpm.vorhabenStartDatum)=G45,_xlpm.vorhabenStartDatum,DATE(G45,1,1)),
_xlpm.endDatum,IF(YEAR(_xlpm.vorhabenEndDatum)=G45,_xlpm.vorhabenEndDatum,DATE(G45,12,31)),
_xlpm.arbeitstageImJahr,NETWORKDAYS(_xlpm.startDatum,_xlpm.endDatum),
_xlpm.out,ROUND(_xlpm.stundenAmVorhaben/(_xlpm.arbeitstageImJahr*8),2),
IF(G9,_xlpm.out,0))</f>
        <v>0.06</v>
      </c>
      <c r="H52" s="106">
        <f t="shared" ref="H52:J52" ca="1" si="287">_xlfn.LET(
_xlpm.vorhabenStartDatum,D7,
_xlpm.vorhabenEndDatum,D8,
_xlpm.stundenAmVorhaben,SUM(H46:H48),
_xlpm.startDatum,IF(YEAR(_xlpm.vorhabenStartDatum)=H45,_xlpm.vorhabenStartDatum,DATE(H45,1,1)),
_xlpm.endDatum,IF(YEAR(_xlpm.vorhabenEndDatum)=H45,_xlpm.vorhabenEndDatum,DATE(H45,12,31)),
_xlpm.arbeitstageImJahr,NETWORKDAYS(_xlpm.startDatum,_xlpm.endDatum),
_xlpm.out,ROUND(_xlpm.stundenAmVorhaben/(_xlpm.arbeitstageImJahr*8),2),
IF(H9,_xlpm.out,0))</f>
        <v>0.16</v>
      </c>
      <c r="I52" s="106">
        <f t="shared" ca="1" si="287"/>
        <v>0.32</v>
      </c>
      <c r="J52" s="106">
        <f t="shared" ca="1" si="287"/>
        <v>0</v>
      </c>
      <c r="K52" s="498"/>
      <c r="L52" s="499"/>
      <c r="M52" s="500"/>
      <c r="N52" s="501"/>
      <c r="O52" s="524"/>
      <c r="P52" s="106">
        <f ca="1">_xlfn.LET(
_xlpm.vorhabenStartDatum,P7,
_xlpm.vorhabenEndDatum,P8,_xlpm.stundenAmVorhaben,SUM(P46:P48),
_xlpm.startDatum,IF(YEAR(_xlpm.vorhabenStartDatum)=P45,_xlpm.vorhabenStartDatum,DATE(P45,1,1)),
_xlpm.endDatum,IF(YEAR(_xlpm.vorhabenEndDatum)=P45,_xlpm.vorhabenEndDatum,DATE(P45,12,31)),
_xlpm.arbeitstageImJahr,NETWORKDAYS(_xlpm.startDatum,_xlpm.endDatum),
_xlpm.out,ROUND(_xlpm.stundenAmVorhaben/(_xlpm.arbeitstageImJahr*8),2),
IF(P9,_xlpm.out,0))</f>
        <v>0</v>
      </c>
      <c r="Q52" s="106">
        <f ca="1">_xlfn.LET(
_xlpm.vorhabenStartDatum,P7,
_xlpm.vorhabenEndDatum,P8,
_xlpm.stundenAmVorhaben,SUM(Q46:Q48),
_xlpm.startDatum,IF(YEAR(_xlpm.vorhabenStartDatum)=Q45,_xlpm.vorhabenStartDatum,DATE(Q45,1,1)),
_xlpm.endDatum,IF(YEAR(_xlpm.vorhabenEndDatum)=Q45,_xlpm.vorhabenEndDatum,DATE(Q45,12,31)),
_xlpm.arbeitstageImJahr,NETWORKDAYS(_xlpm.startDatum,_xlpm.endDatum),
_xlpm.out,ROUND(_xlpm.stundenAmVorhaben/(_xlpm.arbeitstageImJahr*8),2),
IF(Q9,_xlpm.out,0))</f>
        <v>0</v>
      </c>
      <c r="R52" s="106">
        <f ca="1">_xlfn.LET(
_xlpm.vorhabenStartDatum,P7,
_xlpm.vorhabenEndDatum,P8,
_xlpm.stundenAmVorhaben,SUM(R46:R48),
_xlpm.startDatum,IF(YEAR(_xlpm.vorhabenStartDatum)=R45,_xlpm.vorhabenStartDatum,DATE(R45,1,1)),
_xlpm.endDatum,IF(YEAR(_xlpm.vorhabenEndDatum)=R45,_xlpm.vorhabenEndDatum,DATE(R45,12,31)),
_xlpm.arbeitstageImJahr,NETWORKDAYS(_xlpm.startDatum,_xlpm.endDatum),
_xlpm.out,ROUND(_xlpm.stundenAmVorhaben/(_xlpm.arbeitstageImJahr*8),2),
IF(R9,_xlpm.out,0))</f>
        <v>0</v>
      </c>
      <c r="S52" s="106">
        <f ca="1">_xlfn.LET(
_xlpm.vorhabenStartDatum,P7,
_xlpm.vorhabenEndDatum,P8,
_xlpm.stundenAmVorhaben,SUM(S46:S48),
_xlpm.startDatum,IF(YEAR(_xlpm.vorhabenStartDatum)=S45,_xlpm.vorhabenStartDatum,DATE(S45,1,1)),
_xlpm.endDatum,IF(YEAR(_xlpm.vorhabenEndDatum)=S45,_xlpm.vorhabenEndDatum,DATE(S45,12,31)),
_xlpm.arbeitstageImJahr,NETWORKDAYS(_xlpm.startDatum,_xlpm.endDatum),
_xlpm.out,ROUND(_xlpm.stundenAmVorhaben/(_xlpm.arbeitstageImJahr*8),2),
IF(S9,_xlpm.out,0))</f>
        <v>0</v>
      </c>
      <c r="T52" s="106">
        <f ca="1">_xlfn.LET(
_xlpm.vorhabenStartDatum,P7,
_xlpm.vorhabenEndDatum,P8,
_xlpm.stundenAmVorhaben,SUM(T46:T48),
_xlpm.startDatum,IF(YEAR(_xlpm.vorhabenStartDatum)=T45,_xlpm.vorhabenStartDatum,DATE(T45,1,1)),
_xlpm.endDatum,IF(YEAR(_xlpm.vorhabenEndDatum)=T45,_xlpm.vorhabenEndDatum,DATE(T45,12,31)),
_xlpm.arbeitstageImJahr,NETWORKDAYS(_xlpm.startDatum,_xlpm.endDatum),
_xlpm.out,ROUND(_xlpm.stundenAmVorhaben/(_xlpm.arbeitstageImJahr*8),2),
IF(T9,_xlpm.out,0))</f>
        <v>0</v>
      </c>
      <c r="U52" s="106">
        <f ca="1">_xlfn.LET(
_xlpm.vorhabenStartDatum,P7,
_xlpm.vorhabenEndDatum,P8,
_xlpm.stundenAmVorhaben,SUM(U46:U48),
_xlpm.startDatum,IF(YEAR(_xlpm.vorhabenStartDatum)=U45,_xlpm.vorhabenStartDatum,DATE(U45,1,1)),
_xlpm.endDatum,IF(YEAR(_xlpm.vorhabenEndDatum)=U45,_xlpm.vorhabenEndDatum,DATE(U45,12,31)),
_xlpm.arbeitstageImJahr,NETWORKDAYS(_xlpm.startDatum,_xlpm.endDatum),
_xlpm.out,ROUND(_xlpm.stundenAmVorhaben/(_xlpm.arbeitstageImJahr*8),2),
IF(U9,_xlpm.out,0))</f>
        <v>0</v>
      </c>
      <c r="V52" s="106">
        <f t="shared" ref="V52:W52" si="288">_xlfn.LET(
_xlpm.vorhabenStartDatum,Q7,
_xlpm.vorhabenEndDatum,Q8,
_xlpm.stundenAmVorhaben,SUM(V46:V48),
_xlpm.startDatum,IF(YEAR(_xlpm.vorhabenStartDatum)=V45,_xlpm.vorhabenStartDatum,DATE(V45,1,1)),
_xlpm.endDatum,IF(YEAR(_xlpm.vorhabenEndDatum)=V45,_xlpm.vorhabenEndDatum,DATE(V45,12,31)),
_xlpm.arbeitstageImJahr,NETWORKDAYS(_xlpm.startDatum,_xlpm.endDatum),
_xlpm.out,ROUND(_xlpm.stundenAmVorhaben/(_xlpm.arbeitstageImJahr*8),2),
IF(V9,_xlpm.out,0))</f>
        <v>0</v>
      </c>
      <c r="W52" s="106">
        <f t="shared" ca="1" si="288"/>
        <v>0</v>
      </c>
      <c r="X52" s="498"/>
      <c r="Y52" s="502"/>
      <c r="Z52" s="500"/>
      <c r="AA52" s="501"/>
      <c r="AB52" s="524"/>
      <c r="AC52" s="106">
        <f ca="1">_xlfn.LET(
_xlpm.vorhabenStartDatum,AC7,
_xlpm.vorhabenEndDatum,AC8,_xlpm.stundenAmVorhaben,SUM(AC46:AC48),
_xlpm.startDatum,IF(YEAR(_xlpm.vorhabenStartDatum)=AC45,_xlpm.vorhabenStartDatum,DATE(AC45,1,1)),
_xlpm.endDatum,IF(YEAR(_xlpm.vorhabenEndDatum)=AC45,_xlpm.vorhabenEndDatum,DATE(AC45,12,31)),
_xlpm.arbeitstageImJahr,NETWORKDAYS(_xlpm.startDatum,_xlpm.endDatum),
_xlpm.out,ROUND(_xlpm.stundenAmVorhaben/(_xlpm.arbeitstageImJahr*8),2),
IF(AC9,_xlpm.out,0))</f>
        <v>0</v>
      </c>
      <c r="AD52" s="106">
        <f ca="1">_xlfn.LET(
_xlpm.vorhabenStartDatum,AC7,
_xlpm.vorhabenEndDatum,AC8,
_xlpm.stundenAmVorhaben,SUM(AD46:AD48),
_xlpm.startDatum,IF(YEAR(_xlpm.vorhabenStartDatum)=AD45,_xlpm.vorhabenStartDatum,DATE(AD45,1,1)),
_xlpm.endDatum,IF(YEAR(_xlpm.vorhabenEndDatum)=AD45,_xlpm.vorhabenEndDatum,DATE(AD45,12,31)),
_xlpm.arbeitstageImJahr,NETWORKDAYS(_xlpm.startDatum,_xlpm.endDatum),
_xlpm.out,ROUND(_xlpm.stundenAmVorhaben/(_xlpm.arbeitstageImJahr*8),2),
IF(AD9,_xlpm.out,0))</f>
        <v>0</v>
      </c>
      <c r="AE52" s="106">
        <f ca="1">_xlfn.LET(
_xlpm.vorhabenStartDatum,AC7,
_xlpm.vorhabenEndDatum,AC8,
_xlpm.stundenAmVorhaben,SUM(AE46:AE48),
_xlpm.startDatum,IF(YEAR(_xlpm.vorhabenStartDatum)=AE45,_xlpm.vorhabenStartDatum,DATE(AE45,1,1)),
_xlpm.endDatum,IF(YEAR(_xlpm.vorhabenEndDatum)=AE45,_xlpm.vorhabenEndDatum,DATE(AE45,12,31)),
_xlpm.arbeitstageImJahr,NETWORKDAYS(_xlpm.startDatum,_xlpm.endDatum),
_xlpm.out,ROUND(_xlpm.stundenAmVorhaben/(_xlpm.arbeitstageImJahr*8),2),
IF(AE9,_xlpm.out,0))</f>
        <v>0</v>
      </c>
      <c r="AF52" s="106">
        <f ca="1">_xlfn.LET(
_xlpm.vorhabenStartDatum,AC7,
_xlpm.vorhabenEndDatum,AC8,
_xlpm.stundenAmVorhaben,SUM(AF46:AF48),
_xlpm.startDatum,IF(YEAR(_xlpm.vorhabenStartDatum)=AF45,_xlpm.vorhabenStartDatum,DATE(AF45,1,1)),
_xlpm.endDatum,IF(YEAR(_xlpm.vorhabenEndDatum)=AF45,_xlpm.vorhabenEndDatum,DATE(AF45,12,31)),
_xlpm.arbeitstageImJahr,NETWORKDAYS(_xlpm.startDatum,_xlpm.endDatum),
_xlpm.out,ROUND(_xlpm.stundenAmVorhaben/(_xlpm.arbeitstageImJahr*8),2),
IF(AF9,_xlpm.out,0))</f>
        <v>0</v>
      </c>
      <c r="AG52" s="106">
        <f ca="1">_xlfn.LET(
_xlpm.vorhabenStartDatum,AC7,
_xlpm.vorhabenEndDatum,AC8,
_xlpm.stundenAmVorhaben,SUM(AG46:AG48),
_xlpm.startDatum,IF(YEAR(_xlpm.vorhabenStartDatum)=AG45,_xlpm.vorhabenStartDatum,DATE(AG45,1,1)),
_xlpm.endDatum,IF(YEAR(_xlpm.vorhabenEndDatum)=AG45,_xlpm.vorhabenEndDatum,DATE(AG45,12,31)),
_xlpm.arbeitstageImJahr,NETWORKDAYS(_xlpm.startDatum,_xlpm.endDatum),
_xlpm.out,ROUND(_xlpm.stundenAmVorhaben/(_xlpm.arbeitstageImJahr*8),2),
IF(AG9,_xlpm.out,0))</f>
        <v>0</v>
      </c>
      <c r="AH52" s="106">
        <f ca="1">_xlfn.LET(
_xlpm.vorhabenStartDatum,AC7,
_xlpm.vorhabenEndDatum,AC8,
_xlpm.stundenAmVorhaben,SUM(AH46:AH48),
_xlpm.startDatum,IF(YEAR(_xlpm.vorhabenStartDatum)=AH45,_xlpm.vorhabenStartDatum,DATE(AH45,1,1)),
_xlpm.endDatum,IF(YEAR(_xlpm.vorhabenEndDatum)=AH45,_xlpm.vorhabenEndDatum,DATE(AH45,12,31)),
_xlpm.arbeitstageImJahr,NETWORKDAYS(_xlpm.startDatum,_xlpm.endDatum),
_xlpm.out,ROUND(_xlpm.stundenAmVorhaben/(_xlpm.arbeitstageImJahr*8),2),
IF(AH9,_xlpm.out,0))</f>
        <v>0</v>
      </c>
      <c r="AI52" s="106">
        <f>_xlfn.LET(
_xlpm.vorhabenStartDatum,AD7,
_xlpm.vorhabenEndDatum,AD8,
_xlpm.stundenAmVorhaben,SUM(AI46:AI48),
_xlpm.startDatum,IF(YEAR(_xlpm.vorhabenStartDatum)=AI45,_xlpm.vorhabenStartDatum,DATE(AI45,1,1)),
_xlpm.endDatum,IF(YEAR(_xlpm.vorhabenEndDatum)=AI45,_xlpm.vorhabenEndDatum,DATE(AI45,12,31)),
_xlpm.arbeitstageImJahr,NETWORKDAYS(_xlpm.startDatum,_xlpm.endDatum),
_xlpm.out,ROUND(_xlpm.stundenAmVorhaben/(_xlpm.arbeitstageImJahr*8),2),
IF(AI9,_xlpm.out,0))</f>
        <v>0</v>
      </c>
      <c r="AJ52" s="106">
        <f ca="1">_xlfn.LET(
_xlpm.vorhabenStartDatum,AE7,
_xlpm.vorhabenEndDatum,AE8,
_xlpm.stundenAmVorhaben,SUM(AJ46:AJ48),
_xlpm.startDatum,IF(YEAR(_xlpm.vorhabenStartDatum)=AJ45,_xlpm.vorhabenStartDatum,DATE(AJ45,1,1)),
_xlpm.endDatum,IF(YEAR(_xlpm.vorhabenEndDatum)=AJ45,_xlpm.vorhabenEndDatum,DATE(AJ45,12,31)),
_xlpm.arbeitstageImJahr,NETWORKDAYS(_xlpm.startDatum,_xlpm.endDatum),
_xlpm.out,ROUND(_xlpm.stundenAmVorhaben/(_xlpm.arbeitstageImJahr*8),2),
IF(AJ9,_xlpm.out,0))</f>
        <v>0</v>
      </c>
      <c r="AK52" s="498"/>
      <c r="AL52" s="502"/>
      <c r="AM52" s="500"/>
      <c r="AN52" s="501"/>
      <c r="AO52" s="524"/>
      <c r="AP52" s="106">
        <f ca="1">_xlfn.LET(
_xlpm.vorhabenStartDatum,AP7,
_xlpm.vorhabenEndDatum,AP8,_xlpm.stundenAmVorhaben,SUM(AP46:AP48),
_xlpm.startDatum,IF(YEAR(_xlpm.vorhabenStartDatum)=AP45,_xlpm.vorhabenStartDatum,DATE(AP45,1,1)),
_xlpm.endDatum,IF(YEAR(_xlpm.vorhabenEndDatum)=AP45,_xlpm.vorhabenEndDatum,DATE(AP45,12,31)),
_xlpm.arbeitstageImJahr,NETWORKDAYS(_xlpm.startDatum,_xlpm.endDatum),
_xlpm.out,ROUND(_xlpm.stundenAmVorhaben/(_xlpm.arbeitstageImJahr*8),2),
IF(AP9,_xlpm.out,0))</f>
        <v>0</v>
      </c>
      <c r="AQ52" s="106">
        <f ca="1">_xlfn.LET(
_xlpm.vorhabenStartDatum,AP7,
_xlpm.vorhabenEndDatum,AP8,
_xlpm.stundenAmVorhaben,SUM(AQ46:AQ48),
_xlpm.startDatum,IF(YEAR(_xlpm.vorhabenStartDatum)=AQ45,_xlpm.vorhabenStartDatum,DATE(AQ45,1,1)),
_xlpm.endDatum,IF(YEAR(_xlpm.vorhabenEndDatum)=AQ45,_xlpm.vorhabenEndDatum,DATE(AQ45,12,31)),
_xlpm.arbeitstageImJahr,NETWORKDAYS(_xlpm.startDatum,_xlpm.endDatum),
_xlpm.out,ROUND(_xlpm.stundenAmVorhaben/(_xlpm.arbeitstageImJahr*8),2),
IF(AQ9,_xlpm.out,0))</f>
        <v>0</v>
      </c>
      <c r="AR52" s="106">
        <f ca="1">_xlfn.LET(
_xlpm.vorhabenStartDatum,AP7,
_xlpm.vorhabenEndDatum,AP8,
_xlpm.stundenAmVorhaben,SUM(AR46:AR48),
_xlpm.startDatum,IF(YEAR(_xlpm.vorhabenStartDatum)=AR45,_xlpm.vorhabenStartDatum,DATE(AR45,1,1)),
_xlpm.endDatum,IF(YEAR(_xlpm.vorhabenEndDatum)=AR45,_xlpm.vorhabenEndDatum,DATE(AR45,12,31)),
_xlpm.arbeitstageImJahr,NETWORKDAYS(_xlpm.startDatum,_xlpm.endDatum),
_xlpm.out,ROUND(_xlpm.stundenAmVorhaben/(_xlpm.arbeitstageImJahr*8),2),
IF(AR9,_xlpm.out,0))</f>
        <v>0</v>
      </c>
      <c r="AS52" s="106">
        <f ca="1">_xlfn.LET(
_xlpm.vorhabenStartDatum,AP7,
_xlpm.vorhabenEndDatum,AP8,
_xlpm.stundenAmVorhaben,SUM(AS46:AS48),
_xlpm.startDatum,IF(YEAR(_xlpm.vorhabenStartDatum)=AS45,_xlpm.vorhabenStartDatum,DATE(AS45,1,1)),
_xlpm.endDatum,IF(YEAR(_xlpm.vorhabenEndDatum)=AS45,_xlpm.vorhabenEndDatum,DATE(AS45,12,31)),
_xlpm.arbeitstageImJahr,NETWORKDAYS(_xlpm.startDatum,_xlpm.endDatum),
_xlpm.out,ROUND(_xlpm.stundenAmVorhaben/(_xlpm.arbeitstageImJahr*8),2),
IF(AS9,_xlpm.out,0))</f>
        <v>0</v>
      </c>
      <c r="AT52" s="106">
        <f ca="1">_xlfn.LET(
_xlpm.vorhabenStartDatum,AP7,
_xlpm.vorhabenEndDatum,AP8,
_xlpm.stundenAmVorhaben,SUM(AT46:AT48),
_xlpm.startDatum,IF(YEAR(_xlpm.vorhabenStartDatum)=AT45,_xlpm.vorhabenStartDatum,DATE(AT45,1,1)),
_xlpm.endDatum,IF(YEAR(_xlpm.vorhabenEndDatum)=AT45,_xlpm.vorhabenEndDatum,DATE(AT45,12,31)),
_xlpm.arbeitstageImJahr,NETWORKDAYS(_xlpm.startDatum,_xlpm.endDatum),
_xlpm.out,ROUND(_xlpm.stundenAmVorhaben/(_xlpm.arbeitstageImJahr*8),2),
IF(AT9,_xlpm.out,0))</f>
        <v>0</v>
      </c>
      <c r="AU52" s="106">
        <f ca="1">_xlfn.LET(
_xlpm.vorhabenStartDatum,AP7,
_xlpm.vorhabenEndDatum,AP8,
_xlpm.stundenAmVorhaben,SUM(AU46:AU48),
_xlpm.startDatum,IF(YEAR(_xlpm.vorhabenStartDatum)=AU45,_xlpm.vorhabenStartDatum,DATE(AU45,1,1)),
_xlpm.endDatum,IF(YEAR(_xlpm.vorhabenEndDatum)=AU45,_xlpm.vorhabenEndDatum,DATE(AU45,12,31)),
_xlpm.arbeitstageImJahr,NETWORKDAYS(_xlpm.startDatum,_xlpm.endDatum),
_xlpm.out,ROUND(_xlpm.stundenAmVorhaben/(_xlpm.arbeitstageImJahr*8),2),
IF(AU9,_xlpm.out,0))</f>
        <v>0</v>
      </c>
      <c r="AV52" s="106">
        <f t="shared" ref="AV52:AW52" si="289">_xlfn.LET(
_xlpm.vorhabenStartDatum,AQ7,
_xlpm.vorhabenEndDatum,AQ8,
_xlpm.stundenAmVorhaben,SUM(AV46:AV48),
_xlpm.startDatum,IF(YEAR(_xlpm.vorhabenStartDatum)=AV45,_xlpm.vorhabenStartDatum,DATE(AV45,1,1)),
_xlpm.endDatum,IF(YEAR(_xlpm.vorhabenEndDatum)=AV45,_xlpm.vorhabenEndDatum,DATE(AV45,12,31)),
_xlpm.arbeitstageImJahr,NETWORKDAYS(_xlpm.startDatum,_xlpm.endDatum),
_xlpm.out,ROUND(_xlpm.stundenAmVorhaben/(_xlpm.arbeitstageImJahr*8),2),
IF(AV9,_xlpm.out,0))</f>
        <v>0</v>
      </c>
      <c r="AW52" s="106">
        <f t="shared" ca="1" si="289"/>
        <v>0</v>
      </c>
      <c r="AX52" s="498"/>
      <c r="AY52" s="502"/>
      <c r="AZ52" s="500"/>
      <c r="BA52" s="501"/>
      <c r="BB52" s="524"/>
      <c r="BC52" s="106">
        <f ca="1">_xlfn.LET(
_xlpm.vorhabenStartDatum,BC7,
_xlpm.vorhabenEndDatum,BC8,_xlpm.stundenAmVorhaben,SUM(BC46:BC48),
_xlpm.startDatum,IF(YEAR(_xlpm.vorhabenStartDatum)=BC45,_xlpm.vorhabenStartDatum,DATE(BC45,1,1)),
_xlpm.endDatum,IF(YEAR(_xlpm.vorhabenEndDatum)=BC45,_xlpm.vorhabenEndDatum,DATE(BC45,12,31)),
_xlpm.arbeitstageImJahr,NETWORKDAYS(_xlpm.startDatum,_xlpm.endDatum),
_xlpm.out,ROUND(_xlpm.stundenAmVorhaben/(_xlpm.arbeitstageImJahr*8),2),
IF(BC9,_xlpm.out,0))</f>
        <v>0</v>
      </c>
      <c r="BD52" s="106">
        <f ca="1">_xlfn.LET(
_xlpm.vorhabenStartDatum,BC7,
_xlpm.vorhabenEndDatum,BC8,
_xlpm.stundenAmVorhaben,SUM(BD46:BD48),
_xlpm.startDatum,IF(YEAR(_xlpm.vorhabenStartDatum)=BD45,_xlpm.vorhabenStartDatum,DATE(BD45,1,1)),
_xlpm.endDatum,IF(YEAR(_xlpm.vorhabenEndDatum)=BD45,_xlpm.vorhabenEndDatum,DATE(BD45,12,31)),
_xlpm.arbeitstageImJahr,NETWORKDAYS(_xlpm.startDatum,_xlpm.endDatum),
_xlpm.out,ROUND(_xlpm.stundenAmVorhaben/(_xlpm.arbeitstageImJahr*8),2),
IF(BD9,_xlpm.out,0))</f>
        <v>0</v>
      </c>
      <c r="BE52" s="106">
        <f ca="1">_xlfn.LET(
_xlpm.vorhabenStartDatum,BC7,
_xlpm.vorhabenEndDatum,BC8,
_xlpm.stundenAmVorhaben,SUM(BE46:BE48),
_xlpm.startDatum,IF(YEAR(_xlpm.vorhabenStartDatum)=BE45,_xlpm.vorhabenStartDatum,DATE(BE45,1,1)),
_xlpm.endDatum,IF(YEAR(_xlpm.vorhabenEndDatum)=BE45,_xlpm.vorhabenEndDatum,DATE(BE45,12,31)),
_xlpm.arbeitstageImJahr,NETWORKDAYS(_xlpm.startDatum,_xlpm.endDatum),
_xlpm.out,ROUND(_xlpm.stundenAmVorhaben/(_xlpm.arbeitstageImJahr*8),2),
IF(BE9,_xlpm.out,0))</f>
        <v>0</v>
      </c>
      <c r="BF52" s="106">
        <f ca="1">_xlfn.LET(
_xlpm.vorhabenStartDatum,BC7,
_xlpm.vorhabenEndDatum,BC8,
_xlpm.stundenAmVorhaben,SUM(BF46:BF48),
_xlpm.startDatum,IF(YEAR(_xlpm.vorhabenStartDatum)=BF45,_xlpm.vorhabenStartDatum,DATE(BF45,1,1)),
_xlpm.endDatum,IF(YEAR(_xlpm.vorhabenEndDatum)=BF45,_xlpm.vorhabenEndDatum,DATE(BF45,12,31)),
_xlpm.arbeitstageImJahr,NETWORKDAYS(_xlpm.startDatum,_xlpm.endDatum),
_xlpm.out,ROUND(_xlpm.stundenAmVorhaben/(_xlpm.arbeitstageImJahr*8),2),
IF(BF9,_xlpm.out,0))</f>
        <v>0</v>
      </c>
      <c r="BG52" s="106">
        <f ca="1">_xlfn.LET(
_xlpm.vorhabenStartDatum,BC7,
_xlpm.vorhabenEndDatum,BC8,
_xlpm.stundenAmVorhaben,SUM(BG46:BG48),
_xlpm.startDatum,IF(YEAR(_xlpm.vorhabenStartDatum)=BG45,_xlpm.vorhabenStartDatum,DATE(BG45,1,1)),
_xlpm.endDatum,IF(YEAR(_xlpm.vorhabenEndDatum)=BG45,_xlpm.vorhabenEndDatum,DATE(BG45,12,31)),
_xlpm.arbeitstageImJahr,NETWORKDAYS(_xlpm.startDatum,_xlpm.endDatum),
_xlpm.out,ROUND(_xlpm.stundenAmVorhaben/(_xlpm.arbeitstageImJahr*8),2),
IF(BG9,_xlpm.out,0))</f>
        <v>0</v>
      </c>
      <c r="BH52" s="106">
        <f ca="1">_xlfn.LET(
_xlpm.vorhabenStartDatum,BC7,
_xlpm.vorhabenEndDatum,BC8,
_xlpm.stundenAmVorhaben,SUM(BH46:BH48),
_xlpm.startDatum,IF(YEAR(_xlpm.vorhabenStartDatum)=BH45,_xlpm.vorhabenStartDatum,DATE(BH45,1,1)),
_xlpm.endDatum,IF(YEAR(_xlpm.vorhabenEndDatum)=BH45,_xlpm.vorhabenEndDatum,DATE(BH45,12,31)),
_xlpm.arbeitstageImJahr,NETWORKDAYS(_xlpm.startDatum,_xlpm.endDatum),
_xlpm.out,ROUND(_xlpm.stundenAmVorhaben/(_xlpm.arbeitstageImJahr*8),2),
IF(BH9,_xlpm.out,0))</f>
        <v>0</v>
      </c>
      <c r="BI52" s="106">
        <f t="shared" ref="BI52:BJ52" si="290">_xlfn.LET(
_xlpm.vorhabenStartDatum,BD7,
_xlpm.vorhabenEndDatum,BD8,
_xlpm.stundenAmVorhaben,SUM(BI46:BI48),
_xlpm.startDatum,IF(YEAR(_xlpm.vorhabenStartDatum)=BI45,_xlpm.vorhabenStartDatum,DATE(BI45,1,1)),
_xlpm.endDatum,IF(YEAR(_xlpm.vorhabenEndDatum)=BI45,_xlpm.vorhabenEndDatum,DATE(BI45,12,31)),
_xlpm.arbeitstageImJahr,NETWORKDAYS(_xlpm.startDatum,_xlpm.endDatum),
_xlpm.out,ROUND(_xlpm.stundenAmVorhaben/(_xlpm.arbeitstageImJahr*8),2),
IF(BI9,_xlpm.out,0))</f>
        <v>0</v>
      </c>
      <c r="BJ52" s="106">
        <f t="shared" ca="1" si="290"/>
        <v>0</v>
      </c>
      <c r="BK52" s="498"/>
      <c r="BL52" s="502"/>
      <c r="BM52" s="500"/>
      <c r="BN52" s="501"/>
      <c r="BO52" s="524"/>
      <c r="BP52" s="106">
        <f ca="1">_xlfn.LET(
_xlpm.vorhabenStartDatum,BP7,
_xlpm.vorhabenEndDatum,BP8,_xlpm.stundenAmVorhaben,SUM(BP46:BP48),
_xlpm.startDatum,IF(YEAR(_xlpm.vorhabenStartDatum)=BP45,_xlpm.vorhabenStartDatum,DATE(BP45,1,1)),
_xlpm.endDatum,IF(YEAR(_xlpm.vorhabenEndDatum)=BP45,_xlpm.vorhabenEndDatum,DATE(BP45,12,31)),
_xlpm.arbeitstageImJahr,NETWORKDAYS(_xlpm.startDatum,_xlpm.endDatum),
_xlpm.out,ROUND(_xlpm.stundenAmVorhaben/(_xlpm.arbeitstageImJahr*8),2),
IF(BP9,_xlpm.out,0))</f>
        <v>0</v>
      </c>
      <c r="BQ52" s="106">
        <f ca="1">_xlfn.LET(
_xlpm.vorhabenStartDatum,BP7,
_xlpm.vorhabenEndDatum,BP8,
_xlpm.stundenAmVorhaben,SUM(BQ46:BQ48),
_xlpm.startDatum,IF(YEAR(_xlpm.vorhabenStartDatum)=BQ45,_xlpm.vorhabenStartDatum,DATE(BQ45,1,1)),
_xlpm.endDatum,IF(YEAR(_xlpm.vorhabenEndDatum)=BQ45,_xlpm.vorhabenEndDatum,DATE(BQ45,12,31)),
_xlpm.arbeitstageImJahr,NETWORKDAYS(_xlpm.startDatum,_xlpm.endDatum),
_xlpm.out,ROUND(_xlpm.stundenAmVorhaben/(_xlpm.arbeitstageImJahr*8),2),
IF(BQ9,_xlpm.out,0))</f>
        <v>0</v>
      </c>
      <c r="BR52" s="106">
        <f ca="1">_xlfn.LET(
_xlpm.vorhabenStartDatum,BP7,
_xlpm.vorhabenEndDatum,BP8,
_xlpm.stundenAmVorhaben,SUM(BR46:BR48),
_xlpm.startDatum,IF(YEAR(_xlpm.vorhabenStartDatum)=BR45,_xlpm.vorhabenStartDatum,DATE(BR45,1,1)),
_xlpm.endDatum,IF(YEAR(_xlpm.vorhabenEndDatum)=BR45,_xlpm.vorhabenEndDatum,DATE(BR45,12,31)),
_xlpm.arbeitstageImJahr,NETWORKDAYS(_xlpm.startDatum,_xlpm.endDatum),
_xlpm.out,ROUND(_xlpm.stundenAmVorhaben/(_xlpm.arbeitstageImJahr*8),2),
IF(BR9,_xlpm.out,0))</f>
        <v>0</v>
      </c>
      <c r="BS52" s="106">
        <f ca="1">_xlfn.LET(
_xlpm.vorhabenStartDatum,BP7,
_xlpm.vorhabenEndDatum,BP8,
_xlpm.stundenAmVorhaben,SUM(BS46:BS48),
_xlpm.startDatum,IF(YEAR(_xlpm.vorhabenStartDatum)=BS45,_xlpm.vorhabenStartDatum,DATE(BS45,1,1)),
_xlpm.endDatum,IF(YEAR(_xlpm.vorhabenEndDatum)=BS45,_xlpm.vorhabenEndDatum,DATE(BS45,12,31)),
_xlpm.arbeitstageImJahr,NETWORKDAYS(_xlpm.startDatum,_xlpm.endDatum),
_xlpm.out,ROUND(_xlpm.stundenAmVorhaben/(_xlpm.arbeitstageImJahr*8),2),
IF(BS9,_xlpm.out,0))</f>
        <v>0</v>
      </c>
      <c r="BT52" s="106">
        <f ca="1">_xlfn.LET(
_xlpm.vorhabenStartDatum,BP7,
_xlpm.vorhabenEndDatum,BP8,
_xlpm.stundenAmVorhaben,SUM(BT46:BT48),
_xlpm.startDatum,IF(YEAR(_xlpm.vorhabenStartDatum)=BT45,_xlpm.vorhabenStartDatum,DATE(BT45,1,1)),
_xlpm.endDatum,IF(YEAR(_xlpm.vorhabenEndDatum)=BT45,_xlpm.vorhabenEndDatum,DATE(BT45,12,31)),
_xlpm.arbeitstageImJahr,NETWORKDAYS(_xlpm.startDatum,_xlpm.endDatum),
_xlpm.out,ROUND(_xlpm.stundenAmVorhaben/(_xlpm.arbeitstageImJahr*8),2),
IF(BT9,_xlpm.out,0))</f>
        <v>0</v>
      </c>
      <c r="BU52" s="106">
        <f ca="1">_xlfn.LET(
_xlpm.vorhabenStartDatum,BP7,
_xlpm.vorhabenEndDatum,BP8,
_xlpm.stundenAmVorhaben,SUM(BU46:BU48),
_xlpm.startDatum,IF(YEAR(_xlpm.vorhabenStartDatum)=BU45,_xlpm.vorhabenStartDatum,DATE(BU45,1,1)),
_xlpm.endDatum,IF(YEAR(_xlpm.vorhabenEndDatum)=BU45,_xlpm.vorhabenEndDatum,DATE(BU45,12,31)),
_xlpm.arbeitstageImJahr,NETWORKDAYS(_xlpm.startDatum,_xlpm.endDatum),
_xlpm.out,ROUND(_xlpm.stundenAmVorhaben/(_xlpm.arbeitstageImJahr*8),2),
IF(BU9,_xlpm.out,0))</f>
        <v>0</v>
      </c>
      <c r="BV52" s="106">
        <f>_xlfn.LET(
_xlpm.vorhabenStartDatum,BQ7,
_xlpm.vorhabenEndDatum,BQ8,
_xlpm.stundenAmVorhaben,SUM(BV46:BV48),
_xlpm.startDatum,IF(YEAR(_xlpm.vorhabenStartDatum)=BV45,_xlpm.vorhabenStartDatum,DATE(BV45,1,1)),
_xlpm.endDatum,IF(YEAR(_xlpm.vorhabenEndDatum)=BV45,_xlpm.vorhabenEndDatum,DATE(BV45,12,31)),
_xlpm.arbeitstageImJahr,NETWORKDAYS(_xlpm.startDatum,_xlpm.endDatum),
_xlpm.out,ROUND(_xlpm.stundenAmVorhaben/(_xlpm.arbeitstageImJahr*8),2),
IF(BV9,_xlpm.out,0))</f>
        <v>0</v>
      </c>
      <c r="BW52" s="106">
        <f ca="1">_xlfn.LET(
_xlpm.vorhabenStartDatum,BR7,
_xlpm.vorhabenEndDatum,BR8,
_xlpm.stundenAmVorhaben,SUM(BW46:BW48),
_xlpm.startDatum,IF(YEAR(_xlpm.vorhabenStartDatum)=BW45,_xlpm.vorhabenStartDatum,DATE(BW45,1,1)),
_xlpm.endDatum,IF(YEAR(_xlpm.vorhabenEndDatum)=BW45,_xlpm.vorhabenEndDatum,DATE(BW45,12,31)),
_xlpm.arbeitstageImJahr,NETWORKDAYS(_xlpm.startDatum,_xlpm.endDatum),
_xlpm.out,ROUND(_xlpm.stundenAmVorhaben/(_xlpm.arbeitstageImJahr*8),2),
IF(BW9,_xlpm.out,0))</f>
        <v>0</v>
      </c>
      <c r="BX52" s="498"/>
      <c r="BY52" s="502"/>
      <c r="BZ52" s="500"/>
      <c r="CA52" s="501"/>
      <c r="CB52" s="524"/>
      <c r="CC52" s="106">
        <f ca="1">_xlfn.LET(
_xlpm.vorhabenStartDatum,CC7,
_xlpm.vorhabenEndDatum,CC8,_xlpm.stundenAmVorhaben,SUM(CC46:CC48),
_xlpm.startDatum,IF(YEAR(_xlpm.vorhabenStartDatum)=CC45,_xlpm.vorhabenStartDatum,DATE(CC45,1,1)),
_xlpm.endDatum,IF(YEAR(_xlpm.vorhabenEndDatum)=CC45,_xlpm.vorhabenEndDatum,DATE(CC45,12,31)),
_xlpm.arbeitstageImJahr,NETWORKDAYS(_xlpm.startDatum,_xlpm.endDatum),
_xlpm.out,ROUND(_xlpm.stundenAmVorhaben/(_xlpm.arbeitstageImJahr*8),2),
IF(CC9,_xlpm.out,0))</f>
        <v>0</v>
      </c>
      <c r="CD52" s="106">
        <f ca="1">_xlfn.LET(
_xlpm.vorhabenStartDatum,CC7,
_xlpm.vorhabenEndDatum,CC8,
_xlpm.stundenAmVorhaben,SUM(CD46:CD48),
_xlpm.startDatum,IF(YEAR(_xlpm.vorhabenStartDatum)=CD45,_xlpm.vorhabenStartDatum,DATE(CD45,1,1)),
_xlpm.endDatum,IF(YEAR(_xlpm.vorhabenEndDatum)=CD45,_xlpm.vorhabenEndDatum,DATE(CD45,12,31)),
_xlpm.arbeitstageImJahr,NETWORKDAYS(_xlpm.startDatum,_xlpm.endDatum),
_xlpm.out,ROUND(_xlpm.stundenAmVorhaben/(_xlpm.arbeitstageImJahr*8),2),
IF(CD9,_xlpm.out,0))</f>
        <v>0</v>
      </c>
      <c r="CE52" s="106">
        <f ca="1">_xlfn.LET(
_xlpm.vorhabenStartDatum,CC7,
_xlpm.vorhabenEndDatum,CC8,
_xlpm.stundenAmVorhaben,SUM(CE46:CE48),
_xlpm.startDatum,IF(YEAR(_xlpm.vorhabenStartDatum)=CE45,_xlpm.vorhabenStartDatum,DATE(CE45,1,1)),
_xlpm.endDatum,IF(YEAR(_xlpm.vorhabenEndDatum)=CE45,_xlpm.vorhabenEndDatum,DATE(CE45,12,31)),
_xlpm.arbeitstageImJahr,NETWORKDAYS(_xlpm.startDatum,_xlpm.endDatum),
_xlpm.out,ROUND(_xlpm.stundenAmVorhaben/(_xlpm.arbeitstageImJahr*8),2),
IF(CE9,_xlpm.out,0))</f>
        <v>0</v>
      </c>
      <c r="CF52" s="106">
        <f ca="1">_xlfn.LET(
_xlpm.vorhabenStartDatum,CC7,
_xlpm.vorhabenEndDatum,CC8,
_xlpm.stundenAmVorhaben,SUM(CF46:CF48),
_xlpm.startDatum,IF(YEAR(_xlpm.vorhabenStartDatum)=CF45,_xlpm.vorhabenStartDatum,DATE(CF45,1,1)),
_xlpm.endDatum,IF(YEAR(_xlpm.vorhabenEndDatum)=CF45,_xlpm.vorhabenEndDatum,DATE(CF45,12,31)),
_xlpm.arbeitstageImJahr,NETWORKDAYS(_xlpm.startDatum,_xlpm.endDatum),
_xlpm.out,ROUND(_xlpm.stundenAmVorhaben/(_xlpm.arbeitstageImJahr*8),2),
IF(CF9,_xlpm.out,0))</f>
        <v>0</v>
      </c>
      <c r="CG52" s="106">
        <f ca="1">_xlfn.LET(
_xlpm.vorhabenStartDatum,CC7,
_xlpm.vorhabenEndDatum,CC8,
_xlpm.stundenAmVorhaben,SUM(CG46:CG48),
_xlpm.startDatum,IF(YEAR(_xlpm.vorhabenStartDatum)=CG45,_xlpm.vorhabenStartDatum,DATE(CG45,1,1)),
_xlpm.endDatum,IF(YEAR(_xlpm.vorhabenEndDatum)=CG45,_xlpm.vorhabenEndDatum,DATE(CG45,12,31)),
_xlpm.arbeitstageImJahr,NETWORKDAYS(_xlpm.startDatum,_xlpm.endDatum),
_xlpm.out,ROUND(_xlpm.stundenAmVorhaben/(_xlpm.arbeitstageImJahr*8),2),
IF(CG9,_xlpm.out,0))</f>
        <v>0</v>
      </c>
      <c r="CH52" s="106">
        <f ca="1">_xlfn.LET(
_xlpm.vorhabenStartDatum,CC7,
_xlpm.vorhabenEndDatum,CC8,
_xlpm.stundenAmVorhaben,SUM(CH46:CH48),
_xlpm.startDatum,IF(YEAR(_xlpm.vorhabenStartDatum)=CH45,_xlpm.vorhabenStartDatum,DATE(CH45,1,1)),
_xlpm.endDatum,IF(YEAR(_xlpm.vorhabenEndDatum)=CH45,_xlpm.vorhabenEndDatum,DATE(CH45,12,31)),
_xlpm.arbeitstageImJahr,NETWORKDAYS(_xlpm.startDatum,_xlpm.endDatum),
_xlpm.out,ROUND(_xlpm.stundenAmVorhaben/(_xlpm.arbeitstageImJahr*8),2),
IF(CH9,_xlpm.out,0))</f>
        <v>0</v>
      </c>
      <c r="CI52" s="106">
        <f>_xlfn.LET(
_xlpm.vorhabenStartDatum,CD7,
_xlpm.vorhabenEndDatum,CD8,
_xlpm.stundenAmVorhaben,SUM(CI46:CI48),
_xlpm.startDatum,IF(YEAR(_xlpm.vorhabenStartDatum)=CI45,_xlpm.vorhabenStartDatum,DATE(CI45,1,1)),
_xlpm.endDatum,IF(YEAR(_xlpm.vorhabenEndDatum)=CI45,_xlpm.vorhabenEndDatum,DATE(CI45,12,31)),
_xlpm.arbeitstageImJahr,NETWORKDAYS(_xlpm.startDatum,_xlpm.endDatum),
_xlpm.out,ROUND(_xlpm.stundenAmVorhaben/(_xlpm.arbeitstageImJahr*8),2),
IF(CI9,_xlpm.out,0))</f>
        <v>0</v>
      </c>
      <c r="CJ52" s="106">
        <f ca="1">_xlfn.LET(
_xlpm.vorhabenStartDatum,CE7,
_xlpm.vorhabenEndDatum,CE8,
_xlpm.stundenAmVorhaben,SUM(CJ46:CJ48),
_xlpm.startDatum,IF(YEAR(_xlpm.vorhabenStartDatum)=CJ45,_xlpm.vorhabenStartDatum,DATE(CJ45,1,1)),
_xlpm.endDatum,IF(YEAR(_xlpm.vorhabenEndDatum)=CJ45,_xlpm.vorhabenEndDatum,DATE(CJ45,12,31)),
_xlpm.arbeitstageImJahr,NETWORKDAYS(_xlpm.startDatum,_xlpm.endDatum),
_xlpm.out,ROUND(_xlpm.stundenAmVorhaben/(_xlpm.arbeitstageImJahr*8),2),
IF(CJ9,_xlpm.out,0))</f>
        <v>0</v>
      </c>
      <c r="CK52" s="498"/>
      <c r="CL52" s="502"/>
    </row>
    <row r="53" spans="1:90">
      <c r="A53" s="427"/>
      <c r="B53" s="54" t="s">
        <v>90</v>
      </c>
      <c r="C53" s="601" t="s">
        <v>91</v>
      </c>
      <c r="D53" s="601"/>
      <c r="E53" s="348"/>
      <c r="F53" s="348"/>
      <c r="G53" s="601" t="s">
        <v>92</v>
      </c>
      <c r="H53" s="601"/>
      <c r="I53" s="601"/>
      <c r="J53" s="602"/>
      <c r="K53" s="498"/>
      <c r="L53" s="499"/>
      <c r="M53" s="500"/>
      <c r="N53" s="45"/>
      <c r="O53" s="54" t="s">
        <v>90</v>
      </c>
      <c r="P53" s="439" t="s">
        <v>91</v>
      </c>
      <c r="Q53" s="439"/>
      <c r="R53" s="348"/>
      <c r="S53" s="348"/>
      <c r="T53" s="439" t="s">
        <v>92</v>
      </c>
      <c r="U53" s="439"/>
      <c r="V53" s="439"/>
      <c r="W53" s="451"/>
      <c r="X53" s="498"/>
      <c r="Y53" s="502"/>
      <c r="Z53" s="500"/>
      <c r="AA53" s="45"/>
      <c r="AB53" s="54" t="s">
        <v>90</v>
      </c>
      <c r="AC53" s="439" t="s">
        <v>91</v>
      </c>
      <c r="AD53" s="439"/>
      <c r="AE53" s="348"/>
      <c r="AF53" s="348"/>
      <c r="AG53" s="439" t="s">
        <v>92</v>
      </c>
      <c r="AH53" s="439"/>
      <c r="AI53" s="439"/>
      <c r="AJ53" s="451"/>
      <c r="AK53" s="498"/>
      <c r="AL53" s="502"/>
      <c r="AM53" s="500"/>
      <c r="AN53" s="45"/>
      <c r="AO53" s="54" t="s">
        <v>90</v>
      </c>
      <c r="AP53" s="439" t="s">
        <v>91</v>
      </c>
      <c r="AQ53" s="439"/>
      <c r="AR53" s="348"/>
      <c r="AS53" s="348"/>
      <c r="AT53" s="439" t="s">
        <v>92</v>
      </c>
      <c r="AU53" s="439"/>
      <c r="AV53" s="439"/>
      <c r="AW53" s="451"/>
      <c r="AX53" s="498"/>
      <c r="AY53" s="502"/>
      <c r="AZ53" s="500"/>
      <c r="BA53" s="45"/>
      <c r="BB53" s="54" t="s">
        <v>90</v>
      </c>
      <c r="BC53" s="439" t="s">
        <v>91</v>
      </c>
      <c r="BD53" s="439"/>
      <c r="BE53" s="348"/>
      <c r="BF53" s="348"/>
      <c r="BG53" s="439" t="s">
        <v>92</v>
      </c>
      <c r="BH53" s="439"/>
      <c r="BI53" s="439"/>
      <c r="BJ53" s="451"/>
      <c r="BK53" s="498"/>
      <c r="BL53" s="502"/>
      <c r="BM53" s="500"/>
      <c r="BN53" s="45"/>
      <c r="BO53" s="54" t="s">
        <v>90</v>
      </c>
      <c r="BP53" s="439" t="s">
        <v>91</v>
      </c>
      <c r="BQ53" s="439"/>
      <c r="BR53" s="348"/>
      <c r="BS53" s="348"/>
      <c r="BT53" s="439" t="s">
        <v>92</v>
      </c>
      <c r="BU53" s="439"/>
      <c r="BV53" s="439"/>
      <c r="BW53" s="451"/>
      <c r="BX53" s="498"/>
      <c r="BY53" s="502"/>
      <c r="BZ53" s="500"/>
      <c r="CA53" s="45"/>
      <c r="CB53" s="54" t="s">
        <v>90</v>
      </c>
      <c r="CC53" s="439" t="s">
        <v>91</v>
      </c>
      <c r="CD53" s="439"/>
      <c r="CE53" s="348"/>
      <c r="CF53" s="348"/>
      <c r="CG53" s="439" t="s">
        <v>92</v>
      </c>
      <c r="CH53" s="439"/>
      <c r="CI53" s="439"/>
      <c r="CJ53" s="451"/>
      <c r="CK53" s="498"/>
      <c r="CL53" s="502"/>
    </row>
    <row r="54" spans="1:90" ht="29">
      <c r="A54" s="427"/>
      <c r="B54" s="376" t="s">
        <v>35</v>
      </c>
      <c r="C54" s="364" t="s">
        <v>93</v>
      </c>
      <c r="D54" s="364" t="s">
        <v>94</v>
      </c>
      <c r="E54" s="89" t="s">
        <v>38</v>
      </c>
      <c r="F54" s="377" t="s">
        <v>95</v>
      </c>
      <c r="G54" s="603"/>
      <c r="H54" s="603"/>
      <c r="I54" s="603"/>
      <c r="J54" s="604"/>
      <c r="K54" s="498"/>
      <c r="L54" s="499"/>
      <c r="M54" s="500"/>
      <c r="N54" s="45"/>
      <c r="O54" s="376" t="s">
        <v>35</v>
      </c>
      <c r="P54" s="364" t="s">
        <v>93</v>
      </c>
      <c r="Q54" s="364" t="s">
        <v>94</v>
      </c>
      <c r="R54" s="89" t="s">
        <v>38</v>
      </c>
      <c r="S54" s="377" t="s">
        <v>95</v>
      </c>
      <c r="T54" s="440"/>
      <c r="U54" s="440"/>
      <c r="V54" s="440"/>
      <c r="W54" s="441"/>
      <c r="X54" s="498"/>
      <c r="Y54" s="502"/>
      <c r="Z54" s="500"/>
      <c r="AA54" s="45"/>
      <c r="AB54" s="376" t="s">
        <v>35</v>
      </c>
      <c r="AC54" s="364" t="s">
        <v>93</v>
      </c>
      <c r="AD54" s="364" t="s">
        <v>94</v>
      </c>
      <c r="AE54" s="89" t="s">
        <v>38</v>
      </c>
      <c r="AF54" s="377" t="s">
        <v>95</v>
      </c>
      <c r="AG54" s="440"/>
      <c r="AH54" s="440"/>
      <c r="AI54" s="440"/>
      <c r="AJ54" s="441"/>
      <c r="AK54" s="498"/>
      <c r="AL54" s="502"/>
      <c r="AM54" s="500"/>
      <c r="AN54" s="45"/>
      <c r="AO54" s="376" t="s">
        <v>35</v>
      </c>
      <c r="AP54" s="364" t="s">
        <v>93</v>
      </c>
      <c r="AQ54" s="364" t="s">
        <v>94</v>
      </c>
      <c r="AR54" s="89" t="s">
        <v>38</v>
      </c>
      <c r="AS54" s="377" t="s">
        <v>95</v>
      </c>
      <c r="AT54" s="440"/>
      <c r="AU54" s="440"/>
      <c r="AV54" s="440"/>
      <c r="AW54" s="441"/>
      <c r="AX54" s="498"/>
      <c r="AY54" s="502"/>
      <c r="AZ54" s="500"/>
      <c r="BA54" s="45"/>
      <c r="BB54" s="376" t="s">
        <v>35</v>
      </c>
      <c r="BC54" s="364" t="s">
        <v>93</v>
      </c>
      <c r="BD54" s="364" t="s">
        <v>94</v>
      </c>
      <c r="BE54" s="89" t="s">
        <v>38</v>
      </c>
      <c r="BF54" s="377" t="s">
        <v>95</v>
      </c>
      <c r="BG54" s="440"/>
      <c r="BH54" s="440"/>
      <c r="BI54" s="440"/>
      <c r="BJ54" s="441"/>
      <c r="BK54" s="498"/>
      <c r="BL54" s="502"/>
      <c r="BM54" s="500"/>
      <c r="BN54" s="45"/>
      <c r="BO54" s="376" t="s">
        <v>35</v>
      </c>
      <c r="BP54" s="364" t="s">
        <v>93</v>
      </c>
      <c r="BQ54" s="364" t="s">
        <v>94</v>
      </c>
      <c r="BR54" s="89" t="s">
        <v>38</v>
      </c>
      <c r="BS54" s="377" t="s">
        <v>95</v>
      </c>
      <c r="BT54" s="440"/>
      <c r="BU54" s="440"/>
      <c r="BV54" s="440"/>
      <c r="BW54" s="441"/>
      <c r="BX54" s="498"/>
      <c r="BY54" s="502"/>
      <c r="BZ54" s="500"/>
      <c r="CA54" s="45"/>
      <c r="CB54" s="376" t="s">
        <v>35</v>
      </c>
      <c r="CC54" s="364" t="s">
        <v>93</v>
      </c>
      <c r="CD54" s="364" t="s">
        <v>94</v>
      </c>
      <c r="CE54" s="89" t="s">
        <v>38</v>
      </c>
      <c r="CF54" s="377" t="s">
        <v>95</v>
      </c>
      <c r="CG54" s="440"/>
      <c r="CH54" s="440"/>
      <c r="CI54" s="440"/>
      <c r="CJ54" s="441"/>
      <c r="CK54" s="498"/>
      <c r="CL54" s="502"/>
    </row>
    <row r="55" spans="1:90" s="194" customFormat="1">
      <c r="A55" s="431" t="str" cm="1">
        <f t="array" ref="A55:A64">IFERROR("#"&amp;_xlfn.SEQUENCE(COUNTA(B55:B64)),"")</f>
        <v>#1</v>
      </c>
      <c r="B55" s="353" t="str">
        <f>B17</f>
        <v>Auftragnehmer 1</v>
      </c>
      <c r="C55" s="62"/>
      <c r="D55" s="62"/>
      <c r="E55" s="62"/>
      <c r="F55" s="317">
        <f ca="1">SUMIF(C$9:J$9,TRUE,C17:J17)</f>
        <v>0</v>
      </c>
      <c r="G55" s="598"/>
      <c r="H55" s="599"/>
      <c r="I55" s="599"/>
      <c r="J55" s="600"/>
      <c r="K55" s="511"/>
      <c r="L55" s="512"/>
      <c r="M55" s="513"/>
      <c r="N55" s="385" t="str" cm="1">
        <f t="array" ref="N55:N64">IFERROR("#"&amp;_xlfn.SEQUENCE(COUNTA(O55:O64)),"")</f>
        <v>#1</v>
      </c>
      <c r="O55" s="353" t="str">
        <f>O17</f>
        <v>Auftragnehmer 1</v>
      </c>
      <c r="P55" s="62"/>
      <c r="Q55" s="62"/>
      <c r="R55" s="62"/>
      <c r="S55" s="317">
        <f ca="1">SUMIF(Q$9:W$9,TRUE,Q17:W17)</f>
        <v>0</v>
      </c>
      <c r="T55" s="434"/>
      <c r="U55" s="435"/>
      <c r="V55" s="435"/>
      <c r="W55" s="436"/>
      <c r="X55" s="511"/>
      <c r="Y55" s="515"/>
      <c r="Z55" s="513"/>
      <c r="AA55" s="385" t="str" cm="1">
        <f t="array" ref="AA55:AA64">IFERROR("#"&amp;_xlfn.SEQUENCE(COUNTA(AB55:AB64)),"")</f>
        <v>#1</v>
      </c>
      <c r="AB55" s="353" t="str">
        <f>AB17</f>
        <v>Auftragnehmer 1</v>
      </c>
      <c r="AC55" s="62"/>
      <c r="AD55" s="62"/>
      <c r="AE55" s="62"/>
      <c r="AF55" s="317">
        <f ca="1">SUMIF(AD$9:AJ$9,TRUE,AD17:AJ17)</f>
        <v>0</v>
      </c>
      <c r="AG55" s="434"/>
      <c r="AH55" s="435"/>
      <c r="AI55" s="435"/>
      <c r="AJ55" s="436"/>
      <c r="AK55" s="511"/>
      <c r="AL55" s="515"/>
      <c r="AM55" s="513"/>
      <c r="AN55" s="385" t="str" cm="1">
        <f t="array" ref="AN55:AN64">IFERROR("#"&amp;_xlfn.SEQUENCE(COUNTA(AO55:AO64)),"")</f>
        <v>#1</v>
      </c>
      <c r="AO55" s="353" t="str">
        <f>AO17</f>
        <v>Auftragnehmer 1</v>
      </c>
      <c r="AP55" s="62"/>
      <c r="AQ55" s="62"/>
      <c r="AR55" s="62"/>
      <c r="AS55" s="317">
        <f ca="1">SUMIF(AQ$9:AW$9,TRUE,AQ17:AW17)</f>
        <v>0</v>
      </c>
      <c r="AT55" s="434"/>
      <c r="AU55" s="435"/>
      <c r="AV55" s="435"/>
      <c r="AW55" s="436"/>
      <c r="AX55" s="511"/>
      <c r="AY55" s="515"/>
      <c r="AZ55" s="513"/>
      <c r="BA55" s="385" t="str" cm="1">
        <f t="array" ref="BA55:BA64">IFERROR("#"&amp;_xlfn.SEQUENCE(COUNTA(BB55:BB64)),"")</f>
        <v>#1</v>
      </c>
      <c r="BB55" s="353" t="str">
        <f>BB17</f>
        <v>Auftragnehmer 1</v>
      </c>
      <c r="BC55" s="62"/>
      <c r="BD55" s="62"/>
      <c r="BE55" s="62"/>
      <c r="BF55" s="317">
        <f ca="1">SUMIF(BD$9:BJ$9,TRUE,BD17:BJ17)</f>
        <v>0</v>
      </c>
      <c r="BG55" s="434"/>
      <c r="BH55" s="435"/>
      <c r="BI55" s="435"/>
      <c r="BJ55" s="436"/>
      <c r="BK55" s="511"/>
      <c r="BL55" s="515"/>
      <c r="BM55" s="513"/>
      <c r="BN55" s="385" t="str" cm="1">
        <f t="array" ref="BN55:BN64">IFERROR("#"&amp;_xlfn.SEQUENCE(COUNTA(BO55:BO64)),"")</f>
        <v>#1</v>
      </c>
      <c r="BO55" s="353" t="str">
        <f>BO17</f>
        <v>Auftragnehmer 1</v>
      </c>
      <c r="BP55" s="62"/>
      <c r="BQ55" s="62"/>
      <c r="BR55" s="62"/>
      <c r="BS55" s="317">
        <f ca="1">SUMIF(BQ$9:BW$9,TRUE,BQ17:BW17)</f>
        <v>0</v>
      </c>
      <c r="BT55" s="434"/>
      <c r="BU55" s="435"/>
      <c r="BV55" s="435"/>
      <c r="BW55" s="436"/>
      <c r="BX55" s="511"/>
      <c r="BY55" s="515"/>
      <c r="BZ55" s="513"/>
      <c r="CA55" s="385" t="str" cm="1">
        <f t="array" ref="CA55:CA64">IFERROR("#"&amp;_xlfn.SEQUENCE(COUNTA(CB55:CB64)),"")</f>
        <v>#1</v>
      </c>
      <c r="CB55" s="353" t="str">
        <f>CB17</f>
        <v>Auftragnehmer 1</v>
      </c>
      <c r="CC55" s="62"/>
      <c r="CD55" s="62"/>
      <c r="CE55" s="62"/>
      <c r="CF55" s="317">
        <f ca="1">SUMIF(CD$9:CJ$9,TRUE,CD17:CJ17)</f>
        <v>0</v>
      </c>
      <c r="CG55" s="434"/>
      <c r="CH55" s="435"/>
      <c r="CI55" s="435"/>
      <c r="CJ55" s="436"/>
      <c r="CK55" s="511"/>
      <c r="CL55" s="515"/>
    </row>
    <row r="56" spans="1:90" s="194" customFormat="1">
      <c r="A56" s="431" t="str">
        <v>#2</v>
      </c>
      <c r="B56" s="353" t="str">
        <f>B18</f>
        <v>Auftragnehmer 2</v>
      </c>
      <c r="C56" s="63"/>
      <c r="D56" s="63"/>
      <c r="E56" s="63"/>
      <c r="F56" s="317">
        <f t="shared" ref="F56:F63" ca="1" si="291">SUMIF(C$9:J$9,TRUE,C18:J18)</f>
        <v>0</v>
      </c>
      <c r="G56" s="598"/>
      <c r="H56" s="599"/>
      <c r="I56" s="599"/>
      <c r="J56" s="600"/>
      <c r="K56" s="511"/>
      <c r="L56" s="512"/>
      <c r="M56" s="513"/>
      <c r="N56" s="385" t="str">
        <v>#2</v>
      </c>
      <c r="O56" s="353" t="str">
        <f>O18</f>
        <v>Auftragnehmer 2</v>
      </c>
      <c r="P56" s="63"/>
      <c r="Q56" s="63"/>
      <c r="R56" s="63"/>
      <c r="S56" s="317">
        <f>SUM(Q18:W18)</f>
        <v>0</v>
      </c>
      <c r="T56" s="434"/>
      <c r="U56" s="435"/>
      <c r="V56" s="435"/>
      <c r="W56" s="436"/>
      <c r="X56" s="511"/>
      <c r="Y56" s="515"/>
      <c r="Z56" s="513"/>
      <c r="AA56" s="385" t="str">
        <v>#2</v>
      </c>
      <c r="AB56" s="353" t="str">
        <f>AB18</f>
        <v>Auftragnehmer 2</v>
      </c>
      <c r="AC56" s="63"/>
      <c r="AD56" s="63"/>
      <c r="AE56" s="63"/>
      <c r="AF56" s="317">
        <f>SUM(AD18:AJ18)</f>
        <v>0</v>
      </c>
      <c r="AG56" s="434"/>
      <c r="AH56" s="435"/>
      <c r="AI56" s="435"/>
      <c r="AJ56" s="436"/>
      <c r="AK56" s="511"/>
      <c r="AL56" s="515"/>
      <c r="AM56" s="513"/>
      <c r="AN56" s="385" t="str">
        <v>#2</v>
      </c>
      <c r="AO56" s="353" t="str">
        <f>AO18</f>
        <v>Auftragnehmer 2</v>
      </c>
      <c r="AP56" s="63"/>
      <c r="AQ56" s="63"/>
      <c r="AR56" s="63"/>
      <c r="AS56" s="317">
        <f>SUM(AQ18:AW18)</f>
        <v>0</v>
      </c>
      <c r="AT56" s="434"/>
      <c r="AU56" s="435"/>
      <c r="AV56" s="435"/>
      <c r="AW56" s="436"/>
      <c r="AX56" s="511"/>
      <c r="AY56" s="515"/>
      <c r="AZ56" s="513"/>
      <c r="BA56" s="385" t="str">
        <v>#2</v>
      </c>
      <c r="BB56" s="353" t="str">
        <f>BB18</f>
        <v>Auftragnehmer 2</v>
      </c>
      <c r="BC56" s="63"/>
      <c r="BD56" s="63"/>
      <c r="BE56" s="63"/>
      <c r="BF56" s="317">
        <f>SUM(BD18:BJ18)</f>
        <v>0</v>
      </c>
      <c r="BG56" s="434"/>
      <c r="BH56" s="435"/>
      <c r="BI56" s="435"/>
      <c r="BJ56" s="436"/>
      <c r="BK56" s="511"/>
      <c r="BL56" s="515"/>
      <c r="BM56" s="513"/>
      <c r="BN56" s="385" t="str">
        <v>#2</v>
      </c>
      <c r="BO56" s="353" t="str">
        <f>BO18</f>
        <v>Auftragnehmer 2</v>
      </c>
      <c r="BP56" s="63"/>
      <c r="BQ56" s="63"/>
      <c r="BR56" s="63"/>
      <c r="BS56" s="317">
        <f>SUM(BQ18:BW18)</f>
        <v>0</v>
      </c>
      <c r="BT56" s="434"/>
      <c r="BU56" s="435"/>
      <c r="BV56" s="435"/>
      <c r="BW56" s="436"/>
      <c r="BX56" s="511"/>
      <c r="BY56" s="515"/>
      <c r="BZ56" s="513"/>
      <c r="CA56" s="385" t="str">
        <v>#2</v>
      </c>
      <c r="CB56" s="353" t="str">
        <f>CB18</f>
        <v>Auftragnehmer 2</v>
      </c>
      <c r="CC56" s="63"/>
      <c r="CD56" s="63"/>
      <c r="CE56" s="63"/>
      <c r="CF56" s="317">
        <f>SUM(CD18:CJ18)</f>
        <v>0</v>
      </c>
      <c r="CG56" s="434"/>
      <c r="CH56" s="435"/>
      <c r="CI56" s="435"/>
      <c r="CJ56" s="436"/>
      <c r="CK56" s="511"/>
      <c r="CL56" s="515"/>
    </row>
    <row r="57" spans="1:90" s="194" customFormat="1">
      <c r="A57" s="431" t="str">
        <v>#3</v>
      </c>
      <c r="B57" s="353" t="str">
        <f>B19</f>
        <v>Auftragnehmer 3</v>
      </c>
      <c r="C57" s="63"/>
      <c r="D57" s="63"/>
      <c r="E57" s="63"/>
      <c r="F57" s="317">
        <f t="shared" ca="1" si="291"/>
        <v>0</v>
      </c>
      <c r="G57" s="598"/>
      <c r="H57" s="599"/>
      <c r="I57" s="599"/>
      <c r="J57" s="600"/>
      <c r="K57" s="511"/>
      <c r="L57" s="512"/>
      <c r="M57" s="513"/>
      <c r="N57" s="385" t="str">
        <v>#3</v>
      </c>
      <c r="O57" s="353" t="str">
        <f>O19</f>
        <v>Auftragnehmer 3</v>
      </c>
      <c r="P57" s="63"/>
      <c r="Q57" s="63"/>
      <c r="R57" s="63"/>
      <c r="S57" s="386">
        <f>SUM(Q19:W19)</f>
        <v>0</v>
      </c>
      <c r="T57" s="434"/>
      <c r="U57" s="435"/>
      <c r="V57" s="435"/>
      <c r="W57" s="436"/>
      <c r="X57" s="511"/>
      <c r="Y57" s="515"/>
      <c r="Z57" s="513"/>
      <c r="AA57" s="385" t="str">
        <v>#3</v>
      </c>
      <c r="AB57" s="353" t="str">
        <f>AB19</f>
        <v>Auftragnehmer 3</v>
      </c>
      <c r="AC57" s="63"/>
      <c r="AD57" s="63"/>
      <c r="AE57" s="63"/>
      <c r="AF57" s="386">
        <f>SUM(AD19:AJ19)</f>
        <v>0</v>
      </c>
      <c r="AG57" s="434"/>
      <c r="AH57" s="435"/>
      <c r="AI57" s="435"/>
      <c r="AJ57" s="436"/>
      <c r="AK57" s="511"/>
      <c r="AL57" s="515"/>
      <c r="AM57" s="513"/>
      <c r="AN57" s="385" t="str">
        <v>#3</v>
      </c>
      <c r="AO57" s="353" t="str">
        <f>AO19</f>
        <v>Auftragnehmer 3</v>
      </c>
      <c r="AP57" s="63"/>
      <c r="AQ57" s="63"/>
      <c r="AR57" s="63"/>
      <c r="AS57" s="386">
        <f>SUM(AQ19:AW19)</f>
        <v>0</v>
      </c>
      <c r="AT57" s="434"/>
      <c r="AU57" s="435"/>
      <c r="AV57" s="435"/>
      <c r="AW57" s="436"/>
      <c r="AX57" s="511"/>
      <c r="AY57" s="515"/>
      <c r="AZ57" s="513"/>
      <c r="BA57" s="385" t="str">
        <v>#3</v>
      </c>
      <c r="BB57" s="353" t="str">
        <f>BB19</f>
        <v>Auftragnehmer 3</v>
      </c>
      <c r="BC57" s="63"/>
      <c r="BD57" s="63"/>
      <c r="BE57" s="63"/>
      <c r="BF57" s="386">
        <f>SUM(BD19:BJ19)</f>
        <v>0</v>
      </c>
      <c r="BG57" s="434"/>
      <c r="BH57" s="435"/>
      <c r="BI57" s="435"/>
      <c r="BJ57" s="436"/>
      <c r="BK57" s="511"/>
      <c r="BL57" s="515"/>
      <c r="BM57" s="513"/>
      <c r="BN57" s="385" t="str">
        <v>#3</v>
      </c>
      <c r="BO57" s="353" t="str">
        <f>BO19</f>
        <v>Auftragnehmer 3</v>
      </c>
      <c r="BP57" s="63"/>
      <c r="BQ57" s="63"/>
      <c r="BR57" s="63"/>
      <c r="BS57" s="386">
        <f>SUM(BQ19:BW19)</f>
        <v>0</v>
      </c>
      <c r="BT57" s="434"/>
      <c r="BU57" s="435"/>
      <c r="BV57" s="435"/>
      <c r="BW57" s="436"/>
      <c r="BX57" s="511"/>
      <c r="BY57" s="515"/>
      <c r="BZ57" s="513"/>
      <c r="CA57" s="385" t="str">
        <v>#3</v>
      </c>
      <c r="CB57" s="353" t="str">
        <f>CB19</f>
        <v>Auftragnehmer 3</v>
      </c>
      <c r="CC57" s="63"/>
      <c r="CD57" s="63"/>
      <c r="CE57" s="63"/>
      <c r="CF57" s="386">
        <f>SUM(CD19:CJ19)</f>
        <v>0</v>
      </c>
      <c r="CG57" s="434"/>
      <c r="CH57" s="435"/>
      <c r="CI57" s="435"/>
      <c r="CJ57" s="436"/>
      <c r="CK57" s="511"/>
      <c r="CL57" s="515"/>
    </row>
    <row r="58" spans="1:90" s="194" customFormat="1">
      <c r="A58" s="431" t="str">
        <v>#4</v>
      </c>
      <c r="B58" s="353" t="str">
        <f>B20</f>
        <v>Auftragnehmer 4</v>
      </c>
      <c r="C58" s="63"/>
      <c r="D58" s="63"/>
      <c r="E58" s="63"/>
      <c r="F58" s="317">
        <f t="shared" ca="1" si="291"/>
        <v>0</v>
      </c>
      <c r="G58" s="598"/>
      <c r="H58" s="599"/>
      <c r="I58" s="599"/>
      <c r="J58" s="600"/>
      <c r="K58" s="511"/>
      <c r="L58" s="512"/>
      <c r="M58" s="513"/>
      <c r="N58" s="385" t="str">
        <v>#4</v>
      </c>
      <c r="O58" s="353" t="str">
        <f>O20</f>
        <v>Auftragnehmer 4</v>
      </c>
      <c r="P58" s="63"/>
      <c r="Q58" s="63"/>
      <c r="R58" s="63"/>
      <c r="S58" s="317">
        <f>SUM(Q20:W20)</f>
        <v>0</v>
      </c>
      <c r="T58" s="434"/>
      <c r="U58" s="435"/>
      <c r="V58" s="435"/>
      <c r="W58" s="436"/>
      <c r="X58" s="511"/>
      <c r="Y58" s="515"/>
      <c r="Z58" s="513"/>
      <c r="AA58" s="385" t="str">
        <v>#4</v>
      </c>
      <c r="AB58" s="353" t="str">
        <f>AB20</f>
        <v>Auftragnehmer 4</v>
      </c>
      <c r="AC58" s="63"/>
      <c r="AD58" s="63"/>
      <c r="AE58" s="63"/>
      <c r="AF58" s="317">
        <f>SUM(AD20:AJ20)</f>
        <v>0</v>
      </c>
      <c r="AG58" s="434"/>
      <c r="AH58" s="435"/>
      <c r="AI58" s="435"/>
      <c r="AJ58" s="436"/>
      <c r="AK58" s="511"/>
      <c r="AL58" s="515"/>
      <c r="AM58" s="513"/>
      <c r="AN58" s="385" t="str">
        <v>#4</v>
      </c>
      <c r="AO58" s="353" t="str">
        <f>AO20</f>
        <v>Auftragnehmer 4</v>
      </c>
      <c r="AP58" s="63"/>
      <c r="AQ58" s="63"/>
      <c r="AR58" s="63"/>
      <c r="AS58" s="317">
        <f>SUM(AQ20:AW20)</f>
        <v>0</v>
      </c>
      <c r="AT58" s="434"/>
      <c r="AU58" s="435"/>
      <c r="AV58" s="435"/>
      <c r="AW58" s="436"/>
      <c r="AX58" s="511"/>
      <c r="AY58" s="515"/>
      <c r="AZ58" s="513"/>
      <c r="BA58" s="385" t="str">
        <v>#4</v>
      </c>
      <c r="BB58" s="353" t="str">
        <f>BB20</f>
        <v>Auftragnehmer 4</v>
      </c>
      <c r="BC58" s="63"/>
      <c r="BD58" s="63"/>
      <c r="BE58" s="63"/>
      <c r="BF58" s="317">
        <f>SUM(BD20:BJ20)</f>
        <v>0</v>
      </c>
      <c r="BG58" s="434"/>
      <c r="BH58" s="435"/>
      <c r="BI58" s="435"/>
      <c r="BJ58" s="436"/>
      <c r="BK58" s="511"/>
      <c r="BL58" s="515"/>
      <c r="BM58" s="513"/>
      <c r="BN58" s="385" t="str">
        <v>#4</v>
      </c>
      <c r="BO58" s="353" t="str">
        <f>BO20</f>
        <v>Auftragnehmer 4</v>
      </c>
      <c r="BP58" s="63"/>
      <c r="BQ58" s="63"/>
      <c r="BR58" s="63"/>
      <c r="BS58" s="317">
        <f>SUM(BQ20:BW20)</f>
        <v>0</v>
      </c>
      <c r="BT58" s="434"/>
      <c r="BU58" s="435"/>
      <c r="BV58" s="435"/>
      <c r="BW58" s="436"/>
      <c r="BX58" s="511"/>
      <c r="BY58" s="515"/>
      <c r="BZ58" s="513"/>
      <c r="CA58" s="385" t="str">
        <v>#4</v>
      </c>
      <c r="CB58" s="353" t="str">
        <f>CB20</f>
        <v>Auftragnehmer 4</v>
      </c>
      <c r="CC58" s="63"/>
      <c r="CD58" s="63"/>
      <c r="CE58" s="63"/>
      <c r="CF58" s="317">
        <f>SUM(CD20:CJ20)</f>
        <v>0</v>
      </c>
      <c r="CG58" s="434"/>
      <c r="CH58" s="435"/>
      <c r="CI58" s="435"/>
      <c r="CJ58" s="436"/>
      <c r="CK58" s="511"/>
      <c r="CL58" s="515"/>
    </row>
    <row r="59" spans="1:90" s="194" customFormat="1">
      <c r="A59" s="431" t="str">
        <v>#5</v>
      </c>
      <c r="B59" s="353" t="str">
        <f t="shared" ref="B59:B64" si="292">B21</f>
        <v>Auftragnehmer 5</v>
      </c>
      <c r="C59" s="63"/>
      <c r="D59" s="63"/>
      <c r="E59" s="63"/>
      <c r="F59" s="317">
        <f t="shared" ca="1" si="291"/>
        <v>0</v>
      </c>
      <c r="G59" s="598"/>
      <c r="H59" s="599"/>
      <c r="I59" s="599"/>
      <c r="J59" s="600"/>
      <c r="K59" s="511"/>
      <c r="L59" s="512"/>
      <c r="M59" s="513"/>
      <c r="N59" s="385" t="str">
        <v>#5</v>
      </c>
      <c r="O59" s="353" t="str">
        <f t="shared" ref="O59:O64" si="293">O21</f>
        <v>Auftragnehmer 5</v>
      </c>
      <c r="P59" s="63"/>
      <c r="Q59" s="63"/>
      <c r="R59" s="63"/>
      <c r="S59" s="317">
        <f t="shared" ref="S59:S64" si="294">SUM(Q21:W21)</f>
        <v>0</v>
      </c>
      <c r="T59" s="434"/>
      <c r="U59" s="435"/>
      <c r="V59" s="435"/>
      <c r="W59" s="436"/>
      <c r="X59" s="511"/>
      <c r="Y59" s="515"/>
      <c r="Z59" s="513"/>
      <c r="AA59" s="385" t="str">
        <v>#5</v>
      </c>
      <c r="AB59" s="353" t="str">
        <f t="shared" ref="AB59:AB64" si="295">AB21</f>
        <v>Auftragnehmer 5</v>
      </c>
      <c r="AC59" s="63"/>
      <c r="AD59" s="63"/>
      <c r="AE59" s="63"/>
      <c r="AF59" s="317">
        <f t="shared" ref="AF59:AF64" si="296">SUM(AD21:AJ21)</f>
        <v>0</v>
      </c>
      <c r="AG59" s="434"/>
      <c r="AH59" s="435"/>
      <c r="AI59" s="435"/>
      <c r="AJ59" s="436"/>
      <c r="AK59" s="511"/>
      <c r="AL59" s="515"/>
      <c r="AM59" s="513"/>
      <c r="AN59" s="385" t="str">
        <v>#5</v>
      </c>
      <c r="AO59" s="353" t="str">
        <f t="shared" ref="AO59:AO64" si="297">AO21</f>
        <v>Auftragnehmer 5</v>
      </c>
      <c r="AP59" s="63"/>
      <c r="AQ59" s="63"/>
      <c r="AR59" s="63"/>
      <c r="AS59" s="317">
        <f t="shared" ref="AS59:AS64" si="298">SUM(AQ21:AW21)</f>
        <v>0</v>
      </c>
      <c r="AT59" s="434"/>
      <c r="AU59" s="435"/>
      <c r="AV59" s="435"/>
      <c r="AW59" s="436"/>
      <c r="AX59" s="511"/>
      <c r="AY59" s="515"/>
      <c r="AZ59" s="513"/>
      <c r="BA59" s="385" t="str">
        <v>#5</v>
      </c>
      <c r="BB59" s="353" t="str">
        <f t="shared" ref="BB59:BB64" si="299">BB21</f>
        <v>Auftragnehmer 5</v>
      </c>
      <c r="BC59" s="63"/>
      <c r="BD59" s="63"/>
      <c r="BE59" s="63"/>
      <c r="BF59" s="317">
        <f t="shared" ref="BF59:BF64" si="300">SUM(BD21:BJ21)</f>
        <v>0</v>
      </c>
      <c r="BG59" s="434"/>
      <c r="BH59" s="435"/>
      <c r="BI59" s="435"/>
      <c r="BJ59" s="436"/>
      <c r="BK59" s="511"/>
      <c r="BL59" s="515"/>
      <c r="BM59" s="513"/>
      <c r="BN59" s="385" t="str">
        <v>#5</v>
      </c>
      <c r="BO59" s="353" t="str">
        <f t="shared" ref="BO59:BO64" si="301">BO21</f>
        <v>Auftragnehmer 5</v>
      </c>
      <c r="BP59" s="63"/>
      <c r="BQ59" s="63"/>
      <c r="BR59" s="63"/>
      <c r="BS59" s="317">
        <f t="shared" ref="BS59:BS64" si="302">SUM(BQ21:BW21)</f>
        <v>0</v>
      </c>
      <c r="BT59" s="434"/>
      <c r="BU59" s="435"/>
      <c r="BV59" s="435"/>
      <c r="BW59" s="436"/>
      <c r="BX59" s="511"/>
      <c r="BY59" s="515"/>
      <c r="BZ59" s="513"/>
      <c r="CA59" s="385" t="str">
        <v>#5</v>
      </c>
      <c r="CB59" s="353" t="str">
        <f t="shared" ref="CB59:CB64" si="303">CB21</f>
        <v>Auftragnehmer 5</v>
      </c>
      <c r="CC59" s="63"/>
      <c r="CD59" s="63"/>
      <c r="CE59" s="63"/>
      <c r="CF59" s="317">
        <f t="shared" ref="CF59:CF64" si="304">SUM(CD21:CJ21)</f>
        <v>0</v>
      </c>
      <c r="CG59" s="434"/>
      <c r="CH59" s="435"/>
      <c r="CI59" s="435"/>
      <c r="CJ59" s="436"/>
      <c r="CK59" s="511"/>
      <c r="CL59" s="515"/>
    </row>
    <row r="60" spans="1:90" s="194" customFormat="1">
      <c r="A60" s="431" t="str">
        <v>#6</v>
      </c>
      <c r="B60" s="353" t="str">
        <f t="shared" si="292"/>
        <v>Auftragnehmer 6</v>
      </c>
      <c r="C60" s="63"/>
      <c r="D60" s="63"/>
      <c r="E60" s="63"/>
      <c r="F60" s="317">
        <f t="shared" ca="1" si="291"/>
        <v>0</v>
      </c>
      <c r="G60" s="598"/>
      <c r="H60" s="599"/>
      <c r="I60" s="599"/>
      <c r="J60" s="600"/>
      <c r="K60" s="511"/>
      <c r="L60" s="512"/>
      <c r="M60" s="513"/>
      <c r="N60" s="385" t="str">
        <v>#6</v>
      </c>
      <c r="O60" s="353" t="str">
        <f t="shared" si="293"/>
        <v>Auftragnehmer 6</v>
      </c>
      <c r="P60" s="63"/>
      <c r="Q60" s="63"/>
      <c r="R60" s="63"/>
      <c r="S60" s="317">
        <f t="shared" si="294"/>
        <v>0</v>
      </c>
      <c r="T60" s="434"/>
      <c r="U60" s="435"/>
      <c r="V60" s="435"/>
      <c r="W60" s="436"/>
      <c r="X60" s="511"/>
      <c r="Y60" s="515"/>
      <c r="Z60" s="513"/>
      <c r="AA60" s="385" t="str">
        <v>#6</v>
      </c>
      <c r="AB60" s="353" t="str">
        <f t="shared" si="295"/>
        <v>Auftragnehmer 6</v>
      </c>
      <c r="AC60" s="63"/>
      <c r="AD60" s="63"/>
      <c r="AE60" s="63"/>
      <c r="AF60" s="317">
        <f t="shared" si="296"/>
        <v>0</v>
      </c>
      <c r="AG60" s="434"/>
      <c r="AH60" s="435"/>
      <c r="AI60" s="435"/>
      <c r="AJ60" s="436"/>
      <c r="AK60" s="511"/>
      <c r="AL60" s="515"/>
      <c r="AM60" s="513"/>
      <c r="AN60" s="385" t="str">
        <v>#6</v>
      </c>
      <c r="AO60" s="353" t="str">
        <f t="shared" si="297"/>
        <v>Auftragnehmer 6</v>
      </c>
      <c r="AP60" s="63"/>
      <c r="AQ60" s="63"/>
      <c r="AR60" s="63"/>
      <c r="AS60" s="317">
        <f t="shared" si="298"/>
        <v>0</v>
      </c>
      <c r="AT60" s="434"/>
      <c r="AU60" s="435"/>
      <c r="AV60" s="435"/>
      <c r="AW60" s="436"/>
      <c r="AX60" s="511"/>
      <c r="AY60" s="515"/>
      <c r="AZ60" s="513"/>
      <c r="BA60" s="385" t="str">
        <v>#6</v>
      </c>
      <c r="BB60" s="353" t="str">
        <f t="shared" si="299"/>
        <v>Auftragnehmer 6</v>
      </c>
      <c r="BC60" s="63"/>
      <c r="BD60" s="63"/>
      <c r="BE60" s="63"/>
      <c r="BF60" s="317">
        <f t="shared" si="300"/>
        <v>0</v>
      </c>
      <c r="BG60" s="434"/>
      <c r="BH60" s="435"/>
      <c r="BI60" s="435"/>
      <c r="BJ60" s="436"/>
      <c r="BK60" s="511"/>
      <c r="BL60" s="515"/>
      <c r="BM60" s="513"/>
      <c r="BN60" s="385" t="str">
        <v>#6</v>
      </c>
      <c r="BO60" s="353" t="str">
        <f t="shared" si="301"/>
        <v>Auftragnehmer 6</v>
      </c>
      <c r="BP60" s="63"/>
      <c r="BQ60" s="63"/>
      <c r="BR60" s="63"/>
      <c r="BS60" s="317">
        <f t="shared" si="302"/>
        <v>0</v>
      </c>
      <c r="BT60" s="434"/>
      <c r="BU60" s="435"/>
      <c r="BV60" s="435"/>
      <c r="BW60" s="436"/>
      <c r="BX60" s="511"/>
      <c r="BY60" s="515"/>
      <c r="BZ60" s="513"/>
      <c r="CA60" s="385" t="str">
        <v>#6</v>
      </c>
      <c r="CB60" s="353" t="str">
        <f t="shared" si="303"/>
        <v>Auftragnehmer 6</v>
      </c>
      <c r="CC60" s="63"/>
      <c r="CD60" s="63"/>
      <c r="CE60" s="63"/>
      <c r="CF60" s="317">
        <f t="shared" si="304"/>
        <v>0</v>
      </c>
      <c r="CG60" s="434"/>
      <c r="CH60" s="435"/>
      <c r="CI60" s="435"/>
      <c r="CJ60" s="436"/>
      <c r="CK60" s="511"/>
      <c r="CL60" s="515"/>
    </row>
    <row r="61" spans="1:90" s="194" customFormat="1">
      <c r="A61" s="431" t="str">
        <v>#7</v>
      </c>
      <c r="B61" s="353" t="str">
        <f t="shared" si="292"/>
        <v>Auftragnehmer 7</v>
      </c>
      <c r="C61" s="63"/>
      <c r="D61" s="66"/>
      <c r="E61" s="66"/>
      <c r="F61" s="317">
        <f t="shared" ca="1" si="291"/>
        <v>0</v>
      </c>
      <c r="G61" s="598"/>
      <c r="H61" s="599"/>
      <c r="I61" s="599"/>
      <c r="J61" s="600"/>
      <c r="K61" s="511"/>
      <c r="L61" s="512"/>
      <c r="M61" s="513"/>
      <c r="N61" s="385" t="str">
        <v>#7</v>
      </c>
      <c r="O61" s="353" t="str">
        <f t="shared" si="293"/>
        <v>Auftragnehmer 7</v>
      </c>
      <c r="P61" s="63"/>
      <c r="Q61" s="66"/>
      <c r="R61" s="66"/>
      <c r="S61" s="317">
        <f t="shared" si="294"/>
        <v>0</v>
      </c>
      <c r="T61" s="434"/>
      <c r="U61" s="435"/>
      <c r="V61" s="435"/>
      <c r="W61" s="436"/>
      <c r="X61" s="511"/>
      <c r="Y61" s="515"/>
      <c r="Z61" s="513"/>
      <c r="AA61" s="385" t="str">
        <v>#7</v>
      </c>
      <c r="AB61" s="353" t="str">
        <f t="shared" si="295"/>
        <v>Auftragnehmer 7</v>
      </c>
      <c r="AC61" s="63"/>
      <c r="AD61" s="66"/>
      <c r="AE61" s="66"/>
      <c r="AF61" s="317">
        <f t="shared" si="296"/>
        <v>0</v>
      </c>
      <c r="AG61" s="434"/>
      <c r="AH61" s="435"/>
      <c r="AI61" s="435"/>
      <c r="AJ61" s="436"/>
      <c r="AK61" s="511"/>
      <c r="AL61" s="515"/>
      <c r="AM61" s="513"/>
      <c r="AN61" s="385" t="str">
        <v>#7</v>
      </c>
      <c r="AO61" s="353" t="str">
        <f t="shared" si="297"/>
        <v>Auftragnehmer 7</v>
      </c>
      <c r="AP61" s="63"/>
      <c r="AQ61" s="66"/>
      <c r="AR61" s="66"/>
      <c r="AS61" s="317">
        <f t="shared" si="298"/>
        <v>0</v>
      </c>
      <c r="AT61" s="434"/>
      <c r="AU61" s="435"/>
      <c r="AV61" s="435"/>
      <c r="AW61" s="436"/>
      <c r="AX61" s="511"/>
      <c r="AY61" s="515"/>
      <c r="AZ61" s="513"/>
      <c r="BA61" s="385" t="str">
        <v>#7</v>
      </c>
      <c r="BB61" s="353" t="str">
        <f t="shared" si="299"/>
        <v>Auftragnehmer 7</v>
      </c>
      <c r="BC61" s="63"/>
      <c r="BD61" s="66"/>
      <c r="BE61" s="66"/>
      <c r="BF61" s="317">
        <f t="shared" si="300"/>
        <v>0</v>
      </c>
      <c r="BG61" s="434"/>
      <c r="BH61" s="435"/>
      <c r="BI61" s="435"/>
      <c r="BJ61" s="436"/>
      <c r="BK61" s="511"/>
      <c r="BL61" s="515"/>
      <c r="BM61" s="513"/>
      <c r="BN61" s="385" t="str">
        <v>#7</v>
      </c>
      <c r="BO61" s="353" t="str">
        <f t="shared" si="301"/>
        <v>Auftragnehmer 7</v>
      </c>
      <c r="BP61" s="63"/>
      <c r="BQ61" s="66"/>
      <c r="BR61" s="66"/>
      <c r="BS61" s="317">
        <f t="shared" si="302"/>
        <v>0</v>
      </c>
      <c r="BT61" s="434"/>
      <c r="BU61" s="435"/>
      <c r="BV61" s="435"/>
      <c r="BW61" s="436"/>
      <c r="BX61" s="511"/>
      <c r="BY61" s="515"/>
      <c r="BZ61" s="513"/>
      <c r="CA61" s="385" t="str">
        <v>#7</v>
      </c>
      <c r="CB61" s="353" t="str">
        <f t="shared" si="303"/>
        <v>Auftragnehmer 7</v>
      </c>
      <c r="CC61" s="63"/>
      <c r="CD61" s="66"/>
      <c r="CE61" s="66"/>
      <c r="CF61" s="317">
        <f t="shared" si="304"/>
        <v>0</v>
      </c>
      <c r="CG61" s="434"/>
      <c r="CH61" s="435"/>
      <c r="CI61" s="435"/>
      <c r="CJ61" s="436"/>
      <c r="CK61" s="511"/>
      <c r="CL61" s="515"/>
    </row>
    <row r="62" spans="1:90" s="194" customFormat="1">
      <c r="A62" s="431" t="str">
        <v>#8</v>
      </c>
      <c r="B62" s="353" t="str">
        <f t="shared" si="292"/>
        <v>Auftragnehmer 8</v>
      </c>
      <c r="C62" s="63"/>
      <c r="D62" s="63"/>
      <c r="E62" s="63"/>
      <c r="F62" s="317">
        <f t="shared" ca="1" si="291"/>
        <v>0</v>
      </c>
      <c r="G62" s="598"/>
      <c r="H62" s="599"/>
      <c r="I62" s="599"/>
      <c r="J62" s="600"/>
      <c r="K62" s="511"/>
      <c r="L62" s="512"/>
      <c r="M62" s="513"/>
      <c r="N62" s="385" t="str">
        <v>#8</v>
      </c>
      <c r="O62" s="353" t="str">
        <f t="shared" si="293"/>
        <v>Auftragnehmer 8</v>
      </c>
      <c r="P62" s="63"/>
      <c r="Q62" s="63"/>
      <c r="R62" s="63"/>
      <c r="S62" s="317">
        <f t="shared" si="294"/>
        <v>0</v>
      </c>
      <c r="T62" s="434"/>
      <c r="U62" s="435"/>
      <c r="V62" s="435"/>
      <c r="W62" s="436"/>
      <c r="X62" s="511"/>
      <c r="Y62" s="515"/>
      <c r="Z62" s="513"/>
      <c r="AA62" s="385" t="str">
        <v>#8</v>
      </c>
      <c r="AB62" s="353" t="str">
        <f t="shared" si="295"/>
        <v>Auftragnehmer 8</v>
      </c>
      <c r="AC62" s="63"/>
      <c r="AD62" s="63"/>
      <c r="AE62" s="63"/>
      <c r="AF62" s="317">
        <f t="shared" si="296"/>
        <v>0</v>
      </c>
      <c r="AG62" s="434"/>
      <c r="AH62" s="435"/>
      <c r="AI62" s="435"/>
      <c r="AJ62" s="436"/>
      <c r="AK62" s="511"/>
      <c r="AL62" s="515"/>
      <c r="AM62" s="513"/>
      <c r="AN62" s="385" t="str">
        <v>#8</v>
      </c>
      <c r="AO62" s="353" t="str">
        <f t="shared" si="297"/>
        <v>Auftragnehmer 8</v>
      </c>
      <c r="AP62" s="63"/>
      <c r="AQ62" s="63"/>
      <c r="AR62" s="63"/>
      <c r="AS62" s="317">
        <f t="shared" si="298"/>
        <v>0</v>
      </c>
      <c r="AT62" s="434"/>
      <c r="AU62" s="435"/>
      <c r="AV62" s="435"/>
      <c r="AW62" s="436"/>
      <c r="AX62" s="511"/>
      <c r="AY62" s="515"/>
      <c r="AZ62" s="513"/>
      <c r="BA62" s="385" t="str">
        <v>#8</v>
      </c>
      <c r="BB62" s="353" t="str">
        <f t="shared" si="299"/>
        <v>Auftragnehmer 8</v>
      </c>
      <c r="BC62" s="63"/>
      <c r="BD62" s="63"/>
      <c r="BE62" s="63"/>
      <c r="BF62" s="317">
        <f t="shared" si="300"/>
        <v>0</v>
      </c>
      <c r="BG62" s="434"/>
      <c r="BH62" s="435"/>
      <c r="BI62" s="435"/>
      <c r="BJ62" s="436"/>
      <c r="BK62" s="511"/>
      <c r="BL62" s="515"/>
      <c r="BM62" s="513"/>
      <c r="BN62" s="385" t="str">
        <v>#8</v>
      </c>
      <c r="BO62" s="353" t="str">
        <f t="shared" si="301"/>
        <v>Auftragnehmer 8</v>
      </c>
      <c r="BP62" s="63"/>
      <c r="BQ62" s="63"/>
      <c r="BR62" s="63"/>
      <c r="BS62" s="317">
        <f t="shared" si="302"/>
        <v>0</v>
      </c>
      <c r="BT62" s="434"/>
      <c r="BU62" s="435"/>
      <c r="BV62" s="435"/>
      <c r="BW62" s="436"/>
      <c r="BX62" s="511"/>
      <c r="BY62" s="515"/>
      <c r="BZ62" s="513"/>
      <c r="CA62" s="385" t="str">
        <v>#8</v>
      </c>
      <c r="CB62" s="353" t="str">
        <f t="shared" si="303"/>
        <v>Auftragnehmer 8</v>
      </c>
      <c r="CC62" s="63"/>
      <c r="CD62" s="63"/>
      <c r="CE62" s="63"/>
      <c r="CF62" s="317">
        <f t="shared" si="304"/>
        <v>0</v>
      </c>
      <c r="CG62" s="434"/>
      <c r="CH62" s="435"/>
      <c r="CI62" s="435"/>
      <c r="CJ62" s="436"/>
      <c r="CK62" s="511"/>
      <c r="CL62" s="515"/>
    </row>
    <row r="63" spans="1:90" s="194" customFormat="1">
      <c r="A63" s="431" t="str">
        <v>#9</v>
      </c>
      <c r="B63" s="353" t="str">
        <f t="shared" si="292"/>
        <v>Auftragnehmer 9</v>
      </c>
      <c r="C63" s="63"/>
      <c r="D63" s="63"/>
      <c r="E63" s="63"/>
      <c r="F63" s="317">
        <f t="shared" ca="1" si="291"/>
        <v>0</v>
      </c>
      <c r="G63" s="598"/>
      <c r="H63" s="599"/>
      <c r="I63" s="599"/>
      <c r="J63" s="600"/>
      <c r="K63" s="511"/>
      <c r="L63" s="512"/>
      <c r="M63" s="513"/>
      <c r="N63" s="385" t="str">
        <v>#9</v>
      </c>
      <c r="O63" s="353" t="str">
        <f t="shared" si="293"/>
        <v>Auftragnehmer 9</v>
      </c>
      <c r="P63" s="63"/>
      <c r="Q63" s="63"/>
      <c r="R63" s="63"/>
      <c r="S63" s="386">
        <f t="shared" si="294"/>
        <v>0</v>
      </c>
      <c r="T63" s="434"/>
      <c r="U63" s="435"/>
      <c r="V63" s="435"/>
      <c r="W63" s="436"/>
      <c r="X63" s="511"/>
      <c r="Y63" s="515"/>
      <c r="Z63" s="513"/>
      <c r="AA63" s="385" t="str">
        <v>#9</v>
      </c>
      <c r="AB63" s="353" t="str">
        <f t="shared" si="295"/>
        <v>Auftragnehmer 9</v>
      </c>
      <c r="AC63" s="63"/>
      <c r="AD63" s="63"/>
      <c r="AE63" s="63"/>
      <c r="AF63" s="386">
        <f t="shared" si="296"/>
        <v>0</v>
      </c>
      <c r="AG63" s="434"/>
      <c r="AH63" s="435"/>
      <c r="AI63" s="435"/>
      <c r="AJ63" s="436"/>
      <c r="AK63" s="511"/>
      <c r="AL63" s="515"/>
      <c r="AM63" s="513"/>
      <c r="AN63" s="385" t="str">
        <v>#9</v>
      </c>
      <c r="AO63" s="353" t="str">
        <f t="shared" si="297"/>
        <v>Auftragnehmer 9</v>
      </c>
      <c r="AP63" s="63"/>
      <c r="AQ63" s="63"/>
      <c r="AR63" s="63"/>
      <c r="AS63" s="386">
        <f t="shared" si="298"/>
        <v>0</v>
      </c>
      <c r="AT63" s="434"/>
      <c r="AU63" s="435"/>
      <c r="AV63" s="435"/>
      <c r="AW63" s="436"/>
      <c r="AX63" s="511"/>
      <c r="AY63" s="515"/>
      <c r="AZ63" s="513"/>
      <c r="BA63" s="385" t="str">
        <v>#9</v>
      </c>
      <c r="BB63" s="353" t="str">
        <f t="shared" si="299"/>
        <v>Auftragnehmer 9</v>
      </c>
      <c r="BC63" s="63"/>
      <c r="BD63" s="63"/>
      <c r="BE63" s="63"/>
      <c r="BF63" s="386">
        <f t="shared" si="300"/>
        <v>0</v>
      </c>
      <c r="BG63" s="434"/>
      <c r="BH63" s="435"/>
      <c r="BI63" s="435"/>
      <c r="BJ63" s="436"/>
      <c r="BK63" s="511"/>
      <c r="BL63" s="515"/>
      <c r="BM63" s="513"/>
      <c r="BN63" s="385" t="str">
        <v>#9</v>
      </c>
      <c r="BO63" s="353" t="str">
        <f t="shared" si="301"/>
        <v>Auftragnehmer 9</v>
      </c>
      <c r="BP63" s="63"/>
      <c r="BQ63" s="63"/>
      <c r="BR63" s="63"/>
      <c r="BS63" s="386">
        <f t="shared" si="302"/>
        <v>0</v>
      </c>
      <c r="BT63" s="434"/>
      <c r="BU63" s="435"/>
      <c r="BV63" s="435"/>
      <c r="BW63" s="436"/>
      <c r="BX63" s="511"/>
      <c r="BY63" s="515"/>
      <c r="BZ63" s="513"/>
      <c r="CA63" s="385" t="str">
        <v>#9</v>
      </c>
      <c r="CB63" s="353" t="str">
        <f t="shared" si="303"/>
        <v>Auftragnehmer 9</v>
      </c>
      <c r="CC63" s="63"/>
      <c r="CD63" s="63"/>
      <c r="CE63" s="63"/>
      <c r="CF63" s="386">
        <f t="shared" si="304"/>
        <v>0</v>
      </c>
      <c r="CG63" s="434"/>
      <c r="CH63" s="435"/>
      <c r="CI63" s="435"/>
      <c r="CJ63" s="436"/>
      <c r="CK63" s="511"/>
      <c r="CL63" s="515"/>
    </row>
    <row r="64" spans="1:90" s="194" customFormat="1" ht="15" thickBot="1">
      <c r="A64" s="431" t="str">
        <v>#10</v>
      </c>
      <c r="B64" s="354" t="str">
        <f t="shared" si="292"/>
        <v>Auftragnehmer 10</v>
      </c>
      <c r="C64" s="349"/>
      <c r="D64" s="349"/>
      <c r="E64" s="349"/>
      <c r="F64" s="476">
        <f ca="1">SUMIF(C$9:J$9,TRUE,C26:J26)</f>
        <v>0</v>
      </c>
      <c r="G64" s="350"/>
      <c r="H64" s="351"/>
      <c r="I64" s="351"/>
      <c r="J64" s="352"/>
      <c r="K64" s="511"/>
      <c r="L64" s="512"/>
      <c r="M64" s="513"/>
      <c r="N64" s="385" t="str">
        <v>#10</v>
      </c>
      <c r="O64" s="354" t="str">
        <f t="shared" si="293"/>
        <v>Auftragnehmer 10</v>
      </c>
      <c r="P64" s="349"/>
      <c r="Q64" s="349"/>
      <c r="R64" s="349"/>
      <c r="S64" s="355">
        <f t="shared" si="294"/>
        <v>0</v>
      </c>
      <c r="T64" s="350"/>
      <c r="U64" s="351"/>
      <c r="V64" s="351"/>
      <c r="W64" s="352"/>
      <c r="X64" s="511"/>
      <c r="Y64" s="515"/>
      <c r="Z64" s="513"/>
      <c r="AA64" s="385" t="str">
        <v>#10</v>
      </c>
      <c r="AB64" s="354" t="str">
        <f t="shared" si="295"/>
        <v>Auftragnehmer 10</v>
      </c>
      <c r="AC64" s="349"/>
      <c r="AD64" s="349"/>
      <c r="AE64" s="349"/>
      <c r="AF64" s="355">
        <f t="shared" si="296"/>
        <v>0</v>
      </c>
      <c r="AG64" s="350"/>
      <c r="AH64" s="351"/>
      <c r="AI64" s="351"/>
      <c r="AJ64" s="352"/>
      <c r="AK64" s="511"/>
      <c r="AL64" s="515"/>
      <c r="AM64" s="513"/>
      <c r="AN64" s="385" t="str">
        <v>#10</v>
      </c>
      <c r="AO64" s="354" t="str">
        <f t="shared" si="297"/>
        <v>Auftragnehmer 10</v>
      </c>
      <c r="AP64" s="349"/>
      <c r="AQ64" s="349"/>
      <c r="AR64" s="349"/>
      <c r="AS64" s="355">
        <f t="shared" si="298"/>
        <v>0</v>
      </c>
      <c r="AT64" s="350"/>
      <c r="AU64" s="351"/>
      <c r="AV64" s="351"/>
      <c r="AW64" s="352"/>
      <c r="AX64" s="511"/>
      <c r="AY64" s="515"/>
      <c r="AZ64" s="513"/>
      <c r="BA64" s="385" t="str">
        <v>#10</v>
      </c>
      <c r="BB64" s="354" t="str">
        <f t="shared" si="299"/>
        <v>Auftragnehmer 10</v>
      </c>
      <c r="BC64" s="349"/>
      <c r="BD64" s="349"/>
      <c r="BE64" s="349"/>
      <c r="BF64" s="355">
        <f t="shared" si="300"/>
        <v>0</v>
      </c>
      <c r="BG64" s="350"/>
      <c r="BH64" s="351"/>
      <c r="BI64" s="351"/>
      <c r="BJ64" s="352"/>
      <c r="BK64" s="511"/>
      <c r="BL64" s="515"/>
      <c r="BM64" s="513"/>
      <c r="BN64" s="385" t="str">
        <v>#10</v>
      </c>
      <c r="BO64" s="354" t="str">
        <f t="shared" si="301"/>
        <v>Auftragnehmer 10</v>
      </c>
      <c r="BP64" s="349"/>
      <c r="BQ64" s="349"/>
      <c r="BR64" s="349"/>
      <c r="BS64" s="355">
        <f t="shared" si="302"/>
        <v>0</v>
      </c>
      <c r="BT64" s="350"/>
      <c r="BU64" s="351"/>
      <c r="BV64" s="351"/>
      <c r="BW64" s="352"/>
      <c r="BX64" s="511"/>
      <c r="BY64" s="515"/>
      <c r="BZ64" s="513"/>
      <c r="CA64" s="385" t="str">
        <v>#10</v>
      </c>
      <c r="CB64" s="354" t="str">
        <f t="shared" si="303"/>
        <v>Auftragnehmer 10</v>
      </c>
      <c r="CC64" s="349"/>
      <c r="CD64" s="349"/>
      <c r="CE64" s="349"/>
      <c r="CF64" s="355">
        <f t="shared" si="304"/>
        <v>0</v>
      </c>
      <c r="CG64" s="350"/>
      <c r="CH64" s="351"/>
      <c r="CI64" s="351"/>
      <c r="CJ64" s="352"/>
      <c r="CK64" s="511"/>
      <c r="CL64" s="515"/>
    </row>
    <row r="65" spans="1:90">
      <c r="A65" s="427"/>
      <c r="B65" s="378"/>
      <c r="C65" s="379"/>
      <c r="D65" s="379"/>
      <c r="E65" s="380"/>
      <c r="F65" s="381"/>
      <c r="G65" s="381"/>
      <c r="H65" s="381"/>
      <c r="I65" s="381"/>
      <c r="J65" s="381"/>
      <c r="K65" s="498"/>
      <c r="L65" s="499"/>
      <c r="M65" s="500"/>
      <c r="N65" s="45"/>
      <c r="O65" s="378"/>
      <c r="P65" s="379"/>
      <c r="Q65" s="379"/>
      <c r="R65" s="380"/>
      <c r="S65" s="381"/>
      <c r="T65" s="381"/>
      <c r="U65" s="381"/>
      <c r="V65" s="381"/>
      <c r="W65" s="381"/>
      <c r="X65" s="498"/>
      <c r="Y65" s="502"/>
      <c r="Z65" s="500"/>
      <c r="AA65" s="45"/>
      <c r="AB65" s="378"/>
      <c r="AC65" s="379"/>
      <c r="AD65" s="379"/>
      <c r="AE65" s="380"/>
      <c r="AF65" s="381"/>
      <c r="AG65" s="381"/>
      <c r="AH65" s="381"/>
      <c r="AI65" s="381"/>
      <c r="AJ65" s="381"/>
      <c r="AK65" s="498"/>
      <c r="AL65" s="502"/>
      <c r="AM65" s="500"/>
      <c r="AN65" s="45"/>
      <c r="AO65" s="378"/>
      <c r="AP65" s="379"/>
      <c r="AQ65" s="379"/>
      <c r="AR65" s="380"/>
      <c r="AS65" s="381"/>
      <c r="AT65" s="381"/>
      <c r="AU65" s="381"/>
      <c r="AV65" s="381"/>
      <c r="AW65" s="381"/>
      <c r="AX65" s="498"/>
      <c r="AY65" s="502"/>
      <c r="AZ65" s="500"/>
      <c r="BA65" s="45"/>
      <c r="BB65" s="378"/>
      <c r="BC65" s="379"/>
      <c r="BD65" s="379"/>
      <c r="BE65" s="380"/>
      <c r="BF65" s="381"/>
      <c r="BG65" s="381"/>
      <c r="BH65" s="381"/>
      <c r="BI65" s="381"/>
      <c r="BJ65" s="381"/>
      <c r="BK65" s="498"/>
      <c r="BL65" s="502"/>
      <c r="BM65" s="500"/>
      <c r="BN65" s="45"/>
      <c r="BO65" s="378"/>
      <c r="BP65" s="379"/>
      <c r="BQ65" s="379"/>
      <c r="BR65" s="380"/>
      <c r="BS65" s="381"/>
      <c r="BT65" s="381"/>
      <c r="BU65" s="381"/>
      <c r="BV65" s="381"/>
      <c r="BW65" s="381"/>
      <c r="BX65" s="498"/>
      <c r="BY65" s="502"/>
      <c r="BZ65" s="500"/>
      <c r="CA65" s="45"/>
      <c r="CB65" s="378"/>
      <c r="CC65" s="379"/>
      <c r="CD65" s="379"/>
      <c r="CE65" s="380"/>
      <c r="CF65" s="381"/>
      <c r="CG65" s="381"/>
      <c r="CH65" s="381"/>
      <c r="CI65" s="381"/>
      <c r="CJ65" s="381"/>
      <c r="CK65" s="498"/>
      <c r="CL65" s="502"/>
    </row>
    <row r="66" spans="1:90" hidden="1">
      <c r="A66" s="427"/>
      <c r="B66" s="54" t="s">
        <v>96</v>
      </c>
      <c r="C66" s="601"/>
      <c r="D66" s="601"/>
      <c r="E66" s="348"/>
      <c r="F66" s="348"/>
      <c r="G66" s="382"/>
      <c r="H66" s="382"/>
      <c r="I66" s="382"/>
      <c r="J66" s="383"/>
      <c r="K66" s="498"/>
      <c r="L66" s="499"/>
      <c r="M66" s="500"/>
      <c r="N66" s="45"/>
      <c r="O66" s="54" t="s">
        <v>96</v>
      </c>
      <c r="P66" s="439"/>
      <c r="Q66" s="439"/>
      <c r="R66" s="348"/>
      <c r="S66" s="348"/>
      <c r="T66" s="382"/>
      <c r="U66" s="382"/>
      <c r="V66" s="382"/>
      <c r="W66" s="383"/>
      <c r="X66" s="498"/>
      <c r="Y66" s="502"/>
      <c r="Z66" s="500"/>
      <c r="AA66" s="45"/>
      <c r="AB66" s="54" t="s">
        <v>96</v>
      </c>
      <c r="AC66" s="439"/>
      <c r="AD66" s="439"/>
      <c r="AE66" s="348"/>
      <c r="AF66" s="348"/>
      <c r="AG66" s="382"/>
      <c r="AH66" s="382"/>
      <c r="AI66" s="382"/>
      <c r="AJ66" s="383"/>
      <c r="AK66" s="498"/>
      <c r="AL66" s="502"/>
      <c r="AM66" s="500"/>
      <c r="AN66" s="45"/>
      <c r="AO66" s="54" t="s">
        <v>96</v>
      </c>
      <c r="AP66" s="439"/>
      <c r="AQ66" s="439"/>
      <c r="AR66" s="348"/>
      <c r="AS66" s="348"/>
      <c r="AT66" s="382"/>
      <c r="AU66" s="382"/>
      <c r="AV66" s="382"/>
      <c r="AW66" s="383"/>
      <c r="AX66" s="498"/>
      <c r="AY66" s="502"/>
      <c r="AZ66" s="500"/>
      <c r="BA66" s="45"/>
      <c r="BB66" s="54" t="s">
        <v>96</v>
      </c>
      <c r="BC66" s="439"/>
      <c r="BD66" s="439"/>
      <c r="BE66" s="348"/>
      <c r="BF66" s="348"/>
      <c r="BG66" s="382"/>
      <c r="BH66" s="382"/>
      <c r="BI66" s="382"/>
      <c r="BJ66" s="383"/>
      <c r="BK66" s="498"/>
      <c r="BL66" s="502"/>
      <c r="BM66" s="500"/>
      <c r="BN66" s="45"/>
      <c r="BO66" s="54" t="s">
        <v>96</v>
      </c>
      <c r="BP66" s="439"/>
      <c r="BQ66" s="439"/>
      <c r="BR66" s="348"/>
      <c r="BS66" s="348"/>
      <c r="BT66" s="382"/>
      <c r="BU66" s="382"/>
      <c r="BV66" s="382"/>
      <c r="BW66" s="383"/>
      <c r="BX66" s="498"/>
      <c r="BY66" s="502"/>
      <c r="BZ66" s="500"/>
      <c r="CA66" s="45"/>
      <c r="CB66" s="54" t="s">
        <v>96</v>
      </c>
      <c r="CC66" s="439"/>
      <c r="CD66" s="439"/>
      <c r="CE66" s="348"/>
      <c r="CF66" s="348"/>
      <c r="CG66" s="382"/>
      <c r="CH66" s="382"/>
      <c r="CI66" s="382"/>
      <c r="CJ66" s="383"/>
      <c r="CK66" s="498"/>
      <c r="CL66" s="502"/>
    </row>
    <row r="67" spans="1:90" ht="43.5" hidden="1">
      <c r="A67" s="427"/>
      <c r="B67" s="376" t="s">
        <v>97</v>
      </c>
      <c r="C67" s="396" t="s">
        <v>98</v>
      </c>
      <c r="D67" s="396" t="s">
        <v>99</v>
      </c>
      <c r="E67" s="89" t="s">
        <v>100</v>
      </c>
      <c r="F67" s="377" t="s">
        <v>101</v>
      </c>
      <c r="G67" s="384" t="s">
        <v>102</v>
      </c>
      <c r="H67" s="603" t="s">
        <v>103</v>
      </c>
      <c r="I67" s="603"/>
      <c r="J67" s="604"/>
      <c r="K67" s="498"/>
      <c r="L67" s="499"/>
      <c r="M67" s="500"/>
      <c r="N67" s="45"/>
      <c r="O67" s="376" t="s">
        <v>97</v>
      </c>
      <c r="P67" s="396" t="s">
        <v>98</v>
      </c>
      <c r="Q67" s="396" t="s">
        <v>99</v>
      </c>
      <c r="R67" s="89" t="s">
        <v>100</v>
      </c>
      <c r="S67" s="377" t="s">
        <v>101</v>
      </c>
      <c r="T67" s="384" t="s">
        <v>102</v>
      </c>
      <c r="U67" s="440" t="s">
        <v>103</v>
      </c>
      <c r="V67" s="440"/>
      <c r="W67" s="441"/>
      <c r="X67" s="498"/>
      <c r="Y67" s="502"/>
      <c r="Z67" s="500"/>
      <c r="AA67" s="45"/>
      <c r="AB67" s="376" t="s">
        <v>97</v>
      </c>
      <c r="AC67" s="396" t="s">
        <v>98</v>
      </c>
      <c r="AD67" s="396" t="s">
        <v>99</v>
      </c>
      <c r="AE67" s="89" t="s">
        <v>100</v>
      </c>
      <c r="AF67" s="377" t="s">
        <v>101</v>
      </c>
      <c r="AG67" s="384" t="s">
        <v>102</v>
      </c>
      <c r="AH67" s="440" t="s">
        <v>103</v>
      </c>
      <c r="AI67" s="440"/>
      <c r="AJ67" s="441"/>
      <c r="AK67" s="498"/>
      <c r="AL67" s="502"/>
      <c r="AM67" s="500"/>
      <c r="AN67" s="45"/>
      <c r="AO67" s="376" t="s">
        <v>97</v>
      </c>
      <c r="AP67" s="396" t="s">
        <v>98</v>
      </c>
      <c r="AQ67" s="396" t="s">
        <v>99</v>
      </c>
      <c r="AR67" s="89" t="s">
        <v>100</v>
      </c>
      <c r="AS67" s="377" t="s">
        <v>101</v>
      </c>
      <c r="AT67" s="384" t="s">
        <v>102</v>
      </c>
      <c r="AU67" s="440" t="s">
        <v>103</v>
      </c>
      <c r="AV67" s="440"/>
      <c r="AW67" s="441"/>
      <c r="AX67" s="498"/>
      <c r="AY67" s="502"/>
      <c r="AZ67" s="500"/>
      <c r="BA67" s="45"/>
      <c r="BB67" s="376" t="s">
        <v>97</v>
      </c>
      <c r="BC67" s="396" t="s">
        <v>98</v>
      </c>
      <c r="BD67" s="396" t="s">
        <v>99</v>
      </c>
      <c r="BE67" s="89" t="s">
        <v>100</v>
      </c>
      <c r="BF67" s="377" t="s">
        <v>101</v>
      </c>
      <c r="BG67" s="384" t="s">
        <v>102</v>
      </c>
      <c r="BH67" s="440" t="s">
        <v>103</v>
      </c>
      <c r="BI67" s="440"/>
      <c r="BJ67" s="441"/>
      <c r="BK67" s="498"/>
      <c r="BL67" s="502"/>
      <c r="BM67" s="500"/>
      <c r="BN67" s="45"/>
      <c r="BO67" s="376" t="s">
        <v>97</v>
      </c>
      <c r="BP67" s="396" t="s">
        <v>98</v>
      </c>
      <c r="BQ67" s="396" t="s">
        <v>99</v>
      </c>
      <c r="BR67" s="89" t="s">
        <v>100</v>
      </c>
      <c r="BS67" s="377" t="s">
        <v>101</v>
      </c>
      <c r="BT67" s="384" t="s">
        <v>102</v>
      </c>
      <c r="BU67" s="440" t="s">
        <v>103</v>
      </c>
      <c r="BV67" s="440"/>
      <c r="BW67" s="441"/>
      <c r="BX67" s="498"/>
      <c r="BY67" s="502"/>
      <c r="BZ67" s="500"/>
      <c r="CA67" s="45"/>
      <c r="CB67" s="376" t="s">
        <v>97</v>
      </c>
      <c r="CC67" s="396" t="s">
        <v>98</v>
      </c>
      <c r="CD67" s="396" t="s">
        <v>99</v>
      </c>
      <c r="CE67" s="89" t="s">
        <v>100</v>
      </c>
      <c r="CF67" s="377" t="s">
        <v>101</v>
      </c>
      <c r="CG67" s="384" t="s">
        <v>102</v>
      </c>
      <c r="CH67" s="440" t="s">
        <v>103</v>
      </c>
      <c r="CI67" s="440"/>
      <c r="CJ67" s="441"/>
      <c r="CK67" s="498"/>
      <c r="CL67" s="502"/>
    </row>
    <row r="68" spans="1:90" s="194" customFormat="1" hidden="1">
      <c r="A68" s="431" t="str" cm="1">
        <f t="array" aca="1" ref="A68:A72" ca="1">IFERROR("#"&amp;_xlfn.SEQUENCE(COUNTA(B68:B72)),"")</f>
        <v>#1</v>
      </c>
      <c r="B68" s="353" t="str" cm="1">
        <f t="array" aca="1" ref="B68" ca="1">IFERROR(INDIRECT(ADDRESS(10,MIN(IF(C29:J29&lt;&gt;"",COLUMN(C29:J29))),4))&amp;": "&amp;TEXT(ROUND(SUM(C29:J29),2),"#.##0,00") &amp; " €"&amp; " | "&amp; B29,B29)</f>
        <v>Sachanlage 1</v>
      </c>
      <c r="C68" s="62"/>
      <c r="D68" s="397"/>
      <c r="E68" s="400"/>
      <c r="F68" s="317"/>
      <c r="G68" s="317"/>
      <c r="H68" s="598"/>
      <c r="I68" s="599"/>
      <c r="J68" s="600"/>
      <c r="K68" s="511"/>
      <c r="L68" s="512"/>
      <c r="M68" s="513"/>
      <c r="N68" s="385" t="str" cm="1">
        <f t="array" aca="1" ref="N68:N72" ca="1">IFERROR("#"&amp;_xlfn.SEQUENCE(COUNTA(O68:O72)),"")</f>
        <v>#1</v>
      </c>
      <c r="O68" s="353" t="str" cm="1">
        <f t="array" aca="1" ref="O68" ca="1">IFERROR(INDIRECT(ADDRESS(10,MIN(IF(P29:W29&lt;&gt;"",COLUMN(P29:W29))),4))&amp;": "&amp;TEXT(ROUND(SUM(P29:W29),2),"#.##0,00") &amp; " €"&amp; " | "&amp; O29,O29)</f>
        <v>Sachanlage 1</v>
      </c>
      <c r="P68" s="62"/>
      <c r="Q68" s="62"/>
      <c r="R68" s="366"/>
      <c r="S68" s="317"/>
      <c r="T68" s="317"/>
      <c r="U68" s="434"/>
      <c r="V68" s="435"/>
      <c r="W68" s="436"/>
      <c r="X68" s="511"/>
      <c r="Y68" s="515"/>
      <c r="Z68" s="513"/>
      <c r="AA68" s="385" t="str" cm="1">
        <f t="array" aca="1" ref="AA68:AA72" ca="1">IFERROR("#"&amp;_xlfn.SEQUENCE(COUNTA(AB68:AB72)),"")</f>
        <v>#1</v>
      </c>
      <c r="AB68" s="353" t="str" cm="1">
        <f t="array" aca="1" ref="AB68" ca="1">IFERROR(INDIRECT(ADDRESS(10,MIN(IF(AC29:AJ29&lt;&gt;"",COLUMN(AC29:AJ29))),4))&amp;": "&amp;TEXT(ROUND(SUM(AC29:AJ29),2),"#.##0,00") &amp; " €"&amp; " | "&amp; AB29,AB29)</f>
        <v>Sachanlage 1</v>
      </c>
      <c r="AC68" s="62"/>
      <c r="AD68" s="62"/>
      <c r="AE68" s="366"/>
      <c r="AF68" s="317"/>
      <c r="AG68" s="317"/>
      <c r="AH68" s="434"/>
      <c r="AI68" s="435"/>
      <c r="AJ68" s="436"/>
      <c r="AK68" s="511"/>
      <c r="AL68" s="515"/>
      <c r="AM68" s="513"/>
      <c r="AN68" s="385" t="str" cm="1">
        <f t="array" aca="1" ref="AN68:AN72" ca="1">IFERROR("#"&amp;_xlfn.SEQUENCE(COUNTA(AO68:AO72)),"")</f>
        <v>#1</v>
      </c>
      <c r="AO68" s="353" t="str" cm="1">
        <f t="array" aca="1" ref="AO68" ca="1">IFERROR(INDIRECT(ADDRESS(10,MIN(IF(AP29:AW29&lt;&gt;"",COLUMN(AP29:AW29))),4))&amp;": "&amp;TEXT(ROUND(SUM(AP29:AW29),2),"#.##0,00") &amp; " €"&amp; " | "&amp; AO29,AO29)</f>
        <v>Sachanlage 1</v>
      </c>
      <c r="AP68" s="62"/>
      <c r="AQ68" s="62"/>
      <c r="AR68" s="366"/>
      <c r="AS68" s="317"/>
      <c r="AT68" s="317"/>
      <c r="AU68" s="434"/>
      <c r="AV68" s="435"/>
      <c r="AW68" s="436"/>
      <c r="AX68" s="511"/>
      <c r="AY68" s="515"/>
      <c r="AZ68" s="513"/>
      <c r="BA68" s="385" t="str" cm="1">
        <f t="array" aca="1" ref="BA68:BA72" ca="1">IFERROR("#"&amp;_xlfn.SEQUENCE(COUNTA(BB68:BB72)),"")</f>
        <v>#1</v>
      </c>
      <c r="BB68" s="353" t="str" cm="1">
        <f t="array" aca="1" ref="BB68" ca="1">IFERROR(INDIRECT(ADDRESS(10,MIN(IF(BC29:BJ29&lt;&gt;"",COLUMN(BC29:BJ29))),4))&amp;": "&amp;TEXT(ROUND(SUM(BC29:BJ29),2),"#.##0,00") &amp; " €"&amp; " | "&amp; BB29,BB29)</f>
        <v>Sachanlage 1</v>
      </c>
      <c r="BC68" s="62"/>
      <c r="BD68" s="62"/>
      <c r="BE68" s="366"/>
      <c r="BF68" s="317"/>
      <c r="BG68" s="317"/>
      <c r="BH68" s="434"/>
      <c r="BI68" s="435"/>
      <c r="BJ68" s="436"/>
      <c r="BK68" s="511"/>
      <c r="BL68" s="515"/>
      <c r="BM68" s="513"/>
      <c r="BN68" s="385" t="str" cm="1">
        <f t="array" aca="1" ref="BN68:BN72" ca="1">IFERROR("#"&amp;_xlfn.SEQUENCE(COUNTA(BO68:BO72)),"")</f>
        <v>#1</v>
      </c>
      <c r="BO68" s="353" t="str" cm="1">
        <f t="array" aca="1" ref="BO68" ca="1">IFERROR(INDIRECT(ADDRESS(10,MIN(IF(BP29:BW29&lt;&gt;"",COLUMN(BP29:BW29))),4))&amp;": "&amp;TEXT(ROUND(SUM(BP29:BW29),2),"#.##0,00") &amp; " €"&amp; " | "&amp; BO29,BO29)</f>
        <v>Sachanlage 1</v>
      </c>
      <c r="BP68" s="62"/>
      <c r="BQ68" s="62"/>
      <c r="BR68" s="366"/>
      <c r="BS68" s="317"/>
      <c r="BT68" s="317"/>
      <c r="BU68" s="434"/>
      <c r="BV68" s="435"/>
      <c r="BW68" s="436"/>
      <c r="BX68" s="511"/>
      <c r="BY68" s="515"/>
      <c r="BZ68" s="513"/>
      <c r="CA68" s="385" t="str" cm="1">
        <f t="array" aca="1" ref="CA68:CA72" ca="1">IFERROR("#"&amp;_xlfn.SEQUENCE(COUNTA(CB68:CB72)),"")</f>
        <v>#1</v>
      </c>
      <c r="CB68" s="353" t="str" cm="1">
        <f t="array" aca="1" ref="CB68" ca="1">IFERROR(INDIRECT(ADDRESS(10,MIN(IF(CC29:CJ29&lt;&gt;"",COLUMN(CC29:CJ29))),4))&amp;": "&amp;TEXT(ROUND(SUM(CC29:CJ29),2),"#.##0,00") &amp; " €"&amp; " | "&amp; CB29,CB29)</f>
        <v>Sachanlage 1</v>
      </c>
      <c r="CC68" s="62"/>
      <c r="CD68" s="62"/>
      <c r="CE68" s="366"/>
      <c r="CF68" s="317"/>
      <c r="CG68" s="317"/>
      <c r="CH68" s="434"/>
      <c r="CI68" s="435"/>
      <c r="CJ68" s="436"/>
      <c r="CK68" s="511"/>
      <c r="CL68" s="515"/>
    </row>
    <row r="69" spans="1:90" s="194" customFormat="1" hidden="1">
      <c r="A69" s="431" t="str">
        <f ca="1"/>
        <v>#2</v>
      </c>
      <c r="B69" s="353" t="str" cm="1">
        <f t="array" aca="1" ref="B69" ca="1">IFERROR(INDIRECT(ADDRESS(10,MIN(IF(C30:J30&lt;&gt;"",COLUMN(C30:J30))),4))&amp;": "&amp;TEXT(ROUND(SUM(C30:J30),2),"#.##0,00") &amp; " €"&amp; " | "&amp; B30,B30)</f>
        <v>Sachanlage 2</v>
      </c>
      <c r="C69" s="63"/>
      <c r="D69" s="398"/>
      <c r="E69" s="401"/>
      <c r="F69" s="317"/>
      <c r="G69" s="387"/>
      <c r="H69" s="599"/>
      <c r="I69" s="599"/>
      <c r="J69" s="600"/>
      <c r="K69" s="511"/>
      <c r="L69" s="512"/>
      <c r="M69" s="513"/>
      <c r="N69" s="385" t="str">
        <f ca="1"/>
        <v>#2</v>
      </c>
      <c r="O69" s="353" t="str" cm="1">
        <f t="array" aca="1" ref="O69" ca="1">IFERROR(INDIRECT(ADDRESS(10,MIN(IF(P30:W30&lt;&gt;"",COLUMN(P30:W30))),4))&amp;": "&amp;TEXT(ROUND(SUM(P30:W30),2),"#.##0,00") &amp; " €"&amp; " | "&amp; O30,O30)</f>
        <v>Sachanlage 2</v>
      </c>
      <c r="P69" s="63"/>
      <c r="Q69" s="63"/>
      <c r="R69" s="367"/>
      <c r="S69" s="317"/>
      <c r="T69" s="387"/>
      <c r="U69" s="435"/>
      <c r="V69" s="435"/>
      <c r="W69" s="436"/>
      <c r="X69" s="511"/>
      <c r="Y69" s="515"/>
      <c r="Z69" s="513"/>
      <c r="AA69" s="385" t="str">
        <f ca="1"/>
        <v>#2</v>
      </c>
      <c r="AB69" s="353" t="str" cm="1">
        <f t="array" aca="1" ref="AB69" ca="1">IFERROR(INDIRECT(ADDRESS(10,MIN(IF(AC30:AJ30&lt;&gt;"",COLUMN(AC30:AJ30))),4))&amp;": "&amp;TEXT(ROUND(SUM(AC30:AJ30),2),"#.##0,00") &amp; " €"&amp; " | "&amp; AB30,AB30)</f>
        <v>Sachanlage 2</v>
      </c>
      <c r="AC69" s="63"/>
      <c r="AD69" s="63"/>
      <c r="AE69" s="367"/>
      <c r="AF69" s="317"/>
      <c r="AG69" s="387"/>
      <c r="AH69" s="435"/>
      <c r="AI69" s="435"/>
      <c r="AJ69" s="436"/>
      <c r="AK69" s="511"/>
      <c r="AL69" s="515"/>
      <c r="AM69" s="513"/>
      <c r="AN69" s="385" t="str">
        <f ca="1"/>
        <v>#2</v>
      </c>
      <c r="AO69" s="353" t="str" cm="1">
        <f t="array" aca="1" ref="AO69" ca="1">IFERROR(INDIRECT(ADDRESS(10,MIN(IF(AP30:AW30&lt;&gt;"",COLUMN(AP30:AW30))),4))&amp;": "&amp;TEXT(ROUND(SUM(AP30:AW30),2),"#.##0,00") &amp; " €"&amp; " | "&amp; AO30,AO30)</f>
        <v>Sachanlage 2</v>
      </c>
      <c r="AP69" s="63"/>
      <c r="AQ69" s="63"/>
      <c r="AR69" s="367"/>
      <c r="AS69" s="317"/>
      <c r="AT69" s="387"/>
      <c r="AU69" s="435"/>
      <c r="AV69" s="435"/>
      <c r="AW69" s="436"/>
      <c r="AX69" s="511"/>
      <c r="AY69" s="515"/>
      <c r="AZ69" s="513"/>
      <c r="BA69" s="385" t="str">
        <f ca="1"/>
        <v>#2</v>
      </c>
      <c r="BB69" s="353" t="str" cm="1">
        <f t="array" aca="1" ref="BB69" ca="1">IFERROR(INDIRECT(ADDRESS(10,MIN(IF(BC30:BJ30&lt;&gt;"",COLUMN(BC30:BJ30))),4))&amp;": "&amp;TEXT(ROUND(SUM(BC30:BJ30),2),"#.##0,00") &amp; " €"&amp; " | "&amp; BB30,BB30)</f>
        <v>Sachanlage 2</v>
      </c>
      <c r="BC69" s="63"/>
      <c r="BD69" s="63"/>
      <c r="BE69" s="367"/>
      <c r="BF69" s="317"/>
      <c r="BG69" s="387"/>
      <c r="BH69" s="435"/>
      <c r="BI69" s="435"/>
      <c r="BJ69" s="436"/>
      <c r="BK69" s="511"/>
      <c r="BL69" s="515"/>
      <c r="BM69" s="513"/>
      <c r="BN69" s="385" t="str">
        <f ca="1"/>
        <v>#2</v>
      </c>
      <c r="BO69" s="353" t="str" cm="1">
        <f t="array" aca="1" ref="BO69" ca="1">IFERROR(INDIRECT(ADDRESS(10,MIN(IF(BP30:BW30&lt;&gt;"",COLUMN(BP30:BW30))),4))&amp;": "&amp;TEXT(ROUND(SUM(BP30:BW30),2),"#.##0,00") &amp; " €"&amp; " | "&amp; BO30,BO30)</f>
        <v>Sachanlage 2</v>
      </c>
      <c r="BP69" s="63"/>
      <c r="BQ69" s="63"/>
      <c r="BR69" s="367"/>
      <c r="BS69" s="317"/>
      <c r="BT69" s="387"/>
      <c r="BU69" s="435"/>
      <c r="BV69" s="435"/>
      <c r="BW69" s="436"/>
      <c r="BX69" s="511"/>
      <c r="BY69" s="515"/>
      <c r="BZ69" s="513"/>
      <c r="CA69" s="385" t="str">
        <f ca="1"/>
        <v>#2</v>
      </c>
      <c r="CB69" s="353" t="str" cm="1">
        <f t="array" aca="1" ref="CB69" ca="1">IFERROR(INDIRECT(ADDRESS(10,MIN(IF(CC30:CJ30&lt;&gt;"",COLUMN(CC30:CJ30))),4))&amp;": "&amp;TEXT(ROUND(SUM(CC30:CJ30),2),"#.##0,00") &amp; " €"&amp; " | "&amp; CB30,CB30)</f>
        <v>Sachanlage 2</v>
      </c>
      <c r="CC69" s="63"/>
      <c r="CD69" s="63"/>
      <c r="CE69" s="367"/>
      <c r="CF69" s="317"/>
      <c r="CG69" s="387"/>
      <c r="CH69" s="435"/>
      <c r="CI69" s="435"/>
      <c r="CJ69" s="436"/>
      <c r="CK69" s="511"/>
      <c r="CL69" s="515"/>
    </row>
    <row r="70" spans="1:90" s="194" customFormat="1" hidden="1">
      <c r="A70" s="431" t="str">
        <f ca="1"/>
        <v>#3</v>
      </c>
      <c r="B70" s="353" t="str" cm="1">
        <f t="array" aca="1" ref="B70" ca="1">IFERROR(INDIRECT(ADDRESS(10,MIN(IF(C31:J31&lt;&gt;"",COLUMN(C31:J31))),4))&amp;": "&amp;TEXT(ROUND(SUM(C31:J31),2),"#.##0,00") &amp; " €"&amp; " | "&amp; B31,B31)</f>
        <v>Sachanlage 3</v>
      </c>
      <c r="C70" s="63"/>
      <c r="D70" s="398"/>
      <c r="E70" s="401"/>
      <c r="F70" s="386"/>
      <c r="G70" s="388"/>
      <c r="H70" s="599"/>
      <c r="I70" s="599"/>
      <c r="J70" s="600"/>
      <c r="K70" s="511"/>
      <c r="L70" s="512"/>
      <c r="M70" s="513"/>
      <c r="N70" s="385" t="str">
        <f ca="1"/>
        <v>#3</v>
      </c>
      <c r="O70" s="353" t="str" cm="1">
        <f t="array" aca="1" ref="O70" ca="1">IFERROR(INDIRECT(ADDRESS(10,MIN(IF(P31:W31&lt;&gt;"",COLUMN(P31:W31))),4))&amp;": "&amp;TEXT(ROUND(SUM(P31:W31),2),"#.##0,00") &amp; " €"&amp; " | "&amp; O31,O31)</f>
        <v>Sachanlage 3</v>
      </c>
      <c r="P70" s="63"/>
      <c r="Q70" s="63"/>
      <c r="R70" s="367"/>
      <c r="S70" s="386"/>
      <c r="T70" s="388"/>
      <c r="U70" s="435"/>
      <c r="V70" s="435"/>
      <c r="W70" s="436"/>
      <c r="X70" s="511"/>
      <c r="Y70" s="515"/>
      <c r="Z70" s="513"/>
      <c r="AA70" s="385" t="str">
        <f ca="1"/>
        <v>#3</v>
      </c>
      <c r="AB70" s="353" t="str" cm="1">
        <f t="array" aca="1" ref="AB70" ca="1">IFERROR(INDIRECT(ADDRESS(10,MIN(IF(AC31:AJ31&lt;&gt;"",COLUMN(AC31:AJ31))),4))&amp;": "&amp;TEXT(ROUND(SUM(AC31:AJ31),2),"#.##0,00") &amp; " €"&amp; " | "&amp; AB31,AB31)</f>
        <v>Sachanlage 3</v>
      </c>
      <c r="AC70" s="63"/>
      <c r="AD70" s="63"/>
      <c r="AE70" s="367"/>
      <c r="AF70" s="386"/>
      <c r="AG70" s="388"/>
      <c r="AH70" s="435"/>
      <c r="AI70" s="435"/>
      <c r="AJ70" s="436"/>
      <c r="AK70" s="511"/>
      <c r="AL70" s="515"/>
      <c r="AM70" s="513"/>
      <c r="AN70" s="385" t="str">
        <f ca="1"/>
        <v>#3</v>
      </c>
      <c r="AO70" s="353" t="str" cm="1">
        <f t="array" aca="1" ref="AO70" ca="1">IFERROR(INDIRECT(ADDRESS(10,MIN(IF(AP31:AW31&lt;&gt;"",COLUMN(AP31:AW31))),4))&amp;": "&amp;TEXT(ROUND(SUM(AP31:AW31),2),"#.##0,00") &amp; " €"&amp; " | "&amp; AO31,AO31)</f>
        <v>Sachanlage 3</v>
      </c>
      <c r="AP70" s="63"/>
      <c r="AQ70" s="63"/>
      <c r="AR70" s="367"/>
      <c r="AS70" s="386"/>
      <c r="AT70" s="388"/>
      <c r="AU70" s="435"/>
      <c r="AV70" s="435"/>
      <c r="AW70" s="436"/>
      <c r="AX70" s="511"/>
      <c r="AY70" s="515"/>
      <c r="AZ70" s="513"/>
      <c r="BA70" s="385" t="str">
        <f ca="1"/>
        <v>#3</v>
      </c>
      <c r="BB70" s="353" t="str" cm="1">
        <f t="array" aca="1" ref="BB70" ca="1">IFERROR(INDIRECT(ADDRESS(10,MIN(IF(BC31:BJ31&lt;&gt;"",COLUMN(BC31:BJ31))),4))&amp;": "&amp;TEXT(ROUND(SUM(BC31:BJ31),2),"#.##0,00") &amp; " €"&amp; " | "&amp; BB31,BB31)</f>
        <v>Sachanlage 3</v>
      </c>
      <c r="BC70" s="63"/>
      <c r="BD70" s="63"/>
      <c r="BE70" s="367"/>
      <c r="BF70" s="386"/>
      <c r="BG70" s="388"/>
      <c r="BH70" s="435"/>
      <c r="BI70" s="435"/>
      <c r="BJ70" s="436"/>
      <c r="BK70" s="511"/>
      <c r="BL70" s="515"/>
      <c r="BM70" s="513"/>
      <c r="BN70" s="385" t="str">
        <f ca="1"/>
        <v>#3</v>
      </c>
      <c r="BO70" s="353" t="str" cm="1">
        <f t="array" aca="1" ref="BO70" ca="1">IFERROR(INDIRECT(ADDRESS(10,MIN(IF(BP31:BW31&lt;&gt;"",COLUMN(BP31:BW31))),4))&amp;": "&amp;TEXT(ROUND(SUM(BP31:BW31),2),"#.##0,00") &amp; " €"&amp; " | "&amp; BO31,BO31)</f>
        <v>Sachanlage 3</v>
      </c>
      <c r="BP70" s="63"/>
      <c r="BQ70" s="63"/>
      <c r="BR70" s="367"/>
      <c r="BS70" s="386"/>
      <c r="BT70" s="388"/>
      <c r="BU70" s="435"/>
      <c r="BV70" s="435"/>
      <c r="BW70" s="436"/>
      <c r="BX70" s="511"/>
      <c r="BY70" s="515"/>
      <c r="BZ70" s="513"/>
      <c r="CA70" s="385" t="str">
        <f ca="1"/>
        <v>#3</v>
      </c>
      <c r="CB70" s="353" t="str" cm="1">
        <f t="array" aca="1" ref="CB70" ca="1">IFERROR(INDIRECT(ADDRESS(10,MIN(IF(CC31:CJ31&lt;&gt;"",COLUMN(CC31:CJ31))),4))&amp;": "&amp;TEXT(ROUND(SUM(CC31:CJ31),2),"#.##0,00") &amp; " €"&amp; " | "&amp; CB31,CB31)</f>
        <v>Sachanlage 3</v>
      </c>
      <c r="CC70" s="63"/>
      <c r="CD70" s="63"/>
      <c r="CE70" s="367"/>
      <c r="CF70" s="386"/>
      <c r="CG70" s="388"/>
      <c r="CH70" s="435"/>
      <c r="CI70" s="435"/>
      <c r="CJ70" s="436"/>
      <c r="CK70" s="511"/>
      <c r="CL70" s="515"/>
    </row>
    <row r="71" spans="1:90" s="194" customFormat="1" hidden="1">
      <c r="A71" s="431" t="str">
        <f ca="1"/>
        <v>#4</v>
      </c>
      <c r="B71" s="353" t="str" cm="1">
        <f t="array" aca="1" ref="B71" ca="1">IFERROR(INDIRECT(ADDRESS(10,MIN(IF(C32:J32&lt;&gt;"",COLUMN(C32:J32))),4))&amp;": "&amp;TEXT(ROUND(SUM(C32:J32),2),"#.##0,00") &amp; " €"&amp; " | "&amp; B32,B32)</f>
        <v>Sachanlage 4</v>
      </c>
      <c r="C71" s="63"/>
      <c r="D71" s="398"/>
      <c r="E71" s="401"/>
      <c r="F71" s="317"/>
      <c r="G71" s="388"/>
      <c r="H71" s="599"/>
      <c r="I71" s="599"/>
      <c r="J71" s="600"/>
      <c r="K71" s="511"/>
      <c r="L71" s="512"/>
      <c r="M71" s="513"/>
      <c r="N71" s="385" t="str">
        <f ca="1"/>
        <v>#4</v>
      </c>
      <c r="O71" s="353" t="str" cm="1">
        <f t="array" aca="1" ref="O71" ca="1">IFERROR(INDIRECT(ADDRESS(10,MIN(IF(P32:W32&lt;&gt;"",COLUMN(P32:W32))),4))&amp;": "&amp;TEXT(ROUND(SUM(P32:W32),2),"#.##0,00") &amp; " €"&amp; " | "&amp; O32,O32)</f>
        <v>Sachanlage 4</v>
      </c>
      <c r="P71" s="63"/>
      <c r="Q71" s="63"/>
      <c r="R71" s="367"/>
      <c r="S71" s="317"/>
      <c r="T71" s="388"/>
      <c r="U71" s="435"/>
      <c r="V71" s="435"/>
      <c r="W71" s="436"/>
      <c r="X71" s="511"/>
      <c r="Y71" s="515"/>
      <c r="Z71" s="513"/>
      <c r="AA71" s="385" t="str">
        <f ca="1"/>
        <v>#4</v>
      </c>
      <c r="AB71" s="353" t="str" cm="1">
        <f t="array" aca="1" ref="AB71" ca="1">IFERROR(INDIRECT(ADDRESS(10,MIN(IF(AC32:AJ32&lt;&gt;"",COLUMN(AC32:AJ32))),4))&amp;": "&amp;TEXT(ROUND(SUM(AC32:AJ32),2),"#.##0,00") &amp; " €"&amp; " | "&amp; AB32,AB32)</f>
        <v>Sachanlage 4</v>
      </c>
      <c r="AC71" s="63"/>
      <c r="AD71" s="63"/>
      <c r="AE71" s="367"/>
      <c r="AF71" s="317"/>
      <c r="AG71" s="388"/>
      <c r="AH71" s="435"/>
      <c r="AI71" s="435"/>
      <c r="AJ71" s="436"/>
      <c r="AK71" s="511"/>
      <c r="AL71" s="515"/>
      <c r="AM71" s="513"/>
      <c r="AN71" s="385" t="str">
        <f ca="1"/>
        <v>#4</v>
      </c>
      <c r="AO71" s="353" t="str" cm="1">
        <f t="array" aca="1" ref="AO71" ca="1">IFERROR(INDIRECT(ADDRESS(10,MIN(IF(AP32:AW32&lt;&gt;"",COLUMN(AP32:AW32))),4))&amp;": "&amp;TEXT(ROUND(SUM(AP32:AW32),2),"#.##0,00") &amp; " €"&amp; " | "&amp; AO32,AO32)</f>
        <v>Sachanlage 4</v>
      </c>
      <c r="AP71" s="63"/>
      <c r="AQ71" s="63"/>
      <c r="AR71" s="367"/>
      <c r="AS71" s="317"/>
      <c r="AT71" s="388"/>
      <c r="AU71" s="435"/>
      <c r="AV71" s="435"/>
      <c r="AW71" s="436"/>
      <c r="AX71" s="511"/>
      <c r="AY71" s="515"/>
      <c r="AZ71" s="513"/>
      <c r="BA71" s="385" t="str">
        <f ca="1"/>
        <v>#4</v>
      </c>
      <c r="BB71" s="353" t="str" cm="1">
        <f t="array" aca="1" ref="BB71" ca="1">IFERROR(INDIRECT(ADDRESS(10,MIN(IF(BC32:BJ32&lt;&gt;"",COLUMN(BC32:BJ32))),4))&amp;": "&amp;TEXT(ROUND(SUM(BC32:BJ32),2),"#.##0,00") &amp; " €"&amp; " | "&amp; BB32,BB32)</f>
        <v>Sachanlage 4</v>
      </c>
      <c r="BC71" s="63"/>
      <c r="BD71" s="63"/>
      <c r="BE71" s="367"/>
      <c r="BF71" s="317"/>
      <c r="BG71" s="388"/>
      <c r="BH71" s="435"/>
      <c r="BI71" s="435"/>
      <c r="BJ71" s="436"/>
      <c r="BK71" s="511"/>
      <c r="BL71" s="515"/>
      <c r="BM71" s="513"/>
      <c r="BN71" s="385" t="str">
        <f ca="1"/>
        <v>#4</v>
      </c>
      <c r="BO71" s="353" t="str" cm="1">
        <f t="array" aca="1" ref="BO71" ca="1">IFERROR(INDIRECT(ADDRESS(10,MIN(IF(BP32:BW32&lt;&gt;"",COLUMN(BP32:BW32))),4))&amp;": "&amp;TEXT(ROUND(SUM(BP32:BW32),2),"#.##0,00") &amp; " €"&amp; " | "&amp; BO32,BO32)</f>
        <v>Sachanlage 4</v>
      </c>
      <c r="BP71" s="63"/>
      <c r="BQ71" s="63"/>
      <c r="BR71" s="367"/>
      <c r="BS71" s="317"/>
      <c r="BT71" s="388"/>
      <c r="BU71" s="435"/>
      <c r="BV71" s="435"/>
      <c r="BW71" s="436"/>
      <c r="BX71" s="511"/>
      <c r="BY71" s="515"/>
      <c r="BZ71" s="513"/>
      <c r="CA71" s="385" t="str">
        <f ca="1"/>
        <v>#4</v>
      </c>
      <c r="CB71" s="353" t="str" cm="1">
        <f t="array" aca="1" ref="CB71" ca="1">IFERROR(INDIRECT(ADDRESS(10,MIN(IF(CC32:CJ32&lt;&gt;"",COLUMN(CC32:CJ32))),4))&amp;": "&amp;TEXT(ROUND(SUM(CC32:CJ32),2),"#.##0,00") &amp; " €"&amp; " | "&amp; CB32,CB32)</f>
        <v>Sachanlage 4</v>
      </c>
      <c r="CC71" s="63"/>
      <c r="CD71" s="63"/>
      <c r="CE71" s="367"/>
      <c r="CF71" s="317"/>
      <c r="CG71" s="388"/>
      <c r="CH71" s="435"/>
      <c r="CI71" s="435"/>
      <c r="CJ71" s="436"/>
      <c r="CK71" s="511"/>
      <c r="CL71" s="515"/>
    </row>
    <row r="72" spans="1:90" s="194" customFormat="1" ht="15" hidden="1" thickBot="1">
      <c r="A72" s="431" t="str">
        <f ca="1"/>
        <v>#5</v>
      </c>
      <c r="B72" s="354" t="str" cm="1">
        <f t="array" aca="1" ref="B72" ca="1">IFERROR(INDIRECT(ADDRESS(10,MIN(IF(C33:J33&lt;&gt;"",COLUMN(C33:J33))),4))&amp;": "&amp;TEXT(ROUND(SUM(C33:J33),2),"#.##0,00") &amp; " €"&amp; " | "&amp; B33,B33)</f>
        <v>Sachanlage 5</v>
      </c>
      <c r="C72" s="349"/>
      <c r="D72" s="399"/>
      <c r="E72" s="402"/>
      <c r="F72" s="355"/>
      <c r="G72" s="369"/>
      <c r="H72" s="613"/>
      <c r="I72" s="613"/>
      <c r="J72" s="614"/>
      <c r="K72" s="511"/>
      <c r="L72" s="512"/>
      <c r="M72" s="513"/>
      <c r="N72" s="385" t="str">
        <f ca="1"/>
        <v>#5</v>
      </c>
      <c r="O72" s="354" t="str" cm="1">
        <f t="array" aca="1" ref="O72" ca="1">IFERROR(INDIRECT(ADDRESS(10,MIN(IF(P33:W33&lt;&gt;"",COLUMN(P33:W33))),4))&amp;": "&amp;TEXT(ROUND(SUM(P33:W33),2),"#.##0,00") &amp; " €"&amp; " | "&amp; O33,O33)</f>
        <v>Sachanlage 5</v>
      </c>
      <c r="P72" s="349"/>
      <c r="Q72" s="349"/>
      <c r="R72" s="368"/>
      <c r="S72" s="355"/>
      <c r="T72" s="369"/>
      <c r="U72" s="437"/>
      <c r="V72" s="437"/>
      <c r="W72" s="438"/>
      <c r="X72" s="511"/>
      <c r="Y72" s="515"/>
      <c r="Z72" s="513"/>
      <c r="AA72" s="385" t="str">
        <f ca="1"/>
        <v>#5</v>
      </c>
      <c r="AB72" s="354" t="str" cm="1">
        <f t="array" aca="1" ref="AB72" ca="1">IFERROR(INDIRECT(ADDRESS(10,MIN(IF(AC33:AJ33&lt;&gt;"",COLUMN(AC33:AJ33))),4))&amp;": "&amp;TEXT(ROUND(SUM(AC33:AJ33),2),"#.##0,00") &amp; " €"&amp; " | "&amp; AB33,AB33)</f>
        <v>Sachanlage 5</v>
      </c>
      <c r="AC72" s="349"/>
      <c r="AD72" s="349"/>
      <c r="AE72" s="368"/>
      <c r="AF72" s="355"/>
      <c r="AG72" s="369"/>
      <c r="AH72" s="437"/>
      <c r="AI72" s="437"/>
      <c r="AJ72" s="438"/>
      <c r="AK72" s="511"/>
      <c r="AL72" s="515"/>
      <c r="AM72" s="513"/>
      <c r="AN72" s="385" t="str">
        <f ca="1"/>
        <v>#5</v>
      </c>
      <c r="AO72" s="354" t="str" cm="1">
        <f t="array" aca="1" ref="AO72" ca="1">IFERROR(INDIRECT(ADDRESS(10,MIN(IF(AP33:AW33&lt;&gt;"",COLUMN(AP33:AW33))),4))&amp;": "&amp;TEXT(ROUND(SUM(AP33:AW33),2),"#.##0,00") &amp; " €"&amp; " | "&amp; AO33,AO33)</f>
        <v>Sachanlage 5</v>
      </c>
      <c r="AP72" s="349"/>
      <c r="AQ72" s="349"/>
      <c r="AR72" s="368"/>
      <c r="AS72" s="355"/>
      <c r="AT72" s="369"/>
      <c r="AU72" s="437"/>
      <c r="AV72" s="437"/>
      <c r="AW72" s="438"/>
      <c r="AX72" s="511"/>
      <c r="AY72" s="515"/>
      <c r="AZ72" s="513"/>
      <c r="BA72" s="385" t="str">
        <f ca="1"/>
        <v>#5</v>
      </c>
      <c r="BB72" s="354" t="str" cm="1">
        <f t="array" aca="1" ref="BB72" ca="1">IFERROR(INDIRECT(ADDRESS(10,MIN(IF(BC33:BJ33&lt;&gt;"",COLUMN(BC33:BJ33))),4))&amp;": "&amp;TEXT(ROUND(SUM(BC33:BJ33),2),"#.##0,00") &amp; " €"&amp; " | "&amp; BB33,BB33)</f>
        <v>Sachanlage 5</v>
      </c>
      <c r="BC72" s="349"/>
      <c r="BD72" s="349"/>
      <c r="BE72" s="368"/>
      <c r="BF72" s="355"/>
      <c r="BG72" s="369"/>
      <c r="BH72" s="437"/>
      <c r="BI72" s="437"/>
      <c r="BJ72" s="438"/>
      <c r="BK72" s="511"/>
      <c r="BL72" s="515"/>
      <c r="BM72" s="513"/>
      <c r="BN72" s="385" t="str">
        <f ca="1"/>
        <v>#5</v>
      </c>
      <c r="BO72" s="354" t="str" cm="1">
        <f t="array" aca="1" ref="BO72" ca="1">IFERROR(INDIRECT(ADDRESS(10,MIN(IF(BP33:BW33&lt;&gt;"",COLUMN(BP33:BW33))),4))&amp;": "&amp;TEXT(ROUND(SUM(BP33:BW33),2),"#.##0,00") &amp; " €"&amp; " | "&amp; BO33,BO33)</f>
        <v>Sachanlage 5</v>
      </c>
      <c r="BP72" s="349"/>
      <c r="BQ72" s="349"/>
      <c r="BR72" s="368"/>
      <c r="BS72" s="355"/>
      <c r="BT72" s="369"/>
      <c r="BU72" s="437"/>
      <c r="BV72" s="437"/>
      <c r="BW72" s="438"/>
      <c r="BX72" s="511"/>
      <c r="BY72" s="515"/>
      <c r="BZ72" s="513"/>
      <c r="CA72" s="385" t="str">
        <f ca="1"/>
        <v>#5</v>
      </c>
      <c r="CB72" s="354" t="str" cm="1">
        <f t="array" aca="1" ref="CB72" ca="1">IFERROR(INDIRECT(ADDRESS(10,MIN(IF(CC33:CJ33&lt;&gt;"",COLUMN(CC33:CJ33))),4))&amp;": "&amp;TEXT(ROUND(SUM(CC33:CJ33),2),"#.##0,00") &amp; " €"&amp; " | "&amp; CB33,CB33)</f>
        <v>Sachanlage 5</v>
      </c>
      <c r="CC72" s="349"/>
      <c r="CD72" s="349"/>
      <c r="CE72" s="368"/>
      <c r="CF72" s="355"/>
      <c r="CG72" s="369"/>
      <c r="CH72" s="437"/>
      <c r="CI72" s="437"/>
      <c r="CJ72" s="438"/>
      <c r="CK72" s="511"/>
      <c r="CL72" s="515"/>
    </row>
    <row r="73" spans="1:90">
      <c r="A73" s="427"/>
      <c r="B73" s="378"/>
      <c r="C73" s="379"/>
      <c r="D73" s="379"/>
      <c r="E73" s="380"/>
      <c r="F73" s="381"/>
      <c r="G73" s="381"/>
      <c r="H73" s="381"/>
      <c r="I73" s="381"/>
      <c r="J73" s="381"/>
      <c r="K73" s="498"/>
      <c r="L73" s="499"/>
      <c r="M73" s="500"/>
      <c r="N73" s="45"/>
      <c r="O73" s="378"/>
      <c r="P73" s="379"/>
      <c r="Q73" s="379"/>
      <c r="R73" s="380"/>
      <c r="S73" s="381"/>
      <c r="T73" s="381"/>
      <c r="U73" s="381"/>
      <c r="V73" s="381"/>
      <c r="W73" s="381"/>
      <c r="X73" s="498"/>
      <c r="Y73" s="502"/>
      <c r="Z73" s="500"/>
      <c r="AA73" s="45"/>
      <c r="AB73" s="378"/>
      <c r="AC73" s="379"/>
      <c r="AD73" s="379"/>
      <c r="AE73" s="380"/>
      <c r="AF73" s="381"/>
      <c r="AG73" s="381"/>
      <c r="AH73" s="381"/>
      <c r="AI73" s="381"/>
      <c r="AJ73" s="381"/>
      <c r="AK73" s="498"/>
      <c r="AL73" s="502"/>
      <c r="AM73" s="500"/>
      <c r="AN73" s="45"/>
      <c r="AO73" s="378"/>
      <c r="AP73" s="379"/>
      <c r="AQ73" s="379"/>
      <c r="AR73" s="380"/>
      <c r="AS73" s="381"/>
      <c r="AT73" s="381"/>
      <c r="AU73" s="381"/>
      <c r="AV73" s="381"/>
      <c r="AW73" s="381"/>
      <c r="AX73" s="498"/>
      <c r="AY73" s="502"/>
      <c r="AZ73" s="500"/>
      <c r="BA73" s="45"/>
      <c r="BB73" s="378"/>
      <c r="BC73" s="379"/>
      <c r="BD73" s="379"/>
      <c r="BE73" s="380"/>
      <c r="BF73" s="381"/>
      <c r="BG73" s="381"/>
      <c r="BH73" s="381"/>
      <c r="BI73" s="381"/>
      <c r="BJ73" s="381"/>
      <c r="BK73" s="498"/>
      <c r="BL73" s="502"/>
      <c r="BM73" s="500"/>
      <c r="BN73" s="45"/>
      <c r="BO73" s="378"/>
      <c r="BP73" s="379"/>
      <c r="BQ73" s="379"/>
      <c r="BR73" s="380"/>
      <c r="BS73" s="381"/>
      <c r="BT73" s="381"/>
      <c r="BU73" s="381"/>
      <c r="BV73" s="381"/>
      <c r="BW73" s="381"/>
      <c r="BX73" s="498"/>
      <c r="BY73" s="502"/>
      <c r="BZ73" s="500"/>
      <c r="CA73" s="45"/>
      <c r="CB73" s="378"/>
      <c r="CC73" s="379"/>
      <c r="CD73" s="379"/>
      <c r="CE73" s="380"/>
      <c r="CF73" s="381"/>
      <c r="CG73" s="381"/>
      <c r="CH73" s="381"/>
      <c r="CI73" s="381"/>
      <c r="CJ73" s="381"/>
      <c r="CK73" s="498"/>
      <c r="CL73" s="502"/>
    </row>
    <row r="74" spans="1:90">
      <c r="A74" s="427"/>
      <c r="B74" s="378"/>
      <c r="C74" s="379"/>
      <c r="D74" s="379"/>
      <c r="E74" s="380"/>
      <c r="F74" s="381"/>
      <c r="G74" s="381"/>
      <c r="H74" s="381"/>
      <c r="I74" s="381"/>
      <c r="J74" s="381"/>
      <c r="K74" s="498"/>
      <c r="L74" s="499"/>
      <c r="M74" s="500"/>
      <c r="N74" s="45"/>
      <c r="O74" s="378"/>
      <c r="P74" s="379"/>
      <c r="Q74" s="379"/>
      <c r="R74" s="380"/>
      <c r="S74" s="381"/>
      <c r="T74" s="381"/>
      <c r="U74" s="381"/>
      <c r="V74" s="381"/>
      <c r="W74" s="381"/>
      <c r="X74" s="498"/>
      <c r="Y74" s="502"/>
      <c r="Z74" s="500"/>
      <c r="AA74" s="45"/>
      <c r="AB74" s="378"/>
      <c r="AC74" s="379"/>
      <c r="AD74" s="379"/>
      <c r="AE74" s="380"/>
      <c r="AF74" s="381"/>
      <c r="AG74" s="381"/>
      <c r="AH74" s="381"/>
      <c r="AI74" s="381"/>
      <c r="AJ74" s="381"/>
      <c r="AK74" s="498"/>
      <c r="AL74" s="502"/>
      <c r="AM74" s="500"/>
      <c r="AN74" s="45"/>
      <c r="AO74" s="378"/>
      <c r="AP74" s="379"/>
      <c r="AQ74" s="379"/>
      <c r="AR74" s="380"/>
      <c r="AS74" s="381"/>
      <c r="AT74" s="381"/>
      <c r="AU74" s="381"/>
      <c r="AV74" s="381"/>
      <c r="AW74" s="381"/>
      <c r="AX74" s="498"/>
      <c r="AY74" s="502"/>
      <c r="AZ74" s="500"/>
      <c r="BA74" s="45"/>
      <c r="BB74" s="378"/>
      <c r="BC74" s="379"/>
      <c r="BD74" s="379"/>
      <c r="BE74" s="380"/>
      <c r="BF74" s="381"/>
      <c r="BG74" s="381"/>
      <c r="BH74" s="381"/>
      <c r="BI74" s="381"/>
      <c r="BJ74" s="381"/>
      <c r="BK74" s="498"/>
      <c r="BL74" s="502"/>
      <c r="BM74" s="500"/>
      <c r="BN74" s="45"/>
      <c r="BO74" s="378"/>
      <c r="BP74" s="379"/>
      <c r="BQ74" s="379"/>
      <c r="BR74" s="380"/>
      <c r="BS74" s="381"/>
      <c r="BT74" s="381"/>
      <c r="BU74" s="381"/>
      <c r="BV74" s="381"/>
      <c r="BW74" s="381"/>
      <c r="BX74" s="498"/>
      <c r="BY74" s="502"/>
      <c r="BZ74" s="500"/>
      <c r="CA74" s="45"/>
      <c r="CB74" s="378"/>
      <c r="CC74" s="379"/>
      <c r="CD74" s="379"/>
      <c r="CE74" s="380"/>
      <c r="CF74" s="381"/>
      <c r="CG74" s="381"/>
      <c r="CH74" s="381"/>
      <c r="CI74" s="381"/>
      <c r="CJ74" s="381"/>
      <c r="CK74" s="498"/>
      <c r="CL74" s="502"/>
    </row>
    <row r="75" spans="1:90" s="395" customFormat="1" ht="14">
      <c r="A75" s="432" t="str">
        <f ca="1">$C$6</f>
        <v>Ping-Pong-Roboter</v>
      </c>
      <c r="B75" s="390" t="str">
        <f t="shared" ref="B75:K75" ca="1" si="305">$C$6</f>
        <v>Ping-Pong-Roboter</v>
      </c>
      <c r="C75" s="391" t="str">
        <f t="shared" ca="1" si="305"/>
        <v>Ping-Pong-Roboter</v>
      </c>
      <c r="D75" s="391" t="str">
        <f t="shared" ca="1" si="305"/>
        <v>Ping-Pong-Roboter</v>
      </c>
      <c r="E75" s="392" t="str">
        <f t="shared" ca="1" si="305"/>
        <v>Ping-Pong-Roboter</v>
      </c>
      <c r="F75" s="393" t="str">
        <f ca="1">$C$6</f>
        <v>Ping-Pong-Roboter</v>
      </c>
      <c r="G75" s="393" t="str">
        <f t="shared" ca="1" si="305"/>
        <v>Ping-Pong-Roboter</v>
      </c>
      <c r="H75" s="393" t="str">
        <f t="shared" ca="1" si="305"/>
        <v>Ping-Pong-Roboter</v>
      </c>
      <c r="I75" s="393" t="str">
        <f t="shared" ca="1" si="305"/>
        <v>Ping-Pong-Roboter</v>
      </c>
      <c r="J75" s="393" t="str">
        <f t="shared" ca="1" si="305"/>
        <v>Ping-Pong-Roboter</v>
      </c>
      <c r="K75" s="421" t="str">
        <f t="shared" ca="1" si="305"/>
        <v>Ping-Pong-Roboter</v>
      </c>
      <c r="L75" s="433"/>
      <c r="N75" s="389">
        <f ca="1">$P$6</f>
        <v>0</v>
      </c>
      <c r="O75" s="390">
        <f t="shared" ref="O75:Y75" ca="1" si="306">$P$6</f>
        <v>0</v>
      </c>
      <c r="P75" s="391">
        <f t="shared" ca="1" si="306"/>
        <v>0</v>
      </c>
      <c r="Q75" s="391">
        <f t="shared" ca="1" si="306"/>
        <v>0</v>
      </c>
      <c r="R75" s="392">
        <f t="shared" ca="1" si="306"/>
        <v>0</v>
      </c>
      <c r="S75" s="393">
        <f t="shared" ca="1" si="306"/>
        <v>0</v>
      </c>
      <c r="T75" s="393">
        <f t="shared" ca="1" si="306"/>
        <v>0</v>
      </c>
      <c r="U75" s="393">
        <f t="shared" ca="1" si="306"/>
        <v>0</v>
      </c>
      <c r="V75" s="393"/>
      <c r="W75" s="393">
        <f t="shared" ca="1" si="306"/>
        <v>0</v>
      </c>
      <c r="X75" s="421"/>
      <c r="Y75" s="394">
        <f t="shared" ca="1" si="306"/>
        <v>0</v>
      </c>
      <c r="AA75" s="389">
        <f ca="1">$AC$6</f>
        <v>0</v>
      </c>
      <c r="AB75" s="390">
        <f t="shared" ref="AB75:AL75" ca="1" si="307">$AC$6</f>
        <v>0</v>
      </c>
      <c r="AC75" s="391">
        <f t="shared" ca="1" si="307"/>
        <v>0</v>
      </c>
      <c r="AD75" s="391">
        <f t="shared" ca="1" si="307"/>
        <v>0</v>
      </c>
      <c r="AE75" s="392">
        <f t="shared" ca="1" si="307"/>
        <v>0</v>
      </c>
      <c r="AF75" s="393">
        <f t="shared" ca="1" si="307"/>
        <v>0</v>
      </c>
      <c r="AG75" s="393">
        <f t="shared" ca="1" si="307"/>
        <v>0</v>
      </c>
      <c r="AH75" s="393">
        <f t="shared" ca="1" si="307"/>
        <v>0</v>
      </c>
      <c r="AI75" s="393"/>
      <c r="AJ75" s="393">
        <f t="shared" ca="1" si="307"/>
        <v>0</v>
      </c>
      <c r="AK75" s="421"/>
      <c r="AL75" s="394">
        <f t="shared" ca="1" si="307"/>
        <v>0</v>
      </c>
      <c r="AN75" s="389">
        <f ca="1">$AP$6</f>
        <v>0</v>
      </c>
      <c r="AO75" s="390">
        <f t="shared" ref="AO75:AY75" ca="1" si="308">$AP$6</f>
        <v>0</v>
      </c>
      <c r="AP75" s="391">
        <f t="shared" ca="1" si="308"/>
        <v>0</v>
      </c>
      <c r="AQ75" s="391">
        <f t="shared" ca="1" si="308"/>
        <v>0</v>
      </c>
      <c r="AR75" s="392">
        <f t="shared" ca="1" si="308"/>
        <v>0</v>
      </c>
      <c r="AS75" s="393">
        <f t="shared" ca="1" si="308"/>
        <v>0</v>
      </c>
      <c r="AT75" s="393">
        <f t="shared" ca="1" si="308"/>
        <v>0</v>
      </c>
      <c r="AU75" s="393">
        <f t="shared" ca="1" si="308"/>
        <v>0</v>
      </c>
      <c r="AV75" s="393"/>
      <c r="AW75" s="393">
        <f t="shared" ca="1" si="308"/>
        <v>0</v>
      </c>
      <c r="AX75" s="421"/>
      <c r="AY75" s="394">
        <f t="shared" ca="1" si="308"/>
        <v>0</v>
      </c>
      <c r="BA75" s="389">
        <f ca="1">$BC$6</f>
        <v>0</v>
      </c>
      <c r="BB75" s="390">
        <f t="shared" ref="BB75:BL75" ca="1" si="309">$BC$6</f>
        <v>0</v>
      </c>
      <c r="BC75" s="391">
        <f t="shared" ca="1" si="309"/>
        <v>0</v>
      </c>
      <c r="BD75" s="391">
        <f t="shared" ca="1" si="309"/>
        <v>0</v>
      </c>
      <c r="BE75" s="392">
        <f t="shared" ca="1" si="309"/>
        <v>0</v>
      </c>
      <c r="BF75" s="393">
        <f t="shared" ca="1" si="309"/>
        <v>0</v>
      </c>
      <c r="BG75" s="393">
        <f t="shared" ca="1" si="309"/>
        <v>0</v>
      </c>
      <c r="BH75" s="393">
        <f t="shared" ca="1" si="309"/>
        <v>0</v>
      </c>
      <c r="BI75" s="393"/>
      <c r="BJ75" s="393">
        <f t="shared" ca="1" si="309"/>
        <v>0</v>
      </c>
      <c r="BK75" s="421"/>
      <c r="BL75" s="394">
        <f t="shared" ca="1" si="309"/>
        <v>0</v>
      </c>
      <c r="BN75" s="389">
        <f ca="1">$BP$6</f>
        <v>0</v>
      </c>
      <c r="BO75" s="390">
        <f t="shared" ref="BO75:BY75" ca="1" si="310">$BP$6</f>
        <v>0</v>
      </c>
      <c r="BP75" s="391">
        <f t="shared" ca="1" si="310"/>
        <v>0</v>
      </c>
      <c r="BQ75" s="391">
        <f t="shared" ca="1" si="310"/>
        <v>0</v>
      </c>
      <c r="BR75" s="392">
        <f t="shared" ca="1" si="310"/>
        <v>0</v>
      </c>
      <c r="BS75" s="393">
        <f t="shared" ca="1" si="310"/>
        <v>0</v>
      </c>
      <c r="BT75" s="393">
        <f t="shared" ca="1" si="310"/>
        <v>0</v>
      </c>
      <c r="BU75" s="393">
        <f t="shared" ca="1" si="310"/>
        <v>0</v>
      </c>
      <c r="BV75" s="393"/>
      <c r="BW75" s="393">
        <f t="shared" ca="1" si="310"/>
        <v>0</v>
      </c>
      <c r="BX75" s="421"/>
      <c r="BY75" s="394">
        <f t="shared" ca="1" si="310"/>
        <v>0</v>
      </c>
      <c r="CA75" s="389">
        <f ca="1">$CC$6</f>
        <v>0</v>
      </c>
      <c r="CB75" s="390">
        <f t="shared" ref="CB75:CL75" ca="1" si="311">$CC$6</f>
        <v>0</v>
      </c>
      <c r="CC75" s="391">
        <f t="shared" ca="1" si="311"/>
        <v>0</v>
      </c>
      <c r="CD75" s="391">
        <f t="shared" ca="1" si="311"/>
        <v>0</v>
      </c>
      <c r="CE75" s="392">
        <f t="shared" ca="1" si="311"/>
        <v>0</v>
      </c>
      <c r="CF75" s="393">
        <f t="shared" ca="1" si="311"/>
        <v>0</v>
      </c>
      <c r="CG75" s="393">
        <f t="shared" ca="1" si="311"/>
        <v>0</v>
      </c>
      <c r="CH75" s="393">
        <f t="shared" ca="1" si="311"/>
        <v>0</v>
      </c>
      <c r="CI75" s="393"/>
      <c r="CJ75" s="393">
        <f t="shared" ca="1" si="311"/>
        <v>0</v>
      </c>
      <c r="CK75" s="421"/>
      <c r="CL75" s="394">
        <f t="shared" ca="1" si="311"/>
        <v>0</v>
      </c>
    </row>
    <row r="76" spans="1:90">
      <c r="A76" s="427"/>
      <c r="B76" s="378"/>
      <c r="C76" s="379"/>
      <c r="D76" s="379"/>
      <c r="E76" s="380"/>
      <c r="F76" s="381"/>
      <c r="G76" s="381"/>
      <c r="H76" s="381"/>
      <c r="I76" s="381"/>
      <c r="J76" s="381"/>
      <c r="K76" s="498"/>
      <c r="L76" s="499"/>
      <c r="M76" s="500"/>
      <c r="N76" s="45"/>
      <c r="O76" s="378"/>
      <c r="P76" s="379"/>
      <c r="Q76" s="379"/>
      <c r="R76" s="380"/>
      <c r="S76" s="381"/>
      <c r="T76" s="381"/>
      <c r="U76" s="381"/>
      <c r="V76" s="381"/>
      <c r="W76" s="381"/>
      <c r="X76" s="498"/>
      <c r="Y76" s="502"/>
      <c r="Z76" s="500"/>
      <c r="AA76" s="45"/>
      <c r="AB76" s="378"/>
      <c r="AC76" s="379"/>
      <c r="AD76" s="379"/>
      <c r="AE76" s="380"/>
      <c r="AF76" s="381"/>
      <c r="AG76" s="381"/>
      <c r="AH76" s="381"/>
      <c r="AI76" s="381"/>
      <c r="AJ76" s="381"/>
      <c r="AK76" s="498"/>
      <c r="AL76" s="502"/>
      <c r="AM76" s="500"/>
      <c r="AN76" s="45"/>
      <c r="AO76" s="378"/>
      <c r="AP76" s="379"/>
      <c r="AQ76" s="379"/>
      <c r="AR76" s="380"/>
      <c r="AS76" s="381"/>
      <c r="AT76" s="381"/>
      <c r="AU76" s="381"/>
      <c r="AV76" s="381"/>
      <c r="AW76" s="381"/>
      <c r="AX76" s="498"/>
      <c r="AY76" s="502"/>
      <c r="AZ76" s="500"/>
      <c r="BA76" s="45"/>
      <c r="BB76" s="378"/>
      <c r="BC76" s="379"/>
      <c r="BD76" s="379"/>
      <c r="BE76" s="380"/>
      <c r="BF76" s="381"/>
      <c r="BG76" s="381"/>
      <c r="BH76" s="381"/>
      <c r="BI76" s="381"/>
      <c r="BJ76" s="381"/>
      <c r="BK76" s="498"/>
      <c r="BL76" s="502"/>
      <c r="BM76" s="500"/>
      <c r="BN76" s="45"/>
      <c r="BO76" s="378"/>
      <c r="BP76" s="379"/>
      <c r="BQ76" s="379"/>
      <c r="BR76" s="380"/>
      <c r="BS76" s="381"/>
      <c r="BT76" s="381"/>
      <c r="BU76" s="381"/>
      <c r="BV76" s="381"/>
      <c r="BW76" s="381"/>
      <c r="BX76" s="498"/>
      <c r="BY76" s="502"/>
      <c r="BZ76" s="500"/>
      <c r="CA76" s="45"/>
      <c r="CB76" s="378"/>
      <c r="CC76" s="379"/>
      <c r="CD76" s="379"/>
      <c r="CE76" s="380"/>
      <c r="CF76" s="381"/>
      <c r="CG76" s="381"/>
      <c r="CH76" s="381"/>
      <c r="CI76" s="381"/>
      <c r="CJ76" s="381"/>
      <c r="CK76" s="498"/>
      <c r="CL76" s="502"/>
    </row>
    <row r="77" spans="1:90">
      <c r="A77" s="427"/>
      <c r="B77" s="116" t="s">
        <v>43</v>
      </c>
      <c r="C77" s="379"/>
      <c r="D77" s="116" t="s">
        <v>44</v>
      </c>
      <c r="E77" s="380"/>
      <c r="F77" s="381"/>
      <c r="G77" s="381"/>
      <c r="H77" s="381"/>
      <c r="I77" s="381"/>
      <c r="J77" s="381"/>
      <c r="K77" s="498"/>
      <c r="L77" s="499"/>
      <c r="M77" s="500"/>
      <c r="N77" s="45"/>
      <c r="O77" s="116" t="s">
        <v>43</v>
      </c>
      <c r="P77" s="379"/>
      <c r="Q77" s="116" t="s">
        <v>44</v>
      </c>
      <c r="R77" s="380"/>
      <c r="S77" s="381"/>
      <c r="T77" s="381"/>
      <c r="U77" s="381"/>
      <c r="V77" s="381"/>
      <c r="W77" s="381"/>
      <c r="X77" s="498"/>
      <c r="Y77" s="502"/>
      <c r="Z77" s="500"/>
      <c r="AA77" s="45"/>
      <c r="AB77" s="116" t="s">
        <v>43</v>
      </c>
      <c r="AC77" s="379"/>
      <c r="AD77" s="116" t="s">
        <v>44</v>
      </c>
      <c r="AE77" s="380"/>
      <c r="AF77" s="381"/>
      <c r="AG77" s="381"/>
      <c r="AH77" s="381"/>
      <c r="AI77" s="381"/>
      <c r="AJ77" s="381"/>
      <c r="AK77" s="498"/>
      <c r="AL77" s="502"/>
      <c r="AM77" s="500"/>
      <c r="AN77" s="45"/>
      <c r="AO77" s="116" t="s">
        <v>43</v>
      </c>
      <c r="AP77" s="379"/>
      <c r="AQ77" s="116" t="s">
        <v>44</v>
      </c>
      <c r="AR77" s="380"/>
      <c r="AS77" s="381"/>
      <c r="AT77" s="381"/>
      <c r="AU77" s="381"/>
      <c r="AV77" s="381"/>
      <c r="AW77" s="381"/>
      <c r="AX77" s="498"/>
      <c r="AY77" s="502"/>
      <c r="AZ77" s="500"/>
      <c r="BA77" s="45"/>
      <c r="BB77" s="116" t="s">
        <v>43</v>
      </c>
      <c r="BC77" s="379"/>
      <c r="BD77" s="116" t="s">
        <v>44</v>
      </c>
      <c r="BE77" s="380"/>
      <c r="BF77" s="381"/>
      <c r="BG77" s="381"/>
      <c r="BH77" s="381"/>
      <c r="BI77" s="381"/>
      <c r="BJ77" s="381"/>
      <c r="BK77" s="498"/>
      <c r="BL77" s="502"/>
      <c r="BM77" s="500"/>
      <c r="BN77" s="45"/>
      <c r="BO77" s="116" t="s">
        <v>43</v>
      </c>
      <c r="BP77" s="379"/>
      <c r="BQ77" s="116" t="s">
        <v>44</v>
      </c>
      <c r="BR77" s="380"/>
      <c r="BS77" s="381"/>
      <c r="BT77" s="381"/>
      <c r="BU77" s="381"/>
      <c r="BV77" s="381"/>
      <c r="BW77" s="381"/>
      <c r="BX77" s="498"/>
      <c r="BY77" s="502"/>
      <c r="BZ77" s="500"/>
      <c r="CA77" s="45"/>
      <c r="CB77" s="116" t="s">
        <v>43</v>
      </c>
      <c r="CC77" s="379"/>
      <c r="CD77" s="116" t="s">
        <v>44</v>
      </c>
      <c r="CE77" s="380"/>
      <c r="CF77" s="381"/>
      <c r="CG77" s="381"/>
      <c r="CH77" s="381"/>
      <c r="CI77" s="381"/>
      <c r="CJ77" s="381"/>
      <c r="CK77" s="498"/>
      <c r="CL77" s="502"/>
    </row>
    <row r="78" spans="1:90" ht="15" thickBot="1">
      <c r="A78" s="551"/>
      <c r="B78" s="552"/>
      <c r="C78" s="552"/>
      <c r="D78" s="552"/>
      <c r="E78" s="552"/>
      <c r="F78" s="552"/>
      <c r="G78" s="552"/>
      <c r="H78" s="552"/>
      <c r="I78" s="552"/>
      <c r="J78" s="552"/>
      <c r="K78" s="552"/>
      <c r="L78" s="553"/>
      <c r="M78" s="500"/>
      <c r="N78" s="554"/>
      <c r="O78" s="555"/>
      <c r="P78" s="555"/>
      <c r="Q78" s="555"/>
      <c r="R78" s="555"/>
      <c r="S78" s="555"/>
      <c r="T78" s="555"/>
      <c r="U78" s="555"/>
      <c r="V78" s="555"/>
      <c r="W78" s="555"/>
      <c r="X78" s="555"/>
      <c r="Y78" s="556"/>
      <c r="Z78" s="500"/>
      <c r="AA78" s="554"/>
      <c r="AB78" s="555"/>
      <c r="AC78" s="555"/>
      <c r="AD78" s="555"/>
      <c r="AE78" s="555"/>
      <c r="AF78" s="555"/>
      <c r="AG78" s="555"/>
      <c r="AH78" s="555"/>
      <c r="AI78" s="555"/>
      <c r="AJ78" s="555"/>
      <c r="AK78" s="555"/>
      <c r="AL78" s="556"/>
      <c r="AM78" s="500"/>
      <c r="AN78" s="554"/>
      <c r="AO78" s="555"/>
      <c r="AP78" s="555"/>
      <c r="AQ78" s="555"/>
      <c r="AR78" s="555"/>
      <c r="AS78" s="555"/>
      <c r="AT78" s="555"/>
      <c r="AU78" s="555"/>
      <c r="AV78" s="555"/>
      <c r="AW78" s="555"/>
      <c r="AX78" s="555"/>
      <c r="AY78" s="556"/>
      <c r="AZ78" s="500"/>
      <c r="BA78" s="554"/>
      <c r="BB78" s="555"/>
      <c r="BC78" s="555"/>
      <c r="BD78" s="555"/>
      <c r="BE78" s="555"/>
      <c r="BF78" s="555"/>
      <c r="BG78" s="555"/>
      <c r="BH78" s="555"/>
      <c r="BI78" s="555"/>
      <c r="BJ78" s="555"/>
      <c r="BK78" s="555"/>
      <c r="BL78" s="556"/>
      <c r="BM78" s="500"/>
      <c r="BN78" s="554"/>
      <c r="BO78" s="555"/>
      <c r="BP78" s="555"/>
      <c r="BQ78" s="555"/>
      <c r="BR78" s="555"/>
      <c r="BS78" s="555"/>
      <c r="BT78" s="555"/>
      <c r="BU78" s="555"/>
      <c r="BV78" s="555"/>
      <c r="BW78" s="555"/>
      <c r="BX78" s="555"/>
      <c r="BY78" s="556"/>
      <c r="BZ78" s="500"/>
      <c r="CA78" s="554"/>
      <c r="CB78" s="555"/>
      <c r="CC78" s="555"/>
      <c r="CD78" s="555"/>
      <c r="CE78" s="555"/>
      <c r="CF78" s="555"/>
      <c r="CG78" s="555"/>
      <c r="CH78" s="555"/>
      <c r="CI78" s="555"/>
      <c r="CJ78" s="555"/>
      <c r="CK78" s="555"/>
      <c r="CL78" s="556"/>
    </row>
    <row r="79" spans="1:90">
      <c r="A79" s="500"/>
      <c r="B79" s="500"/>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c r="BB79" s="500"/>
      <c r="BC79" s="500"/>
      <c r="BD79" s="500"/>
      <c r="BE79" s="500"/>
      <c r="BF79" s="500"/>
      <c r="BG79" s="500"/>
      <c r="BH79" s="500"/>
      <c r="BI79" s="500"/>
      <c r="BJ79" s="500"/>
      <c r="BK79" s="500"/>
      <c r="BL79" s="500"/>
      <c r="BM79" s="500"/>
      <c r="BN79" s="500"/>
      <c r="BO79" s="500"/>
      <c r="BP79" s="500"/>
      <c r="BQ79" s="500"/>
      <c r="BR79" s="500"/>
      <c r="BS79" s="500"/>
      <c r="BT79" s="500"/>
      <c r="BU79" s="500"/>
      <c r="BV79" s="500"/>
      <c r="BW79" s="500"/>
      <c r="BX79" s="500"/>
      <c r="BY79" s="500"/>
      <c r="BZ79" s="500"/>
      <c r="CA79" s="500"/>
      <c r="CB79" s="500"/>
      <c r="CC79" s="500"/>
      <c r="CD79" s="500"/>
      <c r="CE79" s="500"/>
      <c r="CF79" s="500"/>
      <c r="CG79" s="500"/>
      <c r="CH79" s="500"/>
      <c r="CI79" s="500"/>
      <c r="CJ79" s="500"/>
      <c r="CK79" s="500"/>
      <c r="CL79" s="500"/>
    </row>
    <row r="80" spans="1:90">
      <c r="A80" s="500"/>
      <c r="B80" s="500"/>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c r="BB80" s="500"/>
      <c r="BC80" s="500"/>
      <c r="BD80" s="500"/>
      <c r="BE80" s="500"/>
      <c r="BF80" s="500"/>
      <c r="BG80" s="500"/>
      <c r="BH80" s="500"/>
      <c r="BI80" s="500"/>
      <c r="BJ80" s="500"/>
      <c r="BK80" s="500"/>
      <c r="BL80" s="500"/>
      <c r="BM80" s="500"/>
      <c r="BN80" s="500"/>
      <c r="BO80" s="500"/>
      <c r="BP80" s="500"/>
      <c r="BQ80" s="500"/>
      <c r="BR80" s="500"/>
      <c r="BS80" s="500"/>
      <c r="BT80" s="500"/>
      <c r="BU80" s="500"/>
      <c r="BV80" s="500"/>
      <c r="BW80" s="500"/>
      <c r="BX80" s="500"/>
      <c r="BY80" s="500"/>
      <c r="BZ80" s="500"/>
      <c r="CA80" s="500"/>
      <c r="CB80" s="500"/>
      <c r="CC80" s="500"/>
      <c r="CD80" s="500"/>
      <c r="CE80" s="500"/>
      <c r="CF80" s="500"/>
      <c r="CG80" s="500"/>
      <c r="CH80" s="500"/>
      <c r="CI80" s="500"/>
      <c r="CJ80" s="500"/>
      <c r="CK80" s="500"/>
      <c r="CL80" s="500"/>
    </row>
    <row r="81" spans="1:90">
      <c r="A81" s="500"/>
      <c r="B81" s="500"/>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c r="BG81" s="500"/>
      <c r="BH81" s="500"/>
      <c r="BI81" s="500"/>
      <c r="BJ81" s="500"/>
      <c r="BK81" s="500"/>
      <c r="BL81" s="500"/>
      <c r="BM81" s="500"/>
      <c r="BN81" s="500"/>
      <c r="BO81" s="500"/>
      <c r="BP81" s="500"/>
      <c r="BQ81" s="500"/>
      <c r="BR81" s="500"/>
      <c r="BS81" s="500"/>
      <c r="BT81" s="500"/>
      <c r="BU81" s="500"/>
      <c r="BV81" s="500"/>
      <c r="BW81" s="500"/>
      <c r="BX81" s="500"/>
      <c r="BY81" s="500"/>
      <c r="BZ81" s="500"/>
      <c r="CA81" s="500"/>
      <c r="CB81" s="500"/>
      <c r="CC81" s="500"/>
      <c r="CD81" s="500"/>
      <c r="CE81" s="500"/>
      <c r="CF81" s="500"/>
      <c r="CG81" s="500"/>
      <c r="CH81" s="500"/>
      <c r="CI81" s="500"/>
      <c r="CJ81" s="500"/>
      <c r="CK81" s="500"/>
      <c r="CL81" s="500"/>
    </row>
    <row r="82" spans="1:90">
      <c r="A82" s="500"/>
      <c r="B82" s="500"/>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c r="BB82" s="500"/>
      <c r="BC82" s="500"/>
      <c r="BD82" s="500"/>
      <c r="BE82" s="500"/>
      <c r="BF82" s="500"/>
      <c r="BG82" s="500"/>
      <c r="BH82" s="500"/>
      <c r="BI82" s="500"/>
      <c r="BJ82" s="500"/>
      <c r="BK82" s="500"/>
      <c r="BL82" s="500"/>
      <c r="BM82" s="500"/>
      <c r="BN82" s="500"/>
      <c r="BO82" s="500"/>
      <c r="BP82" s="500"/>
      <c r="BQ82" s="500"/>
      <c r="BR82" s="500"/>
      <c r="BS82" s="500"/>
      <c r="BT82" s="500"/>
      <c r="BU82" s="500"/>
      <c r="BV82" s="500"/>
      <c r="BW82" s="500"/>
      <c r="BX82" s="500"/>
      <c r="BY82" s="500"/>
      <c r="BZ82" s="500"/>
      <c r="CA82" s="500"/>
      <c r="CB82" s="500"/>
      <c r="CC82" s="500"/>
      <c r="CD82" s="500"/>
      <c r="CE82" s="500"/>
      <c r="CF82" s="500"/>
      <c r="CG82" s="500"/>
      <c r="CH82" s="500"/>
      <c r="CI82" s="500"/>
      <c r="CJ82" s="500"/>
      <c r="CK82" s="500"/>
      <c r="CL82" s="500"/>
    </row>
    <row r="83" spans="1:90">
      <c r="A83" s="500"/>
      <c r="B83" s="500"/>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c r="BB83" s="500"/>
      <c r="BC83" s="500"/>
      <c r="BD83" s="500"/>
      <c r="BE83" s="500"/>
      <c r="BF83" s="500"/>
      <c r="BG83" s="500"/>
      <c r="BH83" s="500"/>
      <c r="BI83" s="500"/>
      <c r="BJ83" s="500"/>
      <c r="BK83" s="500"/>
      <c r="BL83" s="500"/>
      <c r="BM83" s="500"/>
      <c r="BN83" s="500"/>
      <c r="BO83" s="500"/>
      <c r="BP83" s="500"/>
      <c r="BQ83" s="500"/>
      <c r="BR83" s="500"/>
      <c r="BS83" s="500"/>
      <c r="BT83" s="500"/>
      <c r="BU83" s="500"/>
      <c r="BV83" s="500"/>
      <c r="BW83" s="500"/>
      <c r="BX83" s="500"/>
      <c r="BY83" s="500"/>
      <c r="BZ83" s="500"/>
      <c r="CA83" s="500"/>
      <c r="CB83" s="500"/>
      <c r="CC83" s="500"/>
      <c r="CD83" s="500"/>
      <c r="CE83" s="500"/>
      <c r="CF83" s="500"/>
      <c r="CG83" s="500"/>
      <c r="CH83" s="500"/>
      <c r="CI83" s="500"/>
      <c r="CJ83" s="500"/>
      <c r="CK83" s="500"/>
      <c r="CL83" s="500"/>
    </row>
    <row r="84" spans="1:90">
      <c r="A84" s="500"/>
      <c r="B84" s="500"/>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c r="BB84" s="500"/>
      <c r="BC84" s="500"/>
      <c r="BD84" s="500"/>
      <c r="BE84" s="500"/>
      <c r="BF84" s="500"/>
      <c r="BG84" s="500"/>
      <c r="BH84" s="500"/>
      <c r="BI84" s="500"/>
      <c r="BJ84" s="500"/>
      <c r="BK84" s="500"/>
      <c r="BL84" s="500"/>
      <c r="BM84" s="500"/>
      <c r="BN84" s="500"/>
      <c r="BO84" s="500"/>
      <c r="BP84" s="500"/>
      <c r="BQ84" s="500"/>
      <c r="BR84" s="500"/>
      <c r="BS84" s="500"/>
      <c r="BT84" s="500"/>
      <c r="BU84" s="500"/>
      <c r="BV84" s="500"/>
      <c r="BW84" s="500"/>
      <c r="BX84" s="500"/>
      <c r="BY84" s="500"/>
      <c r="BZ84" s="500"/>
      <c r="CA84" s="500"/>
      <c r="CB84" s="500"/>
      <c r="CC84" s="500"/>
      <c r="CD84" s="500"/>
      <c r="CE84" s="500"/>
      <c r="CF84" s="500"/>
      <c r="CG84" s="500"/>
      <c r="CH84" s="500"/>
      <c r="CI84" s="500"/>
      <c r="CJ84" s="500"/>
      <c r="CK84" s="500"/>
      <c r="CL84" s="500"/>
    </row>
    <row r="101" ht="54.75" customHeight="1"/>
  </sheetData>
  <sheetProtection algorithmName="SHA-512" hashValue="1c1Zo6frwUuRHoX/hyZptHMZ+Gfp44tn3ycJe8yWWH9By78AYGoEONHN0FMaiT9zMBciMnzjFGxxU/aIgqIVDA==" saltValue="NdNKNb9Fs0AsOaQHQMVg/A==" spinCount="100000" sheet="1" selectLockedCells="1"/>
  <mergeCells count="26">
    <mergeCell ref="C66:D66"/>
    <mergeCell ref="H67:J67"/>
    <mergeCell ref="H68:J68"/>
    <mergeCell ref="H69:J69"/>
    <mergeCell ref="H70:J70"/>
    <mergeCell ref="H71:J71"/>
    <mergeCell ref="H72:J72"/>
    <mergeCell ref="G63:J63"/>
    <mergeCell ref="G62:J62"/>
    <mergeCell ref="G61:J61"/>
    <mergeCell ref="C53:D53"/>
    <mergeCell ref="G60:J60"/>
    <mergeCell ref="G56:J56"/>
    <mergeCell ref="G58:J58"/>
    <mergeCell ref="G59:J59"/>
    <mergeCell ref="G57:J57"/>
    <mergeCell ref="B3:K3"/>
    <mergeCell ref="C6:E6"/>
    <mergeCell ref="C7:E7"/>
    <mergeCell ref="C8:E8"/>
    <mergeCell ref="B5:E5"/>
    <mergeCell ref="P6:R6"/>
    <mergeCell ref="P7:R7"/>
    <mergeCell ref="P8:R8"/>
    <mergeCell ref="G55:J55"/>
    <mergeCell ref="G53:J54"/>
  </mergeCells>
  <phoneticPr fontId="48" type="noConversion"/>
  <conditionalFormatting sqref="A1:CM79">
    <cfRule type="expression" dxfId="191" priority="7" stopIfTrue="1">
      <formula>AND(A$1&gt;0,INDIRECT("proj"&amp;A$1)&amp;"1"="1")</formula>
    </cfRule>
  </conditionalFormatting>
  <conditionalFormatting sqref="B17:B26">
    <cfRule type="expression" dxfId="190" priority="478">
      <formula>LEFT($B17,5)="Auftr"</formula>
    </cfRule>
  </conditionalFormatting>
  <conditionalFormatting sqref="B29:B33">
    <cfRule type="expression" dxfId="189" priority="432">
      <formula>LEFT($B29,5)="Sacha"</formula>
    </cfRule>
  </conditionalFormatting>
  <conditionalFormatting sqref="B36">
    <cfRule type="expression" dxfId="188" priority="480">
      <formula>AND($C$35&lt;&gt;"ja",$D$35&lt;&gt;"ja",$E$35&lt;&gt;"ja",$F$35&lt;&gt;"ja",$G$35&lt;&gt;"ja",$H$35&lt;&gt;"ja")</formula>
    </cfRule>
  </conditionalFormatting>
  <conditionalFormatting sqref="C6:E8">
    <cfRule type="expression" dxfId="187" priority="482" stopIfTrue="1">
      <formula>C6&amp;"1"="1"</formula>
    </cfRule>
  </conditionalFormatting>
  <conditionalFormatting sqref="C7:E8">
    <cfRule type="containsText" dxfId="186" priority="460" operator="containsText" text="Bei Allg. Angaben eingeben.">
      <formula>NOT(ISERROR(SEARCH("Bei Allg. Angaben eingeben.",C7)))</formula>
    </cfRule>
  </conditionalFormatting>
  <conditionalFormatting sqref="C33:J43 C32:D32 F32:J32 C46:J51 C11:J31">
    <cfRule type="expression" dxfId="185" priority="473">
      <formula>NOT(C$9)</formula>
    </cfRule>
  </conditionalFormatting>
  <conditionalFormatting sqref="C34:J36 C32:D33 F32:J33 C42:J42 C68:I72 C11:J31">
    <cfRule type="expression" dxfId="184" priority="481" stopIfTrue="1">
      <formula>AND(C11&amp;"1"="1",LEFT($B11,5)&lt;&gt;"Auftr",LEFT($B11,5)&lt;&gt;"Sacha")</formula>
    </cfRule>
  </conditionalFormatting>
  <conditionalFormatting sqref="C36:J36">
    <cfRule type="expression" dxfId="183" priority="37" stopIfTrue="1">
      <formula>AND(C35&lt;&gt;"ja")</formula>
    </cfRule>
    <cfRule type="expression" dxfId="182" priority="479">
      <formula>AND(C35&lt;&gt;"ja",C36&amp;"1"&lt;&gt;"1")</formula>
    </cfRule>
  </conditionalFormatting>
  <conditionalFormatting sqref="E33">
    <cfRule type="expression" dxfId="181" priority="491" stopIfTrue="1">
      <formula>AND(E33&amp;"1"="1",LEFT($B32,5)&lt;&gt;"Auftr",LEFT($B32,5)&lt;&gt;"Sacha")</formula>
    </cfRule>
  </conditionalFormatting>
  <conditionalFormatting sqref="O17:O26">
    <cfRule type="expression" dxfId="180" priority="109">
      <formula>LEFT($B17,5)="Auftr"</formula>
    </cfRule>
  </conditionalFormatting>
  <conditionalFormatting sqref="O29:O33">
    <cfRule type="expression" dxfId="179" priority="106">
      <formula>LEFT($B29,5)="Sacha"</formula>
    </cfRule>
  </conditionalFormatting>
  <conditionalFormatting sqref="O36">
    <cfRule type="expression" dxfId="178" priority="35">
      <formula>AND($C$35&lt;&gt;"ja",$D$35&lt;&gt;"ja",$E$35&lt;&gt;"ja",$F$35&lt;&gt;"ja",$G$35&lt;&gt;"ja",$H$35&lt;&gt;"ja")</formula>
    </cfRule>
  </conditionalFormatting>
  <conditionalFormatting sqref="P6:P8">
    <cfRule type="expression" dxfId="177" priority="155" stopIfTrue="1">
      <formula>P6&amp;"1"="1"</formula>
    </cfRule>
  </conditionalFormatting>
  <conditionalFormatting sqref="P7:P8">
    <cfRule type="containsText" dxfId="176" priority="107" operator="containsText" text="Bei Allg. Angaben eingeben.">
      <formula>NOT(ISERROR(SEARCH("Bei Allg. Angaben eingeben.",P7)))</formula>
    </cfRule>
  </conditionalFormatting>
  <conditionalFormatting sqref="P11:W15">
    <cfRule type="expression" dxfId="175" priority="61" stopIfTrue="1">
      <formula>AND(P11&amp;"1"="1",LEFT($B11,5)&lt;&gt;"Auftr",LEFT($B11,5)&lt;&gt;"Sacha")</formula>
    </cfRule>
  </conditionalFormatting>
  <conditionalFormatting sqref="P11:W43">
    <cfRule type="expression" dxfId="174" priority="41">
      <formula>NOT(P$9)</formula>
    </cfRule>
  </conditionalFormatting>
  <conditionalFormatting sqref="P16:W36 P42:W42 P68:V72">
    <cfRule type="expression" dxfId="173" priority="113" stopIfTrue="1">
      <formula>AND(P16&amp;"1"="1",LEFT($B16,5)&lt;&gt;"Auftr",LEFT($B16,5)&lt;&gt;"Sacha")</formula>
    </cfRule>
  </conditionalFormatting>
  <conditionalFormatting sqref="P36:W36 P42:W42">
    <cfRule type="expression" dxfId="172" priority="36" stopIfTrue="1">
      <formula>AND(P36&amp;"1"="1",LEFT($B36,5)&lt;&gt;"Auftr",LEFT($B36,5)&lt;&gt;"Sacha")</formula>
    </cfRule>
  </conditionalFormatting>
  <conditionalFormatting sqref="P36:W36">
    <cfRule type="expression" dxfId="171" priority="32" stopIfTrue="1">
      <formula>AND(P35&lt;&gt;"ja")</formula>
    </cfRule>
    <cfRule type="expression" dxfId="170" priority="34">
      <formula>AND(P35&lt;&gt;"ja",P36&amp;"1"&lt;&gt;"1")</formula>
    </cfRule>
    <cfRule type="expression" dxfId="169" priority="110">
      <formula>AND(P35&lt;&gt;"ja",P36&amp;"1"&lt;&gt;"1")</formula>
    </cfRule>
    <cfRule type="expression" dxfId="168" priority="112" stopIfTrue="1">
      <formula>AND(P35&lt;&gt;"ja")</formula>
    </cfRule>
  </conditionalFormatting>
  <conditionalFormatting sqref="P46:W51">
    <cfRule type="expression" dxfId="167" priority="108">
      <formula>NOT(P$9)</formula>
    </cfRule>
  </conditionalFormatting>
  <conditionalFormatting sqref="AB17:AB26">
    <cfRule type="expression" dxfId="166" priority="100">
      <formula>LEFT($B17,5)="Auftr"</formula>
    </cfRule>
  </conditionalFormatting>
  <conditionalFormatting sqref="AB29:AB33">
    <cfRule type="expression" dxfId="165" priority="97">
      <formula>LEFT($B29,5)="Sacha"</formula>
    </cfRule>
  </conditionalFormatting>
  <conditionalFormatting sqref="AB36">
    <cfRule type="expression" dxfId="164" priority="31">
      <formula>AND($C$35&lt;&gt;"ja",$D$35&lt;&gt;"ja",$E$35&lt;&gt;"ja",$F$35&lt;&gt;"ja",$G$35&lt;&gt;"ja",$H$35&lt;&gt;"ja")</formula>
    </cfRule>
  </conditionalFormatting>
  <conditionalFormatting sqref="AC6:AE8">
    <cfRule type="expression" dxfId="163" priority="105" stopIfTrue="1">
      <formula>AC6&amp;"1"="1"</formula>
    </cfRule>
  </conditionalFormatting>
  <conditionalFormatting sqref="AC7:AE8">
    <cfRule type="containsText" dxfId="162" priority="98" operator="containsText" text="Bei Allg. Angaben eingeben.">
      <formula>NOT(ISERROR(SEARCH("Bei Allg. Angaben eingeben.",AC7)))</formula>
    </cfRule>
  </conditionalFormatting>
  <conditionalFormatting sqref="AC11:AJ15">
    <cfRule type="expression" dxfId="161" priority="59" stopIfTrue="1">
      <formula>AND(AC11&amp;"1"="1",LEFT($B11,5)&lt;&gt;"Auftr",LEFT($B11,5)&lt;&gt;"Sacha")</formula>
    </cfRule>
  </conditionalFormatting>
  <conditionalFormatting sqref="AC11:AJ43">
    <cfRule type="expression" dxfId="160" priority="47">
      <formula>NOT(AC$9)</formula>
    </cfRule>
  </conditionalFormatting>
  <conditionalFormatting sqref="AC16:AJ36 AC42:AJ42 AC68:AI72">
    <cfRule type="expression" dxfId="159" priority="104" stopIfTrue="1">
      <formula>AND(AC16&amp;"1"="1",LEFT($B16,5)&lt;&gt;"Auftr",LEFT($B16,5)&lt;&gt;"Sacha")</formula>
    </cfRule>
  </conditionalFormatting>
  <conditionalFormatting sqref="AC36:AJ36 AC42:AJ42">
    <cfRule type="expression" dxfId="158" priority="33" stopIfTrue="1">
      <formula>AND(AC36&amp;"1"="1",LEFT($B36,5)&lt;&gt;"Auftr",LEFT($B36,5)&lt;&gt;"Sacha")</formula>
    </cfRule>
  </conditionalFormatting>
  <conditionalFormatting sqref="AC36:AJ36">
    <cfRule type="expression" dxfId="157" priority="28" stopIfTrue="1">
      <formula>AND(AC35&lt;&gt;"ja")</formula>
    </cfRule>
    <cfRule type="expression" dxfId="156" priority="30">
      <formula>AND(AC35&lt;&gt;"ja",AC36&amp;"1"&lt;&gt;"1")</formula>
    </cfRule>
    <cfRule type="expression" dxfId="155" priority="101">
      <formula>AND(AC35&lt;&gt;"ja",AC36&amp;"1"&lt;&gt;"1")</formula>
    </cfRule>
    <cfRule type="expression" dxfId="154" priority="103" stopIfTrue="1">
      <formula>AND(AC35&lt;&gt;"ja")</formula>
    </cfRule>
  </conditionalFormatting>
  <conditionalFormatting sqref="AC36:AJ43">
    <cfRule type="expression" dxfId="153" priority="29">
      <formula>NOT(AC$9)</formula>
    </cfRule>
  </conditionalFormatting>
  <conditionalFormatting sqref="AC46:AJ51">
    <cfRule type="expression" dxfId="152" priority="99">
      <formula>NOT(AC$9)</formula>
    </cfRule>
  </conditionalFormatting>
  <conditionalFormatting sqref="AO17:AO26">
    <cfRule type="expression" dxfId="151" priority="91">
      <formula>LEFT($B17,5)="Auftr"</formula>
    </cfRule>
  </conditionalFormatting>
  <conditionalFormatting sqref="AO29:AO33">
    <cfRule type="expression" dxfId="150" priority="88">
      <formula>LEFT($B29,5)="Sacha"</formula>
    </cfRule>
  </conditionalFormatting>
  <conditionalFormatting sqref="AO36">
    <cfRule type="expression" dxfId="149" priority="26">
      <formula>AND($C$35&lt;&gt;"ja",$D$35&lt;&gt;"ja",$E$35&lt;&gt;"ja",$F$35&lt;&gt;"ja",$G$35&lt;&gt;"ja",$H$35&lt;&gt;"ja")</formula>
    </cfRule>
  </conditionalFormatting>
  <conditionalFormatting sqref="AP6:AR8">
    <cfRule type="expression" dxfId="148" priority="96" stopIfTrue="1">
      <formula>AP6&amp;"1"="1"</formula>
    </cfRule>
  </conditionalFormatting>
  <conditionalFormatting sqref="AP7:AR8">
    <cfRule type="containsText" dxfId="147" priority="89" operator="containsText" text="Bei Allg. Angaben eingeben.">
      <formula>NOT(ISERROR(SEARCH("Bei Allg. Angaben eingeben.",AP7)))</formula>
    </cfRule>
  </conditionalFormatting>
  <conditionalFormatting sqref="AP11:AW15">
    <cfRule type="expression" dxfId="146" priority="57" stopIfTrue="1">
      <formula>AND(AP11&amp;"1"="1",LEFT($B11,5)&lt;&gt;"Auftr",LEFT($B11,5)&lt;&gt;"Sacha")</formula>
    </cfRule>
  </conditionalFormatting>
  <conditionalFormatting sqref="AP11:AW43">
    <cfRule type="expression" dxfId="145" priority="46">
      <formula>NOT(AP$9)</formula>
    </cfRule>
  </conditionalFormatting>
  <conditionalFormatting sqref="AP16:AW36 AP42:AW42 AP68:AV72">
    <cfRule type="expression" dxfId="144" priority="95" stopIfTrue="1">
      <formula>AND(AP16&amp;"1"="1",LEFT($B16,5)&lt;&gt;"Auftr",LEFT($B16,5)&lt;&gt;"Sacha")</formula>
    </cfRule>
  </conditionalFormatting>
  <conditionalFormatting sqref="AP36:AW36 AP42:AW42">
    <cfRule type="expression" dxfId="143" priority="27" stopIfTrue="1">
      <formula>AND(AP36&amp;"1"="1",LEFT($B36,5)&lt;&gt;"Auftr",LEFT($B36,5)&lt;&gt;"Sacha")</formula>
    </cfRule>
  </conditionalFormatting>
  <conditionalFormatting sqref="AP36:AW36">
    <cfRule type="expression" dxfId="142" priority="23" stopIfTrue="1">
      <formula>AND(AP35&lt;&gt;"ja")</formula>
    </cfRule>
    <cfRule type="expression" dxfId="141" priority="25">
      <formula>AND(AP35&lt;&gt;"ja",AP36&amp;"1"&lt;&gt;"1")</formula>
    </cfRule>
    <cfRule type="expression" dxfId="140" priority="92">
      <formula>AND(AP35&lt;&gt;"ja",AP36&amp;"1"&lt;&gt;"1")</formula>
    </cfRule>
    <cfRule type="expression" dxfId="139" priority="94" stopIfTrue="1">
      <formula>AND(AP35&lt;&gt;"ja")</formula>
    </cfRule>
  </conditionalFormatting>
  <conditionalFormatting sqref="AP36:AW43">
    <cfRule type="expression" dxfId="138" priority="24">
      <formula>NOT(AP$9)</formula>
    </cfRule>
  </conditionalFormatting>
  <conditionalFormatting sqref="AP46:AW51">
    <cfRule type="expression" dxfId="137" priority="90">
      <formula>NOT(AP$9)</formula>
    </cfRule>
  </conditionalFormatting>
  <conditionalFormatting sqref="AT12">
    <cfRule type="expression" dxfId="136" priority="5">
      <formula>NOT(AT$9)</formula>
    </cfRule>
    <cfRule type="expression" dxfId="135" priority="6" stopIfTrue="1">
      <formula>AND(AT12&amp;"1"="1",LEFT($B12,5)&lt;&gt;"Auftr",LEFT($B12,5)&lt;&gt;"Sacha")</formula>
    </cfRule>
  </conditionalFormatting>
  <conditionalFormatting sqref="BB17:BB26">
    <cfRule type="expression" dxfId="134" priority="82">
      <formula>LEFT($B17,5)="Auftr"</formula>
    </cfRule>
  </conditionalFormatting>
  <conditionalFormatting sqref="BB29:BB33">
    <cfRule type="expression" dxfId="133" priority="79">
      <formula>LEFT($B29,5)="Sacha"</formula>
    </cfRule>
  </conditionalFormatting>
  <conditionalFormatting sqref="BB36">
    <cfRule type="expression" dxfId="132" priority="21">
      <formula>AND($C$35&lt;&gt;"ja",$D$35&lt;&gt;"ja",$E$35&lt;&gt;"ja",$F$35&lt;&gt;"ja",$G$35&lt;&gt;"ja",$H$35&lt;&gt;"ja")</formula>
    </cfRule>
  </conditionalFormatting>
  <conditionalFormatting sqref="BC6:BE8">
    <cfRule type="expression" dxfId="131" priority="87" stopIfTrue="1">
      <formula>BC6&amp;"1"="1"</formula>
    </cfRule>
  </conditionalFormatting>
  <conditionalFormatting sqref="BC7:BE8">
    <cfRule type="containsText" dxfId="130" priority="80" operator="containsText" text="Bei Allg. Angaben eingeben.">
      <formula>NOT(ISERROR(SEARCH("Bei Allg. Angaben eingeben.",BC7)))</formula>
    </cfRule>
  </conditionalFormatting>
  <conditionalFormatting sqref="BC11:BJ15">
    <cfRule type="expression" dxfId="129" priority="54" stopIfTrue="1">
      <formula>AND(BC11&amp;"1"="1",LEFT($B11,5)&lt;&gt;"Auftr",LEFT($B11,5)&lt;&gt;"Sacha")</formula>
    </cfRule>
  </conditionalFormatting>
  <conditionalFormatting sqref="BC11:BJ43">
    <cfRule type="expression" dxfId="128" priority="45">
      <formula>NOT(BC$9)</formula>
    </cfRule>
  </conditionalFormatting>
  <conditionalFormatting sqref="BC16:BJ36 BC42:BJ42 BC68:BI72">
    <cfRule type="expression" dxfId="127" priority="86" stopIfTrue="1">
      <formula>AND(BC16&amp;"1"="1",LEFT($B16,5)&lt;&gt;"Auftr",LEFT($B16,5)&lt;&gt;"Sacha")</formula>
    </cfRule>
  </conditionalFormatting>
  <conditionalFormatting sqref="BC36:BJ36 BC42:BJ42">
    <cfRule type="expression" dxfId="126" priority="22" stopIfTrue="1">
      <formula>AND(BC36&amp;"1"="1",LEFT($B36,5)&lt;&gt;"Auftr",LEFT($B36,5)&lt;&gt;"Sacha")</formula>
    </cfRule>
  </conditionalFormatting>
  <conditionalFormatting sqref="BC36:BJ36">
    <cfRule type="expression" dxfId="125" priority="18" stopIfTrue="1">
      <formula>AND(BC35&lt;&gt;"ja")</formula>
    </cfRule>
    <cfRule type="expression" dxfId="124" priority="20">
      <formula>AND(BC35&lt;&gt;"ja",BC36&amp;"1"&lt;&gt;"1")</formula>
    </cfRule>
    <cfRule type="expression" dxfId="123" priority="83">
      <formula>AND(BC35&lt;&gt;"ja",BC36&amp;"1"&lt;&gt;"1")</formula>
    </cfRule>
    <cfRule type="expression" dxfId="122" priority="85" stopIfTrue="1">
      <formula>AND(BC35&lt;&gt;"ja")</formula>
    </cfRule>
  </conditionalFormatting>
  <conditionalFormatting sqref="BC36:BJ43">
    <cfRule type="expression" dxfId="121" priority="19">
      <formula>NOT(BC$9)</formula>
    </cfRule>
  </conditionalFormatting>
  <conditionalFormatting sqref="BC46:BJ51">
    <cfRule type="expression" dxfId="120" priority="81">
      <formula>NOT(BC$9)</formula>
    </cfRule>
  </conditionalFormatting>
  <conditionalFormatting sqref="BG12">
    <cfRule type="expression" dxfId="119" priority="3">
      <formula>NOT(BG$9)</formula>
    </cfRule>
    <cfRule type="expression" dxfId="118" priority="4" stopIfTrue="1">
      <formula>AND(BG12&amp;"1"="1",LEFT($B12,5)&lt;&gt;"Auftr",LEFT($B12,5)&lt;&gt;"Sacha")</formula>
    </cfRule>
  </conditionalFormatting>
  <conditionalFormatting sqref="BO17:BO26">
    <cfRule type="expression" dxfId="117" priority="73">
      <formula>LEFT($B17,5)="Auftr"</formula>
    </cfRule>
  </conditionalFormatting>
  <conditionalFormatting sqref="BO29:BO33">
    <cfRule type="expression" dxfId="116" priority="70">
      <formula>LEFT($B29,5)="Sacha"</formula>
    </cfRule>
  </conditionalFormatting>
  <conditionalFormatting sqref="BO36">
    <cfRule type="expression" dxfId="115" priority="16">
      <formula>AND($C$35&lt;&gt;"ja",$D$35&lt;&gt;"ja",$E$35&lt;&gt;"ja",$F$35&lt;&gt;"ja",$G$35&lt;&gt;"ja",$H$35&lt;&gt;"ja")</formula>
    </cfRule>
  </conditionalFormatting>
  <conditionalFormatting sqref="BP6:BR8">
    <cfRule type="expression" dxfId="114" priority="78" stopIfTrue="1">
      <formula>BP6&amp;"1"="1"</formula>
    </cfRule>
  </conditionalFormatting>
  <conditionalFormatting sqref="BP7:BR8">
    <cfRule type="containsText" dxfId="113" priority="71" operator="containsText" text="Bei Allg. Angaben eingeben.">
      <formula>NOT(ISERROR(SEARCH("Bei Allg. Angaben eingeben.",BP7)))</formula>
    </cfRule>
  </conditionalFormatting>
  <conditionalFormatting sqref="BP11:BW15">
    <cfRule type="expression" dxfId="112" priority="52" stopIfTrue="1">
      <formula>AND(BP11&amp;"1"="1",LEFT($B11,5)&lt;&gt;"Auftr",LEFT($B11,5)&lt;&gt;"Sacha")</formula>
    </cfRule>
  </conditionalFormatting>
  <conditionalFormatting sqref="BP11:BW43">
    <cfRule type="expression" dxfId="111" priority="44">
      <formula>NOT(BP$9)</formula>
    </cfRule>
  </conditionalFormatting>
  <conditionalFormatting sqref="BP16:BW36 BP42:BW42 BP68:BV72">
    <cfRule type="expression" dxfId="110" priority="77" stopIfTrue="1">
      <formula>AND(BP16&amp;"1"="1",LEFT($B16,5)&lt;&gt;"Auftr",LEFT($B16,5)&lt;&gt;"Sacha")</formula>
    </cfRule>
  </conditionalFormatting>
  <conditionalFormatting sqref="BP36:BW36 BP42:BW42">
    <cfRule type="expression" dxfId="109" priority="17" stopIfTrue="1">
      <formula>AND(BP36&amp;"1"="1",LEFT($B36,5)&lt;&gt;"Auftr",LEFT($B36,5)&lt;&gt;"Sacha")</formula>
    </cfRule>
  </conditionalFormatting>
  <conditionalFormatting sqref="BP36:BW36">
    <cfRule type="expression" dxfId="108" priority="13" stopIfTrue="1">
      <formula>AND(BP35&lt;&gt;"ja")</formula>
    </cfRule>
    <cfRule type="expression" dxfId="107" priority="15">
      <formula>AND(BP35&lt;&gt;"ja",BP36&amp;"1"&lt;&gt;"1")</formula>
    </cfRule>
    <cfRule type="expression" dxfId="106" priority="74">
      <formula>AND(BP35&lt;&gt;"ja",BP36&amp;"1"&lt;&gt;"1")</formula>
    </cfRule>
    <cfRule type="expression" dxfId="105" priority="76" stopIfTrue="1">
      <formula>AND(BP35&lt;&gt;"ja")</formula>
    </cfRule>
  </conditionalFormatting>
  <conditionalFormatting sqref="BP36:BW43">
    <cfRule type="expression" dxfId="104" priority="14">
      <formula>NOT(BP$9)</formula>
    </cfRule>
  </conditionalFormatting>
  <conditionalFormatting sqref="BP46:BW51">
    <cfRule type="expression" dxfId="103" priority="72">
      <formula>NOT(BP$9)</formula>
    </cfRule>
  </conditionalFormatting>
  <conditionalFormatting sqref="BT12">
    <cfRule type="expression" dxfId="102" priority="1">
      <formula>NOT(BT$9)</formula>
    </cfRule>
    <cfRule type="expression" dxfId="101" priority="2" stopIfTrue="1">
      <formula>AND(BT12&amp;"1"="1",LEFT($B12,5)&lt;&gt;"Auftr",LEFT($B12,5)&lt;&gt;"Sacha")</formula>
    </cfRule>
  </conditionalFormatting>
  <conditionalFormatting sqref="CB17:CB26">
    <cfRule type="expression" dxfId="100" priority="65">
      <formula>LEFT($B17,5)="Auftr"</formula>
    </cfRule>
  </conditionalFormatting>
  <conditionalFormatting sqref="CB29:CB33">
    <cfRule type="expression" dxfId="99" priority="62">
      <formula>LEFT($B29,5)="Sacha"</formula>
    </cfRule>
  </conditionalFormatting>
  <conditionalFormatting sqref="CB36">
    <cfRule type="expression" dxfId="98" priority="11">
      <formula>AND($C$35&lt;&gt;"ja",$D$35&lt;&gt;"ja",$E$35&lt;&gt;"ja",$F$35&lt;&gt;"ja",$G$35&lt;&gt;"ja",$H$35&lt;&gt;"ja")</formula>
    </cfRule>
  </conditionalFormatting>
  <conditionalFormatting sqref="CC6:CE8">
    <cfRule type="expression" dxfId="97" priority="69" stopIfTrue="1">
      <formula>CC6&amp;"1"="1"</formula>
    </cfRule>
  </conditionalFormatting>
  <conditionalFormatting sqref="CC7:CE8">
    <cfRule type="containsText" dxfId="96" priority="63" operator="containsText" text="Bei Allg. Angaben eingeben.">
      <formula>NOT(ISERROR(SEARCH("Bei Allg. Angaben eingeben.",CC7)))</formula>
    </cfRule>
  </conditionalFormatting>
  <conditionalFormatting sqref="CC11:CJ15">
    <cfRule type="expression" dxfId="95" priority="50" stopIfTrue="1">
      <formula>AND(CC11&amp;"1"="1",LEFT($B11,5)&lt;&gt;"Auftr",LEFT($B11,5)&lt;&gt;"Sacha")</formula>
    </cfRule>
  </conditionalFormatting>
  <conditionalFormatting sqref="CC11:CJ43">
    <cfRule type="expression" dxfId="94" priority="43">
      <formula>NOT(CC$9)</formula>
    </cfRule>
  </conditionalFormatting>
  <conditionalFormatting sqref="CC16:CJ36 CC42:CJ42 CC68:CI72">
    <cfRule type="expression" dxfId="93" priority="68" stopIfTrue="1">
      <formula>AND(CC16&amp;"1"="1",LEFT($B16,5)&lt;&gt;"Auftr",LEFT($B16,5)&lt;&gt;"Sacha")</formula>
    </cfRule>
  </conditionalFormatting>
  <conditionalFormatting sqref="CC36:CJ36 CC42:CJ42">
    <cfRule type="expression" dxfId="92" priority="12" stopIfTrue="1">
      <formula>AND(CC36&amp;"1"="1",LEFT($B36,5)&lt;&gt;"Auftr",LEFT($B36,5)&lt;&gt;"Sacha")</formula>
    </cfRule>
  </conditionalFormatting>
  <conditionalFormatting sqref="CC36:CJ36">
    <cfRule type="expression" dxfId="91" priority="8" stopIfTrue="1">
      <formula>AND(CC35&lt;&gt;"ja")</formula>
    </cfRule>
    <cfRule type="expression" dxfId="90" priority="10">
      <formula>AND(CC35&lt;&gt;"ja",CC36&amp;"1"&lt;&gt;"1")</formula>
    </cfRule>
    <cfRule type="expression" dxfId="89" priority="39">
      <formula>AND(CC35&lt;&gt;"ja",CC36&amp;"1"&lt;&gt;"1")</formula>
    </cfRule>
    <cfRule type="expression" dxfId="88" priority="67" stopIfTrue="1">
      <formula>AND(CC35&lt;&gt;"ja")</formula>
    </cfRule>
  </conditionalFormatting>
  <conditionalFormatting sqref="CC36:CJ43">
    <cfRule type="expression" dxfId="87" priority="9">
      <formula>NOT(CC$9)</formula>
    </cfRule>
  </conditionalFormatting>
  <conditionalFormatting sqref="CC46:CJ51">
    <cfRule type="expression" dxfId="86" priority="64">
      <formula>NOT(CC$9)</formula>
    </cfRule>
  </conditionalFormatting>
  <dataValidations count="3">
    <dataValidation type="list" allowBlank="1" showErrorMessage="1" errorTitle="ja/nein" error="Bitte geben Sie &quot;ja&quot; oder &quot;nein&quot; ein._x000a_" sqref="BP35:BX35 C35:J35 P35:X35 AC35:AK35 AP35:AX35 BC35:BK35 CC35:CK35" xr:uid="{ED0AC278-B593-ED4D-B789-72CCDD4BD2B1}">
      <formula1>"ja,nein"</formula1>
    </dataValidation>
    <dataValidation type="list" allowBlank="1" showInputMessage="1" showErrorMessage="1" sqref="F68:F72 S68:S72 AF68:AF72 AS68:AS72 BF68:BF72 BS68:BS72 CF68:CF72" xr:uid="{659BA9AC-75E0-F34D-BF51-BD85BBA4950C}">
      <formula1>"Ja,Nein"</formula1>
    </dataValidation>
    <dataValidation type="list" allowBlank="1" showInputMessage="1" showErrorMessage="1" sqref="G68:G72 T68:T72 AG68:AG72 AT68:AT72 BG68:BG72 BT68:BT72 CG68:CG72" xr:uid="{69269B1A-62AD-C442-9348-B48F92A6123C}">
      <formula1>"Abnutzbar,Beweglich,Weder noch"</formula1>
    </dataValidation>
  </dataValidations>
  <pageMargins left="0.25" right="0.25" top="0.75" bottom="0.75" header="0.3" footer="0.3"/>
  <pageSetup paperSize="9" scale="67" fitToHeight="0"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EFB6-71E0-C748-99D1-C79AF8837190}">
  <sheetPr codeName="Tabelle3">
    <tabColor rgb="FFDEF6FF"/>
    <pageSetUpPr fitToPage="1"/>
  </sheetPr>
  <dimension ref="A1:AZ2026"/>
  <sheetViews>
    <sheetView tabSelected="1" topLeftCell="H20" zoomScale="82" zoomScaleNormal="40" workbookViewId="0">
      <selection activeCell="S14" sqref="S14"/>
    </sheetView>
  </sheetViews>
  <sheetFormatPr baseColWidth="10" defaultColWidth="0" defaultRowHeight="15" customHeight="1" outlineLevelCol="1"/>
  <cols>
    <col min="1" max="1" width="11" style="14" customWidth="1"/>
    <col min="2" max="4" width="11" style="14" hidden="1" customWidth="1"/>
    <col min="5" max="5" width="30" style="14" customWidth="1"/>
    <col min="6" max="6" width="17.1796875" style="17" customWidth="1"/>
    <col min="7" max="7" width="17.1796875" style="14" customWidth="1"/>
    <col min="8" max="8" width="13.1796875" style="14" customWidth="1"/>
    <col min="9" max="9" width="30" style="14" customWidth="1"/>
    <col min="10" max="10" width="23.1796875" style="14" bestFit="1" customWidth="1"/>
    <col min="11" max="11" width="5.81640625" style="15" bestFit="1" customWidth="1"/>
    <col min="12" max="12" width="6.1796875" style="15" bestFit="1" customWidth="1"/>
    <col min="13" max="13" width="7" style="15" bestFit="1" customWidth="1"/>
    <col min="14" max="14" width="16.81640625" style="14" customWidth="1"/>
    <col min="15" max="15" width="27.1796875" style="14" hidden="1" customWidth="1"/>
    <col min="16" max="16" width="9" style="15" customWidth="1"/>
    <col min="17" max="17" width="10.1796875" style="15" customWidth="1"/>
    <col min="18" max="18" width="14.81640625" style="14" customWidth="1"/>
    <col min="19" max="19" width="28.81640625" style="15" customWidth="1"/>
    <col min="20" max="20" width="16.1796875" style="15" customWidth="1"/>
    <col min="21" max="21" width="11.1796875" style="14" customWidth="1"/>
    <col min="22" max="22" width="14.1796875" style="14" customWidth="1" outlineLevel="1"/>
    <col min="23" max="23" width="18.81640625" style="14" customWidth="1" outlineLevel="1"/>
    <col min="24" max="24" width="19.1796875" style="14" customWidth="1"/>
    <col min="25" max="25" width="14.1796875" style="17" bestFit="1" customWidth="1"/>
    <col min="26" max="26" width="14" style="17" customWidth="1"/>
    <col min="27" max="31" width="14.81640625" style="14" hidden="1" customWidth="1"/>
    <col min="32" max="32" width="25.1796875" style="14" hidden="1" customWidth="1"/>
    <col min="33" max="33" width="9.1796875" style="14" customWidth="1"/>
    <col min="34" max="34" width="11" style="14" hidden="1" customWidth="1"/>
    <col min="35" max="35" width="30.1796875" style="15" hidden="1" customWidth="1"/>
    <col min="36" max="36" width="10.81640625" style="15" hidden="1" customWidth="1"/>
    <col min="37" max="37" width="19.1796875" style="15" hidden="1" customWidth="1"/>
    <col min="38" max="38" width="22.1796875" style="15" hidden="1" customWidth="1"/>
    <col min="39" max="39" width="11" style="14" hidden="1" customWidth="1"/>
    <col min="40" max="40" width="24" style="14" customWidth="1"/>
    <col min="41" max="41" width="12.1796875" style="14" hidden="1" customWidth="1"/>
    <col min="42" max="44" width="22.81640625" style="14" hidden="1" customWidth="1"/>
    <col min="45" max="16384" width="11" style="14" hidden="1"/>
  </cols>
  <sheetData>
    <row r="1" spans="1:52" ht="79" customHeight="1">
      <c r="A1" s="154"/>
      <c r="B1" s="154"/>
      <c r="C1" s="154"/>
      <c r="D1" s="154"/>
      <c r="E1" s="154"/>
      <c r="F1" s="138"/>
      <c r="G1" s="154"/>
      <c r="H1" s="154"/>
      <c r="I1" s="154"/>
      <c r="J1" s="154"/>
      <c r="K1" s="155"/>
      <c r="L1" s="155"/>
      <c r="M1" s="155"/>
      <c r="N1" s="154"/>
      <c r="O1" s="154"/>
      <c r="P1" s="155"/>
      <c r="Q1" s="155"/>
      <c r="R1" s="154"/>
      <c r="S1" s="155"/>
      <c r="T1" s="155"/>
      <c r="U1" s="154"/>
      <c r="V1" s="154"/>
      <c r="W1" s="154"/>
      <c r="X1" s="154"/>
      <c r="Y1" s="138"/>
      <c r="Z1" s="138"/>
      <c r="AA1" s="154"/>
      <c r="AB1" s="154"/>
      <c r="AC1" s="154"/>
      <c r="AD1" s="154"/>
      <c r="AE1" s="154"/>
      <c r="AF1" s="154"/>
      <c r="AG1" s="154"/>
      <c r="AH1" s="154"/>
      <c r="AI1" s="155"/>
      <c r="AJ1" s="155"/>
      <c r="AK1" s="155"/>
      <c r="AL1" s="155"/>
      <c r="AM1" s="154"/>
    </row>
    <row r="2" spans="1:52" ht="16" customHeight="1">
      <c r="A2" s="117"/>
      <c r="B2" s="117"/>
      <c r="C2" s="117"/>
      <c r="D2" s="117"/>
      <c r="E2" s="117"/>
      <c r="F2" s="118"/>
      <c r="G2" s="117"/>
      <c r="H2" s="117"/>
      <c r="I2" s="117"/>
      <c r="J2" s="117"/>
      <c r="K2" s="139"/>
      <c r="L2" s="139"/>
      <c r="M2" s="139"/>
      <c r="N2" s="117"/>
      <c r="O2" s="117"/>
      <c r="P2" s="139"/>
      <c r="Q2" s="139"/>
      <c r="R2" s="117"/>
      <c r="S2" s="139"/>
      <c r="T2" s="157"/>
      <c r="U2" s="117"/>
      <c r="V2" s="117"/>
      <c r="W2" s="117"/>
      <c r="X2" s="117"/>
      <c r="Y2" s="118"/>
      <c r="Z2" s="118"/>
      <c r="AA2" s="117"/>
      <c r="AB2" s="117"/>
      <c r="AC2" s="117"/>
      <c r="AD2" s="117"/>
      <c r="AE2" s="117"/>
      <c r="AF2" s="117"/>
      <c r="AG2" s="117"/>
      <c r="AH2" s="117"/>
      <c r="AI2" s="139"/>
      <c r="AJ2" s="139"/>
      <c r="AK2" s="139"/>
      <c r="AL2" s="139"/>
      <c r="AM2" s="139"/>
      <c r="AN2" s="139"/>
    </row>
    <row r="3" spans="1:52" ht="16" hidden="1" customHeight="1">
      <c r="A3" s="117"/>
      <c r="B3" s="117"/>
      <c r="C3" s="117"/>
      <c r="D3" s="117"/>
      <c r="E3" s="117"/>
      <c r="F3" s="118"/>
      <c r="G3" s="117"/>
      <c r="H3" s="117"/>
      <c r="I3" s="117"/>
      <c r="J3" s="117"/>
      <c r="K3" s="139"/>
      <c r="L3" s="139"/>
      <c r="M3" s="139"/>
      <c r="N3" s="117"/>
      <c r="O3" s="117"/>
      <c r="P3" s="139"/>
      <c r="Q3" s="139"/>
      <c r="R3" s="117"/>
      <c r="S3" s="139"/>
      <c r="T3" s="139"/>
      <c r="U3" s="117"/>
      <c r="V3" s="117"/>
      <c r="W3" s="117"/>
      <c r="X3" s="117"/>
      <c r="Y3" s="118"/>
      <c r="Z3" s="118"/>
      <c r="AA3" s="117"/>
      <c r="AB3" s="117"/>
      <c r="AC3" s="117"/>
      <c r="AD3" s="117"/>
      <c r="AE3" s="117"/>
      <c r="AF3" s="117"/>
      <c r="AG3" s="117"/>
      <c r="AH3" s="117"/>
      <c r="AI3" s="139"/>
      <c r="AJ3" s="139"/>
      <c r="AK3" s="139"/>
      <c r="AL3" s="139"/>
      <c r="AM3" s="117"/>
    </row>
    <row r="4" spans="1:52" ht="16" hidden="1" customHeight="1">
      <c r="A4" s="117"/>
      <c r="B4" s="117"/>
      <c r="C4" s="117"/>
      <c r="D4" s="117"/>
      <c r="E4" s="117"/>
      <c r="F4" s="118"/>
      <c r="G4" s="117"/>
      <c r="H4" s="117"/>
      <c r="I4" s="117"/>
      <c r="J4" s="117"/>
      <c r="K4" s="139"/>
      <c r="L4" s="139"/>
      <c r="M4" s="139"/>
      <c r="N4" s="117"/>
      <c r="O4" s="117"/>
      <c r="P4" s="139"/>
      <c r="Q4" s="139"/>
      <c r="R4" s="117"/>
      <c r="S4" s="139"/>
      <c r="T4" s="139"/>
      <c r="U4" s="117"/>
      <c r="V4" s="117"/>
      <c r="W4" s="117"/>
      <c r="X4" s="117"/>
      <c r="Y4" s="118"/>
      <c r="Z4" s="118"/>
      <c r="AA4" s="117"/>
      <c r="AB4" s="117"/>
      <c r="AC4" s="117"/>
      <c r="AD4" s="117"/>
      <c r="AE4" s="117"/>
      <c r="AF4" s="117"/>
      <c r="AG4" s="117"/>
      <c r="AH4" s="117"/>
      <c r="AI4" s="139"/>
      <c r="AJ4" s="139"/>
      <c r="AK4" s="139"/>
      <c r="AL4" s="139"/>
      <c r="AM4" s="117"/>
    </row>
    <row r="5" spans="1:52" ht="16" hidden="1" customHeight="1">
      <c r="A5" s="117"/>
      <c r="B5" s="117"/>
      <c r="C5" s="117"/>
      <c r="D5" s="117"/>
      <c r="E5" s="119"/>
      <c r="F5" s="120"/>
      <c r="G5" s="121"/>
      <c r="H5" s="117"/>
      <c r="I5" s="119"/>
      <c r="J5" s="120"/>
      <c r="K5" s="140"/>
      <c r="L5" s="139"/>
      <c r="M5" s="139"/>
      <c r="N5" s="117"/>
      <c r="O5" s="617"/>
      <c r="P5" s="617"/>
      <c r="Q5" s="617"/>
      <c r="R5" s="141"/>
      <c r="S5" s="139"/>
      <c r="T5" s="139"/>
      <c r="U5" s="129"/>
      <c r="V5" s="129"/>
      <c r="W5" s="129"/>
      <c r="X5" s="117"/>
      <c r="Y5" s="118"/>
      <c r="Z5" s="118"/>
      <c r="AA5" s="117"/>
      <c r="AB5" s="117"/>
      <c r="AC5" s="117"/>
      <c r="AD5" s="117"/>
      <c r="AE5" s="117"/>
      <c r="AF5" s="117"/>
      <c r="AG5" s="117"/>
      <c r="AH5" s="117"/>
      <c r="AI5" s="139"/>
      <c r="AJ5" s="117"/>
      <c r="AK5" s="117"/>
      <c r="AL5" s="117"/>
      <c r="AM5" s="117"/>
    </row>
    <row r="6" spans="1:52" ht="16" hidden="1" customHeight="1">
      <c r="A6" s="117"/>
      <c r="B6" s="117"/>
      <c r="C6" s="117"/>
      <c r="D6" s="117"/>
      <c r="E6" s="122"/>
      <c r="F6" s="123"/>
      <c r="G6" s="124"/>
      <c r="H6" s="117"/>
      <c r="I6" s="117"/>
      <c r="J6" s="123"/>
      <c r="K6" s="142"/>
      <c r="L6" s="139"/>
      <c r="M6" s="139"/>
      <c r="N6" s="117"/>
      <c r="O6" s="143"/>
      <c r="P6" s="144"/>
      <c r="Q6" s="152"/>
      <c r="R6" s="144"/>
      <c r="S6" s="139"/>
      <c r="T6" s="139"/>
      <c r="U6" s="145"/>
      <c r="V6" s="145"/>
      <c r="W6" s="145"/>
      <c r="X6" s="117"/>
      <c r="Y6" s="118"/>
      <c r="Z6" s="118"/>
      <c r="AA6" s="117"/>
      <c r="AB6" s="117"/>
      <c r="AC6" s="117"/>
      <c r="AD6" s="117"/>
      <c r="AE6" s="117"/>
      <c r="AF6" s="117"/>
      <c r="AG6" s="117"/>
      <c r="AH6" s="117"/>
      <c r="AI6" s="139"/>
      <c r="AJ6" s="117"/>
      <c r="AK6" s="117"/>
      <c r="AL6" s="117"/>
      <c r="AM6" s="117"/>
    </row>
    <row r="7" spans="1:52" ht="16" hidden="1" customHeight="1">
      <c r="A7" s="117"/>
      <c r="B7" s="117"/>
      <c r="C7" s="117"/>
      <c r="D7" s="117"/>
      <c r="E7" s="122"/>
      <c r="F7" s="125"/>
      <c r="G7" s="126"/>
      <c r="H7" s="117"/>
      <c r="I7" s="117"/>
      <c r="J7" s="145"/>
      <c r="K7" s="144"/>
      <c r="L7" s="139"/>
      <c r="M7" s="139"/>
      <c r="N7" s="117"/>
      <c r="O7" s="143"/>
      <c r="P7" s="144"/>
      <c r="Q7" s="152"/>
      <c r="R7" s="144"/>
      <c r="S7" s="139"/>
      <c r="T7" s="139"/>
      <c r="U7" s="145"/>
      <c r="V7" s="145"/>
      <c r="W7" s="145"/>
      <c r="X7" s="117"/>
      <c r="Y7" s="118"/>
      <c r="Z7" s="118"/>
      <c r="AA7" s="117"/>
      <c r="AB7" s="117"/>
      <c r="AC7" s="117"/>
      <c r="AD7" s="117"/>
      <c r="AE7" s="117"/>
      <c r="AF7" s="117"/>
      <c r="AG7" s="117"/>
      <c r="AH7" s="117"/>
      <c r="AI7" s="139"/>
      <c r="AJ7" s="139"/>
      <c r="AK7" s="139"/>
      <c r="AL7" s="139"/>
      <c r="AM7" s="117"/>
    </row>
    <row r="8" spans="1:52" s="161" customFormat="1" ht="16" customHeight="1">
      <c r="A8" s="158"/>
      <c r="B8" s="158"/>
      <c r="C8" s="158"/>
      <c r="D8" s="158"/>
      <c r="E8" s="159"/>
      <c r="F8" s="160"/>
      <c r="G8" s="160"/>
      <c r="H8" s="158"/>
      <c r="I8" s="158"/>
      <c r="J8" s="157"/>
      <c r="K8" s="158"/>
      <c r="L8" s="157"/>
      <c r="M8" s="158"/>
      <c r="N8" s="157"/>
      <c r="O8" s="158"/>
      <c r="P8" s="157"/>
      <c r="Q8" s="158"/>
      <c r="R8" s="157"/>
      <c r="S8" s="158"/>
      <c r="T8" s="157"/>
      <c r="U8" s="158"/>
      <c r="V8" s="157"/>
      <c r="W8" s="157"/>
      <c r="X8" s="157"/>
      <c r="Y8" s="312"/>
      <c r="Z8" s="312"/>
      <c r="AA8" s="158"/>
      <c r="AB8" s="158"/>
      <c r="AC8" s="158"/>
      <c r="AD8" s="158"/>
      <c r="AE8" s="158"/>
      <c r="AF8" s="158"/>
      <c r="AG8" s="158"/>
      <c r="AH8" s="158"/>
      <c r="AI8" s="158"/>
      <c r="AJ8" s="158"/>
      <c r="AK8" s="158"/>
      <c r="AL8" s="158"/>
      <c r="AM8" s="158"/>
      <c r="AN8" s="416"/>
    </row>
    <row r="9" spans="1:52" ht="16" customHeight="1">
      <c r="A9" s="117"/>
      <c r="B9" s="117"/>
      <c r="C9" s="117"/>
      <c r="D9" s="117"/>
      <c r="E9" s="122"/>
      <c r="F9" s="125"/>
      <c r="G9" s="127"/>
      <c r="H9" s="117"/>
      <c r="I9" s="117" t="str">
        <f>_xlfn.LET(
_xlpm.delimiter,", ",
_xlpm.corrupted_cols,_xlfn.TEXTJOIN(_xlpm.delimiter,TRUE,$I$10:$AF$10),
_xlpm.removed_chars,LEN(_xlpm.corrupted_cols)-LEN(SUBSTITUTE(_xlpm.corrupted_cols,_xlpm.delimiter,"")),
_xlpm.amount_corrupted_cols,IF(LEN(_xlpm.corrupted_cols)=0,0,_xlpm.removed_chars/LEN(_xlpm.delimiter)+1),
_xlpm.corrupted_cols_display, IF(_xlpm.amount_corrupted_cols&gt;=2,SUBSTITUTE(_xlpm.corrupted_cols,_xlpm.delimiter," &amp; ",_xlpm.amount_corrupted_cols-1),_xlpm.corrupted_cols),
_xlpm.info_msg,IF(_xlpm.amount_corrupted_cols=0,"",
                      IF(_xlpm.amount_corrupted_cols=1,"In Spalte "&amp;_xlpm.corrupted_cols_display&amp;" ist die Formel nicht mehr in allen Zeilen gefüllt.",
                      "In den Spalten " &amp; _xlpm.corrupted_cols_display &amp; " ist die Formel nicht mehr in allen Zeilen gefüllt.")),
IF(_xlpm.info_msg&amp;"1"&lt;&gt;"1","Hinweis: " &amp; _xlpm.info_msg,_xlpm.info_msg)
)</f>
        <v>Hinweis: In den Spalten S &amp; T ist die Formel nicht mehr in allen Zeilen gefüllt.</v>
      </c>
      <c r="J9" s="125"/>
      <c r="K9" s="146"/>
      <c r="L9" s="146"/>
      <c r="M9" s="146"/>
      <c r="N9" s="127"/>
      <c r="O9" s="117"/>
      <c r="P9" s="139"/>
      <c r="Q9" s="139"/>
      <c r="R9" s="117"/>
      <c r="S9" s="146"/>
      <c r="T9" s="146"/>
      <c r="U9" s="127"/>
      <c r="V9" s="127"/>
      <c r="W9" s="127"/>
      <c r="X9" s="127"/>
      <c r="Y9" s="118"/>
      <c r="Z9" s="118"/>
      <c r="AA9" s="117"/>
      <c r="AB9" s="117"/>
      <c r="AC9" s="117"/>
      <c r="AD9" s="117"/>
      <c r="AE9" s="117"/>
      <c r="AF9" s="117"/>
      <c r="AG9" s="117"/>
      <c r="AH9" s="117"/>
      <c r="AI9" s="139"/>
      <c r="AJ9" s="139"/>
      <c r="AK9" s="139"/>
      <c r="AL9" s="139"/>
      <c r="AM9" s="117"/>
      <c r="AN9" s="417"/>
    </row>
    <row r="10" spans="1:52" ht="50.25" customHeight="1">
      <c r="A10" s="117"/>
      <c r="B10" s="117"/>
      <c r="C10" s="117"/>
      <c r="D10" s="117"/>
      <c r="E10" s="128"/>
      <c r="F10" s="118"/>
      <c r="G10" s="117"/>
      <c r="H10" s="117"/>
      <c r="I10" s="147"/>
      <c r="J10" s="147"/>
      <c r="K10" s="148"/>
      <c r="L10" s="148"/>
      <c r="M10" s="148"/>
      <c r="N10" s="148"/>
      <c r="O10" s="148"/>
      <c r="P10" s="148"/>
      <c r="Q10" s="148"/>
      <c r="R10" s="148"/>
      <c r="S10" s="148" t="str">
        <f>_xlfn.LET(
_xlpm.amount_missing,COUNTIF(MitarbeiterFTE[Steuerbrutto + AG-Anteile],""),
_xlpm.adresse,ADDRESS(1,COLUMN(S10),4,1),
IF(_xlpm.amount_missing&gt;0,LEFT(_xlpm.adresse,LEN(_xlpm.adresse)-1),""))</f>
        <v>S</v>
      </c>
      <c r="T10" s="148" t="str">
        <f>_xlfn.LET(
_xlpm.amount_missing,COUNTIF(MitarbeiterFTE[Steuerbrutto],""),
_xlpm.adresse,ADDRESS(1,COLUMN(T10),4,1),
IF(_xlpm.amount_missing&gt;0,LEFT(_xlpm.adresse,LEN(_xlpm.adresse)-1),""))</f>
        <v>T</v>
      </c>
      <c r="U10" s="149"/>
      <c r="V10" s="148" t="str">
        <f>_xlfn.LET(
_xlpm.amount_missing,COUNTIF(MitarbeiterFTE[Feiertage],""),
_xlpm.adresse,ADDRESS(1,COLUMN(V10),4,1),
IF(_xlpm.amount_missing&gt;0,LEFT(_xlpm.adresse,LEN(_xlpm.adresse)-1),""))</f>
        <v/>
      </c>
      <c r="W10" s="148" t="str">
        <f>_xlfn.LET(
_xlpm.amount_missing,COUNTIF(MitarbeiterFTE[Sonst. Abwesend],""),
_xlpm.adresse,ADDRESS(1,COLUMN(W10),4,1),
IF(_xlpm.amount_missing&gt;0,LEFT(_xlpm.adresse,LEN(_xlpm.adresse)-1),""))</f>
        <v/>
      </c>
      <c r="X10" s="148" t="str">
        <f>_xlfn.LET(
_xlpm.amount_missing,COUNTIF(MitarbeiterFTE[Sum Abwesend],""),
_xlpm.adresse,ADDRESS(1,COLUMN(X10),4,1),
IF(_xlpm.amount_missing&gt;0,LEFT(_xlpm.adresse,LEN(_xlpm.adresse)-1),""))</f>
        <v/>
      </c>
      <c r="Y10" s="313" t="str">
        <f>_xlfn.LET(
_xlpm.amount_missing,COUNTIF(MitarbeiterFTE[Stunden],""),
_xlpm.adresse,ADDRESS(1,COLUMN(Y10),4,1),
IF(_xlpm.amount_missing&gt;0,LEFT(_xlpm.adresse,LEN(_xlpm.adresse)-1),""))</f>
        <v/>
      </c>
      <c r="Z10" s="313" t="str">
        <f>_xlfn.LET(
_xlpm.amount_missing,COUNTIF(MitarbeiterFTE[Kosten],""),
_xlpm.adresse,ADDRESS(1,COLUMN(Z10),4,1),
IF(_xlpm.amount_missing&gt;0,LEFT(_xlpm.adresse,LEN(_xlpm.adresse)-1),""))</f>
        <v/>
      </c>
      <c r="AA10" s="148" t="str">
        <f>_xlfn.LET(
_xlpm.amount_missing,COUNTIF(MitarbeiterFTE[lookup],""),
_xlpm.adresse,ADDRESS(1,COLUMN(AA10),4,1),
IF(_xlpm.amount_missing&gt;0,LEFT(_xlpm.adresse,LEN(_xlpm.adresse)-1),""))</f>
        <v/>
      </c>
      <c r="AB10" s="148"/>
      <c r="AC10" s="148"/>
      <c r="AD10" s="148"/>
      <c r="AE10" s="148"/>
      <c r="AF10" s="148" t="str">
        <f>_xlfn.LET(
_xlpm.amount_missing,COUNTIF(MitarbeiterFTE[Ausbildungsstatus],""),
_xlpm.adresse,ADDRESS(1,COLUMN(AF10),4,1),
IF(_xlpm.amount_missing&gt;0,LEFT(_xlpm.adresse,LEN(_xlpm.adresse)-1),""))</f>
        <v/>
      </c>
      <c r="AG10" s="117"/>
      <c r="AH10" s="117"/>
      <c r="AI10" s="139"/>
      <c r="AJ10" s="139"/>
      <c r="AK10" s="139"/>
      <c r="AL10" s="139"/>
      <c r="AM10" s="117"/>
      <c r="AN10" s="417"/>
    </row>
    <row r="11" spans="1:52" ht="16" customHeight="1">
      <c r="A11" s="117"/>
      <c r="B11" s="117"/>
      <c r="C11" s="117"/>
      <c r="D11" s="117"/>
      <c r="E11" s="32" t="s">
        <v>104</v>
      </c>
      <c r="F11" s="615" t="str">
        <f>IF('Ganzes Unternehmen'!C8=0,"In Allg. Angaben eingeben.",'Ganzes Unternehmen'!C8)</f>
        <v>Ping Zhou Consulting</v>
      </c>
      <c r="G11" s="616"/>
      <c r="H11" s="117"/>
      <c r="I11" s="618" t="s">
        <v>105</v>
      </c>
      <c r="J11" s="619"/>
      <c r="K11" s="619"/>
      <c r="L11" s="619"/>
      <c r="M11" s="619"/>
      <c r="N11" s="619"/>
      <c r="O11" s="619"/>
      <c r="P11" s="619"/>
      <c r="Q11" s="619"/>
      <c r="R11" s="619"/>
      <c r="S11" s="153"/>
      <c r="T11" s="153"/>
      <c r="U11" s="36"/>
      <c r="V11" s="39" t="s">
        <v>106</v>
      </c>
      <c r="W11" s="39" t="s">
        <v>107</v>
      </c>
      <c r="X11" s="36"/>
      <c r="Y11" s="307"/>
      <c r="Z11" s="308"/>
      <c r="AA11" s="150"/>
      <c r="AB11" s="150"/>
      <c r="AC11" s="150"/>
      <c r="AD11" s="150"/>
      <c r="AE11" s="150"/>
      <c r="AF11" s="150"/>
      <c r="AG11" s="130"/>
      <c r="AH11" s="117"/>
      <c r="AI11" s="418"/>
      <c r="AJ11" s="419"/>
      <c r="AK11" s="419"/>
      <c r="AL11" s="419"/>
      <c r="AM11" s="417"/>
      <c r="AN11" s="417"/>
      <c r="AO11" s="14" t="s">
        <v>108</v>
      </c>
      <c r="AP11" s="14" t="s">
        <v>109</v>
      </c>
      <c r="AZ11" s="14" t="str" cm="1">
        <f t="array" ref="AZ11:AZ13">_xlfn.UNIQUE(MitarbeiterFTE[Name])</f>
        <v>Student 1</v>
      </c>
    </row>
    <row r="12" spans="1:52" ht="58">
      <c r="A12" s="117"/>
      <c r="B12" s="117"/>
      <c r="C12" s="117"/>
      <c r="D12" s="117"/>
      <c r="E12" s="33" t="s">
        <v>110</v>
      </c>
      <c r="F12" s="34" t="s">
        <v>111</v>
      </c>
      <c r="G12" s="136" t="s">
        <v>112</v>
      </c>
      <c r="H12" s="117"/>
      <c r="I12" s="620"/>
      <c r="J12" s="621"/>
      <c r="K12" s="621"/>
      <c r="L12" s="621"/>
      <c r="M12" s="621"/>
      <c r="N12" s="621"/>
      <c r="O12" s="621"/>
      <c r="P12" s="621"/>
      <c r="Q12" s="621"/>
      <c r="R12" s="621"/>
      <c r="S12" s="622" t="s">
        <v>113</v>
      </c>
      <c r="T12" s="622"/>
      <c r="U12" s="37"/>
      <c r="V12" s="208" t="s">
        <v>21</v>
      </c>
      <c r="W12" s="208" t="s">
        <v>21</v>
      </c>
      <c r="X12" s="37"/>
      <c r="Y12" s="309"/>
      <c r="Z12" s="310"/>
      <c r="AA12" s="150"/>
      <c r="AB12" s="150"/>
      <c r="AC12" s="150"/>
      <c r="AD12" s="150"/>
      <c r="AE12" s="150"/>
      <c r="AF12" s="150"/>
      <c r="AG12" s="130"/>
      <c r="AH12" s="117"/>
      <c r="AI12" s="406" t="s">
        <v>109</v>
      </c>
      <c r="AJ12" s="407" t="s">
        <v>114</v>
      </c>
      <c r="AK12" s="405" t="s">
        <v>115</v>
      </c>
      <c r="AL12" s="17" t="s">
        <v>116</v>
      </c>
      <c r="AM12" s="17" t="s">
        <v>117</v>
      </c>
      <c r="AN12" s="117"/>
      <c r="AO12" s="14" t="e" cm="1" vm="1">
        <f t="array" ref="AO12">_xlfn.UNIQUE(_xlfn._xlws.FILTER(Arbeitszeiten[Name]&amp;"|"&amp;YEAR(Arbeitszeiten[Tag]),Arbeitszeiten[Name]&amp;"|"&amp;YEAR(Arbeitszeiten[Tag])&lt;&gt;"|1900"))</f>
        <v>#VALUE!</v>
      </c>
      <c r="AP12" s="14" t="e" vm="2">
        <f>IF(AO12&amp;"1"&lt;&gt;"1",RIGHT(AO12,4),"")</f>
        <v>#VALUE!</v>
      </c>
      <c r="AQ12" s="14" t="e" vm="2">
        <f>IF(AO12&amp;"1"="1","",LEFT(AO12,LEN(AO12)-5))</f>
        <v>#VALUE!</v>
      </c>
      <c r="AZ12" s="14" t="str">
        <v>Student 2</v>
      </c>
    </row>
    <row r="13" spans="1:52" ht="16" customHeight="1">
      <c r="A13" s="117"/>
      <c r="B13" s="117"/>
      <c r="C13" s="117"/>
      <c r="D13" s="117"/>
      <c r="E13" s="137" t="str">
        <f>_xlfn.LET(_xlpm.out,'Ganzes Unternehmen'!B16,IF(OR(_xlpm.out=0,_xlpm.out="Allgemein"),"",_xlpm.out))</f>
        <v>Ping-Pong-Roboter</v>
      </c>
      <c r="F13" s="195"/>
      <c r="G13" s="196"/>
      <c r="H13" s="117"/>
      <c r="I13" s="14" t="s">
        <v>109</v>
      </c>
      <c r="J13" s="14" t="s">
        <v>36</v>
      </c>
      <c r="K13" s="15" t="s">
        <v>118</v>
      </c>
      <c r="L13" s="15" t="s">
        <v>119</v>
      </c>
      <c r="M13" s="15" t="s">
        <v>120</v>
      </c>
      <c r="N13" s="14" t="s">
        <v>121</v>
      </c>
      <c r="O13" s="14" t="s">
        <v>122</v>
      </c>
      <c r="P13" s="15" t="s">
        <v>123</v>
      </c>
      <c r="Q13" s="15" t="s">
        <v>108</v>
      </c>
      <c r="R13" s="15" t="s">
        <v>124</v>
      </c>
      <c r="S13" s="15" t="s">
        <v>125</v>
      </c>
      <c r="T13" s="15" t="s">
        <v>126</v>
      </c>
      <c r="U13" s="14" t="s">
        <v>127</v>
      </c>
      <c r="V13" s="15" t="s">
        <v>128</v>
      </c>
      <c r="W13" s="15" t="s">
        <v>129</v>
      </c>
      <c r="X13" s="14" t="s">
        <v>130</v>
      </c>
      <c r="Y13" s="17" t="s">
        <v>131</v>
      </c>
      <c r="Z13" s="17" t="s">
        <v>132</v>
      </c>
      <c r="AA13" s="15" t="s">
        <v>117</v>
      </c>
      <c r="AB13" s="15" t="s">
        <v>133</v>
      </c>
      <c r="AC13" s="15" t="s">
        <v>134</v>
      </c>
      <c r="AD13" s="15" t="s">
        <v>135</v>
      </c>
      <c r="AE13" s="15" t="s">
        <v>136</v>
      </c>
      <c r="AF13" s="15" t="s">
        <v>137</v>
      </c>
      <c r="AG13" s="130"/>
      <c r="AH13" s="117"/>
      <c r="AI13" s="408" t="s">
        <v>138</v>
      </c>
      <c r="AJ13" s="404">
        <v>45296</v>
      </c>
      <c r="AK13" s="409" t="s">
        <v>139</v>
      </c>
      <c r="AL13" s="15" cm="1">
        <f t="array" ref="AL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0</v>
      </c>
      <c r="AM13" s="15" t="str">
        <f>IF(Table6[[#This Row],[FT/WE]]=2,"",Table6[[#This Row],[Name]]&amp;Table6[[#This Row],[Tag]])</f>
        <v>Max Mustermann45296</v>
      </c>
      <c r="AN13" s="117"/>
      <c r="AP13" s="14" t="str">
        <f t="shared" ref="AP13:AP76" si="0">IF(AO13&amp;"1"&lt;&gt;"1",RIGHT(AO13,4),"")</f>
        <v/>
      </c>
      <c r="AQ13" s="14" t="str">
        <f t="shared" ref="AQ13:AQ76" si="1">IF(AO13&amp;"1"="1","",LEFT(AO13,LEN(AO13)-5))</f>
        <v/>
      </c>
      <c r="AZ13" s="14">
        <v>0</v>
      </c>
    </row>
    <row r="14" spans="1:52" ht="14.5">
      <c r="A14" s="117"/>
      <c r="B14" s="117"/>
      <c r="C14" s="117"/>
      <c r="D14" s="117"/>
      <c r="E14" s="130" t="str">
        <f>_xlfn.LET(_xlpm.out,'Ganzes Unternehmen'!B17,IF(OR(_xlpm.out=0,_xlpm.out="Allgemein"),"",_xlpm.out))</f>
        <v/>
      </c>
      <c r="F14" s="197"/>
      <c r="G14" s="198"/>
      <c r="H14" s="117"/>
      <c r="I14" s="201" t="s">
        <v>370</v>
      </c>
      <c r="J14" s="201" t="s">
        <v>7</v>
      </c>
      <c r="K14" s="202" t="s">
        <v>9</v>
      </c>
      <c r="L14" s="202" t="s">
        <v>21</v>
      </c>
      <c r="M14" s="202" t="s">
        <v>21</v>
      </c>
      <c r="N14" s="201" t="s">
        <v>14</v>
      </c>
      <c r="O14" s="201" t="s">
        <v>372</v>
      </c>
      <c r="P14" s="571">
        <v>9</v>
      </c>
      <c r="Q14" s="571">
        <v>2026</v>
      </c>
      <c r="R14" s="572">
        <v>1</v>
      </c>
      <c r="S14" s="573">
        <v>650</v>
      </c>
      <c r="T14" s="573">
        <v>500</v>
      </c>
      <c r="U14" s="574">
        <v>8</v>
      </c>
      <c r="V14" s="40" cm="1">
        <f t="array" ref="V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1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14" s="15" t="str">
        <f>_xlfn.LET(_xlpm.var,MitarbeiterFTE[[#This Row],[Name]]&amp;"|"&amp;MitarbeiterFTE[[#This Row],[Vorhaben]]&amp;"|"&amp;MitarbeiterFTE[[#This Row],[Monat]]&amp;"|"&amp;MitarbeiterFTE[[#This Row],[Jahr]], IF(_xlpm.var="|||","input missing",_xlpm.var))</f>
        <v>Student 1|Ping-Pong-Roboter|9|2026</v>
      </c>
      <c r="AB14" s="15">
        <f>_xlfn.LET(
_xlpm.start,DATE(MitarbeiterFTE[[#This Row],[Jahr]],MitarbeiterFTE[[#This Row],[Monat]],1),
_xlpm.end,EOMONTH(_xlpm.start,0),
NETWORKDAYS(_xlpm.start,_xlpm.end))</f>
        <v>22</v>
      </c>
      <c r="AC14" s="318">
        <f>MitarbeiterFTE[[#This Row],[BWD]]-MitarbeiterFTE[[#This Row],[Sum Abwesend]]</f>
        <v>18.658333333333335</v>
      </c>
      <c r="AD14" s="318">
        <f>SUMIFS(MitarbeiterFTE[BWD],MitarbeiterFTE[Jahr],MitarbeiterFTE[[#This Row],[Jahr]],MitarbeiterFTE[Name],MitarbeiterFTE[[#This Row],[Name]])</f>
        <v>88</v>
      </c>
      <c r="AE14" s="318">
        <f>SUMIFS(MitarbeiterFTE[NWD],MitarbeiterFTE[Jahr],MitarbeiterFTE[[#This Row],[Jahr]],MitarbeiterFTE[Name],MitarbeiterFTE[[#This Row],[Name]])</f>
        <v>73.63333333333334</v>
      </c>
      <c r="AF14" s="15">
        <f>IF(MitarbeiterFTE[[#This Row],[HS]]="ja",2,IF(MitarbeiterFTE[[#This Row],[Tech]]="ja",1,IF(MitarbeiterFTE[[#This Row],[Sonst]]="ja",0,"input missing")))</f>
        <v>2</v>
      </c>
      <c r="AG14" s="130"/>
      <c r="AH14" s="117"/>
      <c r="AI14" s="408"/>
      <c r="AJ14" s="404"/>
      <c r="AK14" s="409"/>
      <c r="AL14" s="15" cm="1">
        <f t="array" ref="AL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 s="15" t="str">
        <f>IF(Table6[[#This Row],[FT/WE]]=2,"",Table6[[#This Row],[Name]]&amp;Table6[[#This Row],[Tag]])</f>
        <v/>
      </c>
      <c r="AN14" s="117"/>
      <c r="AP14" s="14" t="str">
        <f t="shared" si="0"/>
        <v/>
      </c>
      <c r="AQ14" s="14" t="str">
        <f t="shared" si="1"/>
        <v/>
      </c>
    </row>
    <row r="15" spans="1:52" ht="16" customHeight="1">
      <c r="A15" s="117"/>
      <c r="B15" s="117"/>
      <c r="C15" s="117"/>
      <c r="D15" s="117"/>
      <c r="E15" s="137" t="str">
        <f>_xlfn.LET(_xlpm.out,'Ganzes Unternehmen'!B18,IF(OR(_xlpm.out=0,_xlpm.out="Allgemein"),"",_xlpm.out))</f>
        <v/>
      </c>
      <c r="F15" s="195"/>
      <c r="G15" s="196"/>
      <c r="H15" s="117"/>
      <c r="I15" s="201" t="s">
        <v>370</v>
      </c>
      <c r="J15" s="201" t="s">
        <v>7</v>
      </c>
      <c r="K15" s="202" t="s">
        <v>9</v>
      </c>
      <c r="L15" s="202" t="s">
        <v>21</v>
      </c>
      <c r="M15" s="202" t="s">
        <v>21</v>
      </c>
      <c r="N15" s="201" t="s">
        <v>14</v>
      </c>
      <c r="O15" s="201" t="s">
        <v>372</v>
      </c>
      <c r="P15" s="571">
        <v>10</v>
      </c>
      <c r="Q15" s="571">
        <v>2026</v>
      </c>
      <c r="R15" s="572">
        <v>1</v>
      </c>
      <c r="S15" s="573">
        <v>650</v>
      </c>
      <c r="T15" s="573">
        <v>500</v>
      </c>
      <c r="U15" s="574">
        <v>8</v>
      </c>
      <c r="V15" s="40" cm="1">
        <f t="array" ref="V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1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15" s="15" t="str">
        <f>_xlfn.LET(_xlpm.var,MitarbeiterFTE[[#This Row],[Name]]&amp;"|"&amp;MitarbeiterFTE[[#This Row],[Vorhaben]]&amp;"|"&amp;MitarbeiterFTE[[#This Row],[Monat]]&amp;"|"&amp;MitarbeiterFTE[[#This Row],[Jahr]], IF(_xlpm.var="|||","input missing",_xlpm.var))</f>
        <v>Student 1|Ping-Pong-Roboter|10|2026</v>
      </c>
      <c r="AB15" s="15">
        <f>_xlfn.LET(
_xlpm.start,DATE(MitarbeiterFTE[[#This Row],[Jahr]],MitarbeiterFTE[[#This Row],[Monat]],1),
_xlpm.end,EOMONTH(_xlpm.start,0),
NETWORKDAYS(_xlpm.start,_xlpm.end))</f>
        <v>22</v>
      </c>
      <c r="AC15" s="318">
        <f>MitarbeiterFTE[[#This Row],[BWD]]-MitarbeiterFTE[[#This Row],[Sum Abwesend]]</f>
        <v>18.658333333333335</v>
      </c>
      <c r="AD15" s="318">
        <f>SUMIFS(MitarbeiterFTE[BWD],MitarbeiterFTE[Jahr],MitarbeiterFTE[[#This Row],[Jahr]],MitarbeiterFTE[Name],MitarbeiterFTE[[#This Row],[Name]])</f>
        <v>88</v>
      </c>
      <c r="AE15" s="318">
        <f>SUMIFS(MitarbeiterFTE[NWD],MitarbeiterFTE[Jahr],MitarbeiterFTE[[#This Row],[Jahr]],MitarbeiterFTE[Name],MitarbeiterFTE[[#This Row],[Name]])</f>
        <v>73.63333333333334</v>
      </c>
      <c r="AF15" s="15">
        <f>IF(MitarbeiterFTE[[#This Row],[HS]]="ja",2,IF(MitarbeiterFTE[[#This Row],[Tech]]="ja",1,IF(MitarbeiterFTE[[#This Row],[Sonst]]="ja",0,"input missing")))</f>
        <v>2</v>
      </c>
      <c r="AG15" s="130"/>
      <c r="AH15" s="117"/>
      <c r="AI15" s="408"/>
      <c r="AJ15" s="404"/>
      <c r="AK15" s="409"/>
      <c r="AL15" s="15" cm="1">
        <f t="array" ref="AL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 s="15" t="str">
        <f>IF(Table6[[#This Row],[FT/WE]]=2,"",Table6[[#This Row],[Name]]&amp;Table6[[#This Row],[Tag]])</f>
        <v/>
      </c>
      <c r="AN15" s="117"/>
      <c r="AP15" s="14" t="str">
        <f t="shared" si="0"/>
        <v/>
      </c>
      <c r="AQ15" s="14" t="str">
        <f t="shared" si="1"/>
        <v/>
      </c>
    </row>
    <row r="16" spans="1:52" ht="16" customHeight="1">
      <c r="A16" s="117"/>
      <c r="B16" s="117"/>
      <c r="C16" s="117"/>
      <c r="D16" s="117"/>
      <c r="E16" s="130" t="str">
        <f>_xlfn.LET(_xlpm.out,'Ganzes Unternehmen'!B19,IF(OR(_xlpm.out=0,_xlpm.out="Allgemein"),"",_xlpm.out))</f>
        <v/>
      </c>
      <c r="F16" s="197"/>
      <c r="G16" s="198"/>
      <c r="H16" s="117"/>
      <c r="I16" s="201" t="s">
        <v>370</v>
      </c>
      <c r="J16" s="201" t="s">
        <v>7</v>
      </c>
      <c r="K16" s="202" t="s">
        <v>9</v>
      </c>
      <c r="L16" s="202" t="s">
        <v>21</v>
      </c>
      <c r="M16" s="202" t="s">
        <v>21</v>
      </c>
      <c r="N16" s="201" t="s">
        <v>14</v>
      </c>
      <c r="O16" s="201" t="s">
        <v>372</v>
      </c>
      <c r="P16" s="571">
        <v>11</v>
      </c>
      <c r="Q16" s="571">
        <v>2026</v>
      </c>
      <c r="R16" s="572">
        <v>1</v>
      </c>
      <c r="S16" s="573">
        <v>650</v>
      </c>
      <c r="T16" s="573">
        <v>500</v>
      </c>
      <c r="U16" s="574">
        <v>8</v>
      </c>
      <c r="V16" s="40" cm="1">
        <f t="array" ref="V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1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649.99999999999989</v>
      </c>
      <c r="AA16" s="15" t="str">
        <f>_xlfn.LET(_xlpm.var,MitarbeiterFTE[[#This Row],[Name]]&amp;"|"&amp;MitarbeiterFTE[[#This Row],[Vorhaben]]&amp;"|"&amp;MitarbeiterFTE[[#This Row],[Monat]]&amp;"|"&amp;MitarbeiterFTE[[#This Row],[Jahr]], IF(_xlpm.var="|||","input missing",_xlpm.var))</f>
        <v>Student 1|Ping-Pong-Roboter|11|2026</v>
      </c>
      <c r="AB16" s="15">
        <f>_xlfn.LET(
_xlpm.start,DATE(MitarbeiterFTE[[#This Row],[Jahr]],MitarbeiterFTE[[#This Row],[Monat]],1),
_xlpm.end,EOMONTH(_xlpm.start,0),
NETWORKDAYS(_xlpm.start,_xlpm.end))</f>
        <v>21</v>
      </c>
      <c r="AC16" s="318">
        <f>MitarbeiterFTE[[#This Row],[BWD]]-MitarbeiterFTE[[#This Row],[Sum Abwesend]]</f>
        <v>17.658333333333335</v>
      </c>
      <c r="AD16" s="318">
        <f>SUMIFS(MitarbeiterFTE[BWD],MitarbeiterFTE[Jahr],MitarbeiterFTE[[#This Row],[Jahr]],MitarbeiterFTE[Name],MitarbeiterFTE[[#This Row],[Name]])</f>
        <v>88</v>
      </c>
      <c r="AE16" s="318">
        <f>SUMIFS(MitarbeiterFTE[NWD],MitarbeiterFTE[Jahr],MitarbeiterFTE[[#This Row],[Jahr]],MitarbeiterFTE[Name],MitarbeiterFTE[[#This Row],[Name]])</f>
        <v>73.63333333333334</v>
      </c>
      <c r="AF16" s="15">
        <f>IF(MitarbeiterFTE[[#This Row],[HS]]="ja",2,IF(MitarbeiterFTE[[#This Row],[Tech]]="ja",1,IF(MitarbeiterFTE[[#This Row],[Sonst]]="ja",0,"input missing")))</f>
        <v>2</v>
      </c>
      <c r="AG16" s="130"/>
      <c r="AH16" s="117"/>
      <c r="AI16" s="408"/>
      <c r="AJ16" s="404"/>
      <c r="AK16" s="409"/>
      <c r="AL16" s="15" cm="1">
        <f t="array" ref="AL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 s="15" t="str">
        <f>IF(Table6[[#This Row],[FT/WE]]=2,"",Table6[[#This Row],[Name]]&amp;Table6[[#This Row],[Tag]])</f>
        <v/>
      </c>
      <c r="AN16" s="117"/>
      <c r="AP16" s="14" t="str">
        <f t="shared" si="0"/>
        <v/>
      </c>
      <c r="AQ16" s="14" t="str">
        <f t="shared" si="1"/>
        <v/>
      </c>
    </row>
    <row r="17" spans="1:43" ht="16" customHeight="1">
      <c r="A17" s="117"/>
      <c r="B17" s="117"/>
      <c r="C17" s="117"/>
      <c r="D17" s="117"/>
      <c r="E17" s="137" t="str">
        <f>_xlfn.LET(_xlpm.out,'Ganzes Unternehmen'!B20,IF(OR(_xlpm.out=0,_xlpm.out="Allgemein"),"",_xlpm.out))</f>
        <v/>
      </c>
      <c r="F17" s="195"/>
      <c r="G17" s="196"/>
      <c r="H17" s="117"/>
      <c r="I17" s="201" t="s">
        <v>370</v>
      </c>
      <c r="J17" s="201" t="s">
        <v>7</v>
      </c>
      <c r="K17" s="202" t="s">
        <v>9</v>
      </c>
      <c r="L17" s="202" t="s">
        <v>21</v>
      </c>
      <c r="M17" s="202" t="s">
        <v>21</v>
      </c>
      <c r="N17" s="201" t="s">
        <v>14</v>
      </c>
      <c r="O17" s="201" t="s">
        <v>372</v>
      </c>
      <c r="P17" s="571">
        <v>12</v>
      </c>
      <c r="Q17" s="571">
        <v>2026</v>
      </c>
      <c r="R17" s="572">
        <v>1</v>
      </c>
      <c r="S17" s="573">
        <v>650</v>
      </c>
      <c r="T17" s="573">
        <v>500</v>
      </c>
      <c r="U17" s="574">
        <v>8</v>
      </c>
      <c r="V17" s="40" cm="1">
        <f t="array" ref="V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1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1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29.853333333333332</v>
      </c>
      <c r="Z1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17" s="15" t="str">
        <f>_xlfn.LET(_xlpm.var,MitarbeiterFTE[[#This Row],[Name]]&amp;"|"&amp;MitarbeiterFTE[[#This Row],[Vorhaben]]&amp;"|"&amp;MitarbeiterFTE[[#This Row],[Monat]]&amp;"|"&amp;MitarbeiterFTE[[#This Row],[Jahr]], IF(_xlpm.var="|||","input missing",_xlpm.var))</f>
        <v>Student 1|Ping-Pong-Roboter|12|2026</v>
      </c>
      <c r="AB17" s="15">
        <f>_xlfn.LET(
_xlpm.start,DATE(MitarbeiterFTE[[#This Row],[Jahr]],MitarbeiterFTE[[#This Row],[Monat]],1),
_xlpm.end,EOMONTH(_xlpm.start,0),
NETWORKDAYS(_xlpm.start,_xlpm.end))</f>
        <v>23</v>
      </c>
      <c r="AC17" s="318">
        <f>MitarbeiterFTE[[#This Row],[BWD]]-MitarbeiterFTE[[#This Row],[Sum Abwesend]]</f>
        <v>18.658333333333331</v>
      </c>
      <c r="AD17" s="318">
        <f>SUMIFS(MitarbeiterFTE[BWD],MitarbeiterFTE[Jahr],MitarbeiterFTE[[#This Row],[Jahr]],MitarbeiterFTE[Name],MitarbeiterFTE[[#This Row],[Name]])</f>
        <v>88</v>
      </c>
      <c r="AE17" s="318">
        <f>SUMIFS(MitarbeiterFTE[NWD],MitarbeiterFTE[Jahr],MitarbeiterFTE[[#This Row],[Jahr]],MitarbeiterFTE[Name],MitarbeiterFTE[[#This Row],[Name]])</f>
        <v>73.63333333333334</v>
      </c>
      <c r="AF17" s="15">
        <f>IF(MitarbeiterFTE[[#This Row],[HS]]="ja",2,IF(MitarbeiterFTE[[#This Row],[Tech]]="ja",1,IF(MitarbeiterFTE[[#This Row],[Sonst]]="ja",0,"input missing")))</f>
        <v>2</v>
      </c>
      <c r="AG17" s="130"/>
      <c r="AH17" s="117"/>
      <c r="AI17" s="408"/>
      <c r="AJ17" s="404"/>
      <c r="AK17" s="409"/>
      <c r="AL17" s="15" cm="1">
        <f t="array" ref="AL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 s="15" t="str">
        <f>IF(Table6[[#This Row],[FT/WE]]=2,"",Table6[[#This Row],[Name]]&amp;Table6[[#This Row],[Tag]])</f>
        <v/>
      </c>
      <c r="AN17" s="117"/>
      <c r="AP17" s="14" t="str">
        <f t="shared" si="0"/>
        <v/>
      </c>
      <c r="AQ17" s="14" t="str">
        <f t="shared" si="1"/>
        <v/>
      </c>
    </row>
    <row r="18" spans="1:43" ht="16" customHeight="1">
      <c r="A18" s="117"/>
      <c r="B18" s="117"/>
      <c r="C18" s="117"/>
      <c r="D18" s="117"/>
      <c r="E18" s="130" t="str">
        <f>_xlfn.LET(_xlpm.out,'Ganzes Unternehmen'!B21,IF(OR(_xlpm.out=0,_xlpm.out="Allgemein"),"",_xlpm.out))</f>
        <v/>
      </c>
      <c r="F18" s="197"/>
      <c r="G18" s="198"/>
      <c r="H18" s="117"/>
      <c r="I18" s="201" t="s">
        <v>370</v>
      </c>
      <c r="J18" s="201" t="s">
        <v>7</v>
      </c>
      <c r="K18" s="202" t="s">
        <v>9</v>
      </c>
      <c r="L18" s="202" t="s">
        <v>21</v>
      </c>
      <c r="M18" s="202" t="s">
        <v>21</v>
      </c>
      <c r="N18" s="201" t="s">
        <v>14</v>
      </c>
      <c r="O18" s="201" t="s">
        <v>372</v>
      </c>
      <c r="P18" s="571">
        <v>1</v>
      </c>
      <c r="Q18" s="571">
        <v>2027</v>
      </c>
      <c r="R18" s="572">
        <v>1</v>
      </c>
      <c r="S18" s="573">
        <v>650</v>
      </c>
      <c r="T18" s="573">
        <v>500</v>
      </c>
      <c r="U18" s="574">
        <v>8</v>
      </c>
      <c r="V18" s="40" cm="1">
        <f t="array" ref="V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1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1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25.053333333333335</v>
      </c>
      <c r="Z1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18" s="15" t="str">
        <f>_xlfn.LET(_xlpm.var,MitarbeiterFTE[[#This Row],[Name]]&amp;"|"&amp;MitarbeiterFTE[[#This Row],[Vorhaben]]&amp;"|"&amp;MitarbeiterFTE[[#This Row],[Monat]]&amp;"|"&amp;MitarbeiterFTE[[#This Row],[Jahr]], IF(_xlpm.var="|||","input missing",_xlpm.var))</f>
        <v>Student 1|Ping-Pong-Roboter|1|2027</v>
      </c>
      <c r="AB18" s="15">
        <f>_xlfn.LET(
_xlpm.start,DATE(MitarbeiterFTE[[#This Row],[Jahr]],MitarbeiterFTE[[#This Row],[Monat]],1),
_xlpm.end,EOMONTH(_xlpm.start,0),
NETWORKDAYS(_xlpm.start,_xlpm.end))</f>
        <v>21</v>
      </c>
      <c r="AC18" s="318">
        <f>MitarbeiterFTE[[#This Row],[BWD]]-MitarbeiterFTE[[#This Row],[Sum Abwesend]]</f>
        <v>15.658333333333333</v>
      </c>
      <c r="AD18" s="318">
        <f>SUMIFS(MitarbeiterFTE[BWD],MitarbeiterFTE[Jahr],MitarbeiterFTE[[#This Row],[Jahr]],MitarbeiterFTE[Name],MitarbeiterFTE[[#This Row],[Name]])</f>
        <v>261</v>
      </c>
      <c r="AE18" s="318">
        <f>SUMIFS(MitarbeiterFTE[NWD],MitarbeiterFTE[Jahr],MitarbeiterFTE[[#This Row],[Jahr]],MitarbeiterFTE[Name],MitarbeiterFTE[[#This Row],[Name]])</f>
        <v>212.9</v>
      </c>
      <c r="AF18" s="15">
        <f>IF(MitarbeiterFTE[[#This Row],[HS]]="ja",2,IF(MitarbeiterFTE[[#This Row],[Tech]]="ja",1,IF(MitarbeiterFTE[[#This Row],[Sonst]]="ja",0,"input missing")))</f>
        <v>2</v>
      </c>
      <c r="AG18" s="130"/>
      <c r="AH18" s="117"/>
      <c r="AI18" s="408"/>
      <c r="AJ18" s="404"/>
      <c r="AK18" s="409"/>
      <c r="AL18" s="15" cm="1">
        <f t="array" ref="AL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 s="15" t="str">
        <f>IF(Table6[[#This Row],[FT/WE]]=2,"",Table6[[#This Row],[Name]]&amp;Table6[[#This Row],[Tag]])</f>
        <v/>
      </c>
      <c r="AN18" s="117"/>
      <c r="AP18" s="14" t="str">
        <f t="shared" si="0"/>
        <v/>
      </c>
      <c r="AQ18" s="14" t="str">
        <f t="shared" si="1"/>
        <v/>
      </c>
    </row>
    <row r="19" spans="1:43" ht="16" customHeight="1">
      <c r="A19" s="117"/>
      <c r="B19" s="117"/>
      <c r="C19" s="117"/>
      <c r="D19" s="117"/>
      <c r="E19" s="137" t="str">
        <f>_xlfn.LET(_xlpm.out,'Ganzes Unternehmen'!B22,IF(OR(_xlpm.out=0,_xlpm.out="Allgemein"),"",_xlpm.out))</f>
        <v/>
      </c>
      <c r="F19" s="199"/>
      <c r="G19" s="200"/>
      <c r="H19" s="117"/>
      <c r="I19" s="201" t="s">
        <v>370</v>
      </c>
      <c r="J19" s="201" t="s">
        <v>7</v>
      </c>
      <c r="K19" s="202" t="s">
        <v>9</v>
      </c>
      <c r="L19" s="202" t="s">
        <v>21</v>
      </c>
      <c r="M19" s="202" t="s">
        <v>21</v>
      </c>
      <c r="N19" s="201" t="s">
        <v>14</v>
      </c>
      <c r="O19" s="201" t="s">
        <v>372</v>
      </c>
      <c r="P19" s="571">
        <v>2</v>
      </c>
      <c r="Q19" s="571">
        <v>2027</v>
      </c>
      <c r="R19" s="572">
        <v>1</v>
      </c>
      <c r="S19" s="573">
        <v>650</v>
      </c>
      <c r="T19" s="573">
        <v>500</v>
      </c>
      <c r="U19" s="574">
        <v>8</v>
      </c>
      <c r="V19" s="40" cm="1">
        <f t="array" ref="V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1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1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1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26.653333333333336</v>
      </c>
      <c r="Z1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649.99999999999989</v>
      </c>
      <c r="AA19" s="15" t="str">
        <f>_xlfn.LET(_xlpm.var,MitarbeiterFTE[[#This Row],[Name]]&amp;"|"&amp;MitarbeiterFTE[[#This Row],[Vorhaben]]&amp;"|"&amp;MitarbeiterFTE[[#This Row],[Monat]]&amp;"|"&amp;MitarbeiterFTE[[#This Row],[Jahr]], IF(_xlpm.var="|||","input missing",_xlpm.var))</f>
        <v>Student 1|Ping-Pong-Roboter|2|2027</v>
      </c>
      <c r="AB19" s="15">
        <f>_xlfn.LET(
_xlpm.start,DATE(MitarbeiterFTE[[#This Row],[Jahr]],MitarbeiterFTE[[#This Row],[Monat]],1),
_xlpm.end,EOMONTH(_xlpm.start,0),
NETWORKDAYS(_xlpm.start,_xlpm.end))</f>
        <v>20</v>
      </c>
      <c r="AC19" s="318">
        <f>MitarbeiterFTE[[#This Row],[BWD]]-MitarbeiterFTE[[#This Row],[Sum Abwesend]]</f>
        <v>16.658333333333335</v>
      </c>
      <c r="AD19" s="318">
        <f>SUMIFS(MitarbeiterFTE[BWD],MitarbeiterFTE[Jahr],MitarbeiterFTE[[#This Row],[Jahr]],MitarbeiterFTE[Name],MitarbeiterFTE[[#This Row],[Name]])</f>
        <v>261</v>
      </c>
      <c r="AE19" s="318">
        <f>SUMIFS(MitarbeiterFTE[NWD],MitarbeiterFTE[Jahr],MitarbeiterFTE[[#This Row],[Jahr]],MitarbeiterFTE[Name],MitarbeiterFTE[[#This Row],[Name]])</f>
        <v>212.9</v>
      </c>
      <c r="AF19" s="15">
        <f>IF(MitarbeiterFTE[[#This Row],[HS]]="ja",2,IF(MitarbeiterFTE[[#This Row],[Tech]]="ja",1,IF(MitarbeiterFTE[[#This Row],[Sonst]]="ja",0,"input missing")))</f>
        <v>2</v>
      </c>
      <c r="AG19" s="130"/>
      <c r="AH19" s="117"/>
      <c r="AI19" s="408"/>
      <c r="AJ19" s="404"/>
      <c r="AK19" s="409"/>
      <c r="AL19" s="15" cm="1">
        <f t="array" ref="AL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 s="15" t="str">
        <f>IF(Table6[[#This Row],[FT/WE]]=2,"",Table6[[#This Row],[Name]]&amp;Table6[[#This Row],[Tag]])</f>
        <v/>
      </c>
      <c r="AN19" s="117"/>
      <c r="AP19" s="14" t="str">
        <f t="shared" si="0"/>
        <v/>
      </c>
      <c r="AQ19" s="14" t="str">
        <f t="shared" si="1"/>
        <v/>
      </c>
    </row>
    <row r="20" spans="1:43" ht="16" customHeight="1">
      <c r="A20" s="117"/>
      <c r="B20" s="117"/>
      <c r="C20" s="117"/>
      <c r="D20" s="117"/>
      <c r="E20" s="117"/>
      <c r="F20" s="118"/>
      <c r="G20" s="117"/>
      <c r="H20" s="117"/>
      <c r="I20" s="201" t="s">
        <v>370</v>
      </c>
      <c r="J20" s="201" t="s">
        <v>7</v>
      </c>
      <c r="K20" s="202" t="s">
        <v>9</v>
      </c>
      <c r="L20" s="202" t="s">
        <v>21</v>
      </c>
      <c r="M20" s="202" t="s">
        <v>21</v>
      </c>
      <c r="N20" s="201" t="s">
        <v>14</v>
      </c>
      <c r="O20" s="201" t="s">
        <v>372</v>
      </c>
      <c r="P20" s="571">
        <v>3</v>
      </c>
      <c r="Q20" s="571">
        <v>2027</v>
      </c>
      <c r="R20" s="572">
        <v>1</v>
      </c>
      <c r="S20" s="573">
        <v>650</v>
      </c>
      <c r="T20" s="573">
        <v>500</v>
      </c>
      <c r="U20" s="574">
        <v>8</v>
      </c>
      <c r="V20" s="40" cm="1">
        <f t="array" ref="V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2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2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2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649.99999999999989</v>
      </c>
      <c r="AA20" s="15" t="str">
        <f>_xlfn.LET(_xlpm.var,MitarbeiterFTE[[#This Row],[Name]]&amp;"|"&amp;MitarbeiterFTE[[#This Row],[Vorhaben]]&amp;"|"&amp;MitarbeiterFTE[[#This Row],[Monat]]&amp;"|"&amp;MitarbeiterFTE[[#This Row],[Jahr]], IF(_xlpm.var="|||","input missing",_xlpm.var))</f>
        <v>Student 1|Ping-Pong-Roboter|3|2027</v>
      </c>
      <c r="AB20" s="15">
        <f>_xlfn.LET(
_xlpm.start,DATE(MitarbeiterFTE[[#This Row],[Jahr]],MitarbeiterFTE[[#This Row],[Monat]],1),
_xlpm.end,EOMONTH(_xlpm.start,0),
NETWORKDAYS(_xlpm.start,_xlpm.end))</f>
        <v>23</v>
      </c>
      <c r="AC20" s="318">
        <f>MitarbeiterFTE[[#This Row],[BWD]]-MitarbeiterFTE[[#This Row],[Sum Abwesend]]</f>
        <v>17.658333333333331</v>
      </c>
      <c r="AD20" s="318">
        <f>SUMIFS(MitarbeiterFTE[BWD],MitarbeiterFTE[Jahr],MitarbeiterFTE[[#This Row],[Jahr]],MitarbeiterFTE[Name],MitarbeiterFTE[[#This Row],[Name]])</f>
        <v>261</v>
      </c>
      <c r="AE20" s="318">
        <f>SUMIFS(MitarbeiterFTE[NWD],MitarbeiterFTE[Jahr],MitarbeiterFTE[[#This Row],[Jahr]],MitarbeiterFTE[Name],MitarbeiterFTE[[#This Row],[Name]])</f>
        <v>212.9</v>
      </c>
      <c r="AF20" s="15">
        <f>IF(MitarbeiterFTE[[#This Row],[HS]]="ja",2,IF(MitarbeiterFTE[[#This Row],[Tech]]="ja",1,IF(MitarbeiterFTE[[#This Row],[Sonst]]="ja",0,"input missing")))</f>
        <v>2</v>
      </c>
      <c r="AG20" s="130"/>
      <c r="AH20" s="117"/>
      <c r="AI20" s="408"/>
      <c r="AJ20" s="404"/>
      <c r="AK20" s="409"/>
      <c r="AL20" s="15" cm="1">
        <f t="array" ref="AL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 s="15" t="str">
        <f>IF(Table6[[#This Row],[FT/WE]]=2,"",Table6[[#This Row],[Name]]&amp;Table6[[#This Row],[Tag]])</f>
        <v/>
      </c>
      <c r="AN20" s="117"/>
      <c r="AP20" s="14" t="str">
        <f t="shared" si="0"/>
        <v/>
      </c>
      <c r="AQ20" s="14" t="str">
        <f t="shared" si="1"/>
        <v/>
      </c>
    </row>
    <row r="21" spans="1:43" ht="16" customHeight="1">
      <c r="A21" s="117"/>
      <c r="B21" s="117"/>
      <c r="C21" s="117"/>
      <c r="D21" s="117"/>
      <c r="E21" s="117"/>
      <c r="F21" s="118"/>
      <c r="G21" s="117"/>
      <c r="H21" s="117"/>
      <c r="I21" s="201" t="s">
        <v>370</v>
      </c>
      <c r="J21" s="201" t="s">
        <v>7</v>
      </c>
      <c r="K21" s="202" t="s">
        <v>9</v>
      </c>
      <c r="L21" s="202" t="s">
        <v>21</v>
      </c>
      <c r="M21" s="202" t="s">
        <v>21</v>
      </c>
      <c r="N21" s="201" t="s">
        <v>14</v>
      </c>
      <c r="O21" s="201" t="s">
        <v>372</v>
      </c>
      <c r="P21" s="571">
        <v>4</v>
      </c>
      <c r="Q21" s="571">
        <v>2027</v>
      </c>
      <c r="R21" s="572">
        <v>1</v>
      </c>
      <c r="S21" s="573">
        <v>650</v>
      </c>
      <c r="T21" s="573">
        <v>500</v>
      </c>
      <c r="U21" s="574">
        <v>8</v>
      </c>
      <c r="V21" s="40" cm="1">
        <f t="array" ref="V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2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1" s="15" t="str">
        <f>_xlfn.LET(_xlpm.var,MitarbeiterFTE[[#This Row],[Name]]&amp;"|"&amp;MitarbeiterFTE[[#This Row],[Vorhaben]]&amp;"|"&amp;MitarbeiterFTE[[#This Row],[Monat]]&amp;"|"&amp;MitarbeiterFTE[[#This Row],[Jahr]], IF(_xlpm.var="|||","input missing",_xlpm.var))</f>
        <v>Student 1|Ping-Pong-Roboter|4|2027</v>
      </c>
      <c r="AB21" s="15">
        <f>_xlfn.LET(
_xlpm.start,DATE(MitarbeiterFTE[[#This Row],[Jahr]],MitarbeiterFTE[[#This Row],[Monat]],1),
_xlpm.end,EOMONTH(_xlpm.start,0),
NETWORKDAYS(_xlpm.start,_xlpm.end))</f>
        <v>22</v>
      </c>
      <c r="AC21" s="318">
        <f>MitarbeiterFTE[[#This Row],[BWD]]-MitarbeiterFTE[[#This Row],[Sum Abwesend]]</f>
        <v>18.658333333333335</v>
      </c>
      <c r="AD21" s="318">
        <f>SUMIFS(MitarbeiterFTE[BWD],MitarbeiterFTE[Jahr],MitarbeiterFTE[[#This Row],[Jahr]],MitarbeiterFTE[Name],MitarbeiterFTE[[#This Row],[Name]])</f>
        <v>261</v>
      </c>
      <c r="AE21" s="318">
        <f>SUMIFS(MitarbeiterFTE[NWD],MitarbeiterFTE[Jahr],MitarbeiterFTE[[#This Row],[Jahr]],MitarbeiterFTE[Name],MitarbeiterFTE[[#This Row],[Name]])</f>
        <v>212.9</v>
      </c>
      <c r="AF21" s="15">
        <f>IF(MitarbeiterFTE[[#This Row],[HS]]="ja",2,IF(MitarbeiterFTE[[#This Row],[Tech]]="ja",1,IF(MitarbeiterFTE[[#This Row],[Sonst]]="ja",0,"input missing")))</f>
        <v>2</v>
      </c>
      <c r="AG21" s="130"/>
      <c r="AH21" s="117"/>
      <c r="AI21" s="408"/>
      <c r="AJ21" s="404"/>
      <c r="AK21" s="409"/>
      <c r="AL21" s="15" cm="1">
        <f t="array" ref="AL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 s="15" t="str">
        <f>IF(Table6[[#This Row],[FT/WE]]=2,"",Table6[[#This Row],[Name]]&amp;Table6[[#This Row],[Tag]])</f>
        <v/>
      </c>
      <c r="AN21" s="117"/>
      <c r="AP21" s="14" t="str">
        <f t="shared" si="0"/>
        <v/>
      </c>
      <c r="AQ21" s="14" t="str">
        <f t="shared" si="1"/>
        <v/>
      </c>
    </row>
    <row r="22" spans="1:43" s="35" customFormat="1" ht="16" customHeight="1">
      <c r="A22" s="131"/>
      <c r="B22" s="131"/>
      <c r="C22" s="131"/>
      <c r="D22" s="131"/>
      <c r="E22" s="131"/>
      <c r="F22" s="132"/>
      <c r="G22" s="131"/>
      <c r="H22" s="131"/>
      <c r="I22" s="201" t="s">
        <v>370</v>
      </c>
      <c r="J22" s="201" t="s">
        <v>7</v>
      </c>
      <c r="K22" s="202" t="s">
        <v>9</v>
      </c>
      <c r="L22" s="202" t="s">
        <v>21</v>
      </c>
      <c r="M22" s="202" t="s">
        <v>21</v>
      </c>
      <c r="N22" s="201" t="s">
        <v>14</v>
      </c>
      <c r="O22" s="201" t="s">
        <v>372</v>
      </c>
      <c r="P22" s="571">
        <v>5</v>
      </c>
      <c r="Q22" s="571">
        <v>2027</v>
      </c>
      <c r="R22" s="572">
        <v>1</v>
      </c>
      <c r="S22" s="573">
        <v>650</v>
      </c>
      <c r="T22" s="573">
        <v>500</v>
      </c>
      <c r="U22" s="574">
        <v>8</v>
      </c>
      <c r="V22" s="40" cm="1">
        <f t="array" ref="V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3</v>
      </c>
      <c r="W2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6.3416666666666668</v>
      </c>
      <c r="Y2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23.453333333333333</v>
      </c>
      <c r="Z2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2" s="15" t="str">
        <f>_xlfn.LET(_xlpm.var,MitarbeiterFTE[[#This Row],[Name]]&amp;"|"&amp;MitarbeiterFTE[[#This Row],[Vorhaben]]&amp;"|"&amp;MitarbeiterFTE[[#This Row],[Monat]]&amp;"|"&amp;MitarbeiterFTE[[#This Row],[Jahr]], IF(_xlpm.var="|||","input missing",_xlpm.var))</f>
        <v>Student 1|Ping-Pong-Roboter|5|2027</v>
      </c>
      <c r="AB22" s="15">
        <f>_xlfn.LET(
_xlpm.start,DATE(MitarbeiterFTE[[#This Row],[Jahr]],MitarbeiterFTE[[#This Row],[Monat]],1),
_xlpm.end,EOMONTH(_xlpm.start,0),
NETWORKDAYS(_xlpm.start,_xlpm.end))</f>
        <v>21</v>
      </c>
      <c r="AC22" s="318">
        <f>MitarbeiterFTE[[#This Row],[BWD]]-MitarbeiterFTE[[#This Row],[Sum Abwesend]]</f>
        <v>14.658333333333333</v>
      </c>
      <c r="AD22" s="318">
        <f>SUMIFS(MitarbeiterFTE[BWD],MitarbeiterFTE[Jahr],MitarbeiterFTE[[#This Row],[Jahr]],MitarbeiterFTE[Name],MitarbeiterFTE[[#This Row],[Name]])</f>
        <v>261</v>
      </c>
      <c r="AE22" s="318">
        <f>SUMIFS(MitarbeiterFTE[NWD],MitarbeiterFTE[Jahr],MitarbeiterFTE[[#This Row],[Jahr]],MitarbeiterFTE[Name],MitarbeiterFTE[[#This Row],[Name]])</f>
        <v>212.9</v>
      </c>
      <c r="AF22" s="15">
        <f>IF(MitarbeiterFTE[[#This Row],[HS]]="ja",2,IF(MitarbeiterFTE[[#This Row],[Tech]]="ja",1,IF(MitarbeiterFTE[[#This Row],[Sonst]]="ja",0,"input missing")))</f>
        <v>2</v>
      </c>
      <c r="AG22" s="151"/>
      <c r="AH22" s="131"/>
      <c r="AI22" s="410"/>
      <c r="AJ22" s="404"/>
      <c r="AK22" s="411"/>
      <c r="AL22" s="15" cm="1">
        <f t="array" ref="AL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 s="15" t="str">
        <f>IF(Table6[[#This Row],[FT/WE]]=2,"",Table6[[#This Row],[Name]]&amp;Table6[[#This Row],[Tag]])</f>
        <v/>
      </c>
      <c r="AN22" s="131"/>
      <c r="AP22" s="14" t="str">
        <f t="shared" si="0"/>
        <v/>
      </c>
      <c r="AQ22" s="14" t="str">
        <f t="shared" si="1"/>
        <v/>
      </c>
    </row>
    <row r="23" spans="1:43" ht="16" customHeight="1">
      <c r="A23" s="117"/>
      <c r="B23" s="557" t="s">
        <v>140</v>
      </c>
      <c r="C23" s="307"/>
      <c r="D23" s="308"/>
      <c r="E23" s="131"/>
      <c r="F23" s="132"/>
      <c r="G23" s="131"/>
      <c r="H23" s="117"/>
      <c r="I23" s="201" t="s">
        <v>370</v>
      </c>
      <c r="J23" s="201" t="s">
        <v>7</v>
      </c>
      <c r="K23" s="202" t="s">
        <v>9</v>
      </c>
      <c r="L23" s="202" t="s">
        <v>21</v>
      </c>
      <c r="M23" s="202" t="s">
        <v>21</v>
      </c>
      <c r="N23" s="201" t="s">
        <v>14</v>
      </c>
      <c r="O23" s="201" t="s">
        <v>372</v>
      </c>
      <c r="P23" s="571">
        <v>6</v>
      </c>
      <c r="Q23" s="571">
        <v>2027</v>
      </c>
      <c r="R23" s="572">
        <v>1</v>
      </c>
      <c r="S23" s="573">
        <v>650</v>
      </c>
      <c r="T23" s="573">
        <v>500</v>
      </c>
      <c r="U23" s="574">
        <v>8</v>
      </c>
      <c r="V23" s="40" cm="1">
        <f t="array" ref="V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3"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3"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3"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23"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3" s="15" t="str">
        <f>_xlfn.LET(_xlpm.var,MitarbeiterFTE[[#This Row],[Name]]&amp;"|"&amp;MitarbeiterFTE[[#This Row],[Vorhaben]]&amp;"|"&amp;MitarbeiterFTE[[#This Row],[Monat]]&amp;"|"&amp;MitarbeiterFTE[[#This Row],[Jahr]], IF(_xlpm.var="|||","input missing",_xlpm.var))</f>
        <v>Student 1|Ping-Pong-Roboter|6|2027</v>
      </c>
      <c r="AB23" s="15">
        <f>_xlfn.LET(
_xlpm.start,DATE(MitarbeiterFTE[[#This Row],[Jahr]],MitarbeiterFTE[[#This Row],[Monat]],1),
_xlpm.end,EOMONTH(_xlpm.start,0),
NETWORKDAYS(_xlpm.start,_xlpm.end))</f>
        <v>22</v>
      </c>
      <c r="AC23" s="318">
        <f>MitarbeiterFTE[[#This Row],[BWD]]-MitarbeiterFTE[[#This Row],[Sum Abwesend]]</f>
        <v>18.658333333333335</v>
      </c>
      <c r="AD23" s="318">
        <f>SUMIFS(MitarbeiterFTE[BWD],MitarbeiterFTE[Jahr],MitarbeiterFTE[[#This Row],[Jahr]],MitarbeiterFTE[Name],MitarbeiterFTE[[#This Row],[Name]])</f>
        <v>261</v>
      </c>
      <c r="AE23" s="318">
        <f>SUMIFS(MitarbeiterFTE[NWD],MitarbeiterFTE[Jahr],MitarbeiterFTE[[#This Row],[Jahr]],MitarbeiterFTE[Name],MitarbeiterFTE[[#This Row],[Name]])</f>
        <v>212.9</v>
      </c>
      <c r="AF23" s="15">
        <f>IF(MitarbeiterFTE[[#This Row],[HS]]="ja",2,IF(MitarbeiterFTE[[#This Row],[Tech]]="ja",1,IF(MitarbeiterFTE[[#This Row],[Sonst]]="ja",0,"input missing")))</f>
        <v>2</v>
      </c>
      <c r="AG23" s="130"/>
      <c r="AH23" s="117"/>
      <c r="AI23" s="408"/>
      <c r="AJ23" s="404"/>
      <c r="AK23" s="412"/>
      <c r="AL23" s="15" cm="1">
        <f t="array" ref="AL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 s="15" t="str">
        <f>IF(Table6[[#This Row],[FT/WE]]=2,"",Table6[[#This Row],[Name]]&amp;Table6[[#This Row],[Tag]])</f>
        <v/>
      </c>
      <c r="AN23" s="117"/>
      <c r="AP23" s="14" t="str">
        <f t="shared" si="0"/>
        <v/>
      </c>
      <c r="AQ23" s="14" t="str">
        <f t="shared" si="1"/>
        <v/>
      </c>
    </row>
    <row r="24" spans="1:43" ht="16" customHeight="1">
      <c r="A24" s="117"/>
      <c r="B24" s="558"/>
      <c r="C24" s="559"/>
      <c r="D24" s="560"/>
      <c r="E24" s="131"/>
      <c r="F24" s="132"/>
      <c r="G24" s="131"/>
      <c r="H24" s="117"/>
      <c r="I24" s="201" t="s">
        <v>370</v>
      </c>
      <c r="J24" s="201" t="s">
        <v>7</v>
      </c>
      <c r="K24" s="202" t="s">
        <v>9</v>
      </c>
      <c r="L24" s="202" t="s">
        <v>21</v>
      </c>
      <c r="M24" s="202" t="s">
        <v>21</v>
      </c>
      <c r="N24" s="201" t="s">
        <v>14</v>
      </c>
      <c r="O24" s="201" t="s">
        <v>372</v>
      </c>
      <c r="P24" s="571">
        <v>7</v>
      </c>
      <c r="Q24" s="571">
        <v>2027</v>
      </c>
      <c r="R24" s="572">
        <v>1</v>
      </c>
      <c r="S24" s="573">
        <v>650</v>
      </c>
      <c r="T24" s="573">
        <v>500</v>
      </c>
      <c r="U24" s="574">
        <v>8</v>
      </c>
      <c r="V24" s="40" cm="1">
        <f t="array" ref="V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2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4" s="15" t="str">
        <f>_xlfn.LET(_xlpm.var,MitarbeiterFTE[[#This Row],[Name]]&amp;"|"&amp;MitarbeiterFTE[[#This Row],[Vorhaben]]&amp;"|"&amp;MitarbeiterFTE[[#This Row],[Monat]]&amp;"|"&amp;MitarbeiterFTE[[#This Row],[Jahr]], IF(_xlpm.var="|||","input missing",_xlpm.var))</f>
        <v>Student 1|Ping-Pong-Roboter|7|2027</v>
      </c>
      <c r="AB24" s="15">
        <f>_xlfn.LET(
_xlpm.start,DATE(MitarbeiterFTE[[#This Row],[Jahr]],MitarbeiterFTE[[#This Row],[Monat]],1),
_xlpm.end,EOMONTH(_xlpm.start,0),
NETWORKDAYS(_xlpm.start,_xlpm.end))</f>
        <v>22</v>
      </c>
      <c r="AC24" s="318">
        <f>MitarbeiterFTE[[#This Row],[BWD]]-MitarbeiterFTE[[#This Row],[Sum Abwesend]]</f>
        <v>18.658333333333335</v>
      </c>
      <c r="AD24" s="318">
        <f>SUMIFS(MitarbeiterFTE[BWD],MitarbeiterFTE[Jahr],MitarbeiterFTE[[#This Row],[Jahr]],MitarbeiterFTE[Name],MitarbeiterFTE[[#This Row],[Name]])</f>
        <v>261</v>
      </c>
      <c r="AE24" s="318">
        <f>SUMIFS(MitarbeiterFTE[NWD],MitarbeiterFTE[Jahr],MitarbeiterFTE[[#This Row],[Jahr]],MitarbeiterFTE[Name],MitarbeiterFTE[[#This Row],[Name]])</f>
        <v>212.9</v>
      </c>
      <c r="AF24" s="15">
        <f>IF(MitarbeiterFTE[[#This Row],[HS]]="ja",2,IF(MitarbeiterFTE[[#This Row],[Tech]]="ja",1,IF(MitarbeiterFTE[[#This Row],[Sonst]]="ja",0,"input missing")))</f>
        <v>2</v>
      </c>
      <c r="AG24" s="130"/>
      <c r="AH24" s="117"/>
      <c r="AI24" s="408"/>
      <c r="AJ24" s="404"/>
      <c r="AK24" s="412"/>
      <c r="AL24" s="15" cm="1">
        <f t="array" ref="AL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 s="15" t="str">
        <f>IF(Table6[[#This Row],[FT/WE]]=2,"",Table6[[#This Row],[Name]]&amp;Table6[[#This Row],[Tag]])</f>
        <v/>
      </c>
      <c r="AN24" s="117"/>
      <c r="AP24" s="14" t="str">
        <f t="shared" si="0"/>
        <v/>
      </c>
      <c r="AQ24" s="14" t="str">
        <f t="shared" si="1"/>
        <v/>
      </c>
    </row>
    <row r="25" spans="1:43" ht="16" customHeight="1">
      <c r="A25" s="117"/>
      <c r="B25" s="558"/>
      <c r="C25" s="559"/>
      <c r="D25" s="560"/>
      <c r="E25" s="131"/>
      <c r="F25" s="132"/>
      <c r="G25" s="131"/>
      <c r="H25" s="117"/>
      <c r="I25" s="201" t="s">
        <v>370</v>
      </c>
      <c r="J25" s="201" t="s">
        <v>7</v>
      </c>
      <c r="K25" s="202" t="s">
        <v>9</v>
      </c>
      <c r="L25" s="202" t="s">
        <v>21</v>
      </c>
      <c r="M25" s="202" t="s">
        <v>21</v>
      </c>
      <c r="N25" s="201" t="s">
        <v>14</v>
      </c>
      <c r="O25" s="201" t="s">
        <v>372</v>
      </c>
      <c r="P25" s="571">
        <v>8</v>
      </c>
      <c r="Q25" s="571">
        <v>2027</v>
      </c>
      <c r="R25" s="572">
        <v>1</v>
      </c>
      <c r="S25" s="573">
        <v>650</v>
      </c>
      <c r="T25" s="573">
        <v>500</v>
      </c>
      <c r="U25" s="574">
        <v>8</v>
      </c>
      <c r="V25" s="40" cm="1">
        <f t="array" ref="V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2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5" s="15" t="str">
        <f>_xlfn.LET(_xlpm.var,MitarbeiterFTE[[#This Row],[Name]]&amp;"|"&amp;MitarbeiterFTE[[#This Row],[Vorhaben]]&amp;"|"&amp;MitarbeiterFTE[[#This Row],[Monat]]&amp;"|"&amp;MitarbeiterFTE[[#This Row],[Jahr]], IF(_xlpm.var="|||","input missing",_xlpm.var))</f>
        <v>Student 1|Ping-Pong-Roboter|8|2027</v>
      </c>
      <c r="AB25" s="15">
        <f>_xlfn.LET(
_xlpm.start,DATE(MitarbeiterFTE[[#This Row],[Jahr]],MitarbeiterFTE[[#This Row],[Monat]],1),
_xlpm.end,EOMONTH(_xlpm.start,0),
NETWORKDAYS(_xlpm.start,_xlpm.end))</f>
        <v>22</v>
      </c>
      <c r="AC25" s="318">
        <f>MitarbeiterFTE[[#This Row],[BWD]]-MitarbeiterFTE[[#This Row],[Sum Abwesend]]</f>
        <v>18.658333333333335</v>
      </c>
      <c r="AD25" s="318">
        <f>SUMIFS(MitarbeiterFTE[BWD],MitarbeiterFTE[Jahr],MitarbeiterFTE[[#This Row],[Jahr]],MitarbeiterFTE[Name],MitarbeiterFTE[[#This Row],[Name]])</f>
        <v>261</v>
      </c>
      <c r="AE25" s="318">
        <f>SUMIFS(MitarbeiterFTE[NWD],MitarbeiterFTE[Jahr],MitarbeiterFTE[[#This Row],[Jahr]],MitarbeiterFTE[Name],MitarbeiterFTE[[#This Row],[Name]])</f>
        <v>212.9</v>
      </c>
      <c r="AF25" s="15">
        <f>IF(MitarbeiterFTE[[#This Row],[HS]]="ja",2,IF(MitarbeiterFTE[[#This Row],[Tech]]="ja",1,IF(MitarbeiterFTE[[#This Row],[Sonst]]="ja",0,"input missing")))</f>
        <v>2</v>
      </c>
      <c r="AG25" s="130"/>
      <c r="AH25" s="117"/>
      <c r="AI25" s="408"/>
      <c r="AJ25" s="404"/>
      <c r="AK25" s="412"/>
      <c r="AL25" s="15" cm="1">
        <f t="array" ref="AL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 s="15" t="str">
        <f>IF(Table6[[#This Row],[FT/WE]]=2,"",Table6[[#This Row],[Name]]&amp;Table6[[#This Row],[Tag]])</f>
        <v/>
      </c>
      <c r="AN25" s="117"/>
      <c r="AP25" s="14" t="str">
        <f t="shared" si="0"/>
        <v/>
      </c>
      <c r="AQ25" s="14" t="str">
        <f t="shared" si="1"/>
        <v/>
      </c>
    </row>
    <row r="26" spans="1:43" ht="16" customHeight="1">
      <c r="A26" s="117"/>
      <c r="B26" s="561"/>
      <c r="C26" s="309"/>
      <c r="D26" s="310"/>
      <c r="E26" s="131"/>
      <c r="F26" s="132"/>
      <c r="G26" s="131"/>
      <c r="H26" s="133"/>
      <c r="I26" s="201" t="s">
        <v>370</v>
      </c>
      <c r="J26" s="201" t="s">
        <v>7</v>
      </c>
      <c r="K26" s="202" t="s">
        <v>9</v>
      </c>
      <c r="L26" s="202" t="s">
        <v>21</v>
      </c>
      <c r="M26" s="202" t="s">
        <v>21</v>
      </c>
      <c r="N26" s="201" t="s">
        <v>14</v>
      </c>
      <c r="O26" s="201" t="s">
        <v>372</v>
      </c>
      <c r="P26" s="571">
        <v>9</v>
      </c>
      <c r="Q26" s="571">
        <v>2027</v>
      </c>
      <c r="R26" s="572">
        <v>1</v>
      </c>
      <c r="S26" s="573">
        <v>650</v>
      </c>
      <c r="T26" s="573">
        <v>500</v>
      </c>
      <c r="U26" s="574">
        <v>8</v>
      </c>
      <c r="V26" s="40" cm="1">
        <f t="array" ref="V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29.853333333333339</v>
      </c>
      <c r="Z2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26" s="15" t="str">
        <f>_xlfn.LET(_xlpm.var,MitarbeiterFTE[[#This Row],[Name]]&amp;"|"&amp;MitarbeiterFTE[[#This Row],[Vorhaben]]&amp;"|"&amp;MitarbeiterFTE[[#This Row],[Monat]]&amp;"|"&amp;MitarbeiterFTE[[#This Row],[Jahr]], IF(_xlpm.var="|||","input missing",_xlpm.var))</f>
        <v>Student 1|Ping-Pong-Roboter|9|2027</v>
      </c>
      <c r="AB26" s="15">
        <f>_xlfn.LET(
_xlpm.start,DATE(MitarbeiterFTE[[#This Row],[Jahr]],MitarbeiterFTE[[#This Row],[Monat]],1),
_xlpm.end,EOMONTH(_xlpm.start,0),
NETWORKDAYS(_xlpm.start,_xlpm.end))</f>
        <v>22</v>
      </c>
      <c r="AC26" s="318">
        <f>MitarbeiterFTE[[#This Row],[BWD]]-MitarbeiterFTE[[#This Row],[Sum Abwesend]]</f>
        <v>18.658333333333335</v>
      </c>
      <c r="AD26" s="318">
        <f>SUMIFS(MitarbeiterFTE[BWD],MitarbeiterFTE[Jahr],MitarbeiterFTE[[#This Row],[Jahr]],MitarbeiterFTE[Name],MitarbeiterFTE[[#This Row],[Name]])</f>
        <v>261</v>
      </c>
      <c r="AE26" s="318">
        <f>SUMIFS(MitarbeiterFTE[NWD],MitarbeiterFTE[Jahr],MitarbeiterFTE[[#This Row],[Jahr]],MitarbeiterFTE[Name],MitarbeiterFTE[[#This Row],[Name]])</f>
        <v>212.9</v>
      </c>
      <c r="AF26" s="15">
        <f>IF(MitarbeiterFTE[[#This Row],[HS]]="ja",2,IF(MitarbeiterFTE[[#This Row],[Tech]]="ja",1,IF(MitarbeiterFTE[[#This Row],[Sonst]]="ja",0,"input missing")))</f>
        <v>2</v>
      </c>
      <c r="AG26" s="130"/>
      <c r="AH26" s="117"/>
      <c r="AI26" s="408"/>
      <c r="AJ26" s="404"/>
      <c r="AK26" s="412"/>
      <c r="AL26" s="15" cm="1">
        <f t="array" ref="AL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 s="15" t="str">
        <f>IF(Table6[[#This Row],[FT/WE]]=2,"",Table6[[#This Row],[Name]]&amp;Table6[[#This Row],[Tag]])</f>
        <v/>
      </c>
      <c r="AN26" s="117"/>
      <c r="AP26" s="14" t="str">
        <f t="shared" si="0"/>
        <v/>
      </c>
      <c r="AQ26" s="14" t="str">
        <f t="shared" si="1"/>
        <v/>
      </c>
    </row>
    <row r="27" spans="1:43" ht="16" customHeight="1">
      <c r="A27" s="117"/>
      <c r="B27" s="134" t="s">
        <v>109</v>
      </c>
      <c r="C27" s="135" t="s">
        <v>114</v>
      </c>
      <c r="D27" s="134" t="s">
        <v>141</v>
      </c>
      <c r="E27" s="131"/>
      <c r="F27" s="132"/>
      <c r="G27" s="131"/>
      <c r="H27" s="117"/>
      <c r="I27" s="201" t="s">
        <v>370</v>
      </c>
      <c r="J27" s="201" t="s">
        <v>7</v>
      </c>
      <c r="K27" s="202" t="s">
        <v>9</v>
      </c>
      <c r="L27" s="202" t="s">
        <v>21</v>
      </c>
      <c r="M27" s="202" t="s">
        <v>21</v>
      </c>
      <c r="N27" s="201" t="s">
        <v>14</v>
      </c>
      <c r="O27" s="201" t="s">
        <v>372</v>
      </c>
      <c r="P27" s="571">
        <v>10</v>
      </c>
      <c r="Q27" s="571">
        <v>2027</v>
      </c>
      <c r="R27" s="572">
        <v>1</v>
      </c>
      <c r="S27" s="573">
        <v>650</v>
      </c>
      <c r="T27" s="573">
        <v>500</v>
      </c>
      <c r="U27" s="574">
        <v>8</v>
      </c>
      <c r="V27" s="40" cm="1">
        <f t="array" ref="V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2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649.99999999999989</v>
      </c>
      <c r="AA27" s="15" t="str">
        <f>_xlfn.LET(_xlpm.var,MitarbeiterFTE[[#This Row],[Name]]&amp;"|"&amp;MitarbeiterFTE[[#This Row],[Vorhaben]]&amp;"|"&amp;MitarbeiterFTE[[#This Row],[Monat]]&amp;"|"&amp;MitarbeiterFTE[[#This Row],[Jahr]], IF(_xlpm.var="|||","input missing",_xlpm.var))</f>
        <v>Student 1|Ping-Pong-Roboter|10|2027</v>
      </c>
      <c r="AB27" s="15">
        <f>_xlfn.LET(
_xlpm.start,DATE(MitarbeiterFTE[[#This Row],[Jahr]],MitarbeiterFTE[[#This Row],[Monat]],1),
_xlpm.end,EOMONTH(_xlpm.start,0),
NETWORKDAYS(_xlpm.start,_xlpm.end))</f>
        <v>21</v>
      </c>
      <c r="AC27" s="318">
        <f>MitarbeiterFTE[[#This Row],[BWD]]-MitarbeiterFTE[[#This Row],[Sum Abwesend]]</f>
        <v>17.658333333333335</v>
      </c>
      <c r="AD27" s="318">
        <f>SUMIFS(MitarbeiterFTE[BWD],MitarbeiterFTE[Jahr],MitarbeiterFTE[[#This Row],[Jahr]],MitarbeiterFTE[Name],MitarbeiterFTE[[#This Row],[Name]])</f>
        <v>261</v>
      </c>
      <c r="AE27" s="318">
        <f>SUMIFS(MitarbeiterFTE[NWD],MitarbeiterFTE[Jahr],MitarbeiterFTE[[#This Row],[Jahr]],MitarbeiterFTE[Name],MitarbeiterFTE[[#This Row],[Name]])</f>
        <v>212.9</v>
      </c>
      <c r="AF27" s="15">
        <f>IF(MitarbeiterFTE[[#This Row],[HS]]="ja",2,IF(MitarbeiterFTE[[#This Row],[Tech]]="ja",1,IF(MitarbeiterFTE[[#This Row],[Sonst]]="ja",0,"input missing")))</f>
        <v>2</v>
      </c>
      <c r="AG27" s="130"/>
      <c r="AH27" s="117"/>
      <c r="AI27" s="408"/>
      <c r="AJ27" s="404"/>
      <c r="AK27" s="412"/>
      <c r="AL27" s="15" cm="1">
        <f t="array" ref="AL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 s="15" t="str">
        <f>IF(Table6[[#This Row],[FT/WE]]=2,"",Table6[[#This Row],[Name]]&amp;Table6[[#This Row],[Tag]])</f>
        <v/>
      </c>
      <c r="AN27" s="117"/>
      <c r="AP27" s="14" t="str">
        <f t="shared" si="0"/>
        <v/>
      </c>
      <c r="AQ27" s="14" t="str">
        <f t="shared" si="1"/>
        <v/>
      </c>
    </row>
    <row r="28" spans="1:43" ht="16" customHeight="1">
      <c r="A28" s="117"/>
      <c r="B28" s="201"/>
      <c r="C28" s="209"/>
      <c r="D28" s="210"/>
      <c r="E28" s="131"/>
      <c r="F28" s="132"/>
      <c r="G28" s="131"/>
      <c r="H28" s="117"/>
      <c r="I28" s="201" t="s">
        <v>370</v>
      </c>
      <c r="J28" s="201" t="s">
        <v>7</v>
      </c>
      <c r="K28" s="202" t="s">
        <v>9</v>
      </c>
      <c r="L28" s="202" t="s">
        <v>21</v>
      </c>
      <c r="M28" s="202" t="s">
        <v>21</v>
      </c>
      <c r="N28" s="201" t="s">
        <v>14</v>
      </c>
      <c r="O28" s="201" t="s">
        <v>372</v>
      </c>
      <c r="P28" s="571">
        <v>11</v>
      </c>
      <c r="Q28" s="571">
        <v>2027</v>
      </c>
      <c r="R28" s="572">
        <v>1</v>
      </c>
      <c r="S28" s="573">
        <v>650</v>
      </c>
      <c r="T28" s="573">
        <v>500</v>
      </c>
      <c r="U28" s="574">
        <v>8</v>
      </c>
      <c r="V28" s="40" cm="1">
        <f t="array" ref="V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2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2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2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649.99999999999989</v>
      </c>
      <c r="AA28" s="15" t="str">
        <f>_xlfn.LET(_xlpm.var,MitarbeiterFTE[[#This Row],[Name]]&amp;"|"&amp;MitarbeiterFTE[[#This Row],[Vorhaben]]&amp;"|"&amp;MitarbeiterFTE[[#This Row],[Monat]]&amp;"|"&amp;MitarbeiterFTE[[#This Row],[Jahr]], IF(_xlpm.var="|||","input missing",_xlpm.var))</f>
        <v>Student 1|Ping-Pong-Roboter|11|2027</v>
      </c>
      <c r="AB28" s="15">
        <f>_xlfn.LET(
_xlpm.start,DATE(MitarbeiterFTE[[#This Row],[Jahr]],MitarbeiterFTE[[#This Row],[Monat]],1),
_xlpm.end,EOMONTH(_xlpm.start,0),
NETWORKDAYS(_xlpm.start,_xlpm.end))</f>
        <v>22</v>
      </c>
      <c r="AC28" s="318">
        <f>MitarbeiterFTE[[#This Row],[BWD]]-MitarbeiterFTE[[#This Row],[Sum Abwesend]]</f>
        <v>17.658333333333331</v>
      </c>
      <c r="AD28" s="318">
        <f>SUMIFS(MitarbeiterFTE[BWD],MitarbeiterFTE[Jahr],MitarbeiterFTE[[#This Row],[Jahr]],MitarbeiterFTE[Name],MitarbeiterFTE[[#This Row],[Name]])</f>
        <v>261</v>
      </c>
      <c r="AE28" s="318">
        <f>SUMIFS(MitarbeiterFTE[NWD],MitarbeiterFTE[Jahr],MitarbeiterFTE[[#This Row],[Jahr]],MitarbeiterFTE[Name],MitarbeiterFTE[[#This Row],[Name]])</f>
        <v>212.9</v>
      </c>
      <c r="AF28" s="15">
        <f>IF(MitarbeiterFTE[[#This Row],[HS]]="ja",2,IF(MitarbeiterFTE[[#This Row],[Tech]]="ja",1,IF(MitarbeiterFTE[[#This Row],[Sonst]]="ja",0,"input missing")))</f>
        <v>2</v>
      </c>
      <c r="AG28" s="130"/>
      <c r="AH28" s="117"/>
      <c r="AI28" s="408"/>
      <c r="AJ28" s="404"/>
      <c r="AK28" s="412"/>
      <c r="AL28" s="15" cm="1">
        <f t="array" ref="AL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 s="15" t="str">
        <f>IF(Table6[[#This Row],[FT/WE]]=2,"",Table6[[#This Row],[Name]]&amp;Table6[[#This Row],[Tag]])</f>
        <v/>
      </c>
      <c r="AN28" s="117"/>
      <c r="AP28" s="14" t="str">
        <f t="shared" si="0"/>
        <v/>
      </c>
      <c r="AQ28" s="14" t="str">
        <f t="shared" si="1"/>
        <v/>
      </c>
    </row>
    <row r="29" spans="1:43" ht="16" customHeight="1">
      <c r="A29" s="117"/>
      <c r="B29" s="201"/>
      <c r="C29" s="209"/>
      <c r="D29" s="210"/>
      <c r="E29" s="131"/>
      <c r="F29" s="132"/>
      <c r="G29" s="131"/>
      <c r="H29" s="117"/>
      <c r="I29" s="201" t="s">
        <v>370</v>
      </c>
      <c r="J29" s="201" t="s">
        <v>7</v>
      </c>
      <c r="K29" s="202" t="s">
        <v>9</v>
      </c>
      <c r="L29" s="202" t="s">
        <v>21</v>
      </c>
      <c r="M29" s="202" t="s">
        <v>21</v>
      </c>
      <c r="N29" s="201" t="s">
        <v>14</v>
      </c>
      <c r="O29" s="201" t="s">
        <v>372</v>
      </c>
      <c r="P29" s="571">
        <v>12</v>
      </c>
      <c r="Q29" s="571">
        <v>2027</v>
      </c>
      <c r="R29" s="572">
        <v>1</v>
      </c>
      <c r="S29" s="573">
        <v>650</v>
      </c>
      <c r="T29" s="573">
        <v>500</v>
      </c>
      <c r="U29" s="574">
        <v>8</v>
      </c>
      <c r="V29" s="40" cm="1">
        <f t="array" ref="V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2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2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2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31.453333333333337</v>
      </c>
      <c r="Z2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29" s="15" t="str">
        <f>_xlfn.LET(_xlpm.var,MitarbeiterFTE[[#This Row],[Name]]&amp;"|"&amp;MitarbeiterFTE[[#This Row],[Vorhaben]]&amp;"|"&amp;MitarbeiterFTE[[#This Row],[Monat]]&amp;"|"&amp;MitarbeiterFTE[[#This Row],[Jahr]], IF(_xlpm.var="|||","input missing",_xlpm.var))</f>
        <v>Student 1|Ping-Pong-Roboter|12|2027</v>
      </c>
      <c r="AB29" s="15">
        <f>_xlfn.LET(
_xlpm.start,DATE(MitarbeiterFTE[[#This Row],[Jahr]],MitarbeiterFTE[[#This Row],[Monat]],1),
_xlpm.end,EOMONTH(_xlpm.start,0),
NETWORKDAYS(_xlpm.start,_xlpm.end))</f>
        <v>23</v>
      </c>
      <c r="AC29" s="318">
        <f>MitarbeiterFTE[[#This Row],[BWD]]-MitarbeiterFTE[[#This Row],[Sum Abwesend]]</f>
        <v>19.658333333333335</v>
      </c>
      <c r="AD29" s="318">
        <f>SUMIFS(MitarbeiterFTE[BWD],MitarbeiterFTE[Jahr],MitarbeiterFTE[[#This Row],[Jahr]],MitarbeiterFTE[Name],MitarbeiterFTE[[#This Row],[Name]])</f>
        <v>261</v>
      </c>
      <c r="AE29" s="318">
        <f>SUMIFS(MitarbeiterFTE[NWD],MitarbeiterFTE[Jahr],MitarbeiterFTE[[#This Row],[Jahr]],MitarbeiterFTE[Name],MitarbeiterFTE[[#This Row],[Name]])</f>
        <v>212.9</v>
      </c>
      <c r="AF29" s="15">
        <f>IF(MitarbeiterFTE[[#This Row],[HS]]="ja",2,IF(MitarbeiterFTE[[#This Row],[Tech]]="ja",1,IF(MitarbeiterFTE[[#This Row],[Sonst]]="ja",0,"input missing")))</f>
        <v>2</v>
      </c>
      <c r="AG29" s="130"/>
      <c r="AH29" s="117"/>
      <c r="AI29" s="408"/>
      <c r="AJ29" s="404"/>
      <c r="AK29" s="412"/>
      <c r="AL29" s="15" cm="1">
        <f t="array" ref="AL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 s="15" t="str">
        <f>IF(Table6[[#This Row],[FT/WE]]=2,"",Table6[[#This Row],[Name]]&amp;Table6[[#This Row],[Tag]])</f>
        <v/>
      </c>
      <c r="AN29" s="117"/>
      <c r="AP29" s="14" t="str">
        <f t="shared" si="0"/>
        <v/>
      </c>
      <c r="AQ29" s="14" t="str">
        <f t="shared" si="1"/>
        <v/>
      </c>
    </row>
    <row r="30" spans="1:43" ht="16" customHeight="1">
      <c r="A30" s="117"/>
      <c r="B30" s="201"/>
      <c r="C30" s="209"/>
      <c r="D30" s="210"/>
      <c r="E30" s="131"/>
      <c r="F30" s="132"/>
      <c r="G30" s="131"/>
      <c r="H30" s="117"/>
      <c r="I30" s="201" t="s">
        <v>370</v>
      </c>
      <c r="J30" s="201" t="s">
        <v>7</v>
      </c>
      <c r="K30" s="202" t="s">
        <v>9</v>
      </c>
      <c r="L30" s="202" t="s">
        <v>21</v>
      </c>
      <c r="M30" s="202" t="s">
        <v>21</v>
      </c>
      <c r="N30" s="201" t="s">
        <v>14</v>
      </c>
      <c r="O30" s="201" t="s">
        <v>372</v>
      </c>
      <c r="P30" s="571">
        <v>1</v>
      </c>
      <c r="Q30" s="571">
        <v>2028</v>
      </c>
      <c r="R30" s="572">
        <v>1</v>
      </c>
      <c r="S30" s="573">
        <v>650</v>
      </c>
      <c r="T30" s="573">
        <v>500</v>
      </c>
      <c r="U30" s="574">
        <v>8</v>
      </c>
      <c r="V30" s="40" cm="1">
        <f t="array" ref="V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3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3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26.653333333333332</v>
      </c>
      <c r="Z3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30" s="15" t="str">
        <f>_xlfn.LET(_xlpm.var,MitarbeiterFTE[[#This Row],[Name]]&amp;"|"&amp;MitarbeiterFTE[[#This Row],[Vorhaben]]&amp;"|"&amp;MitarbeiterFTE[[#This Row],[Monat]]&amp;"|"&amp;MitarbeiterFTE[[#This Row],[Jahr]], IF(_xlpm.var="|||","input missing",_xlpm.var))</f>
        <v>Student 1|Ping-Pong-Roboter|1|2028</v>
      </c>
      <c r="AB30" s="15">
        <f>_xlfn.LET(
_xlpm.start,DATE(MitarbeiterFTE[[#This Row],[Jahr]],MitarbeiterFTE[[#This Row],[Monat]],1),
_xlpm.end,EOMONTH(_xlpm.start,0),
NETWORKDAYS(_xlpm.start,_xlpm.end))</f>
        <v>21</v>
      </c>
      <c r="AC30" s="318">
        <f>MitarbeiterFTE[[#This Row],[BWD]]-MitarbeiterFTE[[#This Row],[Sum Abwesend]]</f>
        <v>16.658333333333331</v>
      </c>
      <c r="AD30" s="318">
        <f>SUMIFS(MitarbeiterFTE[BWD],MitarbeiterFTE[Jahr],MitarbeiterFTE[[#This Row],[Jahr]],MitarbeiterFTE[Name],MitarbeiterFTE[[#This Row],[Name]])</f>
        <v>260</v>
      </c>
      <c r="AE30" s="318">
        <f>SUMIFS(MitarbeiterFTE[NWD],MitarbeiterFTE[Jahr],MitarbeiterFTE[[#This Row],[Jahr]],MitarbeiterFTE[Name],MitarbeiterFTE[[#This Row],[Name]])</f>
        <v>208.89999999999998</v>
      </c>
      <c r="AF30" s="15">
        <f>IF(MitarbeiterFTE[[#This Row],[HS]]="ja",2,IF(MitarbeiterFTE[[#This Row],[Tech]]="ja",1,IF(MitarbeiterFTE[[#This Row],[Sonst]]="ja",0,"input missing")))</f>
        <v>2</v>
      </c>
      <c r="AG30" s="130"/>
      <c r="AH30" s="117"/>
      <c r="AI30" s="408"/>
      <c r="AJ30" s="404"/>
      <c r="AK30" s="412"/>
      <c r="AL30" s="15" cm="1">
        <f t="array" ref="AL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 s="15" t="str">
        <f>IF(Table6[[#This Row],[FT/WE]]=2,"",Table6[[#This Row],[Name]]&amp;Table6[[#This Row],[Tag]])</f>
        <v/>
      </c>
      <c r="AN30" s="117"/>
      <c r="AP30" s="14" t="str">
        <f t="shared" si="0"/>
        <v/>
      </c>
      <c r="AQ30" s="14" t="str">
        <f t="shared" si="1"/>
        <v/>
      </c>
    </row>
    <row r="31" spans="1:43" ht="16" customHeight="1">
      <c r="A31" s="117"/>
      <c r="B31" s="201"/>
      <c r="C31" s="209"/>
      <c r="D31" s="210"/>
      <c r="E31" s="131"/>
      <c r="F31" s="132"/>
      <c r="G31" s="131"/>
      <c r="H31" s="117"/>
      <c r="I31" s="201" t="s">
        <v>370</v>
      </c>
      <c r="J31" s="201" t="s">
        <v>7</v>
      </c>
      <c r="K31" s="202" t="s">
        <v>9</v>
      </c>
      <c r="L31" s="202" t="s">
        <v>21</v>
      </c>
      <c r="M31" s="202" t="s">
        <v>21</v>
      </c>
      <c r="N31" s="201" t="s">
        <v>14</v>
      </c>
      <c r="O31" s="201" t="s">
        <v>372</v>
      </c>
      <c r="P31" s="571">
        <v>2</v>
      </c>
      <c r="Q31" s="571">
        <v>2028</v>
      </c>
      <c r="R31" s="572">
        <v>1</v>
      </c>
      <c r="S31" s="573">
        <v>650</v>
      </c>
      <c r="T31" s="573">
        <v>500</v>
      </c>
      <c r="U31" s="574">
        <v>8</v>
      </c>
      <c r="V31" s="40" cm="1">
        <f t="array" ref="V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3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31" s="15" t="str">
        <f>_xlfn.LET(_xlpm.var,MitarbeiterFTE[[#This Row],[Name]]&amp;"|"&amp;MitarbeiterFTE[[#This Row],[Vorhaben]]&amp;"|"&amp;MitarbeiterFTE[[#This Row],[Monat]]&amp;"|"&amp;MitarbeiterFTE[[#This Row],[Jahr]], IF(_xlpm.var="|||","input missing",_xlpm.var))</f>
        <v>Student 1|Ping-Pong-Roboter|2|2028</v>
      </c>
      <c r="AB31" s="15">
        <f>_xlfn.LET(
_xlpm.start,DATE(MitarbeiterFTE[[#This Row],[Jahr]],MitarbeiterFTE[[#This Row],[Monat]],1),
_xlpm.end,EOMONTH(_xlpm.start,0),
NETWORKDAYS(_xlpm.start,_xlpm.end))</f>
        <v>21</v>
      </c>
      <c r="AC31" s="318">
        <f>MitarbeiterFTE[[#This Row],[BWD]]-MitarbeiterFTE[[#This Row],[Sum Abwesend]]</f>
        <v>17.658333333333335</v>
      </c>
      <c r="AD31" s="318">
        <f>SUMIFS(MitarbeiterFTE[BWD],MitarbeiterFTE[Jahr],MitarbeiterFTE[[#This Row],[Jahr]],MitarbeiterFTE[Name],MitarbeiterFTE[[#This Row],[Name]])</f>
        <v>260</v>
      </c>
      <c r="AE31" s="318">
        <f>SUMIFS(MitarbeiterFTE[NWD],MitarbeiterFTE[Jahr],MitarbeiterFTE[[#This Row],[Jahr]],MitarbeiterFTE[Name],MitarbeiterFTE[[#This Row],[Name]])</f>
        <v>208.89999999999998</v>
      </c>
      <c r="AF31" s="15">
        <f>IF(MitarbeiterFTE[[#This Row],[HS]]="ja",2,IF(MitarbeiterFTE[[#This Row],[Tech]]="ja",1,IF(MitarbeiterFTE[[#This Row],[Sonst]]="ja",0,"input missing")))</f>
        <v>2</v>
      </c>
      <c r="AG31" s="130"/>
      <c r="AH31" s="117"/>
      <c r="AI31" s="408"/>
      <c r="AJ31" s="404"/>
      <c r="AK31" s="412"/>
      <c r="AL31" s="15" cm="1">
        <f t="array" ref="AL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 s="15" t="str">
        <f>IF(Table6[[#This Row],[FT/WE]]=2,"",Table6[[#This Row],[Name]]&amp;Table6[[#This Row],[Tag]])</f>
        <v/>
      </c>
      <c r="AN31" s="117"/>
      <c r="AP31" s="14" t="str">
        <f t="shared" si="0"/>
        <v/>
      </c>
      <c r="AQ31" s="14" t="str">
        <f t="shared" si="1"/>
        <v/>
      </c>
    </row>
    <row r="32" spans="1:43" ht="16" customHeight="1">
      <c r="A32" s="117"/>
      <c r="B32" s="201"/>
      <c r="C32" s="209"/>
      <c r="D32" s="210"/>
      <c r="E32" s="131"/>
      <c r="F32" s="132"/>
      <c r="G32" s="131"/>
      <c r="H32" s="117"/>
      <c r="I32" s="201" t="s">
        <v>370</v>
      </c>
      <c r="J32" s="201" t="s">
        <v>7</v>
      </c>
      <c r="K32" s="202" t="s">
        <v>9</v>
      </c>
      <c r="L32" s="202" t="s">
        <v>21</v>
      </c>
      <c r="M32" s="202" t="s">
        <v>21</v>
      </c>
      <c r="N32" s="201" t="s">
        <v>14</v>
      </c>
      <c r="O32" s="201" t="s">
        <v>372</v>
      </c>
      <c r="P32" s="571">
        <v>3</v>
      </c>
      <c r="Q32" s="571">
        <v>2028</v>
      </c>
      <c r="R32" s="572">
        <v>1</v>
      </c>
      <c r="S32" s="573">
        <v>650</v>
      </c>
      <c r="T32" s="573">
        <v>500</v>
      </c>
      <c r="U32" s="574">
        <v>8</v>
      </c>
      <c r="V32" s="40" cm="1">
        <f t="array" ref="V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31.453333333333337</v>
      </c>
      <c r="Z3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32" s="15" t="str">
        <f>_xlfn.LET(_xlpm.var,MitarbeiterFTE[[#This Row],[Name]]&amp;"|"&amp;MitarbeiterFTE[[#This Row],[Vorhaben]]&amp;"|"&amp;MitarbeiterFTE[[#This Row],[Monat]]&amp;"|"&amp;MitarbeiterFTE[[#This Row],[Jahr]], IF(_xlpm.var="|||","input missing",_xlpm.var))</f>
        <v>Student 1|Ping-Pong-Roboter|3|2028</v>
      </c>
      <c r="AB32" s="15">
        <f>_xlfn.LET(
_xlpm.start,DATE(MitarbeiterFTE[[#This Row],[Jahr]],MitarbeiterFTE[[#This Row],[Monat]],1),
_xlpm.end,EOMONTH(_xlpm.start,0),
NETWORKDAYS(_xlpm.start,_xlpm.end))</f>
        <v>23</v>
      </c>
      <c r="AC32" s="318">
        <f>MitarbeiterFTE[[#This Row],[BWD]]-MitarbeiterFTE[[#This Row],[Sum Abwesend]]</f>
        <v>19.658333333333335</v>
      </c>
      <c r="AD32" s="318">
        <f>SUMIFS(MitarbeiterFTE[BWD],MitarbeiterFTE[Jahr],MitarbeiterFTE[[#This Row],[Jahr]],MitarbeiterFTE[Name],MitarbeiterFTE[[#This Row],[Name]])</f>
        <v>260</v>
      </c>
      <c r="AE32" s="318">
        <f>SUMIFS(MitarbeiterFTE[NWD],MitarbeiterFTE[Jahr],MitarbeiterFTE[[#This Row],[Jahr]],MitarbeiterFTE[Name],MitarbeiterFTE[[#This Row],[Name]])</f>
        <v>208.89999999999998</v>
      </c>
      <c r="AF32" s="15">
        <f>IF(MitarbeiterFTE[[#This Row],[HS]]="ja",2,IF(MitarbeiterFTE[[#This Row],[Tech]]="ja",1,IF(MitarbeiterFTE[[#This Row],[Sonst]]="ja",0,"input missing")))</f>
        <v>2</v>
      </c>
      <c r="AG32" s="130"/>
      <c r="AH32" s="117"/>
      <c r="AI32" s="408"/>
      <c r="AJ32" s="404"/>
      <c r="AK32" s="412"/>
      <c r="AL32" s="15" cm="1">
        <f t="array" ref="AL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 s="15" t="str">
        <f>IF(Table6[[#This Row],[FT/WE]]=2,"",Table6[[#This Row],[Name]]&amp;Table6[[#This Row],[Tag]])</f>
        <v/>
      </c>
      <c r="AN32" s="117"/>
      <c r="AP32" s="14" t="str">
        <f t="shared" si="0"/>
        <v/>
      </c>
      <c r="AQ32" s="14" t="str">
        <f t="shared" si="1"/>
        <v/>
      </c>
    </row>
    <row r="33" spans="1:43" ht="14.5">
      <c r="A33" s="117"/>
      <c r="B33" s="201"/>
      <c r="C33" s="209"/>
      <c r="D33" s="210"/>
      <c r="E33" s="131"/>
      <c r="F33" s="132"/>
      <c r="G33" s="131"/>
      <c r="H33" s="117"/>
      <c r="I33" s="201" t="s">
        <v>370</v>
      </c>
      <c r="J33" s="201" t="s">
        <v>7</v>
      </c>
      <c r="K33" s="202" t="s">
        <v>9</v>
      </c>
      <c r="L33" s="202" t="s">
        <v>21</v>
      </c>
      <c r="M33" s="202" t="s">
        <v>21</v>
      </c>
      <c r="N33" s="201" t="s">
        <v>14</v>
      </c>
      <c r="O33" s="201" t="s">
        <v>372</v>
      </c>
      <c r="P33" s="571">
        <v>4</v>
      </c>
      <c r="Q33" s="571">
        <v>2028</v>
      </c>
      <c r="R33" s="572">
        <v>1</v>
      </c>
      <c r="S33" s="573">
        <v>650</v>
      </c>
      <c r="T33" s="573">
        <v>500</v>
      </c>
      <c r="U33" s="574">
        <v>8</v>
      </c>
      <c r="V33" s="40" cm="1">
        <f t="array" ref="V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33"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3"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33"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23.453333333333333</v>
      </c>
      <c r="Z33"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33" s="15" t="str">
        <f>_xlfn.LET(_xlpm.var,MitarbeiterFTE[[#This Row],[Name]]&amp;"|"&amp;MitarbeiterFTE[[#This Row],[Vorhaben]]&amp;"|"&amp;MitarbeiterFTE[[#This Row],[Monat]]&amp;"|"&amp;MitarbeiterFTE[[#This Row],[Jahr]], IF(_xlpm.var="|||","input missing",_xlpm.var))</f>
        <v>Student 1|Ping-Pong-Roboter|4|2028</v>
      </c>
      <c r="AB33" s="15">
        <f>_xlfn.LET(
_xlpm.start,DATE(MitarbeiterFTE[[#This Row],[Jahr]],MitarbeiterFTE[[#This Row],[Monat]],1),
_xlpm.end,EOMONTH(_xlpm.start,0),
NETWORKDAYS(_xlpm.start,_xlpm.end))</f>
        <v>20</v>
      </c>
      <c r="AC33" s="318">
        <f>MitarbeiterFTE[[#This Row],[BWD]]-MitarbeiterFTE[[#This Row],[Sum Abwesend]]</f>
        <v>14.658333333333333</v>
      </c>
      <c r="AD33" s="318">
        <f>SUMIFS(MitarbeiterFTE[BWD],MitarbeiterFTE[Jahr],MitarbeiterFTE[[#This Row],[Jahr]],MitarbeiterFTE[Name],MitarbeiterFTE[[#This Row],[Name]])</f>
        <v>260</v>
      </c>
      <c r="AE33" s="318">
        <f>SUMIFS(MitarbeiterFTE[NWD],MitarbeiterFTE[Jahr],MitarbeiterFTE[[#This Row],[Jahr]],MitarbeiterFTE[Name],MitarbeiterFTE[[#This Row],[Name]])</f>
        <v>208.89999999999998</v>
      </c>
      <c r="AF33" s="15">
        <f>IF(MitarbeiterFTE[[#This Row],[HS]]="ja",2,IF(MitarbeiterFTE[[#This Row],[Tech]]="ja",1,IF(MitarbeiterFTE[[#This Row],[Sonst]]="ja",0,"input missing")))</f>
        <v>2</v>
      </c>
      <c r="AG33" s="130"/>
      <c r="AH33" s="117"/>
      <c r="AI33" s="408"/>
      <c r="AJ33" s="404"/>
      <c r="AK33" s="412"/>
      <c r="AL33" s="15" cm="1">
        <f t="array" ref="AL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 s="15" t="str">
        <f>IF(Table6[[#This Row],[FT/WE]]=2,"",Table6[[#This Row],[Name]]&amp;Table6[[#This Row],[Tag]])</f>
        <v/>
      </c>
      <c r="AN33" s="117"/>
      <c r="AP33" s="14" t="str">
        <f t="shared" si="0"/>
        <v/>
      </c>
      <c r="AQ33" s="14" t="str">
        <f t="shared" si="1"/>
        <v/>
      </c>
    </row>
    <row r="34" spans="1:43" ht="14.5">
      <c r="A34" s="117"/>
      <c r="B34" s="201"/>
      <c r="C34" s="209"/>
      <c r="D34" s="210"/>
      <c r="E34" s="131"/>
      <c r="F34" s="132"/>
      <c r="G34" s="131"/>
      <c r="H34" s="117"/>
      <c r="I34" s="201" t="s">
        <v>370</v>
      </c>
      <c r="J34" s="201" t="s">
        <v>7</v>
      </c>
      <c r="K34" s="202" t="s">
        <v>9</v>
      </c>
      <c r="L34" s="202" t="s">
        <v>21</v>
      </c>
      <c r="M34" s="202" t="s">
        <v>21</v>
      </c>
      <c r="N34" s="201" t="s">
        <v>14</v>
      </c>
      <c r="O34" s="201" t="s">
        <v>372</v>
      </c>
      <c r="P34" s="571">
        <v>5</v>
      </c>
      <c r="Q34" s="571">
        <v>2028</v>
      </c>
      <c r="R34" s="572">
        <v>1</v>
      </c>
      <c r="S34" s="573">
        <v>650</v>
      </c>
      <c r="T34" s="573">
        <v>500</v>
      </c>
      <c r="U34" s="574">
        <v>8</v>
      </c>
      <c r="V34" s="40" cm="1">
        <f t="array" ref="V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3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3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3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34" s="15" t="str">
        <f>_xlfn.LET(_xlpm.var,MitarbeiterFTE[[#This Row],[Name]]&amp;"|"&amp;MitarbeiterFTE[[#This Row],[Vorhaben]]&amp;"|"&amp;MitarbeiterFTE[[#This Row],[Monat]]&amp;"|"&amp;MitarbeiterFTE[[#This Row],[Jahr]], IF(_xlpm.var="|||","input missing",_xlpm.var))</f>
        <v>Student 1|Ping-Pong-Roboter|5|2028</v>
      </c>
      <c r="AB34" s="15">
        <f>_xlfn.LET(
_xlpm.start,DATE(MitarbeiterFTE[[#This Row],[Jahr]],MitarbeiterFTE[[#This Row],[Monat]],1),
_xlpm.end,EOMONTH(_xlpm.start,0),
NETWORKDAYS(_xlpm.start,_xlpm.end))</f>
        <v>23</v>
      </c>
      <c r="AC34" s="318">
        <f>MitarbeiterFTE[[#This Row],[BWD]]-MitarbeiterFTE[[#This Row],[Sum Abwesend]]</f>
        <v>17.658333333333331</v>
      </c>
      <c r="AD34" s="318">
        <f>SUMIFS(MitarbeiterFTE[BWD],MitarbeiterFTE[Jahr],MitarbeiterFTE[[#This Row],[Jahr]],MitarbeiterFTE[Name],MitarbeiterFTE[[#This Row],[Name]])</f>
        <v>260</v>
      </c>
      <c r="AE34" s="318">
        <f>SUMIFS(MitarbeiterFTE[NWD],MitarbeiterFTE[Jahr],MitarbeiterFTE[[#This Row],[Jahr]],MitarbeiterFTE[Name],MitarbeiterFTE[[#This Row],[Name]])</f>
        <v>208.89999999999998</v>
      </c>
      <c r="AF34" s="15">
        <f>IF(MitarbeiterFTE[[#This Row],[HS]]="ja",2,IF(MitarbeiterFTE[[#This Row],[Tech]]="ja",1,IF(MitarbeiterFTE[[#This Row],[Sonst]]="ja",0,"input missing")))</f>
        <v>2</v>
      </c>
      <c r="AG34" s="130"/>
      <c r="AH34" s="117"/>
      <c r="AI34" s="408"/>
      <c r="AJ34" s="404"/>
      <c r="AK34" s="412"/>
      <c r="AL34" s="15" cm="1">
        <f t="array" ref="AL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 s="15" t="str">
        <f>IF(Table6[[#This Row],[FT/WE]]=2,"",Table6[[#This Row],[Name]]&amp;Table6[[#This Row],[Tag]])</f>
        <v/>
      </c>
      <c r="AN34" s="117"/>
      <c r="AP34" s="14" t="str">
        <f t="shared" si="0"/>
        <v/>
      </c>
      <c r="AQ34" s="14" t="str">
        <f t="shared" si="1"/>
        <v/>
      </c>
    </row>
    <row r="35" spans="1:43" ht="14.5">
      <c r="A35" s="117"/>
      <c r="B35" s="201"/>
      <c r="C35" s="209"/>
      <c r="D35" s="210"/>
      <c r="E35" s="131"/>
      <c r="F35" s="132"/>
      <c r="G35" s="131"/>
      <c r="H35" s="117"/>
      <c r="I35" s="201" t="s">
        <v>370</v>
      </c>
      <c r="J35" s="201" t="s">
        <v>7</v>
      </c>
      <c r="K35" s="202" t="s">
        <v>9</v>
      </c>
      <c r="L35" s="202" t="s">
        <v>21</v>
      </c>
      <c r="M35" s="202" t="s">
        <v>21</v>
      </c>
      <c r="N35" s="201" t="s">
        <v>14</v>
      </c>
      <c r="O35" s="201" t="s">
        <v>372</v>
      </c>
      <c r="P35" s="571">
        <v>6</v>
      </c>
      <c r="Q35" s="571">
        <v>2028</v>
      </c>
      <c r="R35" s="572">
        <v>1</v>
      </c>
      <c r="S35" s="573">
        <v>650</v>
      </c>
      <c r="T35" s="573">
        <v>500</v>
      </c>
      <c r="U35" s="574">
        <v>8</v>
      </c>
      <c r="V35" s="40" cm="1">
        <f t="array" ref="V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3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3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26.653333333333332</v>
      </c>
      <c r="Z3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35" s="15" t="str">
        <f>_xlfn.LET(_xlpm.var,MitarbeiterFTE[[#This Row],[Name]]&amp;"|"&amp;MitarbeiterFTE[[#This Row],[Vorhaben]]&amp;"|"&amp;MitarbeiterFTE[[#This Row],[Monat]]&amp;"|"&amp;MitarbeiterFTE[[#This Row],[Jahr]], IF(_xlpm.var="|||","input missing",_xlpm.var))</f>
        <v>Student 1|Ping-Pong-Roboter|6|2028</v>
      </c>
      <c r="AB35" s="15">
        <f>_xlfn.LET(
_xlpm.start,DATE(MitarbeiterFTE[[#This Row],[Jahr]],MitarbeiterFTE[[#This Row],[Monat]],1),
_xlpm.end,EOMONTH(_xlpm.start,0),
NETWORKDAYS(_xlpm.start,_xlpm.end))</f>
        <v>22</v>
      </c>
      <c r="AC35" s="318">
        <f>MitarbeiterFTE[[#This Row],[BWD]]-MitarbeiterFTE[[#This Row],[Sum Abwesend]]</f>
        <v>16.658333333333331</v>
      </c>
      <c r="AD35" s="318">
        <f>SUMIFS(MitarbeiterFTE[BWD],MitarbeiterFTE[Jahr],MitarbeiterFTE[[#This Row],[Jahr]],MitarbeiterFTE[Name],MitarbeiterFTE[[#This Row],[Name]])</f>
        <v>260</v>
      </c>
      <c r="AE35" s="318">
        <f>SUMIFS(MitarbeiterFTE[NWD],MitarbeiterFTE[Jahr],MitarbeiterFTE[[#This Row],[Jahr]],MitarbeiterFTE[Name],MitarbeiterFTE[[#This Row],[Name]])</f>
        <v>208.89999999999998</v>
      </c>
      <c r="AF35" s="15">
        <f>IF(MitarbeiterFTE[[#This Row],[HS]]="ja",2,IF(MitarbeiterFTE[[#This Row],[Tech]]="ja",1,IF(MitarbeiterFTE[[#This Row],[Sonst]]="ja",0,"input missing")))</f>
        <v>2</v>
      </c>
      <c r="AG35" s="130"/>
      <c r="AH35" s="117"/>
      <c r="AI35" s="408"/>
      <c r="AJ35" s="404"/>
      <c r="AK35" s="412"/>
      <c r="AL35" s="15" cm="1">
        <f t="array" ref="AL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 s="15" t="str">
        <f>IF(Table6[[#This Row],[FT/WE]]=2,"",Table6[[#This Row],[Name]]&amp;Table6[[#This Row],[Tag]])</f>
        <v/>
      </c>
      <c r="AN35" s="117"/>
      <c r="AP35" s="14" t="str">
        <f t="shared" si="0"/>
        <v/>
      </c>
      <c r="AQ35" s="14" t="str">
        <f t="shared" si="1"/>
        <v/>
      </c>
    </row>
    <row r="36" spans="1:43" ht="14.5">
      <c r="A36" s="117"/>
      <c r="B36" s="201"/>
      <c r="C36" s="209"/>
      <c r="D36" s="210"/>
      <c r="E36" s="131"/>
      <c r="F36" s="132"/>
      <c r="G36" s="131"/>
      <c r="H36" s="117"/>
      <c r="I36" s="201" t="s">
        <v>370</v>
      </c>
      <c r="J36" s="201" t="s">
        <v>7</v>
      </c>
      <c r="K36" s="202" t="s">
        <v>9</v>
      </c>
      <c r="L36" s="202" t="s">
        <v>21</v>
      </c>
      <c r="M36" s="202" t="s">
        <v>21</v>
      </c>
      <c r="N36" s="201" t="s">
        <v>14</v>
      </c>
      <c r="O36" s="201" t="s">
        <v>372</v>
      </c>
      <c r="P36" s="571">
        <v>7</v>
      </c>
      <c r="Q36" s="571">
        <v>2028</v>
      </c>
      <c r="R36" s="572">
        <v>1</v>
      </c>
      <c r="S36" s="573">
        <v>650</v>
      </c>
      <c r="T36" s="573">
        <v>500</v>
      </c>
      <c r="U36" s="574">
        <v>8</v>
      </c>
      <c r="V36" s="40" cm="1">
        <f t="array" ref="V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3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36" s="15" t="str">
        <f>_xlfn.LET(_xlpm.var,MitarbeiterFTE[[#This Row],[Name]]&amp;"|"&amp;MitarbeiterFTE[[#This Row],[Vorhaben]]&amp;"|"&amp;MitarbeiterFTE[[#This Row],[Monat]]&amp;"|"&amp;MitarbeiterFTE[[#This Row],[Jahr]], IF(_xlpm.var="|||","input missing",_xlpm.var))</f>
        <v>Student 1|Ping-Pong-Roboter|7|2028</v>
      </c>
      <c r="AB36" s="15">
        <f>_xlfn.LET(
_xlpm.start,DATE(MitarbeiterFTE[[#This Row],[Jahr]],MitarbeiterFTE[[#This Row],[Monat]],1),
_xlpm.end,EOMONTH(_xlpm.start,0),
NETWORKDAYS(_xlpm.start,_xlpm.end))</f>
        <v>21</v>
      </c>
      <c r="AC36" s="318">
        <f>MitarbeiterFTE[[#This Row],[BWD]]-MitarbeiterFTE[[#This Row],[Sum Abwesend]]</f>
        <v>17.658333333333335</v>
      </c>
      <c r="AD36" s="318">
        <f>SUMIFS(MitarbeiterFTE[BWD],MitarbeiterFTE[Jahr],MitarbeiterFTE[[#This Row],[Jahr]],MitarbeiterFTE[Name],MitarbeiterFTE[[#This Row],[Name]])</f>
        <v>260</v>
      </c>
      <c r="AE36" s="318">
        <f>SUMIFS(MitarbeiterFTE[NWD],MitarbeiterFTE[Jahr],MitarbeiterFTE[[#This Row],[Jahr]],MitarbeiterFTE[Name],MitarbeiterFTE[[#This Row],[Name]])</f>
        <v>208.89999999999998</v>
      </c>
      <c r="AF36" s="15">
        <f>IF(MitarbeiterFTE[[#This Row],[HS]]="ja",2,IF(MitarbeiterFTE[[#This Row],[Tech]]="ja",1,IF(MitarbeiterFTE[[#This Row],[Sonst]]="ja",0,"input missing")))</f>
        <v>2</v>
      </c>
      <c r="AG36" s="130"/>
      <c r="AH36" s="117"/>
      <c r="AI36" s="408"/>
      <c r="AJ36" s="404"/>
      <c r="AK36" s="412"/>
      <c r="AL36" s="15" cm="1">
        <f t="array" ref="AL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 s="15" t="str">
        <f>IF(Table6[[#This Row],[FT/WE]]=2,"",Table6[[#This Row],[Name]]&amp;Table6[[#This Row],[Tag]])</f>
        <v/>
      </c>
      <c r="AN36" s="117"/>
      <c r="AP36" s="14" t="str">
        <f t="shared" si="0"/>
        <v/>
      </c>
      <c r="AQ36" s="14" t="str">
        <f t="shared" si="1"/>
        <v/>
      </c>
    </row>
    <row r="37" spans="1:43" ht="14.5">
      <c r="A37" s="117"/>
      <c r="B37" s="201"/>
      <c r="C37" s="209"/>
      <c r="D37" s="210"/>
      <c r="E37" s="131"/>
      <c r="F37" s="132"/>
      <c r="G37" s="131"/>
      <c r="H37" s="117"/>
      <c r="I37" s="201" t="s">
        <v>370</v>
      </c>
      <c r="J37" s="201" t="s">
        <v>7</v>
      </c>
      <c r="K37" s="202" t="s">
        <v>9</v>
      </c>
      <c r="L37" s="202" t="s">
        <v>21</v>
      </c>
      <c r="M37" s="202" t="s">
        <v>21</v>
      </c>
      <c r="N37" s="201" t="s">
        <v>14</v>
      </c>
      <c r="O37" s="201" t="s">
        <v>372</v>
      </c>
      <c r="P37" s="571">
        <v>8</v>
      </c>
      <c r="Q37" s="571">
        <v>2028</v>
      </c>
      <c r="R37" s="572">
        <v>1</v>
      </c>
      <c r="S37" s="573">
        <v>650</v>
      </c>
      <c r="T37" s="573">
        <v>500</v>
      </c>
      <c r="U37" s="574">
        <v>8</v>
      </c>
      <c r="V37" s="40" cm="1">
        <f t="array" ref="V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31.453333333333337</v>
      </c>
      <c r="Z3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37" s="15" t="str">
        <f>_xlfn.LET(_xlpm.var,MitarbeiterFTE[[#This Row],[Name]]&amp;"|"&amp;MitarbeiterFTE[[#This Row],[Vorhaben]]&amp;"|"&amp;MitarbeiterFTE[[#This Row],[Monat]]&amp;"|"&amp;MitarbeiterFTE[[#This Row],[Jahr]], IF(_xlpm.var="|||","input missing",_xlpm.var))</f>
        <v>Student 1|Ping-Pong-Roboter|8|2028</v>
      </c>
      <c r="AB37" s="15">
        <f>_xlfn.LET(
_xlpm.start,DATE(MitarbeiterFTE[[#This Row],[Jahr]],MitarbeiterFTE[[#This Row],[Monat]],1),
_xlpm.end,EOMONTH(_xlpm.start,0),
NETWORKDAYS(_xlpm.start,_xlpm.end))</f>
        <v>23</v>
      </c>
      <c r="AC37" s="318">
        <f>MitarbeiterFTE[[#This Row],[BWD]]-MitarbeiterFTE[[#This Row],[Sum Abwesend]]</f>
        <v>19.658333333333335</v>
      </c>
      <c r="AD37" s="318">
        <f>SUMIFS(MitarbeiterFTE[BWD],MitarbeiterFTE[Jahr],MitarbeiterFTE[[#This Row],[Jahr]],MitarbeiterFTE[Name],MitarbeiterFTE[[#This Row],[Name]])</f>
        <v>260</v>
      </c>
      <c r="AE37" s="318">
        <f>SUMIFS(MitarbeiterFTE[NWD],MitarbeiterFTE[Jahr],MitarbeiterFTE[[#This Row],[Jahr]],MitarbeiterFTE[Name],MitarbeiterFTE[[#This Row],[Name]])</f>
        <v>208.89999999999998</v>
      </c>
      <c r="AF37" s="15">
        <f>IF(MitarbeiterFTE[[#This Row],[HS]]="ja",2,IF(MitarbeiterFTE[[#This Row],[Tech]]="ja",1,IF(MitarbeiterFTE[[#This Row],[Sonst]]="ja",0,"input missing")))</f>
        <v>2</v>
      </c>
      <c r="AG37" s="130"/>
      <c r="AH37" s="117"/>
      <c r="AI37" s="408"/>
      <c r="AJ37" s="404"/>
      <c r="AK37" s="412"/>
      <c r="AL37" s="15" cm="1">
        <f t="array" ref="AL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 s="15" t="str">
        <f>IF(Table6[[#This Row],[FT/WE]]=2,"",Table6[[#This Row],[Name]]&amp;Table6[[#This Row],[Tag]])</f>
        <v/>
      </c>
      <c r="AN37" s="117"/>
      <c r="AP37" s="14" t="str">
        <f t="shared" si="0"/>
        <v/>
      </c>
      <c r="AQ37" s="14" t="str">
        <f t="shared" si="1"/>
        <v/>
      </c>
    </row>
    <row r="38" spans="1:43" ht="14.5">
      <c r="A38" s="117"/>
      <c r="B38" s="201"/>
      <c r="C38" s="209"/>
      <c r="D38" s="210"/>
      <c r="E38" s="131"/>
      <c r="F38" s="132"/>
      <c r="G38" s="131"/>
      <c r="H38" s="117"/>
      <c r="I38" s="201" t="s">
        <v>370</v>
      </c>
      <c r="J38" s="201" t="s">
        <v>7</v>
      </c>
      <c r="K38" s="202" t="s">
        <v>9</v>
      </c>
      <c r="L38" s="202" t="s">
        <v>21</v>
      </c>
      <c r="M38" s="202" t="s">
        <v>21</v>
      </c>
      <c r="N38" s="201" t="s">
        <v>14</v>
      </c>
      <c r="O38" s="201" t="s">
        <v>372</v>
      </c>
      <c r="P38" s="571">
        <v>9</v>
      </c>
      <c r="Q38" s="571">
        <v>2028</v>
      </c>
      <c r="R38" s="572">
        <v>1</v>
      </c>
      <c r="S38" s="573">
        <v>650</v>
      </c>
      <c r="T38" s="573">
        <v>500</v>
      </c>
      <c r="U38" s="574">
        <v>8</v>
      </c>
      <c r="V38" s="40" cm="1">
        <f t="array" ref="V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3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3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3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38" s="15" t="str">
        <f>_xlfn.LET(_xlpm.var,MitarbeiterFTE[[#This Row],[Name]]&amp;"|"&amp;MitarbeiterFTE[[#This Row],[Vorhaben]]&amp;"|"&amp;MitarbeiterFTE[[#This Row],[Monat]]&amp;"|"&amp;MitarbeiterFTE[[#This Row],[Jahr]], IF(_xlpm.var="|||","input missing",_xlpm.var))</f>
        <v>Student 1|Ping-Pong-Roboter|9|2028</v>
      </c>
      <c r="AB38" s="15">
        <f>_xlfn.LET(
_xlpm.start,DATE(MitarbeiterFTE[[#This Row],[Jahr]],MitarbeiterFTE[[#This Row],[Monat]],1),
_xlpm.end,EOMONTH(_xlpm.start,0),
NETWORKDAYS(_xlpm.start,_xlpm.end))</f>
        <v>21</v>
      </c>
      <c r="AC38" s="318">
        <f>MitarbeiterFTE[[#This Row],[BWD]]-MitarbeiterFTE[[#This Row],[Sum Abwesend]]</f>
        <v>17.658333333333335</v>
      </c>
      <c r="AD38" s="318">
        <f>SUMIFS(MitarbeiterFTE[BWD],MitarbeiterFTE[Jahr],MitarbeiterFTE[[#This Row],[Jahr]],MitarbeiterFTE[Name],MitarbeiterFTE[[#This Row],[Name]])</f>
        <v>260</v>
      </c>
      <c r="AE38" s="318">
        <f>SUMIFS(MitarbeiterFTE[NWD],MitarbeiterFTE[Jahr],MitarbeiterFTE[[#This Row],[Jahr]],MitarbeiterFTE[Name],MitarbeiterFTE[[#This Row],[Name]])</f>
        <v>208.89999999999998</v>
      </c>
      <c r="AF38" s="15">
        <f>IF(MitarbeiterFTE[[#This Row],[HS]]="ja",2,IF(MitarbeiterFTE[[#This Row],[Tech]]="ja",1,IF(MitarbeiterFTE[[#This Row],[Sonst]]="ja",0,"input missing")))</f>
        <v>2</v>
      </c>
      <c r="AG38" s="130"/>
      <c r="AH38" s="117"/>
      <c r="AI38" s="408"/>
      <c r="AJ38" s="404"/>
      <c r="AK38" s="412"/>
      <c r="AL38" s="15" cm="1">
        <f t="array" ref="AL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 s="15" t="str">
        <f>IF(Table6[[#This Row],[FT/WE]]=2,"",Table6[[#This Row],[Name]]&amp;Table6[[#This Row],[Tag]])</f>
        <v/>
      </c>
      <c r="AN38" s="117"/>
      <c r="AP38" s="14" t="str">
        <f t="shared" si="0"/>
        <v/>
      </c>
      <c r="AQ38" s="14" t="str">
        <f t="shared" si="1"/>
        <v/>
      </c>
    </row>
    <row r="39" spans="1:43" ht="14.5">
      <c r="A39" s="117"/>
      <c r="B39" s="201"/>
      <c r="C39" s="209"/>
      <c r="D39" s="210"/>
      <c r="E39" s="131"/>
      <c r="F39" s="132"/>
      <c r="G39" s="131"/>
      <c r="H39" s="117"/>
      <c r="I39" s="201" t="s">
        <v>370</v>
      </c>
      <c r="J39" s="201" t="s">
        <v>7</v>
      </c>
      <c r="K39" s="202" t="s">
        <v>9</v>
      </c>
      <c r="L39" s="202" t="s">
        <v>21</v>
      </c>
      <c r="M39" s="202" t="s">
        <v>21</v>
      </c>
      <c r="N39" s="201" t="s">
        <v>14</v>
      </c>
      <c r="O39" s="201" t="s">
        <v>372</v>
      </c>
      <c r="P39" s="571">
        <v>10</v>
      </c>
      <c r="Q39" s="571">
        <v>2028</v>
      </c>
      <c r="R39" s="572">
        <v>1</v>
      </c>
      <c r="S39" s="573">
        <v>650</v>
      </c>
      <c r="T39" s="573">
        <v>500</v>
      </c>
      <c r="U39" s="574">
        <v>8</v>
      </c>
      <c r="V39" s="40" cm="1">
        <f t="array" ref="V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3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3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3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3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39" s="15" t="str">
        <f>_xlfn.LET(_xlpm.var,MitarbeiterFTE[[#This Row],[Name]]&amp;"|"&amp;MitarbeiterFTE[[#This Row],[Vorhaben]]&amp;"|"&amp;MitarbeiterFTE[[#This Row],[Monat]]&amp;"|"&amp;MitarbeiterFTE[[#This Row],[Jahr]], IF(_xlpm.var="|||","input missing",_xlpm.var))</f>
        <v>Student 1|Ping-Pong-Roboter|10|2028</v>
      </c>
      <c r="AB39" s="15">
        <f>_xlfn.LET(
_xlpm.start,DATE(MitarbeiterFTE[[#This Row],[Jahr]],MitarbeiterFTE[[#This Row],[Monat]],1),
_xlpm.end,EOMONTH(_xlpm.start,0),
NETWORKDAYS(_xlpm.start,_xlpm.end))</f>
        <v>22</v>
      </c>
      <c r="AC39" s="318">
        <f>MitarbeiterFTE[[#This Row],[BWD]]-MitarbeiterFTE[[#This Row],[Sum Abwesend]]</f>
        <v>17.658333333333331</v>
      </c>
      <c r="AD39" s="318">
        <f>SUMIFS(MitarbeiterFTE[BWD],MitarbeiterFTE[Jahr],MitarbeiterFTE[[#This Row],[Jahr]],MitarbeiterFTE[Name],MitarbeiterFTE[[#This Row],[Name]])</f>
        <v>260</v>
      </c>
      <c r="AE39" s="318">
        <f>SUMIFS(MitarbeiterFTE[NWD],MitarbeiterFTE[Jahr],MitarbeiterFTE[[#This Row],[Jahr]],MitarbeiterFTE[Name],MitarbeiterFTE[[#This Row],[Name]])</f>
        <v>208.89999999999998</v>
      </c>
      <c r="AF39" s="15">
        <f>IF(MitarbeiterFTE[[#This Row],[HS]]="ja",2,IF(MitarbeiterFTE[[#This Row],[Tech]]="ja",1,IF(MitarbeiterFTE[[#This Row],[Sonst]]="ja",0,"input missing")))</f>
        <v>2</v>
      </c>
      <c r="AG39" s="130"/>
      <c r="AH39" s="117"/>
      <c r="AI39" s="408"/>
      <c r="AJ39" s="404"/>
      <c r="AK39" s="412"/>
      <c r="AL39" s="15" cm="1">
        <f t="array" ref="AL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 s="15" t="str">
        <f>IF(Table6[[#This Row],[FT/WE]]=2,"",Table6[[#This Row],[Name]]&amp;Table6[[#This Row],[Tag]])</f>
        <v/>
      </c>
      <c r="AN39" s="117"/>
      <c r="AP39" s="14" t="str">
        <f t="shared" si="0"/>
        <v/>
      </c>
      <c r="AQ39" s="14" t="str">
        <f t="shared" si="1"/>
        <v/>
      </c>
    </row>
    <row r="40" spans="1:43" ht="14.5">
      <c r="A40" s="117"/>
      <c r="B40" s="201"/>
      <c r="C40" s="209"/>
      <c r="D40" s="210"/>
      <c r="E40" s="131"/>
      <c r="F40" s="132"/>
      <c r="G40" s="131"/>
      <c r="H40" s="117"/>
      <c r="I40" s="201" t="s">
        <v>370</v>
      </c>
      <c r="J40" s="201" t="s">
        <v>7</v>
      </c>
      <c r="K40" s="202" t="s">
        <v>9</v>
      </c>
      <c r="L40" s="202" t="s">
        <v>21</v>
      </c>
      <c r="M40" s="202" t="s">
        <v>21</v>
      </c>
      <c r="N40" s="201" t="s">
        <v>14</v>
      </c>
      <c r="O40" s="201" t="s">
        <v>372</v>
      </c>
      <c r="P40" s="571">
        <v>11</v>
      </c>
      <c r="Q40" s="571">
        <v>2028</v>
      </c>
      <c r="R40" s="572">
        <v>1</v>
      </c>
      <c r="S40" s="573">
        <v>650</v>
      </c>
      <c r="T40" s="573">
        <v>500</v>
      </c>
      <c r="U40" s="574">
        <v>8</v>
      </c>
      <c r="V40" s="40" cm="1">
        <f t="array" ref="V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4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4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4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0" s="15" t="str">
        <f>_xlfn.LET(_xlpm.var,MitarbeiterFTE[[#This Row],[Name]]&amp;"|"&amp;MitarbeiterFTE[[#This Row],[Vorhaben]]&amp;"|"&amp;MitarbeiterFTE[[#This Row],[Monat]]&amp;"|"&amp;MitarbeiterFTE[[#This Row],[Jahr]], IF(_xlpm.var="|||","input missing",_xlpm.var))</f>
        <v>Student 1|Ping-Pong-Roboter|11|2028</v>
      </c>
      <c r="AB40" s="15">
        <f>_xlfn.LET(
_xlpm.start,DATE(MitarbeiterFTE[[#This Row],[Jahr]],MitarbeiterFTE[[#This Row],[Monat]],1),
_xlpm.end,EOMONTH(_xlpm.start,0),
NETWORKDAYS(_xlpm.start,_xlpm.end))</f>
        <v>22</v>
      </c>
      <c r="AC40" s="318">
        <f>MitarbeiterFTE[[#This Row],[BWD]]-MitarbeiterFTE[[#This Row],[Sum Abwesend]]</f>
        <v>17.658333333333331</v>
      </c>
      <c r="AD40" s="318">
        <f>SUMIFS(MitarbeiterFTE[BWD],MitarbeiterFTE[Jahr],MitarbeiterFTE[[#This Row],[Jahr]],MitarbeiterFTE[Name],MitarbeiterFTE[[#This Row],[Name]])</f>
        <v>260</v>
      </c>
      <c r="AE40" s="318">
        <f>SUMIFS(MitarbeiterFTE[NWD],MitarbeiterFTE[Jahr],MitarbeiterFTE[[#This Row],[Jahr]],MitarbeiterFTE[Name],MitarbeiterFTE[[#This Row],[Name]])</f>
        <v>208.89999999999998</v>
      </c>
      <c r="AF40" s="15">
        <f>IF(MitarbeiterFTE[[#This Row],[HS]]="ja",2,IF(MitarbeiterFTE[[#This Row],[Tech]]="ja",1,IF(MitarbeiterFTE[[#This Row],[Sonst]]="ja",0,"input missing")))</f>
        <v>2</v>
      </c>
      <c r="AG40" s="130"/>
      <c r="AH40" s="117"/>
      <c r="AI40" s="408"/>
      <c r="AJ40" s="404"/>
      <c r="AK40" s="412"/>
      <c r="AL40" s="15" cm="1">
        <f t="array" ref="AL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 s="15" t="str">
        <f>IF(Table6[[#This Row],[FT/WE]]=2,"",Table6[[#This Row],[Name]]&amp;Table6[[#This Row],[Tag]])</f>
        <v/>
      </c>
      <c r="AN40" s="117"/>
      <c r="AP40" s="14" t="str">
        <f t="shared" si="0"/>
        <v/>
      </c>
      <c r="AQ40" s="14" t="str">
        <f t="shared" si="1"/>
        <v/>
      </c>
    </row>
    <row r="41" spans="1:43" ht="14.5">
      <c r="A41" s="117"/>
      <c r="B41" s="201"/>
      <c r="C41" s="209"/>
      <c r="D41" s="210"/>
      <c r="E41" s="131"/>
      <c r="F41" s="132"/>
      <c r="G41" s="131"/>
      <c r="H41" s="117"/>
      <c r="I41" s="206" t="s">
        <v>370</v>
      </c>
      <c r="J41" s="201" t="s">
        <v>7</v>
      </c>
      <c r="K41" s="202" t="s">
        <v>9</v>
      </c>
      <c r="L41" s="202" t="s">
        <v>21</v>
      </c>
      <c r="M41" s="202" t="s">
        <v>21</v>
      </c>
      <c r="N41" s="201" t="s">
        <v>14</v>
      </c>
      <c r="O41" s="206" t="s">
        <v>372</v>
      </c>
      <c r="P41" s="571">
        <v>12</v>
      </c>
      <c r="Q41" s="571">
        <v>2028</v>
      </c>
      <c r="R41" s="572">
        <v>1</v>
      </c>
      <c r="S41" s="573">
        <v>650</v>
      </c>
      <c r="T41" s="573">
        <v>500</v>
      </c>
      <c r="U41" s="574">
        <v>8</v>
      </c>
      <c r="V41" s="40" cm="1">
        <f t="array" ref="V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4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4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25.053333333333335</v>
      </c>
      <c r="Z4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1" s="15" t="str">
        <f>_xlfn.LET(_xlpm.var,MitarbeiterFTE[[#This Row],[Name]]&amp;"|"&amp;MitarbeiterFTE[[#This Row],[Vorhaben]]&amp;"|"&amp;MitarbeiterFTE[[#This Row],[Monat]]&amp;"|"&amp;MitarbeiterFTE[[#This Row],[Jahr]], IF(_xlpm.var="|||","input missing",_xlpm.var))</f>
        <v>Student 1|Ping-Pong-Roboter|12|2028</v>
      </c>
      <c r="AB41" s="15">
        <f>_xlfn.LET(
_xlpm.start,DATE(MitarbeiterFTE[[#This Row],[Jahr]],MitarbeiterFTE[[#This Row],[Monat]],1),
_xlpm.end,EOMONTH(_xlpm.start,0),
NETWORKDAYS(_xlpm.start,_xlpm.end))</f>
        <v>21</v>
      </c>
      <c r="AC41" s="318">
        <f>MitarbeiterFTE[[#This Row],[BWD]]-MitarbeiterFTE[[#This Row],[Sum Abwesend]]</f>
        <v>15.658333333333333</v>
      </c>
      <c r="AD41" s="318">
        <f>SUMIFS(MitarbeiterFTE[BWD],MitarbeiterFTE[Jahr],MitarbeiterFTE[[#This Row],[Jahr]],MitarbeiterFTE[Name],MitarbeiterFTE[[#This Row],[Name]])</f>
        <v>260</v>
      </c>
      <c r="AE41" s="318">
        <f>SUMIFS(MitarbeiterFTE[NWD],MitarbeiterFTE[Jahr],MitarbeiterFTE[[#This Row],[Jahr]],MitarbeiterFTE[Name],MitarbeiterFTE[[#This Row],[Name]])</f>
        <v>208.89999999999998</v>
      </c>
      <c r="AF41" s="15">
        <f>IF(MitarbeiterFTE[[#This Row],[HS]]="ja",2,IF(MitarbeiterFTE[[#This Row],[Tech]]="ja",1,IF(MitarbeiterFTE[[#This Row],[Sonst]]="ja",0,"input missing")))</f>
        <v>2</v>
      </c>
      <c r="AG41" s="130"/>
      <c r="AH41" s="117"/>
      <c r="AI41" s="408"/>
      <c r="AJ41" s="404"/>
      <c r="AK41" s="412"/>
      <c r="AL41" s="15" cm="1">
        <f t="array" ref="AL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 s="15" t="str">
        <f>IF(Table6[[#This Row],[FT/WE]]=2,"",Table6[[#This Row],[Name]]&amp;Table6[[#This Row],[Tag]])</f>
        <v/>
      </c>
      <c r="AN41" s="117"/>
      <c r="AP41" s="14" t="str">
        <f t="shared" si="0"/>
        <v/>
      </c>
      <c r="AQ41" s="14" t="str">
        <f t="shared" si="1"/>
        <v/>
      </c>
    </row>
    <row r="42" spans="1:43" ht="14.5">
      <c r="A42" s="117"/>
      <c r="B42" s="201"/>
      <c r="C42" s="209"/>
      <c r="D42" s="210"/>
      <c r="E42" s="131"/>
      <c r="F42" s="132"/>
      <c r="G42" s="131"/>
      <c r="H42" s="117"/>
      <c r="I42" s="201" t="s">
        <v>371</v>
      </c>
      <c r="J42" s="201" t="s">
        <v>7</v>
      </c>
      <c r="K42" s="202" t="s">
        <v>9</v>
      </c>
      <c r="L42" s="202" t="s">
        <v>21</v>
      </c>
      <c r="M42" s="202" t="s">
        <v>21</v>
      </c>
      <c r="N42" s="201" t="s">
        <v>14</v>
      </c>
      <c r="O42" s="201" t="s">
        <v>372</v>
      </c>
      <c r="P42" s="571">
        <v>1</v>
      </c>
      <c r="Q42" s="571">
        <v>2028</v>
      </c>
      <c r="R42" s="572">
        <v>1</v>
      </c>
      <c r="S42" s="573">
        <v>650</v>
      </c>
      <c r="T42" s="573">
        <v>500</v>
      </c>
      <c r="U42" s="574">
        <v>8</v>
      </c>
      <c r="V42" s="40" cm="1">
        <f t="array" ref="V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4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4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26.653333333333332</v>
      </c>
      <c r="Z4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2" s="15" t="str">
        <f>_xlfn.LET(_xlpm.var,MitarbeiterFTE[[#This Row],[Name]]&amp;"|"&amp;MitarbeiterFTE[[#This Row],[Vorhaben]]&amp;"|"&amp;MitarbeiterFTE[[#This Row],[Monat]]&amp;"|"&amp;MitarbeiterFTE[[#This Row],[Jahr]], IF(_xlpm.var="|||","input missing",_xlpm.var))</f>
        <v>Student 2|Ping-Pong-Roboter|1|2028</v>
      </c>
      <c r="AB42" s="15">
        <f>_xlfn.LET(
_xlpm.start,DATE(MitarbeiterFTE[[#This Row],[Jahr]],MitarbeiterFTE[[#This Row],[Monat]],1),
_xlpm.end,EOMONTH(_xlpm.start,0),
NETWORKDAYS(_xlpm.start,_xlpm.end))</f>
        <v>21</v>
      </c>
      <c r="AC42" s="318">
        <f>MitarbeiterFTE[[#This Row],[BWD]]-MitarbeiterFTE[[#This Row],[Sum Abwesend]]</f>
        <v>16.658333333333331</v>
      </c>
      <c r="AD42" s="318">
        <f>SUMIFS(MitarbeiterFTE[BWD],MitarbeiterFTE[Jahr],MitarbeiterFTE[[#This Row],[Jahr]],MitarbeiterFTE[Name],MitarbeiterFTE[[#This Row],[Name]])</f>
        <v>260</v>
      </c>
      <c r="AE42" s="318">
        <f>SUMIFS(MitarbeiterFTE[NWD],MitarbeiterFTE[Jahr],MitarbeiterFTE[[#This Row],[Jahr]],MitarbeiterFTE[Name],MitarbeiterFTE[[#This Row],[Name]])</f>
        <v>208.89999999999998</v>
      </c>
      <c r="AF42" s="15">
        <f>IF(MitarbeiterFTE[[#This Row],[HS]]="ja",2,IF(MitarbeiterFTE[[#This Row],[Tech]]="ja",1,IF(MitarbeiterFTE[[#This Row],[Sonst]]="ja",0,"input missing")))</f>
        <v>2</v>
      </c>
      <c r="AG42" s="130"/>
      <c r="AH42" s="117"/>
      <c r="AI42" s="408"/>
      <c r="AJ42" s="404"/>
      <c r="AK42" s="412"/>
      <c r="AL42" s="15" cm="1">
        <f t="array" ref="AL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 s="15" t="str">
        <f>IF(Table6[[#This Row],[FT/WE]]=2,"",Table6[[#This Row],[Name]]&amp;Table6[[#This Row],[Tag]])</f>
        <v/>
      </c>
      <c r="AN42" s="117"/>
      <c r="AP42" s="14" t="str">
        <f t="shared" si="0"/>
        <v/>
      </c>
      <c r="AQ42" s="14" t="str">
        <f t="shared" si="1"/>
        <v/>
      </c>
    </row>
    <row r="43" spans="1:43" ht="14.5">
      <c r="A43" s="117"/>
      <c r="B43" s="201"/>
      <c r="C43" s="209"/>
      <c r="D43" s="210"/>
      <c r="E43" s="131"/>
      <c r="F43" s="132"/>
      <c r="G43" s="131"/>
      <c r="H43" s="117"/>
      <c r="I43" s="201" t="s">
        <v>371</v>
      </c>
      <c r="J43" s="201" t="s">
        <v>7</v>
      </c>
      <c r="K43" s="202" t="s">
        <v>9</v>
      </c>
      <c r="L43" s="202" t="s">
        <v>21</v>
      </c>
      <c r="M43" s="202" t="s">
        <v>21</v>
      </c>
      <c r="N43" s="201" t="s">
        <v>14</v>
      </c>
      <c r="O43" s="201" t="s">
        <v>372</v>
      </c>
      <c r="P43" s="571">
        <v>2</v>
      </c>
      <c r="Q43" s="571">
        <v>2028</v>
      </c>
      <c r="R43" s="572">
        <v>1</v>
      </c>
      <c r="S43" s="573">
        <v>650</v>
      </c>
      <c r="T43" s="573">
        <v>500</v>
      </c>
      <c r="U43" s="574">
        <v>8</v>
      </c>
      <c r="V43" s="40" cm="1">
        <f t="array" ref="V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43"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3"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43"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43"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43" s="15" t="str">
        <f>_xlfn.LET(_xlpm.var,MitarbeiterFTE[[#This Row],[Name]]&amp;"|"&amp;MitarbeiterFTE[[#This Row],[Vorhaben]]&amp;"|"&amp;MitarbeiterFTE[[#This Row],[Monat]]&amp;"|"&amp;MitarbeiterFTE[[#This Row],[Jahr]], IF(_xlpm.var="|||","input missing",_xlpm.var))</f>
        <v>Student 2|Ping-Pong-Roboter|2|2028</v>
      </c>
      <c r="AB43" s="15">
        <f>_xlfn.LET(
_xlpm.start,DATE(MitarbeiterFTE[[#This Row],[Jahr]],MitarbeiterFTE[[#This Row],[Monat]],1),
_xlpm.end,EOMONTH(_xlpm.start,0),
NETWORKDAYS(_xlpm.start,_xlpm.end))</f>
        <v>21</v>
      </c>
      <c r="AC43" s="318">
        <f>MitarbeiterFTE[[#This Row],[BWD]]-MitarbeiterFTE[[#This Row],[Sum Abwesend]]</f>
        <v>17.658333333333335</v>
      </c>
      <c r="AD43" s="318">
        <f>SUMIFS(MitarbeiterFTE[BWD],MitarbeiterFTE[Jahr],MitarbeiterFTE[[#This Row],[Jahr]],MitarbeiterFTE[Name],MitarbeiterFTE[[#This Row],[Name]])</f>
        <v>260</v>
      </c>
      <c r="AE43" s="318">
        <f>SUMIFS(MitarbeiterFTE[NWD],MitarbeiterFTE[Jahr],MitarbeiterFTE[[#This Row],[Jahr]],MitarbeiterFTE[Name],MitarbeiterFTE[[#This Row],[Name]])</f>
        <v>208.89999999999998</v>
      </c>
      <c r="AF43" s="15">
        <f>IF(MitarbeiterFTE[[#This Row],[HS]]="ja",2,IF(MitarbeiterFTE[[#This Row],[Tech]]="ja",1,IF(MitarbeiterFTE[[#This Row],[Sonst]]="ja",0,"input missing")))</f>
        <v>2</v>
      </c>
      <c r="AG43" s="130"/>
      <c r="AH43" s="117"/>
      <c r="AI43" s="408"/>
      <c r="AJ43" s="404"/>
      <c r="AK43" s="412"/>
      <c r="AL43" s="15" cm="1">
        <f t="array" ref="AL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 s="15" t="str">
        <f>IF(Table6[[#This Row],[FT/WE]]=2,"",Table6[[#This Row],[Name]]&amp;Table6[[#This Row],[Tag]])</f>
        <v/>
      </c>
      <c r="AN43" s="117"/>
      <c r="AP43" s="14" t="str">
        <f t="shared" si="0"/>
        <v/>
      </c>
      <c r="AQ43" s="14" t="str">
        <f t="shared" si="1"/>
        <v/>
      </c>
    </row>
    <row r="44" spans="1:43" ht="14.5">
      <c r="A44" s="117"/>
      <c r="B44" s="201"/>
      <c r="C44" s="209"/>
      <c r="D44" s="210"/>
      <c r="E44" s="131"/>
      <c r="F44" s="132"/>
      <c r="G44" s="131"/>
      <c r="H44" s="117"/>
      <c r="I44" s="201" t="s">
        <v>371</v>
      </c>
      <c r="J44" s="201" t="s">
        <v>7</v>
      </c>
      <c r="K44" s="202" t="s">
        <v>9</v>
      </c>
      <c r="L44" s="202" t="s">
        <v>21</v>
      </c>
      <c r="M44" s="202" t="s">
        <v>21</v>
      </c>
      <c r="N44" s="201" t="s">
        <v>14</v>
      </c>
      <c r="O44" s="201" t="s">
        <v>372</v>
      </c>
      <c r="P44" s="571">
        <v>3</v>
      </c>
      <c r="Q44" s="571">
        <v>2028</v>
      </c>
      <c r="R44" s="572">
        <v>1</v>
      </c>
      <c r="S44" s="573">
        <v>650</v>
      </c>
      <c r="T44" s="573">
        <v>500</v>
      </c>
      <c r="U44" s="574">
        <v>8</v>
      </c>
      <c r="V44" s="40" cm="1">
        <f t="array" ref="V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44"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4"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44"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31.453333333333337</v>
      </c>
      <c r="Z44"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44" s="15" t="str">
        <f>_xlfn.LET(_xlpm.var,MitarbeiterFTE[[#This Row],[Name]]&amp;"|"&amp;MitarbeiterFTE[[#This Row],[Vorhaben]]&amp;"|"&amp;MitarbeiterFTE[[#This Row],[Monat]]&amp;"|"&amp;MitarbeiterFTE[[#This Row],[Jahr]], IF(_xlpm.var="|||","input missing",_xlpm.var))</f>
        <v>Student 2|Ping-Pong-Roboter|3|2028</v>
      </c>
      <c r="AB44" s="15">
        <f>_xlfn.LET(
_xlpm.start,DATE(MitarbeiterFTE[[#This Row],[Jahr]],MitarbeiterFTE[[#This Row],[Monat]],1),
_xlpm.end,EOMONTH(_xlpm.start,0),
NETWORKDAYS(_xlpm.start,_xlpm.end))</f>
        <v>23</v>
      </c>
      <c r="AC44" s="318">
        <f>MitarbeiterFTE[[#This Row],[BWD]]-MitarbeiterFTE[[#This Row],[Sum Abwesend]]</f>
        <v>19.658333333333335</v>
      </c>
      <c r="AD44" s="318">
        <f>SUMIFS(MitarbeiterFTE[BWD],MitarbeiterFTE[Jahr],MitarbeiterFTE[[#This Row],[Jahr]],MitarbeiterFTE[Name],MitarbeiterFTE[[#This Row],[Name]])</f>
        <v>260</v>
      </c>
      <c r="AE44" s="318">
        <f>SUMIFS(MitarbeiterFTE[NWD],MitarbeiterFTE[Jahr],MitarbeiterFTE[[#This Row],[Jahr]],MitarbeiterFTE[Name],MitarbeiterFTE[[#This Row],[Name]])</f>
        <v>208.89999999999998</v>
      </c>
      <c r="AF44" s="15">
        <f>IF(MitarbeiterFTE[[#This Row],[HS]]="ja",2,IF(MitarbeiterFTE[[#This Row],[Tech]]="ja",1,IF(MitarbeiterFTE[[#This Row],[Sonst]]="ja",0,"input missing")))</f>
        <v>2</v>
      </c>
      <c r="AG44" s="130"/>
      <c r="AH44" s="117"/>
      <c r="AI44" s="408"/>
      <c r="AJ44" s="404"/>
      <c r="AK44" s="412"/>
      <c r="AL44" s="15" cm="1">
        <f t="array" ref="AL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 s="15" t="str">
        <f>IF(Table6[[#This Row],[FT/WE]]=2,"",Table6[[#This Row],[Name]]&amp;Table6[[#This Row],[Tag]])</f>
        <v/>
      </c>
      <c r="AN44" s="117"/>
      <c r="AP44" s="14" t="str">
        <f t="shared" si="0"/>
        <v/>
      </c>
      <c r="AQ44" s="14" t="str">
        <f t="shared" si="1"/>
        <v/>
      </c>
    </row>
    <row r="45" spans="1:43" ht="14.5">
      <c r="A45" s="117"/>
      <c r="B45" s="201"/>
      <c r="C45" s="209"/>
      <c r="D45" s="210"/>
      <c r="E45" s="131"/>
      <c r="F45" s="132"/>
      <c r="G45" s="131"/>
      <c r="H45" s="117"/>
      <c r="I45" s="201" t="s">
        <v>371</v>
      </c>
      <c r="J45" s="201" t="s">
        <v>7</v>
      </c>
      <c r="K45" s="202" t="s">
        <v>9</v>
      </c>
      <c r="L45" s="202" t="s">
        <v>21</v>
      </c>
      <c r="M45" s="202" t="s">
        <v>21</v>
      </c>
      <c r="N45" s="201" t="s">
        <v>14</v>
      </c>
      <c r="O45" s="201" t="s">
        <v>372</v>
      </c>
      <c r="P45" s="571">
        <v>4</v>
      </c>
      <c r="Q45" s="571">
        <v>2028</v>
      </c>
      <c r="R45" s="572">
        <v>1</v>
      </c>
      <c r="S45" s="573">
        <v>650</v>
      </c>
      <c r="T45" s="573">
        <v>500</v>
      </c>
      <c r="U45" s="574">
        <v>8</v>
      </c>
      <c r="V45" s="40" cm="1">
        <f t="array" ref="V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45"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5"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45"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23.453333333333333</v>
      </c>
      <c r="Z45"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5" s="15" t="str">
        <f>_xlfn.LET(_xlpm.var,MitarbeiterFTE[[#This Row],[Name]]&amp;"|"&amp;MitarbeiterFTE[[#This Row],[Vorhaben]]&amp;"|"&amp;MitarbeiterFTE[[#This Row],[Monat]]&amp;"|"&amp;MitarbeiterFTE[[#This Row],[Jahr]], IF(_xlpm.var="|||","input missing",_xlpm.var))</f>
        <v>Student 2|Ping-Pong-Roboter|4|2028</v>
      </c>
      <c r="AB45" s="15">
        <f>_xlfn.LET(
_xlpm.start,DATE(MitarbeiterFTE[[#This Row],[Jahr]],MitarbeiterFTE[[#This Row],[Monat]],1),
_xlpm.end,EOMONTH(_xlpm.start,0),
NETWORKDAYS(_xlpm.start,_xlpm.end))</f>
        <v>20</v>
      </c>
      <c r="AC45" s="318">
        <f>MitarbeiterFTE[[#This Row],[BWD]]-MitarbeiterFTE[[#This Row],[Sum Abwesend]]</f>
        <v>14.658333333333333</v>
      </c>
      <c r="AD45" s="318">
        <f>SUMIFS(MitarbeiterFTE[BWD],MitarbeiterFTE[Jahr],MitarbeiterFTE[[#This Row],[Jahr]],MitarbeiterFTE[Name],MitarbeiterFTE[[#This Row],[Name]])</f>
        <v>260</v>
      </c>
      <c r="AE45" s="318">
        <f>SUMIFS(MitarbeiterFTE[NWD],MitarbeiterFTE[Jahr],MitarbeiterFTE[[#This Row],[Jahr]],MitarbeiterFTE[Name],MitarbeiterFTE[[#This Row],[Name]])</f>
        <v>208.89999999999998</v>
      </c>
      <c r="AF45" s="15">
        <f>IF(MitarbeiterFTE[[#This Row],[HS]]="ja",2,IF(MitarbeiterFTE[[#This Row],[Tech]]="ja",1,IF(MitarbeiterFTE[[#This Row],[Sonst]]="ja",0,"input missing")))</f>
        <v>2</v>
      </c>
      <c r="AG45" s="130"/>
      <c r="AH45" s="117"/>
      <c r="AI45" s="408"/>
      <c r="AJ45" s="404"/>
      <c r="AK45" s="412"/>
      <c r="AL45" s="15" cm="1">
        <f t="array" ref="AL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 s="15" t="str">
        <f>IF(Table6[[#This Row],[FT/WE]]=2,"",Table6[[#This Row],[Name]]&amp;Table6[[#This Row],[Tag]])</f>
        <v/>
      </c>
      <c r="AN45" s="117"/>
      <c r="AP45" s="14" t="str">
        <f t="shared" si="0"/>
        <v/>
      </c>
      <c r="AQ45" s="14" t="str">
        <f t="shared" si="1"/>
        <v/>
      </c>
    </row>
    <row r="46" spans="1:43" ht="14.5">
      <c r="A46" s="117"/>
      <c r="B46" s="201"/>
      <c r="C46" s="209"/>
      <c r="D46" s="210"/>
      <c r="E46" s="131"/>
      <c r="F46" s="132"/>
      <c r="G46" s="131"/>
      <c r="H46" s="117"/>
      <c r="I46" s="201" t="s">
        <v>371</v>
      </c>
      <c r="J46" s="201" t="s">
        <v>7</v>
      </c>
      <c r="K46" s="202" t="s">
        <v>9</v>
      </c>
      <c r="L46" s="202" t="s">
        <v>21</v>
      </c>
      <c r="M46" s="202" t="s">
        <v>21</v>
      </c>
      <c r="N46" s="201" t="s">
        <v>14</v>
      </c>
      <c r="O46" s="201" t="s">
        <v>372</v>
      </c>
      <c r="P46" s="571">
        <v>5</v>
      </c>
      <c r="Q46" s="571">
        <v>2028</v>
      </c>
      <c r="R46" s="572">
        <v>1</v>
      </c>
      <c r="S46" s="573">
        <v>650</v>
      </c>
      <c r="T46" s="573">
        <v>500</v>
      </c>
      <c r="U46" s="574">
        <v>8</v>
      </c>
      <c r="V46" s="40" cm="1">
        <f t="array" ref="V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46"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6"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46"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46"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6" s="15" t="str">
        <f>_xlfn.LET(_xlpm.var,MitarbeiterFTE[[#This Row],[Name]]&amp;"|"&amp;MitarbeiterFTE[[#This Row],[Vorhaben]]&amp;"|"&amp;MitarbeiterFTE[[#This Row],[Monat]]&amp;"|"&amp;MitarbeiterFTE[[#This Row],[Jahr]], IF(_xlpm.var="|||","input missing",_xlpm.var))</f>
        <v>Student 2|Ping-Pong-Roboter|5|2028</v>
      </c>
      <c r="AB46" s="15">
        <f>_xlfn.LET(
_xlpm.start,DATE(MitarbeiterFTE[[#This Row],[Jahr]],MitarbeiterFTE[[#This Row],[Monat]],1),
_xlpm.end,EOMONTH(_xlpm.start,0),
NETWORKDAYS(_xlpm.start,_xlpm.end))</f>
        <v>23</v>
      </c>
      <c r="AC46" s="318">
        <f>MitarbeiterFTE[[#This Row],[BWD]]-MitarbeiterFTE[[#This Row],[Sum Abwesend]]</f>
        <v>17.658333333333331</v>
      </c>
      <c r="AD46" s="318">
        <f>SUMIFS(MitarbeiterFTE[BWD],MitarbeiterFTE[Jahr],MitarbeiterFTE[[#This Row],[Jahr]],MitarbeiterFTE[Name],MitarbeiterFTE[[#This Row],[Name]])</f>
        <v>260</v>
      </c>
      <c r="AE46" s="318">
        <f>SUMIFS(MitarbeiterFTE[NWD],MitarbeiterFTE[Jahr],MitarbeiterFTE[[#This Row],[Jahr]],MitarbeiterFTE[Name],MitarbeiterFTE[[#This Row],[Name]])</f>
        <v>208.89999999999998</v>
      </c>
      <c r="AF46" s="15">
        <f>IF(MitarbeiterFTE[[#This Row],[HS]]="ja",2,IF(MitarbeiterFTE[[#This Row],[Tech]]="ja",1,IF(MitarbeiterFTE[[#This Row],[Sonst]]="ja",0,"input missing")))</f>
        <v>2</v>
      </c>
      <c r="AG46" s="130"/>
      <c r="AH46" s="117"/>
      <c r="AI46" s="408"/>
      <c r="AJ46" s="404"/>
      <c r="AK46" s="412"/>
      <c r="AL46" s="15" cm="1">
        <f t="array" ref="AL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 s="15" t="str">
        <f>IF(Table6[[#This Row],[FT/WE]]=2,"",Table6[[#This Row],[Name]]&amp;Table6[[#This Row],[Tag]])</f>
        <v/>
      </c>
      <c r="AN46" s="117"/>
      <c r="AP46" s="14" t="str">
        <f t="shared" si="0"/>
        <v/>
      </c>
      <c r="AQ46" s="14" t="str">
        <f t="shared" si="1"/>
        <v/>
      </c>
    </row>
    <row r="47" spans="1:43" ht="14.5">
      <c r="A47" s="117"/>
      <c r="B47" s="201"/>
      <c r="C47" s="209"/>
      <c r="D47" s="210"/>
      <c r="E47" s="131"/>
      <c r="F47" s="132"/>
      <c r="G47" s="131"/>
      <c r="H47" s="117"/>
      <c r="I47" s="201" t="s">
        <v>371</v>
      </c>
      <c r="J47" s="201" t="s">
        <v>7</v>
      </c>
      <c r="K47" s="202" t="s">
        <v>9</v>
      </c>
      <c r="L47" s="202" t="s">
        <v>21</v>
      </c>
      <c r="M47" s="202" t="s">
        <v>21</v>
      </c>
      <c r="N47" s="201" t="s">
        <v>14</v>
      </c>
      <c r="O47" s="201" t="s">
        <v>372</v>
      </c>
      <c r="P47" s="571">
        <v>6</v>
      </c>
      <c r="Q47" s="571">
        <v>2028</v>
      </c>
      <c r="R47" s="572">
        <v>1</v>
      </c>
      <c r="S47" s="573">
        <v>650</v>
      </c>
      <c r="T47" s="573">
        <v>500</v>
      </c>
      <c r="U47" s="574">
        <v>8</v>
      </c>
      <c r="V47" s="40" cm="1">
        <f t="array" ref="V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47"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7"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47"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26.653333333333332</v>
      </c>
      <c r="Z47"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47" s="15" t="str">
        <f>_xlfn.LET(_xlpm.var,MitarbeiterFTE[[#This Row],[Name]]&amp;"|"&amp;MitarbeiterFTE[[#This Row],[Vorhaben]]&amp;"|"&amp;MitarbeiterFTE[[#This Row],[Monat]]&amp;"|"&amp;MitarbeiterFTE[[#This Row],[Jahr]], IF(_xlpm.var="|||","input missing",_xlpm.var))</f>
        <v>Student 2|Ping-Pong-Roboter|6|2028</v>
      </c>
      <c r="AB47" s="15">
        <f>_xlfn.LET(
_xlpm.start,DATE(MitarbeiterFTE[[#This Row],[Jahr]],MitarbeiterFTE[[#This Row],[Monat]],1),
_xlpm.end,EOMONTH(_xlpm.start,0),
NETWORKDAYS(_xlpm.start,_xlpm.end))</f>
        <v>22</v>
      </c>
      <c r="AC47" s="318">
        <f>MitarbeiterFTE[[#This Row],[BWD]]-MitarbeiterFTE[[#This Row],[Sum Abwesend]]</f>
        <v>16.658333333333331</v>
      </c>
      <c r="AD47" s="318">
        <f>SUMIFS(MitarbeiterFTE[BWD],MitarbeiterFTE[Jahr],MitarbeiterFTE[[#This Row],[Jahr]],MitarbeiterFTE[Name],MitarbeiterFTE[[#This Row],[Name]])</f>
        <v>260</v>
      </c>
      <c r="AE47" s="318">
        <f>SUMIFS(MitarbeiterFTE[NWD],MitarbeiterFTE[Jahr],MitarbeiterFTE[[#This Row],[Jahr]],MitarbeiterFTE[Name],MitarbeiterFTE[[#This Row],[Name]])</f>
        <v>208.89999999999998</v>
      </c>
      <c r="AF47" s="15">
        <f>IF(MitarbeiterFTE[[#This Row],[HS]]="ja",2,IF(MitarbeiterFTE[[#This Row],[Tech]]="ja",1,IF(MitarbeiterFTE[[#This Row],[Sonst]]="ja",0,"input missing")))</f>
        <v>2</v>
      </c>
      <c r="AG47" s="130"/>
      <c r="AH47" s="117"/>
      <c r="AI47" s="408"/>
      <c r="AJ47" s="404"/>
      <c r="AK47" s="412"/>
      <c r="AL47" s="15" cm="1">
        <f t="array" ref="AL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 s="15" t="str">
        <f>IF(Table6[[#This Row],[FT/WE]]=2,"",Table6[[#This Row],[Name]]&amp;Table6[[#This Row],[Tag]])</f>
        <v/>
      </c>
      <c r="AN47" s="117"/>
      <c r="AP47" s="14" t="str">
        <f t="shared" si="0"/>
        <v/>
      </c>
      <c r="AQ47" s="14" t="str">
        <f t="shared" si="1"/>
        <v/>
      </c>
    </row>
    <row r="48" spans="1:43" ht="14.5">
      <c r="A48" s="117"/>
      <c r="B48" s="201"/>
      <c r="C48" s="209"/>
      <c r="D48" s="210"/>
      <c r="E48" s="131"/>
      <c r="F48" s="132"/>
      <c r="G48" s="131"/>
      <c r="H48" s="117"/>
      <c r="I48" s="201" t="s">
        <v>371</v>
      </c>
      <c r="J48" s="201" t="s">
        <v>7</v>
      </c>
      <c r="K48" s="202" t="s">
        <v>9</v>
      </c>
      <c r="L48" s="202" t="s">
        <v>21</v>
      </c>
      <c r="M48" s="202" t="s">
        <v>21</v>
      </c>
      <c r="N48" s="201" t="s">
        <v>14</v>
      </c>
      <c r="O48" s="201" t="s">
        <v>372</v>
      </c>
      <c r="P48" s="571">
        <v>7</v>
      </c>
      <c r="Q48" s="571">
        <v>2028</v>
      </c>
      <c r="R48" s="572">
        <v>1</v>
      </c>
      <c r="S48" s="573">
        <v>650</v>
      </c>
      <c r="T48" s="573">
        <v>500</v>
      </c>
      <c r="U48" s="574">
        <v>8</v>
      </c>
      <c r="V48" s="40" cm="1">
        <f t="array" ref="V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48"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8"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48"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48"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48" s="15" t="str">
        <f>_xlfn.LET(_xlpm.var,MitarbeiterFTE[[#This Row],[Name]]&amp;"|"&amp;MitarbeiterFTE[[#This Row],[Vorhaben]]&amp;"|"&amp;MitarbeiterFTE[[#This Row],[Monat]]&amp;"|"&amp;MitarbeiterFTE[[#This Row],[Jahr]], IF(_xlpm.var="|||","input missing",_xlpm.var))</f>
        <v>Student 2|Ping-Pong-Roboter|7|2028</v>
      </c>
      <c r="AB48" s="15">
        <f>_xlfn.LET(
_xlpm.start,DATE(MitarbeiterFTE[[#This Row],[Jahr]],MitarbeiterFTE[[#This Row],[Monat]],1),
_xlpm.end,EOMONTH(_xlpm.start,0),
NETWORKDAYS(_xlpm.start,_xlpm.end))</f>
        <v>21</v>
      </c>
      <c r="AC48" s="318">
        <f>MitarbeiterFTE[[#This Row],[BWD]]-MitarbeiterFTE[[#This Row],[Sum Abwesend]]</f>
        <v>17.658333333333335</v>
      </c>
      <c r="AD48" s="318">
        <f>SUMIFS(MitarbeiterFTE[BWD],MitarbeiterFTE[Jahr],MitarbeiterFTE[[#This Row],[Jahr]],MitarbeiterFTE[Name],MitarbeiterFTE[[#This Row],[Name]])</f>
        <v>260</v>
      </c>
      <c r="AE48" s="318">
        <f>SUMIFS(MitarbeiterFTE[NWD],MitarbeiterFTE[Jahr],MitarbeiterFTE[[#This Row],[Jahr]],MitarbeiterFTE[Name],MitarbeiterFTE[[#This Row],[Name]])</f>
        <v>208.89999999999998</v>
      </c>
      <c r="AF48" s="15">
        <f>IF(MitarbeiterFTE[[#This Row],[HS]]="ja",2,IF(MitarbeiterFTE[[#This Row],[Tech]]="ja",1,IF(MitarbeiterFTE[[#This Row],[Sonst]]="ja",0,"input missing")))</f>
        <v>2</v>
      </c>
      <c r="AG48" s="130"/>
      <c r="AH48" s="117"/>
      <c r="AI48" s="408"/>
      <c r="AJ48" s="404"/>
      <c r="AK48" s="412"/>
      <c r="AL48" s="15" cm="1">
        <f t="array" ref="AL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 s="15" t="str">
        <f>IF(Table6[[#This Row],[FT/WE]]=2,"",Table6[[#This Row],[Name]]&amp;Table6[[#This Row],[Tag]])</f>
        <v/>
      </c>
      <c r="AN48" s="117"/>
      <c r="AP48" s="14" t="str">
        <f t="shared" si="0"/>
        <v/>
      </c>
      <c r="AQ48" s="14" t="str">
        <f t="shared" si="1"/>
        <v/>
      </c>
    </row>
    <row r="49" spans="1:43" ht="14.5">
      <c r="A49" s="117"/>
      <c r="B49" s="201"/>
      <c r="C49" s="209"/>
      <c r="D49" s="210"/>
      <c r="E49" s="131"/>
      <c r="F49" s="132"/>
      <c r="G49" s="131"/>
      <c r="H49" s="117"/>
      <c r="I49" s="201" t="s">
        <v>371</v>
      </c>
      <c r="J49" s="201" t="s">
        <v>7</v>
      </c>
      <c r="K49" s="202" t="s">
        <v>9</v>
      </c>
      <c r="L49" s="202" t="s">
        <v>21</v>
      </c>
      <c r="M49" s="202" t="s">
        <v>21</v>
      </c>
      <c r="N49" s="201" t="s">
        <v>14</v>
      </c>
      <c r="O49" s="201" t="s">
        <v>372</v>
      </c>
      <c r="P49" s="571">
        <v>8</v>
      </c>
      <c r="Q49" s="571">
        <v>2028</v>
      </c>
      <c r="R49" s="572">
        <v>1</v>
      </c>
      <c r="S49" s="573">
        <v>650</v>
      </c>
      <c r="T49" s="573">
        <v>500</v>
      </c>
      <c r="U49" s="574">
        <v>8</v>
      </c>
      <c r="V49" s="40" cm="1">
        <f t="array" ref="V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49"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49"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49"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31.453333333333337</v>
      </c>
      <c r="Z49"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49" s="15" t="str">
        <f>_xlfn.LET(_xlpm.var,MitarbeiterFTE[[#This Row],[Name]]&amp;"|"&amp;MitarbeiterFTE[[#This Row],[Vorhaben]]&amp;"|"&amp;MitarbeiterFTE[[#This Row],[Monat]]&amp;"|"&amp;MitarbeiterFTE[[#This Row],[Jahr]], IF(_xlpm.var="|||","input missing",_xlpm.var))</f>
        <v>Student 2|Ping-Pong-Roboter|8|2028</v>
      </c>
      <c r="AB49" s="15">
        <f>_xlfn.LET(
_xlpm.start,DATE(MitarbeiterFTE[[#This Row],[Jahr]],MitarbeiterFTE[[#This Row],[Monat]],1),
_xlpm.end,EOMONTH(_xlpm.start,0),
NETWORKDAYS(_xlpm.start,_xlpm.end))</f>
        <v>23</v>
      </c>
      <c r="AC49" s="318">
        <f>MitarbeiterFTE[[#This Row],[BWD]]-MitarbeiterFTE[[#This Row],[Sum Abwesend]]</f>
        <v>19.658333333333335</v>
      </c>
      <c r="AD49" s="318">
        <f>SUMIFS(MitarbeiterFTE[BWD],MitarbeiterFTE[Jahr],MitarbeiterFTE[[#This Row],[Jahr]],MitarbeiterFTE[Name],MitarbeiterFTE[[#This Row],[Name]])</f>
        <v>260</v>
      </c>
      <c r="AE49" s="318">
        <f>SUMIFS(MitarbeiterFTE[NWD],MitarbeiterFTE[Jahr],MitarbeiterFTE[[#This Row],[Jahr]],MitarbeiterFTE[Name],MitarbeiterFTE[[#This Row],[Name]])</f>
        <v>208.89999999999998</v>
      </c>
      <c r="AF49" s="15">
        <f>IF(MitarbeiterFTE[[#This Row],[HS]]="ja",2,IF(MitarbeiterFTE[[#This Row],[Tech]]="ja",1,IF(MitarbeiterFTE[[#This Row],[Sonst]]="ja",0,"input missing")))</f>
        <v>2</v>
      </c>
      <c r="AG49" s="130"/>
      <c r="AH49" s="117"/>
      <c r="AI49" s="408"/>
      <c r="AJ49" s="404"/>
      <c r="AK49" s="412"/>
      <c r="AL49" s="15" cm="1">
        <f t="array" ref="AL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 s="15" t="str">
        <f>IF(Table6[[#This Row],[FT/WE]]=2,"",Table6[[#This Row],[Name]]&amp;Table6[[#This Row],[Tag]])</f>
        <v/>
      </c>
      <c r="AN49" s="117"/>
      <c r="AP49" s="14" t="str">
        <f t="shared" si="0"/>
        <v/>
      </c>
      <c r="AQ49" s="14" t="str">
        <f t="shared" si="1"/>
        <v/>
      </c>
    </row>
    <row r="50" spans="1:43" ht="14.5">
      <c r="A50" s="117"/>
      <c r="B50" s="201"/>
      <c r="C50" s="209"/>
      <c r="D50" s="210"/>
      <c r="E50" s="131"/>
      <c r="F50" s="132"/>
      <c r="G50" s="131"/>
      <c r="H50" s="117"/>
      <c r="I50" s="201" t="s">
        <v>371</v>
      </c>
      <c r="J50" s="201" t="s">
        <v>7</v>
      </c>
      <c r="K50" s="202" t="s">
        <v>9</v>
      </c>
      <c r="L50" s="202" t="s">
        <v>21</v>
      </c>
      <c r="M50" s="202" t="s">
        <v>21</v>
      </c>
      <c r="N50" s="201" t="s">
        <v>14</v>
      </c>
      <c r="O50" s="201" t="s">
        <v>372</v>
      </c>
      <c r="P50" s="571">
        <v>9</v>
      </c>
      <c r="Q50" s="571">
        <v>2028</v>
      </c>
      <c r="R50" s="572">
        <v>1</v>
      </c>
      <c r="S50" s="573">
        <v>650</v>
      </c>
      <c r="T50" s="573">
        <v>500</v>
      </c>
      <c r="U50" s="574">
        <v>8</v>
      </c>
      <c r="V50" s="40" cm="1">
        <f t="array" ref="V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0</v>
      </c>
      <c r="W50"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50"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3.3416666666666663</v>
      </c>
      <c r="Y50"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28.253333333333337</v>
      </c>
      <c r="Z50"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650.00000000000011</v>
      </c>
      <c r="AA50" s="15" t="str">
        <f>_xlfn.LET(_xlpm.var,MitarbeiterFTE[[#This Row],[Name]]&amp;"|"&amp;MitarbeiterFTE[[#This Row],[Vorhaben]]&amp;"|"&amp;MitarbeiterFTE[[#This Row],[Monat]]&amp;"|"&amp;MitarbeiterFTE[[#This Row],[Jahr]], IF(_xlpm.var="|||","input missing",_xlpm.var))</f>
        <v>Student 2|Ping-Pong-Roboter|9|2028</v>
      </c>
      <c r="AB50" s="15">
        <f>_xlfn.LET(
_xlpm.start,DATE(MitarbeiterFTE[[#This Row],[Jahr]],MitarbeiterFTE[[#This Row],[Monat]],1),
_xlpm.end,EOMONTH(_xlpm.start,0),
NETWORKDAYS(_xlpm.start,_xlpm.end))</f>
        <v>21</v>
      </c>
      <c r="AC50" s="318">
        <f>MitarbeiterFTE[[#This Row],[BWD]]-MitarbeiterFTE[[#This Row],[Sum Abwesend]]</f>
        <v>17.658333333333335</v>
      </c>
      <c r="AD50" s="318">
        <f>SUMIFS(MitarbeiterFTE[BWD],MitarbeiterFTE[Jahr],MitarbeiterFTE[[#This Row],[Jahr]],MitarbeiterFTE[Name],MitarbeiterFTE[[#This Row],[Name]])</f>
        <v>260</v>
      </c>
      <c r="AE50" s="318">
        <f>SUMIFS(MitarbeiterFTE[NWD],MitarbeiterFTE[Jahr],MitarbeiterFTE[[#This Row],[Jahr]],MitarbeiterFTE[Name],MitarbeiterFTE[[#This Row],[Name]])</f>
        <v>208.89999999999998</v>
      </c>
      <c r="AF50" s="15">
        <f>IF(MitarbeiterFTE[[#This Row],[HS]]="ja",2,IF(MitarbeiterFTE[[#This Row],[Tech]]="ja",1,IF(MitarbeiterFTE[[#This Row],[Sonst]]="ja",0,"input missing")))</f>
        <v>2</v>
      </c>
      <c r="AG50" s="130"/>
      <c r="AH50" s="117"/>
      <c r="AI50" s="408"/>
      <c r="AJ50" s="404"/>
      <c r="AK50" s="412"/>
      <c r="AL50" s="15" cm="1">
        <f t="array" ref="AL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 s="15" t="str">
        <f>IF(Table6[[#This Row],[FT/WE]]=2,"",Table6[[#This Row],[Name]]&amp;Table6[[#This Row],[Tag]])</f>
        <v/>
      </c>
      <c r="AN50" s="117"/>
      <c r="AP50" s="14" t="str">
        <f t="shared" si="0"/>
        <v/>
      </c>
      <c r="AQ50" s="14" t="str">
        <f t="shared" si="1"/>
        <v/>
      </c>
    </row>
    <row r="51" spans="1:43" ht="14.5">
      <c r="A51" s="117"/>
      <c r="B51" s="201"/>
      <c r="C51" s="209"/>
      <c r="D51" s="210"/>
      <c r="E51" s="131"/>
      <c r="F51" s="132"/>
      <c r="G51" s="131"/>
      <c r="H51" s="117"/>
      <c r="I51" s="201" t="s">
        <v>371</v>
      </c>
      <c r="J51" s="201" t="s">
        <v>7</v>
      </c>
      <c r="K51" s="202" t="s">
        <v>9</v>
      </c>
      <c r="L51" s="202" t="s">
        <v>21</v>
      </c>
      <c r="M51" s="202" t="s">
        <v>21</v>
      </c>
      <c r="N51" s="201" t="s">
        <v>14</v>
      </c>
      <c r="O51" s="201" t="s">
        <v>372</v>
      </c>
      <c r="P51" s="571">
        <v>10</v>
      </c>
      <c r="Q51" s="571">
        <v>2028</v>
      </c>
      <c r="R51" s="572">
        <v>1</v>
      </c>
      <c r="S51" s="573">
        <v>650</v>
      </c>
      <c r="T51" s="573">
        <v>500</v>
      </c>
      <c r="U51" s="574">
        <v>8</v>
      </c>
      <c r="V51" s="40" cm="1">
        <f t="array" ref="V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51"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51"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51"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51"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51" s="15" t="str">
        <f>_xlfn.LET(_xlpm.var,MitarbeiterFTE[[#This Row],[Name]]&amp;"|"&amp;MitarbeiterFTE[[#This Row],[Vorhaben]]&amp;"|"&amp;MitarbeiterFTE[[#This Row],[Monat]]&amp;"|"&amp;MitarbeiterFTE[[#This Row],[Jahr]], IF(_xlpm.var="|||","input missing",_xlpm.var))</f>
        <v>Student 2|Ping-Pong-Roboter|10|2028</v>
      </c>
      <c r="AB51" s="15">
        <f>_xlfn.LET(
_xlpm.start,DATE(MitarbeiterFTE[[#This Row],[Jahr]],MitarbeiterFTE[[#This Row],[Monat]],1),
_xlpm.end,EOMONTH(_xlpm.start,0),
NETWORKDAYS(_xlpm.start,_xlpm.end))</f>
        <v>22</v>
      </c>
      <c r="AC51" s="318">
        <f>MitarbeiterFTE[[#This Row],[BWD]]-MitarbeiterFTE[[#This Row],[Sum Abwesend]]</f>
        <v>17.658333333333331</v>
      </c>
      <c r="AD51" s="318">
        <f>SUMIFS(MitarbeiterFTE[BWD],MitarbeiterFTE[Jahr],MitarbeiterFTE[[#This Row],[Jahr]],MitarbeiterFTE[Name],MitarbeiterFTE[[#This Row],[Name]])</f>
        <v>260</v>
      </c>
      <c r="AE51" s="318">
        <f>SUMIFS(MitarbeiterFTE[NWD],MitarbeiterFTE[Jahr],MitarbeiterFTE[[#This Row],[Jahr]],MitarbeiterFTE[Name],MitarbeiterFTE[[#This Row],[Name]])</f>
        <v>208.89999999999998</v>
      </c>
      <c r="AF51" s="15">
        <f>IF(MitarbeiterFTE[[#This Row],[HS]]="ja",2,IF(MitarbeiterFTE[[#This Row],[Tech]]="ja",1,IF(MitarbeiterFTE[[#This Row],[Sonst]]="ja",0,"input missing")))</f>
        <v>2</v>
      </c>
      <c r="AG51" s="130"/>
      <c r="AH51" s="117"/>
      <c r="AI51" s="408"/>
      <c r="AJ51" s="404"/>
      <c r="AK51" s="412"/>
      <c r="AL51" s="15" cm="1">
        <f t="array" ref="AL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 s="15" t="str">
        <f>IF(Table6[[#This Row],[FT/WE]]=2,"",Table6[[#This Row],[Name]]&amp;Table6[[#This Row],[Tag]])</f>
        <v/>
      </c>
      <c r="AN51" s="117"/>
      <c r="AP51" s="14" t="str">
        <f t="shared" si="0"/>
        <v/>
      </c>
      <c r="AQ51" s="14" t="str">
        <f t="shared" si="1"/>
        <v/>
      </c>
    </row>
    <row r="52" spans="1:43" ht="14.5">
      <c r="A52" s="117"/>
      <c r="B52" s="201"/>
      <c r="C52" s="209"/>
      <c r="D52" s="210"/>
      <c r="E52" s="131"/>
      <c r="F52" s="132"/>
      <c r="G52" s="131"/>
      <c r="H52" s="117"/>
      <c r="I52" s="201" t="s">
        <v>371</v>
      </c>
      <c r="J52" s="201" t="s">
        <v>7</v>
      </c>
      <c r="K52" s="202" t="s">
        <v>9</v>
      </c>
      <c r="L52" s="202" t="s">
        <v>21</v>
      </c>
      <c r="M52" s="202" t="s">
        <v>21</v>
      </c>
      <c r="N52" s="201" t="s">
        <v>14</v>
      </c>
      <c r="O52" s="201" t="s">
        <v>372</v>
      </c>
      <c r="P52" s="571">
        <v>11</v>
      </c>
      <c r="Q52" s="571">
        <v>2028</v>
      </c>
      <c r="R52" s="572">
        <v>1</v>
      </c>
      <c r="S52" s="573">
        <v>650</v>
      </c>
      <c r="T52" s="573">
        <v>500</v>
      </c>
      <c r="U52" s="574">
        <v>8</v>
      </c>
      <c r="V52" s="40" cm="1">
        <f t="array" ref="V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1</v>
      </c>
      <c r="W52"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52"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4.3416666666666668</v>
      </c>
      <c r="Y52"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28.25333333333333</v>
      </c>
      <c r="Z52"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52" s="15" t="str">
        <f>_xlfn.LET(_xlpm.var,MitarbeiterFTE[[#This Row],[Name]]&amp;"|"&amp;MitarbeiterFTE[[#This Row],[Vorhaben]]&amp;"|"&amp;MitarbeiterFTE[[#This Row],[Monat]]&amp;"|"&amp;MitarbeiterFTE[[#This Row],[Jahr]], IF(_xlpm.var="|||","input missing",_xlpm.var))</f>
        <v>Student 2|Ping-Pong-Roboter|11|2028</v>
      </c>
      <c r="AB52" s="15">
        <f>_xlfn.LET(
_xlpm.start,DATE(MitarbeiterFTE[[#This Row],[Jahr]],MitarbeiterFTE[[#This Row],[Monat]],1),
_xlpm.end,EOMONTH(_xlpm.start,0),
NETWORKDAYS(_xlpm.start,_xlpm.end))</f>
        <v>22</v>
      </c>
      <c r="AC52" s="318">
        <f>MitarbeiterFTE[[#This Row],[BWD]]-MitarbeiterFTE[[#This Row],[Sum Abwesend]]</f>
        <v>17.658333333333331</v>
      </c>
      <c r="AD52" s="318">
        <f>SUMIFS(MitarbeiterFTE[BWD],MitarbeiterFTE[Jahr],MitarbeiterFTE[[#This Row],[Jahr]],MitarbeiterFTE[Name],MitarbeiterFTE[[#This Row],[Name]])</f>
        <v>260</v>
      </c>
      <c r="AE52" s="318">
        <f>SUMIFS(MitarbeiterFTE[NWD],MitarbeiterFTE[Jahr],MitarbeiterFTE[[#This Row],[Jahr]],MitarbeiterFTE[Name],MitarbeiterFTE[[#This Row],[Name]])</f>
        <v>208.89999999999998</v>
      </c>
      <c r="AF52" s="15">
        <f>IF(MitarbeiterFTE[[#This Row],[HS]]="ja",2,IF(MitarbeiterFTE[[#This Row],[Tech]]="ja",1,IF(MitarbeiterFTE[[#This Row],[Sonst]]="ja",0,"input missing")))</f>
        <v>2</v>
      </c>
      <c r="AG52" s="130"/>
      <c r="AH52" s="117"/>
      <c r="AI52" s="408"/>
      <c r="AJ52" s="404"/>
      <c r="AK52" s="412"/>
      <c r="AL52" s="15" cm="1">
        <f t="array" ref="AL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 s="15" t="str">
        <f>IF(Table6[[#This Row],[FT/WE]]=2,"",Table6[[#This Row],[Name]]&amp;Table6[[#This Row],[Tag]])</f>
        <v/>
      </c>
      <c r="AN52" s="117"/>
      <c r="AP52" s="14" t="str">
        <f t="shared" si="0"/>
        <v/>
      </c>
      <c r="AQ52" s="14" t="str">
        <f t="shared" si="1"/>
        <v/>
      </c>
    </row>
    <row r="53" spans="1:43" ht="14.5">
      <c r="A53" s="117"/>
      <c r="B53" s="201"/>
      <c r="C53" s="209"/>
      <c r="D53" s="210"/>
      <c r="E53" s="131"/>
      <c r="F53" s="132"/>
      <c r="G53" s="131"/>
      <c r="H53" s="117"/>
      <c r="I53" s="201" t="s">
        <v>371</v>
      </c>
      <c r="J53" s="201" t="s">
        <v>7</v>
      </c>
      <c r="K53" s="202" t="s">
        <v>9</v>
      </c>
      <c r="L53" s="202" t="s">
        <v>21</v>
      </c>
      <c r="M53" s="202" t="s">
        <v>21</v>
      </c>
      <c r="N53" s="201" t="s">
        <v>14</v>
      </c>
      <c r="O53" s="201" t="s">
        <v>372</v>
      </c>
      <c r="P53" s="571">
        <v>12</v>
      </c>
      <c r="Q53" s="571">
        <v>2028</v>
      </c>
      <c r="R53" s="572">
        <v>1</v>
      </c>
      <c r="S53" s="573">
        <v>650</v>
      </c>
      <c r="T53" s="573">
        <v>500</v>
      </c>
      <c r="U53" s="574">
        <v>8</v>
      </c>
      <c r="V53" s="40" cm="1">
        <f t="array" ref="V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2</v>
      </c>
      <c r="W53" s="40">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0</v>
      </c>
      <c r="X53" s="38">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5.3416666666666668</v>
      </c>
      <c r="Y53" s="314">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25.053333333333335</v>
      </c>
      <c r="Z53" s="315">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650</v>
      </c>
      <c r="AA53" s="15" t="str">
        <f>_xlfn.LET(_xlpm.var,MitarbeiterFTE[[#This Row],[Name]]&amp;"|"&amp;MitarbeiterFTE[[#This Row],[Vorhaben]]&amp;"|"&amp;MitarbeiterFTE[[#This Row],[Monat]]&amp;"|"&amp;MitarbeiterFTE[[#This Row],[Jahr]], IF(_xlpm.var="|||","input missing",_xlpm.var))</f>
        <v>Student 2|Ping-Pong-Roboter|12|2028</v>
      </c>
      <c r="AB53" s="15">
        <f>_xlfn.LET(
_xlpm.start,DATE(MitarbeiterFTE[[#This Row],[Jahr]],MitarbeiterFTE[[#This Row],[Monat]],1),
_xlpm.end,EOMONTH(_xlpm.start,0),
NETWORKDAYS(_xlpm.start,_xlpm.end))</f>
        <v>21</v>
      </c>
      <c r="AC53" s="318">
        <f>MitarbeiterFTE[[#This Row],[BWD]]-MitarbeiterFTE[[#This Row],[Sum Abwesend]]</f>
        <v>15.658333333333333</v>
      </c>
      <c r="AD53" s="318">
        <f>SUMIFS(MitarbeiterFTE[BWD],MitarbeiterFTE[Jahr],MitarbeiterFTE[[#This Row],[Jahr]],MitarbeiterFTE[Name],MitarbeiterFTE[[#This Row],[Name]])</f>
        <v>260</v>
      </c>
      <c r="AE53" s="318">
        <f>SUMIFS(MitarbeiterFTE[NWD],MitarbeiterFTE[Jahr],MitarbeiterFTE[[#This Row],[Jahr]],MitarbeiterFTE[Name],MitarbeiterFTE[[#This Row],[Name]])</f>
        <v>208.89999999999998</v>
      </c>
      <c r="AF53" s="15">
        <f>IF(MitarbeiterFTE[[#This Row],[HS]]="ja",2,IF(MitarbeiterFTE[[#This Row],[Tech]]="ja",1,IF(MitarbeiterFTE[[#This Row],[Sonst]]="ja",0,"input missing")))</f>
        <v>2</v>
      </c>
      <c r="AG53" s="130"/>
      <c r="AH53" s="117"/>
      <c r="AI53" s="408"/>
      <c r="AJ53" s="404"/>
      <c r="AK53" s="412"/>
      <c r="AL53" s="15" cm="1">
        <f t="array" ref="AL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 s="15" t="str">
        <f>IF(Table6[[#This Row],[FT/WE]]=2,"",Table6[[#This Row],[Name]]&amp;Table6[[#This Row],[Tag]])</f>
        <v/>
      </c>
      <c r="AN53" s="117"/>
      <c r="AP53" s="14" t="str">
        <f t="shared" si="0"/>
        <v/>
      </c>
      <c r="AQ53" s="14" t="str">
        <f t="shared" si="1"/>
        <v/>
      </c>
    </row>
    <row r="54" spans="1:43" ht="14.5">
      <c r="A54" s="117"/>
      <c r="B54" s="201"/>
      <c r="C54" s="209"/>
      <c r="D54" s="210"/>
      <c r="E54" s="131"/>
      <c r="F54" s="132"/>
      <c r="G54" s="131"/>
      <c r="H54" s="117"/>
      <c r="I54" s="201"/>
      <c r="J54" s="201"/>
      <c r="K54" s="202"/>
      <c r="L54" s="202"/>
      <c r="M54" s="202"/>
      <c r="N54" s="201"/>
      <c r="O54" s="201"/>
      <c r="P54" s="202"/>
      <c r="Q54" s="202"/>
      <c r="R54" s="203"/>
      <c r="S54" s="204"/>
      <c r="T54" s="204"/>
      <c r="U54" s="205"/>
      <c r="V54" s="40" t="str" cm="1">
        <f t="array" ref="V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 s="15" t="str">
        <f>_xlfn.LET(_xlpm.var,MitarbeiterFTE[[#This Row],[Name]]&amp;"|"&amp;MitarbeiterFTE[[#This Row],[Vorhaben]]&amp;"|"&amp;MitarbeiterFTE[[#This Row],[Monat]]&amp;"|"&amp;MitarbeiterFTE[[#This Row],[Jahr]], IF(_xlpm.var="|||","input missing",_xlpm.var))</f>
        <v>input missing</v>
      </c>
      <c r="AB54" s="15" t="e">
        <f>_xlfn.LET(
_xlpm.start,DATE(MitarbeiterFTE[[#This Row],[Jahr]],MitarbeiterFTE[[#This Row],[Monat]],1),
_xlpm.end,EOMONTH(_xlpm.start,0),
NETWORKDAYS(_xlpm.start,_xlpm.end))</f>
        <v>#NUM!</v>
      </c>
      <c r="AC54" s="318" t="e">
        <f>MitarbeiterFTE[[#This Row],[BWD]]-MitarbeiterFTE[[#This Row],[Sum Abwesend]]</f>
        <v>#NUM!</v>
      </c>
      <c r="AD54" s="318">
        <f>SUMIFS(MitarbeiterFTE[BWD],MitarbeiterFTE[Jahr],MitarbeiterFTE[[#This Row],[Jahr]],MitarbeiterFTE[Name],MitarbeiterFTE[[#This Row],[Name]])</f>
        <v>0</v>
      </c>
      <c r="AE54" s="318">
        <f>SUMIFS(MitarbeiterFTE[NWD],MitarbeiterFTE[Jahr],MitarbeiterFTE[[#This Row],[Jahr]],MitarbeiterFTE[Name],MitarbeiterFTE[[#This Row],[Name]])</f>
        <v>0</v>
      </c>
      <c r="AF54" s="15" t="str">
        <f>IF(MitarbeiterFTE[[#This Row],[HS]]="ja",2,IF(MitarbeiterFTE[[#This Row],[Tech]]="ja",1,IF(MitarbeiterFTE[[#This Row],[Sonst]]="ja",0,"input missing")))</f>
        <v>input missing</v>
      </c>
      <c r="AG54" s="130"/>
      <c r="AH54" s="117"/>
      <c r="AI54" s="408"/>
      <c r="AJ54" s="404"/>
      <c r="AK54" s="412"/>
      <c r="AL54" s="15" cm="1">
        <f t="array" ref="AL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 s="15" t="str">
        <f>IF(Table6[[#This Row],[FT/WE]]=2,"",Table6[[#This Row],[Name]]&amp;Table6[[#This Row],[Tag]])</f>
        <v/>
      </c>
      <c r="AN54" s="117"/>
      <c r="AP54" s="14" t="str">
        <f t="shared" si="0"/>
        <v/>
      </c>
      <c r="AQ54" s="14" t="str">
        <f t="shared" si="1"/>
        <v/>
      </c>
    </row>
    <row r="55" spans="1:43" ht="14.5">
      <c r="A55" s="117"/>
      <c r="B55" s="201"/>
      <c r="C55" s="209"/>
      <c r="D55" s="210"/>
      <c r="E55" s="131"/>
      <c r="F55" s="132"/>
      <c r="G55" s="131"/>
      <c r="H55" s="117"/>
      <c r="I55" s="201"/>
      <c r="J55" s="201"/>
      <c r="K55" s="202"/>
      <c r="L55" s="202"/>
      <c r="M55" s="202"/>
      <c r="N55" s="201"/>
      <c r="O55" s="201"/>
      <c r="P55" s="202"/>
      <c r="Q55" s="202"/>
      <c r="R55" s="203"/>
      <c r="S55" s="204"/>
      <c r="T55" s="204"/>
      <c r="U55" s="205"/>
      <c r="V55" s="40" t="str" cm="1">
        <f t="array" ref="V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 s="15" t="str">
        <f>_xlfn.LET(_xlpm.var,MitarbeiterFTE[[#This Row],[Name]]&amp;"|"&amp;MitarbeiterFTE[[#This Row],[Vorhaben]]&amp;"|"&amp;MitarbeiterFTE[[#This Row],[Monat]]&amp;"|"&amp;MitarbeiterFTE[[#This Row],[Jahr]], IF(_xlpm.var="|||","input missing",_xlpm.var))</f>
        <v>input missing</v>
      </c>
      <c r="AB55" s="15" t="e">
        <f>_xlfn.LET(
_xlpm.start,DATE(MitarbeiterFTE[[#This Row],[Jahr]],MitarbeiterFTE[[#This Row],[Monat]],1),
_xlpm.end,EOMONTH(_xlpm.start,0),
NETWORKDAYS(_xlpm.start,_xlpm.end))</f>
        <v>#NUM!</v>
      </c>
      <c r="AC55" s="318" t="e">
        <f>MitarbeiterFTE[[#This Row],[BWD]]-MitarbeiterFTE[[#This Row],[Sum Abwesend]]</f>
        <v>#NUM!</v>
      </c>
      <c r="AD55" s="318">
        <f>SUMIFS(MitarbeiterFTE[BWD],MitarbeiterFTE[Jahr],MitarbeiterFTE[[#This Row],[Jahr]],MitarbeiterFTE[Name],MitarbeiterFTE[[#This Row],[Name]])</f>
        <v>0</v>
      </c>
      <c r="AE55" s="318">
        <f>SUMIFS(MitarbeiterFTE[NWD],MitarbeiterFTE[Jahr],MitarbeiterFTE[[#This Row],[Jahr]],MitarbeiterFTE[Name],MitarbeiterFTE[[#This Row],[Name]])</f>
        <v>0</v>
      </c>
      <c r="AF55" s="15" t="str">
        <f>IF(MitarbeiterFTE[[#This Row],[HS]]="ja",2,IF(MitarbeiterFTE[[#This Row],[Tech]]="ja",1,IF(MitarbeiterFTE[[#This Row],[Sonst]]="ja",0,"input missing")))</f>
        <v>input missing</v>
      </c>
      <c r="AG55" s="130"/>
      <c r="AH55" s="117"/>
      <c r="AI55" s="408"/>
      <c r="AJ55" s="404"/>
      <c r="AK55" s="412"/>
      <c r="AL55" s="15" cm="1">
        <f t="array" ref="AL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 s="15" t="str">
        <f>IF(Table6[[#This Row],[FT/WE]]=2,"",Table6[[#This Row],[Name]]&amp;Table6[[#This Row],[Tag]])</f>
        <v/>
      </c>
      <c r="AN55" s="117"/>
      <c r="AP55" s="14" t="str">
        <f t="shared" si="0"/>
        <v/>
      </c>
      <c r="AQ55" s="14" t="str">
        <f t="shared" si="1"/>
        <v/>
      </c>
    </row>
    <row r="56" spans="1:43" ht="14.5">
      <c r="A56" s="117"/>
      <c r="B56" s="201"/>
      <c r="C56" s="209"/>
      <c r="D56" s="210"/>
      <c r="E56" s="131"/>
      <c r="F56" s="132"/>
      <c r="G56" s="131"/>
      <c r="H56" s="117"/>
      <c r="I56" s="201"/>
      <c r="J56" s="201"/>
      <c r="K56" s="202"/>
      <c r="L56" s="202"/>
      <c r="M56" s="202"/>
      <c r="N56" s="201"/>
      <c r="O56" s="201"/>
      <c r="P56" s="202"/>
      <c r="Q56" s="202"/>
      <c r="R56" s="203"/>
      <c r="S56" s="204"/>
      <c r="T56" s="204"/>
      <c r="U56" s="205"/>
      <c r="V56" s="40" t="str" cm="1">
        <f t="array" ref="V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 s="15" t="str">
        <f>_xlfn.LET(_xlpm.var,MitarbeiterFTE[[#This Row],[Name]]&amp;"|"&amp;MitarbeiterFTE[[#This Row],[Vorhaben]]&amp;"|"&amp;MitarbeiterFTE[[#This Row],[Monat]]&amp;"|"&amp;MitarbeiterFTE[[#This Row],[Jahr]], IF(_xlpm.var="|||","input missing",_xlpm.var))</f>
        <v>input missing</v>
      </c>
      <c r="AB56" s="15" t="e">
        <f>_xlfn.LET(
_xlpm.start,DATE(MitarbeiterFTE[[#This Row],[Jahr]],MitarbeiterFTE[[#This Row],[Monat]],1),
_xlpm.end,EOMONTH(_xlpm.start,0),
NETWORKDAYS(_xlpm.start,_xlpm.end))</f>
        <v>#NUM!</v>
      </c>
      <c r="AC56" s="318" t="e">
        <f>MitarbeiterFTE[[#This Row],[BWD]]-MitarbeiterFTE[[#This Row],[Sum Abwesend]]</f>
        <v>#NUM!</v>
      </c>
      <c r="AD56" s="318">
        <f>SUMIFS(MitarbeiterFTE[BWD],MitarbeiterFTE[Jahr],MitarbeiterFTE[[#This Row],[Jahr]],MitarbeiterFTE[Name],MitarbeiterFTE[[#This Row],[Name]])</f>
        <v>0</v>
      </c>
      <c r="AE56" s="318">
        <f>SUMIFS(MitarbeiterFTE[NWD],MitarbeiterFTE[Jahr],MitarbeiterFTE[[#This Row],[Jahr]],MitarbeiterFTE[Name],MitarbeiterFTE[[#This Row],[Name]])</f>
        <v>0</v>
      </c>
      <c r="AF56" s="15" t="str">
        <f>IF(MitarbeiterFTE[[#This Row],[HS]]="ja",2,IF(MitarbeiterFTE[[#This Row],[Tech]]="ja",1,IF(MitarbeiterFTE[[#This Row],[Sonst]]="ja",0,"input missing")))</f>
        <v>input missing</v>
      </c>
      <c r="AG56" s="130"/>
      <c r="AH56" s="117"/>
      <c r="AI56" s="408"/>
      <c r="AJ56" s="404"/>
      <c r="AK56" s="412"/>
      <c r="AL56" s="15" cm="1">
        <f t="array" ref="AL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 s="15" t="str">
        <f>IF(Table6[[#This Row],[FT/WE]]=2,"",Table6[[#This Row],[Name]]&amp;Table6[[#This Row],[Tag]])</f>
        <v/>
      </c>
      <c r="AN56" s="117"/>
      <c r="AP56" s="14" t="str">
        <f t="shared" si="0"/>
        <v/>
      </c>
      <c r="AQ56" s="14" t="str">
        <f t="shared" si="1"/>
        <v/>
      </c>
    </row>
    <row r="57" spans="1:43" ht="14.5">
      <c r="A57" s="117"/>
      <c r="B57" s="201"/>
      <c r="C57" s="209"/>
      <c r="D57" s="210"/>
      <c r="E57" s="131"/>
      <c r="F57" s="132"/>
      <c r="G57" s="131"/>
      <c r="H57" s="117"/>
      <c r="I57" s="201"/>
      <c r="J57" s="201"/>
      <c r="K57" s="202"/>
      <c r="L57" s="202"/>
      <c r="M57" s="202"/>
      <c r="N57" s="201"/>
      <c r="O57" s="201"/>
      <c r="P57" s="202"/>
      <c r="Q57" s="202"/>
      <c r="R57" s="203"/>
      <c r="S57" s="204"/>
      <c r="T57" s="204"/>
      <c r="U57" s="205"/>
      <c r="V57" s="40" t="str" cm="1">
        <f t="array" ref="V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 s="15" t="str">
        <f>_xlfn.LET(_xlpm.var,MitarbeiterFTE[[#This Row],[Name]]&amp;"|"&amp;MitarbeiterFTE[[#This Row],[Vorhaben]]&amp;"|"&amp;MitarbeiterFTE[[#This Row],[Monat]]&amp;"|"&amp;MitarbeiterFTE[[#This Row],[Jahr]], IF(_xlpm.var="|||","input missing",_xlpm.var))</f>
        <v>input missing</v>
      </c>
      <c r="AB57" s="15" t="e">
        <f>_xlfn.LET(
_xlpm.start,DATE(MitarbeiterFTE[[#This Row],[Jahr]],MitarbeiterFTE[[#This Row],[Monat]],1),
_xlpm.end,EOMONTH(_xlpm.start,0),
NETWORKDAYS(_xlpm.start,_xlpm.end))</f>
        <v>#NUM!</v>
      </c>
      <c r="AC57" s="318" t="e">
        <f>MitarbeiterFTE[[#This Row],[BWD]]-MitarbeiterFTE[[#This Row],[Sum Abwesend]]</f>
        <v>#NUM!</v>
      </c>
      <c r="AD57" s="318">
        <f>SUMIFS(MitarbeiterFTE[BWD],MitarbeiterFTE[Jahr],MitarbeiterFTE[[#This Row],[Jahr]],MitarbeiterFTE[Name],MitarbeiterFTE[[#This Row],[Name]])</f>
        <v>0</v>
      </c>
      <c r="AE57" s="318">
        <f>SUMIFS(MitarbeiterFTE[NWD],MitarbeiterFTE[Jahr],MitarbeiterFTE[[#This Row],[Jahr]],MitarbeiterFTE[Name],MitarbeiterFTE[[#This Row],[Name]])</f>
        <v>0</v>
      </c>
      <c r="AF57" s="15" t="str">
        <f>IF(MitarbeiterFTE[[#This Row],[HS]]="ja",2,IF(MitarbeiterFTE[[#This Row],[Tech]]="ja",1,IF(MitarbeiterFTE[[#This Row],[Sonst]]="ja",0,"input missing")))</f>
        <v>input missing</v>
      </c>
      <c r="AG57" s="130"/>
      <c r="AH57" s="117"/>
      <c r="AI57" s="408"/>
      <c r="AJ57" s="404"/>
      <c r="AK57" s="412"/>
      <c r="AL57" s="15" cm="1">
        <f t="array" ref="AL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 s="15" t="str">
        <f>IF(Table6[[#This Row],[FT/WE]]=2,"",Table6[[#This Row],[Name]]&amp;Table6[[#This Row],[Tag]])</f>
        <v/>
      </c>
      <c r="AN57" s="117"/>
      <c r="AP57" s="14" t="str">
        <f t="shared" si="0"/>
        <v/>
      </c>
      <c r="AQ57" s="14" t="str">
        <f t="shared" si="1"/>
        <v/>
      </c>
    </row>
    <row r="58" spans="1:43" ht="14.5">
      <c r="A58" s="117"/>
      <c r="B58" s="201"/>
      <c r="C58" s="209"/>
      <c r="D58" s="210"/>
      <c r="E58" s="131"/>
      <c r="F58" s="132"/>
      <c r="G58" s="131"/>
      <c r="H58" s="117"/>
      <c r="I58" s="201"/>
      <c r="J58" s="201"/>
      <c r="K58" s="202"/>
      <c r="L58" s="202"/>
      <c r="M58" s="202"/>
      <c r="N58" s="201"/>
      <c r="O58" s="201"/>
      <c r="P58" s="202"/>
      <c r="Q58" s="202"/>
      <c r="R58" s="203"/>
      <c r="S58" s="204"/>
      <c r="T58" s="204"/>
      <c r="U58" s="205"/>
      <c r="V58" s="40" t="str" cm="1">
        <f t="array" ref="V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 s="15" t="str">
        <f>_xlfn.LET(_xlpm.var,MitarbeiterFTE[[#This Row],[Name]]&amp;"|"&amp;MitarbeiterFTE[[#This Row],[Vorhaben]]&amp;"|"&amp;MitarbeiterFTE[[#This Row],[Monat]]&amp;"|"&amp;MitarbeiterFTE[[#This Row],[Jahr]], IF(_xlpm.var="|||","input missing",_xlpm.var))</f>
        <v>input missing</v>
      </c>
      <c r="AB58" s="15" t="e">
        <f>_xlfn.LET(
_xlpm.start,DATE(MitarbeiterFTE[[#This Row],[Jahr]],MitarbeiterFTE[[#This Row],[Monat]],1),
_xlpm.end,EOMONTH(_xlpm.start,0),
NETWORKDAYS(_xlpm.start,_xlpm.end))</f>
        <v>#NUM!</v>
      </c>
      <c r="AC58" s="318" t="e">
        <f>MitarbeiterFTE[[#This Row],[BWD]]-MitarbeiterFTE[[#This Row],[Sum Abwesend]]</f>
        <v>#NUM!</v>
      </c>
      <c r="AD58" s="318">
        <f>SUMIFS(MitarbeiterFTE[BWD],MitarbeiterFTE[Jahr],MitarbeiterFTE[[#This Row],[Jahr]],MitarbeiterFTE[Name],MitarbeiterFTE[[#This Row],[Name]])</f>
        <v>0</v>
      </c>
      <c r="AE58" s="318">
        <f>SUMIFS(MitarbeiterFTE[NWD],MitarbeiterFTE[Jahr],MitarbeiterFTE[[#This Row],[Jahr]],MitarbeiterFTE[Name],MitarbeiterFTE[[#This Row],[Name]])</f>
        <v>0</v>
      </c>
      <c r="AF58" s="15" t="str">
        <f>IF(MitarbeiterFTE[[#This Row],[HS]]="ja",2,IF(MitarbeiterFTE[[#This Row],[Tech]]="ja",1,IF(MitarbeiterFTE[[#This Row],[Sonst]]="ja",0,"input missing")))</f>
        <v>input missing</v>
      </c>
      <c r="AG58" s="130"/>
      <c r="AH58" s="117"/>
      <c r="AI58" s="408"/>
      <c r="AJ58" s="404"/>
      <c r="AK58" s="412"/>
      <c r="AL58" s="15" cm="1">
        <f t="array" ref="AL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 s="15" t="str">
        <f>IF(Table6[[#This Row],[FT/WE]]=2,"",Table6[[#This Row],[Name]]&amp;Table6[[#This Row],[Tag]])</f>
        <v/>
      </c>
      <c r="AN58" s="117"/>
      <c r="AP58" s="14" t="str">
        <f t="shared" si="0"/>
        <v/>
      </c>
      <c r="AQ58" s="14" t="str">
        <f t="shared" si="1"/>
        <v/>
      </c>
    </row>
    <row r="59" spans="1:43" ht="14.5">
      <c r="A59" s="117"/>
      <c r="B59" s="201"/>
      <c r="C59" s="209"/>
      <c r="D59" s="210"/>
      <c r="E59" s="131"/>
      <c r="F59" s="132"/>
      <c r="G59" s="131"/>
      <c r="H59" s="117"/>
      <c r="I59" s="201"/>
      <c r="J59" s="201"/>
      <c r="K59" s="202"/>
      <c r="L59" s="202"/>
      <c r="M59" s="202"/>
      <c r="N59" s="201"/>
      <c r="O59" s="201"/>
      <c r="P59" s="202"/>
      <c r="Q59" s="202"/>
      <c r="R59" s="203"/>
      <c r="S59" s="204"/>
      <c r="T59" s="204"/>
      <c r="U59" s="205"/>
      <c r="V59" s="40" t="str" cm="1">
        <f t="array" ref="V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 s="15" t="str">
        <f>_xlfn.LET(_xlpm.var,MitarbeiterFTE[[#This Row],[Name]]&amp;"|"&amp;MitarbeiterFTE[[#This Row],[Vorhaben]]&amp;"|"&amp;MitarbeiterFTE[[#This Row],[Monat]]&amp;"|"&amp;MitarbeiterFTE[[#This Row],[Jahr]], IF(_xlpm.var="|||","input missing",_xlpm.var))</f>
        <v>input missing</v>
      </c>
      <c r="AB59" s="15" t="e">
        <f>_xlfn.LET(
_xlpm.start,DATE(MitarbeiterFTE[[#This Row],[Jahr]],MitarbeiterFTE[[#This Row],[Monat]],1),
_xlpm.end,EOMONTH(_xlpm.start,0),
NETWORKDAYS(_xlpm.start,_xlpm.end))</f>
        <v>#NUM!</v>
      </c>
      <c r="AC59" s="318" t="e">
        <f>MitarbeiterFTE[[#This Row],[BWD]]-MitarbeiterFTE[[#This Row],[Sum Abwesend]]</f>
        <v>#NUM!</v>
      </c>
      <c r="AD59" s="318">
        <f>SUMIFS(MitarbeiterFTE[BWD],MitarbeiterFTE[Jahr],MitarbeiterFTE[[#This Row],[Jahr]],MitarbeiterFTE[Name],MitarbeiterFTE[[#This Row],[Name]])</f>
        <v>0</v>
      </c>
      <c r="AE59" s="318">
        <f>SUMIFS(MitarbeiterFTE[NWD],MitarbeiterFTE[Jahr],MitarbeiterFTE[[#This Row],[Jahr]],MitarbeiterFTE[Name],MitarbeiterFTE[[#This Row],[Name]])</f>
        <v>0</v>
      </c>
      <c r="AF59" s="15" t="str">
        <f>IF(MitarbeiterFTE[[#This Row],[HS]]="ja",2,IF(MitarbeiterFTE[[#This Row],[Tech]]="ja",1,IF(MitarbeiterFTE[[#This Row],[Sonst]]="ja",0,"input missing")))</f>
        <v>input missing</v>
      </c>
      <c r="AG59" s="130"/>
      <c r="AH59" s="117"/>
      <c r="AI59" s="408"/>
      <c r="AJ59" s="404"/>
      <c r="AK59" s="412"/>
      <c r="AL59" s="15" cm="1">
        <f t="array" ref="AL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 s="15" t="str">
        <f>IF(Table6[[#This Row],[FT/WE]]=2,"",Table6[[#This Row],[Name]]&amp;Table6[[#This Row],[Tag]])</f>
        <v/>
      </c>
      <c r="AN59" s="117"/>
      <c r="AP59" s="14" t="str">
        <f t="shared" si="0"/>
        <v/>
      </c>
      <c r="AQ59" s="14" t="str">
        <f t="shared" si="1"/>
        <v/>
      </c>
    </row>
    <row r="60" spans="1:43" ht="14.5">
      <c r="A60" s="117"/>
      <c r="B60" s="201"/>
      <c r="C60" s="209"/>
      <c r="D60" s="210"/>
      <c r="E60" s="131"/>
      <c r="F60" s="132"/>
      <c r="G60" s="131"/>
      <c r="H60" s="117"/>
      <c r="I60" s="201"/>
      <c r="J60" s="201"/>
      <c r="K60" s="202"/>
      <c r="L60" s="202"/>
      <c r="M60" s="202"/>
      <c r="N60" s="201"/>
      <c r="O60" s="201"/>
      <c r="P60" s="202"/>
      <c r="Q60" s="202"/>
      <c r="R60" s="203"/>
      <c r="S60" s="204"/>
      <c r="T60" s="204"/>
      <c r="U60" s="205"/>
      <c r="V60" s="40" t="str" cm="1">
        <f t="array" ref="V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 s="15" t="str">
        <f>_xlfn.LET(_xlpm.var,MitarbeiterFTE[[#This Row],[Name]]&amp;"|"&amp;MitarbeiterFTE[[#This Row],[Vorhaben]]&amp;"|"&amp;MitarbeiterFTE[[#This Row],[Monat]]&amp;"|"&amp;MitarbeiterFTE[[#This Row],[Jahr]], IF(_xlpm.var="|||","input missing",_xlpm.var))</f>
        <v>input missing</v>
      </c>
      <c r="AB60" s="15" t="e">
        <f>_xlfn.LET(
_xlpm.start,DATE(MitarbeiterFTE[[#This Row],[Jahr]],MitarbeiterFTE[[#This Row],[Monat]],1),
_xlpm.end,EOMONTH(_xlpm.start,0),
NETWORKDAYS(_xlpm.start,_xlpm.end))</f>
        <v>#NUM!</v>
      </c>
      <c r="AC60" s="318" t="e">
        <f>MitarbeiterFTE[[#This Row],[BWD]]-MitarbeiterFTE[[#This Row],[Sum Abwesend]]</f>
        <v>#NUM!</v>
      </c>
      <c r="AD60" s="318">
        <f>SUMIFS(MitarbeiterFTE[BWD],MitarbeiterFTE[Jahr],MitarbeiterFTE[[#This Row],[Jahr]],MitarbeiterFTE[Name],MitarbeiterFTE[[#This Row],[Name]])</f>
        <v>0</v>
      </c>
      <c r="AE60" s="318">
        <f>SUMIFS(MitarbeiterFTE[NWD],MitarbeiterFTE[Jahr],MitarbeiterFTE[[#This Row],[Jahr]],MitarbeiterFTE[Name],MitarbeiterFTE[[#This Row],[Name]])</f>
        <v>0</v>
      </c>
      <c r="AF60" s="15" t="str">
        <f>IF(MitarbeiterFTE[[#This Row],[HS]]="ja",2,IF(MitarbeiterFTE[[#This Row],[Tech]]="ja",1,IF(MitarbeiterFTE[[#This Row],[Sonst]]="ja",0,"input missing")))</f>
        <v>input missing</v>
      </c>
      <c r="AG60" s="130"/>
      <c r="AH60" s="117"/>
      <c r="AI60" s="408"/>
      <c r="AJ60" s="404"/>
      <c r="AK60" s="412"/>
      <c r="AL60" s="15" cm="1">
        <f t="array" ref="AL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 s="15" t="str">
        <f>IF(Table6[[#This Row],[FT/WE]]=2,"",Table6[[#This Row],[Name]]&amp;Table6[[#This Row],[Tag]])</f>
        <v/>
      </c>
      <c r="AN60" s="117"/>
      <c r="AP60" s="14" t="str">
        <f t="shared" si="0"/>
        <v/>
      </c>
      <c r="AQ60" s="14" t="str">
        <f t="shared" si="1"/>
        <v/>
      </c>
    </row>
    <row r="61" spans="1:43" ht="14.5">
      <c r="A61" s="117"/>
      <c r="B61" s="201"/>
      <c r="C61" s="209"/>
      <c r="D61" s="210"/>
      <c r="E61" s="131"/>
      <c r="F61" s="132"/>
      <c r="G61" s="131"/>
      <c r="H61" s="117"/>
      <c r="I61" s="201"/>
      <c r="J61" s="201"/>
      <c r="K61" s="202"/>
      <c r="L61" s="202"/>
      <c r="M61" s="202"/>
      <c r="N61" s="201"/>
      <c r="O61" s="201"/>
      <c r="P61" s="202"/>
      <c r="Q61" s="202"/>
      <c r="R61" s="203"/>
      <c r="S61" s="204"/>
      <c r="T61" s="204"/>
      <c r="U61" s="205"/>
      <c r="V61" s="40" t="str" cm="1">
        <f t="array" ref="V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 s="15" t="str">
        <f>_xlfn.LET(_xlpm.var,MitarbeiterFTE[[#This Row],[Name]]&amp;"|"&amp;MitarbeiterFTE[[#This Row],[Vorhaben]]&amp;"|"&amp;MitarbeiterFTE[[#This Row],[Monat]]&amp;"|"&amp;MitarbeiterFTE[[#This Row],[Jahr]], IF(_xlpm.var="|||","input missing",_xlpm.var))</f>
        <v>input missing</v>
      </c>
      <c r="AB61" s="15" t="e">
        <f>_xlfn.LET(
_xlpm.start,DATE(MitarbeiterFTE[[#This Row],[Jahr]],MitarbeiterFTE[[#This Row],[Monat]],1),
_xlpm.end,EOMONTH(_xlpm.start,0),
NETWORKDAYS(_xlpm.start,_xlpm.end))</f>
        <v>#NUM!</v>
      </c>
      <c r="AC61" s="318" t="e">
        <f>MitarbeiterFTE[[#This Row],[BWD]]-MitarbeiterFTE[[#This Row],[Sum Abwesend]]</f>
        <v>#NUM!</v>
      </c>
      <c r="AD61" s="318">
        <f>SUMIFS(MitarbeiterFTE[BWD],MitarbeiterFTE[Jahr],MitarbeiterFTE[[#This Row],[Jahr]],MitarbeiterFTE[Name],MitarbeiterFTE[[#This Row],[Name]])</f>
        <v>0</v>
      </c>
      <c r="AE61" s="318">
        <f>SUMIFS(MitarbeiterFTE[NWD],MitarbeiterFTE[Jahr],MitarbeiterFTE[[#This Row],[Jahr]],MitarbeiterFTE[Name],MitarbeiterFTE[[#This Row],[Name]])</f>
        <v>0</v>
      </c>
      <c r="AF61" s="15" t="str">
        <f>IF(MitarbeiterFTE[[#This Row],[HS]]="ja",2,IF(MitarbeiterFTE[[#This Row],[Tech]]="ja",1,IF(MitarbeiterFTE[[#This Row],[Sonst]]="ja",0,"input missing")))</f>
        <v>input missing</v>
      </c>
      <c r="AG61" s="130"/>
      <c r="AH61" s="117"/>
      <c r="AI61" s="408"/>
      <c r="AJ61" s="404"/>
      <c r="AK61" s="412"/>
      <c r="AL61" s="15" cm="1">
        <f t="array" ref="AL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 s="15" t="str">
        <f>IF(Table6[[#This Row],[FT/WE]]=2,"",Table6[[#This Row],[Name]]&amp;Table6[[#This Row],[Tag]])</f>
        <v/>
      </c>
      <c r="AN61" s="117"/>
      <c r="AP61" s="14" t="str">
        <f t="shared" si="0"/>
        <v/>
      </c>
      <c r="AQ61" s="14" t="str">
        <f t="shared" si="1"/>
        <v/>
      </c>
    </row>
    <row r="62" spans="1:43" ht="14.5">
      <c r="A62" s="117"/>
      <c r="B62" s="201"/>
      <c r="C62" s="209"/>
      <c r="D62" s="210"/>
      <c r="E62" s="131"/>
      <c r="F62" s="132"/>
      <c r="G62" s="131"/>
      <c r="H62" s="117"/>
      <c r="I62" s="201"/>
      <c r="J62" s="201"/>
      <c r="K62" s="202"/>
      <c r="L62" s="202"/>
      <c r="M62" s="202"/>
      <c r="N62" s="201"/>
      <c r="O62" s="201"/>
      <c r="P62" s="202"/>
      <c r="Q62" s="202"/>
      <c r="R62" s="203"/>
      <c r="S62" s="204"/>
      <c r="T62" s="204"/>
      <c r="U62" s="205"/>
      <c r="V62" s="40" t="str" cm="1">
        <f t="array" ref="V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 s="15" t="str">
        <f>_xlfn.LET(_xlpm.var,MitarbeiterFTE[[#This Row],[Name]]&amp;"|"&amp;MitarbeiterFTE[[#This Row],[Vorhaben]]&amp;"|"&amp;MitarbeiterFTE[[#This Row],[Monat]]&amp;"|"&amp;MitarbeiterFTE[[#This Row],[Jahr]], IF(_xlpm.var="|||","input missing",_xlpm.var))</f>
        <v>input missing</v>
      </c>
      <c r="AB62" s="15" t="e">
        <f>_xlfn.LET(
_xlpm.start,DATE(MitarbeiterFTE[[#This Row],[Jahr]],MitarbeiterFTE[[#This Row],[Monat]],1),
_xlpm.end,EOMONTH(_xlpm.start,0),
NETWORKDAYS(_xlpm.start,_xlpm.end))</f>
        <v>#NUM!</v>
      </c>
      <c r="AC62" s="318" t="e">
        <f>MitarbeiterFTE[[#This Row],[BWD]]-MitarbeiterFTE[[#This Row],[Sum Abwesend]]</f>
        <v>#NUM!</v>
      </c>
      <c r="AD62" s="318">
        <f>SUMIFS(MitarbeiterFTE[BWD],MitarbeiterFTE[Jahr],MitarbeiterFTE[[#This Row],[Jahr]],MitarbeiterFTE[Name],MitarbeiterFTE[[#This Row],[Name]])</f>
        <v>0</v>
      </c>
      <c r="AE62" s="318">
        <f>SUMIFS(MitarbeiterFTE[NWD],MitarbeiterFTE[Jahr],MitarbeiterFTE[[#This Row],[Jahr]],MitarbeiterFTE[Name],MitarbeiterFTE[[#This Row],[Name]])</f>
        <v>0</v>
      </c>
      <c r="AF62" s="15" t="str">
        <f>IF(MitarbeiterFTE[[#This Row],[HS]]="ja",2,IF(MitarbeiterFTE[[#This Row],[Tech]]="ja",1,IF(MitarbeiterFTE[[#This Row],[Sonst]]="ja",0,"input missing")))</f>
        <v>input missing</v>
      </c>
      <c r="AG62" s="130"/>
      <c r="AH62" s="117"/>
      <c r="AI62" s="408"/>
      <c r="AJ62" s="404"/>
      <c r="AK62" s="412"/>
      <c r="AL62" s="15" cm="1">
        <f t="array" ref="AL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 s="15" t="str">
        <f>IF(Table6[[#This Row],[FT/WE]]=2,"",Table6[[#This Row],[Name]]&amp;Table6[[#This Row],[Tag]])</f>
        <v/>
      </c>
      <c r="AN62" s="117"/>
      <c r="AP62" s="14" t="str">
        <f t="shared" si="0"/>
        <v/>
      </c>
      <c r="AQ62" s="14" t="str">
        <f t="shared" si="1"/>
        <v/>
      </c>
    </row>
    <row r="63" spans="1:43" ht="14.5">
      <c r="A63" s="117"/>
      <c r="B63" s="201"/>
      <c r="C63" s="209"/>
      <c r="D63" s="210"/>
      <c r="E63" s="131"/>
      <c r="F63" s="132"/>
      <c r="G63" s="131"/>
      <c r="H63" s="117"/>
      <c r="I63" s="201"/>
      <c r="J63" s="201"/>
      <c r="K63" s="202"/>
      <c r="L63" s="202"/>
      <c r="M63" s="202"/>
      <c r="N63" s="201"/>
      <c r="O63" s="201"/>
      <c r="P63" s="202"/>
      <c r="Q63" s="202"/>
      <c r="R63" s="203"/>
      <c r="S63" s="204"/>
      <c r="T63" s="204"/>
      <c r="U63" s="205"/>
      <c r="V63" s="40" t="str" cm="1">
        <f t="array" ref="V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 s="15" t="str">
        <f>_xlfn.LET(_xlpm.var,MitarbeiterFTE[[#This Row],[Name]]&amp;"|"&amp;MitarbeiterFTE[[#This Row],[Vorhaben]]&amp;"|"&amp;MitarbeiterFTE[[#This Row],[Monat]]&amp;"|"&amp;MitarbeiterFTE[[#This Row],[Jahr]], IF(_xlpm.var="|||","input missing",_xlpm.var))</f>
        <v>input missing</v>
      </c>
      <c r="AB63" s="15" t="e">
        <f>_xlfn.LET(
_xlpm.start,DATE(MitarbeiterFTE[[#This Row],[Jahr]],MitarbeiterFTE[[#This Row],[Monat]],1),
_xlpm.end,EOMONTH(_xlpm.start,0),
NETWORKDAYS(_xlpm.start,_xlpm.end))</f>
        <v>#NUM!</v>
      </c>
      <c r="AC63" s="318" t="e">
        <f>MitarbeiterFTE[[#This Row],[BWD]]-MitarbeiterFTE[[#This Row],[Sum Abwesend]]</f>
        <v>#NUM!</v>
      </c>
      <c r="AD63" s="318">
        <f>SUMIFS(MitarbeiterFTE[BWD],MitarbeiterFTE[Jahr],MitarbeiterFTE[[#This Row],[Jahr]],MitarbeiterFTE[Name],MitarbeiterFTE[[#This Row],[Name]])</f>
        <v>0</v>
      </c>
      <c r="AE63" s="318">
        <f>SUMIFS(MitarbeiterFTE[NWD],MitarbeiterFTE[Jahr],MitarbeiterFTE[[#This Row],[Jahr]],MitarbeiterFTE[Name],MitarbeiterFTE[[#This Row],[Name]])</f>
        <v>0</v>
      </c>
      <c r="AF63" s="15" t="str">
        <f>IF(MitarbeiterFTE[[#This Row],[HS]]="ja",2,IF(MitarbeiterFTE[[#This Row],[Tech]]="ja",1,IF(MitarbeiterFTE[[#This Row],[Sonst]]="ja",0,"input missing")))</f>
        <v>input missing</v>
      </c>
      <c r="AG63" s="130"/>
      <c r="AH63" s="117"/>
      <c r="AI63" s="408"/>
      <c r="AJ63" s="404"/>
      <c r="AK63" s="412"/>
      <c r="AL63" s="15" cm="1">
        <f t="array" ref="AL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 s="15" t="str">
        <f>IF(Table6[[#This Row],[FT/WE]]=2,"",Table6[[#This Row],[Name]]&amp;Table6[[#This Row],[Tag]])</f>
        <v/>
      </c>
      <c r="AN63" s="117"/>
      <c r="AP63" s="14" t="str">
        <f t="shared" si="0"/>
        <v/>
      </c>
      <c r="AQ63" s="14" t="str">
        <f t="shared" si="1"/>
        <v/>
      </c>
    </row>
    <row r="64" spans="1:43" ht="14.5">
      <c r="A64" s="117"/>
      <c r="B64" s="201"/>
      <c r="C64" s="209"/>
      <c r="D64" s="210"/>
      <c r="E64" s="131"/>
      <c r="F64" s="132"/>
      <c r="G64" s="131"/>
      <c r="H64" s="117"/>
      <c r="I64" s="201"/>
      <c r="J64" s="201"/>
      <c r="K64" s="202"/>
      <c r="L64" s="202"/>
      <c r="M64" s="202"/>
      <c r="N64" s="201"/>
      <c r="O64" s="201"/>
      <c r="P64" s="202"/>
      <c r="Q64" s="202"/>
      <c r="R64" s="203"/>
      <c r="S64" s="204"/>
      <c r="T64" s="204"/>
      <c r="U64" s="205"/>
      <c r="V64" s="40" t="str" cm="1">
        <f t="array" ref="V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 s="15" t="str">
        <f>_xlfn.LET(_xlpm.var,MitarbeiterFTE[[#This Row],[Name]]&amp;"|"&amp;MitarbeiterFTE[[#This Row],[Vorhaben]]&amp;"|"&amp;MitarbeiterFTE[[#This Row],[Monat]]&amp;"|"&amp;MitarbeiterFTE[[#This Row],[Jahr]], IF(_xlpm.var="|||","input missing",_xlpm.var))</f>
        <v>input missing</v>
      </c>
      <c r="AB64" s="15" t="e">
        <f>_xlfn.LET(
_xlpm.start,DATE(MitarbeiterFTE[[#This Row],[Jahr]],MitarbeiterFTE[[#This Row],[Monat]],1),
_xlpm.end,EOMONTH(_xlpm.start,0),
NETWORKDAYS(_xlpm.start,_xlpm.end))</f>
        <v>#NUM!</v>
      </c>
      <c r="AC64" s="318" t="e">
        <f>MitarbeiterFTE[[#This Row],[BWD]]-MitarbeiterFTE[[#This Row],[Sum Abwesend]]</f>
        <v>#NUM!</v>
      </c>
      <c r="AD64" s="318">
        <f>SUMIFS(MitarbeiterFTE[BWD],MitarbeiterFTE[Jahr],MitarbeiterFTE[[#This Row],[Jahr]],MitarbeiterFTE[Name],MitarbeiterFTE[[#This Row],[Name]])</f>
        <v>0</v>
      </c>
      <c r="AE64" s="318">
        <f>SUMIFS(MitarbeiterFTE[NWD],MitarbeiterFTE[Jahr],MitarbeiterFTE[[#This Row],[Jahr]],MitarbeiterFTE[Name],MitarbeiterFTE[[#This Row],[Name]])</f>
        <v>0</v>
      </c>
      <c r="AF64" s="15" t="str">
        <f>IF(MitarbeiterFTE[[#This Row],[HS]]="ja",2,IF(MitarbeiterFTE[[#This Row],[Tech]]="ja",1,IF(MitarbeiterFTE[[#This Row],[Sonst]]="ja",0,"input missing")))</f>
        <v>input missing</v>
      </c>
      <c r="AG64" s="130"/>
      <c r="AH64" s="117"/>
      <c r="AI64" s="408"/>
      <c r="AJ64" s="404"/>
      <c r="AK64" s="412"/>
      <c r="AL64" s="15" cm="1">
        <f t="array" ref="AL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 s="15" t="str">
        <f>IF(Table6[[#This Row],[FT/WE]]=2,"",Table6[[#This Row],[Name]]&amp;Table6[[#This Row],[Tag]])</f>
        <v/>
      </c>
      <c r="AN64" s="117"/>
      <c r="AP64" s="14" t="str">
        <f t="shared" si="0"/>
        <v/>
      </c>
      <c r="AQ64" s="14" t="str">
        <f t="shared" si="1"/>
        <v/>
      </c>
    </row>
    <row r="65" spans="1:43" ht="14.5">
      <c r="A65" s="117"/>
      <c r="B65" s="201"/>
      <c r="C65" s="209"/>
      <c r="D65" s="210"/>
      <c r="E65" s="131"/>
      <c r="F65" s="132"/>
      <c r="G65" s="131"/>
      <c r="H65" s="117"/>
      <c r="I65" s="201"/>
      <c r="J65" s="201"/>
      <c r="K65" s="202"/>
      <c r="L65" s="202"/>
      <c r="M65" s="202"/>
      <c r="N65" s="201"/>
      <c r="O65" s="201"/>
      <c r="P65" s="202"/>
      <c r="Q65" s="202"/>
      <c r="R65" s="203"/>
      <c r="S65" s="204"/>
      <c r="T65" s="204"/>
      <c r="U65" s="205"/>
      <c r="V65" s="40" t="str" cm="1">
        <f t="array" ref="V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 s="15" t="str">
        <f>_xlfn.LET(_xlpm.var,MitarbeiterFTE[[#This Row],[Name]]&amp;"|"&amp;MitarbeiterFTE[[#This Row],[Vorhaben]]&amp;"|"&amp;MitarbeiterFTE[[#This Row],[Monat]]&amp;"|"&amp;MitarbeiterFTE[[#This Row],[Jahr]], IF(_xlpm.var="|||","input missing",_xlpm.var))</f>
        <v>input missing</v>
      </c>
      <c r="AB65" s="15" t="e">
        <f>_xlfn.LET(
_xlpm.start,DATE(MitarbeiterFTE[[#This Row],[Jahr]],MitarbeiterFTE[[#This Row],[Monat]],1),
_xlpm.end,EOMONTH(_xlpm.start,0),
NETWORKDAYS(_xlpm.start,_xlpm.end))</f>
        <v>#NUM!</v>
      </c>
      <c r="AC65" s="318" t="e">
        <f>MitarbeiterFTE[[#This Row],[BWD]]-MitarbeiterFTE[[#This Row],[Sum Abwesend]]</f>
        <v>#NUM!</v>
      </c>
      <c r="AD65" s="318">
        <f>SUMIFS(MitarbeiterFTE[BWD],MitarbeiterFTE[Jahr],MitarbeiterFTE[[#This Row],[Jahr]],MitarbeiterFTE[Name],MitarbeiterFTE[[#This Row],[Name]])</f>
        <v>0</v>
      </c>
      <c r="AE65" s="318">
        <f>SUMIFS(MitarbeiterFTE[NWD],MitarbeiterFTE[Jahr],MitarbeiterFTE[[#This Row],[Jahr]],MitarbeiterFTE[Name],MitarbeiterFTE[[#This Row],[Name]])</f>
        <v>0</v>
      </c>
      <c r="AF65" s="15" t="str">
        <f>IF(MitarbeiterFTE[[#This Row],[HS]]="ja",2,IF(MitarbeiterFTE[[#This Row],[Tech]]="ja",1,IF(MitarbeiterFTE[[#This Row],[Sonst]]="ja",0,"input missing")))</f>
        <v>input missing</v>
      </c>
      <c r="AG65" s="130"/>
      <c r="AH65" s="117"/>
      <c r="AI65" s="408"/>
      <c r="AJ65" s="404"/>
      <c r="AK65" s="412"/>
      <c r="AL65" s="15" cm="1">
        <f t="array" ref="AL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 s="15" t="str">
        <f>IF(Table6[[#This Row],[FT/WE]]=2,"",Table6[[#This Row],[Name]]&amp;Table6[[#This Row],[Tag]])</f>
        <v/>
      </c>
      <c r="AN65" s="117"/>
      <c r="AP65" s="14" t="str">
        <f t="shared" si="0"/>
        <v/>
      </c>
      <c r="AQ65" s="14" t="str">
        <f t="shared" si="1"/>
        <v/>
      </c>
    </row>
    <row r="66" spans="1:43" ht="14.5">
      <c r="A66" s="117"/>
      <c r="B66" s="201"/>
      <c r="C66" s="209"/>
      <c r="D66" s="210"/>
      <c r="E66" s="131"/>
      <c r="F66" s="132"/>
      <c r="G66" s="131"/>
      <c r="H66" s="117"/>
      <c r="I66" s="201"/>
      <c r="J66" s="201"/>
      <c r="K66" s="202"/>
      <c r="L66" s="202"/>
      <c r="M66" s="202"/>
      <c r="N66" s="201"/>
      <c r="O66" s="201"/>
      <c r="P66" s="202"/>
      <c r="Q66" s="202"/>
      <c r="R66" s="203"/>
      <c r="S66" s="204"/>
      <c r="T66" s="204"/>
      <c r="U66" s="205"/>
      <c r="V66" s="40" t="str" cm="1">
        <f t="array" ref="V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 s="15" t="str">
        <f>_xlfn.LET(_xlpm.var,MitarbeiterFTE[[#This Row],[Name]]&amp;"|"&amp;MitarbeiterFTE[[#This Row],[Vorhaben]]&amp;"|"&amp;MitarbeiterFTE[[#This Row],[Monat]]&amp;"|"&amp;MitarbeiterFTE[[#This Row],[Jahr]], IF(_xlpm.var="|||","input missing",_xlpm.var))</f>
        <v>input missing</v>
      </c>
      <c r="AB66" s="15" t="e">
        <f>_xlfn.LET(
_xlpm.start,DATE(MitarbeiterFTE[[#This Row],[Jahr]],MitarbeiterFTE[[#This Row],[Monat]],1),
_xlpm.end,EOMONTH(_xlpm.start,0),
NETWORKDAYS(_xlpm.start,_xlpm.end))</f>
        <v>#NUM!</v>
      </c>
      <c r="AC66" s="318" t="e">
        <f>MitarbeiterFTE[[#This Row],[BWD]]-MitarbeiterFTE[[#This Row],[Sum Abwesend]]</f>
        <v>#NUM!</v>
      </c>
      <c r="AD66" s="318">
        <f>SUMIFS(MitarbeiterFTE[BWD],MitarbeiterFTE[Jahr],MitarbeiterFTE[[#This Row],[Jahr]],MitarbeiterFTE[Name],MitarbeiterFTE[[#This Row],[Name]])</f>
        <v>0</v>
      </c>
      <c r="AE66" s="318">
        <f>SUMIFS(MitarbeiterFTE[NWD],MitarbeiterFTE[Jahr],MitarbeiterFTE[[#This Row],[Jahr]],MitarbeiterFTE[Name],MitarbeiterFTE[[#This Row],[Name]])</f>
        <v>0</v>
      </c>
      <c r="AF66" s="15" t="str">
        <f>IF(MitarbeiterFTE[[#This Row],[HS]]="ja",2,IF(MitarbeiterFTE[[#This Row],[Tech]]="ja",1,IF(MitarbeiterFTE[[#This Row],[Sonst]]="ja",0,"input missing")))</f>
        <v>input missing</v>
      </c>
      <c r="AG66" s="130"/>
      <c r="AH66" s="117"/>
      <c r="AI66" s="408"/>
      <c r="AJ66" s="404"/>
      <c r="AK66" s="412"/>
      <c r="AL66" s="15" cm="1">
        <f t="array" ref="AL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 s="15" t="str">
        <f>IF(Table6[[#This Row],[FT/WE]]=2,"",Table6[[#This Row],[Name]]&amp;Table6[[#This Row],[Tag]])</f>
        <v/>
      </c>
      <c r="AN66" s="117"/>
      <c r="AP66" s="14" t="str">
        <f t="shared" si="0"/>
        <v/>
      </c>
      <c r="AQ66" s="14" t="str">
        <f t="shared" si="1"/>
        <v/>
      </c>
    </row>
    <row r="67" spans="1:43" ht="14.5">
      <c r="A67" s="117"/>
      <c r="B67" s="201"/>
      <c r="C67" s="209"/>
      <c r="D67" s="210"/>
      <c r="E67" s="131"/>
      <c r="F67" s="132"/>
      <c r="G67" s="131"/>
      <c r="H67" s="117"/>
      <c r="I67" s="201"/>
      <c r="J67" s="201"/>
      <c r="K67" s="202"/>
      <c r="L67" s="202"/>
      <c r="M67" s="202"/>
      <c r="N67" s="201"/>
      <c r="O67" s="201"/>
      <c r="P67" s="202"/>
      <c r="Q67" s="202"/>
      <c r="R67" s="203"/>
      <c r="S67" s="204"/>
      <c r="T67" s="204"/>
      <c r="U67" s="205"/>
      <c r="V67" s="40" t="str" cm="1">
        <f t="array" ref="V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 s="15" t="str">
        <f>_xlfn.LET(_xlpm.var,MitarbeiterFTE[[#This Row],[Name]]&amp;"|"&amp;MitarbeiterFTE[[#This Row],[Vorhaben]]&amp;"|"&amp;MitarbeiterFTE[[#This Row],[Monat]]&amp;"|"&amp;MitarbeiterFTE[[#This Row],[Jahr]], IF(_xlpm.var="|||","input missing",_xlpm.var))</f>
        <v>input missing</v>
      </c>
      <c r="AB67" s="15" t="e">
        <f>_xlfn.LET(
_xlpm.start,DATE(MitarbeiterFTE[[#This Row],[Jahr]],MitarbeiterFTE[[#This Row],[Monat]],1),
_xlpm.end,EOMONTH(_xlpm.start,0),
NETWORKDAYS(_xlpm.start,_xlpm.end))</f>
        <v>#NUM!</v>
      </c>
      <c r="AC67" s="318" t="e">
        <f>MitarbeiterFTE[[#This Row],[BWD]]-MitarbeiterFTE[[#This Row],[Sum Abwesend]]</f>
        <v>#NUM!</v>
      </c>
      <c r="AD67" s="318">
        <f>SUMIFS(MitarbeiterFTE[BWD],MitarbeiterFTE[Jahr],MitarbeiterFTE[[#This Row],[Jahr]],MitarbeiterFTE[Name],MitarbeiterFTE[[#This Row],[Name]])</f>
        <v>0</v>
      </c>
      <c r="AE67" s="318">
        <f>SUMIFS(MitarbeiterFTE[NWD],MitarbeiterFTE[Jahr],MitarbeiterFTE[[#This Row],[Jahr]],MitarbeiterFTE[Name],MitarbeiterFTE[[#This Row],[Name]])</f>
        <v>0</v>
      </c>
      <c r="AF67" s="15" t="str">
        <f>IF(MitarbeiterFTE[[#This Row],[HS]]="ja",2,IF(MitarbeiterFTE[[#This Row],[Tech]]="ja",1,IF(MitarbeiterFTE[[#This Row],[Sonst]]="ja",0,"input missing")))</f>
        <v>input missing</v>
      </c>
      <c r="AG67" s="130"/>
      <c r="AH67" s="117"/>
      <c r="AI67" s="408"/>
      <c r="AJ67" s="404"/>
      <c r="AK67" s="412"/>
      <c r="AL67" s="15" cm="1">
        <f t="array" ref="AL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 s="15" t="str">
        <f>IF(Table6[[#This Row],[FT/WE]]=2,"",Table6[[#This Row],[Name]]&amp;Table6[[#This Row],[Tag]])</f>
        <v/>
      </c>
      <c r="AN67" s="117"/>
      <c r="AP67" s="14" t="str">
        <f t="shared" si="0"/>
        <v/>
      </c>
      <c r="AQ67" s="14" t="str">
        <f t="shared" si="1"/>
        <v/>
      </c>
    </row>
    <row r="68" spans="1:43" ht="14.5">
      <c r="A68" s="117"/>
      <c r="B68" s="201"/>
      <c r="C68" s="209"/>
      <c r="D68" s="210"/>
      <c r="E68" s="131"/>
      <c r="F68" s="132"/>
      <c r="G68" s="131"/>
      <c r="H68" s="117"/>
      <c r="I68" s="201"/>
      <c r="J68" s="201"/>
      <c r="K68" s="202"/>
      <c r="L68" s="202"/>
      <c r="M68" s="202"/>
      <c r="N68" s="201"/>
      <c r="O68" s="201"/>
      <c r="P68" s="202"/>
      <c r="Q68" s="202"/>
      <c r="R68" s="203"/>
      <c r="S68" s="204"/>
      <c r="T68" s="204"/>
      <c r="U68" s="205"/>
      <c r="V68" s="40" t="str" cm="1">
        <f t="array" ref="V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 s="15" t="str">
        <f>_xlfn.LET(_xlpm.var,MitarbeiterFTE[[#This Row],[Name]]&amp;"|"&amp;MitarbeiterFTE[[#This Row],[Vorhaben]]&amp;"|"&amp;MitarbeiterFTE[[#This Row],[Monat]]&amp;"|"&amp;MitarbeiterFTE[[#This Row],[Jahr]], IF(_xlpm.var="|||","input missing",_xlpm.var))</f>
        <v>input missing</v>
      </c>
      <c r="AB68" s="15" t="e">
        <f>_xlfn.LET(
_xlpm.start,DATE(MitarbeiterFTE[[#This Row],[Jahr]],MitarbeiterFTE[[#This Row],[Monat]],1),
_xlpm.end,EOMONTH(_xlpm.start,0),
NETWORKDAYS(_xlpm.start,_xlpm.end))</f>
        <v>#NUM!</v>
      </c>
      <c r="AC68" s="318" t="e">
        <f>MitarbeiterFTE[[#This Row],[BWD]]-MitarbeiterFTE[[#This Row],[Sum Abwesend]]</f>
        <v>#NUM!</v>
      </c>
      <c r="AD68" s="318">
        <f>SUMIFS(MitarbeiterFTE[BWD],MitarbeiterFTE[Jahr],MitarbeiterFTE[[#This Row],[Jahr]],MitarbeiterFTE[Name],MitarbeiterFTE[[#This Row],[Name]])</f>
        <v>0</v>
      </c>
      <c r="AE68" s="318">
        <f>SUMIFS(MitarbeiterFTE[NWD],MitarbeiterFTE[Jahr],MitarbeiterFTE[[#This Row],[Jahr]],MitarbeiterFTE[Name],MitarbeiterFTE[[#This Row],[Name]])</f>
        <v>0</v>
      </c>
      <c r="AF68" s="15" t="str">
        <f>IF(MitarbeiterFTE[[#This Row],[HS]]="ja",2,IF(MitarbeiterFTE[[#This Row],[Tech]]="ja",1,IF(MitarbeiterFTE[[#This Row],[Sonst]]="ja",0,"input missing")))</f>
        <v>input missing</v>
      </c>
      <c r="AG68" s="130"/>
      <c r="AH68" s="117"/>
      <c r="AI68" s="408"/>
      <c r="AJ68" s="404"/>
      <c r="AK68" s="412"/>
      <c r="AL68" s="15" cm="1">
        <f t="array" ref="AL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 s="15" t="str">
        <f>IF(Table6[[#This Row],[FT/WE]]=2,"",Table6[[#This Row],[Name]]&amp;Table6[[#This Row],[Tag]])</f>
        <v/>
      </c>
      <c r="AN68" s="117"/>
      <c r="AP68" s="14" t="str">
        <f t="shared" si="0"/>
        <v/>
      </c>
      <c r="AQ68" s="14" t="str">
        <f t="shared" si="1"/>
        <v/>
      </c>
    </row>
    <row r="69" spans="1:43" ht="14.5">
      <c r="A69" s="117"/>
      <c r="B69" s="201"/>
      <c r="C69" s="209"/>
      <c r="D69" s="210"/>
      <c r="E69" s="131"/>
      <c r="F69" s="132"/>
      <c r="G69" s="131"/>
      <c r="H69" s="117"/>
      <c r="I69" s="201"/>
      <c r="J69" s="201"/>
      <c r="K69" s="202"/>
      <c r="L69" s="202"/>
      <c r="M69" s="202"/>
      <c r="N69" s="201"/>
      <c r="O69" s="201"/>
      <c r="P69" s="202"/>
      <c r="Q69" s="202"/>
      <c r="R69" s="203"/>
      <c r="S69" s="204"/>
      <c r="T69" s="204"/>
      <c r="U69" s="205"/>
      <c r="V69" s="40" t="str" cm="1">
        <f t="array" ref="V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 s="15" t="str">
        <f>_xlfn.LET(_xlpm.var,MitarbeiterFTE[[#This Row],[Name]]&amp;"|"&amp;MitarbeiterFTE[[#This Row],[Vorhaben]]&amp;"|"&amp;MitarbeiterFTE[[#This Row],[Monat]]&amp;"|"&amp;MitarbeiterFTE[[#This Row],[Jahr]], IF(_xlpm.var="|||","input missing",_xlpm.var))</f>
        <v>input missing</v>
      </c>
      <c r="AB69" s="15" t="e">
        <f>_xlfn.LET(
_xlpm.start,DATE(MitarbeiterFTE[[#This Row],[Jahr]],MitarbeiterFTE[[#This Row],[Monat]],1),
_xlpm.end,EOMONTH(_xlpm.start,0),
NETWORKDAYS(_xlpm.start,_xlpm.end))</f>
        <v>#NUM!</v>
      </c>
      <c r="AC69" s="318" t="e">
        <f>MitarbeiterFTE[[#This Row],[BWD]]-MitarbeiterFTE[[#This Row],[Sum Abwesend]]</f>
        <v>#NUM!</v>
      </c>
      <c r="AD69" s="318">
        <f>SUMIFS(MitarbeiterFTE[BWD],MitarbeiterFTE[Jahr],MitarbeiterFTE[[#This Row],[Jahr]],MitarbeiterFTE[Name],MitarbeiterFTE[[#This Row],[Name]])</f>
        <v>0</v>
      </c>
      <c r="AE69" s="318">
        <f>SUMIFS(MitarbeiterFTE[NWD],MitarbeiterFTE[Jahr],MitarbeiterFTE[[#This Row],[Jahr]],MitarbeiterFTE[Name],MitarbeiterFTE[[#This Row],[Name]])</f>
        <v>0</v>
      </c>
      <c r="AF69" s="15" t="str">
        <f>IF(MitarbeiterFTE[[#This Row],[HS]]="ja",2,IF(MitarbeiterFTE[[#This Row],[Tech]]="ja",1,IF(MitarbeiterFTE[[#This Row],[Sonst]]="ja",0,"input missing")))</f>
        <v>input missing</v>
      </c>
      <c r="AG69" s="130"/>
      <c r="AH69" s="117"/>
      <c r="AI69" s="408"/>
      <c r="AJ69" s="404"/>
      <c r="AK69" s="412"/>
      <c r="AL69" s="15" cm="1">
        <f t="array" ref="AL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 s="15" t="str">
        <f>IF(Table6[[#This Row],[FT/WE]]=2,"",Table6[[#This Row],[Name]]&amp;Table6[[#This Row],[Tag]])</f>
        <v/>
      </c>
      <c r="AN69" s="117"/>
      <c r="AP69" s="14" t="str">
        <f t="shared" si="0"/>
        <v/>
      </c>
      <c r="AQ69" s="14" t="str">
        <f t="shared" si="1"/>
        <v/>
      </c>
    </row>
    <row r="70" spans="1:43" ht="14.5">
      <c r="A70" s="117"/>
      <c r="B70" s="201"/>
      <c r="C70" s="209"/>
      <c r="D70" s="210"/>
      <c r="E70" s="131"/>
      <c r="F70" s="132"/>
      <c r="G70" s="131"/>
      <c r="H70" s="117"/>
      <c r="I70" s="201"/>
      <c r="J70" s="201"/>
      <c r="K70" s="202"/>
      <c r="L70" s="202"/>
      <c r="M70" s="202"/>
      <c r="N70" s="201"/>
      <c r="O70" s="201"/>
      <c r="P70" s="202"/>
      <c r="Q70" s="202"/>
      <c r="R70" s="203"/>
      <c r="S70" s="204"/>
      <c r="T70" s="204"/>
      <c r="U70" s="205"/>
      <c r="V70" s="40" t="str" cm="1">
        <f t="array" ref="V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 s="15" t="str">
        <f>_xlfn.LET(_xlpm.var,MitarbeiterFTE[[#This Row],[Name]]&amp;"|"&amp;MitarbeiterFTE[[#This Row],[Vorhaben]]&amp;"|"&amp;MitarbeiterFTE[[#This Row],[Monat]]&amp;"|"&amp;MitarbeiterFTE[[#This Row],[Jahr]], IF(_xlpm.var="|||","input missing",_xlpm.var))</f>
        <v>input missing</v>
      </c>
      <c r="AB70" s="15" t="e">
        <f>_xlfn.LET(
_xlpm.start,DATE(MitarbeiterFTE[[#This Row],[Jahr]],MitarbeiterFTE[[#This Row],[Monat]],1),
_xlpm.end,EOMONTH(_xlpm.start,0),
NETWORKDAYS(_xlpm.start,_xlpm.end))</f>
        <v>#NUM!</v>
      </c>
      <c r="AC70" s="318" t="e">
        <f>MitarbeiterFTE[[#This Row],[BWD]]-MitarbeiterFTE[[#This Row],[Sum Abwesend]]</f>
        <v>#NUM!</v>
      </c>
      <c r="AD70" s="318">
        <f>SUMIFS(MitarbeiterFTE[BWD],MitarbeiterFTE[Jahr],MitarbeiterFTE[[#This Row],[Jahr]],MitarbeiterFTE[Name],MitarbeiterFTE[[#This Row],[Name]])</f>
        <v>0</v>
      </c>
      <c r="AE70" s="318">
        <f>SUMIFS(MitarbeiterFTE[NWD],MitarbeiterFTE[Jahr],MitarbeiterFTE[[#This Row],[Jahr]],MitarbeiterFTE[Name],MitarbeiterFTE[[#This Row],[Name]])</f>
        <v>0</v>
      </c>
      <c r="AF70" s="15" t="str">
        <f>IF(MitarbeiterFTE[[#This Row],[HS]]="ja",2,IF(MitarbeiterFTE[[#This Row],[Tech]]="ja",1,IF(MitarbeiterFTE[[#This Row],[Sonst]]="ja",0,"input missing")))</f>
        <v>input missing</v>
      </c>
      <c r="AG70" s="130"/>
      <c r="AH70" s="117"/>
      <c r="AI70" s="408"/>
      <c r="AJ70" s="404"/>
      <c r="AK70" s="412"/>
      <c r="AL70" s="15" cm="1">
        <f t="array" ref="AL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 s="15" t="str">
        <f>IF(Table6[[#This Row],[FT/WE]]=2,"",Table6[[#This Row],[Name]]&amp;Table6[[#This Row],[Tag]])</f>
        <v/>
      </c>
      <c r="AN70" s="117"/>
      <c r="AP70" s="14" t="str">
        <f t="shared" si="0"/>
        <v/>
      </c>
      <c r="AQ70" s="14" t="str">
        <f t="shared" si="1"/>
        <v/>
      </c>
    </row>
    <row r="71" spans="1:43" ht="14.5">
      <c r="A71" s="117"/>
      <c r="B71" s="201"/>
      <c r="C71" s="209"/>
      <c r="D71" s="210"/>
      <c r="E71" s="131"/>
      <c r="F71" s="132"/>
      <c r="G71" s="131"/>
      <c r="H71" s="117"/>
      <c r="I71" s="201"/>
      <c r="J71" s="201"/>
      <c r="K71" s="202"/>
      <c r="L71" s="202"/>
      <c r="M71" s="202"/>
      <c r="N71" s="201"/>
      <c r="O71" s="201"/>
      <c r="P71" s="202"/>
      <c r="Q71" s="202"/>
      <c r="R71" s="203"/>
      <c r="S71" s="204"/>
      <c r="T71" s="204"/>
      <c r="U71" s="205"/>
      <c r="V71" s="40" t="str" cm="1">
        <f t="array" ref="V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 s="15" t="str">
        <f>_xlfn.LET(_xlpm.var,MitarbeiterFTE[[#This Row],[Name]]&amp;"|"&amp;MitarbeiterFTE[[#This Row],[Vorhaben]]&amp;"|"&amp;MitarbeiterFTE[[#This Row],[Monat]]&amp;"|"&amp;MitarbeiterFTE[[#This Row],[Jahr]], IF(_xlpm.var="|||","input missing",_xlpm.var))</f>
        <v>input missing</v>
      </c>
      <c r="AB71" s="15" t="e">
        <f>_xlfn.LET(
_xlpm.start,DATE(MitarbeiterFTE[[#This Row],[Jahr]],MitarbeiterFTE[[#This Row],[Monat]],1),
_xlpm.end,EOMONTH(_xlpm.start,0),
NETWORKDAYS(_xlpm.start,_xlpm.end))</f>
        <v>#NUM!</v>
      </c>
      <c r="AC71" s="318" t="e">
        <f>MitarbeiterFTE[[#This Row],[BWD]]-MitarbeiterFTE[[#This Row],[Sum Abwesend]]</f>
        <v>#NUM!</v>
      </c>
      <c r="AD71" s="318">
        <f>SUMIFS(MitarbeiterFTE[BWD],MitarbeiterFTE[Jahr],MitarbeiterFTE[[#This Row],[Jahr]],MitarbeiterFTE[Name],MitarbeiterFTE[[#This Row],[Name]])</f>
        <v>0</v>
      </c>
      <c r="AE71" s="318">
        <f>SUMIFS(MitarbeiterFTE[NWD],MitarbeiterFTE[Jahr],MitarbeiterFTE[[#This Row],[Jahr]],MitarbeiterFTE[Name],MitarbeiterFTE[[#This Row],[Name]])</f>
        <v>0</v>
      </c>
      <c r="AF71" s="15" t="str">
        <f>IF(MitarbeiterFTE[[#This Row],[HS]]="ja",2,IF(MitarbeiterFTE[[#This Row],[Tech]]="ja",1,IF(MitarbeiterFTE[[#This Row],[Sonst]]="ja",0,"input missing")))</f>
        <v>input missing</v>
      </c>
      <c r="AG71" s="130"/>
      <c r="AH71" s="117"/>
      <c r="AI71" s="408"/>
      <c r="AJ71" s="404"/>
      <c r="AK71" s="412"/>
      <c r="AL71" s="15" cm="1">
        <f t="array" ref="AL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 s="15" t="str">
        <f>IF(Table6[[#This Row],[FT/WE]]=2,"",Table6[[#This Row],[Name]]&amp;Table6[[#This Row],[Tag]])</f>
        <v/>
      </c>
      <c r="AN71" s="117"/>
      <c r="AP71" s="14" t="str">
        <f t="shared" si="0"/>
        <v/>
      </c>
      <c r="AQ71" s="14" t="str">
        <f t="shared" si="1"/>
        <v/>
      </c>
    </row>
    <row r="72" spans="1:43" ht="14.5">
      <c r="A72" s="117"/>
      <c r="B72" s="201"/>
      <c r="C72" s="209"/>
      <c r="D72" s="210"/>
      <c r="E72" s="131"/>
      <c r="F72" s="132"/>
      <c r="G72" s="131"/>
      <c r="H72" s="117"/>
      <c r="I72" s="201"/>
      <c r="J72" s="201"/>
      <c r="K72" s="202"/>
      <c r="L72" s="202"/>
      <c r="M72" s="202"/>
      <c r="N72" s="201"/>
      <c r="O72" s="201"/>
      <c r="P72" s="202"/>
      <c r="Q72" s="202"/>
      <c r="R72" s="203"/>
      <c r="S72" s="204"/>
      <c r="T72" s="204"/>
      <c r="U72" s="205"/>
      <c r="V72" s="40" t="str" cm="1">
        <f t="array" ref="V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 s="15" t="str">
        <f>_xlfn.LET(_xlpm.var,MitarbeiterFTE[[#This Row],[Name]]&amp;"|"&amp;MitarbeiterFTE[[#This Row],[Vorhaben]]&amp;"|"&amp;MitarbeiterFTE[[#This Row],[Monat]]&amp;"|"&amp;MitarbeiterFTE[[#This Row],[Jahr]], IF(_xlpm.var="|||","input missing",_xlpm.var))</f>
        <v>input missing</v>
      </c>
      <c r="AB72" s="15" t="e">
        <f>_xlfn.LET(
_xlpm.start,DATE(MitarbeiterFTE[[#This Row],[Jahr]],MitarbeiterFTE[[#This Row],[Monat]],1),
_xlpm.end,EOMONTH(_xlpm.start,0),
NETWORKDAYS(_xlpm.start,_xlpm.end))</f>
        <v>#NUM!</v>
      </c>
      <c r="AC72" s="318" t="e">
        <f>MitarbeiterFTE[[#This Row],[BWD]]-MitarbeiterFTE[[#This Row],[Sum Abwesend]]</f>
        <v>#NUM!</v>
      </c>
      <c r="AD72" s="318">
        <f>SUMIFS(MitarbeiterFTE[BWD],MitarbeiterFTE[Jahr],MitarbeiterFTE[[#This Row],[Jahr]],MitarbeiterFTE[Name],MitarbeiterFTE[[#This Row],[Name]])</f>
        <v>0</v>
      </c>
      <c r="AE72" s="318">
        <f>SUMIFS(MitarbeiterFTE[NWD],MitarbeiterFTE[Jahr],MitarbeiterFTE[[#This Row],[Jahr]],MitarbeiterFTE[Name],MitarbeiterFTE[[#This Row],[Name]])</f>
        <v>0</v>
      </c>
      <c r="AF72" s="15" t="str">
        <f>IF(MitarbeiterFTE[[#This Row],[HS]]="ja",2,IF(MitarbeiterFTE[[#This Row],[Tech]]="ja",1,IF(MitarbeiterFTE[[#This Row],[Sonst]]="ja",0,"input missing")))</f>
        <v>input missing</v>
      </c>
      <c r="AG72" s="130"/>
      <c r="AH72" s="117"/>
      <c r="AI72" s="408"/>
      <c r="AJ72" s="404"/>
      <c r="AK72" s="412"/>
      <c r="AL72" s="15" cm="1">
        <f t="array" ref="AL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 s="15" t="str">
        <f>IF(Table6[[#This Row],[FT/WE]]=2,"",Table6[[#This Row],[Name]]&amp;Table6[[#This Row],[Tag]])</f>
        <v/>
      </c>
      <c r="AN72" s="117"/>
      <c r="AP72" s="14" t="str">
        <f t="shared" si="0"/>
        <v/>
      </c>
      <c r="AQ72" s="14" t="str">
        <f t="shared" si="1"/>
        <v/>
      </c>
    </row>
    <row r="73" spans="1:43" ht="14.5">
      <c r="A73" s="117"/>
      <c r="B73" s="201"/>
      <c r="C73" s="209"/>
      <c r="D73" s="210"/>
      <c r="E73" s="131"/>
      <c r="F73" s="132"/>
      <c r="G73" s="131"/>
      <c r="H73" s="117"/>
      <c r="I73" s="201"/>
      <c r="J73" s="201"/>
      <c r="K73" s="202"/>
      <c r="L73" s="202"/>
      <c r="M73" s="202"/>
      <c r="N73" s="201"/>
      <c r="O73" s="201"/>
      <c r="P73" s="202"/>
      <c r="Q73" s="202"/>
      <c r="R73" s="203"/>
      <c r="S73" s="204"/>
      <c r="T73" s="204"/>
      <c r="U73" s="205"/>
      <c r="V73" s="40" t="str" cm="1">
        <f t="array" ref="V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 s="15" t="str">
        <f>_xlfn.LET(_xlpm.var,MitarbeiterFTE[[#This Row],[Name]]&amp;"|"&amp;MitarbeiterFTE[[#This Row],[Vorhaben]]&amp;"|"&amp;MitarbeiterFTE[[#This Row],[Monat]]&amp;"|"&amp;MitarbeiterFTE[[#This Row],[Jahr]], IF(_xlpm.var="|||","input missing",_xlpm.var))</f>
        <v>input missing</v>
      </c>
      <c r="AB73" s="15" t="e">
        <f>_xlfn.LET(
_xlpm.start,DATE(MitarbeiterFTE[[#This Row],[Jahr]],MitarbeiterFTE[[#This Row],[Monat]],1),
_xlpm.end,EOMONTH(_xlpm.start,0),
NETWORKDAYS(_xlpm.start,_xlpm.end))</f>
        <v>#NUM!</v>
      </c>
      <c r="AC73" s="318" t="e">
        <f>MitarbeiterFTE[[#This Row],[BWD]]-MitarbeiterFTE[[#This Row],[Sum Abwesend]]</f>
        <v>#NUM!</v>
      </c>
      <c r="AD73" s="318">
        <f>SUMIFS(MitarbeiterFTE[BWD],MitarbeiterFTE[Jahr],MitarbeiterFTE[[#This Row],[Jahr]],MitarbeiterFTE[Name],MitarbeiterFTE[[#This Row],[Name]])</f>
        <v>0</v>
      </c>
      <c r="AE73" s="318">
        <f>SUMIFS(MitarbeiterFTE[NWD],MitarbeiterFTE[Jahr],MitarbeiterFTE[[#This Row],[Jahr]],MitarbeiterFTE[Name],MitarbeiterFTE[[#This Row],[Name]])</f>
        <v>0</v>
      </c>
      <c r="AF73" s="15" t="str">
        <f>IF(MitarbeiterFTE[[#This Row],[HS]]="ja",2,IF(MitarbeiterFTE[[#This Row],[Tech]]="ja",1,IF(MitarbeiterFTE[[#This Row],[Sonst]]="ja",0,"input missing")))</f>
        <v>input missing</v>
      </c>
      <c r="AG73" s="130"/>
      <c r="AH73" s="117"/>
      <c r="AI73" s="408"/>
      <c r="AJ73" s="404"/>
      <c r="AK73" s="412"/>
      <c r="AL73" s="15" cm="1">
        <f t="array" ref="AL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 s="15" t="str">
        <f>IF(Table6[[#This Row],[FT/WE]]=2,"",Table6[[#This Row],[Name]]&amp;Table6[[#This Row],[Tag]])</f>
        <v/>
      </c>
      <c r="AN73" s="117"/>
      <c r="AP73" s="14" t="str">
        <f t="shared" si="0"/>
        <v/>
      </c>
      <c r="AQ73" s="14" t="str">
        <f t="shared" si="1"/>
        <v/>
      </c>
    </row>
    <row r="74" spans="1:43" ht="14.5">
      <c r="A74" s="117"/>
      <c r="B74" s="201"/>
      <c r="C74" s="209"/>
      <c r="D74" s="210"/>
      <c r="E74" s="131"/>
      <c r="F74" s="132"/>
      <c r="G74" s="131"/>
      <c r="H74" s="117"/>
      <c r="I74" s="201"/>
      <c r="J74" s="201"/>
      <c r="K74" s="202"/>
      <c r="L74" s="202"/>
      <c r="M74" s="202"/>
      <c r="N74" s="201"/>
      <c r="O74" s="201"/>
      <c r="P74" s="202"/>
      <c r="Q74" s="202"/>
      <c r="R74" s="203"/>
      <c r="S74" s="204"/>
      <c r="T74" s="204"/>
      <c r="U74" s="205"/>
      <c r="V74" s="40" t="str" cm="1">
        <f t="array" ref="V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 s="15" t="str">
        <f>_xlfn.LET(_xlpm.var,MitarbeiterFTE[[#This Row],[Name]]&amp;"|"&amp;MitarbeiterFTE[[#This Row],[Vorhaben]]&amp;"|"&amp;MitarbeiterFTE[[#This Row],[Monat]]&amp;"|"&amp;MitarbeiterFTE[[#This Row],[Jahr]], IF(_xlpm.var="|||","input missing",_xlpm.var))</f>
        <v>input missing</v>
      </c>
      <c r="AB74" s="15" t="e">
        <f>_xlfn.LET(
_xlpm.start,DATE(MitarbeiterFTE[[#This Row],[Jahr]],MitarbeiterFTE[[#This Row],[Monat]],1),
_xlpm.end,EOMONTH(_xlpm.start,0),
NETWORKDAYS(_xlpm.start,_xlpm.end))</f>
        <v>#NUM!</v>
      </c>
      <c r="AC74" s="318" t="e">
        <f>MitarbeiterFTE[[#This Row],[BWD]]-MitarbeiterFTE[[#This Row],[Sum Abwesend]]</f>
        <v>#NUM!</v>
      </c>
      <c r="AD74" s="318">
        <f>SUMIFS(MitarbeiterFTE[BWD],MitarbeiterFTE[Jahr],MitarbeiterFTE[[#This Row],[Jahr]],MitarbeiterFTE[Name],MitarbeiterFTE[[#This Row],[Name]])</f>
        <v>0</v>
      </c>
      <c r="AE74" s="318">
        <f>SUMIFS(MitarbeiterFTE[NWD],MitarbeiterFTE[Jahr],MitarbeiterFTE[[#This Row],[Jahr]],MitarbeiterFTE[Name],MitarbeiterFTE[[#This Row],[Name]])</f>
        <v>0</v>
      </c>
      <c r="AF74" s="15" t="str">
        <f>IF(MitarbeiterFTE[[#This Row],[HS]]="ja",2,IF(MitarbeiterFTE[[#This Row],[Tech]]="ja",1,IF(MitarbeiterFTE[[#This Row],[Sonst]]="ja",0,"input missing")))</f>
        <v>input missing</v>
      </c>
      <c r="AG74" s="130"/>
      <c r="AH74" s="117"/>
      <c r="AI74" s="408"/>
      <c r="AJ74" s="404"/>
      <c r="AK74" s="412"/>
      <c r="AL74" s="15" cm="1">
        <f t="array" ref="AL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 s="15" t="str">
        <f>IF(Table6[[#This Row],[FT/WE]]=2,"",Table6[[#This Row],[Name]]&amp;Table6[[#This Row],[Tag]])</f>
        <v/>
      </c>
      <c r="AN74" s="117"/>
      <c r="AP74" s="14" t="str">
        <f t="shared" si="0"/>
        <v/>
      </c>
      <c r="AQ74" s="14" t="str">
        <f t="shared" si="1"/>
        <v/>
      </c>
    </row>
    <row r="75" spans="1:43" ht="14.5">
      <c r="A75" s="117"/>
      <c r="B75" s="201"/>
      <c r="C75" s="209"/>
      <c r="D75" s="210"/>
      <c r="E75" s="131"/>
      <c r="F75" s="132"/>
      <c r="G75" s="131"/>
      <c r="H75" s="117"/>
      <c r="I75" s="201"/>
      <c r="J75" s="201"/>
      <c r="K75" s="202"/>
      <c r="L75" s="202"/>
      <c r="M75" s="202"/>
      <c r="N75" s="201"/>
      <c r="O75" s="201"/>
      <c r="P75" s="202"/>
      <c r="Q75" s="202"/>
      <c r="R75" s="203"/>
      <c r="S75" s="204"/>
      <c r="T75" s="204"/>
      <c r="U75" s="205"/>
      <c r="V75" s="40" t="str" cm="1">
        <f t="array" ref="V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 s="15" t="str">
        <f>_xlfn.LET(_xlpm.var,MitarbeiterFTE[[#This Row],[Name]]&amp;"|"&amp;MitarbeiterFTE[[#This Row],[Vorhaben]]&amp;"|"&amp;MitarbeiterFTE[[#This Row],[Monat]]&amp;"|"&amp;MitarbeiterFTE[[#This Row],[Jahr]], IF(_xlpm.var="|||","input missing",_xlpm.var))</f>
        <v>input missing</v>
      </c>
      <c r="AB75" s="15" t="e">
        <f>_xlfn.LET(
_xlpm.start,DATE(MitarbeiterFTE[[#This Row],[Jahr]],MitarbeiterFTE[[#This Row],[Monat]],1),
_xlpm.end,EOMONTH(_xlpm.start,0),
NETWORKDAYS(_xlpm.start,_xlpm.end))</f>
        <v>#NUM!</v>
      </c>
      <c r="AC75" s="318" t="e">
        <f>MitarbeiterFTE[[#This Row],[BWD]]-MitarbeiterFTE[[#This Row],[Sum Abwesend]]</f>
        <v>#NUM!</v>
      </c>
      <c r="AD75" s="318">
        <f>SUMIFS(MitarbeiterFTE[BWD],MitarbeiterFTE[Jahr],MitarbeiterFTE[[#This Row],[Jahr]],MitarbeiterFTE[Name],MitarbeiterFTE[[#This Row],[Name]])</f>
        <v>0</v>
      </c>
      <c r="AE75" s="318">
        <f>SUMIFS(MitarbeiterFTE[NWD],MitarbeiterFTE[Jahr],MitarbeiterFTE[[#This Row],[Jahr]],MitarbeiterFTE[Name],MitarbeiterFTE[[#This Row],[Name]])</f>
        <v>0</v>
      </c>
      <c r="AF75" s="15" t="str">
        <f>IF(MitarbeiterFTE[[#This Row],[HS]]="ja",2,IF(MitarbeiterFTE[[#This Row],[Tech]]="ja",1,IF(MitarbeiterFTE[[#This Row],[Sonst]]="ja",0,"input missing")))</f>
        <v>input missing</v>
      </c>
      <c r="AG75" s="130"/>
      <c r="AH75" s="117"/>
      <c r="AI75" s="408"/>
      <c r="AJ75" s="404"/>
      <c r="AK75" s="412"/>
      <c r="AL75" s="15" cm="1">
        <f t="array" ref="AL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 s="15" t="str">
        <f>IF(Table6[[#This Row],[FT/WE]]=2,"",Table6[[#This Row],[Name]]&amp;Table6[[#This Row],[Tag]])</f>
        <v/>
      </c>
      <c r="AN75" s="117"/>
      <c r="AP75" s="14" t="str">
        <f t="shared" si="0"/>
        <v/>
      </c>
      <c r="AQ75" s="14" t="str">
        <f t="shared" si="1"/>
        <v/>
      </c>
    </row>
    <row r="76" spans="1:43" ht="14.5">
      <c r="A76" s="117"/>
      <c r="B76" s="201"/>
      <c r="C76" s="209"/>
      <c r="D76" s="210"/>
      <c r="E76" s="131"/>
      <c r="F76" s="132"/>
      <c r="G76" s="131"/>
      <c r="H76" s="117"/>
      <c r="I76" s="201"/>
      <c r="J76" s="201"/>
      <c r="K76" s="202"/>
      <c r="L76" s="202"/>
      <c r="M76" s="202"/>
      <c r="N76" s="201"/>
      <c r="O76" s="201"/>
      <c r="P76" s="202"/>
      <c r="Q76" s="202"/>
      <c r="R76" s="203"/>
      <c r="S76" s="204"/>
      <c r="T76" s="204"/>
      <c r="U76" s="205"/>
      <c r="V76" s="40" t="str" cm="1">
        <f t="array" ref="V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 s="15" t="str">
        <f>_xlfn.LET(_xlpm.var,MitarbeiterFTE[[#This Row],[Name]]&amp;"|"&amp;MitarbeiterFTE[[#This Row],[Vorhaben]]&amp;"|"&amp;MitarbeiterFTE[[#This Row],[Monat]]&amp;"|"&amp;MitarbeiterFTE[[#This Row],[Jahr]], IF(_xlpm.var="|||","input missing",_xlpm.var))</f>
        <v>input missing</v>
      </c>
      <c r="AB76" s="15" t="e">
        <f>_xlfn.LET(
_xlpm.start,DATE(MitarbeiterFTE[[#This Row],[Jahr]],MitarbeiterFTE[[#This Row],[Monat]],1),
_xlpm.end,EOMONTH(_xlpm.start,0),
NETWORKDAYS(_xlpm.start,_xlpm.end))</f>
        <v>#NUM!</v>
      </c>
      <c r="AC76" s="318" t="e">
        <f>MitarbeiterFTE[[#This Row],[BWD]]-MitarbeiterFTE[[#This Row],[Sum Abwesend]]</f>
        <v>#NUM!</v>
      </c>
      <c r="AD76" s="318">
        <f>SUMIFS(MitarbeiterFTE[BWD],MitarbeiterFTE[Jahr],MitarbeiterFTE[[#This Row],[Jahr]],MitarbeiterFTE[Name],MitarbeiterFTE[[#This Row],[Name]])</f>
        <v>0</v>
      </c>
      <c r="AE76" s="318">
        <f>SUMIFS(MitarbeiterFTE[NWD],MitarbeiterFTE[Jahr],MitarbeiterFTE[[#This Row],[Jahr]],MitarbeiterFTE[Name],MitarbeiterFTE[[#This Row],[Name]])</f>
        <v>0</v>
      </c>
      <c r="AF76" s="15" t="str">
        <f>IF(MitarbeiterFTE[[#This Row],[HS]]="ja",2,IF(MitarbeiterFTE[[#This Row],[Tech]]="ja",1,IF(MitarbeiterFTE[[#This Row],[Sonst]]="ja",0,"input missing")))</f>
        <v>input missing</v>
      </c>
      <c r="AG76" s="130"/>
      <c r="AH76" s="117"/>
      <c r="AI76" s="408"/>
      <c r="AJ76" s="404"/>
      <c r="AK76" s="412"/>
      <c r="AL76" s="15" cm="1">
        <f t="array" ref="AL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 s="15" t="str">
        <f>IF(Table6[[#This Row],[FT/WE]]=2,"",Table6[[#This Row],[Name]]&amp;Table6[[#This Row],[Tag]])</f>
        <v/>
      </c>
      <c r="AN76" s="117"/>
      <c r="AP76" s="14" t="str">
        <f t="shared" si="0"/>
        <v/>
      </c>
      <c r="AQ76" s="14" t="str">
        <f t="shared" si="1"/>
        <v/>
      </c>
    </row>
    <row r="77" spans="1:43" ht="14.5">
      <c r="A77" s="117"/>
      <c r="B77" s="201"/>
      <c r="C77" s="209"/>
      <c r="D77" s="210"/>
      <c r="E77" s="131"/>
      <c r="F77" s="132"/>
      <c r="G77" s="131"/>
      <c r="H77" s="117"/>
      <c r="I77" s="201"/>
      <c r="J77" s="201"/>
      <c r="K77" s="202"/>
      <c r="L77" s="202"/>
      <c r="M77" s="202"/>
      <c r="N77" s="201"/>
      <c r="O77" s="201"/>
      <c r="P77" s="202"/>
      <c r="Q77" s="202"/>
      <c r="R77" s="203"/>
      <c r="S77" s="204"/>
      <c r="T77" s="204"/>
      <c r="U77" s="205"/>
      <c r="V77" s="40" t="str" cm="1">
        <f t="array" ref="V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 s="15" t="str">
        <f>_xlfn.LET(_xlpm.var,MitarbeiterFTE[[#This Row],[Name]]&amp;"|"&amp;MitarbeiterFTE[[#This Row],[Vorhaben]]&amp;"|"&amp;MitarbeiterFTE[[#This Row],[Monat]]&amp;"|"&amp;MitarbeiterFTE[[#This Row],[Jahr]], IF(_xlpm.var="|||","input missing",_xlpm.var))</f>
        <v>input missing</v>
      </c>
      <c r="AB77" s="15" t="e">
        <f>_xlfn.LET(
_xlpm.start,DATE(MitarbeiterFTE[[#This Row],[Jahr]],MitarbeiterFTE[[#This Row],[Monat]],1),
_xlpm.end,EOMONTH(_xlpm.start,0),
NETWORKDAYS(_xlpm.start,_xlpm.end))</f>
        <v>#NUM!</v>
      </c>
      <c r="AC77" s="318" t="e">
        <f>MitarbeiterFTE[[#This Row],[BWD]]-MitarbeiterFTE[[#This Row],[Sum Abwesend]]</f>
        <v>#NUM!</v>
      </c>
      <c r="AD77" s="318">
        <f>SUMIFS(MitarbeiterFTE[BWD],MitarbeiterFTE[Jahr],MitarbeiterFTE[[#This Row],[Jahr]],MitarbeiterFTE[Name],MitarbeiterFTE[[#This Row],[Name]])</f>
        <v>0</v>
      </c>
      <c r="AE77" s="318">
        <f>SUMIFS(MitarbeiterFTE[NWD],MitarbeiterFTE[Jahr],MitarbeiterFTE[[#This Row],[Jahr]],MitarbeiterFTE[Name],MitarbeiterFTE[[#This Row],[Name]])</f>
        <v>0</v>
      </c>
      <c r="AF77" s="15" t="str">
        <f>IF(MitarbeiterFTE[[#This Row],[HS]]="ja",2,IF(MitarbeiterFTE[[#This Row],[Tech]]="ja",1,IF(MitarbeiterFTE[[#This Row],[Sonst]]="ja",0,"input missing")))</f>
        <v>input missing</v>
      </c>
      <c r="AG77" s="130"/>
      <c r="AH77" s="117"/>
      <c r="AI77" s="408"/>
      <c r="AJ77" s="404"/>
      <c r="AK77" s="412"/>
      <c r="AL77" s="15" cm="1">
        <f t="array" ref="AL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 s="15" t="str">
        <f>IF(Table6[[#This Row],[FT/WE]]=2,"",Table6[[#This Row],[Name]]&amp;Table6[[#This Row],[Tag]])</f>
        <v/>
      </c>
      <c r="AN77" s="117"/>
      <c r="AP77" s="14" t="str">
        <f t="shared" ref="AP77:AP140" si="2">IF(AO77&amp;"1"&lt;&gt;"1",RIGHT(AO77,4),"")</f>
        <v/>
      </c>
      <c r="AQ77" s="14" t="str">
        <f t="shared" ref="AQ77:AQ126" si="3">IF(AO77&amp;"1"="1","",LEFT(AO77,LEN(AO77)-5))</f>
        <v/>
      </c>
    </row>
    <row r="78" spans="1:43" ht="14.5">
      <c r="A78" s="117"/>
      <c r="B78" s="201"/>
      <c r="C78" s="209"/>
      <c r="D78" s="210"/>
      <c r="E78" s="131"/>
      <c r="F78" s="132"/>
      <c r="G78" s="131"/>
      <c r="H78" s="117"/>
      <c r="I78" s="201"/>
      <c r="J78" s="201"/>
      <c r="K78" s="202"/>
      <c r="L78" s="202"/>
      <c r="M78" s="202"/>
      <c r="N78" s="201"/>
      <c r="O78" s="201"/>
      <c r="P78" s="202"/>
      <c r="Q78" s="202"/>
      <c r="R78" s="203"/>
      <c r="S78" s="204"/>
      <c r="T78" s="204"/>
      <c r="U78" s="205"/>
      <c r="V78" s="40" t="str" cm="1">
        <f t="array" ref="V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 s="15" t="str">
        <f>_xlfn.LET(_xlpm.var,MitarbeiterFTE[[#This Row],[Name]]&amp;"|"&amp;MitarbeiterFTE[[#This Row],[Vorhaben]]&amp;"|"&amp;MitarbeiterFTE[[#This Row],[Monat]]&amp;"|"&amp;MitarbeiterFTE[[#This Row],[Jahr]], IF(_xlpm.var="|||","input missing",_xlpm.var))</f>
        <v>input missing</v>
      </c>
      <c r="AB78" s="15" t="e">
        <f>_xlfn.LET(
_xlpm.start,DATE(MitarbeiterFTE[[#This Row],[Jahr]],MitarbeiterFTE[[#This Row],[Monat]],1),
_xlpm.end,EOMONTH(_xlpm.start,0),
NETWORKDAYS(_xlpm.start,_xlpm.end))</f>
        <v>#NUM!</v>
      </c>
      <c r="AC78" s="318" t="e">
        <f>MitarbeiterFTE[[#This Row],[BWD]]-MitarbeiterFTE[[#This Row],[Sum Abwesend]]</f>
        <v>#NUM!</v>
      </c>
      <c r="AD78" s="318">
        <f>SUMIFS(MitarbeiterFTE[BWD],MitarbeiterFTE[Jahr],MitarbeiterFTE[[#This Row],[Jahr]],MitarbeiterFTE[Name],MitarbeiterFTE[[#This Row],[Name]])</f>
        <v>0</v>
      </c>
      <c r="AE78" s="318">
        <f>SUMIFS(MitarbeiterFTE[NWD],MitarbeiterFTE[Jahr],MitarbeiterFTE[[#This Row],[Jahr]],MitarbeiterFTE[Name],MitarbeiterFTE[[#This Row],[Name]])</f>
        <v>0</v>
      </c>
      <c r="AF78" s="15" t="str">
        <f>IF(MitarbeiterFTE[[#This Row],[HS]]="ja",2,IF(MitarbeiterFTE[[#This Row],[Tech]]="ja",1,IF(MitarbeiterFTE[[#This Row],[Sonst]]="ja",0,"input missing")))</f>
        <v>input missing</v>
      </c>
      <c r="AG78" s="130"/>
      <c r="AH78" s="117"/>
      <c r="AI78" s="408"/>
      <c r="AJ78" s="404"/>
      <c r="AK78" s="412"/>
      <c r="AL78" s="15" cm="1">
        <f t="array" ref="AL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 s="15" t="str">
        <f>IF(Table6[[#This Row],[FT/WE]]=2,"",Table6[[#This Row],[Name]]&amp;Table6[[#This Row],[Tag]])</f>
        <v/>
      </c>
      <c r="AN78" s="117"/>
      <c r="AP78" s="14" t="str">
        <f t="shared" si="2"/>
        <v/>
      </c>
      <c r="AQ78" s="14" t="str">
        <f t="shared" si="3"/>
        <v/>
      </c>
    </row>
    <row r="79" spans="1:43" ht="14.5">
      <c r="A79" s="117"/>
      <c r="B79" s="201"/>
      <c r="C79" s="209"/>
      <c r="D79" s="210"/>
      <c r="E79" s="131"/>
      <c r="F79" s="132"/>
      <c r="G79" s="131"/>
      <c r="H79" s="117"/>
      <c r="I79" s="201"/>
      <c r="J79" s="201"/>
      <c r="K79" s="202"/>
      <c r="L79" s="202"/>
      <c r="M79" s="202"/>
      <c r="N79" s="201"/>
      <c r="O79" s="201"/>
      <c r="P79" s="202"/>
      <c r="Q79" s="202"/>
      <c r="R79" s="203"/>
      <c r="S79" s="204"/>
      <c r="T79" s="204"/>
      <c r="U79" s="205"/>
      <c r="V79" s="40" t="str" cm="1">
        <f t="array" ref="V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 s="15" t="str">
        <f>_xlfn.LET(_xlpm.var,MitarbeiterFTE[[#This Row],[Name]]&amp;"|"&amp;MitarbeiterFTE[[#This Row],[Vorhaben]]&amp;"|"&amp;MitarbeiterFTE[[#This Row],[Monat]]&amp;"|"&amp;MitarbeiterFTE[[#This Row],[Jahr]], IF(_xlpm.var="|||","input missing",_xlpm.var))</f>
        <v>input missing</v>
      </c>
      <c r="AB79" s="15" t="e">
        <f>_xlfn.LET(
_xlpm.start,DATE(MitarbeiterFTE[[#This Row],[Jahr]],MitarbeiterFTE[[#This Row],[Monat]],1),
_xlpm.end,EOMONTH(_xlpm.start,0),
NETWORKDAYS(_xlpm.start,_xlpm.end))</f>
        <v>#NUM!</v>
      </c>
      <c r="AC79" s="318" t="e">
        <f>MitarbeiterFTE[[#This Row],[BWD]]-MitarbeiterFTE[[#This Row],[Sum Abwesend]]</f>
        <v>#NUM!</v>
      </c>
      <c r="AD79" s="318">
        <f>SUMIFS(MitarbeiterFTE[BWD],MitarbeiterFTE[Jahr],MitarbeiterFTE[[#This Row],[Jahr]],MitarbeiterFTE[Name],MitarbeiterFTE[[#This Row],[Name]])</f>
        <v>0</v>
      </c>
      <c r="AE79" s="318">
        <f>SUMIFS(MitarbeiterFTE[NWD],MitarbeiterFTE[Jahr],MitarbeiterFTE[[#This Row],[Jahr]],MitarbeiterFTE[Name],MitarbeiterFTE[[#This Row],[Name]])</f>
        <v>0</v>
      </c>
      <c r="AF79" s="15" t="str">
        <f>IF(MitarbeiterFTE[[#This Row],[HS]]="ja",2,IF(MitarbeiterFTE[[#This Row],[Tech]]="ja",1,IF(MitarbeiterFTE[[#This Row],[Sonst]]="ja",0,"input missing")))</f>
        <v>input missing</v>
      </c>
      <c r="AG79" s="130"/>
      <c r="AH79" s="117"/>
      <c r="AI79" s="408"/>
      <c r="AJ79" s="404"/>
      <c r="AK79" s="412"/>
      <c r="AL79" s="15" cm="1">
        <f t="array" ref="AL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 s="15" t="str">
        <f>IF(Table6[[#This Row],[FT/WE]]=2,"",Table6[[#This Row],[Name]]&amp;Table6[[#This Row],[Tag]])</f>
        <v/>
      </c>
      <c r="AN79" s="117"/>
      <c r="AP79" s="14" t="str">
        <f t="shared" si="2"/>
        <v/>
      </c>
      <c r="AQ79" s="14" t="str">
        <f t="shared" si="3"/>
        <v/>
      </c>
    </row>
    <row r="80" spans="1:43" ht="14.5">
      <c r="A80" s="117"/>
      <c r="B80" s="201"/>
      <c r="C80" s="209"/>
      <c r="D80" s="210"/>
      <c r="E80" s="131"/>
      <c r="F80" s="132"/>
      <c r="G80" s="131"/>
      <c r="H80" s="117"/>
      <c r="I80" s="201"/>
      <c r="J80" s="201"/>
      <c r="K80" s="202"/>
      <c r="L80" s="202"/>
      <c r="M80" s="202"/>
      <c r="N80" s="201"/>
      <c r="O80" s="201"/>
      <c r="P80" s="202"/>
      <c r="Q80" s="202"/>
      <c r="R80" s="203"/>
      <c r="S80" s="204"/>
      <c r="T80" s="204"/>
      <c r="U80" s="205"/>
      <c r="V80" s="40" t="str" cm="1">
        <f t="array" ref="V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 s="15" t="str">
        <f>_xlfn.LET(_xlpm.var,MitarbeiterFTE[[#This Row],[Name]]&amp;"|"&amp;MitarbeiterFTE[[#This Row],[Vorhaben]]&amp;"|"&amp;MitarbeiterFTE[[#This Row],[Monat]]&amp;"|"&amp;MitarbeiterFTE[[#This Row],[Jahr]], IF(_xlpm.var="|||","input missing",_xlpm.var))</f>
        <v>input missing</v>
      </c>
      <c r="AB80" s="15" t="e">
        <f>_xlfn.LET(
_xlpm.start,DATE(MitarbeiterFTE[[#This Row],[Jahr]],MitarbeiterFTE[[#This Row],[Monat]],1),
_xlpm.end,EOMONTH(_xlpm.start,0),
NETWORKDAYS(_xlpm.start,_xlpm.end))</f>
        <v>#NUM!</v>
      </c>
      <c r="AC80" s="318" t="e">
        <f>MitarbeiterFTE[[#This Row],[BWD]]-MitarbeiterFTE[[#This Row],[Sum Abwesend]]</f>
        <v>#NUM!</v>
      </c>
      <c r="AD80" s="318">
        <f>SUMIFS(MitarbeiterFTE[BWD],MitarbeiterFTE[Jahr],MitarbeiterFTE[[#This Row],[Jahr]],MitarbeiterFTE[Name],MitarbeiterFTE[[#This Row],[Name]])</f>
        <v>0</v>
      </c>
      <c r="AE80" s="318">
        <f>SUMIFS(MitarbeiterFTE[NWD],MitarbeiterFTE[Jahr],MitarbeiterFTE[[#This Row],[Jahr]],MitarbeiterFTE[Name],MitarbeiterFTE[[#This Row],[Name]])</f>
        <v>0</v>
      </c>
      <c r="AF80" s="15" t="str">
        <f>IF(MitarbeiterFTE[[#This Row],[HS]]="ja",2,IF(MitarbeiterFTE[[#This Row],[Tech]]="ja",1,IF(MitarbeiterFTE[[#This Row],[Sonst]]="ja",0,"input missing")))</f>
        <v>input missing</v>
      </c>
      <c r="AG80" s="130"/>
      <c r="AH80" s="117"/>
      <c r="AI80" s="408"/>
      <c r="AJ80" s="404"/>
      <c r="AK80" s="412"/>
      <c r="AL80" s="15" cm="1">
        <f t="array" ref="AL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 s="15" t="str">
        <f>IF(Table6[[#This Row],[FT/WE]]=2,"",Table6[[#This Row],[Name]]&amp;Table6[[#This Row],[Tag]])</f>
        <v/>
      </c>
      <c r="AN80" s="117"/>
      <c r="AP80" s="14" t="str">
        <f t="shared" si="2"/>
        <v/>
      </c>
      <c r="AQ80" s="14" t="str">
        <f t="shared" si="3"/>
        <v/>
      </c>
    </row>
    <row r="81" spans="1:43" ht="14.5">
      <c r="A81" s="117"/>
      <c r="B81" s="201"/>
      <c r="C81" s="209"/>
      <c r="D81" s="210"/>
      <c r="E81" s="131"/>
      <c r="F81" s="132"/>
      <c r="G81" s="131"/>
      <c r="H81" s="117"/>
      <c r="I81" s="201"/>
      <c r="J81" s="201"/>
      <c r="K81" s="202"/>
      <c r="L81" s="202"/>
      <c r="M81" s="202"/>
      <c r="N81" s="201"/>
      <c r="O81" s="201"/>
      <c r="P81" s="202"/>
      <c r="Q81" s="202"/>
      <c r="R81" s="203"/>
      <c r="S81" s="204"/>
      <c r="T81" s="204"/>
      <c r="U81" s="205"/>
      <c r="V81" s="40" t="str" cm="1">
        <f t="array" ref="V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 s="15" t="str">
        <f>_xlfn.LET(_xlpm.var,MitarbeiterFTE[[#This Row],[Name]]&amp;"|"&amp;MitarbeiterFTE[[#This Row],[Vorhaben]]&amp;"|"&amp;MitarbeiterFTE[[#This Row],[Monat]]&amp;"|"&amp;MitarbeiterFTE[[#This Row],[Jahr]], IF(_xlpm.var="|||","input missing",_xlpm.var))</f>
        <v>input missing</v>
      </c>
      <c r="AB81" s="15" t="e">
        <f>_xlfn.LET(
_xlpm.start,DATE(MitarbeiterFTE[[#This Row],[Jahr]],MitarbeiterFTE[[#This Row],[Monat]],1),
_xlpm.end,EOMONTH(_xlpm.start,0),
NETWORKDAYS(_xlpm.start,_xlpm.end))</f>
        <v>#NUM!</v>
      </c>
      <c r="AC81" s="318" t="e">
        <f>MitarbeiterFTE[[#This Row],[BWD]]-MitarbeiterFTE[[#This Row],[Sum Abwesend]]</f>
        <v>#NUM!</v>
      </c>
      <c r="AD81" s="318">
        <f>SUMIFS(MitarbeiterFTE[BWD],MitarbeiterFTE[Jahr],MitarbeiterFTE[[#This Row],[Jahr]],MitarbeiterFTE[Name],MitarbeiterFTE[[#This Row],[Name]])</f>
        <v>0</v>
      </c>
      <c r="AE81" s="318">
        <f>SUMIFS(MitarbeiterFTE[NWD],MitarbeiterFTE[Jahr],MitarbeiterFTE[[#This Row],[Jahr]],MitarbeiterFTE[Name],MitarbeiterFTE[[#This Row],[Name]])</f>
        <v>0</v>
      </c>
      <c r="AF81" s="15" t="str">
        <f>IF(MitarbeiterFTE[[#This Row],[HS]]="ja",2,IF(MitarbeiterFTE[[#This Row],[Tech]]="ja",1,IF(MitarbeiterFTE[[#This Row],[Sonst]]="ja",0,"input missing")))</f>
        <v>input missing</v>
      </c>
      <c r="AG81" s="130"/>
      <c r="AH81" s="117"/>
      <c r="AI81" s="408"/>
      <c r="AJ81" s="404"/>
      <c r="AK81" s="412"/>
      <c r="AL81" s="15" cm="1">
        <f t="array" ref="AL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 s="15" t="str">
        <f>IF(Table6[[#This Row],[FT/WE]]=2,"",Table6[[#This Row],[Name]]&amp;Table6[[#This Row],[Tag]])</f>
        <v/>
      </c>
      <c r="AN81" s="117"/>
      <c r="AP81" s="14" t="str">
        <f t="shared" si="2"/>
        <v/>
      </c>
      <c r="AQ81" s="14" t="str">
        <f t="shared" si="3"/>
        <v/>
      </c>
    </row>
    <row r="82" spans="1:43" ht="14.5">
      <c r="A82" s="117"/>
      <c r="B82" s="201"/>
      <c r="C82" s="209"/>
      <c r="D82" s="210"/>
      <c r="E82" s="131"/>
      <c r="F82" s="132"/>
      <c r="G82" s="131"/>
      <c r="H82" s="117"/>
      <c r="I82" s="201"/>
      <c r="J82" s="201"/>
      <c r="K82" s="202"/>
      <c r="L82" s="202"/>
      <c r="M82" s="202"/>
      <c r="N82" s="201"/>
      <c r="O82" s="201"/>
      <c r="P82" s="202"/>
      <c r="Q82" s="202"/>
      <c r="R82" s="203"/>
      <c r="S82" s="204"/>
      <c r="T82" s="204"/>
      <c r="U82" s="205"/>
      <c r="V82" s="40" t="str" cm="1">
        <f t="array" ref="V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 s="15" t="str">
        <f>_xlfn.LET(_xlpm.var,MitarbeiterFTE[[#This Row],[Name]]&amp;"|"&amp;MitarbeiterFTE[[#This Row],[Vorhaben]]&amp;"|"&amp;MitarbeiterFTE[[#This Row],[Monat]]&amp;"|"&amp;MitarbeiterFTE[[#This Row],[Jahr]], IF(_xlpm.var="|||","input missing",_xlpm.var))</f>
        <v>input missing</v>
      </c>
      <c r="AB82" s="15" t="e">
        <f>_xlfn.LET(
_xlpm.start,DATE(MitarbeiterFTE[[#This Row],[Jahr]],MitarbeiterFTE[[#This Row],[Monat]],1),
_xlpm.end,EOMONTH(_xlpm.start,0),
NETWORKDAYS(_xlpm.start,_xlpm.end))</f>
        <v>#NUM!</v>
      </c>
      <c r="AC82" s="318" t="e">
        <f>MitarbeiterFTE[[#This Row],[BWD]]-MitarbeiterFTE[[#This Row],[Sum Abwesend]]</f>
        <v>#NUM!</v>
      </c>
      <c r="AD82" s="318">
        <f>SUMIFS(MitarbeiterFTE[BWD],MitarbeiterFTE[Jahr],MitarbeiterFTE[[#This Row],[Jahr]],MitarbeiterFTE[Name],MitarbeiterFTE[[#This Row],[Name]])</f>
        <v>0</v>
      </c>
      <c r="AE82" s="318">
        <f>SUMIFS(MitarbeiterFTE[NWD],MitarbeiterFTE[Jahr],MitarbeiterFTE[[#This Row],[Jahr]],MitarbeiterFTE[Name],MitarbeiterFTE[[#This Row],[Name]])</f>
        <v>0</v>
      </c>
      <c r="AF82" s="15" t="str">
        <f>IF(MitarbeiterFTE[[#This Row],[HS]]="ja",2,IF(MitarbeiterFTE[[#This Row],[Tech]]="ja",1,IF(MitarbeiterFTE[[#This Row],[Sonst]]="ja",0,"input missing")))</f>
        <v>input missing</v>
      </c>
      <c r="AG82" s="130"/>
      <c r="AH82" s="117"/>
      <c r="AI82" s="408"/>
      <c r="AJ82" s="404"/>
      <c r="AK82" s="412"/>
      <c r="AL82" s="15" cm="1">
        <f t="array" ref="AL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 s="15" t="str">
        <f>IF(Table6[[#This Row],[FT/WE]]=2,"",Table6[[#This Row],[Name]]&amp;Table6[[#This Row],[Tag]])</f>
        <v/>
      </c>
      <c r="AN82" s="117"/>
      <c r="AP82" s="14" t="str">
        <f t="shared" si="2"/>
        <v/>
      </c>
      <c r="AQ82" s="14" t="str">
        <f t="shared" si="3"/>
        <v/>
      </c>
    </row>
    <row r="83" spans="1:43" ht="14.5">
      <c r="A83" s="117"/>
      <c r="B83" s="201"/>
      <c r="C83" s="209"/>
      <c r="D83" s="210"/>
      <c r="E83" s="131"/>
      <c r="F83" s="132"/>
      <c r="G83" s="131"/>
      <c r="H83" s="117"/>
      <c r="I83" s="201"/>
      <c r="J83" s="201"/>
      <c r="K83" s="202"/>
      <c r="L83" s="202"/>
      <c r="M83" s="202"/>
      <c r="N83" s="201"/>
      <c r="O83" s="201"/>
      <c r="P83" s="202"/>
      <c r="Q83" s="202"/>
      <c r="R83" s="203"/>
      <c r="S83" s="204"/>
      <c r="T83" s="204"/>
      <c r="U83" s="205"/>
      <c r="V83" s="40" t="str" cm="1">
        <f t="array" ref="V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 s="15" t="str">
        <f>_xlfn.LET(_xlpm.var,MitarbeiterFTE[[#This Row],[Name]]&amp;"|"&amp;MitarbeiterFTE[[#This Row],[Vorhaben]]&amp;"|"&amp;MitarbeiterFTE[[#This Row],[Monat]]&amp;"|"&amp;MitarbeiterFTE[[#This Row],[Jahr]], IF(_xlpm.var="|||","input missing",_xlpm.var))</f>
        <v>input missing</v>
      </c>
      <c r="AB83" s="15" t="e">
        <f>_xlfn.LET(
_xlpm.start,DATE(MitarbeiterFTE[[#This Row],[Jahr]],MitarbeiterFTE[[#This Row],[Monat]],1),
_xlpm.end,EOMONTH(_xlpm.start,0),
NETWORKDAYS(_xlpm.start,_xlpm.end))</f>
        <v>#NUM!</v>
      </c>
      <c r="AC83" s="318" t="e">
        <f>MitarbeiterFTE[[#This Row],[BWD]]-MitarbeiterFTE[[#This Row],[Sum Abwesend]]</f>
        <v>#NUM!</v>
      </c>
      <c r="AD83" s="318">
        <f>SUMIFS(MitarbeiterFTE[BWD],MitarbeiterFTE[Jahr],MitarbeiterFTE[[#This Row],[Jahr]],MitarbeiterFTE[Name],MitarbeiterFTE[[#This Row],[Name]])</f>
        <v>0</v>
      </c>
      <c r="AE83" s="318">
        <f>SUMIFS(MitarbeiterFTE[NWD],MitarbeiterFTE[Jahr],MitarbeiterFTE[[#This Row],[Jahr]],MitarbeiterFTE[Name],MitarbeiterFTE[[#This Row],[Name]])</f>
        <v>0</v>
      </c>
      <c r="AF83" s="15" t="str">
        <f>IF(MitarbeiterFTE[[#This Row],[HS]]="ja",2,IF(MitarbeiterFTE[[#This Row],[Tech]]="ja",1,IF(MitarbeiterFTE[[#This Row],[Sonst]]="ja",0,"input missing")))</f>
        <v>input missing</v>
      </c>
      <c r="AG83" s="130"/>
      <c r="AH83" s="117"/>
      <c r="AI83" s="408"/>
      <c r="AJ83" s="404"/>
      <c r="AK83" s="412"/>
      <c r="AL83" s="15" cm="1">
        <f t="array" ref="AL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 s="15" t="str">
        <f>IF(Table6[[#This Row],[FT/WE]]=2,"",Table6[[#This Row],[Name]]&amp;Table6[[#This Row],[Tag]])</f>
        <v/>
      </c>
      <c r="AN83" s="117"/>
      <c r="AP83" s="14" t="str">
        <f t="shared" si="2"/>
        <v/>
      </c>
      <c r="AQ83" s="14" t="str">
        <f t="shared" si="3"/>
        <v/>
      </c>
    </row>
    <row r="84" spans="1:43" ht="14.5">
      <c r="A84" s="117"/>
      <c r="B84" s="201"/>
      <c r="C84" s="209"/>
      <c r="D84" s="210"/>
      <c r="E84" s="131"/>
      <c r="F84" s="132"/>
      <c r="G84" s="131"/>
      <c r="H84" s="117"/>
      <c r="I84" s="201"/>
      <c r="J84" s="201"/>
      <c r="K84" s="202"/>
      <c r="L84" s="202"/>
      <c r="M84" s="202"/>
      <c r="N84" s="201"/>
      <c r="O84" s="201"/>
      <c r="P84" s="202"/>
      <c r="Q84" s="202"/>
      <c r="R84" s="203"/>
      <c r="S84" s="204"/>
      <c r="T84" s="204"/>
      <c r="U84" s="205"/>
      <c r="V84" s="40" t="str" cm="1">
        <f t="array" ref="V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 s="15" t="str">
        <f>_xlfn.LET(_xlpm.var,MitarbeiterFTE[[#This Row],[Name]]&amp;"|"&amp;MitarbeiterFTE[[#This Row],[Vorhaben]]&amp;"|"&amp;MitarbeiterFTE[[#This Row],[Monat]]&amp;"|"&amp;MitarbeiterFTE[[#This Row],[Jahr]], IF(_xlpm.var="|||","input missing",_xlpm.var))</f>
        <v>input missing</v>
      </c>
      <c r="AB84" s="15" t="e">
        <f>_xlfn.LET(
_xlpm.start,DATE(MitarbeiterFTE[[#This Row],[Jahr]],MitarbeiterFTE[[#This Row],[Monat]],1),
_xlpm.end,EOMONTH(_xlpm.start,0),
NETWORKDAYS(_xlpm.start,_xlpm.end))</f>
        <v>#NUM!</v>
      </c>
      <c r="AC84" s="318" t="e">
        <f>MitarbeiterFTE[[#This Row],[BWD]]-MitarbeiterFTE[[#This Row],[Sum Abwesend]]</f>
        <v>#NUM!</v>
      </c>
      <c r="AD84" s="318">
        <f>SUMIFS(MitarbeiterFTE[BWD],MitarbeiterFTE[Jahr],MitarbeiterFTE[[#This Row],[Jahr]],MitarbeiterFTE[Name],MitarbeiterFTE[[#This Row],[Name]])</f>
        <v>0</v>
      </c>
      <c r="AE84" s="318">
        <f>SUMIFS(MitarbeiterFTE[NWD],MitarbeiterFTE[Jahr],MitarbeiterFTE[[#This Row],[Jahr]],MitarbeiterFTE[Name],MitarbeiterFTE[[#This Row],[Name]])</f>
        <v>0</v>
      </c>
      <c r="AF84" s="15" t="str">
        <f>IF(MitarbeiterFTE[[#This Row],[HS]]="ja",2,IF(MitarbeiterFTE[[#This Row],[Tech]]="ja",1,IF(MitarbeiterFTE[[#This Row],[Sonst]]="ja",0,"input missing")))</f>
        <v>input missing</v>
      </c>
      <c r="AG84" s="130"/>
      <c r="AH84" s="117"/>
      <c r="AI84" s="408"/>
      <c r="AJ84" s="404"/>
      <c r="AK84" s="412"/>
      <c r="AL84" s="15" cm="1">
        <f t="array" ref="AL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 s="15" t="str">
        <f>IF(Table6[[#This Row],[FT/WE]]=2,"",Table6[[#This Row],[Name]]&amp;Table6[[#This Row],[Tag]])</f>
        <v/>
      </c>
      <c r="AN84" s="117"/>
      <c r="AP84" s="14" t="str">
        <f t="shared" si="2"/>
        <v/>
      </c>
      <c r="AQ84" s="14" t="str">
        <f t="shared" si="3"/>
        <v/>
      </c>
    </row>
    <row r="85" spans="1:43" ht="14.5">
      <c r="A85" s="117"/>
      <c r="B85" s="201"/>
      <c r="C85" s="209"/>
      <c r="D85" s="210"/>
      <c r="E85" s="131"/>
      <c r="F85" s="132"/>
      <c r="G85" s="131"/>
      <c r="H85" s="117"/>
      <c r="I85" s="201"/>
      <c r="J85" s="201"/>
      <c r="K85" s="202"/>
      <c r="L85" s="202"/>
      <c r="M85" s="202"/>
      <c r="N85" s="201"/>
      <c r="O85" s="201"/>
      <c r="P85" s="202"/>
      <c r="Q85" s="202"/>
      <c r="R85" s="203"/>
      <c r="S85" s="204"/>
      <c r="T85" s="204"/>
      <c r="U85" s="205"/>
      <c r="V85" s="40" t="str" cm="1">
        <f t="array" ref="V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 s="15" t="str">
        <f>_xlfn.LET(_xlpm.var,MitarbeiterFTE[[#This Row],[Name]]&amp;"|"&amp;MitarbeiterFTE[[#This Row],[Vorhaben]]&amp;"|"&amp;MitarbeiterFTE[[#This Row],[Monat]]&amp;"|"&amp;MitarbeiterFTE[[#This Row],[Jahr]], IF(_xlpm.var="|||","input missing",_xlpm.var))</f>
        <v>input missing</v>
      </c>
      <c r="AB85" s="15" t="e">
        <f>_xlfn.LET(
_xlpm.start,DATE(MitarbeiterFTE[[#This Row],[Jahr]],MitarbeiterFTE[[#This Row],[Monat]],1),
_xlpm.end,EOMONTH(_xlpm.start,0),
NETWORKDAYS(_xlpm.start,_xlpm.end))</f>
        <v>#NUM!</v>
      </c>
      <c r="AC85" s="318" t="e">
        <f>MitarbeiterFTE[[#This Row],[BWD]]-MitarbeiterFTE[[#This Row],[Sum Abwesend]]</f>
        <v>#NUM!</v>
      </c>
      <c r="AD85" s="318">
        <f>SUMIFS(MitarbeiterFTE[BWD],MitarbeiterFTE[Jahr],MitarbeiterFTE[[#This Row],[Jahr]],MitarbeiterFTE[Name],MitarbeiterFTE[[#This Row],[Name]])</f>
        <v>0</v>
      </c>
      <c r="AE85" s="318">
        <f>SUMIFS(MitarbeiterFTE[NWD],MitarbeiterFTE[Jahr],MitarbeiterFTE[[#This Row],[Jahr]],MitarbeiterFTE[Name],MitarbeiterFTE[[#This Row],[Name]])</f>
        <v>0</v>
      </c>
      <c r="AF85" s="15" t="str">
        <f>IF(MitarbeiterFTE[[#This Row],[HS]]="ja",2,IF(MitarbeiterFTE[[#This Row],[Tech]]="ja",1,IF(MitarbeiterFTE[[#This Row],[Sonst]]="ja",0,"input missing")))</f>
        <v>input missing</v>
      </c>
      <c r="AG85" s="130"/>
      <c r="AH85" s="117"/>
      <c r="AI85" s="408"/>
      <c r="AJ85" s="404"/>
      <c r="AK85" s="412"/>
      <c r="AL85" s="15" cm="1">
        <f t="array" ref="AL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 s="15" t="str">
        <f>IF(Table6[[#This Row],[FT/WE]]=2,"",Table6[[#This Row],[Name]]&amp;Table6[[#This Row],[Tag]])</f>
        <v/>
      </c>
      <c r="AN85" s="117"/>
      <c r="AP85" s="14" t="str">
        <f t="shared" si="2"/>
        <v/>
      </c>
      <c r="AQ85" s="14" t="str">
        <f t="shared" si="3"/>
        <v/>
      </c>
    </row>
    <row r="86" spans="1:43" ht="14.5">
      <c r="A86" s="117"/>
      <c r="B86" s="201"/>
      <c r="C86" s="209"/>
      <c r="D86" s="210"/>
      <c r="E86" s="131"/>
      <c r="F86" s="132"/>
      <c r="G86" s="131"/>
      <c r="H86" s="117"/>
      <c r="I86" s="201"/>
      <c r="J86" s="201"/>
      <c r="K86" s="202"/>
      <c r="L86" s="202"/>
      <c r="M86" s="202"/>
      <c r="N86" s="201"/>
      <c r="O86" s="201"/>
      <c r="P86" s="202"/>
      <c r="Q86" s="202"/>
      <c r="R86" s="203"/>
      <c r="S86" s="204"/>
      <c r="T86" s="204"/>
      <c r="U86" s="205"/>
      <c r="V86" s="40" t="str" cm="1">
        <f t="array" ref="V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 s="15" t="str">
        <f>_xlfn.LET(_xlpm.var,MitarbeiterFTE[[#This Row],[Name]]&amp;"|"&amp;MitarbeiterFTE[[#This Row],[Vorhaben]]&amp;"|"&amp;MitarbeiterFTE[[#This Row],[Monat]]&amp;"|"&amp;MitarbeiterFTE[[#This Row],[Jahr]], IF(_xlpm.var="|||","input missing",_xlpm.var))</f>
        <v>input missing</v>
      </c>
      <c r="AB86" s="15" t="e">
        <f>_xlfn.LET(
_xlpm.start,DATE(MitarbeiterFTE[[#This Row],[Jahr]],MitarbeiterFTE[[#This Row],[Monat]],1),
_xlpm.end,EOMONTH(_xlpm.start,0),
NETWORKDAYS(_xlpm.start,_xlpm.end))</f>
        <v>#NUM!</v>
      </c>
      <c r="AC86" s="318" t="e">
        <f>MitarbeiterFTE[[#This Row],[BWD]]-MitarbeiterFTE[[#This Row],[Sum Abwesend]]</f>
        <v>#NUM!</v>
      </c>
      <c r="AD86" s="318">
        <f>SUMIFS(MitarbeiterFTE[BWD],MitarbeiterFTE[Jahr],MitarbeiterFTE[[#This Row],[Jahr]],MitarbeiterFTE[Name],MitarbeiterFTE[[#This Row],[Name]])</f>
        <v>0</v>
      </c>
      <c r="AE86" s="318">
        <f>SUMIFS(MitarbeiterFTE[NWD],MitarbeiterFTE[Jahr],MitarbeiterFTE[[#This Row],[Jahr]],MitarbeiterFTE[Name],MitarbeiterFTE[[#This Row],[Name]])</f>
        <v>0</v>
      </c>
      <c r="AF86" s="15" t="str">
        <f>IF(MitarbeiterFTE[[#This Row],[HS]]="ja",2,IF(MitarbeiterFTE[[#This Row],[Tech]]="ja",1,IF(MitarbeiterFTE[[#This Row],[Sonst]]="ja",0,"input missing")))</f>
        <v>input missing</v>
      </c>
      <c r="AG86" s="130"/>
      <c r="AH86" s="117"/>
      <c r="AI86" s="408"/>
      <c r="AJ86" s="404"/>
      <c r="AK86" s="412"/>
      <c r="AL86" s="15" cm="1">
        <f t="array" ref="AL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 s="15" t="str">
        <f>IF(Table6[[#This Row],[FT/WE]]=2,"",Table6[[#This Row],[Name]]&amp;Table6[[#This Row],[Tag]])</f>
        <v/>
      </c>
      <c r="AN86" s="117"/>
      <c r="AP86" s="14" t="str">
        <f t="shared" si="2"/>
        <v/>
      </c>
      <c r="AQ86" s="14" t="str">
        <f t="shared" si="3"/>
        <v/>
      </c>
    </row>
    <row r="87" spans="1:43" ht="14.5">
      <c r="A87" s="117"/>
      <c r="B87" s="201"/>
      <c r="C87" s="209"/>
      <c r="D87" s="210"/>
      <c r="E87" s="131"/>
      <c r="F87" s="132"/>
      <c r="G87" s="131"/>
      <c r="H87" s="117"/>
      <c r="I87" s="201"/>
      <c r="J87" s="201"/>
      <c r="K87" s="202"/>
      <c r="L87" s="202"/>
      <c r="M87" s="202"/>
      <c r="N87" s="201"/>
      <c r="O87" s="201"/>
      <c r="P87" s="202"/>
      <c r="Q87" s="202"/>
      <c r="R87" s="203"/>
      <c r="S87" s="204"/>
      <c r="T87" s="204"/>
      <c r="U87" s="205"/>
      <c r="V87" s="40" t="str" cm="1">
        <f t="array" ref="V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 s="15" t="str">
        <f>_xlfn.LET(_xlpm.var,MitarbeiterFTE[[#This Row],[Name]]&amp;"|"&amp;MitarbeiterFTE[[#This Row],[Vorhaben]]&amp;"|"&amp;MitarbeiterFTE[[#This Row],[Monat]]&amp;"|"&amp;MitarbeiterFTE[[#This Row],[Jahr]], IF(_xlpm.var="|||","input missing",_xlpm.var))</f>
        <v>input missing</v>
      </c>
      <c r="AB87" s="15" t="e">
        <f>_xlfn.LET(
_xlpm.start,DATE(MitarbeiterFTE[[#This Row],[Jahr]],MitarbeiterFTE[[#This Row],[Monat]],1),
_xlpm.end,EOMONTH(_xlpm.start,0),
NETWORKDAYS(_xlpm.start,_xlpm.end))</f>
        <v>#NUM!</v>
      </c>
      <c r="AC87" s="318" t="e">
        <f>MitarbeiterFTE[[#This Row],[BWD]]-MitarbeiterFTE[[#This Row],[Sum Abwesend]]</f>
        <v>#NUM!</v>
      </c>
      <c r="AD87" s="318">
        <f>SUMIFS(MitarbeiterFTE[BWD],MitarbeiterFTE[Jahr],MitarbeiterFTE[[#This Row],[Jahr]],MitarbeiterFTE[Name],MitarbeiterFTE[[#This Row],[Name]])</f>
        <v>0</v>
      </c>
      <c r="AE87" s="318">
        <f>SUMIFS(MitarbeiterFTE[NWD],MitarbeiterFTE[Jahr],MitarbeiterFTE[[#This Row],[Jahr]],MitarbeiterFTE[Name],MitarbeiterFTE[[#This Row],[Name]])</f>
        <v>0</v>
      </c>
      <c r="AF87" s="15" t="str">
        <f>IF(MitarbeiterFTE[[#This Row],[HS]]="ja",2,IF(MitarbeiterFTE[[#This Row],[Tech]]="ja",1,IF(MitarbeiterFTE[[#This Row],[Sonst]]="ja",0,"input missing")))</f>
        <v>input missing</v>
      </c>
      <c r="AG87" s="130"/>
      <c r="AH87" s="117"/>
      <c r="AI87" s="408"/>
      <c r="AJ87" s="404"/>
      <c r="AK87" s="412"/>
      <c r="AL87" s="15" cm="1">
        <f t="array" ref="AL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 s="15" t="str">
        <f>IF(Table6[[#This Row],[FT/WE]]=2,"",Table6[[#This Row],[Name]]&amp;Table6[[#This Row],[Tag]])</f>
        <v/>
      </c>
      <c r="AN87" s="117"/>
      <c r="AP87" s="14" t="str">
        <f t="shared" si="2"/>
        <v/>
      </c>
      <c r="AQ87" s="14" t="str">
        <f t="shared" si="3"/>
        <v/>
      </c>
    </row>
    <row r="88" spans="1:43" ht="14.5">
      <c r="A88" s="117"/>
      <c r="B88" s="201"/>
      <c r="C88" s="209"/>
      <c r="D88" s="210"/>
      <c r="E88" s="131"/>
      <c r="F88" s="132"/>
      <c r="G88" s="131"/>
      <c r="H88" s="117"/>
      <c r="I88" s="201"/>
      <c r="J88" s="201"/>
      <c r="K88" s="202"/>
      <c r="L88" s="202"/>
      <c r="M88" s="202"/>
      <c r="N88" s="201"/>
      <c r="O88" s="201"/>
      <c r="P88" s="202"/>
      <c r="Q88" s="202"/>
      <c r="R88" s="203"/>
      <c r="S88" s="204"/>
      <c r="T88" s="204"/>
      <c r="U88" s="205"/>
      <c r="V88" s="40" t="str" cm="1">
        <f t="array" ref="V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 s="15" t="str">
        <f>_xlfn.LET(_xlpm.var,MitarbeiterFTE[[#This Row],[Name]]&amp;"|"&amp;MitarbeiterFTE[[#This Row],[Vorhaben]]&amp;"|"&amp;MitarbeiterFTE[[#This Row],[Monat]]&amp;"|"&amp;MitarbeiterFTE[[#This Row],[Jahr]], IF(_xlpm.var="|||","input missing",_xlpm.var))</f>
        <v>input missing</v>
      </c>
      <c r="AB88" s="15" t="e">
        <f>_xlfn.LET(
_xlpm.start,DATE(MitarbeiterFTE[[#This Row],[Jahr]],MitarbeiterFTE[[#This Row],[Monat]],1),
_xlpm.end,EOMONTH(_xlpm.start,0),
NETWORKDAYS(_xlpm.start,_xlpm.end))</f>
        <v>#NUM!</v>
      </c>
      <c r="AC88" s="318" t="e">
        <f>MitarbeiterFTE[[#This Row],[BWD]]-MitarbeiterFTE[[#This Row],[Sum Abwesend]]</f>
        <v>#NUM!</v>
      </c>
      <c r="AD88" s="318">
        <f>SUMIFS(MitarbeiterFTE[BWD],MitarbeiterFTE[Jahr],MitarbeiterFTE[[#This Row],[Jahr]],MitarbeiterFTE[Name],MitarbeiterFTE[[#This Row],[Name]])</f>
        <v>0</v>
      </c>
      <c r="AE88" s="318">
        <f>SUMIFS(MitarbeiterFTE[NWD],MitarbeiterFTE[Jahr],MitarbeiterFTE[[#This Row],[Jahr]],MitarbeiterFTE[Name],MitarbeiterFTE[[#This Row],[Name]])</f>
        <v>0</v>
      </c>
      <c r="AF88" s="15" t="str">
        <f>IF(MitarbeiterFTE[[#This Row],[HS]]="ja",2,IF(MitarbeiterFTE[[#This Row],[Tech]]="ja",1,IF(MitarbeiterFTE[[#This Row],[Sonst]]="ja",0,"input missing")))</f>
        <v>input missing</v>
      </c>
      <c r="AG88" s="130"/>
      <c r="AH88" s="117"/>
      <c r="AI88" s="408"/>
      <c r="AJ88" s="404"/>
      <c r="AK88" s="412"/>
      <c r="AL88" s="15" cm="1">
        <f t="array" ref="AL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 s="15" t="str">
        <f>IF(Table6[[#This Row],[FT/WE]]=2,"",Table6[[#This Row],[Name]]&amp;Table6[[#This Row],[Tag]])</f>
        <v/>
      </c>
      <c r="AN88" s="117"/>
      <c r="AP88" s="14" t="str">
        <f t="shared" si="2"/>
        <v/>
      </c>
      <c r="AQ88" s="14" t="str">
        <f t="shared" si="3"/>
        <v/>
      </c>
    </row>
    <row r="89" spans="1:43" ht="14.5">
      <c r="A89" s="117"/>
      <c r="B89" s="201"/>
      <c r="C89" s="209"/>
      <c r="D89" s="210"/>
      <c r="E89" s="131"/>
      <c r="F89" s="132"/>
      <c r="G89" s="131"/>
      <c r="H89" s="117"/>
      <c r="I89" s="201"/>
      <c r="J89" s="201"/>
      <c r="K89" s="202"/>
      <c r="L89" s="202"/>
      <c r="M89" s="202"/>
      <c r="N89" s="201"/>
      <c r="O89" s="201"/>
      <c r="P89" s="202"/>
      <c r="Q89" s="202"/>
      <c r="R89" s="203"/>
      <c r="S89" s="204"/>
      <c r="T89" s="204"/>
      <c r="U89" s="205"/>
      <c r="V89" s="40" t="str" cm="1">
        <f t="array" ref="V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 s="15" t="str">
        <f>_xlfn.LET(_xlpm.var,MitarbeiterFTE[[#This Row],[Name]]&amp;"|"&amp;MitarbeiterFTE[[#This Row],[Vorhaben]]&amp;"|"&amp;MitarbeiterFTE[[#This Row],[Monat]]&amp;"|"&amp;MitarbeiterFTE[[#This Row],[Jahr]], IF(_xlpm.var="|||","input missing",_xlpm.var))</f>
        <v>input missing</v>
      </c>
      <c r="AB89" s="15" t="e">
        <f>_xlfn.LET(
_xlpm.start,DATE(MitarbeiterFTE[[#This Row],[Jahr]],MitarbeiterFTE[[#This Row],[Monat]],1),
_xlpm.end,EOMONTH(_xlpm.start,0),
NETWORKDAYS(_xlpm.start,_xlpm.end))</f>
        <v>#NUM!</v>
      </c>
      <c r="AC89" s="318" t="e">
        <f>MitarbeiterFTE[[#This Row],[BWD]]-MitarbeiterFTE[[#This Row],[Sum Abwesend]]</f>
        <v>#NUM!</v>
      </c>
      <c r="AD89" s="318">
        <f>SUMIFS(MitarbeiterFTE[BWD],MitarbeiterFTE[Jahr],MitarbeiterFTE[[#This Row],[Jahr]],MitarbeiterFTE[Name],MitarbeiterFTE[[#This Row],[Name]])</f>
        <v>0</v>
      </c>
      <c r="AE89" s="318">
        <f>SUMIFS(MitarbeiterFTE[NWD],MitarbeiterFTE[Jahr],MitarbeiterFTE[[#This Row],[Jahr]],MitarbeiterFTE[Name],MitarbeiterFTE[[#This Row],[Name]])</f>
        <v>0</v>
      </c>
      <c r="AF89" s="15" t="str">
        <f>IF(MitarbeiterFTE[[#This Row],[HS]]="ja",2,IF(MitarbeiterFTE[[#This Row],[Tech]]="ja",1,IF(MitarbeiterFTE[[#This Row],[Sonst]]="ja",0,"input missing")))</f>
        <v>input missing</v>
      </c>
      <c r="AG89" s="130"/>
      <c r="AH89" s="117"/>
      <c r="AI89" s="408"/>
      <c r="AJ89" s="404"/>
      <c r="AK89" s="412"/>
      <c r="AL89" s="15" cm="1">
        <f t="array" ref="AL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 s="15" t="str">
        <f>IF(Table6[[#This Row],[FT/WE]]=2,"",Table6[[#This Row],[Name]]&amp;Table6[[#This Row],[Tag]])</f>
        <v/>
      </c>
      <c r="AN89" s="117"/>
      <c r="AP89" s="14" t="str">
        <f t="shared" si="2"/>
        <v/>
      </c>
      <c r="AQ89" s="14" t="str">
        <f t="shared" si="3"/>
        <v/>
      </c>
    </row>
    <row r="90" spans="1:43" ht="14.5">
      <c r="A90" s="117"/>
      <c r="B90" s="201"/>
      <c r="C90" s="209"/>
      <c r="D90" s="210"/>
      <c r="E90" s="131"/>
      <c r="F90" s="132"/>
      <c r="G90" s="131"/>
      <c r="H90" s="117"/>
      <c r="I90" s="201"/>
      <c r="J90" s="201"/>
      <c r="K90" s="202"/>
      <c r="L90" s="202"/>
      <c r="M90" s="202"/>
      <c r="N90" s="201"/>
      <c r="O90" s="201"/>
      <c r="P90" s="202"/>
      <c r="Q90" s="202"/>
      <c r="R90" s="203"/>
      <c r="S90" s="204"/>
      <c r="T90" s="204"/>
      <c r="U90" s="205"/>
      <c r="V90" s="40" t="str" cm="1">
        <f t="array" ref="V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 s="15" t="str">
        <f>_xlfn.LET(_xlpm.var,MitarbeiterFTE[[#This Row],[Name]]&amp;"|"&amp;MitarbeiterFTE[[#This Row],[Vorhaben]]&amp;"|"&amp;MitarbeiterFTE[[#This Row],[Monat]]&amp;"|"&amp;MitarbeiterFTE[[#This Row],[Jahr]], IF(_xlpm.var="|||","input missing",_xlpm.var))</f>
        <v>input missing</v>
      </c>
      <c r="AB90" s="15" t="e">
        <f>_xlfn.LET(
_xlpm.start,DATE(MitarbeiterFTE[[#This Row],[Jahr]],MitarbeiterFTE[[#This Row],[Monat]],1),
_xlpm.end,EOMONTH(_xlpm.start,0),
NETWORKDAYS(_xlpm.start,_xlpm.end))</f>
        <v>#NUM!</v>
      </c>
      <c r="AC90" s="318" t="e">
        <f>MitarbeiterFTE[[#This Row],[BWD]]-MitarbeiterFTE[[#This Row],[Sum Abwesend]]</f>
        <v>#NUM!</v>
      </c>
      <c r="AD90" s="318">
        <f>SUMIFS(MitarbeiterFTE[BWD],MitarbeiterFTE[Jahr],MitarbeiterFTE[[#This Row],[Jahr]],MitarbeiterFTE[Name],MitarbeiterFTE[[#This Row],[Name]])</f>
        <v>0</v>
      </c>
      <c r="AE90" s="318">
        <f>SUMIFS(MitarbeiterFTE[NWD],MitarbeiterFTE[Jahr],MitarbeiterFTE[[#This Row],[Jahr]],MitarbeiterFTE[Name],MitarbeiterFTE[[#This Row],[Name]])</f>
        <v>0</v>
      </c>
      <c r="AF90" s="15" t="str">
        <f>IF(MitarbeiterFTE[[#This Row],[HS]]="ja",2,IF(MitarbeiterFTE[[#This Row],[Tech]]="ja",1,IF(MitarbeiterFTE[[#This Row],[Sonst]]="ja",0,"input missing")))</f>
        <v>input missing</v>
      </c>
      <c r="AG90" s="130"/>
      <c r="AH90" s="117"/>
      <c r="AI90" s="408"/>
      <c r="AJ90" s="404"/>
      <c r="AK90" s="412"/>
      <c r="AL90" s="15" cm="1">
        <f t="array" ref="AL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 s="15" t="str">
        <f>IF(Table6[[#This Row],[FT/WE]]=2,"",Table6[[#This Row],[Name]]&amp;Table6[[#This Row],[Tag]])</f>
        <v/>
      </c>
      <c r="AN90" s="117"/>
      <c r="AP90" s="14" t="str">
        <f t="shared" si="2"/>
        <v/>
      </c>
      <c r="AQ90" s="14" t="str">
        <f t="shared" si="3"/>
        <v/>
      </c>
    </row>
    <row r="91" spans="1:43" ht="14.5">
      <c r="A91" s="117"/>
      <c r="B91" s="201"/>
      <c r="C91" s="209"/>
      <c r="D91" s="210"/>
      <c r="E91" s="131"/>
      <c r="F91" s="132"/>
      <c r="G91" s="131"/>
      <c r="H91" s="117"/>
      <c r="I91" s="201"/>
      <c r="J91" s="201"/>
      <c r="K91" s="202"/>
      <c r="L91" s="202"/>
      <c r="M91" s="202"/>
      <c r="N91" s="201"/>
      <c r="O91" s="201"/>
      <c r="P91" s="202"/>
      <c r="Q91" s="202"/>
      <c r="R91" s="203"/>
      <c r="S91" s="204"/>
      <c r="T91" s="204"/>
      <c r="U91" s="205"/>
      <c r="V91" s="40" t="str" cm="1">
        <f t="array" ref="V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 s="15" t="str">
        <f>_xlfn.LET(_xlpm.var,MitarbeiterFTE[[#This Row],[Name]]&amp;"|"&amp;MitarbeiterFTE[[#This Row],[Vorhaben]]&amp;"|"&amp;MitarbeiterFTE[[#This Row],[Monat]]&amp;"|"&amp;MitarbeiterFTE[[#This Row],[Jahr]], IF(_xlpm.var="|||","input missing",_xlpm.var))</f>
        <v>input missing</v>
      </c>
      <c r="AB91" s="15" t="e">
        <f>_xlfn.LET(
_xlpm.start,DATE(MitarbeiterFTE[[#This Row],[Jahr]],MitarbeiterFTE[[#This Row],[Monat]],1),
_xlpm.end,EOMONTH(_xlpm.start,0),
NETWORKDAYS(_xlpm.start,_xlpm.end))</f>
        <v>#NUM!</v>
      </c>
      <c r="AC91" s="318" t="e">
        <f>MitarbeiterFTE[[#This Row],[BWD]]-MitarbeiterFTE[[#This Row],[Sum Abwesend]]</f>
        <v>#NUM!</v>
      </c>
      <c r="AD91" s="318">
        <f>SUMIFS(MitarbeiterFTE[BWD],MitarbeiterFTE[Jahr],MitarbeiterFTE[[#This Row],[Jahr]],MitarbeiterFTE[Name],MitarbeiterFTE[[#This Row],[Name]])</f>
        <v>0</v>
      </c>
      <c r="AE91" s="318">
        <f>SUMIFS(MitarbeiterFTE[NWD],MitarbeiterFTE[Jahr],MitarbeiterFTE[[#This Row],[Jahr]],MitarbeiterFTE[Name],MitarbeiterFTE[[#This Row],[Name]])</f>
        <v>0</v>
      </c>
      <c r="AF91" s="15" t="str">
        <f>IF(MitarbeiterFTE[[#This Row],[HS]]="ja",2,IF(MitarbeiterFTE[[#This Row],[Tech]]="ja",1,IF(MitarbeiterFTE[[#This Row],[Sonst]]="ja",0,"input missing")))</f>
        <v>input missing</v>
      </c>
      <c r="AG91" s="130"/>
      <c r="AH91" s="117"/>
      <c r="AI91" s="408"/>
      <c r="AJ91" s="404"/>
      <c r="AK91" s="412"/>
      <c r="AL91" s="15" cm="1">
        <f t="array" ref="AL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 s="15" t="str">
        <f>IF(Table6[[#This Row],[FT/WE]]=2,"",Table6[[#This Row],[Name]]&amp;Table6[[#This Row],[Tag]])</f>
        <v/>
      </c>
      <c r="AN91" s="117"/>
      <c r="AP91" s="14" t="str">
        <f t="shared" si="2"/>
        <v/>
      </c>
      <c r="AQ91" s="14" t="str">
        <f t="shared" si="3"/>
        <v/>
      </c>
    </row>
    <row r="92" spans="1:43" ht="14.5">
      <c r="A92" s="117"/>
      <c r="B92" s="201"/>
      <c r="C92" s="209"/>
      <c r="D92" s="210"/>
      <c r="E92" s="131"/>
      <c r="F92" s="132"/>
      <c r="G92" s="131"/>
      <c r="H92" s="117"/>
      <c r="I92" s="201"/>
      <c r="J92" s="201"/>
      <c r="K92" s="202"/>
      <c r="L92" s="202"/>
      <c r="M92" s="202"/>
      <c r="N92" s="201"/>
      <c r="O92" s="201"/>
      <c r="P92" s="202"/>
      <c r="Q92" s="202"/>
      <c r="R92" s="203"/>
      <c r="S92" s="204"/>
      <c r="T92" s="204"/>
      <c r="U92" s="205"/>
      <c r="V92" s="40" t="str" cm="1">
        <f t="array" ref="V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 s="15" t="str">
        <f>_xlfn.LET(_xlpm.var,MitarbeiterFTE[[#This Row],[Name]]&amp;"|"&amp;MitarbeiterFTE[[#This Row],[Vorhaben]]&amp;"|"&amp;MitarbeiterFTE[[#This Row],[Monat]]&amp;"|"&amp;MitarbeiterFTE[[#This Row],[Jahr]], IF(_xlpm.var="|||","input missing",_xlpm.var))</f>
        <v>input missing</v>
      </c>
      <c r="AB92" s="15" t="e">
        <f>_xlfn.LET(
_xlpm.start,DATE(MitarbeiterFTE[[#This Row],[Jahr]],MitarbeiterFTE[[#This Row],[Monat]],1),
_xlpm.end,EOMONTH(_xlpm.start,0),
NETWORKDAYS(_xlpm.start,_xlpm.end))</f>
        <v>#NUM!</v>
      </c>
      <c r="AC92" s="318" t="e">
        <f>MitarbeiterFTE[[#This Row],[BWD]]-MitarbeiterFTE[[#This Row],[Sum Abwesend]]</f>
        <v>#NUM!</v>
      </c>
      <c r="AD92" s="318">
        <f>SUMIFS(MitarbeiterFTE[BWD],MitarbeiterFTE[Jahr],MitarbeiterFTE[[#This Row],[Jahr]],MitarbeiterFTE[Name],MitarbeiterFTE[[#This Row],[Name]])</f>
        <v>0</v>
      </c>
      <c r="AE92" s="318">
        <f>SUMIFS(MitarbeiterFTE[NWD],MitarbeiterFTE[Jahr],MitarbeiterFTE[[#This Row],[Jahr]],MitarbeiterFTE[Name],MitarbeiterFTE[[#This Row],[Name]])</f>
        <v>0</v>
      </c>
      <c r="AF92" s="15" t="str">
        <f>IF(MitarbeiterFTE[[#This Row],[HS]]="ja",2,IF(MitarbeiterFTE[[#This Row],[Tech]]="ja",1,IF(MitarbeiterFTE[[#This Row],[Sonst]]="ja",0,"input missing")))</f>
        <v>input missing</v>
      </c>
      <c r="AG92" s="130"/>
      <c r="AH92" s="117"/>
      <c r="AI92" s="408"/>
      <c r="AJ92" s="404"/>
      <c r="AK92" s="412"/>
      <c r="AL92" s="15" cm="1">
        <f t="array" ref="AL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 s="15" t="str">
        <f>IF(Table6[[#This Row],[FT/WE]]=2,"",Table6[[#This Row],[Name]]&amp;Table6[[#This Row],[Tag]])</f>
        <v/>
      </c>
      <c r="AN92" s="117"/>
      <c r="AP92" s="14" t="str">
        <f t="shared" si="2"/>
        <v/>
      </c>
      <c r="AQ92" s="14" t="str">
        <f t="shared" si="3"/>
        <v/>
      </c>
    </row>
    <row r="93" spans="1:43" ht="14.5">
      <c r="A93" s="117"/>
      <c r="B93" s="201"/>
      <c r="C93" s="209"/>
      <c r="D93" s="210"/>
      <c r="E93" s="131"/>
      <c r="F93" s="132"/>
      <c r="G93" s="131"/>
      <c r="H93" s="117"/>
      <c r="I93" s="201"/>
      <c r="J93" s="201"/>
      <c r="K93" s="202"/>
      <c r="L93" s="202"/>
      <c r="M93" s="202"/>
      <c r="N93" s="201"/>
      <c r="O93" s="201"/>
      <c r="P93" s="202"/>
      <c r="Q93" s="202"/>
      <c r="R93" s="203"/>
      <c r="S93" s="204"/>
      <c r="T93" s="204"/>
      <c r="U93" s="205"/>
      <c r="V93" s="40" t="str" cm="1">
        <f t="array" ref="V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 s="15" t="str">
        <f>_xlfn.LET(_xlpm.var,MitarbeiterFTE[[#This Row],[Name]]&amp;"|"&amp;MitarbeiterFTE[[#This Row],[Vorhaben]]&amp;"|"&amp;MitarbeiterFTE[[#This Row],[Monat]]&amp;"|"&amp;MitarbeiterFTE[[#This Row],[Jahr]], IF(_xlpm.var="|||","input missing",_xlpm.var))</f>
        <v>input missing</v>
      </c>
      <c r="AB93" s="15" t="e">
        <f>_xlfn.LET(
_xlpm.start,DATE(MitarbeiterFTE[[#This Row],[Jahr]],MitarbeiterFTE[[#This Row],[Monat]],1),
_xlpm.end,EOMONTH(_xlpm.start,0),
NETWORKDAYS(_xlpm.start,_xlpm.end))</f>
        <v>#NUM!</v>
      </c>
      <c r="AC93" s="318" t="e">
        <f>MitarbeiterFTE[[#This Row],[BWD]]-MitarbeiterFTE[[#This Row],[Sum Abwesend]]</f>
        <v>#NUM!</v>
      </c>
      <c r="AD93" s="318">
        <f>SUMIFS(MitarbeiterFTE[BWD],MitarbeiterFTE[Jahr],MitarbeiterFTE[[#This Row],[Jahr]],MitarbeiterFTE[Name],MitarbeiterFTE[[#This Row],[Name]])</f>
        <v>0</v>
      </c>
      <c r="AE93" s="318">
        <f>SUMIFS(MitarbeiterFTE[NWD],MitarbeiterFTE[Jahr],MitarbeiterFTE[[#This Row],[Jahr]],MitarbeiterFTE[Name],MitarbeiterFTE[[#This Row],[Name]])</f>
        <v>0</v>
      </c>
      <c r="AF93" s="15" t="str">
        <f>IF(MitarbeiterFTE[[#This Row],[HS]]="ja",2,IF(MitarbeiterFTE[[#This Row],[Tech]]="ja",1,IF(MitarbeiterFTE[[#This Row],[Sonst]]="ja",0,"input missing")))</f>
        <v>input missing</v>
      </c>
      <c r="AG93" s="130"/>
      <c r="AH93" s="117"/>
      <c r="AI93" s="408"/>
      <c r="AJ93" s="404"/>
      <c r="AK93" s="412"/>
      <c r="AL93" s="15" cm="1">
        <f t="array" ref="AL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 s="15" t="str">
        <f>IF(Table6[[#This Row],[FT/WE]]=2,"",Table6[[#This Row],[Name]]&amp;Table6[[#This Row],[Tag]])</f>
        <v/>
      </c>
      <c r="AN93" s="117"/>
      <c r="AP93" s="14" t="str">
        <f t="shared" si="2"/>
        <v/>
      </c>
      <c r="AQ93" s="14" t="str">
        <f t="shared" si="3"/>
        <v/>
      </c>
    </row>
    <row r="94" spans="1:43" ht="14.5">
      <c r="A94" s="117"/>
      <c r="B94" s="201"/>
      <c r="C94" s="209"/>
      <c r="D94" s="210"/>
      <c r="E94" s="131"/>
      <c r="F94" s="132"/>
      <c r="G94" s="131"/>
      <c r="H94" s="117"/>
      <c r="I94" s="201"/>
      <c r="J94" s="201"/>
      <c r="K94" s="202"/>
      <c r="L94" s="202"/>
      <c r="M94" s="202"/>
      <c r="N94" s="201"/>
      <c r="O94" s="201"/>
      <c r="P94" s="202"/>
      <c r="Q94" s="202"/>
      <c r="R94" s="203"/>
      <c r="S94" s="204"/>
      <c r="T94" s="204"/>
      <c r="U94" s="205"/>
      <c r="V94" s="40" t="str" cm="1">
        <f t="array" ref="V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 s="15" t="str">
        <f>_xlfn.LET(_xlpm.var,MitarbeiterFTE[[#This Row],[Name]]&amp;"|"&amp;MitarbeiterFTE[[#This Row],[Vorhaben]]&amp;"|"&amp;MitarbeiterFTE[[#This Row],[Monat]]&amp;"|"&amp;MitarbeiterFTE[[#This Row],[Jahr]], IF(_xlpm.var="|||","input missing",_xlpm.var))</f>
        <v>input missing</v>
      </c>
      <c r="AB94" s="15" t="e">
        <f>_xlfn.LET(
_xlpm.start,DATE(MitarbeiterFTE[[#This Row],[Jahr]],MitarbeiterFTE[[#This Row],[Monat]],1),
_xlpm.end,EOMONTH(_xlpm.start,0),
NETWORKDAYS(_xlpm.start,_xlpm.end))</f>
        <v>#NUM!</v>
      </c>
      <c r="AC94" s="318" t="e">
        <f>MitarbeiterFTE[[#This Row],[BWD]]-MitarbeiterFTE[[#This Row],[Sum Abwesend]]</f>
        <v>#NUM!</v>
      </c>
      <c r="AD94" s="318">
        <f>SUMIFS(MitarbeiterFTE[BWD],MitarbeiterFTE[Jahr],MitarbeiterFTE[[#This Row],[Jahr]],MitarbeiterFTE[Name],MitarbeiterFTE[[#This Row],[Name]])</f>
        <v>0</v>
      </c>
      <c r="AE94" s="318">
        <f>SUMIFS(MitarbeiterFTE[NWD],MitarbeiterFTE[Jahr],MitarbeiterFTE[[#This Row],[Jahr]],MitarbeiterFTE[Name],MitarbeiterFTE[[#This Row],[Name]])</f>
        <v>0</v>
      </c>
      <c r="AF94" s="15" t="str">
        <f>IF(MitarbeiterFTE[[#This Row],[HS]]="ja",2,IF(MitarbeiterFTE[[#This Row],[Tech]]="ja",1,IF(MitarbeiterFTE[[#This Row],[Sonst]]="ja",0,"input missing")))</f>
        <v>input missing</v>
      </c>
      <c r="AG94" s="130"/>
      <c r="AH94" s="117"/>
      <c r="AI94" s="408"/>
      <c r="AJ94" s="404"/>
      <c r="AK94" s="412"/>
      <c r="AL94" s="15" cm="1">
        <f t="array" ref="AL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 s="15" t="str">
        <f>IF(Table6[[#This Row],[FT/WE]]=2,"",Table6[[#This Row],[Name]]&amp;Table6[[#This Row],[Tag]])</f>
        <v/>
      </c>
      <c r="AN94" s="117"/>
      <c r="AP94" s="14" t="str">
        <f t="shared" si="2"/>
        <v/>
      </c>
      <c r="AQ94" s="14" t="str">
        <f t="shared" si="3"/>
        <v/>
      </c>
    </row>
    <row r="95" spans="1:43" ht="14.5">
      <c r="A95" s="117"/>
      <c r="B95" s="201"/>
      <c r="C95" s="209"/>
      <c r="D95" s="210"/>
      <c r="E95" s="131"/>
      <c r="F95" s="132"/>
      <c r="G95" s="131"/>
      <c r="H95" s="117"/>
      <c r="I95" s="201"/>
      <c r="J95" s="201"/>
      <c r="K95" s="202"/>
      <c r="L95" s="202"/>
      <c r="M95" s="202"/>
      <c r="N95" s="201"/>
      <c r="O95" s="201"/>
      <c r="P95" s="202"/>
      <c r="Q95" s="202"/>
      <c r="R95" s="203"/>
      <c r="S95" s="204"/>
      <c r="T95" s="204"/>
      <c r="U95" s="205"/>
      <c r="V95" s="40" t="str" cm="1">
        <f t="array" ref="V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 s="15" t="str">
        <f>_xlfn.LET(_xlpm.var,MitarbeiterFTE[[#This Row],[Name]]&amp;"|"&amp;MitarbeiterFTE[[#This Row],[Vorhaben]]&amp;"|"&amp;MitarbeiterFTE[[#This Row],[Monat]]&amp;"|"&amp;MitarbeiterFTE[[#This Row],[Jahr]], IF(_xlpm.var="|||","input missing",_xlpm.var))</f>
        <v>input missing</v>
      </c>
      <c r="AB95" s="15" t="e">
        <f>_xlfn.LET(
_xlpm.start,DATE(MitarbeiterFTE[[#This Row],[Jahr]],MitarbeiterFTE[[#This Row],[Monat]],1),
_xlpm.end,EOMONTH(_xlpm.start,0),
NETWORKDAYS(_xlpm.start,_xlpm.end))</f>
        <v>#NUM!</v>
      </c>
      <c r="AC95" s="318" t="e">
        <f>MitarbeiterFTE[[#This Row],[BWD]]-MitarbeiterFTE[[#This Row],[Sum Abwesend]]</f>
        <v>#NUM!</v>
      </c>
      <c r="AD95" s="318">
        <f>SUMIFS(MitarbeiterFTE[BWD],MitarbeiterFTE[Jahr],MitarbeiterFTE[[#This Row],[Jahr]],MitarbeiterFTE[Name],MitarbeiterFTE[[#This Row],[Name]])</f>
        <v>0</v>
      </c>
      <c r="AE95" s="318">
        <f>SUMIFS(MitarbeiterFTE[NWD],MitarbeiterFTE[Jahr],MitarbeiterFTE[[#This Row],[Jahr]],MitarbeiterFTE[Name],MitarbeiterFTE[[#This Row],[Name]])</f>
        <v>0</v>
      </c>
      <c r="AF95" s="15" t="str">
        <f>IF(MitarbeiterFTE[[#This Row],[HS]]="ja",2,IF(MitarbeiterFTE[[#This Row],[Tech]]="ja",1,IF(MitarbeiterFTE[[#This Row],[Sonst]]="ja",0,"input missing")))</f>
        <v>input missing</v>
      </c>
      <c r="AG95" s="130"/>
      <c r="AH95" s="117"/>
      <c r="AI95" s="408"/>
      <c r="AJ95" s="404"/>
      <c r="AK95" s="412"/>
      <c r="AL95" s="15" cm="1">
        <f t="array" ref="AL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 s="15" t="str">
        <f>IF(Table6[[#This Row],[FT/WE]]=2,"",Table6[[#This Row],[Name]]&amp;Table6[[#This Row],[Tag]])</f>
        <v/>
      </c>
      <c r="AN95" s="117"/>
      <c r="AP95" s="14" t="str">
        <f t="shared" si="2"/>
        <v/>
      </c>
      <c r="AQ95" s="14" t="str">
        <f t="shared" si="3"/>
        <v/>
      </c>
    </row>
    <row r="96" spans="1:43" ht="14.5">
      <c r="A96" s="117"/>
      <c r="B96" s="201"/>
      <c r="C96" s="209"/>
      <c r="D96" s="210"/>
      <c r="E96" s="131"/>
      <c r="F96" s="132"/>
      <c r="G96" s="131"/>
      <c r="H96" s="117"/>
      <c r="I96" s="201"/>
      <c r="J96" s="201"/>
      <c r="K96" s="202"/>
      <c r="L96" s="202"/>
      <c r="M96" s="202"/>
      <c r="N96" s="201"/>
      <c r="O96" s="201"/>
      <c r="P96" s="202"/>
      <c r="Q96" s="202"/>
      <c r="R96" s="203"/>
      <c r="S96" s="204"/>
      <c r="T96" s="204"/>
      <c r="U96" s="205"/>
      <c r="V96" s="40" t="str" cm="1">
        <f t="array" ref="V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 s="15" t="str">
        <f>_xlfn.LET(_xlpm.var,MitarbeiterFTE[[#This Row],[Name]]&amp;"|"&amp;MitarbeiterFTE[[#This Row],[Vorhaben]]&amp;"|"&amp;MitarbeiterFTE[[#This Row],[Monat]]&amp;"|"&amp;MitarbeiterFTE[[#This Row],[Jahr]], IF(_xlpm.var="|||","input missing",_xlpm.var))</f>
        <v>input missing</v>
      </c>
      <c r="AB96" s="15" t="e">
        <f>_xlfn.LET(
_xlpm.start,DATE(MitarbeiterFTE[[#This Row],[Jahr]],MitarbeiterFTE[[#This Row],[Monat]],1),
_xlpm.end,EOMONTH(_xlpm.start,0),
NETWORKDAYS(_xlpm.start,_xlpm.end))</f>
        <v>#NUM!</v>
      </c>
      <c r="AC96" s="318" t="e">
        <f>MitarbeiterFTE[[#This Row],[BWD]]-MitarbeiterFTE[[#This Row],[Sum Abwesend]]</f>
        <v>#NUM!</v>
      </c>
      <c r="AD96" s="318">
        <f>SUMIFS(MitarbeiterFTE[BWD],MitarbeiterFTE[Jahr],MitarbeiterFTE[[#This Row],[Jahr]],MitarbeiterFTE[Name],MitarbeiterFTE[[#This Row],[Name]])</f>
        <v>0</v>
      </c>
      <c r="AE96" s="318">
        <f>SUMIFS(MitarbeiterFTE[NWD],MitarbeiterFTE[Jahr],MitarbeiterFTE[[#This Row],[Jahr]],MitarbeiterFTE[Name],MitarbeiterFTE[[#This Row],[Name]])</f>
        <v>0</v>
      </c>
      <c r="AF96" s="15" t="str">
        <f>IF(MitarbeiterFTE[[#This Row],[HS]]="ja",2,IF(MitarbeiterFTE[[#This Row],[Tech]]="ja",1,IF(MitarbeiterFTE[[#This Row],[Sonst]]="ja",0,"input missing")))</f>
        <v>input missing</v>
      </c>
      <c r="AG96" s="130"/>
      <c r="AH96" s="117"/>
      <c r="AI96" s="408"/>
      <c r="AJ96" s="404"/>
      <c r="AK96" s="412"/>
      <c r="AL96" s="15" cm="1">
        <f t="array" ref="AL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 s="15" t="str">
        <f>IF(Table6[[#This Row],[FT/WE]]=2,"",Table6[[#This Row],[Name]]&amp;Table6[[#This Row],[Tag]])</f>
        <v/>
      </c>
      <c r="AN96" s="117"/>
      <c r="AP96" s="14" t="str">
        <f t="shared" si="2"/>
        <v/>
      </c>
      <c r="AQ96" s="14" t="str">
        <f t="shared" si="3"/>
        <v/>
      </c>
    </row>
    <row r="97" spans="1:43" ht="14.5">
      <c r="A97" s="117"/>
      <c r="B97" s="201"/>
      <c r="C97" s="209"/>
      <c r="D97" s="210"/>
      <c r="E97" s="131"/>
      <c r="F97" s="132"/>
      <c r="G97" s="131"/>
      <c r="H97" s="117"/>
      <c r="I97" s="201"/>
      <c r="J97" s="201"/>
      <c r="K97" s="202"/>
      <c r="L97" s="202"/>
      <c r="M97" s="202"/>
      <c r="N97" s="201"/>
      <c r="O97" s="201"/>
      <c r="P97" s="202"/>
      <c r="Q97" s="202"/>
      <c r="R97" s="203"/>
      <c r="S97" s="204"/>
      <c r="T97" s="204"/>
      <c r="U97" s="205"/>
      <c r="V97" s="40" t="str" cm="1">
        <f t="array" ref="V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 s="15" t="str">
        <f>_xlfn.LET(_xlpm.var,MitarbeiterFTE[[#This Row],[Name]]&amp;"|"&amp;MitarbeiterFTE[[#This Row],[Vorhaben]]&amp;"|"&amp;MitarbeiterFTE[[#This Row],[Monat]]&amp;"|"&amp;MitarbeiterFTE[[#This Row],[Jahr]], IF(_xlpm.var="|||","input missing",_xlpm.var))</f>
        <v>input missing</v>
      </c>
      <c r="AB97" s="15" t="e">
        <f>_xlfn.LET(
_xlpm.start,DATE(MitarbeiterFTE[[#This Row],[Jahr]],MitarbeiterFTE[[#This Row],[Monat]],1),
_xlpm.end,EOMONTH(_xlpm.start,0),
NETWORKDAYS(_xlpm.start,_xlpm.end))</f>
        <v>#NUM!</v>
      </c>
      <c r="AC97" s="318" t="e">
        <f>MitarbeiterFTE[[#This Row],[BWD]]-MitarbeiterFTE[[#This Row],[Sum Abwesend]]</f>
        <v>#NUM!</v>
      </c>
      <c r="AD97" s="318">
        <f>SUMIFS(MitarbeiterFTE[BWD],MitarbeiterFTE[Jahr],MitarbeiterFTE[[#This Row],[Jahr]],MitarbeiterFTE[Name],MitarbeiterFTE[[#This Row],[Name]])</f>
        <v>0</v>
      </c>
      <c r="AE97" s="318">
        <f>SUMIFS(MitarbeiterFTE[NWD],MitarbeiterFTE[Jahr],MitarbeiterFTE[[#This Row],[Jahr]],MitarbeiterFTE[Name],MitarbeiterFTE[[#This Row],[Name]])</f>
        <v>0</v>
      </c>
      <c r="AF97" s="15" t="str">
        <f>IF(MitarbeiterFTE[[#This Row],[HS]]="ja",2,IF(MitarbeiterFTE[[#This Row],[Tech]]="ja",1,IF(MitarbeiterFTE[[#This Row],[Sonst]]="ja",0,"input missing")))</f>
        <v>input missing</v>
      </c>
      <c r="AG97" s="130"/>
      <c r="AH97" s="117"/>
      <c r="AI97" s="408"/>
      <c r="AJ97" s="404"/>
      <c r="AK97" s="412"/>
      <c r="AL97" s="15" cm="1">
        <f t="array" ref="AL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 s="15" t="str">
        <f>IF(Table6[[#This Row],[FT/WE]]=2,"",Table6[[#This Row],[Name]]&amp;Table6[[#This Row],[Tag]])</f>
        <v/>
      </c>
      <c r="AN97" s="117"/>
      <c r="AP97" s="14" t="str">
        <f t="shared" si="2"/>
        <v/>
      </c>
      <c r="AQ97" s="14" t="str">
        <f t="shared" si="3"/>
        <v/>
      </c>
    </row>
    <row r="98" spans="1:43" ht="14.5">
      <c r="A98" s="117"/>
      <c r="B98" s="201"/>
      <c r="C98" s="209"/>
      <c r="D98" s="210"/>
      <c r="E98" s="131"/>
      <c r="F98" s="132"/>
      <c r="G98" s="131"/>
      <c r="H98" s="117"/>
      <c r="I98" s="201"/>
      <c r="J98" s="201"/>
      <c r="K98" s="202"/>
      <c r="L98" s="202"/>
      <c r="M98" s="202"/>
      <c r="N98" s="201"/>
      <c r="O98" s="201"/>
      <c r="P98" s="202"/>
      <c r="Q98" s="202"/>
      <c r="R98" s="203"/>
      <c r="S98" s="204"/>
      <c r="T98" s="204"/>
      <c r="U98" s="205"/>
      <c r="V98" s="40" t="str" cm="1">
        <f t="array" ref="V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 s="15" t="str">
        <f>_xlfn.LET(_xlpm.var,MitarbeiterFTE[[#This Row],[Name]]&amp;"|"&amp;MitarbeiterFTE[[#This Row],[Vorhaben]]&amp;"|"&amp;MitarbeiterFTE[[#This Row],[Monat]]&amp;"|"&amp;MitarbeiterFTE[[#This Row],[Jahr]], IF(_xlpm.var="|||","input missing",_xlpm.var))</f>
        <v>input missing</v>
      </c>
      <c r="AB98" s="15" t="e">
        <f>_xlfn.LET(
_xlpm.start,DATE(MitarbeiterFTE[[#This Row],[Jahr]],MitarbeiterFTE[[#This Row],[Monat]],1),
_xlpm.end,EOMONTH(_xlpm.start,0),
NETWORKDAYS(_xlpm.start,_xlpm.end))</f>
        <v>#NUM!</v>
      </c>
      <c r="AC98" s="318" t="e">
        <f>MitarbeiterFTE[[#This Row],[BWD]]-MitarbeiterFTE[[#This Row],[Sum Abwesend]]</f>
        <v>#NUM!</v>
      </c>
      <c r="AD98" s="318">
        <f>SUMIFS(MitarbeiterFTE[BWD],MitarbeiterFTE[Jahr],MitarbeiterFTE[[#This Row],[Jahr]],MitarbeiterFTE[Name],MitarbeiterFTE[[#This Row],[Name]])</f>
        <v>0</v>
      </c>
      <c r="AE98" s="318">
        <f>SUMIFS(MitarbeiterFTE[NWD],MitarbeiterFTE[Jahr],MitarbeiterFTE[[#This Row],[Jahr]],MitarbeiterFTE[Name],MitarbeiterFTE[[#This Row],[Name]])</f>
        <v>0</v>
      </c>
      <c r="AF98" s="15" t="str">
        <f>IF(MitarbeiterFTE[[#This Row],[HS]]="ja",2,IF(MitarbeiterFTE[[#This Row],[Tech]]="ja",1,IF(MitarbeiterFTE[[#This Row],[Sonst]]="ja",0,"input missing")))</f>
        <v>input missing</v>
      </c>
      <c r="AG98" s="130"/>
      <c r="AH98" s="117"/>
      <c r="AI98" s="408"/>
      <c r="AJ98" s="404"/>
      <c r="AK98" s="412"/>
      <c r="AL98" s="15" cm="1">
        <f t="array" ref="AL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 s="15" t="str">
        <f>IF(Table6[[#This Row],[FT/WE]]=2,"",Table6[[#This Row],[Name]]&amp;Table6[[#This Row],[Tag]])</f>
        <v/>
      </c>
      <c r="AN98" s="117"/>
      <c r="AP98" s="14" t="str">
        <f t="shared" si="2"/>
        <v/>
      </c>
      <c r="AQ98" s="14" t="str">
        <f t="shared" si="3"/>
        <v/>
      </c>
    </row>
    <row r="99" spans="1:43" ht="14.5">
      <c r="A99" s="117"/>
      <c r="B99" s="201"/>
      <c r="C99" s="209"/>
      <c r="D99" s="210"/>
      <c r="E99" s="131"/>
      <c r="F99" s="132"/>
      <c r="G99" s="131"/>
      <c r="H99" s="117"/>
      <c r="I99" s="201"/>
      <c r="J99" s="201"/>
      <c r="K99" s="202"/>
      <c r="L99" s="202"/>
      <c r="M99" s="202"/>
      <c r="N99" s="201"/>
      <c r="O99" s="201"/>
      <c r="P99" s="202"/>
      <c r="Q99" s="202"/>
      <c r="R99" s="203"/>
      <c r="S99" s="204"/>
      <c r="T99" s="204"/>
      <c r="U99" s="205"/>
      <c r="V99" s="40" t="str" cm="1">
        <f t="array" ref="V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 s="15" t="str">
        <f>_xlfn.LET(_xlpm.var,MitarbeiterFTE[[#This Row],[Name]]&amp;"|"&amp;MitarbeiterFTE[[#This Row],[Vorhaben]]&amp;"|"&amp;MitarbeiterFTE[[#This Row],[Monat]]&amp;"|"&amp;MitarbeiterFTE[[#This Row],[Jahr]], IF(_xlpm.var="|||","input missing",_xlpm.var))</f>
        <v>input missing</v>
      </c>
      <c r="AB99" s="15" t="e">
        <f>_xlfn.LET(
_xlpm.start,DATE(MitarbeiterFTE[[#This Row],[Jahr]],MitarbeiterFTE[[#This Row],[Monat]],1),
_xlpm.end,EOMONTH(_xlpm.start,0),
NETWORKDAYS(_xlpm.start,_xlpm.end))</f>
        <v>#NUM!</v>
      </c>
      <c r="AC99" s="318" t="e">
        <f>MitarbeiterFTE[[#This Row],[BWD]]-MitarbeiterFTE[[#This Row],[Sum Abwesend]]</f>
        <v>#NUM!</v>
      </c>
      <c r="AD99" s="318">
        <f>SUMIFS(MitarbeiterFTE[BWD],MitarbeiterFTE[Jahr],MitarbeiterFTE[[#This Row],[Jahr]],MitarbeiterFTE[Name],MitarbeiterFTE[[#This Row],[Name]])</f>
        <v>0</v>
      </c>
      <c r="AE99" s="318">
        <f>SUMIFS(MitarbeiterFTE[NWD],MitarbeiterFTE[Jahr],MitarbeiterFTE[[#This Row],[Jahr]],MitarbeiterFTE[Name],MitarbeiterFTE[[#This Row],[Name]])</f>
        <v>0</v>
      </c>
      <c r="AF99" s="15" t="str">
        <f>IF(MitarbeiterFTE[[#This Row],[HS]]="ja",2,IF(MitarbeiterFTE[[#This Row],[Tech]]="ja",1,IF(MitarbeiterFTE[[#This Row],[Sonst]]="ja",0,"input missing")))</f>
        <v>input missing</v>
      </c>
      <c r="AG99" s="130"/>
      <c r="AH99" s="117"/>
      <c r="AI99" s="408"/>
      <c r="AJ99" s="404"/>
      <c r="AK99" s="412"/>
      <c r="AL99" s="15" cm="1">
        <f t="array" ref="AL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 s="15" t="str">
        <f>IF(Table6[[#This Row],[FT/WE]]=2,"",Table6[[#This Row],[Name]]&amp;Table6[[#This Row],[Tag]])</f>
        <v/>
      </c>
      <c r="AN99" s="117"/>
      <c r="AP99" s="14" t="str">
        <f t="shared" si="2"/>
        <v/>
      </c>
      <c r="AQ99" s="14" t="str">
        <f t="shared" si="3"/>
        <v/>
      </c>
    </row>
    <row r="100" spans="1:43" ht="14.5">
      <c r="A100" s="117"/>
      <c r="B100" s="201"/>
      <c r="C100" s="209"/>
      <c r="D100" s="210"/>
      <c r="E100" s="131"/>
      <c r="F100" s="132"/>
      <c r="G100" s="131"/>
      <c r="H100" s="117"/>
      <c r="I100" s="201"/>
      <c r="J100" s="201"/>
      <c r="K100" s="202"/>
      <c r="L100" s="202"/>
      <c r="M100" s="202"/>
      <c r="N100" s="201"/>
      <c r="O100" s="201"/>
      <c r="P100" s="202"/>
      <c r="Q100" s="202"/>
      <c r="R100" s="203"/>
      <c r="S100" s="204"/>
      <c r="T100" s="204"/>
      <c r="U100" s="205"/>
      <c r="V100" s="40" t="str" cm="1">
        <f t="array" ref="V1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 s="15" t="str">
        <f>_xlfn.LET(_xlpm.var,MitarbeiterFTE[[#This Row],[Name]]&amp;"|"&amp;MitarbeiterFTE[[#This Row],[Vorhaben]]&amp;"|"&amp;MitarbeiterFTE[[#This Row],[Monat]]&amp;"|"&amp;MitarbeiterFTE[[#This Row],[Jahr]], IF(_xlpm.var="|||","input missing",_xlpm.var))</f>
        <v>input missing</v>
      </c>
      <c r="AB100" s="15" t="e">
        <f>_xlfn.LET(
_xlpm.start,DATE(MitarbeiterFTE[[#This Row],[Jahr]],MitarbeiterFTE[[#This Row],[Monat]],1),
_xlpm.end,EOMONTH(_xlpm.start,0),
NETWORKDAYS(_xlpm.start,_xlpm.end))</f>
        <v>#NUM!</v>
      </c>
      <c r="AC100" s="318" t="e">
        <f>MitarbeiterFTE[[#This Row],[BWD]]-MitarbeiterFTE[[#This Row],[Sum Abwesend]]</f>
        <v>#NUM!</v>
      </c>
      <c r="AD100" s="318">
        <f>SUMIFS(MitarbeiterFTE[BWD],MitarbeiterFTE[Jahr],MitarbeiterFTE[[#This Row],[Jahr]],MitarbeiterFTE[Name],MitarbeiterFTE[[#This Row],[Name]])</f>
        <v>0</v>
      </c>
      <c r="AE100" s="318">
        <f>SUMIFS(MitarbeiterFTE[NWD],MitarbeiterFTE[Jahr],MitarbeiterFTE[[#This Row],[Jahr]],MitarbeiterFTE[Name],MitarbeiterFTE[[#This Row],[Name]])</f>
        <v>0</v>
      </c>
      <c r="AF100" s="15" t="str">
        <f>IF(MitarbeiterFTE[[#This Row],[HS]]="ja",2,IF(MitarbeiterFTE[[#This Row],[Tech]]="ja",1,IF(MitarbeiterFTE[[#This Row],[Sonst]]="ja",0,"input missing")))</f>
        <v>input missing</v>
      </c>
      <c r="AG100" s="130"/>
      <c r="AH100" s="117"/>
      <c r="AI100" s="408"/>
      <c r="AJ100" s="404"/>
      <c r="AK100" s="412"/>
      <c r="AL100" s="15" cm="1">
        <f t="array" ref="AL1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 s="15" t="str">
        <f>IF(Table6[[#This Row],[FT/WE]]=2,"",Table6[[#This Row],[Name]]&amp;Table6[[#This Row],[Tag]])</f>
        <v/>
      </c>
      <c r="AN100" s="117"/>
      <c r="AP100" s="14" t="str">
        <f t="shared" si="2"/>
        <v/>
      </c>
      <c r="AQ100" s="14" t="str">
        <f t="shared" si="3"/>
        <v/>
      </c>
    </row>
    <row r="101" spans="1:43" ht="14.5">
      <c r="A101" s="117"/>
      <c r="B101" s="201"/>
      <c r="C101" s="209"/>
      <c r="D101" s="210"/>
      <c r="E101" s="131"/>
      <c r="F101" s="132"/>
      <c r="G101" s="131"/>
      <c r="H101" s="117"/>
      <c r="I101" s="201"/>
      <c r="J101" s="201"/>
      <c r="K101" s="202"/>
      <c r="L101" s="202"/>
      <c r="M101" s="202"/>
      <c r="N101" s="201"/>
      <c r="O101" s="201"/>
      <c r="P101" s="202"/>
      <c r="Q101" s="202"/>
      <c r="R101" s="203"/>
      <c r="S101" s="204"/>
      <c r="T101" s="204"/>
      <c r="U101" s="205"/>
      <c r="V101" s="40" t="str" cm="1">
        <f t="array" ref="V1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 s="15" t="str">
        <f>_xlfn.LET(_xlpm.var,MitarbeiterFTE[[#This Row],[Name]]&amp;"|"&amp;MitarbeiterFTE[[#This Row],[Vorhaben]]&amp;"|"&amp;MitarbeiterFTE[[#This Row],[Monat]]&amp;"|"&amp;MitarbeiterFTE[[#This Row],[Jahr]], IF(_xlpm.var="|||","input missing",_xlpm.var))</f>
        <v>input missing</v>
      </c>
      <c r="AB101" s="15" t="e">
        <f>_xlfn.LET(
_xlpm.start,DATE(MitarbeiterFTE[[#This Row],[Jahr]],MitarbeiterFTE[[#This Row],[Monat]],1),
_xlpm.end,EOMONTH(_xlpm.start,0),
NETWORKDAYS(_xlpm.start,_xlpm.end))</f>
        <v>#NUM!</v>
      </c>
      <c r="AC101" s="318" t="e">
        <f>MitarbeiterFTE[[#This Row],[BWD]]-MitarbeiterFTE[[#This Row],[Sum Abwesend]]</f>
        <v>#NUM!</v>
      </c>
      <c r="AD101" s="318">
        <f>SUMIFS(MitarbeiterFTE[BWD],MitarbeiterFTE[Jahr],MitarbeiterFTE[[#This Row],[Jahr]],MitarbeiterFTE[Name],MitarbeiterFTE[[#This Row],[Name]])</f>
        <v>0</v>
      </c>
      <c r="AE101" s="318">
        <f>SUMIFS(MitarbeiterFTE[NWD],MitarbeiterFTE[Jahr],MitarbeiterFTE[[#This Row],[Jahr]],MitarbeiterFTE[Name],MitarbeiterFTE[[#This Row],[Name]])</f>
        <v>0</v>
      </c>
      <c r="AF101" s="15" t="str">
        <f>IF(MitarbeiterFTE[[#This Row],[HS]]="ja",2,IF(MitarbeiterFTE[[#This Row],[Tech]]="ja",1,IF(MitarbeiterFTE[[#This Row],[Sonst]]="ja",0,"input missing")))</f>
        <v>input missing</v>
      </c>
      <c r="AG101" s="130"/>
      <c r="AH101" s="117"/>
      <c r="AI101" s="408"/>
      <c r="AJ101" s="404"/>
      <c r="AK101" s="412"/>
      <c r="AL101" s="15" cm="1">
        <f t="array" ref="AL1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 s="15" t="str">
        <f>IF(Table6[[#This Row],[FT/WE]]=2,"",Table6[[#This Row],[Name]]&amp;Table6[[#This Row],[Tag]])</f>
        <v/>
      </c>
      <c r="AN101" s="117"/>
      <c r="AP101" s="14" t="str">
        <f t="shared" si="2"/>
        <v/>
      </c>
      <c r="AQ101" s="14" t="str">
        <f t="shared" si="3"/>
        <v/>
      </c>
    </row>
    <row r="102" spans="1:43" ht="14.5">
      <c r="A102" s="117"/>
      <c r="B102" s="201"/>
      <c r="C102" s="209"/>
      <c r="D102" s="210"/>
      <c r="E102" s="131"/>
      <c r="F102" s="132"/>
      <c r="G102" s="131"/>
      <c r="H102" s="117"/>
      <c r="I102" s="201"/>
      <c r="J102" s="201"/>
      <c r="K102" s="202"/>
      <c r="L102" s="202"/>
      <c r="M102" s="202"/>
      <c r="N102" s="201"/>
      <c r="O102" s="201"/>
      <c r="P102" s="202"/>
      <c r="Q102" s="202"/>
      <c r="R102" s="203"/>
      <c r="S102" s="204"/>
      <c r="T102" s="204"/>
      <c r="U102" s="205"/>
      <c r="V102" s="40" t="str" cm="1">
        <f t="array" ref="V1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 s="15" t="str">
        <f>_xlfn.LET(_xlpm.var,MitarbeiterFTE[[#This Row],[Name]]&amp;"|"&amp;MitarbeiterFTE[[#This Row],[Vorhaben]]&amp;"|"&amp;MitarbeiterFTE[[#This Row],[Monat]]&amp;"|"&amp;MitarbeiterFTE[[#This Row],[Jahr]], IF(_xlpm.var="|||","input missing",_xlpm.var))</f>
        <v>input missing</v>
      </c>
      <c r="AB102" s="15" t="e">
        <f>_xlfn.LET(
_xlpm.start,DATE(MitarbeiterFTE[[#This Row],[Jahr]],MitarbeiterFTE[[#This Row],[Monat]],1),
_xlpm.end,EOMONTH(_xlpm.start,0),
NETWORKDAYS(_xlpm.start,_xlpm.end))</f>
        <v>#NUM!</v>
      </c>
      <c r="AC102" s="318" t="e">
        <f>MitarbeiterFTE[[#This Row],[BWD]]-MitarbeiterFTE[[#This Row],[Sum Abwesend]]</f>
        <v>#NUM!</v>
      </c>
      <c r="AD102" s="318">
        <f>SUMIFS(MitarbeiterFTE[BWD],MitarbeiterFTE[Jahr],MitarbeiterFTE[[#This Row],[Jahr]],MitarbeiterFTE[Name],MitarbeiterFTE[[#This Row],[Name]])</f>
        <v>0</v>
      </c>
      <c r="AE102" s="318">
        <f>SUMIFS(MitarbeiterFTE[NWD],MitarbeiterFTE[Jahr],MitarbeiterFTE[[#This Row],[Jahr]],MitarbeiterFTE[Name],MitarbeiterFTE[[#This Row],[Name]])</f>
        <v>0</v>
      </c>
      <c r="AF102" s="15" t="str">
        <f>IF(MitarbeiterFTE[[#This Row],[HS]]="ja",2,IF(MitarbeiterFTE[[#This Row],[Tech]]="ja",1,IF(MitarbeiterFTE[[#This Row],[Sonst]]="ja",0,"input missing")))</f>
        <v>input missing</v>
      </c>
      <c r="AG102" s="130"/>
      <c r="AH102" s="117"/>
      <c r="AI102" s="408"/>
      <c r="AJ102" s="404"/>
      <c r="AK102" s="412"/>
      <c r="AL102" s="15" cm="1">
        <f t="array" ref="AL1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 s="15" t="str">
        <f>IF(Table6[[#This Row],[FT/WE]]=2,"",Table6[[#This Row],[Name]]&amp;Table6[[#This Row],[Tag]])</f>
        <v/>
      </c>
      <c r="AN102" s="117"/>
      <c r="AP102" s="14" t="str">
        <f t="shared" si="2"/>
        <v/>
      </c>
      <c r="AQ102" s="14" t="str">
        <f t="shared" si="3"/>
        <v/>
      </c>
    </row>
    <row r="103" spans="1:43" ht="14.5">
      <c r="A103" s="117"/>
      <c r="B103" s="201"/>
      <c r="C103" s="209"/>
      <c r="D103" s="210"/>
      <c r="E103" s="131"/>
      <c r="F103" s="132"/>
      <c r="G103" s="131"/>
      <c r="H103" s="117"/>
      <c r="I103" s="201"/>
      <c r="J103" s="201"/>
      <c r="K103" s="202"/>
      <c r="L103" s="202"/>
      <c r="M103" s="202"/>
      <c r="N103" s="201"/>
      <c r="O103" s="201"/>
      <c r="P103" s="202"/>
      <c r="Q103" s="202"/>
      <c r="R103" s="203"/>
      <c r="S103" s="204"/>
      <c r="T103" s="204"/>
      <c r="U103" s="205"/>
      <c r="V103" s="40" t="str" cm="1">
        <f t="array" ref="V1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 s="15" t="str">
        <f>_xlfn.LET(_xlpm.var,MitarbeiterFTE[[#This Row],[Name]]&amp;"|"&amp;MitarbeiterFTE[[#This Row],[Vorhaben]]&amp;"|"&amp;MitarbeiterFTE[[#This Row],[Monat]]&amp;"|"&amp;MitarbeiterFTE[[#This Row],[Jahr]], IF(_xlpm.var="|||","input missing",_xlpm.var))</f>
        <v>input missing</v>
      </c>
      <c r="AB103" s="15" t="e">
        <f>_xlfn.LET(
_xlpm.start,DATE(MitarbeiterFTE[[#This Row],[Jahr]],MitarbeiterFTE[[#This Row],[Monat]],1),
_xlpm.end,EOMONTH(_xlpm.start,0),
NETWORKDAYS(_xlpm.start,_xlpm.end))</f>
        <v>#NUM!</v>
      </c>
      <c r="AC103" s="318" t="e">
        <f>MitarbeiterFTE[[#This Row],[BWD]]-MitarbeiterFTE[[#This Row],[Sum Abwesend]]</f>
        <v>#NUM!</v>
      </c>
      <c r="AD103" s="318">
        <f>SUMIFS(MitarbeiterFTE[BWD],MitarbeiterFTE[Jahr],MitarbeiterFTE[[#This Row],[Jahr]],MitarbeiterFTE[Name],MitarbeiterFTE[[#This Row],[Name]])</f>
        <v>0</v>
      </c>
      <c r="AE103" s="318">
        <f>SUMIFS(MitarbeiterFTE[NWD],MitarbeiterFTE[Jahr],MitarbeiterFTE[[#This Row],[Jahr]],MitarbeiterFTE[Name],MitarbeiterFTE[[#This Row],[Name]])</f>
        <v>0</v>
      </c>
      <c r="AF103" s="15" t="str">
        <f>IF(MitarbeiterFTE[[#This Row],[HS]]="ja",2,IF(MitarbeiterFTE[[#This Row],[Tech]]="ja",1,IF(MitarbeiterFTE[[#This Row],[Sonst]]="ja",0,"input missing")))</f>
        <v>input missing</v>
      </c>
      <c r="AG103" s="130"/>
      <c r="AH103" s="117"/>
      <c r="AI103" s="408"/>
      <c r="AJ103" s="404"/>
      <c r="AK103" s="412"/>
      <c r="AL103" s="15" cm="1">
        <f t="array" ref="AL1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 s="15" t="str">
        <f>IF(Table6[[#This Row],[FT/WE]]=2,"",Table6[[#This Row],[Name]]&amp;Table6[[#This Row],[Tag]])</f>
        <v/>
      </c>
      <c r="AN103" s="117"/>
      <c r="AP103" s="14" t="str">
        <f t="shared" si="2"/>
        <v/>
      </c>
      <c r="AQ103" s="14" t="str">
        <f t="shared" si="3"/>
        <v/>
      </c>
    </row>
    <row r="104" spans="1:43" ht="14.5">
      <c r="A104" s="117"/>
      <c r="B104" s="201"/>
      <c r="C104" s="209"/>
      <c r="D104" s="210"/>
      <c r="E104" s="131"/>
      <c r="F104" s="132"/>
      <c r="G104" s="131"/>
      <c r="H104" s="117"/>
      <c r="I104" s="201"/>
      <c r="J104" s="201"/>
      <c r="K104" s="202"/>
      <c r="L104" s="202"/>
      <c r="M104" s="202"/>
      <c r="N104" s="201"/>
      <c r="O104" s="201"/>
      <c r="P104" s="202"/>
      <c r="Q104" s="202"/>
      <c r="R104" s="203"/>
      <c r="S104" s="204"/>
      <c r="T104" s="204"/>
      <c r="U104" s="205"/>
      <c r="V104" s="40" t="str" cm="1">
        <f t="array" ref="V1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 s="15" t="str">
        <f>_xlfn.LET(_xlpm.var,MitarbeiterFTE[[#This Row],[Name]]&amp;"|"&amp;MitarbeiterFTE[[#This Row],[Vorhaben]]&amp;"|"&amp;MitarbeiterFTE[[#This Row],[Monat]]&amp;"|"&amp;MitarbeiterFTE[[#This Row],[Jahr]], IF(_xlpm.var="|||","input missing",_xlpm.var))</f>
        <v>input missing</v>
      </c>
      <c r="AB104" s="15" t="e">
        <f>_xlfn.LET(
_xlpm.start,DATE(MitarbeiterFTE[[#This Row],[Jahr]],MitarbeiterFTE[[#This Row],[Monat]],1),
_xlpm.end,EOMONTH(_xlpm.start,0),
NETWORKDAYS(_xlpm.start,_xlpm.end))</f>
        <v>#NUM!</v>
      </c>
      <c r="AC104" s="318" t="e">
        <f>MitarbeiterFTE[[#This Row],[BWD]]-MitarbeiterFTE[[#This Row],[Sum Abwesend]]</f>
        <v>#NUM!</v>
      </c>
      <c r="AD104" s="318">
        <f>SUMIFS(MitarbeiterFTE[BWD],MitarbeiterFTE[Jahr],MitarbeiterFTE[[#This Row],[Jahr]],MitarbeiterFTE[Name],MitarbeiterFTE[[#This Row],[Name]])</f>
        <v>0</v>
      </c>
      <c r="AE104" s="318">
        <f>SUMIFS(MitarbeiterFTE[NWD],MitarbeiterFTE[Jahr],MitarbeiterFTE[[#This Row],[Jahr]],MitarbeiterFTE[Name],MitarbeiterFTE[[#This Row],[Name]])</f>
        <v>0</v>
      </c>
      <c r="AF104" s="15" t="str">
        <f>IF(MitarbeiterFTE[[#This Row],[HS]]="ja",2,IF(MitarbeiterFTE[[#This Row],[Tech]]="ja",1,IF(MitarbeiterFTE[[#This Row],[Sonst]]="ja",0,"input missing")))</f>
        <v>input missing</v>
      </c>
      <c r="AG104" s="130"/>
      <c r="AH104" s="117"/>
      <c r="AI104" s="408"/>
      <c r="AJ104" s="404"/>
      <c r="AK104" s="412"/>
      <c r="AL104" s="15" cm="1">
        <f t="array" ref="AL1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 s="15" t="str">
        <f>IF(Table6[[#This Row],[FT/WE]]=2,"",Table6[[#This Row],[Name]]&amp;Table6[[#This Row],[Tag]])</f>
        <v/>
      </c>
      <c r="AN104" s="117"/>
      <c r="AP104" s="14" t="str">
        <f t="shared" si="2"/>
        <v/>
      </c>
      <c r="AQ104" s="14" t="str">
        <f t="shared" si="3"/>
        <v/>
      </c>
    </row>
    <row r="105" spans="1:43" ht="14.5">
      <c r="A105" s="117"/>
      <c r="B105" s="201"/>
      <c r="C105" s="209"/>
      <c r="D105" s="210"/>
      <c r="E105" s="131"/>
      <c r="F105" s="132"/>
      <c r="G105" s="131"/>
      <c r="H105" s="117"/>
      <c r="I105" s="201"/>
      <c r="J105" s="201"/>
      <c r="K105" s="202"/>
      <c r="L105" s="202"/>
      <c r="M105" s="202"/>
      <c r="N105" s="201"/>
      <c r="O105" s="201"/>
      <c r="P105" s="202"/>
      <c r="Q105" s="202"/>
      <c r="R105" s="203"/>
      <c r="S105" s="204"/>
      <c r="T105" s="204"/>
      <c r="U105" s="205"/>
      <c r="V105" s="40" t="str" cm="1">
        <f t="array" ref="V1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 s="15" t="str">
        <f>_xlfn.LET(_xlpm.var,MitarbeiterFTE[[#This Row],[Name]]&amp;"|"&amp;MitarbeiterFTE[[#This Row],[Vorhaben]]&amp;"|"&amp;MitarbeiterFTE[[#This Row],[Monat]]&amp;"|"&amp;MitarbeiterFTE[[#This Row],[Jahr]], IF(_xlpm.var="|||","input missing",_xlpm.var))</f>
        <v>input missing</v>
      </c>
      <c r="AB105" s="15" t="e">
        <f>_xlfn.LET(
_xlpm.start,DATE(MitarbeiterFTE[[#This Row],[Jahr]],MitarbeiterFTE[[#This Row],[Monat]],1),
_xlpm.end,EOMONTH(_xlpm.start,0),
NETWORKDAYS(_xlpm.start,_xlpm.end))</f>
        <v>#NUM!</v>
      </c>
      <c r="AC105" s="318" t="e">
        <f>MitarbeiterFTE[[#This Row],[BWD]]-MitarbeiterFTE[[#This Row],[Sum Abwesend]]</f>
        <v>#NUM!</v>
      </c>
      <c r="AD105" s="318">
        <f>SUMIFS(MitarbeiterFTE[BWD],MitarbeiterFTE[Jahr],MitarbeiterFTE[[#This Row],[Jahr]],MitarbeiterFTE[Name],MitarbeiterFTE[[#This Row],[Name]])</f>
        <v>0</v>
      </c>
      <c r="AE105" s="318">
        <f>SUMIFS(MitarbeiterFTE[NWD],MitarbeiterFTE[Jahr],MitarbeiterFTE[[#This Row],[Jahr]],MitarbeiterFTE[Name],MitarbeiterFTE[[#This Row],[Name]])</f>
        <v>0</v>
      </c>
      <c r="AF105" s="15" t="str">
        <f>IF(MitarbeiterFTE[[#This Row],[HS]]="ja",2,IF(MitarbeiterFTE[[#This Row],[Tech]]="ja",1,IF(MitarbeiterFTE[[#This Row],[Sonst]]="ja",0,"input missing")))</f>
        <v>input missing</v>
      </c>
      <c r="AG105" s="130"/>
      <c r="AH105" s="117"/>
      <c r="AI105" s="408"/>
      <c r="AJ105" s="404"/>
      <c r="AK105" s="412"/>
      <c r="AL105" s="15" cm="1">
        <f t="array" ref="AL1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 s="15" t="str">
        <f>IF(Table6[[#This Row],[FT/WE]]=2,"",Table6[[#This Row],[Name]]&amp;Table6[[#This Row],[Tag]])</f>
        <v/>
      </c>
      <c r="AN105" s="117"/>
      <c r="AP105" s="14" t="str">
        <f t="shared" si="2"/>
        <v/>
      </c>
      <c r="AQ105" s="14" t="str">
        <f t="shared" si="3"/>
        <v/>
      </c>
    </row>
    <row r="106" spans="1:43" ht="14.5">
      <c r="A106" s="117"/>
      <c r="B106" s="201"/>
      <c r="C106" s="209"/>
      <c r="D106" s="210"/>
      <c r="E106" s="131"/>
      <c r="F106" s="132"/>
      <c r="G106" s="131"/>
      <c r="H106" s="117"/>
      <c r="I106" s="201"/>
      <c r="J106" s="201"/>
      <c r="K106" s="202"/>
      <c r="L106" s="202"/>
      <c r="M106" s="202"/>
      <c r="N106" s="201"/>
      <c r="O106" s="201"/>
      <c r="P106" s="202"/>
      <c r="Q106" s="202"/>
      <c r="R106" s="203"/>
      <c r="S106" s="204"/>
      <c r="T106" s="204"/>
      <c r="U106" s="205"/>
      <c r="V106" s="40" t="str" cm="1">
        <f t="array" ref="V1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 s="15" t="str">
        <f>_xlfn.LET(_xlpm.var,MitarbeiterFTE[[#This Row],[Name]]&amp;"|"&amp;MitarbeiterFTE[[#This Row],[Vorhaben]]&amp;"|"&amp;MitarbeiterFTE[[#This Row],[Monat]]&amp;"|"&amp;MitarbeiterFTE[[#This Row],[Jahr]], IF(_xlpm.var="|||","input missing",_xlpm.var))</f>
        <v>input missing</v>
      </c>
      <c r="AB106" s="15" t="e">
        <f>_xlfn.LET(
_xlpm.start,DATE(MitarbeiterFTE[[#This Row],[Jahr]],MitarbeiterFTE[[#This Row],[Monat]],1),
_xlpm.end,EOMONTH(_xlpm.start,0),
NETWORKDAYS(_xlpm.start,_xlpm.end))</f>
        <v>#NUM!</v>
      </c>
      <c r="AC106" s="318" t="e">
        <f>MitarbeiterFTE[[#This Row],[BWD]]-MitarbeiterFTE[[#This Row],[Sum Abwesend]]</f>
        <v>#NUM!</v>
      </c>
      <c r="AD106" s="318">
        <f>SUMIFS(MitarbeiterFTE[BWD],MitarbeiterFTE[Jahr],MitarbeiterFTE[[#This Row],[Jahr]],MitarbeiterFTE[Name],MitarbeiterFTE[[#This Row],[Name]])</f>
        <v>0</v>
      </c>
      <c r="AE106" s="318">
        <f>SUMIFS(MitarbeiterFTE[NWD],MitarbeiterFTE[Jahr],MitarbeiterFTE[[#This Row],[Jahr]],MitarbeiterFTE[Name],MitarbeiterFTE[[#This Row],[Name]])</f>
        <v>0</v>
      </c>
      <c r="AF106" s="15" t="str">
        <f>IF(MitarbeiterFTE[[#This Row],[HS]]="ja",2,IF(MitarbeiterFTE[[#This Row],[Tech]]="ja",1,IF(MitarbeiterFTE[[#This Row],[Sonst]]="ja",0,"input missing")))</f>
        <v>input missing</v>
      </c>
      <c r="AG106" s="130"/>
      <c r="AH106" s="117"/>
      <c r="AI106" s="408"/>
      <c r="AJ106" s="404"/>
      <c r="AK106" s="412"/>
      <c r="AL106" s="15" cm="1">
        <f t="array" ref="AL1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 s="15" t="str">
        <f>IF(Table6[[#This Row],[FT/WE]]=2,"",Table6[[#This Row],[Name]]&amp;Table6[[#This Row],[Tag]])</f>
        <v/>
      </c>
      <c r="AN106" s="117"/>
      <c r="AP106" s="14" t="str">
        <f t="shared" si="2"/>
        <v/>
      </c>
      <c r="AQ106" s="14" t="str">
        <f t="shared" si="3"/>
        <v/>
      </c>
    </row>
    <row r="107" spans="1:43" ht="14.5">
      <c r="A107" s="117"/>
      <c r="B107" s="201"/>
      <c r="C107" s="209"/>
      <c r="D107" s="210"/>
      <c r="E107" s="131"/>
      <c r="F107" s="132"/>
      <c r="G107" s="131"/>
      <c r="H107" s="117"/>
      <c r="I107" s="201"/>
      <c r="J107" s="201"/>
      <c r="K107" s="202"/>
      <c r="L107" s="202"/>
      <c r="M107" s="202"/>
      <c r="N107" s="201"/>
      <c r="O107" s="201"/>
      <c r="P107" s="202"/>
      <c r="Q107" s="202"/>
      <c r="R107" s="203"/>
      <c r="S107" s="204"/>
      <c r="T107" s="204"/>
      <c r="U107" s="205"/>
      <c r="V107" s="40" t="str" cm="1">
        <f t="array" ref="V1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 s="15" t="str">
        <f>_xlfn.LET(_xlpm.var,MitarbeiterFTE[[#This Row],[Name]]&amp;"|"&amp;MitarbeiterFTE[[#This Row],[Vorhaben]]&amp;"|"&amp;MitarbeiterFTE[[#This Row],[Monat]]&amp;"|"&amp;MitarbeiterFTE[[#This Row],[Jahr]], IF(_xlpm.var="|||","input missing",_xlpm.var))</f>
        <v>input missing</v>
      </c>
      <c r="AB107" s="15" t="e">
        <f>_xlfn.LET(
_xlpm.start,DATE(MitarbeiterFTE[[#This Row],[Jahr]],MitarbeiterFTE[[#This Row],[Monat]],1),
_xlpm.end,EOMONTH(_xlpm.start,0),
NETWORKDAYS(_xlpm.start,_xlpm.end))</f>
        <v>#NUM!</v>
      </c>
      <c r="AC107" s="318" t="e">
        <f>MitarbeiterFTE[[#This Row],[BWD]]-MitarbeiterFTE[[#This Row],[Sum Abwesend]]</f>
        <v>#NUM!</v>
      </c>
      <c r="AD107" s="318">
        <f>SUMIFS(MitarbeiterFTE[BWD],MitarbeiterFTE[Jahr],MitarbeiterFTE[[#This Row],[Jahr]],MitarbeiterFTE[Name],MitarbeiterFTE[[#This Row],[Name]])</f>
        <v>0</v>
      </c>
      <c r="AE107" s="318">
        <f>SUMIFS(MitarbeiterFTE[NWD],MitarbeiterFTE[Jahr],MitarbeiterFTE[[#This Row],[Jahr]],MitarbeiterFTE[Name],MitarbeiterFTE[[#This Row],[Name]])</f>
        <v>0</v>
      </c>
      <c r="AF107" s="15" t="str">
        <f>IF(MitarbeiterFTE[[#This Row],[HS]]="ja",2,IF(MitarbeiterFTE[[#This Row],[Tech]]="ja",1,IF(MitarbeiterFTE[[#This Row],[Sonst]]="ja",0,"input missing")))</f>
        <v>input missing</v>
      </c>
      <c r="AG107" s="130"/>
      <c r="AH107" s="117"/>
      <c r="AI107" s="408"/>
      <c r="AJ107" s="404"/>
      <c r="AK107" s="412"/>
      <c r="AL107" s="15" cm="1">
        <f t="array" ref="AL1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 s="15" t="str">
        <f>IF(Table6[[#This Row],[FT/WE]]=2,"",Table6[[#This Row],[Name]]&amp;Table6[[#This Row],[Tag]])</f>
        <v/>
      </c>
      <c r="AN107" s="117"/>
      <c r="AP107" s="14" t="str">
        <f t="shared" si="2"/>
        <v/>
      </c>
      <c r="AQ107" s="14" t="str">
        <f t="shared" si="3"/>
        <v/>
      </c>
    </row>
    <row r="108" spans="1:43" ht="14.5">
      <c r="A108" s="117"/>
      <c r="B108" s="201"/>
      <c r="C108" s="209"/>
      <c r="D108" s="210"/>
      <c r="E108" s="131"/>
      <c r="F108" s="132"/>
      <c r="G108" s="131"/>
      <c r="H108" s="117"/>
      <c r="I108" s="201"/>
      <c r="J108" s="201"/>
      <c r="K108" s="202"/>
      <c r="L108" s="202"/>
      <c r="M108" s="202"/>
      <c r="N108" s="201"/>
      <c r="O108" s="201"/>
      <c r="P108" s="202"/>
      <c r="Q108" s="202"/>
      <c r="R108" s="203"/>
      <c r="S108" s="204"/>
      <c r="T108" s="204"/>
      <c r="U108" s="205"/>
      <c r="V108" s="40" t="str" cm="1">
        <f t="array" ref="V1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 s="15" t="str">
        <f>_xlfn.LET(_xlpm.var,MitarbeiterFTE[[#This Row],[Name]]&amp;"|"&amp;MitarbeiterFTE[[#This Row],[Vorhaben]]&amp;"|"&amp;MitarbeiterFTE[[#This Row],[Monat]]&amp;"|"&amp;MitarbeiterFTE[[#This Row],[Jahr]], IF(_xlpm.var="|||","input missing",_xlpm.var))</f>
        <v>input missing</v>
      </c>
      <c r="AB108" s="15" t="e">
        <f>_xlfn.LET(
_xlpm.start,DATE(MitarbeiterFTE[[#This Row],[Jahr]],MitarbeiterFTE[[#This Row],[Monat]],1),
_xlpm.end,EOMONTH(_xlpm.start,0),
NETWORKDAYS(_xlpm.start,_xlpm.end))</f>
        <v>#NUM!</v>
      </c>
      <c r="AC108" s="318" t="e">
        <f>MitarbeiterFTE[[#This Row],[BWD]]-MitarbeiterFTE[[#This Row],[Sum Abwesend]]</f>
        <v>#NUM!</v>
      </c>
      <c r="AD108" s="318">
        <f>SUMIFS(MitarbeiterFTE[BWD],MitarbeiterFTE[Jahr],MitarbeiterFTE[[#This Row],[Jahr]],MitarbeiterFTE[Name],MitarbeiterFTE[[#This Row],[Name]])</f>
        <v>0</v>
      </c>
      <c r="AE108" s="318">
        <f>SUMIFS(MitarbeiterFTE[NWD],MitarbeiterFTE[Jahr],MitarbeiterFTE[[#This Row],[Jahr]],MitarbeiterFTE[Name],MitarbeiterFTE[[#This Row],[Name]])</f>
        <v>0</v>
      </c>
      <c r="AF108" s="15" t="str">
        <f>IF(MitarbeiterFTE[[#This Row],[HS]]="ja",2,IF(MitarbeiterFTE[[#This Row],[Tech]]="ja",1,IF(MitarbeiterFTE[[#This Row],[Sonst]]="ja",0,"input missing")))</f>
        <v>input missing</v>
      </c>
      <c r="AG108" s="130"/>
      <c r="AH108" s="117"/>
      <c r="AI108" s="408"/>
      <c r="AJ108" s="404"/>
      <c r="AK108" s="412"/>
      <c r="AL108" s="15" cm="1">
        <f t="array" ref="AL1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 s="15" t="str">
        <f>IF(Table6[[#This Row],[FT/WE]]=2,"",Table6[[#This Row],[Name]]&amp;Table6[[#This Row],[Tag]])</f>
        <v/>
      </c>
      <c r="AN108" s="117"/>
      <c r="AP108" s="14" t="str">
        <f t="shared" si="2"/>
        <v/>
      </c>
      <c r="AQ108" s="14" t="str">
        <f t="shared" si="3"/>
        <v/>
      </c>
    </row>
    <row r="109" spans="1:43" ht="14.5">
      <c r="A109" s="117"/>
      <c r="B109" s="201"/>
      <c r="C109" s="209"/>
      <c r="D109" s="210"/>
      <c r="E109" s="131"/>
      <c r="F109" s="132"/>
      <c r="G109" s="131"/>
      <c r="H109" s="117"/>
      <c r="I109" s="201"/>
      <c r="J109" s="201"/>
      <c r="K109" s="202"/>
      <c r="L109" s="202"/>
      <c r="M109" s="202"/>
      <c r="N109" s="201"/>
      <c r="O109" s="201"/>
      <c r="P109" s="202"/>
      <c r="Q109" s="202"/>
      <c r="R109" s="203"/>
      <c r="S109" s="204"/>
      <c r="T109" s="204"/>
      <c r="U109" s="205"/>
      <c r="V109" s="40" t="str" cm="1">
        <f t="array" ref="V1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 s="15" t="str">
        <f>_xlfn.LET(_xlpm.var,MitarbeiterFTE[[#This Row],[Name]]&amp;"|"&amp;MitarbeiterFTE[[#This Row],[Vorhaben]]&amp;"|"&amp;MitarbeiterFTE[[#This Row],[Monat]]&amp;"|"&amp;MitarbeiterFTE[[#This Row],[Jahr]], IF(_xlpm.var="|||","input missing",_xlpm.var))</f>
        <v>input missing</v>
      </c>
      <c r="AB109" s="15" t="e">
        <f>_xlfn.LET(
_xlpm.start,DATE(MitarbeiterFTE[[#This Row],[Jahr]],MitarbeiterFTE[[#This Row],[Monat]],1),
_xlpm.end,EOMONTH(_xlpm.start,0),
NETWORKDAYS(_xlpm.start,_xlpm.end))</f>
        <v>#NUM!</v>
      </c>
      <c r="AC109" s="318" t="e">
        <f>MitarbeiterFTE[[#This Row],[BWD]]-MitarbeiterFTE[[#This Row],[Sum Abwesend]]</f>
        <v>#NUM!</v>
      </c>
      <c r="AD109" s="318">
        <f>SUMIFS(MitarbeiterFTE[BWD],MitarbeiterFTE[Jahr],MitarbeiterFTE[[#This Row],[Jahr]],MitarbeiterFTE[Name],MitarbeiterFTE[[#This Row],[Name]])</f>
        <v>0</v>
      </c>
      <c r="AE109" s="318">
        <f>SUMIFS(MitarbeiterFTE[NWD],MitarbeiterFTE[Jahr],MitarbeiterFTE[[#This Row],[Jahr]],MitarbeiterFTE[Name],MitarbeiterFTE[[#This Row],[Name]])</f>
        <v>0</v>
      </c>
      <c r="AF109" s="15" t="str">
        <f>IF(MitarbeiterFTE[[#This Row],[HS]]="ja",2,IF(MitarbeiterFTE[[#This Row],[Tech]]="ja",1,IF(MitarbeiterFTE[[#This Row],[Sonst]]="ja",0,"input missing")))</f>
        <v>input missing</v>
      </c>
      <c r="AG109" s="130"/>
      <c r="AH109" s="117"/>
      <c r="AI109" s="408"/>
      <c r="AJ109" s="404"/>
      <c r="AK109" s="412"/>
      <c r="AL109" s="15" cm="1">
        <f t="array" ref="AL1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 s="15" t="str">
        <f>IF(Table6[[#This Row],[FT/WE]]=2,"",Table6[[#This Row],[Name]]&amp;Table6[[#This Row],[Tag]])</f>
        <v/>
      </c>
      <c r="AN109" s="117"/>
      <c r="AP109" s="14" t="str">
        <f t="shared" si="2"/>
        <v/>
      </c>
      <c r="AQ109" s="14" t="str">
        <f t="shared" si="3"/>
        <v/>
      </c>
    </row>
    <row r="110" spans="1:43" ht="14.5">
      <c r="A110" s="117"/>
      <c r="B110" s="201"/>
      <c r="C110" s="209"/>
      <c r="D110" s="210"/>
      <c r="E110" s="131"/>
      <c r="F110" s="132"/>
      <c r="G110" s="131"/>
      <c r="H110" s="117"/>
      <c r="I110" s="201"/>
      <c r="J110" s="201"/>
      <c r="K110" s="202"/>
      <c r="L110" s="202"/>
      <c r="M110" s="202"/>
      <c r="N110" s="201"/>
      <c r="O110" s="201"/>
      <c r="P110" s="202"/>
      <c r="Q110" s="202"/>
      <c r="R110" s="203"/>
      <c r="S110" s="204"/>
      <c r="T110" s="204"/>
      <c r="U110" s="205"/>
      <c r="V110" s="40" t="str" cm="1">
        <f t="array" ref="V1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 s="15" t="str">
        <f>_xlfn.LET(_xlpm.var,MitarbeiterFTE[[#This Row],[Name]]&amp;"|"&amp;MitarbeiterFTE[[#This Row],[Vorhaben]]&amp;"|"&amp;MitarbeiterFTE[[#This Row],[Monat]]&amp;"|"&amp;MitarbeiterFTE[[#This Row],[Jahr]], IF(_xlpm.var="|||","input missing",_xlpm.var))</f>
        <v>input missing</v>
      </c>
      <c r="AB110" s="15" t="e">
        <f>_xlfn.LET(
_xlpm.start,DATE(MitarbeiterFTE[[#This Row],[Jahr]],MitarbeiterFTE[[#This Row],[Monat]],1),
_xlpm.end,EOMONTH(_xlpm.start,0),
NETWORKDAYS(_xlpm.start,_xlpm.end))</f>
        <v>#NUM!</v>
      </c>
      <c r="AC110" s="318" t="e">
        <f>MitarbeiterFTE[[#This Row],[BWD]]-MitarbeiterFTE[[#This Row],[Sum Abwesend]]</f>
        <v>#NUM!</v>
      </c>
      <c r="AD110" s="318">
        <f>SUMIFS(MitarbeiterFTE[BWD],MitarbeiterFTE[Jahr],MitarbeiterFTE[[#This Row],[Jahr]],MitarbeiterFTE[Name],MitarbeiterFTE[[#This Row],[Name]])</f>
        <v>0</v>
      </c>
      <c r="AE110" s="318">
        <f>SUMIFS(MitarbeiterFTE[NWD],MitarbeiterFTE[Jahr],MitarbeiterFTE[[#This Row],[Jahr]],MitarbeiterFTE[Name],MitarbeiterFTE[[#This Row],[Name]])</f>
        <v>0</v>
      </c>
      <c r="AF110" s="15" t="str">
        <f>IF(MitarbeiterFTE[[#This Row],[HS]]="ja",2,IF(MitarbeiterFTE[[#This Row],[Tech]]="ja",1,IF(MitarbeiterFTE[[#This Row],[Sonst]]="ja",0,"input missing")))</f>
        <v>input missing</v>
      </c>
      <c r="AG110" s="130"/>
      <c r="AH110" s="117"/>
      <c r="AI110" s="408"/>
      <c r="AJ110" s="404"/>
      <c r="AK110" s="412"/>
      <c r="AL110" s="15" cm="1">
        <f t="array" ref="AL1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 s="15" t="str">
        <f>IF(Table6[[#This Row],[FT/WE]]=2,"",Table6[[#This Row],[Name]]&amp;Table6[[#This Row],[Tag]])</f>
        <v/>
      </c>
      <c r="AN110" s="117"/>
      <c r="AP110" s="14" t="str">
        <f t="shared" si="2"/>
        <v/>
      </c>
      <c r="AQ110" s="14" t="str">
        <f t="shared" si="3"/>
        <v/>
      </c>
    </row>
    <row r="111" spans="1:43" ht="14.5">
      <c r="A111" s="117"/>
      <c r="B111" s="201"/>
      <c r="C111" s="209"/>
      <c r="D111" s="210"/>
      <c r="E111" s="131"/>
      <c r="F111" s="132"/>
      <c r="G111" s="131"/>
      <c r="H111" s="117"/>
      <c r="I111" s="201"/>
      <c r="J111" s="201"/>
      <c r="K111" s="202"/>
      <c r="L111" s="202"/>
      <c r="M111" s="202"/>
      <c r="N111" s="201"/>
      <c r="O111" s="201"/>
      <c r="P111" s="202"/>
      <c r="Q111" s="202"/>
      <c r="R111" s="203"/>
      <c r="S111" s="204"/>
      <c r="T111" s="204"/>
      <c r="U111" s="205"/>
      <c r="V111" s="40" t="str" cm="1">
        <f t="array" ref="V1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 s="15" t="str">
        <f>_xlfn.LET(_xlpm.var,MitarbeiterFTE[[#This Row],[Name]]&amp;"|"&amp;MitarbeiterFTE[[#This Row],[Vorhaben]]&amp;"|"&amp;MitarbeiterFTE[[#This Row],[Monat]]&amp;"|"&amp;MitarbeiterFTE[[#This Row],[Jahr]], IF(_xlpm.var="|||","input missing",_xlpm.var))</f>
        <v>input missing</v>
      </c>
      <c r="AB111" s="15" t="e">
        <f>_xlfn.LET(
_xlpm.start,DATE(MitarbeiterFTE[[#This Row],[Jahr]],MitarbeiterFTE[[#This Row],[Monat]],1),
_xlpm.end,EOMONTH(_xlpm.start,0),
NETWORKDAYS(_xlpm.start,_xlpm.end))</f>
        <v>#NUM!</v>
      </c>
      <c r="AC111" s="318" t="e">
        <f>MitarbeiterFTE[[#This Row],[BWD]]-MitarbeiterFTE[[#This Row],[Sum Abwesend]]</f>
        <v>#NUM!</v>
      </c>
      <c r="AD111" s="318">
        <f>SUMIFS(MitarbeiterFTE[BWD],MitarbeiterFTE[Jahr],MitarbeiterFTE[[#This Row],[Jahr]],MitarbeiterFTE[Name],MitarbeiterFTE[[#This Row],[Name]])</f>
        <v>0</v>
      </c>
      <c r="AE111" s="318">
        <f>SUMIFS(MitarbeiterFTE[NWD],MitarbeiterFTE[Jahr],MitarbeiterFTE[[#This Row],[Jahr]],MitarbeiterFTE[Name],MitarbeiterFTE[[#This Row],[Name]])</f>
        <v>0</v>
      </c>
      <c r="AF111" s="15" t="str">
        <f>IF(MitarbeiterFTE[[#This Row],[HS]]="ja",2,IF(MitarbeiterFTE[[#This Row],[Tech]]="ja",1,IF(MitarbeiterFTE[[#This Row],[Sonst]]="ja",0,"input missing")))</f>
        <v>input missing</v>
      </c>
      <c r="AG111" s="130"/>
      <c r="AH111" s="117"/>
      <c r="AI111" s="408"/>
      <c r="AJ111" s="404"/>
      <c r="AK111" s="412"/>
      <c r="AL111" s="15" cm="1">
        <f t="array" ref="AL1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 s="15" t="str">
        <f>IF(Table6[[#This Row],[FT/WE]]=2,"",Table6[[#This Row],[Name]]&amp;Table6[[#This Row],[Tag]])</f>
        <v/>
      </c>
      <c r="AN111" s="117"/>
      <c r="AP111" s="14" t="str">
        <f t="shared" si="2"/>
        <v/>
      </c>
      <c r="AQ111" s="14" t="str">
        <f t="shared" si="3"/>
        <v/>
      </c>
    </row>
    <row r="112" spans="1:43" ht="14.5">
      <c r="A112" s="117"/>
      <c r="B112" s="201"/>
      <c r="C112" s="209"/>
      <c r="D112" s="210"/>
      <c r="E112" s="131"/>
      <c r="F112" s="132"/>
      <c r="G112" s="131"/>
      <c r="H112" s="117"/>
      <c r="I112" s="201"/>
      <c r="J112" s="201"/>
      <c r="K112" s="202"/>
      <c r="L112" s="202"/>
      <c r="M112" s="202"/>
      <c r="N112" s="201"/>
      <c r="O112" s="201"/>
      <c r="P112" s="202"/>
      <c r="Q112" s="202"/>
      <c r="R112" s="203"/>
      <c r="S112" s="204"/>
      <c r="T112" s="204"/>
      <c r="U112" s="205"/>
      <c r="V112" s="40" t="str" cm="1">
        <f t="array" ref="V1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 s="15" t="str">
        <f>_xlfn.LET(_xlpm.var,MitarbeiterFTE[[#This Row],[Name]]&amp;"|"&amp;MitarbeiterFTE[[#This Row],[Vorhaben]]&amp;"|"&amp;MitarbeiterFTE[[#This Row],[Monat]]&amp;"|"&amp;MitarbeiterFTE[[#This Row],[Jahr]], IF(_xlpm.var="|||","input missing",_xlpm.var))</f>
        <v>input missing</v>
      </c>
      <c r="AB112" s="15" t="e">
        <f>_xlfn.LET(
_xlpm.start,DATE(MitarbeiterFTE[[#This Row],[Jahr]],MitarbeiterFTE[[#This Row],[Monat]],1),
_xlpm.end,EOMONTH(_xlpm.start,0),
NETWORKDAYS(_xlpm.start,_xlpm.end))</f>
        <v>#NUM!</v>
      </c>
      <c r="AC112" s="318" t="e">
        <f>MitarbeiterFTE[[#This Row],[BWD]]-MitarbeiterFTE[[#This Row],[Sum Abwesend]]</f>
        <v>#NUM!</v>
      </c>
      <c r="AD112" s="318">
        <f>SUMIFS(MitarbeiterFTE[BWD],MitarbeiterFTE[Jahr],MitarbeiterFTE[[#This Row],[Jahr]],MitarbeiterFTE[Name],MitarbeiterFTE[[#This Row],[Name]])</f>
        <v>0</v>
      </c>
      <c r="AE112" s="318">
        <f>SUMIFS(MitarbeiterFTE[NWD],MitarbeiterFTE[Jahr],MitarbeiterFTE[[#This Row],[Jahr]],MitarbeiterFTE[Name],MitarbeiterFTE[[#This Row],[Name]])</f>
        <v>0</v>
      </c>
      <c r="AF112" s="15" t="str">
        <f>IF(MitarbeiterFTE[[#This Row],[HS]]="ja",2,IF(MitarbeiterFTE[[#This Row],[Tech]]="ja",1,IF(MitarbeiterFTE[[#This Row],[Sonst]]="ja",0,"input missing")))</f>
        <v>input missing</v>
      </c>
      <c r="AG112" s="130"/>
      <c r="AH112" s="117"/>
      <c r="AI112" s="408"/>
      <c r="AJ112" s="404"/>
      <c r="AK112" s="412"/>
      <c r="AL112" s="15" cm="1">
        <f t="array" ref="AL1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 s="15" t="str">
        <f>IF(Table6[[#This Row],[FT/WE]]=2,"",Table6[[#This Row],[Name]]&amp;Table6[[#This Row],[Tag]])</f>
        <v/>
      </c>
      <c r="AN112" s="117"/>
      <c r="AP112" s="14" t="str">
        <f t="shared" si="2"/>
        <v/>
      </c>
      <c r="AQ112" s="14" t="str">
        <f t="shared" si="3"/>
        <v/>
      </c>
    </row>
    <row r="113" spans="1:43" ht="14.5">
      <c r="A113" s="117"/>
      <c r="B113" s="201"/>
      <c r="C113" s="209"/>
      <c r="D113" s="210"/>
      <c r="E113" s="131"/>
      <c r="F113" s="132"/>
      <c r="G113" s="131"/>
      <c r="H113" s="117"/>
      <c r="I113" s="201"/>
      <c r="J113" s="201"/>
      <c r="K113" s="202"/>
      <c r="L113" s="202"/>
      <c r="M113" s="202"/>
      <c r="N113" s="201"/>
      <c r="O113" s="201"/>
      <c r="P113" s="202"/>
      <c r="Q113" s="202"/>
      <c r="R113" s="203"/>
      <c r="S113" s="204"/>
      <c r="T113" s="204"/>
      <c r="U113" s="205"/>
      <c r="V113" s="40" t="str" cm="1">
        <f t="array" ref="V1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 s="15" t="str">
        <f>_xlfn.LET(_xlpm.var,MitarbeiterFTE[[#This Row],[Name]]&amp;"|"&amp;MitarbeiterFTE[[#This Row],[Vorhaben]]&amp;"|"&amp;MitarbeiterFTE[[#This Row],[Monat]]&amp;"|"&amp;MitarbeiterFTE[[#This Row],[Jahr]], IF(_xlpm.var="|||","input missing",_xlpm.var))</f>
        <v>input missing</v>
      </c>
      <c r="AB113" s="15" t="e">
        <f>_xlfn.LET(
_xlpm.start,DATE(MitarbeiterFTE[[#This Row],[Jahr]],MitarbeiterFTE[[#This Row],[Monat]],1),
_xlpm.end,EOMONTH(_xlpm.start,0),
NETWORKDAYS(_xlpm.start,_xlpm.end))</f>
        <v>#NUM!</v>
      </c>
      <c r="AC113" s="318" t="e">
        <f>MitarbeiterFTE[[#This Row],[BWD]]-MitarbeiterFTE[[#This Row],[Sum Abwesend]]</f>
        <v>#NUM!</v>
      </c>
      <c r="AD113" s="318">
        <f>SUMIFS(MitarbeiterFTE[BWD],MitarbeiterFTE[Jahr],MitarbeiterFTE[[#This Row],[Jahr]],MitarbeiterFTE[Name],MitarbeiterFTE[[#This Row],[Name]])</f>
        <v>0</v>
      </c>
      <c r="AE113" s="318">
        <f>SUMIFS(MitarbeiterFTE[NWD],MitarbeiterFTE[Jahr],MitarbeiterFTE[[#This Row],[Jahr]],MitarbeiterFTE[Name],MitarbeiterFTE[[#This Row],[Name]])</f>
        <v>0</v>
      </c>
      <c r="AF113" s="15" t="str">
        <f>IF(MitarbeiterFTE[[#This Row],[HS]]="ja",2,IF(MitarbeiterFTE[[#This Row],[Tech]]="ja",1,IF(MitarbeiterFTE[[#This Row],[Sonst]]="ja",0,"input missing")))</f>
        <v>input missing</v>
      </c>
      <c r="AG113" s="130"/>
      <c r="AH113" s="117"/>
      <c r="AI113" s="408"/>
      <c r="AJ113" s="404"/>
      <c r="AK113" s="412"/>
      <c r="AL113" s="15" cm="1">
        <f t="array" ref="AL1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 s="15" t="str">
        <f>IF(Table6[[#This Row],[FT/WE]]=2,"",Table6[[#This Row],[Name]]&amp;Table6[[#This Row],[Tag]])</f>
        <v/>
      </c>
      <c r="AN113" s="117"/>
      <c r="AP113" s="14" t="str">
        <f t="shared" si="2"/>
        <v/>
      </c>
      <c r="AQ113" s="14" t="str">
        <f t="shared" si="3"/>
        <v/>
      </c>
    </row>
    <row r="114" spans="1:43" ht="14.5">
      <c r="A114" s="117"/>
      <c r="B114" s="201"/>
      <c r="C114" s="209"/>
      <c r="D114" s="210"/>
      <c r="E114" s="131"/>
      <c r="F114" s="132"/>
      <c r="G114" s="131"/>
      <c r="H114" s="117"/>
      <c r="I114" s="201"/>
      <c r="J114" s="201"/>
      <c r="K114" s="202"/>
      <c r="L114" s="202"/>
      <c r="M114" s="202"/>
      <c r="N114" s="201"/>
      <c r="O114" s="201"/>
      <c r="P114" s="202"/>
      <c r="Q114" s="202"/>
      <c r="R114" s="203"/>
      <c r="S114" s="204"/>
      <c r="T114" s="204"/>
      <c r="U114" s="205"/>
      <c r="V114" s="40" t="str" cm="1">
        <f t="array" ref="V1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 s="15" t="str">
        <f>_xlfn.LET(_xlpm.var,MitarbeiterFTE[[#This Row],[Name]]&amp;"|"&amp;MitarbeiterFTE[[#This Row],[Vorhaben]]&amp;"|"&amp;MitarbeiterFTE[[#This Row],[Monat]]&amp;"|"&amp;MitarbeiterFTE[[#This Row],[Jahr]], IF(_xlpm.var="|||","input missing",_xlpm.var))</f>
        <v>input missing</v>
      </c>
      <c r="AB114" s="15" t="e">
        <f>_xlfn.LET(
_xlpm.start,DATE(MitarbeiterFTE[[#This Row],[Jahr]],MitarbeiterFTE[[#This Row],[Monat]],1),
_xlpm.end,EOMONTH(_xlpm.start,0),
NETWORKDAYS(_xlpm.start,_xlpm.end))</f>
        <v>#NUM!</v>
      </c>
      <c r="AC114" s="318" t="e">
        <f>MitarbeiterFTE[[#This Row],[BWD]]-MitarbeiterFTE[[#This Row],[Sum Abwesend]]</f>
        <v>#NUM!</v>
      </c>
      <c r="AD114" s="318">
        <f>SUMIFS(MitarbeiterFTE[BWD],MitarbeiterFTE[Jahr],MitarbeiterFTE[[#This Row],[Jahr]],MitarbeiterFTE[Name],MitarbeiterFTE[[#This Row],[Name]])</f>
        <v>0</v>
      </c>
      <c r="AE114" s="318">
        <f>SUMIFS(MitarbeiterFTE[NWD],MitarbeiterFTE[Jahr],MitarbeiterFTE[[#This Row],[Jahr]],MitarbeiterFTE[Name],MitarbeiterFTE[[#This Row],[Name]])</f>
        <v>0</v>
      </c>
      <c r="AF114" s="15" t="str">
        <f>IF(MitarbeiterFTE[[#This Row],[HS]]="ja",2,IF(MitarbeiterFTE[[#This Row],[Tech]]="ja",1,IF(MitarbeiterFTE[[#This Row],[Sonst]]="ja",0,"input missing")))</f>
        <v>input missing</v>
      </c>
      <c r="AG114" s="130"/>
      <c r="AH114" s="117"/>
      <c r="AI114" s="408"/>
      <c r="AJ114" s="404"/>
      <c r="AK114" s="412"/>
      <c r="AL114" s="15" cm="1">
        <f t="array" ref="AL1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 s="15" t="str">
        <f>IF(Table6[[#This Row],[FT/WE]]=2,"",Table6[[#This Row],[Name]]&amp;Table6[[#This Row],[Tag]])</f>
        <v/>
      </c>
      <c r="AN114" s="117"/>
      <c r="AP114" s="14" t="str">
        <f t="shared" si="2"/>
        <v/>
      </c>
      <c r="AQ114" s="14" t="str">
        <f t="shared" si="3"/>
        <v/>
      </c>
    </row>
    <row r="115" spans="1:43" ht="14.5">
      <c r="A115" s="117"/>
      <c r="B115" s="201"/>
      <c r="C115" s="209"/>
      <c r="D115" s="210"/>
      <c r="E115" s="131"/>
      <c r="F115" s="132"/>
      <c r="G115" s="131"/>
      <c r="H115" s="117"/>
      <c r="I115" s="201"/>
      <c r="J115" s="201"/>
      <c r="K115" s="202"/>
      <c r="L115" s="202"/>
      <c r="M115" s="202"/>
      <c r="N115" s="201"/>
      <c r="O115" s="201"/>
      <c r="P115" s="202"/>
      <c r="Q115" s="202"/>
      <c r="R115" s="203"/>
      <c r="S115" s="204"/>
      <c r="T115" s="204"/>
      <c r="U115" s="205"/>
      <c r="V115" s="40" t="str" cm="1">
        <f t="array" ref="V1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 s="15" t="str">
        <f>_xlfn.LET(_xlpm.var,MitarbeiterFTE[[#This Row],[Name]]&amp;"|"&amp;MitarbeiterFTE[[#This Row],[Vorhaben]]&amp;"|"&amp;MitarbeiterFTE[[#This Row],[Monat]]&amp;"|"&amp;MitarbeiterFTE[[#This Row],[Jahr]], IF(_xlpm.var="|||","input missing",_xlpm.var))</f>
        <v>input missing</v>
      </c>
      <c r="AB115" s="15" t="e">
        <f>_xlfn.LET(
_xlpm.start,DATE(MitarbeiterFTE[[#This Row],[Jahr]],MitarbeiterFTE[[#This Row],[Monat]],1),
_xlpm.end,EOMONTH(_xlpm.start,0),
NETWORKDAYS(_xlpm.start,_xlpm.end))</f>
        <v>#NUM!</v>
      </c>
      <c r="AC115" s="318" t="e">
        <f>MitarbeiterFTE[[#This Row],[BWD]]-MitarbeiterFTE[[#This Row],[Sum Abwesend]]</f>
        <v>#NUM!</v>
      </c>
      <c r="AD115" s="318">
        <f>SUMIFS(MitarbeiterFTE[BWD],MitarbeiterFTE[Jahr],MitarbeiterFTE[[#This Row],[Jahr]],MitarbeiterFTE[Name],MitarbeiterFTE[[#This Row],[Name]])</f>
        <v>0</v>
      </c>
      <c r="AE115" s="318">
        <f>SUMIFS(MitarbeiterFTE[NWD],MitarbeiterFTE[Jahr],MitarbeiterFTE[[#This Row],[Jahr]],MitarbeiterFTE[Name],MitarbeiterFTE[[#This Row],[Name]])</f>
        <v>0</v>
      </c>
      <c r="AF115" s="15" t="str">
        <f>IF(MitarbeiterFTE[[#This Row],[HS]]="ja",2,IF(MitarbeiterFTE[[#This Row],[Tech]]="ja",1,IF(MitarbeiterFTE[[#This Row],[Sonst]]="ja",0,"input missing")))</f>
        <v>input missing</v>
      </c>
      <c r="AG115" s="130"/>
      <c r="AH115" s="117"/>
      <c r="AI115" s="408"/>
      <c r="AJ115" s="404"/>
      <c r="AK115" s="412"/>
      <c r="AL115" s="15" cm="1">
        <f t="array" ref="AL1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 s="15" t="str">
        <f>IF(Table6[[#This Row],[FT/WE]]=2,"",Table6[[#This Row],[Name]]&amp;Table6[[#This Row],[Tag]])</f>
        <v/>
      </c>
      <c r="AN115" s="117"/>
      <c r="AP115" s="14" t="str">
        <f t="shared" si="2"/>
        <v/>
      </c>
      <c r="AQ115" s="14" t="str">
        <f t="shared" si="3"/>
        <v/>
      </c>
    </row>
    <row r="116" spans="1:43" ht="14.5">
      <c r="A116" s="117"/>
      <c r="B116" s="201"/>
      <c r="C116" s="209"/>
      <c r="D116" s="210"/>
      <c r="E116" s="131"/>
      <c r="F116" s="132"/>
      <c r="G116" s="131"/>
      <c r="H116" s="117"/>
      <c r="I116" s="201"/>
      <c r="J116" s="201"/>
      <c r="K116" s="202"/>
      <c r="L116" s="202"/>
      <c r="M116" s="202"/>
      <c r="N116" s="201"/>
      <c r="O116" s="201"/>
      <c r="P116" s="202"/>
      <c r="Q116" s="202"/>
      <c r="R116" s="203"/>
      <c r="S116" s="204"/>
      <c r="T116" s="204"/>
      <c r="U116" s="205"/>
      <c r="V116" s="40" t="str" cm="1">
        <f t="array" ref="V1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 s="15" t="str">
        <f>_xlfn.LET(_xlpm.var,MitarbeiterFTE[[#This Row],[Name]]&amp;"|"&amp;MitarbeiterFTE[[#This Row],[Vorhaben]]&amp;"|"&amp;MitarbeiterFTE[[#This Row],[Monat]]&amp;"|"&amp;MitarbeiterFTE[[#This Row],[Jahr]], IF(_xlpm.var="|||","input missing",_xlpm.var))</f>
        <v>input missing</v>
      </c>
      <c r="AB116" s="15" t="e">
        <f>_xlfn.LET(
_xlpm.start,DATE(MitarbeiterFTE[[#This Row],[Jahr]],MitarbeiterFTE[[#This Row],[Monat]],1),
_xlpm.end,EOMONTH(_xlpm.start,0),
NETWORKDAYS(_xlpm.start,_xlpm.end))</f>
        <v>#NUM!</v>
      </c>
      <c r="AC116" s="318" t="e">
        <f>MitarbeiterFTE[[#This Row],[BWD]]-MitarbeiterFTE[[#This Row],[Sum Abwesend]]</f>
        <v>#NUM!</v>
      </c>
      <c r="AD116" s="318">
        <f>SUMIFS(MitarbeiterFTE[BWD],MitarbeiterFTE[Jahr],MitarbeiterFTE[[#This Row],[Jahr]],MitarbeiterFTE[Name],MitarbeiterFTE[[#This Row],[Name]])</f>
        <v>0</v>
      </c>
      <c r="AE116" s="318">
        <f>SUMIFS(MitarbeiterFTE[NWD],MitarbeiterFTE[Jahr],MitarbeiterFTE[[#This Row],[Jahr]],MitarbeiterFTE[Name],MitarbeiterFTE[[#This Row],[Name]])</f>
        <v>0</v>
      </c>
      <c r="AF116" s="15" t="str">
        <f>IF(MitarbeiterFTE[[#This Row],[HS]]="ja",2,IF(MitarbeiterFTE[[#This Row],[Tech]]="ja",1,IF(MitarbeiterFTE[[#This Row],[Sonst]]="ja",0,"input missing")))</f>
        <v>input missing</v>
      </c>
      <c r="AG116" s="130"/>
      <c r="AH116" s="117"/>
      <c r="AI116" s="408"/>
      <c r="AJ116" s="404"/>
      <c r="AK116" s="412"/>
      <c r="AL116" s="15" cm="1">
        <f t="array" ref="AL1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 s="15" t="str">
        <f>IF(Table6[[#This Row],[FT/WE]]=2,"",Table6[[#This Row],[Name]]&amp;Table6[[#This Row],[Tag]])</f>
        <v/>
      </c>
      <c r="AN116" s="117"/>
      <c r="AP116" s="14" t="str">
        <f t="shared" si="2"/>
        <v/>
      </c>
      <c r="AQ116" s="14" t="str">
        <f t="shared" si="3"/>
        <v/>
      </c>
    </row>
    <row r="117" spans="1:43" ht="14.5">
      <c r="A117" s="117"/>
      <c r="B117" s="201"/>
      <c r="C117" s="209"/>
      <c r="D117" s="210"/>
      <c r="E117" s="131"/>
      <c r="F117" s="132"/>
      <c r="G117" s="131"/>
      <c r="H117" s="117"/>
      <c r="I117" s="201"/>
      <c r="J117" s="201"/>
      <c r="K117" s="202"/>
      <c r="L117" s="202"/>
      <c r="M117" s="202"/>
      <c r="N117" s="201"/>
      <c r="O117" s="201"/>
      <c r="P117" s="202"/>
      <c r="Q117" s="202"/>
      <c r="R117" s="203"/>
      <c r="S117" s="204"/>
      <c r="T117" s="204"/>
      <c r="U117" s="205"/>
      <c r="V117" s="40" t="str" cm="1">
        <f t="array" ref="V1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 s="15" t="str">
        <f>_xlfn.LET(_xlpm.var,MitarbeiterFTE[[#This Row],[Name]]&amp;"|"&amp;MitarbeiterFTE[[#This Row],[Vorhaben]]&amp;"|"&amp;MitarbeiterFTE[[#This Row],[Monat]]&amp;"|"&amp;MitarbeiterFTE[[#This Row],[Jahr]], IF(_xlpm.var="|||","input missing",_xlpm.var))</f>
        <v>input missing</v>
      </c>
      <c r="AB117" s="15" t="e">
        <f>_xlfn.LET(
_xlpm.start,DATE(MitarbeiterFTE[[#This Row],[Jahr]],MitarbeiterFTE[[#This Row],[Monat]],1),
_xlpm.end,EOMONTH(_xlpm.start,0),
NETWORKDAYS(_xlpm.start,_xlpm.end))</f>
        <v>#NUM!</v>
      </c>
      <c r="AC117" s="318" t="e">
        <f>MitarbeiterFTE[[#This Row],[BWD]]-MitarbeiterFTE[[#This Row],[Sum Abwesend]]</f>
        <v>#NUM!</v>
      </c>
      <c r="AD117" s="318">
        <f>SUMIFS(MitarbeiterFTE[BWD],MitarbeiterFTE[Jahr],MitarbeiterFTE[[#This Row],[Jahr]],MitarbeiterFTE[Name],MitarbeiterFTE[[#This Row],[Name]])</f>
        <v>0</v>
      </c>
      <c r="AE117" s="318">
        <f>SUMIFS(MitarbeiterFTE[NWD],MitarbeiterFTE[Jahr],MitarbeiterFTE[[#This Row],[Jahr]],MitarbeiterFTE[Name],MitarbeiterFTE[[#This Row],[Name]])</f>
        <v>0</v>
      </c>
      <c r="AF117" s="15" t="str">
        <f>IF(MitarbeiterFTE[[#This Row],[HS]]="ja",2,IF(MitarbeiterFTE[[#This Row],[Tech]]="ja",1,IF(MitarbeiterFTE[[#This Row],[Sonst]]="ja",0,"input missing")))</f>
        <v>input missing</v>
      </c>
      <c r="AG117" s="130"/>
      <c r="AH117" s="117"/>
      <c r="AI117" s="408"/>
      <c r="AJ117" s="404"/>
      <c r="AK117" s="412"/>
      <c r="AL117" s="15" cm="1">
        <f t="array" ref="AL1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 s="15" t="str">
        <f>IF(Table6[[#This Row],[FT/WE]]=2,"",Table6[[#This Row],[Name]]&amp;Table6[[#This Row],[Tag]])</f>
        <v/>
      </c>
      <c r="AN117" s="117"/>
      <c r="AP117" s="14" t="str">
        <f t="shared" si="2"/>
        <v/>
      </c>
      <c r="AQ117" s="14" t="str">
        <f t="shared" si="3"/>
        <v/>
      </c>
    </row>
    <row r="118" spans="1:43" ht="14.5">
      <c r="A118" s="117"/>
      <c r="B118" s="201"/>
      <c r="C118" s="209"/>
      <c r="D118" s="210"/>
      <c r="E118" s="131"/>
      <c r="F118" s="132"/>
      <c r="G118" s="131"/>
      <c r="H118" s="117"/>
      <c r="I118" s="201"/>
      <c r="J118" s="201"/>
      <c r="K118" s="202"/>
      <c r="L118" s="202"/>
      <c r="M118" s="202"/>
      <c r="N118" s="201"/>
      <c r="O118" s="201"/>
      <c r="P118" s="202"/>
      <c r="Q118" s="202"/>
      <c r="R118" s="203"/>
      <c r="S118" s="204"/>
      <c r="T118" s="204"/>
      <c r="U118" s="205"/>
      <c r="V118" s="40" t="str" cm="1">
        <f t="array" ref="V1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 s="15" t="str">
        <f>_xlfn.LET(_xlpm.var,MitarbeiterFTE[[#This Row],[Name]]&amp;"|"&amp;MitarbeiterFTE[[#This Row],[Vorhaben]]&amp;"|"&amp;MitarbeiterFTE[[#This Row],[Monat]]&amp;"|"&amp;MitarbeiterFTE[[#This Row],[Jahr]], IF(_xlpm.var="|||","input missing",_xlpm.var))</f>
        <v>input missing</v>
      </c>
      <c r="AB118" s="15" t="e">
        <f>_xlfn.LET(
_xlpm.start,DATE(MitarbeiterFTE[[#This Row],[Jahr]],MitarbeiterFTE[[#This Row],[Monat]],1),
_xlpm.end,EOMONTH(_xlpm.start,0),
NETWORKDAYS(_xlpm.start,_xlpm.end))</f>
        <v>#NUM!</v>
      </c>
      <c r="AC118" s="318" t="e">
        <f>MitarbeiterFTE[[#This Row],[BWD]]-MitarbeiterFTE[[#This Row],[Sum Abwesend]]</f>
        <v>#NUM!</v>
      </c>
      <c r="AD118" s="318">
        <f>SUMIFS(MitarbeiterFTE[BWD],MitarbeiterFTE[Jahr],MitarbeiterFTE[[#This Row],[Jahr]],MitarbeiterFTE[Name],MitarbeiterFTE[[#This Row],[Name]])</f>
        <v>0</v>
      </c>
      <c r="AE118" s="318">
        <f>SUMIFS(MitarbeiterFTE[NWD],MitarbeiterFTE[Jahr],MitarbeiterFTE[[#This Row],[Jahr]],MitarbeiterFTE[Name],MitarbeiterFTE[[#This Row],[Name]])</f>
        <v>0</v>
      </c>
      <c r="AF118" s="15" t="str">
        <f>IF(MitarbeiterFTE[[#This Row],[HS]]="ja",2,IF(MitarbeiterFTE[[#This Row],[Tech]]="ja",1,IF(MitarbeiterFTE[[#This Row],[Sonst]]="ja",0,"input missing")))</f>
        <v>input missing</v>
      </c>
      <c r="AG118" s="130"/>
      <c r="AH118" s="117"/>
      <c r="AI118" s="408"/>
      <c r="AJ118" s="404"/>
      <c r="AK118" s="412"/>
      <c r="AL118" s="15" cm="1">
        <f t="array" ref="AL1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 s="15" t="str">
        <f>IF(Table6[[#This Row],[FT/WE]]=2,"",Table6[[#This Row],[Name]]&amp;Table6[[#This Row],[Tag]])</f>
        <v/>
      </c>
      <c r="AN118" s="117"/>
      <c r="AP118" s="14" t="str">
        <f t="shared" si="2"/>
        <v/>
      </c>
      <c r="AQ118" s="14" t="str">
        <f t="shared" si="3"/>
        <v/>
      </c>
    </row>
    <row r="119" spans="1:43" ht="14.5">
      <c r="A119" s="117"/>
      <c r="B119" s="201"/>
      <c r="C119" s="209"/>
      <c r="D119" s="210"/>
      <c r="E119" s="131"/>
      <c r="F119" s="132"/>
      <c r="G119" s="131"/>
      <c r="H119" s="117"/>
      <c r="I119" s="201"/>
      <c r="J119" s="201"/>
      <c r="K119" s="202"/>
      <c r="L119" s="202"/>
      <c r="M119" s="202"/>
      <c r="N119" s="201"/>
      <c r="O119" s="201"/>
      <c r="P119" s="202"/>
      <c r="Q119" s="202"/>
      <c r="R119" s="203"/>
      <c r="S119" s="204"/>
      <c r="T119" s="204"/>
      <c r="U119" s="205"/>
      <c r="V119" s="40" t="str" cm="1">
        <f t="array" ref="V1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 s="15" t="str">
        <f>_xlfn.LET(_xlpm.var,MitarbeiterFTE[[#This Row],[Name]]&amp;"|"&amp;MitarbeiterFTE[[#This Row],[Vorhaben]]&amp;"|"&amp;MitarbeiterFTE[[#This Row],[Monat]]&amp;"|"&amp;MitarbeiterFTE[[#This Row],[Jahr]], IF(_xlpm.var="|||","input missing",_xlpm.var))</f>
        <v>input missing</v>
      </c>
      <c r="AB119" s="15" t="e">
        <f>_xlfn.LET(
_xlpm.start,DATE(MitarbeiterFTE[[#This Row],[Jahr]],MitarbeiterFTE[[#This Row],[Monat]],1),
_xlpm.end,EOMONTH(_xlpm.start,0),
NETWORKDAYS(_xlpm.start,_xlpm.end))</f>
        <v>#NUM!</v>
      </c>
      <c r="AC119" s="318" t="e">
        <f>MitarbeiterFTE[[#This Row],[BWD]]-MitarbeiterFTE[[#This Row],[Sum Abwesend]]</f>
        <v>#NUM!</v>
      </c>
      <c r="AD119" s="318">
        <f>SUMIFS(MitarbeiterFTE[BWD],MitarbeiterFTE[Jahr],MitarbeiterFTE[[#This Row],[Jahr]],MitarbeiterFTE[Name],MitarbeiterFTE[[#This Row],[Name]])</f>
        <v>0</v>
      </c>
      <c r="AE119" s="318">
        <f>SUMIFS(MitarbeiterFTE[NWD],MitarbeiterFTE[Jahr],MitarbeiterFTE[[#This Row],[Jahr]],MitarbeiterFTE[Name],MitarbeiterFTE[[#This Row],[Name]])</f>
        <v>0</v>
      </c>
      <c r="AF119" s="15" t="str">
        <f>IF(MitarbeiterFTE[[#This Row],[HS]]="ja",2,IF(MitarbeiterFTE[[#This Row],[Tech]]="ja",1,IF(MitarbeiterFTE[[#This Row],[Sonst]]="ja",0,"input missing")))</f>
        <v>input missing</v>
      </c>
      <c r="AG119" s="130"/>
      <c r="AH119" s="117"/>
      <c r="AI119" s="408"/>
      <c r="AJ119" s="404"/>
      <c r="AK119" s="412"/>
      <c r="AL119" s="15" cm="1">
        <f t="array" ref="AL1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 s="15" t="str">
        <f>IF(Table6[[#This Row],[FT/WE]]=2,"",Table6[[#This Row],[Name]]&amp;Table6[[#This Row],[Tag]])</f>
        <v/>
      </c>
      <c r="AN119" s="117"/>
      <c r="AP119" s="14" t="str">
        <f t="shared" si="2"/>
        <v/>
      </c>
      <c r="AQ119" s="14" t="str">
        <f t="shared" si="3"/>
        <v/>
      </c>
    </row>
    <row r="120" spans="1:43" ht="14.5">
      <c r="A120" s="117"/>
      <c r="B120" s="201"/>
      <c r="C120" s="209"/>
      <c r="D120" s="210"/>
      <c r="E120" s="131"/>
      <c r="F120" s="132"/>
      <c r="G120" s="131"/>
      <c r="H120" s="117"/>
      <c r="I120" s="201"/>
      <c r="J120" s="201"/>
      <c r="K120" s="202"/>
      <c r="L120" s="202"/>
      <c r="M120" s="202"/>
      <c r="N120" s="201"/>
      <c r="O120" s="201"/>
      <c r="P120" s="202"/>
      <c r="Q120" s="202"/>
      <c r="R120" s="203"/>
      <c r="S120" s="204"/>
      <c r="T120" s="204"/>
      <c r="U120" s="205"/>
      <c r="V120" s="40" t="str" cm="1">
        <f t="array" ref="V1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 s="15" t="str">
        <f>_xlfn.LET(_xlpm.var,MitarbeiterFTE[[#This Row],[Name]]&amp;"|"&amp;MitarbeiterFTE[[#This Row],[Vorhaben]]&amp;"|"&amp;MitarbeiterFTE[[#This Row],[Monat]]&amp;"|"&amp;MitarbeiterFTE[[#This Row],[Jahr]], IF(_xlpm.var="|||","input missing",_xlpm.var))</f>
        <v>input missing</v>
      </c>
      <c r="AB120" s="15" t="e">
        <f>_xlfn.LET(
_xlpm.start,DATE(MitarbeiterFTE[[#This Row],[Jahr]],MitarbeiterFTE[[#This Row],[Monat]],1),
_xlpm.end,EOMONTH(_xlpm.start,0),
NETWORKDAYS(_xlpm.start,_xlpm.end))</f>
        <v>#NUM!</v>
      </c>
      <c r="AC120" s="318" t="e">
        <f>MitarbeiterFTE[[#This Row],[BWD]]-MitarbeiterFTE[[#This Row],[Sum Abwesend]]</f>
        <v>#NUM!</v>
      </c>
      <c r="AD120" s="318">
        <f>SUMIFS(MitarbeiterFTE[BWD],MitarbeiterFTE[Jahr],MitarbeiterFTE[[#This Row],[Jahr]],MitarbeiterFTE[Name],MitarbeiterFTE[[#This Row],[Name]])</f>
        <v>0</v>
      </c>
      <c r="AE120" s="318">
        <f>SUMIFS(MitarbeiterFTE[NWD],MitarbeiterFTE[Jahr],MitarbeiterFTE[[#This Row],[Jahr]],MitarbeiterFTE[Name],MitarbeiterFTE[[#This Row],[Name]])</f>
        <v>0</v>
      </c>
      <c r="AF120" s="15" t="str">
        <f>IF(MitarbeiterFTE[[#This Row],[HS]]="ja",2,IF(MitarbeiterFTE[[#This Row],[Tech]]="ja",1,IF(MitarbeiterFTE[[#This Row],[Sonst]]="ja",0,"input missing")))</f>
        <v>input missing</v>
      </c>
      <c r="AG120" s="130"/>
      <c r="AH120" s="117"/>
      <c r="AI120" s="408"/>
      <c r="AJ120" s="404"/>
      <c r="AK120" s="412"/>
      <c r="AL120" s="15" cm="1">
        <f t="array" ref="AL1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 s="15" t="str">
        <f>IF(Table6[[#This Row],[FT/WE]]=2,"",Table6[[#This Row],[Name]]&amp;Table6[[#This Row],[Tag]])</f>
        <v/>
      </c>
      <c r="AN120" s="117"/>
      <c r="AP120" s="14" t="str">
        <f t="shared" si="2"/>
        <v/>
      </c>
      <c r="AQ120" s="14" t="str">
        <f t="shared" si="3"/>
        <v/>
      </c>
    </row>
    <row r="121" spans="1:43" ht="14.5">
      <c r="A121" s="117"/>
      <c r="B121" s="201"/>
      <c r="C121" s="209"/>
      <c r="D121" s="210"/>
      <c r="E121" s="131"/>
      <c r="F121" s="132"/>
      <c r="G121" s="131"/>
      <c r="H121" s="117"/>
      <c r="I121" s="201"/>
      <c r="J121" s="201"/>
      <c r="K121" s="202"/>
      <c r="L121" s="202"/>
      <c r="M121" s="202"/>
      <c r="N121" s="201"/>
      <c r="O121" s="201"/>
      <c r="P121" s="202"/>
      <c r="Q121" s="202"/>
      <c r="R121" s="203"/>
      <c r="S121" s="204"/>
      <c r="T121" s="204"/>
      <c r="U121" s="205"/>
      <c r="V121" s="40" t="str" cm="1">
        <f t="array" ref="V1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 s="15" t="str">
        <f>_xlfn.LET(_xlpm.var,MitarbeiterFTE[[#This Row],[Name]]&amp;"|"&amp;MitarbeiterFTE[[#This Row],[Vorhaben]]&amp;"|"&amp;MitarbeiterFTE[[#This Row],[Monat]]&amp;"|"&amp;MitarbeiterFTE[[#This Row],[Jahr]], IF(_xlpm.var="|||","input missing",_xlpm.var))</f>
        <v>input missing</v>
      </c>
      <c r="AB121" s="15" t="e">
        <f>_xlfn.LET(
_xlpm.start,DATE(MitarbeiterFTE[[#This Row],[Jahr]],MitarbeiterFTE[[#This Row],[Monat]],1),
_xlpm.end,EOMONTH(_xlpm.start,0),
NETWORKDAYS(_xlpm.start,_xlpm.end))</f>
        <v>#NUM!</v>
      </c>
      <c r="AC121" s="318" t="e">
        <f>MitarbeiterFTE[[#This Row],[BWD]]-MitarbeiterFTE[[#This Row],[Sum Abwesend]]</f>
        <v>#NUM!</v>
      </c>
      <c r="AD121" s="318">
        <f>SUMIFS(MitarbeiterFTE[BWD],MitarbeiterFTE[Jahr],MitarbeiterFTE[[#This Row],[Jahr]],MitarbeiterFTE[Name],MitarbeiterFTE[[#This Row],[Name]])</f>
        <v>0</v>
      </c>
      <c r="AE121" s="318">
        <f>SUMIFS(MitarbeiterFTE[NWD],MitarbeiterFTE[Jahr],MitarbeiterFTE[[#This Row],[Jahr]],MitarbeiterFTE[Name],MitarbeiterFTE[[#This Row],[Name]])</f>
        <v>0</v>
      </c>
      <c r="AF121" s="15" t="str">
        <f>IF(MitarbeiterFTE[[#This Row],[HS]]="ja",2,IF(MitarbeiterFTE[[#This Row],[Tech]]="ja",1,IF(MitarbeiterFTE[[#This Row],[Sonst]]="ja",0,"input missing")))</f>
        <v>input missing</v>
      </c>
      <c r="AG121" s="130"/>
      <c r="AH121" s="117"/>
      <c r="AI121" s="408"/>
      <c r="AJ121" s="404"/>
      <c r="AK121" s="412"/>
      <c r="AL121" s="15" cm="1">
        <f t="array" ref="AL1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 s="15" t="str">
        <f>IF(Table6[[#This Row],[FT/WE]]=2,"",Table6[[#This Row],[Name]]&amp;Table6[[#This Row],[Tag]])</f>
        <v/>
      </c>
      <c r="AN121" s="117"/>
      <c r="AP121" s="14" t="str">
        <f t="shared" si="2"/>
        <v/>
      </c>
      <c r="AQ121" s="14" t="str">
        <f t="shared" si="3"/>
        <v/>
      </c>
    </row>
    <row r="122" spans="1:43" ht="14.5">
      <c r="A122" s="117"/>
      <c r="B122" s="201"/>
      <c r="C122" s="209"/>
      <c r="D122" s="210"/>
      <c r="E122" s="131"/>
      <c r="F122" s="132"/>
      <c r="G122" s="131"/>
      <c r="H122" s="117"/>
      <c r="I122" s="201"/>
      <c r="J122" s="201"/>
      <c r="K122" s="202"/>
      <c r="L122" s="202"/>
      <c r="M122" s="202"/>
      <c r="N122" s="201"/>
      <c r="O122" s="201"/>
      <c r="P122" s="202"/>
      <c r="Q122" s="202"/>
      <c r="R122" s="203"/>
      <c r="S122" s="204"/>
      <c r="T122" s="204"/>
      <c r="U122" s="205"/>
      <c r="V122" s="40" t="str" cm="1">
        <f t="array" ref="V1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 s="15" t="str">
        <f>_xlfn.LET(_xlpm.var,MitarbeiterFTE[[#This Row],[Name]]&amp;"|"&amp;MitarbeiterFTE[[#This Row],[Vorhaben]]&amp;"|"&amp;MitarbeiterFTE[[#This Row],[Monat]]&amp;"|"&amp;MitarbeiterFTE[[#This Row],[Jahr]], IF(_xlpm.var="|||","input missing",_xlpm.var))</f>
        <v>input missing</v>
      </c>
      <c r="AB122" s="15" t="e">
        <f>_xlfn.LET(
_xlpm.start,DATE(MitarbeiterFTE[[#This Row],[Jahr]],MitarbeiterFTE[[#This Row],[Monat]],1),
_xlpm.end,EOMONTH(_xlpm.start,0),
NETWORKDAYS(_xlpm.start,_xlpm.end))</f>
        <v>#NUM!</v>
      </c>
      <c r="AC122" s="318" t="e">
        <f>MitarbeiterFTE[[#This Row],[BWD]]-MitarbeiterFTE[[#This Row],[Sum Abwesend]]</f>
        <v>#NUM!</v>
      </c>
      <c r="AD122" s="318">
        <f>SUMIFS(MitarbeiterFTE[BWD],MitarbeiterFTE[Jahr],MitarbeiterFTE[[#This Row],[Jahr]],MitarbeiterFTE[Name],MitarbeiterFTE[[#This Row],[Name]])</f>
        <v>0</v>
      </c>
      <c r="AE122" s="318">
        <f>SUMIFS(MitarbeiterFTE[NWD],MitarbeiterFTE[Jahr],MitarbeiterFTE[[#This Row],[Jahr]],MitarbeiterFTE[Name],MitarbeiterFTE[[#This Row],[Name]])</f>
        <v>0</v>
      </c>
      <c r="AF122" s="15" t="str">
        <f>IF(MitarbeiterFTE[[#This Row],[HS]]="ja",2,IF(MitarbeiterFTE[[#This Row],[Tech]]="ja",1,IF(MitarbeiterFTE[[#This Row],[Sonst]]="ja",0,"input missing")))</f>
        <v>input missing</v>
      </c>
      <c r="AG122" s="130"/>
      <c r="AH122" s="117"/>
      <c r="AI122" s="408"/>
      <c r="AJ122" s="404"/>
      <c r="AK122" s="412"/>
      <c r="AL122" s="15" cm="1">
        <f t="array" ref="AL1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 s="15" t="str">
        <f>IF(Table6[[#This Row],[FT/WE]]=2,"",Table6[[#This Row],[Name]]&amp;Table6[[#This Row],[Tag]])</f>
        <v/>
      </c>
      <c r="AN122" s="117"/>
      <c r="AP122" s="14" t="str">
        <f t="shared" si="2"/>
        <v/>
      </c>
      <c r="AQ122" s="14" t="str">
        <f t="shared" si="3"/>
        <v/>
      </c>
    </row>
    <row r="123" spans="1:43" ht="14.5">
      <c r="A123" s="117"/>
      <c r="B123" s="201"/>
      <c r="C123" s="209"/>
      <c r="D123" s="210"/>
      <c r="E123" s="131"/>
      <c r="F123" s="132"/>
      <c r="G123" s="131"/>
      <c r="H123" s="117"/>
      <c r="I123" s="201"/>
      <c r="J123" s="201"/>
      <c r="K123" s="202"/>
      <c r="L123" s="202"/>
      <c r="M123" s="202"/>
      <c r="N123" s="201"/>
      <c r="O123" s="201"/>
      <c r="P123" s="202"/>
      <c r="Q123" s="202"/>
      <c r="R123" s="203"/>
      <c r="S123" s="204"/>
      <c r="T123" s="204"/>
      <c r="U123" s="205"/>
      <c r="V123" s="40" t="str" cm="1">
        <f t="array" ref="V1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 s="15" t="str">
        <f>_xlfn.LET(_xlpm.var,MitarbeiterFTE[[#This Row],[Name]]&amp;"|"&amp;MitarbeiterFTE[[#This Row],[Vorhaben]]&amp;"|"&amp;MitarbeiterFTE[[#This Row],[Monat]]&amp;"|"&amp;MitarbeiterFTE[[#This Row],[Jahr]], IF(_xlpm.var="|||","input missing",_xlpm.var))</f>
        <v>input missing</v>
      </c>
      <c r="AB123" s="15" t="e">
        <f>_xlfn.LET(
_xlpm.start,DATE(MitarbeiterFTE[[#This Row],[Jahr]],MitarbeiterFTE[[#This Row],[Monat]],1),
_xlpm.end,EOMONTH(_xlpm.start,0),
NETWORKDAYS(_xlpm.start,_xlpm.end))</f>
        <v>#NUM!</v>
      </c>
      <c r="AC123" s="318" t="e">
        <f>MitarbeiterFTE[[#This Row],[BWD]]-MitarbeiterFTE[[#This Row],[Sum Abwesend]]</f>
        <v>#NUM!</v>
      </c>
      <c r="AD123" s="318">
        <f>SUMIFS(MitarbeiterFTE[BWD],MitarbeiterFTE[Jahr],MitarbeiterFTE[[#This Row],[Jahr]],MitarbeiterFTE[Name],MitarbeiterFTE[[#This Row],[Name]])</f>
        <v>0</v>
      </c>
      <c r="AE123" s="318">
        <f>SUMIFS(MitarbeiterFTE[NWD],MitarbeiterFTE[Jahr],MitarbeiterFTE[[#This Row],[Jahr]],MitarbeiterFTE[Name],MitarbeiterFTE[[#This Row],[Name]])</f>
        <v>0</v>
      </c>
      <c r="AF123" s="15" t="str">
        <f>IF(MitarbeiterFTE[[#This Row],[HS]]="ja",2,IF(MitarbeiterFTE[[#This Row],[Tech]]="ja",1,IF(MitarbeiterFTE[[#This Row],[Sonst]]="ja",0,"input missing")))</f>
        <v>input missing</v>
      </c>
      <c r="AG123" s="130"/>
      <c r="AH123" s="117"/>
      <c r="AI123" s="408"/>
      <c r="AJ123" s="404"/>
      <c r="AK123" s="412"/>
      <c r="AL123" s="15" cm="1">
        <f t="array" ref="AL1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 s="15" t="str">
        <f>IF(Table6[[#This Row],[FT/WE]]=2,"",Table6[[#This Row],[Name]]&amp;Table6[[#This Row],[Tag]])</f>
        <v/>
      </c>
      <c r="AN123" s="117"/>
      <c r="AP123" s="14" t="str">
        <f t="shared" si="2"/>
        <v/>
      </c>
      <c r="AQ123" s="14" t="str">
        <f t="shared" si="3"/>
        <v/>
      </c>
    </row>
    <row r="124" spans="1:43" ht="14.5">
      <c r="A124" s="117"/>
      <c r="B124" s="201"/>
      <c r="C124" s="209"/>
      <c r="D124" s="210"/>
      <c r="E124" s="131"/>
      <c r="F124" s="132"/>
      <c r="G124" s="131"/>
      <c r="H124" s="117"/>
      <c r="I124" s="201"/>
      <c r="J124" s="201"/>
      <c r="K124" s="202"/>
      <c r="L124" s="202"/>
      <c r="M124" s="202"/>
      <c r="N124" s="201"/>
      <c r="O124" s="201"/>
      <c r="P124" s="202"/>
      <c r="Q124" s="202"/>
      <c r="R124" s="203"/>
      <c r="S124" s="204"/>
      <c r="T124" s="204"/>
      <c r="U124" s="205"/>
      <c r="V124" s="40" t="str" cm="1">
        <f t="array" ref="V1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 s="15" t="str">
        <f>_xlfn.LET(_xlpm.var,MitarbeiterFTE[[#This Row],[Name]]&amp;"|"&amp;MitarbeiterFTE[[#This Row],[Vorhaben]]&amp;"|"&amp;MitarbeiterFTE[[#This Row],[Monat]]&amp;"|"&amp;MitarbeiterFTE[[#This Row],[Jahr]], IF(_xlpm.var="|||","input missing",_xlpm.var))</f>
        <v>input missing</v>
      </c>
      <c r="AB124" s="15" t="e">
        <f>_xlfn.LET(
_xlpm.start,DATE(MitarbeiterFTE[[#This Row],[Jahr]],MitarbeiterFTE[[#This Row],[Monat]],1),
_xlpm.end,EOMONTH(_xlpm.start,0),
NETWORKDAYS(_xlpm.start,_xlpm.end))</f>
        <v>#NUM!</v>
      </c>
      <c r="AC124" s="318" t="e">
        <f>MitarbeiterFTE[[#This Row],[BWD]]-MitarbeiterFTE[[#This Row],[Sum Abwesend]]</f>
        <v>#NUM!</v>
      </c>
      <c r="AD124" s="318">
        <f>SUMIFS(MitarbeiterFTE[BWD],MitarbeiterFTE[Jahr],MitarbeiterFTE[[#This Row],[Jahr]],MitarbeiterFTE[Name],MitarbeiterFTE[[#This Row],[Name]])</f>
        <v>0</v>
      </c>
      <c r="AE124" s="318">
        <f>SUMIFS(MitarbeiterFTE[NWD],MitarbeiterFTE[Jahr],MitarbeiterFTE[[#This Row],[Jahr]],MitarbeiterFTE[Name],MitarbeiterFTE[[#This Row],[Name]])</f>
        <v>0</v>
      </c>
      <c r="AF124" s="15" t="str">
        <f>IF(MitarbeiterFTE[[#This Row],[HS]]="ja",2,IF(MitarbeiterFTE[[#This Row],[Tech]]="ja",1,IF(MitarbeiterFTE[[#This Row],[Sonst]]="ja",0,"input missing")))</f>
        <v>input missing</v>
      </c>
      <c r="AG124" s="130"/>
      <c r="AH124" s="117"/>
      <c r="AI124" s="408"/>
      <c r="AJ124" s="404"/>
      <c r="AK124" s="412"/>
      <c r="AL124" s="15" cm="1">
        <f t="array" ref="AL1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 s="15" t="str">
        <f>IF(Table6[[#This Row],[FT/WE]]=2,"",Table6[[#This Row],[Name]]&amp;Table6[[#This Row],[Tag]])</f>
        <v/>
      </c>
      <c r="AN124" s="117"/>
      <c r="AP124" s="14" t="str">
        <f t="shared" si="2"/>
        <v/>
      </c>
      <c r="AQ124" s="14" t="str">
        <f t="shared" si="3"/>
        <v/>
      </c>
    </row>
    <row r="125" spans="1:43" ht="14.5">
      <c r="A125" s="117"/>
      <c r="B125" s="201"/>
      <c r="C125" s="209"/>
      <c r="D125" s="210"/>
      <c r="E125" s="131"/>
      <c r="F125" s="132"/>
      <c r="G125" s="131"/>
      <c r="H125" s="117"/>
      <c r="I125" s="201"/>
      <c r="J125" s="201"/>
      <c r="K125" s="202"/>
      <c r="L125" s="202"/>
      <c r="M125" s="202"/>
      <c r="N125" s="201"/>
      <c r="O125" s="201"/>
      <c r="P125" s="202"/>
      <c r="Q125" s="202"/>
      <c r="R125" s="203"/>
      <c r="S125" s="204"/>
      <c r="T125" s="204"/>
      <c r="U125" s="205"/>
      <c r="V125" s="40" t="str" cm="1">
        <f t="array" ref="V1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 s="15" t="str">
        <f>_xlfn.LET(_xlpm.var,MitarbeiterFTE[[#This Row],[Name]]&amp;"|"&amp;MitarbeiterFTE[[#This Row],[Vorhaben]]&amp;"|"&amp;MitarbeiterFTE[[#This Row],[Monat]]&amp;"|"&amp;MitarbeiterFTE[[#This Row],[Jahr]], IF(_xlpm.var="|||","input missing",_xlpm.var))</f>
        <v>input missing</v>
      </c>
      <c r="AB125" s="15" t="e">
        <f>_xlfn.LET(
_xlpm.start,DATE(MitarbeiterFTE[[#This Row],[Jahr]],MitarbeiterFTE[[#This Row],[Monat]],1),
_xlpm.end,EOMONTH(_xlpm.start,0),
NETWORKDAYS(_xlpm.start,_xlpm.end))</f>
        <v>#NUM!</v>
      </c>
      <c r="AC125" s="318" t="e">
        <f>MitarbeiterFTE[[#This Row],[BWD]]-MitarbeiterFTE[[#This Row],[Sum Abwesend]]</f>
        <v>#NUM!</v>
      </c>
      <c r="AD125" s="318">
        <f>SUMIFS(MitarbeiterFTE[BWD],MitarbeiterFTE[Jahr],MitarbeiterFTE[[#This Row],[Jahr]],MitarbeiterFTE[Name],MitarbeiterFTE[[#This Row],[Name]])</f>
        <v>0</v>
      </c>
      <c r="AE125" s="318">
        <f>SUMIFS(MitarbeiterFTE[NWD],MitarbeiterFTE[Jahr],MitarbeiterFTE[[#This Row],[Jahr]],MitarbeiterFTE[Name],MitarbeiterFTE[[#This Row],[Name]])</f>
        <v>0</v>
      </c>
      <c r="AF125" s="15" t="str">
        <f>IF(MitarbeiterFTE[[#This Row],[HS]]="ja",2,IF(MitarbeiterFTE[[#This Row],[Tech]]="ja",1,IF(MitarbeiterFTE[[#This Row],[Sonst]]="ja",0,"input missing")))</f>
        <v>input missing</v>
      </c>
      <c r="AG125" s="130"/>
      <c r="AH125" s="117"/>
      <c r="AI125" s="408"/>
      <c r="AJ125" s="404"/>
      <c r="AK125" s="412"/>
      <c r="AL125" s="15" cm="1">
        <f t="array" ref="AL1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 s="15" t="str">
        <f>IF(Table6[[#This Row],[FT/WE]]=2,"",Table6[[#This Row],[Name]]&amp;Table6[[#This Row],[Tag]])</f>
        <v/>
      </c>
      <c r="AN125" s="117"/>
      <c r="AP125" s="14" t="str">
        <f t="shared" si="2"/>
        <v/>
      </c>
      <c r="AQ125" s="14" t="str">
        <f t="shared" si="3"/>
        <v/>
      </c>
    </row>
    <row r="126" spans="1:43" ht="14.5">
      <c r="A126" s="117"/>
      <c r="B126" s="201"/>
      <c r="C126" s="209"/>
      <c r="D126" s="210"/>
      <c r="E126" s="131"/>
      <c r="F126" s="132"/>
      <c r="G126" s="131"/>
      <c r="H126" s="117"/>
      <c r="I126" s="201"/>
      <c r="J126" s="201"/>
      <c r="K126" s="202"/>
      <c r="L126" s="202"/>
      <c r="M126" s="202"/>
      <c r="N126" s="201"/>
      <c r="O126" s="201"/>
      <c r="P126" s="202"/>
      <c r="Q126" s="202"/>
      <c r="R126" s="203"/>
      <c r="S126" s="204"/>
      <c r="T126" s="204"/>
      <c r="U126" s="205"/>
      <c r="V126" s="40" t="str" cm="1">
        <f t="array" ref="V1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 s="15" t="str">
        <f>_xlfn.LET(_xlpm.var,MitarbeiterFTE[[#This Row],[Name]]&amp;"|"&amp;MitarbeiterFTE[[#This Row],[Vorhaben]]&amp;"|"&amp;MitarbeiterFTE[[#This Row],[Monat]]&amp;"|"&amp;MitarbeiterFTE[[#This Row],[Jahr]], IF(_xlpm.var="|||","input missing",_xlpm.var))</f>
        <v>input missing</v>
      </c>
      <c r="AB126" s="15" t="e">
        <f>_xlfn.LET(
_xlpm.start,DATE(MitarbeiterFTE[[#This Row],[Jahr]],MitarbeiterFTE[[#This Row],[Monat]],1),
_xlpm.end,EOMONTH(_xlpm.start,0),
NETWORKDAYS(_xlpm.start,_xlpm.end))</f>
        <v>#NUM!</v>
      </c>
      <c r="AC126" s="318" t="e">
        <f>MitarbeiterFTE[[#This Row],[BWD]]-MitarbeiterFTE[[#This Row],[Sum Abwesend]]</f>
        <v>#NUM!</v>
      </c>
      <c r="AD126" s="318">
        <f>SUMIFS(MitarbeiterFTE[BWD],MitarbeiterFTE[Jahr],MitarbeiterFTE[[#This Row],[Jahr]],MitarbeiterFTE[Name],MitarbeiterFTE[[#This Row],[Name]])</f>
        <v>0</v>
      </c>
      <c r="AE126" s="318">
        <f>SUMIFS(MitarbeiterFTE[NWD],MitarbeiterFTE[Jahr],MitarbeiterFTE[[#This Row],[Jahr]],MitarbeiterFTE[Name],MitarbeiterFTE[[#This Row],[Name]])</f>
        <v>0</v>
      </c>
      <c r="AF126" s="15" t="str">
        <f>IF(MitarbeiterFTE[[#This Row],[HS]]="ja",2,IF(MitarbeiterFTE[[#This Row],[Tech]]="ja",1,IF(MitarbeiterFTE[[#This Row],[Sonst]]="ja",0,"input missing")))</f>
        <v>input missing</v>
      </c>
      <c r="AG126" s="130"/>
      <c r="AH126" s="117"/>
      <c r="AI126" s="408"/>
      <c r="AJ126" s="404"/>
      <c r="AK126" s="412"/>
      <c r="AL126" s="15" cm="1">
        <f t="array" ref="AL1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 s="15" t="str">
        <f>IF(Table6[[#This Row],[FT/WE]]=2,"",Table6[[#This Row],[Name]]&amp;Table6[[#This Row],[Tag]])</f>
        <v/>
      </c>
      <c r="AN126" s="117"/>
      <c r="AP126" s="14" t="str">
        <f t="shared" si="2"/>
        <v/>
      </c>
      <c r="AQ126" s="14" t="str">
        <f t="shared" si="3"/>
        <v/>
      </c>
    </row>
    <row r="127" spans="1:43" ht="14.5">
      <c r="A127" s="117"/>
      <c r="B127" s="201"/>
      <c r="C127" s="209"/>
      <c r="D127" s="210"/>
      <c r="E127" s="131"/>
      <c r="F127" s="132"/>
      <c r="G127" s="131"/>
      <c r="H127" s="117"/>
      <c r="I127" s="201"/>
      <c r="J127" s="201"/>
      <c r="K127" s="202"/>
      <c r="L127" s="202"/>
      <c r="M127" s="202"/>
      <c r="N127" s="201"/>
      <c r="O127" s="201"/>
      <c r="P127" s="202"/>
      <c r="Q127" s="202"/>
      <c r="R127" s="203"/>
      <c r="S127" s="204"/>
      <c r="T127" s="204"/>
      <c r="U127" s="205"/>
      <c r="V127" s="40" t="str" cm="1">
        <f t="array" ref="V1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 s="15" t="str">
        <f>_xlfn.LET(_xlpm.var,MitarbeiterFTE[[#This Row],[Name]]&amp;"|"&amp;MitarbeiterFTE[[#This Row],[Vorhaben]]&amp;"|"&amp;MitarbeiterFTE[[#This Row],[Monat]]&amp;"|"&amp;MitarbeiterFTE[[#This Row],[Jahr]], IF(_xlpm.var="|||","input missing",_xlpm.var))</f>
        <v>input missing</v>
      </c>
      <c r="AB127" s="15" t="e">
        <f>_xlfn.LET(
_xlpm.start,DATE(MitarbeiterFTE[[#This Row],[Jahr]],MitarbeiterFTE[[#This Row],[Monat]],1),
_xlpm.end,EOMONTH(_xlpm.start,0),
NETWORKDAYS(_xlpm.start,_xlpm.end))</f>
        <v>#NUM!</v>
      </c>
      <c r="AC127" s="318" t="e">
        <f>MitarbeiterFTE[[#This Row],[BWD]]-MitarbeiterFTE[[#This Row],[Sum Abwesend]]</f>
        <v>#NUM!</v>
      </c>
      <c r="AD127" s="318">
        <f>SUMIFS(MitarbeiterFTE[BWD],MitarbeiterFTE[Jahr],MitarbeiterFTE[[#This Row],[Jahr]],MitarbeiterFTE[Name],MitarbeiterFTE[[#This Row],[Name]])</f>
        <v>0</v>
      </c>
      <c r="AE127" s="318">
        <f>SUMIFS(MitarbeiterFTE[NWD],MitarbeiterFTE[Jahr],MitarbeiterFTE[[#This Row],[Jahr]],MitarbeiterFTE[Name],MitarbeiterFTE[[#This Row],[Name]])</f>
        <v>0</v>
      </c>
      <c r="AF127" s="15" t="str">
        <f>IF(MitarbeiterFTE[[#This Row],[HS]]="ja",2,IF(MitarbeiterFTE[[#This Row],[Tech]]="ja",1,IF(MitarbeiterFTE[[#This Row],[Sonst]]="ja",0,"input missing")))</f>
        <v>input missing</v>
      </c>
      <c r="AG127" s="130"/>
      <c r="AH127" s="117"/>
      <c r="AI127" s="408"/>
      <c r="AJ127" s="404"/>
      <c r="AK127" s="412"/>
      <c r="AL127" s="15" cm="1">
        <f t="array" ref="AL1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 s="15" t="str">
        <f>IF(Table6[[#This Row],[FT/WE]]=2,"",Table6[[#This Row],[Name]]&amp;Table6[[#This Row],[Tag]])</f>
        <v/>
      </c>
      <c r="AN127" s="117"/>
      <c r="AP127" s="14" t="str">
        <f t="shared" si="2"/>
        <v/>
      </c>
      <c r="AQ127" s="14" t="str">
        <f t="shared" ref="AQ127:AQ142" si="4">IF(AO127&amp;"1"="1","",LEFT(AO127,LEN(AO127)-5))</f>
        <v/>
      </c>
    </row>
    <row r="128" spans="1:43" ht="14.5">
      <c r="A128" s="117"/>
      <c r="B128" s="201"/>
      <c r="C128" s="209"/>
      <c r="D128" s="210"/>
      <c r="E128" s="131"/>
      <c r="F128" s="132"/>
      <c r="G128" s="131"/>
      <c r="H128" s="117"/>
      <c r="I128" s="201"/>
      <c r="J128" s="201"/>
      <c r="K128" s="202"/>
      <c r="L128" s="202"/>
      <c r="M128" s="202"/>
      <c r="N128" s="201"/>
      <c r="O128" s="201"/>
      <c r="P128" s="202"/>
      <c r="Q128" s="202"/>
      <c r="R128" s="203"/>
      <c r="S128" s="204"/>
      <c r="T128" s="204"/>
      <c r="U128" s="205"/>
      <c r="V128" s="40" t="str" cm="1">
        <f t="array" ref="V1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 s="15" t="str">
        <f>_xlfn.LET(_xlpm.var,MitarbeiterFTE[[#This Row],[Name]]&amp;"|"&amp;MitarbeiterFTE[[#This Row],[Vorhaben]]&amp;"|"&amp;MitarbeiterFTE[[#This Row],[Monat]]&amp;"|"&amp;MitarbeiterFTE[[#This Row],[Jahr]], IF(_xlpm.var="|||","input missing",_xlpm.var))</f>
        <v>input missing</v>
      </c>
      <c r="AB128" s="15" t="e">
        <f>_xlfn.LET(
_xlpm.start,DATE(MitarbeiterFTE[[#This Row],[Jahr]],MitarbeiterFTE[[#This Row],[Monat]],1),
_xlpm.end,EOMONTH(_xlpm.start,0),
NETWORKDAYS(_xlpm.start,_xlpm.end))</f>
        <v>#NUM!</v>
      </c>
      <c r="AC128" s="318" t="e">
        <f>MitarbeiterFTE[[#This Row],[BWD]]-MitarbeiterFTE[[#This Row],[Sum Abwesend]]</f>
        <v>#NUM!</v>
      </c>
      <c r="AD128" s="318">
        <f>SUMIFS(MitarbeiterFTE[BWD],MitarbeiterFTE[Jahr],MitarbeiterFTE[[#This Row],[Jahr]],MitarbeiterFTE[Name],MitarbeiterFTE[[#This Row],[Name]])</f>
        <v>0</v>
      </c>
      <c r="AE128" s="318">
        <f>SUMIFS(MitarbeiterFTE[NWD],MitarbeiterFTE[Jahr],MitarbeiterFTE[[#This Row],[Jahr]],MitarbeiterFTE[Name],MitarbeiterFTE[[#This Row],[Name]])</f>
        <v>0</v>
      </c>
      <c r="AF128" s="15" t="str">
        <f>IF(MitarbeiterFTE[[#This Row],[HS]]="ja",2,IF(MitarbeiterFTE[[#This Row],[Tech]]="ja",1,IF(MitarbeiterFTE[[#This Row],[Sonst]]="ja",0,"input missing")))</f>
        <v>input missing</v>
      </c>
      <c r="AG128" s="130"/>
      <c r="AH128" s="117"/>
      <c r="AI128" s="408"/>
      <c r="AJ128" s="404"/>
      <c r="AK128" s="412"/>
      <c r="AL128" s="15" cm="1">
        <f t="array" ref="AL1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 s="15" t="str">
        <f>IF(Table6[[#This Row],[FT/WE]]=2,"",Table6[[#This Row],[Name]]&amp;Table6[[#This Row],[Tag]])</f>
        <v/>
      </c>
      <c r="AN128" s="117"/>
      <c r="AP128" s="14" t="str">
        <f t="shared" si="2"/>
        <v/>
      </c>
      <c r="AQ128" s="14" t="str">
        <f t="shared" si="4"/>
        <v/>
      </c>
    </row>
    <row r="129" spans="1:43" ht="14.5">
      <c r="A129" s="117"/>
      <c r="B129" s="201"/>
      <c r="C129" s="209"/>
      <c r="D129" s="210"/>
      <c r="E129" s="131"/>
      <c r="F129" s="132"/>
      <c r="G129" s="131"/>
      <c r="H129" s="117"/>
      <c r="I129" s="201"/>
      <c r="J129" s="201"/>
      <c r="K129" s="202"/>
      <c r="L129" s="202"/>
      <c r="M129" s="202"/>
      <c r="N129" s="201"/>
      <c r="O129" s="201"/>
      <c r="P129" s="202"/>
      <c r="Q129" s="202"/>
      <c r="R129" s="203"/>
      <c r="S129" s="204"/>
      <c r="T129" s="204"/>
      <c r="U129" s="205"/>
      <c r="V129" s="40" t="str" cm="1">
        <f t="array" ref="V1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 s="15" t="str">
        <f>_xlfn.LET(_xlpm.var,MitarbeiterFTE[[#This Row],[Name]]&amp;"|"&amp;MitarbeiterFTE[[#This Row],[Vorhaben]]&amp;"|"&amp;MitarbeiterFTE[[#This Row],[Monat]]&amp;"|"&amp;MitarbeiterFTE[[#This Row],[Jahr]], IF(_xlpm.var="|||","input missing",_xlpm.var))</f>
        <v>input missing</v>
      </c>
      <c r="AB129" s="15" t="e">
        <f>_xlfn.LET(
_xlpm.start,DATE(MitarbeiterFTE[[#This Row],[Jahr]],MitarbeiterFTE[[#This Row],[Monat]],1),
_xlpm.end,EOMONTH(_xlpm.start,0),
NETWORKDAYS(_xlpm.start,_xlpm.end))</f>
        <v>#NUM!</v>
      </c>
      <c r="AC129" s="318" t="e">
        <f>MitarbeiterFTE[[#This Row],[BWD]]-MitarbeiterFTE[[#This Row],[Sum Abwesend]]</f>
        <v>#NUM!</v>
      </c>
      <c r="AD129" s="318">
        <f>SUMIFS(MitarbeiterFTE[BWD],MitarbeiterFTE[Jahr],MitarbeiterFTE[[#This Row],[Jahr]],MitarbeiterFTE[Name],MitarbeiterFTE[[#This Row],[Name]])</f>
        <v>0</v>
      </c>
      <c r="AE129" s="318">
        <f>SUMIFS(MitarbeiterFTE[NWD],MitarbeiterFTE[Jahr],MitarbeiterFTE[[#This Row],[Jahr]],MitarbeiterFTE[Name],MitarbeiterFTE[[#This Row],[Name]])</f>
        <v>0</v>
      </c>
      <c r="AF129" s="15" t="str">
        <f>IF(MitarbeiterFTE[[#This Row],[HS]]="ja",2,IF(MitarbeiterFTE[[#This Row],[Tech]]="ja",1,IF(MitarbeiterFTE[[#This Row],[Sonst]]="ja",0,"input missing")))</f>
        <v>input missing</v>
      </c>
      <c r="AG129" s="130"/>
      <c r="AH129" s="117"/>
      <c r="AI129" s="408"/>
      <c r="AJ129" s="404"/>
      <c r="AK129" s="412"/>
      <c r="AL129" s="15" cm="1">
        <f t="array" ref="AL1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 s="15" t="str">
        <f>IF(Table6[[#This Row],[FT/WE]]=2,"",Table6[[#This Row],[Name]]&amp;Table6[[#This Row],[Tag]])</f>
        <v/>
      </c>
      <c r="AN129" s="117"/>
      <c r="AP129" s="14" t="str">
        <f t="shared" si="2"/>
        <v/>
      </c>
      <c r="AQ129" s="14" t="str">
        <f t="shared" si="4"/>
        <v/>
      </c>
    </row>
    <row r="130" spans="1:43" ht="14.5">
      <c r="A130" s="117"/>
      <c r="B130" s="201"/>
      <c r="C130" s="209"/>
      <c r="D130" s="210"/>
      <c r="E130" s="131"/>
      <c r="F130" s="132"/>
      <c r="G130" s="131"/>
      <c r="H130" s="117"/>
      <c r="I130" s="201"/>
      <c r="J130" s="201"/>
      <c r="K130" s="202"/>
      <c r="L130" s="202"/>
      <c r="M130" s="202"/>
      <c r="N130" s="201"/>
      <c r="O130" s="201"/>
      <c r="P130" s="202"/>
      <c r="Q130" s="202"/>
      <c r="R130" s="203"/>
      <c r="S130" s="204"/>
      <c r="T130" s="204"/>
      <c r="U130" s="205"/>
      <c r="V130" s="40" t="str" cm="1">
        <f t="array" ref="V1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 s="15" t="str">
        <f>_xlfn.LET(_xlpm.var,MitarbeiterFTE[[#This Row],[Name]]&amp;"|"&amp;MitarbeiterFTE[[#This Row],[Vorhaben]]&amp;"|"&amp;MitarbeiterFTE[[#This Row],[Monat]]&amp;"|"&amp;MitarbeiterFTE[[#This Row],[Jahr]], IF(_xlpm.var="|||","input missing",_xlpm.var))</f>
        <v>input missing</v>
      </c>
      <c r="AB130" s="15" t="e">
        <f>_xlfn.LET(
_xlpm.start,DATE(MitarbeiterFTE[[#This Row],[Jahr]],MitarbeiterFTE[[#This Row],[Monat]],1),
_xlpm.end,EOMONTH(_xlpm.start,0),
NETWORKDAYS(_xlpm.start,_xlpm.end))</f>
        <v>#NUM!</v>
      </c>
      <c r="AC130" s="318" t="e">
        <f>MitarbeiterFTE[[#This Row],[BWD]]-MitarbeiterFTE[[#This Row],[Sum Abwesend]]</f>
        <v>#NUM!</v>
      </c>
      <c r="AD130" s="318">
        <f>SUMIFS(MitarbeiterFTE[BWD],MitarbeiterFTE[Jahr],MitarbeiterFTE[[#This Row],[Jahr]],MitarbeiterFTE[Name],MitarbeiterFTE[[#This Row],[Name]])</f>
        <v>0</v>
      </c>
      <c r="AE130" s="318">
        <f>SUMIFS(MitarbeiterFTE[NWD],MitarbeiterFTE[Jahr],MitarbeiterFTE[[#This Row],[Jahr]],MitarbeiterFTE[Name],MitarbeiterFTE[[#This Row],[Name]])</f>
        <v>0</v>
      </c>
      <c r="AF130" s="15" t="str">
        <f>IF(MitarbeiterFTE[[#This Row],[HS]]="ja",2,IF(MitarbeiterFTE[[#This Row],[Tech]]="ja",1,IF(MitarbeiterFTE[[#This Row],[Sonst]]="ja",0,"input missing")))</f>
        <v>input missing</v>
      </c>
      <c r="AG130" s="130"/>
      <c r="AH130" s="117"/>
      <c r="AI130" s="408"/>
      <c r="AJ130" s="404"/>
      <c r="AK130" s="412"/>
      <c r="AL130" s="15" cm="1">
        <f t="array" ref="AL1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 s="15" t="str">
        <f>IF(Table6[[#This Row],[FT/WE]]=2,"",Table6[[#This Row],[Name]]&amp;Table6[[#This Row],[Tag]])</f>
        <v/>
      </c>
      <c r="AN130" s="117"/>
      <c r="AP130" s="14" t="str">
        <f t="shared" si="2"/>
        <v/>
      </c>
      <c r="AQ130" s="14" t="str">
        <f t="shared" si="4"/>
        <v/>
      </c>
    </row>
    <row r="131" spans="1:43" ht="14.5">
      <c r="A131" s="117"/>
      <c r="B131" s="201"/>
      <c r="C131" s="209"/>
      <c r="D131" s="210"/>
      <c r="E131" s="131"/>
      <c r="F131" s="132"/>
      <c r="G131" s="131"/>
      <c r="H131" s="117"/>
      <c r="I131" s="201"/>
      <c r="J131" s="201"/>
      <c r="K131" s="202"/>
      <c r="L131" s="202"/>
      <c r="M131" s="202"/>
      <c r="N131" s="201"/>
      <c r="O131" s="201"/>
      <c r="P131" s="202"/>
      <c r="Q131" s="202"/>
      <c r="R131" s="203"/>
      <c r="S131" s="204"/>
      <c r="T131" s="204"/>
      <c r="U131" s="205"/>
      <c r="V131" s="40" t="str" cm="1">
        <f t="array" ref="V1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 s="15" t="str">
        <f>_xlfn.LET(_xlpm.var,MitarbeiterFTE[[#This Row],[Name]]&amp;"|"&amp;MitarbeiterFTE[[#This Row],[Vorhaben]]&amp;"|"&amp;MitarbeiterFTE[[#This Row],[Monat]]&amp;"|"&amp;MitarbeiterFTE[[#This Row],[Jahr]], IF(_xlpm.var="|||","input missing",_xlpm.var))</f>
        <v>input missing</v>
      </c>
      <c r="AB131" s="15" t="e">
        <f>_xlfn.LET(
_xlpm.start,DATE(MitarbeiterFTE[[#This Row],[Jahr]],MitarbeiterFTE[[#This Row],[Monat]],1),
_xlpm.end,EOMONTH(_xlpm.start,0),
NETWORKDAYS(_xlpm.start,_xlpm.end))</f>
        <v>#NUM!</v>
      </c>
      <c r="AC131" s="318" t="e">
        <f>MitarbeiterFTE[[#This Row],[BWD]]-MitarbeiterFTE[[#This Row],[Sum Abwesend]]</f>
        <v>#NUM!</v>
      </c>
      <c r="AD131" s="318">
        <f>SUMIFS(MitarbeiterFTE[BWD],MitarbeiterFTE[Jahr],MitarbeiterFTE[[#This Row],[Jahr]],MitarbeiterFTE[Name],MitarbeiterFTE[[#This Row],[Name]])</f>
        <v>0</v>
      </c>
      <c r="AE131" s="318">
        <f>SUMIFS(MitarbeiterFTE[NWD],MitarbeiterFTE[Jahr],MitarbeiterFTE[[#This Row],[Jahr]],MitarbeiterFTE[Name],MitarbeiterFTE[[#This Row],[Name]])</f>
        <v>0</v>
      </c>
      <c r="AF131" s="15" t="str">
        <f>IF(MitarbeiterFTE[[#This Row],[HS]]="ja",2,IF(MitarbeiterFTE[[#This Row],[Tech]]="ja",1,IF(MitarbeiterFTE[[#This Row],[Sonst]]="ja",0,"input missing")))</f>
        <v>input missing</v>
      </c>
      <c r="AG131" s="130"/>
      <c r="AH131" s="117"/>
      <c r="AI131" s="408"/>
      <c r="AJ131" s="404"/>
      <c r="AK131" s="412"/>
      <c r="AL131" s="15" cm="1">
        <f t="array" ref="AL1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 s="15" t="str">
        <f>IF(Table6[[#This Row],[FT/WE]]=2,"",Table6[[#This Row],[Name]]&amp;Table6[[#This Row],[Tag]])</f>
        <v/>
      </c>
      <c r="AN131" s="117"/>
      <c r="AP131" s="14" t="str">
        <f t="shared" si="2"/>
        <v/>
      </c>
      <c r="AQ131" s="14" t="str">
        <f t="shared" si="4"/>
        <v/>
      </c>
    </row>
    <row r="132" spans="1:43" ht="14.5">
      <c r="A132" s="117"/>
      <c r="B132" s="201"/>
      <c r="C132" s="209"/>
      <c r="D132" s="210"/>
      <c r="E132" s="131"/>
      <c r="F132" s="132"/>
      <c r="G132" s="131"/>
      <c r="H132" s="117"/>
      <c r="I132" s="201"/>
      <c r="J132" s="201"/>
      <c r="K132" s="202"/>
      <c r="L132" s="202"/>
      <c r="M132" s="202"/>
      <c r="N132" s="201"/>
      <c r="O132" s="201"/>
      <c r="P132" s="202"/>
      <c r="Q132" s="202"/>
      <c r="R132" s="203"/>
      <c r="S132" s="204"/>
      <c r="T132" s="204"/>
      <c r="U132" s="205"/>
      <c r="V132" s="40" t="str" cm="1">
        <f t="array" ref="V1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 s="15" t="str">
        <f>_xlfn.LET(_xlpm.var,MitarbeiterFTE[[#This Row],[Name]]&amp;"|"&amp;MitarbeiterFTE[[#This Row],[Vorhaben]]&amp;"|"&amp;MitarbeiterFTE[[#This Row],[Monat]]&amp;"|"&amp;MitarbeiterFTE[[#This Row],[Jahr]], IF(_xlpm.var="|||","input missing",_xlpm.var))</f>
        <v>input missing</v>
      </c>
      <c r="AB132" s="15" t="e">
        <f>_xlfn.LET(
_xlpm.start,DATE(MitarbeiterFTE[[#This Row],[Jahr]],MitarbeiterFTE[[#This Row],[Monat]],1),
_xlpm.end,EOMONTH(_xlpm.start,0),
NETWORKDAYS(_xlpm.start,_xlpm.end))</f>
        <v>#NUM!</v>
      </c>
      <c r="AC132" s="318" t="e">
        <f>MitarbeiterFTE[[#This Row],[BWD]]-MitarbeiterFTE[[#This Row],[Sum Abwesend]]</f>
        <v>#NUM!</v>
      </c>
      <c r="AD132" s="318">
        <f>SUMIFS(MitarbeiterFTE[BWD],MitarbeiterFTE[Jahr],MitarbeiterFTE[[#This Row],[Jahr]],MitarbeiterFTE[Name],MitarbeiterFTE[[#This Row],[Name]])</f>
        <v>0</v>
      </c>
      <c r="AE132" s="318">
        <f>SUMIFS(MitarbeiterFTE[NWD],MitarbeiterFTE[Jahr],MitarbeiterFTE[[#This Row],[Jahr]],MitarbeiterFTE[Name],MitarbeiterFTE[[#This Row],[Name]])</f>
        <v>0</v>
      </c>
      <c r="AF132" s="15" t="str">
        <f>IF(MitarbeiterFTE[[#This Row],[HS]]="ja",2,IF(MitarbeiterFTE[[#This Row],[Tech]]="ja",1,IF(MitarbeiterFTE[[#This Row],[Sonst]]="ja",0,"input missing")))</f>
        <v>input missing</v>
      </c>
      <c r="AG132" s="130"/>
      <c r="AH132" s="117"/>
      <c r="AI132" s="408"/>
      <c r="AJ132" s="404"/>
      <c r="AK132" s="412"/>
      <c r="AL132" s="15" cm="1">
        <f t="array" ref="AL1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 s="15" t="str">
        <f>IF(Table6[[#This Row],[FT/WE]]=2,"",Table6[[#This Row],[Name]]&amp;Table6[[#This Row],[Tag]])</f>
        <v/>
      </c>
      <c r="AN132" s="117"/>
      <c r="AP132" s="14" t="str">
        <f t="shared" si="2"/>
        <v/>
      </c>
      <c r="AQ132" s="14" t="str">
        <f t="shared" si="4"/>
        <v/>
      </c>
    </row>
    <row r="133" spans="1:43" ht="14.5">
      <c r="A133" s="117"/>
      <c r="B133" s="201"/>
      <c r="C133" s="209"/>
      <c r="D133" s="210"/>
      <c r="E133" s="131"/>
      <c r="F133" s="132"/>
      <c r="G133" s="131"/>
      <c r="H133" s="117"/>
      <c r="I133" s="201"/>
      <c r="J133" s="201"/>
      <c r="K133" s="202"/>
      <c r="L133" s="202"/>
      <c r="M133" s="202"/>
      <c r="N133" s="201"/>
      <c r="O133" s="201"/>
      <c r="P133" s="202"/>
      <c r="Q133" s="202"/>
      <c r="R133" s="203"/>
      <c r="S133" s="204"/>
      <c r="T133" s="204"/>
      <c r="U133" s="205"/>
      <c r="V133" s="40" t="str" cm="1">
        <f t="array" ref="V1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 s="15" t="str">
        <f>_xlfn.LET(_xlpm.var,MitarbeiterFTE[[#This Row],[Name]]&amp;"|"&amp;MitarbeiterFTE[[#This Row],[Vorhaben]]&amp;"|"&amp;MitarbeiterFTE[[#This Row],[Monat]]&amp;"|"&amp;MitarbeiterFTE[[#This Row],[Jahr]], IF(_xlpm.var="|||","input missing",_xlpm.var))</f>
        <v>input missing</v>
      </c>
      <c r="AB133" s="15" t="e">
        <f>_xlfn.LET(
_xlpm.start,DATE(MitarbeiterFTE[[#This Row],[Jahr]],MitarbeiterFTE[[#This Row],[Monat]],1),
_xlpm.end,EOMONTH(_xlpm.start,0),
NETWORKDAYS(_xlpm.start,_xlpm.end))</f>
        <v>#NUM!</v>
      </c>
      <c r="AC133" s="318" t="e">
        <f>MitarbeiterFTE[[#This Row],[BWD]]-MitarbeiterFTE[[#This Row],[Sum Abwesend]]</f>
        <v>#NUM!</v>
      </c>
      <c r="AD133" s="318">
        <f>SUMIFS(MitarbeiterFTE[BWD],MitarbeiterFTE[Jahr],MitarbeiterFTE[[#This Row],[Jahr]],MitarbeiterFTE[Name],MitarbeiterFTE[[#This Row],[Name]])</f>
        <v>0</v>
      </c>
      <c r="AE133" s="318">
        <f>SUMIFS(MitarbeiterFTE[NWD],MitarbeiterFTE[Jahr],MitarbeiterFTE[[#This Row],[Jahr]],MitarbeiterFTE[Name],MitarbeiterFTE[[#This Row],[Name]])</f>
        <v>0</v>
      </c>
      <c r="AF133" s="15" t="str">
        <f>IF(MitarbeiterFTE[[#This Row],[HS]]="ja",2,IF(MitarbeiterFTE[[#This Row],[Tech]]="ja",1,IF(MitarbeiterFTE[[#This Row],[Sonst]]="ja",0,"input missing")))</f>
        <v>input missing</v>
      </c>
      <c r="AG133" s="130"/>
      <c r="AH133" s="117"/>
      <c r="AI133" s="408"/>
      <c r="AJ133" s="404"/>
      <c r="AK133" s="412"/>
      <c r="AL133" s="15" cm="1">
        <f t="array" ref="AL1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 s="15" t="str">
        <f>IF(Table6[[#This Row],[FT/WE]]=2,"",Table6[[#This Row],[Name]]&amp;Table6[[#This Row],[Tag]])</f>
        <v/>
      </c>
      <c r="AN133" s="117"/>
      <c r="AP133" s="14" t="str">
        <f t="shared" si="2"/>
        <v/>
      </c>
      <c r="AQ133" s="14" t="str">
        <f t="shared" si="4"/>
        <v/>
      </c>
    </row>
    <row r="134" spans="1:43" ht="14.5">
      <c r="A134" s="117"/>
      <c r="B134" s="201"/>
      <c r="C134" s="209"/>
      <c r="D134" s="210"/>
      <c r="E134" s="131"/>
      <c r="F134" s="132"/>
      <c r="G134" s="131"/>
      <c r="H134" s="117"/>
      <c r="I134" s="201"/>
      <c r="J134" s="201"/>
      <c r="K134" s="202"/>
      <c r="L134" s="202"/>
      <c r="M134" s="202"/>
      <c r="N134" s="201"/>
      <c r="O134" s="201"/>
      <c r="P134" s="202"/>
      <c r="Q134" s="202"/>
      <c r="R134" s="203"/>
      <c r="S134" s="204"/>
      <c r="T134" s="204"/>
      <c r="U134" s="205"/>
      <c r="V134" s="40" t="str" cm="1">
        <f t="array" ref="V1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 s="15" t="str">
        <f>_xlfn.LET(_xlpm.var,MitarbeiterFTE[[#This Row],[Name]]&amp;"|"&amp;MitarbeiterFTE[[#This Row],[Vorhaben]]&amp;"|"&amp;MitarbeiterFTE[[#This Row],[Monat]]&amp;"|"&amp;MitarbeiterFTE[[#This Row],[Jahr]], IF(_xlpm.var="|||","input missing",_xlpm.var))</f>
        <v>input missing</v>
      </c>
      <c r="AB134" s="15" t="e">
        <f>_xlfn.LET(
_xlpm.start,DATE(MitarbeiterFTE[[#This Row],[Jahr]],MitarbeiterFTE[[#This Row],[Monat]],1),
_xlpm.end,EOMONTH(_xlpm.start,0),
NETWORKDAYS(_xlpm.start,_xlpm.end))</f>
        <v>#NUM!</v>
      </c>
      <c r="AC134" s="318" t="e">
        <f>MitarbeiterFTE[[#This Row],[BWD]]-MitarbeiterFTE[[#This Row],[Sum Abwesend]]</f>
        <v>#NUM!</v>
      </c>
      <c r="AD134" s="318">
        <f>SUMIFS(MitarbeiterFTE[BWD],MitarbeiterFTE[Jahr],MitarbeiterFTE[[#This Row],[Jahr]],MitarbeiterFTE[Name],MitarbeiterFTE[[#This Row],[Name]])</f>
        <v>0</v>
      </c>
      <c r="AE134" s="318">
        <f>SUMIFS(MitarbeiterFTE[NWD],MitarbeiterFTE[Jahr],MitarbeiterFTE[[#This Row],[Jahr]],MitarbeiterFTE[Name],MitarbeiterFTE[[#This Row],[Name]])</f>
        <v>0</v>
      </c>
      <c r="AF134" s="15" t="str">
        <f>IF(MitarbeiterFTE[[#This Row],[HS]]="ja",2,IF(MitarbeiterFTE[[#This Row],[Tech]]="ja",1,IF(MitarbeiterFTE[[#This Row],[Sonst]]="ja",0,"input missing")))</f>
        <v>input missing</v>
      </c>
      <c r="AG134" s="130"/>
      <c r="AH134" s="117"/>
      <c r="AI134" s="408"/>
      <c r="AJ134" s="404"/>
      <c r="AK134" s="412"/>
      <c r="AL134" s="15" cm="1">
        <f t="array" ref="AL1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 s="15" t="str">
        <f>IF(Table6[[#This Row],[FT/WE]]=2,"",Table6[[#This Row],[Name]]&amp;Table6[[#This Row],[Tag]])</f>
        <v/>
      </c>
      <c r="AN134" s="117"/>
      <c r="AP134" s="14" t="str">
        <f t="shared" si="2"/>
        <v/>
      </c>
      <c r="AQ134" s="14" t="str">
        <f t="shared" si="4"/>
        <v/>
      </c>
    </row>
    <row r="135" spans="1:43" ht="14.5">
      <c r="A135" s="117"/>
      <c r="B135" s="201"/>
      <c r="C135" s="209"/>
      <c r="D135" s="210"/>
      <c r="E135" s="131"/>
      <c r="F135" s="132"/>
      <c r="G135" s="131"/>
      <c r="H135" s="117"/>
      <c r="I135" s="201"/>
      <c r="J135" s="201"/>
      <c r="K135" s="202"/>
      <c r="L135" s="202"/>
      <c r="M135" s="202"/>
      <c r="N135" s="201"/>
      <c r="O135" s="201"/>
      <c r="P135" s="202"/>
      <c r="Q135" s="202"/>
      <c r="R135" s="203"/>
      <c r="S135" s="204"/>
      <c r="T135" s="204"/>
      <c r="U135" s="205"/>
      <c r="V135" s="40" t="str" cm="1">
        <f t="array" ref="V1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 s="15" t="str">
        <f>_xlfn.LET(_xlpm.var,MitarbeiterFTE[[#This Row],[Name]]&amp;"|"&amp;MitarbeiterFTE[[#This Row],[Vorhaben]]&amp;"|"&amp;MitarbeiterFTE[[#This Row],[Monat]]&amp;"|"&amp;MitarbeiterFTE[[#This Row],[Jahr]], IF(_xlpm.var="|||","input missing",_xlpm.var))</f>
        <v>input missing</v>
      </c>
      <c r="AB135" s="15" t="e">
        <f>_xlfn.LET(
_xlpm.start,DATE(MitarbeiterFTE[[#This Row],[Jahr]],MitarbeiterFTE[[#This Row],[Monat]],1),
_xlpm.end,EOMONTH(_xlpm.start,0),
NETWORKDAYS(_xlpm.start,_xlpm.end))</f>
        <v>#NUM!</v>
      </c>
      <c r="AC135" s="318" t="e">
        <f>MitarbeiterFTE[[#This Row],[BWD]]-MitarbeiterFTE[[#This Row],[Sum Abwesend]]</f>
        <v>#NUM!</v>
      </c>
      <c r="AD135" s="318">
        <f>SUMIFS(MitarbeiterFTE[BWD],MitarbeiterFTE[Jahr],MitarbeiterFTE[[#This Row],[Jahr]],MitarbeiterFTE[Name],MitarbeiterFTE[[#This Row],[Name]])</f>
        <v>0</v>
      </c>
      <c r="AE135" s="318">
        <f>SUMIFS(MitarbeiterFTE[NWD],MitarbeiterFTE[Jahr],MitarbeiterFTE[[#This Row],[Jahr]],MitarbeiterFTE[Name],MitarbeiterFTE[[#This Row],[Name]])</f>
        <v>0</v>
      </c>
      <c r="AF135" s="15" t="str">
        <f>IF(MitarbeiterFTE[[#This Row],[HS]]="ja",2,IF(MitarbeiterFTE[[#This Row],[Tech]]="ja",1,IF(MitarbeiterFTE[[#This Row],[Sonst]]="ja",0,"input missing")))</f>
        <v>input missing</v>
      </c>
      <c r="AG135" s="130"/>
      <c r="AH135" s="117"/>
      <c r="AI135" s="408"/>
      <c r="AJ135" s="404"/>
      <c r="AK135" s="412"/>
      <c r="AL135" s="15" cm="1">
        <f t="array" ref="AL1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 s="15" t="str">
        <f>IF(Table6[[#This Row],[FT/WE]]=2,"",Table6[[#This Row],[Name]]&amp;Table6[[#This Row],[Tag]])</f>
        <v/>
      </c>
      <c r="AN135" s="117"/>
      <c r="AP135" s="14" t="str">
        <f t="shared" si="2"/>
        <v/>
      </c>
      <c r="AQ135" s="14" t="str">
        <f t="shared" si="4"/>
        <v/>
      </c>
    </row>
    <row r="136" spans="1:43" ht="14.5">
      <c r="A136" s="117"/>
      <c r="B136" s="201"/>
      <c r="C136" s="209"/>
      <c r="D136" s="210"/>
      <c r="E136" s="131"/>
      <c r="F136" s="132"/>
      <c r="G136" s="131"/>
      <c r="H136" s="117"/>
      <c r="I136" s="201"/>
      <c r="J136" s="201"/>
      <c r="K136" s="202"/>
      <c r="L136" s="202"/>
      <c r="M136" s="202"/>
      <c r="N136" s="201"/>
      <c r="O136" s="201"/>
      <c r="P136" s="202"/>
      <c r="Q136" s="202"/>
      <c r="R136" s="203"/>
      <c r="S136" s="204"/>
      <c r="T136" s="204"/>
      <c r="U136" s="205"/>
      <c r="V136" s="40" t="str" cm="1">
        <f t="array" ref="V1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 s="15" t="str">
        <f>_xlfn.LET(_xlpm.var,MitarbeiterFTE[[#This Row],[Name]]&amp;"|"&amp;MitarbeiterFTE[[#This Row],[Vorhaben]]&amp;"|"&amp;MitarbeiterFTE[[#This Row],[Monat]]&amp;"|"&amp;MitarbeiterFTE[[#This Row],[Jahr]], IF(_xlpm.var="|||","input missing",_xlpm.var))</f>
        <v>input missing</v>
      </c>
      <c r="AB136" s="15" t="e">
        <f>_xlfn.LET(
_xlpm.start,DATE(MitarbeiterFTE[[#This Row],[Jahr]],MitarbeiterFTE[[#This Row],[Monat]],1),
_xlpm.end,EOMONTH(_xlpm.start,0),
NETWORKDAYS(_xlpm.start,_xlpm.end))</f>
        <v>#NUM!</v>
      </c>
      <c r="AC136" s="318" t="e">
        <f>MitarbeiterFTE[[#This Row],[BWD]]-MitarbeiterFTE[[#This Row],[Sum Abwesend]]</f>
        <v>#NUM!</v>
      </c>
      <c r="AD136" s="318">
        <f>SUMIFS(MitarbeiterFTE[BWD],MitarbeiterFTE[Jahr],MitarbeiterFTE[[#This Row],[Jahr]],MitarbeiterFTE[Name],MitarbeiterFTE[[#This Row],[Name]])</f>
        <v>0</v>
      </c>
      <c r="AE136" s="318">
        <f>SUMIFS(MitarbeiterFTE[NWD],MitarbeiterFTE[Jahr],MitarbeiterFTE[[#This Row],[Jahr]],MitarbeiterFTE[Name],MitarbeiterFTE[[#This Row],[Name]])</f>
        <v>0</v>
      </c>
      <c r="AF136" s="15" t="str">
        <f>IF(MitarbeiterFTE[[#This Row],[HS]]="ja",2,IF(MitarbeiterFTE[[#This Row],[Tech]]="ja",1,IF(MitarbeiterFTE[[#This Row],[Sonst]]="ja",0,"input missing")))</f>
        <v>input missing</v>
      </c>
      <c r="AG136" s="130"/>
      <c r="AH136" s="117"/>
      <c r="AI136" s="408"/>
      <c r="AJ136" s="404"/>
      <c r="AK136" s="412"/>
      <c r="AL136" s="15" cm="1">
        <f t="array" ref="AL1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 s="15" t="str">
        <f>IF(Table6[[#This Row],[FT/WE]]=2,"",Table6[[#This Row],[Name]]&amp;Table6[[#This Row],[Tag]])</f>
        <v/>
      </c>
      <c r="AN136" s="117"/>
      <c r="AP136" s="14" t="str">
        <f t="shared" si="2"/>
        <v/>
      </c>
      <c r="AQ136" s="14" t="str">
        <f t="shared" si="4"/>
        <v/>
      </c>
    </row>
    <row r="137" spans="1:43" ht="14.5">
      <c r="A137" s="117"/>
      <c r="B137" s="201"/>
      <c r="C137" s="209"/>
      <c r="D137" s="210"/>
      <c r="E137" s="131"/>
      <c r="F137" s="132"/>
      <c r="G137" s="131"/>
      <c r="H137" s="117"/>
      <c r="I137" s="201"/>
      <c r="J137" s="201"/>
      <c r="K137" s="202"/>
      <c r="L137" s="202"/>
      <c r="M137" s="202"/>
      <c r="N137" s="201"/>
      <c r="O137" s="201"/>
      <c r="P137" s="202"/>
      <c r="Q137" s="202"/>
      <c r="R137" s="203"/>
      <c r="S137" s="204"/>
      <c r="T137" s="204"/>
      <c r="U137" s="205"/>
      <c r="V137" s="40" t="str" cm="1">
        <f t="array" ref="V1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 s="15" t="str">
        <f>_xlfn.LET(_xlpm.var,MitarbeiterFTE[[#This Row],[Name]]&amp;"|"&amp;MitarbeiterFTE[[#This Row],[Vorhaben]]&amp;"|"&amp;MitarbeiterFTE[[#This Row],[Monat]]&amp;"|"&amp;MitarbeiterFTE[[#This Row],[Jahr]], IF(_xlpm.var="|||","input missing",_xlpm.var))</f>
        <v>input missing</v>
      </c>
      <c r="AB137" s="15" t="e">
        <f>_xlfn.LET(
_xlpm.start,DATE(MitarbeiterFTE[[#This Row],[Jahr]],MitarbeiterFTE[[#This Row],[Monat]],1),
_xlpm.end,EOMONTH(_xlpm.start,0),
NETWORKDAYS(_xlpm.start,_xlpm.end))</f>
        <v>#NUM!</v>
      </c>
      <c r="AC137" s="318" t="e">
        <f>MitarbeiterFTE[[#This Row],[BWD]]-MitarbeiterFTE[[#This Row],[Sum Abwesend]]</f>
        <v>#NUM!</v>
      </c>
      <c r="AD137" s="318">
        <f>SUMIFS(MitarbeiterFTE[BWD],MitarbeiterFTE[Jahr],MitarbeiterFTE[[#This Row],[Jahr]],MitarbeiterFTE[Name],MitarbeiterFTE[[#This Row],[Name]])</f>
        <v>0</v>
      </c>
      <c r="AE137" s="318">
        <f>SUMIFS(MitarbeiterFTE[NWD],MitarbeiterFTE[Jahr],MitarbeiterFTE[[#This Row],[Jahr]],MitarbeiterFTE[Name],MitarbeiterFTE[[#This Row],[Name]])</f>
        <v>0</v>
      </c>
      <c r="AF137" s="15" t="str">
        <f>IF(MitarbeiterFTE[[#This Row],[HS]]="ja",2,IF(MitarbeiterFTE[[#This Row],[Tech]]="ja",1,IF(MitarbeiterFTE[[#This Row],[Sonst]]="ja",0,"input missing")))</f>
        <v>input missing</v>
      </c>
      <c r="AG137" s="130"/>
      <c r="AH137" s="117"/>
      <c r="AI137" s="408"/>
      <c r="AJ137" s="404"/>
      <c r="AK137" s="412"/>
      <c r="AL137" s="15" cm="1">
        <f t="array" ref="AL1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 s="15" t="str">
        <f>IF(Table6[[#This Row],[FT/WE]]=2,"",Table6[[#This Row],[Name]]&amp;Table6[[#This Row],[Tag]])</f>
        <v/>
      </c>
      <c r="AN137" s="117"/>
      <c r="AP137" s="14" t="str">
        <f t="shared" si="2"/>
        <v/>
      </c>
      <c r="AQ137" s="14" t="str">
        <f t="shared" si="4"/>
        <v/>
      </c>
    </row>
    <row r="138" spans="1:43" ht="14.5">
      <c r="A138" s="117"/>
      <c r="B138" s="201"/>
      <c r="C138" s="209"/>
      <c r="D138" s="210"/>
      <c r="E138" s="131"/>
      <c r="F138" s="132"/>
      <c r="G138" s="131"/>
      <c r="H138" s="117"/>
      <c r="I138" s="201"/>
      <c r="J138" s="201"/>
      <c r="K138" s="202"/>
      <c r="L138" s="202"/>
      <c r="M138" s="202"/>
      <c r="N138" s="201"/>
      <c r="O138" s="201"/>
      <c r="P138" s="202"/>
      <c r="Q138" s="202"/>
      <c r="R138" s="203"/>
      <c r="S138" s="204"/>
      <c r="T138" s="204"/>
      <c r="U138" s="205"/>
      <c r="V138" s="40" t="str" cm="1">
        <f t="array" ref="V1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 s="15" t="str">
        <f>_xlfn.LET(_xlpm.var,MitarbeiterFTE[[#This Row],[Name]]&amp;"|"&amp;MitarbeiterFTE[[#This Row],[Vorhaben]]&amp;"|"&amp;MitarbeiterFTE[[#This Row],[Monat]]&amp;"|"&amp;MitarbeiterFTE[[#This Row],[Jahr]], IF(_xlpm.var="|||","input missing",_xlpm.var))</f>
        <v>input missing</v>
      </c>
      <c r="AB138" s="15" t="e">
        <f>_xlfn.LET(
_xlpm.start,DATE(MitarbeiterFTE[[#This Row],[Jahr]],MitarbeiterFTE[[#This Row],[Monat]],1),
_xlpm.end,EOMONTH(_xlpm.start,0),
NETWORKDAYS(_xlpm.start,_xlpm.end))</f>
        <v>#NUM!</v>
      </c>
      <c r="AC138" s="318" t="e">
        <f>MitarbeiterFTE[[#This Row],[BWD]]-MitarbeiterFTE[[#This Row],[Sum Abwesend]]</f>
        <v>#NUM!</v>
      </c>
      <c r="AD138" s="318">
        <f>SUMIFS(MitarbeiterFTE[BWD],MitarbeiterFTE[Jahr],MitarbeiterFTE[[#This Row],[Jahr]],MitarbeiterFTE[Name],MitarbeiterFTE[[#This Row],[Name]])</f>
        <v>0</v>
      </c>
      <c r="AE138" s="318">
        <f>SUMIFS(MitarbeiterFTE[NWD],MitarbeiterFTE[Jahr],MitarbeiterFTE[[#This Row],[Jahr]],MitarbeiterFTE[Name],MitarbeiterFTE[[#This Row],[Name]])</f>
        <v>0</v>
      </c>
      <c r="AF138" s="15" t="str">
        <f>IF(MitarbeiterFTE[[#This Row],[HS]]="ja",2,IF(MitarbeiterFTE[[#This Row],[Tech]]="ja",1,IF(MitarbeiterFTE[[#This Row],[Sonst]]="ja",0,"input missing")))</f>
        <v>input missing</v>
      </c>
      <c r="AG138" s="130"/>
      <c r="AH138" s="117"/>
      <c r="AI138" s="408"/>
      <c r="AJ138" s="404"/>
      <c r="AK138" s="412"/>
      <c r="AL138" s="15" cm="1">
        <f t="array" ref="AL1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 s="15" t="str">
        <f>IF(Table6[[#This Row],[FT/WE]]=2,"",Table6[[#This Row],[Name]]&amp;Table6[[#This Row],[Tag]])</f>
        <v/>
      </c>
      <c r="AN138" s="117"/>
      <c r="AP138" s="14" t="str">
        <f t="shared" si="2"/>
        <v/>
      </c>
      <c r="AQ138" s="14" t="str">
        <f t="shared" si="4"/>
        <v/>
      </c>
    </row>
    <row r="139" spans="1:43" ht="14.5">
      <c r="A139" s="117"/>
      <c r="B139" s="201"/>
      <c r="C139" s="209"/>
      <c r="D139" s="210"/>
      <c r="E139" s="131"/>
      <c r="F139" s="132"/>
      <c r="G139" s="131"/>
      <c r="H139" s="117"/>
      <c r="I139" s="201"/>
      <c r="J139" s="201"/>
      <c r="K139" s="202"/>
      <c r="L139" s="202"/>
      <c r="M139" s="202"/>
      <c r="N139" s="201"/>
      <c r="O139" s="201"/>
      <c r="P139" s="202"/>
      <c r="Q139" s="202"/>
      <c r="R139" s="203"/>
      <c r="S139" s="204"/>
      <c r="T139" s="204"/>
      <c r="U139" s="205"/>
      <c r="V139" s="40" t="str" cm="1">
        <f t="array" ref="V1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 s="15" t="str">
        <f>_xlfn.LET(_xlpm.var,MitarbeiterFTE[[#This Row],[Name]]&amp;"|"&amp;MitarbeiterFTE[[#This Row],[Vorhaben]]&amp;"|"&amp;MitarbeiterFTE[[#This Row],[Monat]]&amp;"|"&amp;MitarbeiterFTE[[#This Row],[Jahr]], IF(_xlpm.var="|||","input missing",_xlpm.var))</f>
        <v>input missing</v>
      </c>
      <c r="AB139" s="15" t="e">
        <f>_xlfn.LET(
_xlpm.start,DATE(MitarbeiterFTE[[#This Row],[Jahr]],MitarbeiterFTE[[#This Row],[Monat]],1),
_xlpm.end,EOMONTH(_xlpm.start,0),
NETWORKDAYS(_xlpm.start,_xlpm.end))</f>
        <v>#NUM!</v>
      </c>
      <c r="AC139" s="318" t="e">
        <f>MitarbeiterFTE[[#This Row],[BWD]]-MitarbeiterFTE[[#This Row],[Sum Abwesend]]</f>
        <v>#NUM!</v>
      </c>
      <c r="AD139" s="318">
        <f>SUMIFS(MitarbeiterFTE[BWD],MitarbeiterFTE[Jahr],MitarbeiterFTE[[#This Row],[Jahr]],MitarbeiterFTE[Name],MitarbeiterFTE[[#This Row],[Name]])</f>
        <v>0</v>
      </c>
      <c r="AE139" s="318">
        <f>SUMIFS(MitarbeiterFTE[NWD],MitarbeiterFTE[Jahr],MitarbeiterFTE[[#This Row],[Jahr]],MitarbeiterFTE[Name],MitarbeiterFTE[[#This Row],[Name]])</f>
        <v>0</v>
      </c>
      <c r="AF139" s="15" t="str">
        <f>IF(MitarbeiterFTE[[#This Row],[HS]]="ja",2,IF(MitarbeiterFTE[[#This Row],[Tech]]="ja",1,IF(MitarbeiterFTE[[#This Row],[Sonst]]="ja",0,"input missing")))</f>
        <v>input missing</v>
      </c>
      <c r="AG139" s="130"/>
      <c r="AH139" s="117"/>
      <c r="AI139" s="408"/>
      <c r="AJ139" s="404"/>
      <c r="AK139" s="412"/>
      <c r="AL139" s="15" cm="1">
        <f t="array" ref="AL1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 s="15" t="str">
        <f>IF(Table6[[#This Row],[FT/WE]]=2,"",Table6[[#This Row],[Name]]&amp;Table6[[#This Row],[Tag]])</f>
        <v/>
      </c>
      <c r="AN139" s="117"/>
      <c r="AP139" s="14" t="str">
        <f t="shared" si="2"/>
        <v/>
      </c>
      <c r="AQ139" s="14" t="str">
        <f t="shared" si="4"/>
        <v/>
      </c>
    </row>
    <row r="140" spans="1:43" ht="14.5">
      <c r="A140" s="117"/>
      <c r="B140" s="201"/>
      <c r="C140" s="209"/>
      <c r="D140" s="210"/>
      <c r="E140" s="131"/>
      <c r="F140" s="132"/>
      <c r="G140" s="131"/>
      <c r="H140" s="117"/>
      <c r="I140" s="201"/>
      <c r="J140" s="201"/>
      <c r="K140" s="202"/>
      <c r="L140" s="202"/>
      <c r="M140" s="202"/>
      <c r="N140" s="201"/>
      <c r="O140" s="201"/>
      <c r="P140" s="202"/>
      <c r="Q140" s="202"/>
      <c r="R140" s="203"/>
      <c r="S140" s="204"/>
      <c r="T140" s="204"/>
      <c r="U140" s="205"/>
      <c r="V140" s="40" t="str" cm="1">
        <f t="array" ref="V1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 s="15" t="str">
        <f>_xlfn.LET(_xlpm.var,MitarbeiterFTE[[#This Row],[Name]]&amp;"|"&amp;MitarbeiterFTE[[#This Row],[Vorhaben]]&amp;"|"&amp;MitarbeiterFTE[[#This Row],[Monat]]&amp;"|"&amp;MitarbeiterFTE[[#This Row],[Jahr]], IF(_xlpm.var="|||","input missing",_xlpm.var))</f>
        <v>input missing</v>
      </c>
      <c r="AB140" s="15" t="e">
        <f>_xlfn.LET(
_xlpm.start,DATE(MitarbeiterFTE[[#This Row],[Jahr]],MitarbeiterFTE[[#This Row],[Monat]],1),
_xlpm.end,EOMONTH(_xlpm.start,0),
NETWORKDAYS(_xlpm.start,_xlpm.end))</f>
        <v>#NUM!</v>
      </c>
      <c r="AC140" s="318" t="e">
        <f>MitarbeiterFTE[[#This Row],[BWD]]-MitarbeiterFTE[[#This Row],[Sum Abwesend]]</f>
        <v>#NUM!</v>
      </c>
      <c r="AD140" s="318">
        <f>SUMIFS(MitarbeiterFTE[BWD],MitarbeiterFTE[Jahr],MitarbeiterFTE[[#This Row],[Jahr]],MitarbeiterFTE[Name],MitarbeiterFTE[[#This Row],[Name]])</f>
        <v>0</v>
      </c>
      <c r="AE140" s="318">
        <f>SUMIFS(MitarbeiterFTE[NWD],MitarbeiterFTE[Jahr],MitarbeiterFTE[[#This Row],[Jahr]],MitarbeiterFTE[Name],MitarbeiterFTE[[#This Row],[Name]])</f>
        <v>0</v>
      </c>
      <c r="AF140" s="15" t="str">
        <f>IF(MitarbeiterFTE[[#This Row],[HS]]="ja",2,IF(MitarbeiterFTE[[#This Row],[Tech]]="ja",1,IF(MitarbeiterFTE[[#This Row],[Sonst]]="ja",0,"input missing")))</f>
        <v>input missing</v>
      </c>
      <c r="AG140" s="130"/>
      <c r="AH140" s="117"/>
      <c r="AI140" s="408"/>
      <c r="AJ140" s="404"/>
      <c r="AK140" s="412"/>
      <c r="AL140" s="15" cm="1">
        <f t="array" ref="AL1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 s="15" t="str">
        <f>IF(Table6[[#This Row],[FT/WE]]=2,"",Table6[[#This Row],[Name]]&amp;Table6[[#This Row],[Tag]])</f>
        <v/>
      </c>
      <c r="AN140" s="117"/>
      <c r="AP140" s="14" t="str">
        <f t="shared" si="2"/>
        <v/>
      </c>
      <c r="AQ140" s="14" t="str">
        <f t="shared" si="4"/>
        <v/>
      </c>
    </row>
    <row r="141" spans="1:43" ht="14.5">
      <c r="A141" s="117"/>
      <c r="B141" s="201"/>
      <c r="C141" s="209"/>
      <c r="D141" s="210"/>
      <c r="E141" s="131"/>
      <c r="F141" s="132"/>
      <c r="G141" s="131"/>
      <c r="H141" s="117"/>
      <c r="I141" s="201"/>
      <c r="J141" s="201"/>
      <c r="K141" s="202"/>
      <c r="L141" s="202"/>
      <c r="M141" s="202"/>
      <c r="N141" s="201"/>
      <c r="O141" s="201"/>
      <c r="P141" s="202"/>
      <c r="Q141" s="202"/>
      <c r="R141" s="203"/>
      <c r="S141" s="204"/>
      <c r="T141" s="204"/>
      <c r="U141" s="205"/>
      <c r="V141" s="40" t="str" cm="1">
        <f t="array" ref="V1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 s="15" t="str">
        <f>_xlfn.LET(_xlpm.var,MitarbeiterFTE[[#This Row],[Name]]&amp;"|"&amp;MitarbeiterFTE[[#This Row],[Vorhaben]]&amp;"|"&amp;MitarbeiterFTE[[#This Row],[Monat]]&amp;"|"&amp;MitarbeiterFTE[[#This Row],[Jahr]], IF(_xlpm.var="|||","input missing",_xlpm.var))</f>
        <v>input missing</v>
      </c>
      <c r="AB141" s="15" t="e">
        <f>_xlfn.LET(
_xlpm.start,DATE(MitarbeiterFTE[[#This Row],[Jahr]],MitarbeiterFTE[[#This Row],[Monat]],1),
_xlpm.end,EOMONTH(_xlpm.start,0),
NETWORKDAYS(_xlpm.start,_xlpm.end))</f>
        <v>#NUM!</v>
      </c>
      <c r="AC141" s="318" t="e">
        <f>MitarbeiterFTE[[#This Row],[BWD]]-MitarbeiterFTE[[#This Row],[Sum Abwesend]]</f>
        <v>#NUM!</v>
      </c>
      <c r="AD141" s="318">
        <f>SUMIFS(MitarbeiterFTE[BWD],MitarbeiterFTE[Jahr],MitarbeiterFTE[[#This Row],[Jahr]],MitarbeiterFTE[Name],MitarbeiterFTE[[#This Row],[Name]])</f>
        <v>0</v>
      </c>
      <c r="AE141" s="318">
        <f>SUMIFS(MitarbeiterFTE[NWD],MitarbeiterFTE[Jahr],MitarbeiterFTE[[#This Row],[Jahr]],MitarbeiterFTE[Name],MitarbeiterFTE[[#This Row],[Name]])</f>
        <v>0</v>
      </c>
      <c r="AF141" s="15" t="str">
        <f>IF(MitarbeiterFTE[[#This Row],[HS]]="ja",2,IF(MitarbeiterFTE[[#This Row],[Tech]]="ja",1,IF(MitarbeiterFTE[[#This Row],[Sonst]]="ja",0,"input missing")))</f>
        <v>input missing</v>
      </c>
      <c r="AG141" s="130"/>
      <c r="AH141" s="117"/>
      <c r="AI141" s="408"/>
      <c r="AJ141" s="404"/>
      <c r="AK141" s="412"/>
      <c r="AL141" s="15" cm="1">
        <f t="array" ref="AL1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 s="15" t="str">
        <f>IF(Table6[[#This Row],[FT/WE]]=2,"",Table6[[#This Row],[Name]]&amp;Table6[[#This Row],[Tag]])</f>
        <v/>
      </c>
      <c r="AN141" s="117"/>
      <c r="AP141" s="14" t="str">
        <f t="shared" ref="AP141:AP142" si="5">IF(AO141&amp;"1"&lt;&gt;"1",RIGHT(AO141,4),"")</f>
        <v/>
      </c>
      <c r="AQ141" s="14" t="str">
        <f t="shared" si="4"/>
        <v/>
      </c>
    </row>
    <row r="142" spans="1:43" ht="14.5">
      <c r="A142" s="117"/>
      <c r="B142" s="201"/>
      <c r="C142" s="209"/>
      <c r="D142" s="210"/>
      <c r="E142" s="131"/>
      <c r="F142" s="132"/>
      <c r="G142" s="131"/>
      <c r="H142" s="117"/>
      <c r="I142" s="201"/>
      <c r="J142" s="201"/>
      <c r="K142" s="202"/>
      <c r="L142" s="202"/>
      <c r="M142" s="202"/>
      <c r="N142" s="201"/>
      <c r="O142" s="201"/>
      <c r="P142" s="202"/>
      <c r="Q142" s="202"/>
      <c r="R142" s="203"/>
      <c r="S142" s="204"/>
      <c r="T142" s="204"/>
      <c r="U142" s="205"/>
      <c r="V142" s="40" t="str" cm="1">
        <f t="array" ref="V1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 s="15" t="str">
        <f>_xlfn.LET(_xlpm.var,MitarbeiterFTE[[#This Row],[Name]]&amp;"|"&amp;MitarbeiterFTE[[#This Row],[Vorhaben]]&amp;"|"&amp;MitarbeiterFTE[[#This Row],[Monat]]&amp;"|"&amp;MitarbeiterFTE[[#This Row],[Jahr]], IF(_xlpm.var="|||","input missing",_xlpm.var))</f>
        <v>input missing</v>
      </c>
      <c r="AB142" s="15" t="e">
        <f>_xlfn.LET(
_xlpm.start,DATE(MitarbeiterFTE[[#This Row],[Jahr]],MitarbeiterFTE[[#This Row],[Monat]],1),
_xlpm.end,EOMONTH(_xlpm.start,0),
NETWORKDAYS(_xlpm.start,_xlpm.end))</f>
        <v>#NUM!</v>
      </c>
      <c r="AC142" s="318" t="e">
        <f>MitarbeiterFTE[[#This Row],[BWD]]-MitarbeiterFTE[[#This Row],[Sum Abwesend]]</f>
        <v>#NUM!</v>
      </c>
      <c r="AD142" s="318">
        <f>SUMIFS(MitarbeiterFTE[BWD],MitarbeiterFTE[Jahr],MitarbeiterFTE[[#This Row],[Jahr]],MitarbeiterFTE[Name],MitarbeiterFTE[[#This Row],[Name]])</f>
        <v>0</v>
      </c>
      <c r="AE142" s="318">
        <f>SUMIFS(MitarbeiterFTE[NWD],MitarbeiterFTE[Jahr],MitarbeiterFTE[[#This Row],[Jahr]],MitarbeiterFTE[Name],MitarbeiterFTE[[#This Row],[Name]])</f>
        <v>0</v>
      </c>
      <c r="AF142" s="15" t="str">
        <f>IF(MitarbeiterFTE[[#This Row],[HS]]="ja",2,IF(MitarbeiterFTE[[#This Row],[Tech]]="ja",1,IF(MitarbeiterFTE[[#This Row],[Sonst]]="ja",0,"input missing")))</f>
        <v>input missing</v>
      </c>
      <c r="AG142" s="130"/>
      <c r="AH142" s="117"/>
      <c r="AI142" s="408"/>
      <c r="AJ142" s="404"/>
      <c r="AK142" s="412"/>
      <c r="AL142" s="15" cm="1">
        <f t="array" ref="AL1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 s="15" t="str">
        <f>IF(Table6[[#This Row],[FT/WE]]=2,"",Table6[[#This Row],[Name]]&amp;Table6[[#This Row],[Tag]])</f>
        <v/>
      </c>
      <c r="AN142" s="117"/>
      <c r="AP142" s="14" t="str">
        <f t="shared" si="5"/>
        <v/>
      </c>
      <c r="AQ142" s="14" t="str">
        <f t="shared" si="4"/>
        <v/>
      </c>
    </row>
    <row r="143" spans="1:43" ht="14.5">
      <c r="A143" s="117"/>
      <c r="B143" s="201"/>
      <c r="C143" s="209"/>
      <c r="D143" s="210"/>
      <c r="E143" s="131"/>
      <c r="F143" s="132"/>
      <c r="G143" s="131"/>
      <c r="H143" s="117"/>
      <c r="I143" s="201"/>
      <c r="J143" s="201"/>
      <c r="K143" s="202"/>
      <c r="L143" s="202"/>
      <c r="M143" s="202"/>
      <c r="N143" s="201"/>
      <c r="O143" s="201"/>
      <c r="P143" s="202"/>
      <c r="Q143" s="202"/>
      <c r="R143" s="203"/>
      <c r="S143" s="204"/>
      <c r="T143" s="204"/>
      <c r="U143" s="205"/>
      <c r="V143" s="40" t="str" cm="1">
        <f t="array" ref="V1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 s="15" t="str">
        <f>_xlfn.LET(_xlpm.var,MitarbeiterFTE[[#This Row],[Name]]&amp;"|"&amp;MitarbeiterFTE[[#This Row],[Vorhaben]]&amp;"|"&amp;MitarbeiterFTE[[#This Row],[Monat]]&amp;"|"&amp;MitarbeiterFTE[[#This Row],[Jahr]], IF(_xlpm.var="|||","input missing",_xlpm.var))</f>
        <v>input missing</v>
      </c>
      <c r="AB143" s="15" t="e">
        <f>_xlfn.LET(
_xlpm.start,DATE(MitarbeiterFTE[[#This Row],[Jahr]],MitarbeiterFTE[[#This Row],[Monat]],1),
_xlpm.end,EOMONTH(_xlpm.start,0),
NETWORKDAYS(_xlpm.start,_xlpm.end))</f>
        <v>#NUM!</v>
      </c>
      <c r="AC143" s="318" t="e">
        <f>MitarbeiterFTE[[#This Row],[BWD]]-MitarbeiterFTE[[#This Row],[Sum Abwesend]]</f>
        <v>#NUM!</v>
      </c>
      <c r="AD143" s="318">
        <f>SUMIFS(MitarbeiterFTE[BWD],MitarbeiterFTE[Jahr],MitarbeiterFTE[[#This Row],[Jahr]],MitarbeiterFTE[Name],MitarbeiterFTE[[#This Row],[Name]])</f>
        <v>0</v>
      </c>
      <c r="AE143" s="318">
        <f>SUMIFS(MitarbeiterFTE[NWD],MitarbeiterFTE[Jahr],MitarbeiterFTE[[#This Row],[Jahr]],MitarbeiterFTE[Name],MitarbeiterFTE[[#This Row],[Name]])</f>
        <v>0</v>
      </c>
      <c r="AF143" s="15" t="str">
        <f>IF(MitarbeiterFTE[[#This Row],[HS]]="ja",2,IF(MitarbeiterFTE[[#This Row],[Tech]]="ja",1,IF(MitarbeiterFTE[[#This Row],[Sonst]]="ja",0,"input missing")))</f>
        <v>input missing</v>
      </c>
      <c r="AG143" s="130"/>
      <c r="AH143" s="117"/>
      <c r="AI143" s="408"/>
      <c r="AJ143" s="404"/>
      <c r="AK143" s="412"/>
      <c r="AL143" s="15" cm="1">
        <f t="array" ref="AL1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 s="15" t="str">
        <f>IF(Table6[[#This Row],[FT/WE]]=2,"",Table6[[#This Row],[Name]]&amp;Table6[[#This Row],[Tag]])</f>
        <v/>
      </c>
      <c r="AN143" s="117"/>
      <c r="AP143" s="14" t="str">
        <f t="shared" ref="AP143:AP204" si="6">IF(AO143&amp;"1"&lt;&gt;"1",RIGHT(AO143,4),"")</f>
        <v/>
      </c>
      <c r="AQ143" s="14" t="str">
        <f t="shared" ref="AQ143:AQ204" si="7">IF(AO143&amp;"1"="1","",LEFT(AO143,LEN(AO143)-5))</f>
        <v/>
      </c>
    </row>
    <row r="144" spans="1:43" ht="14.5">
      <c r="A144" s="117"/>
      <c r="B144" s="201"/>
      <c r="C144" s="209"/>
      <c r="D144" s="210"/>
      <c r="E144" s="131"/>
      <c r="F144" s="132"/>
      <c r="G144" s="131"/>
      <c r="H144" s="117"/>
      <c r="I144" s="201"/>
      <c r="J144" s="201"/>
      <c r="K144" s="202"/>
      <c r="L144" s="202"/>
      <c r="M144" s="202"/>
      <c r="N144" s="201"/>
      <c r="O144" s="201"/>
      <c r="P144" s="202"/>
      <c r="Q144" s="202"/>
      <c r="R144" s="203"/>
      <c r="S144" s="204"/>
      <c r="T144" s="204"/>
      <c r="U144" s="205"/>
      <c r="V144" s="40" t="str" cm="1">
        <f t="array" ref="V1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 s="15" t="str">
        <f>_xlfn.LET(_xlpm.var,MitarbeiterFTE[[#This Row],[Name]]&amp;"|"&amp;MitarbeiterFTE[[#This Row],[Vorhaben]]&amp;"|"&amp;MitarbeiterFTE[[#This Row],[Monat]]&amp;"|"&amp;MitarbeiterFTE[[#This Row],[Jahr]], IF(_xlpm.var="|||","input missing",_xlpm.var))</f>
        <v>input missing</v>
      </c>
      <c r="AB144" s="15" t="e">
        <f>_xlfn.LET(
_xlpm.start,DATE(MitarbeiterFTE[[#This Row],[Jahr]],MitarbeiterFTE[[#This Row],[Monat]],1),
_xlpm.end,EOMONTH(_xlpm.start,0),
NETWORKDAYS(_xlpm.start,_xlpm.end))</f>
        <v>#NUM!</v>
      </c>
      <c r="AC144" s="318" t="e">
        <f>MitarbeiterFTE[[#This Row],[BWD]]-MitarbeiterFTE[[#This Row],[Sum Abwesend]]</f>
        <v>#NUM!</v>
      </c>
      <c r="AD144" s="318">
        <f>SUMIFS(MitarbeiterFTE[BWD],MitarbeiterFTE[Jahr],MitarbeiterFTE[[#This Row],[Jahr]],MitarbeiterFTE[Name],MitarbeiterFTE[[#This Row],[Name]])</f>
        <v>0</v>
      </c>
      <c r="AE144" s="318">
        <f>SUMIFS(MitarbeiterFTE[NWD],MitarbeiterFTE[Jahr],MitarbeiterFTE[[#This Row],[Jahr]],MitarbeiterFTE[Name],MitarbeiterFTE[[#This Row],[Name]])</f>
        <v>0</v>
      </c>
      <c r="AF144" s="15" t="str">
        <f>IF(MitarbeiterFTE[[#This Row],[HS]]="ja",2,IF(MitarbeiterFTE[[#This Row],[Tech]]="ja",1,IF(MitarbeiterFTE[[#This Row],[Sonst]]="ja",0,"input missing")))</f>
        <v>input missing</v>
      </c>
      <c r="AG144" s="130"/>
      <c r="AH144" s="117"/>
      <c r="AI144" s="408"/>
      <c r="AJ144" s="404"/>
      <c r="AK144" s="412"/>
      <c r="AL144" s="15" cm="1">
        <f t="array" ref="AL1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 s="15" t="str">
        <f>IF(Table6[[#This Row],[FT/WE]]=2,"",Table6[[#This Row],[Name]]&amp;Table6[[#This Row],[Tag]])</f>
        <v/>
      </c>
      <c r="AN144" s="117"/>
      <c r="AP144" s="14" t="str">
        <f t="shared" si="6"/>
        <v/>
      </c>
      <c r="AQ144" s="14" t="str">
        <f t="shared" si="7"/>
        <v/>
      </c>
    </row>
    <row r="145" spans="1:43" ht="14.5">
      <c r="A145" s="117"/>
      <c r="B145" s="201"/>
      <c r="C145" s="209"/>
      <c r="D145" s="210"/>
      <c r="E145" s="131"/>
      <c r="F145" s="132"/>
      <c r="G145" s="131"/>
      <c r="H145" s="117"/>
      <c r="I145" s="201"/>
      <c r="J145" s="201"/>
      <c r="K145" s="202"/>
      <c r="L145" s="202"/>
      <c r="M145" s="202"/>
      <c r="N145" s="201"/>
      <c r="O145" s="201"/>
      <c r="P145" s="202"/>
      <c r="Q145" s="202"/>
      <c r="R145" s="203"/>
      <c r="S145" s="204"/>
      <c r="T145" s="204"/>
      <c r="U145" s="205"/>
      <c r="V145" s="40" t="str" cm="1">
        <f t="array" ref="V1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 s="15" t="str">
        <f>_xlfn.LET(_xlpm.var,MitarbeiterFTE[[#This Row],[Name]]&amp;"|"&amp;MitarbeiterFTE[[#This Row],[Vorhaben]]&amp;"|"&amp;MitarbeiterFTE[[#This Row],[Monat]]&amp;"|"&amp;MitarbeiterFTE[[#This Row],[Jahr]], IF(_xlpm.var="|||","input missing",_xlpm.var))</f>
        <v>input missing</v>
      </c>
      <c r="AB145" s="15" t="e">
        <f>_xlfn.LET(
_xlpm.start,DATE(MitarbeiterFTE[[#This Row],[Jahr]],MitarbeiterFTE[[#This Row],[Monat]],1),
_xlpm.end,EOMONTH(_xlpm.start,0),
NETWORKDAYS(_xlpm.start,_xlpm.end))</f>
        <v>#NUM!</v>
      </c>
      <c r="AC145" s="318" t="e">
        <f>MitarbeiterFTE[[#This Row],[BWD]]-MitarbeiterFTE[[#This Row],[Sum Abwesend]]</f>
        <v>#NUM!</v>
      </c>
      <c r="AD145" s="318">
        <f>SUMIFS(MitarbeiterFTE[BWD],MitarbeiterFTE[Jahr],MitarbeiterFTE[[#This Row],[Jahr]],MitarbeiterFTE[Name],MitarbeiterFTE[[#This Row],[Name]])</f>
        <v>0</v>
      </c>
      <c r="AE145" s="318">
        <f>SUMIFS(MitarbeiterFTE[NWD],MitarbeiterFTE[Jahr],MitarbeiterFTE[[#This Row],[Jahr]],MitarbeiterFTE[Name],MitarbeiterFTE[[#This Row],[Name]])</f>
        <v>0</v>
      </c>
      <c r="AF145" s="15" t="str">
        <f>IF(MitarbeiterFTE[[#This Row],[HS]]="ja",2,IF(MitarbeiterFTE[[#This Row],[Tech]]="ja",1,IF(MitarbeiterFTE[[#This Row],[Sonst]]="ja",0,"input missing")))</f>
        <v>input missing</v>
      </c>
      <c r="AG145" s="130"/>
      <c r="AH145" s="117"/>
      <c r="AI145" s="408"/>
      <c r="AJ145" s="404"/>
      <c r="AK145" s="412"/>
      <c r="AL145" s="15" cm="1">
        <f t="array" ref="AL1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 s="15" t="str">
        <f>IF(Table6[[#This Row],[FT/WE]]=2,"",Table6[[#This Row],[Name]]&amp;Table6[[#This Row],[Tag]])</f>
        <v/>
      </c>
      <c r="AN145" s="117"/>
      <c r="AP145" s="14" t="str">
        <f t="shared" si="6"/>
        <v/>
      </c>
      <c r="AQ145" s="14" t="str">
        <f t="shared" si="7"/>
        <v/>
      </c>
    </row>
    <row r="146" spans="1:43" ht="14.5">
      <c r="A146" s="117"/>
      <c r="B146" s="201"/>
      <c r="C146" s="209"/>
      <c r="D146" s="210"/>
      <c r="E146" s="131"/>
      <c r="F146" s="132"/>
      <c r="G146" s="131"/>
      <c r="H146" s="117"/>
      <c r="I146" s="201"/>
      <c r="J146" s="201"/>
      <c r="K146" s="202"/>
      <c r="L146" s="202"/>
      <c r="M146" s="202"/>
      <c r="N146" s="201"/>
      <c r="O146" s="201"/>
      <c r="P146" s="202"/>
      <c r="Q146" s="202"/>
      <c r="R146" s="203"/>
      <c r="S146" s="204"/>
      <c r="T146" s="204"/>
      <c r="U146" s="205"/>
      <c r="V146" s="40" t="str" cm="1">
        <f t="array" ref="V1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 s="15" t="str">
        <f>_xlfn.LET(_xlpm.var,MitarbeiterFTE[[#This Row],[Name]]&amp;"|"&amp;MitarbeiterFTE[[#This Row],[Vorhaben]]&amp;"|"&amp;MitarbeiterFTE[[#This Row],[Monat]]&amp;"|"&amp;MitarbeiterFTE[[#This Row],[Jahr]], IF(_xlpm.var="|||","input missing",_xlpm.var))</f>
        <v>input missing</v>
      </c>
      <c r="AB146" s="15" t="e">
        <f>_xlfn.LET(
_xlpm.start,DATE(MitarbeiterFTE[[#This Row],[Jahr]],MitarbeiterFTE[[#This Row],[Monat]],1),
_xlpm.end,EOMONTH(_xlpm.start,0),
NETWORKDAYS(_xlpm.start,_xlpm.end))</f>
        <v>#NUM!</v>
      </c>
      <c r="AC146" s="318" t="e">
        <f>MitarbeiterFTE[[#This Row],[BWD]]-MitarbeiterFTE[[#This Row],[Sum Abwesend]]</f>
        <v>#NUM!</v>
      </c>
      <c r="AD146" s="318">
        <f>SUMIFS(MitarbeiterFTE[BWD],MitarbeiterFTE[Jahr],MitarbeiterFTE[[#This Row],[Jahr]],MitarbeiterFTE[Name],MitarbeiterFTE[[#This Row],[Name]])</f>
        <v>0</v>
      </c>
      <c r="AE146" s="318">
        <f>SUMIFS(MitarbeiterFTE[NWD],MitarbeiterFTE[Jahr],MitarbeiterFTE[[#This Row],[Jahr]],MitarbeiterFTE[Name],MitarbeiterFTE[[#This Row],[Name]])</f>
        <v>0</v>
      </c>
      <c r="AF146" s="15" t="str">
        <f>IF(MitarbeiterFTE[[#This Row],[HS]]="ja",2,IF(MitarbeiterFTE[[#This Row],[Tech]]="ja",1,IF(MitarbeiterFTE[[#This Row],[Sonst]]="ja",0,"input missing")))</f>
        <v>input missing</v>
      </c>
      <c r="AG146" s="130"/>
      <c r="AH146" s="117"/>
      <c r="AI146" s="408"/>
      <c r="AJ146" s="404"/>
      <c r="AK146" s="412"/>
      <c r="AL146" s="15" cm="1">
        <f t="array" ref="AL1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 s="15" t="str">
        <f>IF(Table6[[#This Row],[FT/WE]]=2,"",Table6[[#This Row],[Name]]&amp;Table6[[#This Row],[Tag]])</f>
        <v/>
      </c>
      <c r="AN146" s="117"/>
      <c r="AP146" s="14" t="str">
        <f t="shared" si="6"/>
        <v/>
      </c>
      <c r="AQ146" s="14" t="str">
        <f t="shared" si="7"/>
        <v/>
      </c>
    </row>
    <row r="147" spans="1:43" ht="14.5">
      <c r="A147" s="117"/>
      <c r="B147" s="201"/>
      <c r="C147" s="209"/>
      <c r="D147" s="210"/>
      <c r="E147" s="131"/>
      <c r="F147" s="132"/>
      <c r="G147" s="131"/>
      <c r="H147" s="117"/>
      <c r="I147" s="201"/>
      <c r="J147" s="201"/>
      <c r="K147" s="202"/>
      <c r="L147" s="202"/>
      <c r="M147" s="202"/>
      <c r="N147" s="201"/>
      <c r="O147" s="201"/>
      <c r="P147" s="202"/>
      <c r="Q147" s="202"/>
      <c r="R147" s="203"/>
      <c r="S147" s="204"/>
      <c r="T147" s="204"/>
      <c r="U147" s="205"/>
      <c r="V147" s="40" t="str" cm="1">
        <f t="array" ref="V1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 s="15" t="str">
        <f>_xlfn.LET(_xlpm.var,MitarbeiterFTE[[#This Row],[Name]]&amp;"|"&amp;MitarbeiterFTE[[#This Row],[Vorhaben]]&amp;"|"&amp;MitarbeiterFTE[[#This Row],[Monat]]&amp;"|"&amp;MitarbeiterFTE[[#This Row],[Jahr]], IF(_xlpm.var="|||","input missing",_xlpm.var))</f>
        <v>input missing</v>
      </c>
      <c r="AB147" s="15" t="e">
        <f>_xlfn.LET(
_xlpm.start,DATE(MitarbeiterFTE[[#This Row],[Jahr]],MitarbeiterFTE[[#This Row],[Monat]],1),
_xlpm.end,EOMONTH(_xlpm.start,0),
NETWORKDAYS(_xlpm.start,_xlpm.end))</f>
        <v>#NUM!</v>
      </c>
      <c r="AC147" s="318" t="e">
        <f>MitarbeiterFTE[[#This Row],[BWD]]-MitarbeiterFTE[[#This Row],[Sum Abwesend]]</f>
        <v>#NUM!</v>
      </c>
      <c r="AD147" s="318">
        <f>SUMIFS(MitarbeiterFTE[BWD],MitarbeiterFTE[Jahr],MitarbeiterFTE[[#This Row],[Jahr]],MitarbeiterFTE[Name],MitarbeiterFTE[[#This Row],[Name]])</f>
        <v>0</v>
      </c>
      <c r="AE147" s="318">
        <f>SUMIFS(MitarbeiterFTE[NWD],MitarbeiterFTE[Jahr],MitarbeiterFTE[[#This Row],[Jahr]],MitarbeiterFTE[Name],MitarbeiterFTE[[#This Row],[Name]])</f>
        <v>0</v>
      </c>
      <c r="AF147" s="15" t="str">
        <f>IF(MitarbeiterFTE[[#This Row],[HS]]="ja",2,IF(MitarbeiterFTE[[#This Row],[Tech]]="ja",1,IF(MitarbeiterFTE[[#This Row],[Sonst]]="ja",0,"input missing")))</f>
        <v>input missing</v>
      </c>
      <c r="AG147" s="130"/>
      <c r="AH147" s="117"/>
      <c r="AI147" s="408"/>
      <c r="AJ147" s="404"/>
      <c r="AK147" s="412"/>
      <c r="AL147" s="15" cm="1">
        <f t="array" ref="AL1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 s="15" t="str">
        <f>IF(Table6[[#This Row],[FT/WE]]=2,"",Table6[[#This Row],[Name]]&amp;Table6[[#This Row],[Tag]])</f>
        <v/>
      </c>
      <c r="AN147" s="117"/>
      <c r="AP147" s="14" t="str">
        <f t="shared" si="6"/>
        <v/>
      </c>
      <c r="AQ147" s="14" t="str">
        <f t="shared" si="7"/>
        <v/>
      </c>
    </row>
    <row r="148" spans="1:43" ht="14.5">
      <c r="A148" s="117"/>
      <c r="B148" s="201"/>
      <c r="C148" s="209"/>
      <c r="D148" s="210"/>
      <c r="E148" s="131"/>
      <c r="F148" s="132"/>
      <c r="G148" s="131"/>
      <c r="H148" s="117"/>
      <c r="I148" s="201"/>
      <c r="J148" s="201"/>
      <c r="K148" s="202"/>
      <c r="L148" s="202"/>
      <c r="M148" s="202"/>
      <c r="N148" s="201"/>
      <c r="O148" s="201"/>
      <c r="P148" s="202"/>
      <c r="Q148" s="202"/>
      <c r="R148" s="203"/>
      <c r="S148" s="204"/>
      <c r="T148" s="204"/>
      <c r="U148" s="205"/>
      <c r="V148" s="40" t="str" cm="1">
        <f t="array" ref="V1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 s="15" t="str">
        <f>_xlfn.LET(_xlpm.var,MitarbeiterFTE[[#This Row],[Name]]&amp;"|"&amp;MitarbeiterFTE[[#This Row],[Vorhaben]]&amp;"|"&amp;MitarbeiterFTE[[#This Row],[Monat]]&amp;"|"&amp;MitarbeiterFTE[[#This Row],[Jahr]], IF(_xlpm.var="|||","input missing",_xlpm.var))</f>
        <v>input missing</v>
      </c>
      <c r="AB148" s="15" t="e">
        <f>_xlfn.LET(
_xlpm.start,DATE(MitarbeiterFTE[[#This Row],[Jahr]],MitarbeiterFTE[[#This Row],[Monat]],1),
_xlpm.end,EOMONTH(_xlpm.start,0),
NETWORKDAYS(_xlpm.start,_xlpm.end))</f>
        <v>#NUM!</v>
      </c>
      <c r="AC148" s="318" t="e">
        <f>MitarbeiterFTE[[#This Row],[BWD]]-MitarbeiterFTE[[#This Row],[Sum Abwesend]]</f>
        <v>#NUM!</v>
      </c>
      <c r="AD148" s="318">
        <f>SUMIFS(MitarbeiterFTE[BWD],MitarbeiterFTE[Jahr],MitarbeiterFTE[[#This Row],[Jahr]],MitarbeiterFTE[Name],MitarbeiterFTE[[#This Row],[Name]])</f>
        <v>0</v>
      </c>
      <c r="AE148" s="318">
        <f>SUMIFS(MitarbeiterFTE[NWD],MitarbeiterFTE[Jahr],MitarbeiterFTE[[#This Row],[Jahr]],MitarbeiterFTE[Name],MitarbeiterFTE[[#This Row],[Name]])</f>
        <v>0</v>
      </c>
      <c r="AF148" s="15" t="str">
        <f>IF(MitarbeiterFTE[[#This Row],[HS]]="ja",2,IF(MitarbeiterFTE[[#This Row],[Tech]]="ja",1,IF(MitarbeiterFTE[[#This Row],[Sonst]]="ja",0,"input missing")))</f>
        <v>input missing</v>
      </c>
      <c r="AG148" s="130"/>
      <c r="AH148" s="117"/>
      <c r="AI148" s="408"/>
      <c r="AJ148" s="404"/>
      <c r="AK148" s="412"/>
      <c r="AL148" s="15" cm="1">
        <f t="array" ref="AL1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 s="15" t="str">
        <f>IF(Table6[[#This Row],[FT/WE]]=2,"",Table6[[#This Row],[Name]]&amp;Table6[[#This Row],[Tag]])</f>
        <v/>
      </c>
      <c r="AN148" s="117"/>
      <c r="AP148" s="14" t="str">
        <f t="shared" si="6"/>
        <v/>
      </c>
      <c r="AQ148" s="14" t="str">
        <f t="shared" si="7"/>
        <v/>
      </c>
    </row>
    <row r="149" spans="1:43" ht="14.5">
      <c r="A149" s="117"/>
      <c r="B149" s="201"/>
      <c r="C149" s="209"/>
      <c r="D149" s="210"/>
      <c r="E149" s="131"/>
      <c r="F149" s="132"/>
      <c r="G149" s="131"/>
      <c r="H149" s="117"/>
      <c r="I149" s="201"/>
      <c r="J149" s="201"/>
      <c r="K149" s="202"/>
      <c r="L149" s="202"/>
      <c r="M149" s="202"/>
      <c r="N149" s="201"/>
      <c r="O149" s="201"/>
      <c r="P149" s="202"/>
      <c r="Q149" s="202"/>
      <c r="R149" s="203"/>
      <c r="S149" s="204"/>
      <c r="T149" s="204"/>
      <c r="U149" s="205"/>
      <c r="V149" s="40" t="str" cm="1">
        <f t="array" ref="V1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 s="15" t="str">
        <f>_xlfn.LET(_xlpm.var,MitarbeiterFTE[[#This Row],[Name]]&amp;"|"&amp;MitarbeiterFTE[[#This Row],[Vorhaben]]&amp;"|"&amp;MitarbeiterFTE[[#This Row],[Monat]]&amp;"|"&amp;MitarbeiterFTE[[#This Row],[Jahr]], IF(_xlpm.var="|||","input missing",_xlpm.var))</f>
        <v>input missing</v>
      </c>
      <c r="AB149" s="15" t="e">
        <f>_xlfn.LET(
_xlpm.start,DATE(MitarbeiterFTE[[#This Row],[Jahr]],MitarbeiterFTE[[#This Row],[Monat]],1),
_xlpm.end,EOMONTH(_xlpm.start,0),
NETWORKDAYS(_xlpm.start,_xlpm.end))</f>
        <v>#NUM!</v>
      </c>
      <c r="AC149" s="318" t="e">
        <f>MitarbeiterFTE[[#This Row],[BWD]]-MitarbeiterFTE[[#This Row],[Sum Abwesend]]</f>
        <v>#NUM!</v>
      </c>
      <c r="AD149" s="318">
        <f>SUMIFS(MitarbeiterFTE[BWD],MitarbeiterFTE[Jahr],MitarbeiterFTE[[#This Row],[Jahr]],MitarbeiterFTE[Name],MitarbeiterFTE[[#This Row],[Name]])</f>
        <v>0</v>
      </c>
      <c r="AE149" s="318">
        <f>SUMIFS(MitarbeiterFTE[NWD],MitarbeiterFTE[Jahr],MitarbeiterFTE[[#This Row],[Jahr]],MitarbeiterFTE[Name],MitarbeiterFTE[[#This Row],[Name]])</f>
        <v>0</v>
      </c>
      <c r="AF149" s="15" t="str">
        <f>IF(MitarbeiterFTE[[#This Row],[HS]]="ja",2,IF(MitarbeiterFTE[[#This Row],[Tech]]="ja",1,IF(MitarbeiterFTE[[#This Row],[Sonst]]="ja",0,"input missing")))</f>
        <v>input missing</v>
      </c>
      <c r="AG149" s="130"/>
      <c r="AH149" s="117"/>
      <c r="AI149" s="408"/>
      <c r="AJ149" s="404"/>
      <c r="AK149" s="412"/>
      <c r="AL149" s="15" cm="1">
        <f t="array" ref="AL1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 s="15" t="str">
        <f>IF(Table6[[#This Row],[FT/WE]]=2,"",Table6[[#This Row],[Name]]&amp;Table6[[#This Row],[Tag]])</f>
        <v/>
      </c>
      <c r="AN149" s="117"/>
      <c r="AP149" s="14" t="str">
        <f t="shared" si="6"/>
        <v/>
      </c>
      <c r="AQ149" s="14" t="str">
        <f t="shared" si="7"/>
        <v/>
      </c>
    </row>
    <row r="150" spans="1:43" ht="14.5">
      <c r="A150" s="117"/>
      <c r="B150" s="201"/>
      <c r="C150" s="209"/>
      <c r="D150" s="210"/>
      <c r="E150" s="131"/>
      <c r="F150" s="132"/>
      <c r="G150" s="131"/>
      <c r="H150" s="117"/>
      <c r="I150" s="201"/>
      <c r="J150" s="201"/>
      <c r="K150" s="202"/>
      <c r="L150" s="202"/>
      <c r="M150" s="202"/>
      <c r="N150" s="201"/>
      <c r="O150" s="201"/>
      <c r="P150" s="202"/>
      <c r="Q150" s="202"/>
      <c r="R150" s="203"/>
      <c r="S150" s="204"/>
      <c r="T150" s="204"/>
      <c r="U150" s="205"/>
      <c r="V150" s="40" t="str" cm="1">
        <f t="array" ref="V1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 s="15" t="str">
        <f>_xlfn.LET(_xlpm.var,MitarbeiterFTE[[#This Row],[Name]]&amp;"|"&amp;MitarbeiterFTE[[#This Row],[Vorhaben]]&amp;"|"&amp;MitarbeiterFTE[[#This Row],[Monat]]&amp;"|"&amp;MitarbeiterFTE[[#This Row],[Jahr]], IF(_xlpm.var="|||","input missing",_xlpm.var))</f>
        <v>input missing</v>
      </c>
      <c r="AB150" s="15" t="e">
        <f>_xlfn.LET(
_xlpm.start,DATE(MitarbeiterFTE[[#This Row],[Jahr]],MitarbeiterFTE[[#This Row],[Monat]],1),
_xlpm.end,EOMONTH(_xlpm.start,0),
NETWORKDAYS(_xlpm.start,_xlpm.end))</f>
        <v>#NUM!</v>
      </c>
      <c r="AC150" s="318" t="e">
        <f>MitarbeiterFTE[[#This Row],[BWD]]-MitarbeiterFTE[[#This Row],[Sum Abwesend]]</f>
        <v>#NUM!</v>
      </c>
      <c r="AD150" s="318">
        <f>SUMIFS(MitarbeiterFTE[BWD],MitarbeiterFTE[Jahr],MitarbeiterFTE[[#This Row],[Jahr]],MitarbeiterFTE[Name],MitarbeiterFTE[[#This Row],[Name]])</f>
        <v>0</v>
      </c>
      <c r="AE150" s="318">
        <f>SUMIFS(MitarbeiterFTE[NWD],MitarbeiterFTE[Jahr],MitarbeiterFTE[[#This Row],[Jahr]],MitarbeiterFTE[Name],MitarbeiterFTE[[#This Row],[Name]])</f>
        <v>0</v>
      </c>
      <c r="AF150" s="15" t="str">
        <f>IF(MitarbeiterFTE[[#This Row],[HS]]="ja",2,IF(MitarbeiterFTE[[#This Row],[Tech]]="ja",1,IF(MitarbeiterFTE[[#This Row],[Sonst]]="ja",0,"input missing")))</f>
        <v>input missing</v>
      </c>
      <c r="AG150" s="130"/>
      <c r="AH150" s="117"/>
      <c r="AI150" s="408"/>
      <c r="AJ150" s="404"/>
      <c r="AK150" s="412"/>
      <c r="AL150" s="15" cm="1">
        <f t="array" ref="AL1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 s="15" t="str">
        <f>IF(Table6[[#This Row],[FT/WE]]=2,"",Table6[[#This Row],[Name]]&amp;Table6[[#This Row],[Tag]])</f>
        <v/>
      </c>
      <c r="AN150" s="117"/>
      <c r="AP150" s="14" t="str">
        <f t="shared" si="6"/>
        <v/>
      </c>
      <c r="AQ150" s="14" t="str">
        <f t="shared" si="7"/>
        <v/>
      </c>
    </row>
    <row r="151" spans="1:43" ht="14.5">
      <c r="A151" s="117"/>
      <c r="B151" s="201"/>
      <c r="C151" s="209"/>
      <c r="D151" s="210"/>
      <c r="E151" s="131"/>
      <c r="F151" s="132"/>
      <c r="G151" s="131"/>
      <c r="H151" s="117"/>
      <c r="I151" s="201"/>
      <c r="J151" s="201"/>
      <c r="K151" s="202"/>
      <c r="L151" s="202"/>
      <c r="M151" s="202"/>
      <c r="N151" s="201"/>
      <c r="O151" s="201"/>
      <c r="P151" s="202"/>
      <c r="Q151" s="202"/>
      <c r="R151" s="203"/>
      <c r="S151" s="204"/>
      <c r="T151" s="204"/>
      <c r="U151" s="205"/>
      <c r="V151" s="40" t="str" cm="1">
        <f t="array" ref="V1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 s="15" t="str">
        <f>_xlfn.LET(_xlpm.var,MitarbeiterFTE[[#This Row],[Name]]&amp;"|"&amp;MitarbeiterFTE[[#This Row],[Vorhaben]]&amp;"|"&amp;MitarbeiterFTE[[#This Row],[Monat]]&amp;"|"&amp;MitarbeiterFTE[[#This Row],[Jahr]], IF(_xlpm.var="|||","input missing",_xlpm.var))</f>
        <v>input missing</v>
      </c>
      <c r="AB151" s="15" t="e">
        <f>_xlfn.LET(
_xlpm.start,DATE(MitarbeiterFTE[[#This Row],[Jahr]],MitarbeiterFTE[[#This Row],[Monat]],1),
_xlpm.end,EOMONTH(_xlpm.start,0),
NETWORKDAYS(_xlpm.start,_xlpm.end))</f>
        <v>#NUM!</v>
      </c>
      <c r="AC151" s="318" t="e">
        <f>MitarbeiterFTE[[#This Row],[BWD]]-MitarbeiterFTE[[#This Row],[Sum Abwesend]]</f>
        <v>#NUM!</v>
      </c>
      <c r="AD151" s="318">
        <f>SUMIFS(MitarbeiterFTE[BWD],MitarbeiterFTE[Jahr],MitarbeiterFTE[[#This Row],[Jahr]],MitarbeiterFTE[Name],MitarbeiterFTE[[#This Row],[Name]])</f>
        <v>0</v>
      </c>
      <c r="AE151" s="318">
        <f>SUMIFS(MitarbeiterFTE[NWD],MitarbeiterFTE[Jahr],MitarbeiterFTE[[#This Row],[Jahr]],MitarbeiterFTE[Name],MitarbeiterFTE[[#This Row],[Name]])</f>
        <v>0</v>
      </c>
      <c r="AF151" s="15" t="str">
        <f>IF(MitarbeiterFTE[[#This Row],[HS]]="ja",2,IF(MitarbeiterFTE[[#This Row],[Tech]]="ja",1,IF(MitarbeiterFTE[[#This Row],[Sonst]]="ja",0,"input missing")))</f>
        <v>input missing</v>
      </c>
      <c r="AG151" s="130"/>
      <c r="AH151" s="117"/>
      <c r="AI151" s="408"/>
      <c r="AJ151" s="404"/>
      <c r="AK151" s="412"/>
      <c r="AL151" s="15" cm="1">
        <f t="array" ref="AL1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 s="15" t="str">
        <f>IF(Table6[[#This Row],[FT/WE]]=2,"",Table6[[#This Row],[Name]]&amp;Table6[[#This Row],[Tag]])</f>
        <v/>
      </c>
      <c r="AN151" s="117"/>
      <c r="AP151" s="14" t="str">
        <f t="shared" si="6"/>
        <v/>
      </c>
      <c r="AQ151" s="14" t="str">
        <f t="shared" si="7"/>
        <v/>
      </c>
    </row>
    <row r="152" spans="1:43" ht="14.5">
      <c r="A152" s="117"/>
      <c r="B152" s="201"/>
      <c r="C152" s="209"/>
      <c r="D152" s="210"/>
      <c r="E152" s="131"/>
      <c r="F152" s="132"/>
      <c r="G152" s="131"/>
      <c r="H152" s="117"/>
      <c r="I152" s="201"/>
      <c r="J152" s="201"/>
      <c r="K152" s="202"/>
      <c r="L152" s="202"/>
      <c r="M152" s="202"/>
      <c r="N152" s="201"/>
      <c r="O152" s="201"/>
      <c r="P152" s="202"/>
      <c r="Q152" s="202"/>
      <c r="R152" s="203"/>
      <c r="S152" s="204"/>
      <c r="T152" s="204"/>
      <c r="U152" s="205"/>
      <c r="V152" s="40" t="str" cm="1">
        <f t="array" ref="V1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 s="15" t="str">
        <f>_xlfn.LET(_xlpm.var,MitarbeiterFTE[[#This Row],[Name]]&amp;"|"&amp;MitarbeiterFTE[[#This Row],[Vorhaben]]&amp;"|"&amp;MitarbeiterFTE[[#This Row],[Monat]]&amp;"|"&amp;MitarbeiterFTE[[#This Row],[Jahr]], IF(_xlpm.var="|||","input missing",_xlpm.var))</f>
        <v>input missing</v>
      </c>
      <c r="AB152" s="15" t="e">
        <f>_xlfn.LET(
_xlpm.start,DATE(MitarbeiterFTE[[#This Row],[Jahr]],MitarbeiterFTE[[#This Row],[Monat]],1),
_xlpm.end,EOMONTH(_xlpm.start,0),
NETWORKDAYS(_xlpm.start,_xlpm.end))</f>
        <v>#NUM!</v>
      </c>
      <c r="AC152" s="318" t="e">
        <f>MitarbeiterFTE[[#This Row],[BWD]]-MitarbeiterFTE[[#This Row],[Sum Abwesend]]</f>
        <v>#NUM!</v>
      </c>
      <c r="AD152" s="318">
        <f>SUMIFS(MitarbeiterFTE[BWD],MitarbeiterFTE[Jahr],MitarbeiterFTE[[#This Row],[Jahr]],MitarbeiterFTE[Name],MitarbeiterFTE[[#This Row],[Name]])</f>
        <v>0</v>
      </c>
      <c r="AE152" s="318">
        <f>SUMIFS(MitarbeiterFTE[NWD],MitarbeiterFTE[Jahr],MitarbeiterFTE[[#This Row],[Jahr]],MitarbeiterFTE[Name],MitarbeiterFTE[[#This Row],[Name]])</f>
        <v>0</v>
      </c>
      <c r="AF152" s="15" t="str">
        <f>IF(MitarbeiterFTE[[#This Row],[HS]]="ja",2,IF(MitarbeiterFTE[[#This Row],[Tech]]="ja",1,IF(MitarbeiterFTE[[#This Row],[Sonst]]="ja",0,"input missing")))</f>
        <v>input missing</v>
      </c>
      <c r="AG152" s="130"/>
      <c r="AH152" s="117"/>
      <c r="AI152" s="408"/>
      <c r="AJ152" s="404"/>
      <c r="AK152" s="412"/>
      <c r="AL152" s="15" cm="1">
        <f t="array" ref="AL1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 s="15" t="str">
        <f>IF(Table6[[#This Row],[FT/WE]]=2,"",Table6[[#This Row],[Name]]&amp;Table6[[#This Row],[Tag]])</f>
        <v/>
      </c>
      <c r="AN152" s="117"/>
      <c r="AP152" s="14" t="str">
        <f t="shared" si="6"/>
        <v/>
      </c>
      <c r="AQ152" s="14" t="str">
        <f t="shared" si="7"/>
        <v/>
      </c>
    </row>
    <row r="153" spans="1:43" ht="14.5">
      <c r="A153" s="117"/>
      <c r="B153" s="201"/>
      <c r="C153" s="209"/>
      <c r="D153" s="210"/>
      <c r="E153" s="131"/>
      <c r="F153" s="132"/>
      <c r="G153" s="131"/>
      <c r="H153" s="117"/>
      <c r="I153" s="201"/>
      <c r="J153" s="201"/>
      <c r="K153" s="202"/>
      <c r="L153" s="202"/>
      <c r="M153" s="202"/>
      <c r="N153" s="201"/>
      <c r="O153" s="201"/>
      <c r="P153" s="202"/>
      <c r="Q153" s="202"/>
      <c r="R153" s="203"/>
      <c r="S153" s="204"/>
      <c r="T153" s="204"/>
      <c r="U153" s="205"/>
      <c r="V153" s="40" t="str" cm="1">
        <f t="array" ref="V1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 s="15" t="str">
        <f>_xlfn.LET(_xlpm.var,MitarbeiterFTE[[#This Row],[Name]]&amp;"|"&amp;MitarbeiterFTE[[#This Row],[Vorhaben]]&amp;"|"&amp;MitarbeiterFTE[[#This Row],[Monat]]&amp;"|"&amp;MitarbeiterFTE[[#This Row],[Jahr]], IF(_xlpm.var="|||","input missing",_xlpm.var))</f>
        <v>input missing</v>
      </c>
      <c r="AB153" s="15" t="e">
        <f>_xlfn.LET(
_xlpm.start,DATE(MitarbeiterFTE[[#This Row],[Jahr]],MitarbeiterFTE[[#This Row],[Monat]],1),
_xlpm.end,EOMONTH(_xlpm.start,0),
NETWORKDAYS(_xlpm.start,_xlpm.end))</f>
        <v>#NUM!</v>
      </c>
      <c r="AC153" s="318" t="e">
        <f>MitarbeiterFTE[[#This Row],[BWD]]-MitarbeiterFTE[[#This Row],[Sum Abwesend]]</f>
        <v>#NUM!</v>
      </c>
      <c r="AD153" s="318">
        <f>SUMIFS(MitarbeiterFTE[BWD],MitarbeiterFTE[Jahr],MitarbeiterFTE[[#This Row],[Jahr]],MitarbeiterFTE[Name],MitarbeiterFTE[[#This Row],[Name]])</f>
        <v>0</v>
      </c>
      <c r="AE153" s="318">
        <f>SUMIFS(MitarbeiterFTE[NWD],MitarbeiterFTE[Jahr],MitarbeiterFTE[[#This Row],[Jahr]],MitarbeiterFTE[Name],MitarbeiterFTE[[#This Row],[Name]])</f>
        <v>0</v>
      </c>
      <c r="AF153" s="15" t="str">
        <f>IF(MitarbeiterFTE[[#This Row],[HS]]="ja",2,IF(MitarbeiterFTE[[#This Row],[Tech]]="ja",1,IF(MitarbeiterFTE[[#This Row],[Sonst]]="ja",0,"input missing")))</f>
        <v>input missing</v>
      </c>
      <c r="AG153" s="130"/>
      <c r="AH153" s="117"/>
      <c r="AI153" s="408"/>
      <c r="AJ153" s="404"/>
      <c r="AK153" s="412"/>
      <c r="AL153" s="15" cm="1">
        <f t="array" ref="AL1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 s="15" t="str">
        <f>IF(Table6[[#This Row],[FT/WE]]=2,"",Table6[[#This Row],[Name]]&amp;Table6[[#This Row],[Tag]])</f>
        <v/>
      </c>
      <c r="AN153" s="117"/>
      <c r="AP153" s="14" t="str">
        <f t="shared" si="6"/>
        <v/>
      </c>
      <c r="AQ153" s="14" t="str">
        <f t="shared" si="7"/>
        <v/>
      </c>
    </row>
    <row r="154" spans="1:43" ht="14.5">
      <c r="A154" s="117"/>
      <c r="B154" s="201"/>
      <c r="C154" s="209"/>
      <c r="D154" s="210"/>
      <c r="E154" s="131"/>
      <c r="F154" s="132"/>
      <c r="G154" s="131"/>
      <c r="H154" s="117"/>
      <c r="I154" s="201"/>
      <c r="J154" s="201"/>
      <c r="K154" s="202"/>
      <c r="L154" s="202"/>
      <c r="M154" s="202"/>
      <c r="N154" s="201"/>
      <c r="O154" s="201"/>
      <c r="P154" s="202"/>
      <c r="Q154" s="202"/>
      <c r="R154" s="203"/>
      <c r="S154" s="204"/>
      <c r="T154" s="204"/>
      <c r="U154" s="205"/>
      <c r="V154" s="40" t="str" cm="1">
        <f t="array" ref="V1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 s="15" t="str">
        <f>_xlfn.LET(_xlpm.var,MitarbeiterFTE[[#This Row],[Name]]&amp;"|"&amp;MitarbeiterFTE[[#This Row],[Vorhaben]]&amp;"|"&amp;MitarbeiterFTE[[#This Row],[Monat]]&amp;"|"&amp;MitarbeiterFTE[[#This Row],[Jahr]], IF(_xlpm.var="|||","input missing",_xlpm.var))</f>
        <v>input missing</v>
      </c>
      <c r="AB154" s="15" t="e">
        <f>_xlfn.LET(
_xlpm.start,DATE(MitarbeiterFTE[[#This Row],[Jahr]],MitarbeiterFTE[[#This Row],[Monat]],1),
_xlpm.end,EOMONTH(_xlpm.start,0),
NETWORKDAYS(_xlpm.start,_xlpm.end))</f>
        <v>#NUM!</v>
      </c>
      <c r="AC154" s="318" t="e">
        <f>MitarbeiterFTE[[#This Row],[BWD]]-MitarbeiterFTE[[#This Row],[Sum Abwesend]]</f>
        <v>#NUM!</v>
      </c>
      <c r="AD154" s="318">
        <f>SUMIFS(MitarbeiterFTE[BWD],MitarbeiterFTE[Jahr],MitarbeiterFTE[[#This Row],[Jahr]],MitarbeiterFTE[Name],MitarbeiterFTE[[#This Row],[Name]])</f>
        <v>0</v>
      </c>
      <c r="AE154" s="318">
        <f>SUMIFS(MitarbeiterFTE[NWD],MitarbeiterFTE[Jahr],MitarbeiterFTE[[#This Row],[Jahr]],MitarbeiterFTE[Name],MitarbeiterFTE[[#This Row],[Name]])</f>
        <v>0</v>
      </c>
      <c r="AF154" s="15" t="str">
        <f>IF(MitarbeiterFTE[[#This Row],[HS]]="ja",2,IF(MitarbeiterFTE[[#This Row],[Tech]]="ja",1,IF(MitarbeiterFTE[[#This Row],[Sonst]]="ja",0,"input missing")))</f>
        <v>input missing</v>
      </c>
      <c r="AG154" s="130"/>
      <c r="AH154" s="117"/>
      <c r="AI154" s="408"/>
      <c r="AJ154" s="404"/>
      <c r="AK154" s="412"/>
      <c r="AL154" s="15" cm="1">
        <f t="array" ref="AL1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 s="15" t="str">
        <f>IF(Table6[[#This Row],[FT/WE]]=2,"",Table6[[#This Row],[Name]]&amp;Table6[[#This Row],[Tag]])</f>
        <v/>
      </c>
      <c r="AN154" s="117"/>
      <c r="AP154" s="14" t="str">
        <f t="shared" si="6"/>
        <v/>
      </c>
      <c r="AQ154" s="14" t="str">
        <f t="shared" si="7"/>
        <v/>
      </c>
    </row>
    <row r="155" spans="1:43" ht="14.5">
      <c r="A155" s="117"/>
      <c r="B155" s="201"/>
      <c r="C155" s="209"/>
      <c r="D155" s="210"/>
      <c r="E155" s="131"/>
      <c r="F155" s="132"/>
      <c r="G155" s="131"/>
      <c r="H155" s="117"/>
      <c r="I155" s="201"/>
      <c r="J155" s="201"/>
      <c r="K155" s="202"/>
      <c r="L155" s="202"/>
      <c r="M155" s="202"/>
      <c r="N155" s="201"/>
      <c r="O155" s="201"/>
      <c r="P155" s="202"/>
      <c r="Q155" s="202"/>
      <c r="R155" s="203"/>
      <c r="S155" s="204"/>
      <c r="T155" s="204"/>
      <c r="U155" s="205"/>
      <c r="V155" s="40" t="str" cm="1">
        <f t="array" ref="V1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 s="15" t="str">
        <f>_xlfn.LET(_xlpm.var,MitarbeiterFTE[[#This Row],[Name]]&amp;"|"&amp;MitarbeiterFTE[[#This Row],[Vorhaben]]&amp;"|"&amp;MitarbeiterFTE[[#This Row],[Monat]]&amp;"|"&amp;MitarbeiterFTE[[#This Row],[Jahr]], IF(_xlpm.var="|||","input missing",_xlpm.var))</f>
        <v>input missing</v>
      </c>
      <c r="AB155" s="15" t="e">
        <f>_xlfn.LET(
_xlpm.start,DATE(MitarbeiterFTE[[#This Row],[Jahr]],MitarbeiterFTE[[#This Row],[Monat]],1),
_xlpm.end,EOMONTH(_xlpm.start,0),
NETWORKDAYS(_xlpm.start,_xlpm.end))</f>
        <v>#NUM!</v>
      </c>
      <c r="AC155" s="318" t="e">
        <f>MitarbeiterFTE[[#This Row],[BWD]]-MitarbeiterFTE[[#This Row],[Sum Abwesend]]</f>
        <v>#NUM!</v>
      </c>
      <c r="AD155" s="318">
        <f>SUMIFS(MitarbeiterFTE[BWD],MitarbeiterFTE[Jahr],MitarbeiterFTE[[#This Row],[Jahr]],MitarbeiterFTE[Name],MitarbeiterFTE[[#This Row],[Name]])</f>
        <v>0</v>
      </c>
      <c r="AE155" s="318">
        <f>SUMIFS(MitarbeiterFTE[NWD],MitarbeiterFTE[Jahr],MitarbeiterFTE[[#This Row],[Jahr]],MitarbeiterFTE[Name],MitarbeiterFTE[[#This Row],[Name]])</f>
        <v>0</v>
      </c>
      <c r="AF155" s="15" t="str">
        <f>IF(MitarbeiterFTE[[#This Row],[HS]]="ja",2,IF(MitarbeiterFTE[[#This Row],[Tech]]="ja",1,IF(MitarbeiterFTE[[#This Row],[Sonst]]="ja",0,"input missing")))</f>
        <v>input missing</v>
      </c>
      <c r="AG155" s="130"/>
      <c r="AH155" s="117"/>
      <c r="AI155" s="408"/>
      <c r="AJ155" s="404"/>
      <c r="AK155" s="412"/>
      <c r="AL155" s="15" cm="1">
        <f t="array" ref="AL1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 s="15" t="str">
        <f>IF(Table6[[#This Row],[FT/WE]]=2,"",Table6[[#This Row],[Name]]&amp;Table6[[#This Row],[Tag]])</f>
        <v/>
      </c>
      <c r="AN155" s="117"/>
      <c r="AP155" s="14" t="str">
        <f t="shared" si="6"/>
        <v/>
      </c>
      <c r="AQ155" s="14" t="str">
        <f t="shared" si="7"/>
        <v/>
      </c>
    </row>
    <row r="156" spans="1:43" ht="14.5">
      <c r="A156" s="117"/>
      <c r="B156" s="201"/>
      <c r="C156" s="209"/>
      <c r="D156" s="210"/>
      <c r="E156" s="131"/>
      <c r="F156" s="132"/>
      <c r="G156" s="131"/>
      <c r="H156" s="117"/>
      <c r="I156" s="201"/>
      <c r="J156" s="201"/>
      <c r="K156" s="202"/>
      <c r="L156" s="202"/>
      <c r="M156" s="202"/>
      <c r="N156" s="201"/>
      <c r="O156" s="201"/>
      <c r="P156" s="202"/>
      <c r="Q156" s="202"/>
      <c r="R156" s="203"/>
      <c r="S156" s="204"/>
      <c r="T156" s="204"/>
      <c r="U156" s="205"/>
      <c r="V156" s="40" t="str" cm="1">
        <f t="array" ref="V1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 s="15" t="str">
        <f>_xlfn.LET(_xlpm.var,MitarbeiterFTE[[#This Row],[Name]]&amp;"|"&amp;MitarbeiterFTE[[#This Row],[Vorhaben]]&amp;"|"&amp;MitarbeiterFTE[[#This Row],[Monat]]&amp;"|"&amp;MitarbeiterFTE[[#This Row],[Jahr]], IF(_xlpm.var="|||","input missing",_xlpm.var))</f>
        <v>input missing</v>
      </c>
      <c r="AB156" s="15" t="e">
        <f>_xlfn.LET(
_xlpm.start,DATE(MitarbeiterFTE[[#This Row],[Jahr]],MitarbeiterFTE[[#This Row],[Monat]],1),
_xlpm.end,EOMONTH(_xlpm.start,0),
NETWORKDAYS(_xlpm.start,_xlpm.end))</f>
        <v>#NUM!</v>
      </c>
      <c r="AC156" s="318" t="e">
        <f>MitarbeiterFTE[[#This Row],[BWD]]-MitarbeiterFTE[[#This Row],[Sum Abwesend]]</f>
        <v>#NUM!</v>
      </c>
      <c r="AD156" s="318">
        <f>SUMIFS(MitarbeiterFTE[BWD],MitarbeiterFTE[Jahr],MitarbeiterFTE[[#This Row],[Jahr]],MitarbeiterFTE[Name],MitarbeiterFTE[[#This Row],[Name]])</f>
        <v>0</v>
      </c>
      <c r="AE156" s="318">
        <f>SUMIFS(MitarbeiterFTE[NWD],MitarbeiterFTE[Jahr],MitarbeiterFTE[[#This Row],[Jahr]],MitarbeiterFTE[Name],MitarbeiterFTE[[#This Row],[Name]])</f>
        <v>0</v>
      </c>
      <c r="AF156" s="15" t="str">
        <f>IF(MitarbeiterFTE[[#This Row],[HS]]="ja",2,IF(MitarbeiterFTE[[#This Row],[Tech]]="ja",1,IF(MitarbeiterFTE[[#This Row],[Sonst]]="ja",0,"input missing")))</f>
        <v>input missing</v>
      </c>
      <c r="AG156" s="130"/>
      <c r="AH156" s="117"/>
      <c r="AI156" s="408"/>
      <c r="AJ156" s="404"/>
      <c r="AK156" s="412"/>
      <c r="AL156" s="15" cm="1">
        <f t="array" ref="AL1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 s="15" t="str">
        <f>IF(Table6[[#This Row],[FT/WE]]=2,"",Table6[[#This Row],[Name]]&amp;Table6[[#This Row],[Tag]])</f>
        <v/>
      </c>
      <c r="AN156" s="117"/>
      <c r="AP156" s="14" t="str">
        <f t="shared" si="6"/>
        <v/>
      </c>
      <c r="AQ156" s="14" t="str">
        <f t="shared" si="7"/>
        <v/>
      </c>
    </row>
    <row r="157" spans="1:43" ht="14.5">
      <c r="A157" s="117"/>
      <c r="B157" s="201"/>
      <c r="C157" s="209"/>
      <c r="D157" s="210"/>
      <c r="E157" s="131"/>
      <c r="F157" s="132"/>
      <c r="G157" s="131"/>
      <c r="H157" s="117"/>
      <c r="I157" s="201"/>
      <c r="J157" s="201"/>
      <c r="K157" s="202"/>
      <c r="L157" s="202"/>
      <c r="M157" s="202"/>
      <c r="N157" s="201"/>
      <c r="O157" s="201"/>
      <c r="P157" s="202"/>
      <c r="Q157" s="202"/>
      <c r="R157" s="203"/>
      <c r="S157" s="204"/>
      <c r="T157" s="204"/>
      <c r="U157" s="205"/>
      <c r="V157" s="40" t="str" cm="1">
        <f t="array" ref="V1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 s="15" t="str">
        <f>_xlfn.LET(_xlpm.var,MitarbeiterFTE[[#This Row],[Name]]&amp;"|"&amp;MitarbeiterFTE[[#This Row],[Vorhaben]]&amp;"|"&amp;MitarbeiterFTE[[#This Row],[Monat]]&amp;"|"&amp;MitarbeiterFTE[[#This Row],[Jahr]], IF(_xlpm.var="|||","input missing",_xlpm.var))</f>
        <v>input missing</v>
      </c>
      <c r="AB157" s="15" t="e">
        <f>_xlfn.LET(
_xlpm.start,DATE(MitarbeiterFTE[[#This Row],[Jahr]],MitarbeiterFTE[[#This Row],[Monat]],1),
_xlpm.end,EOMONTH(_xlpm.start,0),
NETWORKDAYS(_xlpm.start,_xlpm.end))</f>
        <v>#NUM!</v>
      </c>
      <c r="AC157" s="318" t="e">
        <f>MitarbeiterFTE[[#This Row],[BWD]]-MitarbeiterFTE[[#This Row],[Sum Abwesend]]</f>
        <v>#NUM!</v>
      </c>
      <c r="AD157" s="318">
        <f>SUMIFS(MitarbeiterFTE[BWD],MitarbeiterFTE[Jahr],MitarbeiterFTE[[#This Row],[Jahr]],MitarbeiterFTE[Name],MitarbeiterFTE[[#This Row],[Name]])</f>
        <v>0</v>
      </c>
      <c r="AE157" s="318">
        <f>SUMIFS(MitarbeiterFTE[NWD],MitarbeiterFTE[Jahr],MitarbeiterFTE[[#This Row],[Jahr]],MitarbeiterFTE[Name],MitarbeiterFTE[[#This Row],[Name]])</f>
        <v>0</v>
      </c>
      <c r="AF157" s="15" t="str">
        <f>IF(MitarbeiterFTE[[#This Row],[HS]]="ja",2,IF(MitarbeiterFTE[[#This Row],[Tech]]="ja",1,IF(MitarbeiterFTE[[#This Row],[Sonst]]="ja",0,"input missing")))</f>
        <v>input missing</v>
      </c>
      <c r="AG157" s="130"/>
      <c r="AH157" s="117"/>
      <c r="AI157" s="408"/>
      <c r="AJ157" s="404"/>
      <c r="AK157" s="412"/>
      <c r="AL157" s="15" cm="1">
        <f t="array" ref="AL1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 s="15" t="str">
        <f>IF(Table6[[#This Row],[FT/WE]]=2,"",Table6[[#This Row],[Name]]&amp;Table6[[#This Row],[Tag]])</f>
        <v/>
      </c>
      <c r="AN157" s="117"/>
      <c r="AP157" s="14" t="str">
        <f t="shared" si="6"/>
        <v/>
      </c>
      <c r="AQ157" s="14" t="str">
        <f t="shared" si="7"/>
        <v/>
      </c>
    </row>
    <row r="158" spans="1:43" ht="14.5">
      <c r="A158" s="117"/>
      <c r="B158" s="201"/>
      <c r="C158" s="209"/>
      <c r="D158" s="210"/>
      <c r="E158" s="131"/>
      <c r="F158" s="132"/>
      <c r="G158" s="131"/>
      <c r="H158" s="117"/>
      <c r="I158" s="201"/>
      <c r="J158" s="201"/>
      <c r="K158" s="202"/>
      <c r="L158" s="202"/>
      <c r="M158" s="202"/>
      <c r="N158" s="201"/>
      <c r="O158" s="201"/>
      <c r="P158" s="202"/>
      <c r="Q158" s="202"/>
      <c r="R158" s="203"/>
      <c r="S158" s="204"/>
      <c r="T158" s="204"/>
      <c r="U158" s="205"/>
      <c r="V158" s="40" t="str" cm="1">
        <f t="array" ref="V1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 s="15" t="str">
        <f>_xlfn.LET(_xlpm.var,MitarbeiterFTE[[#This Row],[Name]]&amp;"|"&amp;MitarbeiterFTE[[#This Row],[Vorhaben]]&amp;"|"&amp;MitarbeiterFTE[[#This Row],[Monat]]&amp;"|"&amp;MitarbeiterFTE[[#This Row],[Jahr]], IF(_xlpm.var="|||","input missing",_xlpm.var))</f>
        <v>input missing</v>
      </c>
      <c r="AB158" s="15" t="e">
        <f>_xlfn.LET(
_xlpm.start,DATE(MitarbeiterFTE[[#This Row],[Jahr]],MitarbeiterFTE[[#This Row],[Monat]],1),
_xlpm.end,EOMONTH(_xlpm.start,0),
NETWORKDAYS(_xlpm.start,_xlpm.end))</f>
        <v>#NUM!</v>
      </c>
      <c r="AC158" s="318" t="e">
        <f>MitarbeiterFTE[[#This Row],[BWD]]-MitarbeiterFTE[[#This Row],[Sum Abwesend]]</f>
        <v>#NUM!</v>
      </c>
      <c r="AD158" s="318">
        <f>SUMIFS(MitarbeiterFTE[BWD],MitarbeiterFTE[Jahr],MitarbeiterFTE[[#This Row],[Jahr]],MitarbeiterFTE[Name],MitarbeiterFTE[[#This Row],[Name]])</f>
        <v>0</v>
      </c>
      <c r="AE158" s="318">
        <f>SUMIFS(MitarbeiterFTE[NWD],MitarbeiterFTE[Jahr],MitarbeiterFTE[[#This Row],[Jahr]],MitarbeiterFTE[Name],MitarbeiterFTE[[#This Row],[Name]])</f>
        <v>0</v>
      </c>
      <c r="AF158" s="15" t="str">
        <f>IF(MitarbeiterFTE[[#This Row],[HS]]="ja",2,IF(MitarbeiterFTE[[#This Row],[Tech]]="ja",1,IF(MitarbeiterFTE[[#This Row],[Sonst]]="ja",0,"input missing")))</f>
        <v>input missing</v>
      </c>
      <c r="AG158" s="130"/>
      <c r="AH158" s="117"/>
      <c r="AI158" s="408"/>
      <c r="AJ158" s="404"/>
      <c r="AK158" s="412"/>
      <c r="AL158" s="15" cm="1">
        <f t="array" ref="AL1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 s="15" t="str">
        <f>IF(Table6[[#This Row],[FT/WE]]=2,"",Table6[[#This Row],[Name]]&amp;Table6[[#This Row],[Tag]])</f>
        <v/>
      </c>
      <c r="AN158" s="117"/>
      <c r="AP158" s="14" t="str">
        <f t="shared" si="6"/>
        <v/>
      </c>
      <c r="AQ158" s="14" t="str">
        <f t="shared" si="7"/>
        <v/>
      </c>
    </row>
    <row r="159" spans="1:43" ht="14.5">
      <c r="A159" s="117"/>
      <c r="B159" s="201"/>
      <c r="C159" s="209"/>
      <c r="D159" s="210"/>
      <c r="E159" s="131"/>
      <c r="F159" s="132"/>
      <c r="G159" s="131"/>
      <c r="H159" s="117"/>
      <c r="I159" s="201"/>
      <c r="J159" s="201"/>
      <c r="K159" s="202"/>
      <c r="L159" s="202"/>
      <c r="M159" s="202"/>
      <c r="N159" s="201"/>
      <c r="O159" s="201"/>
      <c r="P159" s="202"/>
      <c r="Q159" s="202"/>
      <c r="R159" s="203"/>
      <c r="S159" s="204"/>
      <c r="T159" s="204"/>
      <c r="U159" s="205"/>
      <c r="V159" s="40" t="str" cm="1">
        <f t="array" ref="V1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 s="15" t="str">
        <f>_xlfn.LET(_xlpm.var,MitarbeiterFTE[[#This Row],[Name]]&amp;"|"&amp;MitarbeiterFTE[[#This Row],[Vorhaben]]&amp;"|"&amp;MitarbeiterFTE[[#This Row],[Monat]]&amp;"|"&amp;MitarbeiterFTE[[#This Row],[Jahr]], IF(_xlpm.var="|||","input missing",_xlpm.var))</f>
        <v>input missing</v>
      </c>
      <c r="AB159" s="15" t="e">
        <f>_xlfn.LET(
_xlpm.start,DATE(MitarbeiterFTE[[#This Row],[Jahr]],MitarbeiterFTE[[#This Row],[Monat]],1),
_xlpm.end,EOMONTH(_xlpm.start,0),
NETWORKDAYS(_xlpm.start,_xlpm.end))</f>
        <v>#NUM!</v>
      </c>
      <c r="AC159" s="318" t="e">
        <f>MitarbeiterFTE[[#This Row],[BWD]]-MitarbeiterFTE[[#This Row],[Sum Abwesend]]</f>
        <v>#NUM!</v>
      </c>
      <c r="AD159" s="318">
        <f>SUMIFS(MitarbeiterFTE[BWD],MitarbeiterFTE[Jahr],MitarbeiterFTE[[#This Row],[Jahr]],MitarbeiterFTE[Name],MitarbeiterFTE[[#This Row],[Name]])</f>
        <v>0</v>
      </c>
      <c r="AE159" s="318">
        <f>SUMIFS(MitarbeiterFTE[NWD],MitarbeiterFTE[Jahr],MitarbeiterFTE[[#This Row],[Jahr]],MitarbeiterFTE[Name],MitarbeiterFTE[[#This Row],[Name]])</f>
        <v>0</v>
      </c>
      <c r="AF159" s="15" t="str">
        <f>IF(MitarbeiterFTE[[#This Row],[HS]]="ja",2,IF(MitarbeiterFTE[[#This Row],[Tech]]="ja",1,IF(MitarbeiterFTE[[#This Row],[Sonst]]="ja",0,"input missing")))</f>
        <v>input missing</v>
      </c>
      <c r="AG159" s="130"/>
      <c r="AH159" s="117"/>
      <c r="AI159" s="408"/>
      <c r="AJ159" s="404"/>
      <c r="AK159" s="412"/>
      <c r="AL159" s="15" cm="1">
        <f t="array" ref="AL1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 s="15" t="str">
        <f>IF(Table6[[#This Row],[FT/WE]]=2,"",Table6[[#This Row],[Name]]&amp;Table6[[#This Row],[Tag]])</f>
        <v/>
      </c>
      <c r="AN159" s="117"/>
      <c r="AP159" s="14" t="str">
        <f t="shared" si="6"/>
        <v/>
      </c>
      <c r="AQ159" s="14" t="str">
        <f t="shared" si="7"/>
        <v/>
      </c>
    </row>
    <row r="160" spans="1:43" ht="14.5">
      <c r="A160" s="117"/>
      <c r="B160" s="201"/>
      <c r="C160" s="209"/>
      <c r="D160" s="210"/>
      <c r="E160" s="131"/>
      <c r="F160" s="132"/>
      <c r="G160" s="131"/>
      <c r="H160" s="117"/>
      <c r="I160" s="201"/>
      <c r="J160" s="201"/>
      <c r="K160" s="202"/>
      <c r="L160" s="202"/>
      <c r="M160" s="202"/>
      <c r="N160" s="201"/>
      <c r="O160" s="201"/>
      <c r="P160" s="202"/>
      <c r="Q160" s="202"/>
      <c r="R160" s="203"/>
      <c r="S160" s="204"/>
      <c r="T160" s="204"/>
      <c r="U160" s="205"/>
      <c r="V160" s="40" t="str" cm="1">
        <f t="array" ref="V1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 s="15" t="str">
        <f>_xlfn.LET(_xlpm.var,MitarbeiterFTE[[#This Row],[Name]]&amp;"|"&amp;MitarbeiterFTE[[#This Row],[Vorhaben]]&amp;"|"&amp;MitarbeiterFTE[[#This Row],[Monat]]&amp;"|"&amp;MitarbeiterFTE[[#This Row],[Jahr]], IF(_xlpm.var="|||","input missing",_xlpm.var))</f>
        <v>input missing</v>
      </c>
      <c r="AB160" s="15" t="e">
        <f>_xlfn.LET(
_xlpm.start,DATE(MitarbeiterFTE[[#This Row],[Jahr]],MitarbeiterFTE[[#This Row],[Monat]],1),
_xlpm.end,EOMONTH(_xlpm.start,0),
NETWORKDAYS(_xlpm.start,_xlpm.end))</f>
        <v>#NUM!</v>
      </c>
      <c r="AC160" s="318" t="e">
        <f>MitarbeiterFTE[[#This Row],[BWD]]-MitarbeiterFTE[[#This Row],[Sum Abwesend]]</f>
        <v>#NUM!</v>
      </c>
      <c r="AD160" s="318">
        <f>SUMIFS(MitarbeiterFTE[BWD],MitarbeiterFTE[Jahr],MitarbeiterFTE[[#This Row],[Jahr]],MitarbeiterFTE[Name],MitarbeiterFTE[[#This Row],[Name]])</f>
        <v>0</v>
      </c>
      <c r="AE160" s="318">
        <f>SUMIFS(MitarbeiterFTE[NWD],MitarbeiterFTE[Jahr],MitarbeiterFTE[[#This Row],[Jahr]],MitarbeiterFTE[Name],MitarbeiterFTE[[#This Row],[Name]])</f>
        <v>0</v>
      </c>
      <c r="AF160" s="15" t="str">
        <f>IF(MitarbeiterFTE[[#This Row],[HS]]="ja",2,IF(MitarbeiterFTE[[#This Row],[Tech]]="ja",1,IF(MitarbeiterFTE[[#This Row],[Sonst]]="ja",0,"input missing")))</f>
        <v>input missing</v>
      </c>
      <c r="AG160" s="130"/>
      <c r="AH160" s="117"/>
      <c r="AI160" s="408"/>
      <c r="AJ160" s="404"/>
      <c r="AK160" s="412"/>
      <c r="AL160" s="15" cm="1">
        <f t="array" ref="AL1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 s="15" t="str">
        <f>IF(Table6[[#This Row],[FT/WE]]=2,"",Table6[[#This Row],[Name]]&amp;Table6[[#This Row],[Tag]])</f>
        <v/>
      </c>
      <c r="AN160" s="117"/>
      <c r="AP160" s="14" t="str">
        <f t="shared" si="6"/>
        <v/>
      </c>
      <c r="AQ160" s="14" t="str">
        <f t="shared" si="7"/>
        <v/>
      </c>
    </row>
    <row r="161" spans="1:43" ht="14.5">
      <c r="A161" s="117"/>
      <c r="B161" s="201"/>
      <c r="C161" s="209"/>
      <c r="D161" s="210"/>
      <c r="E161" s="131"/>
      <c r="F161" s="132"/>
      <c r="G161" s="131"/>
      <c r="H161" s="117"/>
      <c r="I161" s="201"/>
      <c r="J161" s="201"/>
      <c r="K161" s="202"/>
      <c r="L161" s="202"/>
      <c r="M161" s="202"/>
      <c r="N161" s="201"/>
      <c r="O161" s="201"/>
      <c r="P161" s="202"/>
      <c r="Q161" s="202"/>
      <c r="R161" s="203"/>
      <c r="S161" s="204"/>
      <c r="T161" s="204"/>
      <c r="U161" s="205"/>
      <c r="V161" s="40" t="str" cm="1">
        <f t="array" ref="V1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 s="15" t="str">
        <f>_xlfn.LET(_xlpm.var,MitarbeiterFTE[[#This Row],[Name]]&amp;"|"&amp;MitarbeiterFTE[[#This Row],[Vorhaben]]&amp;"|"&amp;MitarbeiterFTE[[#This Row],[Monat]]&amp;"|"&amp;MitarbeiterFTE[[#This Row],[Jahr]], IF(_xlpm.var="|||","input missing",_xlpm.var))</f>
        <v>input missing</v>
      </c>
      <c r="AB161" s="15" t="e">
        <f>_xlfn.LET(
_xlpm.start,DATE(MitarbeiterFTE[[#This Row],[Jahr]],MitarbeiterFTE[[#This Row],[Monat]],1),
_xlpm.end,EOMONTH(_xlpm.start,0),
NETWORKDAYS(_xlpm.start,_xlpm.end))</f>
        <v>#NUM!</v>
      </c>
      <c r="AC161" s="318" t="e">
        <f>MitarbeiterFTE[[#This Row],[BWD]]-MitarbeiterFTE[[#This Row],[Sum Abwesend]]</f>
        <v>#NUM!</v>
      </c>
      <c r="AD161" s="318">
        <f>SUMIFS(MitarbeiterFTE[BWD],MitarbeiterFTE[Jahr],MitarbeiterFTE[[#This Row],[Jahr]],MitarbeiterFTE[Name],MitarbeiterFTE[[#This Row],[Name]])</f>
        <v>0</v>
      </c>
      <c r="AE161" s="318">
        <f>SUMIFS(MitarbeiterFTE[NWD],MitarbeiterFTE[Jahr],MitarbeiterFTE[[#This Row],[Jahr]],MitarbeiterFTE[Name],MitarbeiterFTE[[#This Row],[Name]])</f>
        <v>0</v>
      </c>
      <c r="AF161" s="15" t="str">
        <f>IF(MitarbeiterFTE[[#This Row],[HS]]="ja",2,IF(MitarbeiterFTE[[#This Row],[Tech]]="ja",1,IF(MitarbeiterFTE[[#This Row],[Sonst]]="ja",0,"input missing")))</f>
        <v>input missing</v>
      </c>
      <c r="AG161" s="130"/>
      <c r="AH161" s="117"/>
      <c r="AI161" s="408"/>
      <c r="AJ161" s="404"/>
      <c r="AK161" s="412"/>
      <c r="AL161" s="15" cm="1">
        <f t="array" ref="AL1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 s="15" t="str">
        <f>IF(Table6[[#This Row],[FT/WE]]=2,"",Table6[[#This Row],[Name]]&amp;Table6[[#This Row],[Tag]])</f>
        <v/>
      </c>
      <c r="AN161" s="117"/>
      <c r="AP161" s="14" t="str">
        <f t="shared" si="6"/>
        <v/>
      </c>
      <c r="AQ161" s="14" t="str">
        <f t="shared" si="7"/>
        <v/>
      </c>
    </row>
    <row r="162" spans="1:43" ht="14.5">
      <c r="A162" s="117"/>
      <c r="B162" s="201"/>
      <c r="C162" s="209"/>
      <c r="D162" s="210"/>
      <c r="E162" s="131"/>
      <c r="F162" s="132"/>
      <c r="G162" s="131"/>
      <c r="H162" s="117"/>
      <c r="I162" s="201"/>
      <c r="J162" s="201"/>
      <c r="K162" s="202"/>
      <c r="L162" s="202"/>
      <c r="M162" s="202"/>
      <c r="N162" s="201"/>
      <c r="O162" s="201"/>
      <c r="P162" s="202"/>
      <c r="Q162" s="202"/>
      <c r="R162" s="203"/>
      <c r="S162" s="204"/>
      <c r="T162" s="204"/>
      <c r="U162" s="205"/>
      <c r="V162" s="40" t="str" cm="1">
        <f t="array" ref="V1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 s="15" t="str">
        <f>_xlfn.LET(_xlpm.var,MitarbeiterFTE[[#This Row],[Name]]&amp;"|"&amp;MitarbeiterFTE[[#This Row],[Vorhaben]]&amp;"|"&amp;MitarbeiterFTE[[#This Row],[Monat]]&amp;"|"&amp;MitarbeiterFTE[[#This Row],[Jahr]], IF(_xlpm.var="|||","input missing",_xlpm.var))</f>
        <v>input missing</v>
      </c>
      <c r="AB162" s="15" t="e">
        <f>_xlfn.LET(
_xlpm.start,DATE(MitarbeiterFTE[[#This Row],[Jahr]],MitarbeiterFTE[[#This Row],[Monat]],1),
_xlpm.end,EOMONTH(_xlpm.start,0),
NETWORKDAYS(_xlpm.start,_xlpm.end))</f>
        <v>#NUM!</v>
      </c>
      <c r="AC162" s="318" t="e">
        <f>MitarbeiterFTE[[#This Row],[BWD]]-MitarbeiterFTE[[#This Row],[Sum Abwesend]]</f>
        <v>#NUM!</v>
      </c>
      <c r="AD162" s="318">
        <f>SUMIFS(MitarbeiterFTE[BWD],MitarbeiterFTE[Jahr],MitarbeiterFTE[[#This Row],[Jahr]],MitarbeiterFTE[Name],MitarbeiterFTE[[#This Row],[Name]])</f>
        <v>0</v>
      </c>
      <c r="AE162" s="318">
        <f>SUMIFS(MitarbeiterFTE[NWD],MitarbeiterFTE[Jahr],MitarbeiterFTE[[#This Row],[Jahr]],MitarbeiterFTE[Name],MitarbeiterFTE[[#This Row],[Name]])</f>
        <v>0</v>
      </c>
      <c r="AF162" s="15" t="str">
        <f>IF(MitarbeiterFTE[[#This Row],[HS]]="ja",2,IF(MitarbeiterFTE[[#This Row],[Tech]]="ja",1,IF(MitarbeiterFTE[[#This Row],[Sonst]]="ja",0,"input missing")))</f>
        <v>input missing</v>
      </c>
      <c r="AG162" s="130"/>
      <c r="AH162" s="117"/>
      <c r="AI162" s="408"/>
      <c r="AJ162" s="404"/>
      <c r="AK162" s="412"/>
      <c r="AL162" s="15" cm="1">
        <f t="array" ref="AL1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 s="15" t="str">
        <f>IF(Table6[[#This Row],[FT/WE]]=2,"",Table6[[#This Row],[Name]]&amp;Table6[[#This Row],[Tag]])</f>
        <v/>
      </c>
      <c r="AN162" s="117"/>
      <c r="AP162" s="14" t="str">
        <f t="shared" si="6"/>
        <v/>
      </c>
      <c r="AQ162" s="14" t="str">
        <f t="shared" si="7"/>
        <v/>
      </c>
    </row>
    <row r="163" spans="1:43" ht="14.5">
      <c r="A163" s="117"/>
      <c r="B163" s="201"/>
      <c r="C163" s="209"/>
      <c r="D163" s="210"/>
      <c r="E163" s="131"/>
      <c r="F163" s="132"/>
      <c r="G163" s="131"/>
      <c r="H163" s="117"/>
      <c r="I163" s="201"/>
      <c r="J163" s="201"/>
      <c r="K163" s="202"/>
      <c r="L163" s="202"/>
      <c r="M163" s="202"/>
      <c r="N163" s="201"/>
      <c r="O163" s="201"/>
      <c r="P163" s="202"/>
      <c r="Q163" s="202"/>
      <c r="R163" s="203"/>
      <c r="S163" s="204"/>
      <c r="T163" s="204"/>
      <c r="U163" s="205"/>
      <c r="V163" s="40" t="str" cm="1">
        <f t="array" ref="V1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 s="15" t="str">
        <f>_xlfn.LET(_xlpm.var,MitarbeiterFTE[[#This Row],[Name]]&amp;"|"&amp;MitarbeiterFTE[[#This Row],[Vorhaben]]&amp;"|"&amp;MitarbeiterFTE[[#This Row],[Monat]]&amp;"|"&amp;MitarbeiterFTE[[#This Row],[Jahr]], IF(_xlpm.var="|||","input missing",_xlpm.var))</f>
        <v>input missing</v>
      </c>
      <c r="AB163" s="15" t="e">
        <f>_xlfn.LET(
_xlpm.start,DATE(MitarbeiterFTE[[#This Row],[Jahr]],MitarbeiterFTE[[#This Row],[Monat]],1),
_xlpm.end,EOMONTH(_xlpm.start,0),
NETWORKDAYS(_xlpm.start,_xlpm.end))</f>
        <v>#NUM!</v>
      </c>
      <c r="AC163" s="318" t="e">
        <f>MitarbeiterFTE[[#This Row],[BWD]]-MitarbeiterFTE[[#This Row],[Sum Abwesend]]</f>
        <v>#NUM!</v>
      </c>
      <c r="AD163" s="318">
        <f>SUMIFS(MitarbeiterFTE[BWD],MitarbeiterFTE[Jahr],MitarbeiterFTE[[#This Row],[Jahr]],MitarbeiterFTE[Name],MitarbeiterFTE[[#This Row],[Name]])</f>
        <v>0</v>
      </c>
      <c r="AE163" s="318">
        <f>SUMIFS(MitarbeiterFTE[NWD],MitarbeiterFTE[Jahr],MitarbeiterFTE[[#This Row],[Jahr]],MitarbeiterFTE[Name],MitarbeiterFTE[[#This Row],[Name]])</f>
        <v>0</v>
      </c>
      <c r="AF163" s="15" t="str">
        <f>IF(MitarbeiterFTE[[#This Row],[HS]]="ja",2,IF(MitarbeiterFTE[[#This Row],[Tech]]="ja",1,IF(MitarbeiterFTE[[#This Row],[Sonst]]="ja",0,"input missing")))</f>
        <v>input missing</v>
      </c>
      <c r="AG163" s="130"/>
      <c r="AH163" s="117"/>
      <c r="AI163" s="408"/>
      <c r="AJ163" s="404"/>
      <c r="AK163" s="412"/>
      <c r="AL163" s="15" cm="1">
        <f t="array" ref="AL1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 s="15" t="str">
        <f>IF(Table6[[#This Row],[FT/WE]]=2,"",Table6[[#This Row],[Name]]&amp;Table6[[#This Row],[Tag]])</f>
        <v/>
      </c>
      <c r="AN163" s="117"/>
      <c r="AP163" s="14" t="str">
        <f t="shared" si="6"/>
        <v/>
      </c>
      <c r="AQ163" s="14" t="str">
        <f t="shared" si="7"/>
        <v/>
      </c>
    </row>
    <row r="164" spans="1:43" ht="14.5">
      <c r="A164" s="117"/>
      <c r="B164" s="201"/>
      <c r="C164" s="209"/>
      <c r="D164" s="210"/>
      <c r="E164" s="131"/>
      <c r="F164" s="132"/>
      <c r="G164" s="131"/>
      <c r="H164" s="117"/>
      <c r="I164" s="201"/>
      <c r="J164" s="201"/>
      <c r="K164" s="202"/>
      <c r="L164" s="202"/>
      <c r="M164" s="202"/>
      <c r="N164" s="201"/>
      <c r="O164" s="201"/>
      <c r="P164" s="202"/>
      <c r="Q164" s="202"/>
      <c r="R164" s="203"/>
      <c r="S164" s="204"/>
      <c r="T164" s="204"/>
      <c r="U164" s="205"/>
      <c r="V164" s="40" t="str" cm="1">
        <f t="array" ref="V1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 s="15" t="str">
        <f>_xlfn.LET(_xlpm.var,MitarbeiterFTE[[#This Row],[Name]]&amp;"|"&amp;MitarbeiterFTE[[#This Row],[Vorhaben]]&amp;"|"&amp;MitarbeiterFTE[[#This Row],[Monat]]&amp;"|"&amp;MitarbeiterFTE[[#This Row],[Jahr]], IF(_xlpm.var="|||","input missing",_xlpm.var))</f>
        <v>input missing</v>
      </c>
      <c r="AB164" s="15" t="e">
        <f>_xlfn.LET(
_xlpm.start,DATE(MitarbeiterFTE[[#This Row],[Jahr]],MitarbeiterFTE[[#This Row],[Monat]],1),
_xlpm.end,EOMONTH(_xlpm.start,0),
NETWORKDAYS(_xlpm.start,_xlpm.end))</f>
        <v>#NUM!</v>
      </c>
      <c r="AC164" s="318" t="e">
        <f>MitarbeiterFTE[[#This Row],[BWD]]-MitarbeiterFTE[[#This Row],[Sum Abwesend]]</f>
        <v>#NUM!</v>
      </c>
      <c r="AD164" s="318">
        <f>SUMIFS(MitarbeiterFTE[BWD],MitarbeiterFTE[Jahr],MitarbeiterFTE[[#This Row],[Jahr]],MitarbeiterFTE[Name],MitarbeiterFTE[[#This Row],[Name]])</f>
        <v>0</v>
      </c>
      <c r="AE164" s="318">
        <f>SUMIFS(MitarbeiterFTE[NWD],MitarbeiterFTE[Jahr],MitarbeiterFTE[[#This Row],[Jahr]],MitarbeiterFTE[Name],MitarbeiterFTE[[#This Row],[Name]])</f>
        <v>0</v>
      </c>
      <c r="AF164" s="15" t="str">
        <f>IF(MitarbeiterFTE[[#This Row],[HS]]="ja",2,IF(MitarbeiterFTE[[#This Row],[Tech]]="ja",1,IF(MitarbeiterFTE[[#This Row],[Sonst]]="ja",0,"input missing")))</f>
        <v>input missing</v>
      </c>
      <c r="AG164" s="130"/>
      <c r="AH164" s="117"/>
      <c r="AI164" s="408"/>
      <c r="AJ164" s="404"/>
      <c r="AK164" s="412"/>
      <c r="AL164" s="15" cm="1">
        <f t="array" ref="AL1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 s="15" t="str">
        <f>IF(Table6[[#This Row],[FT/WE]]=2,"",Table6[[#This Row],[Name]]&amp;Table6[[#This Row],[Tag]])</f>
        <v/>
      </c>
      <c r="AN164" s="117"/>
      <c r="AP164" s="14" t="str">
        <f t="shared" si="6"/>
        <v/>
      </c>
      <c r="AQ164" s="14" t="str">
        <f t="shared" si="7"/>
        <v/>
      </c>
    </row>
    <row r="165" spans="1:43" ht="14.5">
      <c r="A165" s="117"/>
      <c r="B165" s="201"/>
      <c r="C165" s="209"/>
      <c r="D165" s="210"/>
      <c r="E165" s="131"/>
      <c r="F165" s="132"/>
      <c r="G165" s="131"/>
      <c r="H165" s="117"/>
      <c r="I165" s="201"/>
      <c r="J165" s="201"/>
      <c r="K165" s="202"/>
      <c r="L165" s="202"/>
      <c r="M165" s="202"/>
      <c r="N165" s="201"/>
      <c r="O165" s="201"/>
      <c r="P165" s="202"/>
      <c r="Q165" s="202"/>
      <c r="R165" s="203"/>
      <c r="S165" s="204"/>
      <c r="T165" s="204"/>
      <c r="U165" s="205"/>
      <c r="V165" s="40" t="str" cm="1">
        <f t="array" ref="V1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 s="15" t="str">
        <f>_xlfn.LET(_xlpm.var,MitarbeiterFTE[[#This Row],[Name]]&amp;"|"&amp;MitarbeiterFTE[[#This Row],[Vorhaben]]&amp;"|"&amp;MitarbeiterFTE[[#This Row],[Monat]]&amp;"|"&amp;MitarbeiterFTE[[#This Row],[Jahr]], IF(_xlpm.var="|||","input missing",_xlpm.var))</f>
        <v>input missing</v>
      </c>
      <c r="AB165" s="15" t="e">
        <f>_xlfn.LET(
_xlpm.start,DATE(MitarbeiterFTE[[#This Row],[Jahr]],MitarbeiterFTE[[#This Row],[Monat]],1),
_xlpm.end,EOMONTH(_xlpm.start,0),
NETWORKDAYS(_xlpm.start,_xlpm.end))</f>
        <v>#NUM!</v>
      </c>
      <c r="AC165" s="318" t="e">
        <f>MitarbeiterFTE[[#This Row],[BWD]]-MitarbeiterFTE[[#This Row],[Sum Abwesend]]</f>
        <v>#NUM!</v>
      </c>
      <c r="AD165" s="318">
        <f>SUMIFS(MitarbeiterFTE[BWD],MitarbeiterFTE[Jahr],MitarbeiterFTE[[#This Row],[Jahr]],MitarbeiterFTE[Name],MitarbeiterFTE[[#This Row],[Name]])</f>
        <v>0</v>
      </c>
      <c r="AE165" s="318">
        <f>SUMIFS(MitarbeiterFTE[NWD],MitarbeiterFTE[Jahr],MitarbeiterFTE[[#This Row],[Jahr]],MitarbeiterFTE[Name],MitarbeiterFTE[[#This Row],[Name]])</f>
        <v>0</v>
      </c>
      <c r="AF165" s="15" t="str">
        <f>IF(MitarbeiterFTE[[#This Row],[HS]]="ja",2,IF(MitarbeiterFTE[[#This Row],[Tech]]="ja",1,IF(MitarbeiterFTE[[#This Row],[Sonst]]="ja",0,"input missing")))</f>
        <v>input missing</v>
      </c>
      <c r="AG165" s="130"/>
      <c r="AH165" s="117"/>
      <c r="AI165" s="408"/>
      <c r="AJ165" s="404"/>
      <c r="AK165" s="412"/>
      <c r="AL165" s="15" cm="1">
        <f t="array" ref="AL1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 s="15" t="str">
        <f>IF(Table6[[#This Row],[FT/WE]]=2,"",Table6[[#This Row],[Name]]&amp;Table6[[#This Row],[Tag]])</f>
        <v/>
      </c>
      <c r="AN165" s="117"/>
      <c r="AP165" s="14" t="str">
        <f t="shared" si="6"/>
        <v/>
      </c>
      <c r="AQ165" s="14" t="str">
        <f t="shared" si="7"/>
        <v/>
      </c>
    </row>
    <row r="166" spans="1:43" ht="14.5">
      <c r="A166" s="117"/>
      <c r="B166" s="201"/>
      <c r="C166" s="209"/>
      <c r="D166" s="210"/>
      <c r="E166" s="131"/>
      <c r="F166" s="132"/>
      <c r="G166" s="131"/>
      <c r="H166" s="117"/>
      <c r="I166" s="201"/>
      <c r="J166" s="201"/>
      <c r="K166" s="202"/>
      <c r="L166" s="202"/>
      <c r="M166" s="202"/>
      <c r="N166" s="201"/>
      <c r="O166" s="201"/>
      <c r="P166" s="202"/>
      <c r="Q166" s="202"/>
      <c r="R166" s="203"/>
      <c r="S166" s="204"/>
      <c r="T166" s="204"/>
      <c r="U166" s="205"/>
      <c r="V166" s="40" t="str" cm="1">
        <f t="array" ref="V1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 s="15" t="str">
        <f>_xlfn.LET(_xlpm.var,MitarbeiterFTE[[#This Row],[Name]]&amp;"|"&amp;MitarbeiterFTE[[#This Row],[Vorhaben]]&amp;"|"&amp;MitarbeiterFTE[[#This Row],[Monat]]&amp;"|"&amp;MitarbeiterFTE[[#This Row],[Jahr]], IF(_xlpm.var="|||","input missing",_xlpm.var))</f>
        <v>input missing</v>
      </c>
      <c r="AB166" s="15" t="e">
        <f>_xlfn.LET(
_xlpm.start,DATE(MitarbeiterFTE[[#This Row],[Jahr]],MitarbeiterFTE[[#This Row],[Monat]],1),
_xlpm.end,EOMONTH(_xlpm.start,0),
NETWORKDAYS(_xlpm.start,_xlpm.end))</f>
        <v>#NUM!</v>
      </c>
      <c r="AC166" s="318" t="e">
        <f>MitarbeiterFTE[[#This Row],[BWD]]-MitarbeiterFTE[[#This Row],[Sum Abwesend]]</f>
        <v>#NUM!</v>
      </c>
      <c r="AD166" s="318">
        <f>SUMIFS(MitarbeiterFTE[BWD],MitarbeiterFTE[Jahr],MitarbeiterFTE[[#This Row],[Jahr]],MitarbeiterFTE[Name],MitarbeiterFTE[[#This Row],[Name]])</f>
        <v>0</v>
      </c>
      <c r="AE166" s="318">
        <f>SUMIFS(MitarbeiterFTE[NWD],MitarbeiterFTE[Jahr],MitarbeiterFTE[[#This Row],[Jahr]],MitarbeiterFTE[Name],MitarbeiterFTE[[#This Row],[Name]])</f>
        <v>0</v>
      </c>
      <c r="AF166" s="15" t="str">
        <f>IF(MitarbeiterFTE[[#This Row],[HS]]="ja",2,IF(MitarbeiterFTE[[#This Row],[Tech]]="ja",1,IF(MitarbeiterFTE[[#This Row],[Sonst]]="ja",0,"input missing")))</f>
        <v>input missing</v>
      </c>
      <c r="AG166" s="130"/>
      <c r="AH166" s="117"/>
      <c r="AI166" s="408"/>
      <c r="AJ166" s="404"/>
      <c r="AK166" s="412"/>
      <c r="AL166" s="15" cm="1">
        <f t="array" ref="AL1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 s="15" t="str">
        <f>IF(Table6[[#This Row],[FT/WE]]=2,"",Table6[[#This Row],[Name]]&amp;Table6[[#This Row],[Tag]])</f>
        <v/>
      </c>
      <c r="AN166" s="117"/>
      <c r="AP166" s="14" t="str">
        <f t="shared" si="6"/>
        <v/>
      </c>
      <c r="AQ166" s="14" t="str">
        <f t="shared" si="7"/>
        <v/>
      </c>
    </row>
    <row r="167" spans="1:43" ht="14.5">
      <c r="A167" s="117"/>
      <c r="B167" s="201"/>
      <c r="C167" s="209"/>
      <c r="D167" s="210"/>
      <c r="E167" s="131"/>
      <c r="F167" s="132"/>
      <c r="G167" s="131"/>
      <c r="H167" s="117"/>
      <c r="I167" s="201"/>
      <c r="J167" s="201"/>
      <c r="K167" s="202"/>
      <c r="L167" s="202"/>
      <c r="M167" s="202"/>
      <c r="N167" s="201"/>
      <c r="O167" s="201"/>
      <c r="P167" s="202"/>
      <c r="Q167" s="202"/>
      <c r="R167" s="203"/>
      <c r="S167" s="204"/>
      <c r="T167" s="204"/>
      <c r="U167" s="205"/>
      <c r="V167" s="40" t="str" cm="1">
        <f t="array" ref="V1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 s="15" t="str">
        <f>_xlfn.LET(_xlpm.var,MitarbeiterFTE[[#This Row],[Name]]&amp;"|"&amp;MitarbeiterFTE[[#This Row],[Vorhaben]]&amp;"|"&amp;MitarbeiterFTE[[#This Row],[Monat]]&amp;"|"&amp;MitarbeiterFTE[[#This Row],[Jahr]], IF(_xlpm.var="|||","input missing",_xlpm.var))</f>
        <v>input missing</v>
      </c>
      <c r="AB167" s="15" t="e">
        <f>_xlfn.LET(
_xlpm.start,DATE(MitarbeiterFTE[[#This Row],[Jahr]],MitarbeiterFTE[[#This Row],[Monat]],1),
_xlpm.end,EOMONTH(_xlpm.start,0),
NETWORKDAYS(_xlpm.start,_xlpm.end))</f>
        <v>#NUM!</v>
      </c>
      <c r="AC167" s="318" t="e">
        <f>MitarbeiterFTE[[#This Row],[BWD]]-MitarbeiterFTE[[#This Row],[Sum Abwesend]]</f>
        <v>#NUM!</v>
      </c>
      <c r="AD167" s="318">
        <f>SUMIFS(MitarbeiterFTE[BWD],MitarbeiterFTE[Jahr],MitarbeiterFTE[[#This Row],[Jahr]],MitarbeiterFTE[Name],MitarbeiterFTE[[#This Row],[Name]])</f>
        <v>0</v>
      </c>
      <c r="AE167" s="318">
        <f>SUMIFS(MitarbeiterFTE[NWD],MitarbeiterFTE[Jahr],MitarbeiterFTE[[#This Row],[Jahr]],MitarbeiterFTE[Name],MitarbeiterFTE[[#This Row],[Name]])</f>
        <v>0</v>
      </c>
      <c r="AF167" s="15" t="str">
        <f>IF(MitarbeiterFTE[[#This Row],[HS]]="ja",2,IF(MitarbeiterFTE[[#This Row],[Tech]]="ja",1,IF(MitarbeiterFTE[[#This Row],[Sonst]]="ja",0,"input missing")))</f>
        <v>input missing</v>
      </c>
      <c r="AG167" s="130"/>
      <c r="AH167" s="117"/>
      <c r="AI167" s="408"/>
      <c r="AJ167" s="404"/>
      <c r="AK167" s="412"/>
      <c r="AL167" s="15" cm="1">
        <f t="array" ref="AL1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 s="15" t="str">
        <f>IF(Table6[[#This Row],[FT/WE]]=2,"",Table6[[#This Row],[Name]]&amp;Table6[[#This Row],[Tag]])</f>
        <v/>
      </c>
      <c r="AN167" s="117"/>
      <c r="AP167" s="14" t="str">
        <f t="shared" si="6"/>
        <v/>
      </c>
      <c r="AQ167" s="14" t="str">
        <f t="shared" si="7"/>
        <v/>
      </c>
    </row>
    <row r="168" spans="1:43" ht="14.5">
      <c r="A168" s="117"/>
      <c r="B168" s="201"/>
      <c r="C168" s="209"/>
      <c r="D168" s="210"/>
      <c r="E168" s="131"/>
      <c r="F168" s="132"/>
      <c r="G168" s="131"/>
      <c r="H168" s="117"/>
      <c r="I168" s="201"/>
      <c r="J168" s="201"/>
      <c r="K168" s="202"/>
      <c r="L168" s="202"/>
      <c r="M168" s="202"/>
      <c r="N168" s="201"/>
      <c r="O168" s="201"/>
      <c r="P168" s="202"/>
      <c r="Q168" s="202"/>
      <c r="R168" s="203"/>
      <c r="S168" s="204"/>
      <c r="T168" s="204"/>
      <c r="U168" s="205"/>
      <c r="V168" s="40" t="str" cm="1">
        <f t="array" ref="V1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 s="15" t="str">
        <f>_xlfn.LET(_xlpm.var,MitarbeiterFTE[[#This Row],[Name]]&amp;"|"&amp;MitarbeiterFTE[[#This Row],[Vorhaben]]&amp;"|"&amp;MitarbeiterFTE[[#This Row],[Monat]]&amp;"|"&amp;MitarbeiterFTE[[#This Row],[Jahr]], IF(_xlpm.var="|||","input missing",_xlpm.var))</f>
        <v>input missing</v>
      </c>
      <c r="AB168" s="15" t="e">
        <f>_xlfn.LET(
_xlpm.start,DATE(MitarbeiterFTE[[#This Row],[Jahr]],MitarbeiterFTE[[#This Row],[Monat]],1),
_xlpm.end,EOMONTH(_xlpm.start,0),
NETWORKDAYS(_xlpm.start,_xlpm.end))</f>
        <v>#NUM!</v>
      </c>
      <c r="AC168" s="318" t="e">
        <f>MitarbeiterFTE[[#This Row],[BWD]]-MitarbeiterFTE[[#This Row],[Sum Abwesend]]</f>
        <v>#NUM!</v>
      </c>
      <c r="AD168" s="318">
        <f>SUMIFS(MitarbeiterFTE[BWD],MitarbeiterFTE[Jahr],MitarbeiterFTE[[#This Row],[Jahr]],MitarbeiterFTE[Name],MitarbeiterFTE[[#This Row],[Name]])</f>
        <v>0</v>
      </c>
      <c r="AE168" s="318">
        <f>SUMIFS(MitarbeiterFTE[NWD],MitarbeiterFTE[Jahr],MitarbeiterFTE[[#This Row],[Jahr]],MitarbeiterFTE[Name],MitarbeiterFTE[[#This Row],[Name]])</f>
        <v>0</v>
      </c>
      <c r="AF168" s="15" t="str">
        <f>IF(MitarbeiterFTE[[#This Row],[HS]]="ja",2,IF(MitarbeiterFTE[[#This Row],[Tech]]="ja",1,IF(MitarbeiterFTE[[#This Row],[Sonst]]="ja",0,"input missing")))</f>
        <v>input missing</v>
      </c>
      <c r="AG168" s="130"/>
      <c r="AH168" s="117"/>
      <c r="AI168" s="408"/>
      <c r="AJ168" s="404"/>
      <c r="AK168" s="412"/>
      <c r="AL168" s="15" cm="1">
        <f t="array" ref="AL1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 s="15" t="str">
        <f>IF(Table6[[#This Row],[FT/WE]]=2,"",Table6[[#This Row],[Name]]&amp;Table6[[#This Row],[Tag]])</f>
        <v/>
      </c>
      <c r="AN168" s="117"/>
      <c r="AP168" s="14" t="str">
        <f t="shared" si="6"/>
        <v/>
      </c>
      <c r="AQ168" s="14" t="str">
        <f t="shared" si="7"/>
        <v/>
      </c>
    </row>
    <row r="169" spans="1:43" ht="14.5">
      <c r="A169" s="117"/>
      <c r="B169" s="201"/>
      <c r="C169" s="209"/>
      <c r="D169" s="210"/>
      <c r="E169" s="131"/>
      <c r="F169" s="132"/>
      <c r="G169" s="131"/>
      <c r="H169" s="117"/>
      <c r="I169" s="201"/>
      <c r="J169" s="201"/>
      <c r="K169" s="202"/>
      <c r="L169" s="202"/>
      <c r="M169" s="202"/>
      <c r="N169" s="201"/>
      <c r="O169" s="201"/>
      <c r="P169" s="202"/>
      <c r="Q169" s="202"/>
      <c r="R169" s="203"/>
      <c r="S169" s="204"/>
      <c r="T169" s="204"/>
      <c r="U169" s="205"/>
      <c r="V169" s="40" t="str" cm="1">
        <f t="array" ref="V1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 s="15" t="str">
        <f>_xlfn.LET(_xlpm.var,MitarbeiterFTE[[#This Row],[Name]]&amp;"|"&amp;MitarbeiterFTE[[#This Row],[Vorhaben]]&amp;"|"&amp;MitarbeiterFTE[[#This Row],[Monat]]&amp;"|"&amp;MitarbeiterFTE[[#This Row],[Jahr]], IF(_xlpm.var="|||","input missing",_xlpm.var))</f>
        <v>input missing</v>
      </c>
      <c r="AB169" s="15" t="e">
        <f>_xlfn.LET(
_xlpm.start,DATE(MitarbeiterFTE[[#This Row],[Jahr]],MitarbeiterFTE[[#This Row],[Monat]],1),
_xlpm.end,EOMONTH(_xlpm.start,0),
NETWORKDAYS(_xlpm.start,_xlpm.end))</f>
        <v>#NUM!</v>
      </c>
      <c r="AC169" s="318" t="e">
        <f>MitarbeiterFTE[[#This Row],[BWD]]-MitarbeiterFTE[[#This Row],[Sum Abwesend]]</f>
        <v>#NUM!</v>
      </c>
      <c r="AD169" s="318">
        <f>SUMIFS(MitarbeiterFTE[BWD],MitarbeiterFTE[Jahr],MitarbeiterFTE[[#This Row],[Jahr]],MitarbeiterFTE[Name],MitarbeiterFTE[[#This Row],[Name]])</f>
        <v>0</v>
      </c>
      <c r="AE169" s="318">
        <f>SUMIFS(MitarbeiterFTE[NWD],MitarbeiterFTE[Jahr],MitarbeiterFTE[[#This Row],[Jahr]],MitarbeiterFTE[Name],MitarbeiterFTE[[#This Row],[Name]])</f>
        <v>0</v>
      </c>
      <c r="AF169" s="15" t="str">
        <f>IF(MitarbeiterFTE[[#This Row],[HS]]="ja",2,IF(MitarbeiterFTE[[#This Row],[Tech]]="ja",1,IF(MitarbeiterFTE[[#This Row],[Sonst]]="ja",0,"input missing")))</f>
        <v>input missing</v>
      </c>
      <c r="AG169" s="130"/>
      <c r="AH169" s="117"/>
      <c r="AI169" s="408"/>
      <c r="AJ169" s="404"/>
      <c r="AK169" s="412"/>
      <c r="AL169" s="15" cm="1">
        <f t="array" ref="AL1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 s="15" t="str">
        <f>IF(Table6[[#This Row],[FT/WE]]=2,"",Table6[[#This Row],[Name]]&amp;Table6[[#This Row],[Tag]])</f>
        <v/>
      </c>
      <c r="AN169" s="117"/>
      <c r="AP169" s="14" t="str">
        <f t="shared" si="6"/>
        <v/>
      </c>
      <c r="AQ169" s="14" t="str">
        <f t="shared" si="7"/>
        <v/>
      </c>
    </row>
    <row r="170" spans="1:43" ht="14.5">
      <c r="A170" s="117"/>
      <c r="B170" s="201"/>
      <c r="C170" s="209"/>
      <c r="D170" s="210"/>
      <c r="E170" s="131"/>
      <c r="F170" s="132"/>
      <c r="G170" s="131"/>
      <c r="H170" s="117"/>
      <c r="I170" s="201"/>
      <c r="J170" s="201"/>
      <c r="K170" s="202"/>
      <c r="L170" s="202"/>
      <c r="M170" s="202"/>
      <c r="N170" s="201"/>
      <c r="O170" s="201"/>
      <c r="P170" s="202"/>
      <c r="Q170" s="202"/>
      <c r="R170" s="203"/>
      <c r="S170" s="204"/>
      <c r="T170" s="204"/>
      <c r="U170" s="205"/>
      <c r="V170" s="40" t="str" cm="1">
        <f t="array" ref="V1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 s="15" t="str">
        <f>_xlfn.LET(_xlpm.var,MitarbeiterFTE[[#This Row],[Name]]&amp;"|"&amp;MitarbeiterFTE[[#This Row],[Vorhaben]]&amp;"|"&amp;MitarbeiterFTE[[#This Row],[Monat]]&amp;"|"&amp;MitarbeiterFTE[[#This Row],[Jahr]], IF(_xlpm.var="|||","input missing",_xlpm.var))</f>
        <v>input missing</v>
      </c>
      <c r="AB170" s="15" t="e">
        <f>_xlfn.LET(
_xlpm.start,DATE(MitarbeiterFTE[[#This Row],[Jahr]],MitarbeiterFTE[[#This Row],[Monat]],1),
_xlpm.end,EOMONTH(_xlpm.start,0),
NETWORKDAYS(_xlpm.start,_xlpm.end))</f>
        <v>#NUM!</v>
      </c>
      <c r="AC170" s="318" t="e">
        <f>MitarbeiterFTE[[#This Row],[BWD]]-MitarbeiterFTE[[#This Row],[Sum Abwesend]]</f>
        <v>#NUM!</v>
      </c>
      <c r="AD170" s="318">
        <f>SUMIFS(MitarbeiterFTE[BWD],MitarbeiterFTE[Jahr],MitarbeiterFTE[[#This Row],[Jahr]],MitarbeiterFTE[Name],MitarbeiterFTE[[#This Row],[Name]])</f>
        <v>0</v>
      </c>
      <c r="AE170" s="318">
        <f>SUMIFS(MitarbeiterFTE[NWD],MitarbeiterFTE[Jahr],MitarbeiterFTE[[#This Row],[Jahr]],MitarbeiterFTE[Name],MitarbeiterFTE[[#This Row],[Name]])</f>
        <v>0</v>
      </c>
      <c r="AF170" s="15" t="str">
        <f>IF(MitarbeiterFTE[[#This Row],[HS]]="ja",2,IF(MitarbeiterFTE[[#This Row],[Tech]]="ja",1,IF(MitarbeiterFTE[[#This Row],[Sonst]]="ja",0,"input missing")))</f>
        <v>input missing</v>
      </c>
      <c r="AG170" s="130"/>
      <c r="AH170" s="117"/>
      <c r="AI170" s="408"/>
      <c r="AJ170" s="404"/>
      <c r="AK170" s="412"/>
      <c r="AL170" s="15" cm="1">
        <f t="array" ref="AL1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 s="15" t="str">
        <f>IF(Table6[[#This Row],[FT/WE]]=2,"",Table6[[#This Row],[Name]]&amp;Table6[[#This Row],[Tag]])</f>
        <v/>
      </c>
      <c r="AN170" s="117"/>
      <c r="AP170" s="14" t="str">
        <f t="shared" si="6"/>
        <v/>
      </c>
      <c r="AQ170" s="14" t="str">
        <f t="shared" si="7"/>
        <v/>
      </c>
    </row>
    <row r="171" spans="1:43" ht="14.5">
      <c r="A171" s="117"/>
      <c r="B171" s="201"/>
      <c r="C171" s="209"/>
      <c r="D171" s="210"/>
      <c r="E171" s="131"/>
      <c r="F171" s="132"/>
      <c r="G171" s="131"/>
      <c r="H171" s="117"/>
      <c r="I171" s="201"/>
      <c r="J171" s="201"/>
      <c r="K171" s="202"/>
      <c r="L171" s="202"/>
      <c r="M171" s="202"/>
      <c r="N171" s="201"/>
      <c r="O171" s="201"/>
      <c r="P171" s="202"/>
      <c r="Q171" s="202"/>
      <c r="R171" s="203"/>
      <c r="S171" s="204"/>
      <c r="T171" s="204"/>
      <c r="U171" s="205"/>
      <c r="V171" s="40" t="str" cm="1">
        <f t="array" ref="V1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 s="15" t="str">
        <f>_xlfn.LET(_xlpm.var,MitarbeiterFTE[[#This Row],[Name]]&amp;"|"&amp;MitarbeiterFTE[[#This Row],[Vorhaben]]&amp;"|"&amp;MitarbeiterFTE[[#This Row],[Monat]]&amp;"|"&amp;MitarbeiterFTE[[#This Row],[Jahr]], IF(_xlpm.var="|||","input missing",_xlpm.var))</f>
        <v>input missing</v>
      </c>
      <c r="AB171" s="15" t="e">
        <f>_xlfn.LET(
_xlpm.start,DATE(MitarbeiterFTE[[#This Row],[Jahr]],MitarbeiterFTE[[#This Row],[Monat]],1),
_xlpm.end,EOMONTH(_xlpm.start,0),
NETWORKDAYS(_xlpm.start,_xlpm.end))</f>
        <v>#NUM!</v>
      </c>
      <c r="AC171" s="318" t="e">
        <f>MitarbeiterFTE[[#This Row],[BWD]]-MitarbeiterFTE[[#This Row],[Sum Abwesend]]</f>
        <v>#NUM!</v>
      </c>
      <c r="AD171" s="318">
        <f>SUMIFS(MitarbeiterFTE[BWD],MitarbeiterFTE[Jahr],MitarbeiterFTE[[#This Row],[Jahr]],MitarbeiterFTE[Name],MitarbeiterFTE[[#This Row],[Name]])</f>
        <v>0</v>
      </c>
      <c r="AE171" s="318">
        <f>SUMIFS(MitarbeiterFTE[NWD],MitarbeiterFTE[Jahr],MitarbeiterFTE[[#This Row],[Jahr]],MitarbeiterFTE[Name],MitarbeiterFTE[[#This Row],[Name]])</f>
        <v>0</v>
      </c>
      <c r="AF171" s="15" t="str">
        <f>IF(MitarbeiterFTE[[#This Row],[HS]]="ja",2,IF(MitarbeiterFTE[[#This Row],[Tech]]="ja",1,IF(MitarbeiterFTE[[#This Row],[Sonst]]="ja",0,"input missing")))</f>
        <v>input missing</v>
      </c>
      <c r="AG171" s="130"/>
      <c r="AH171" s="117"/>
      <c r="AI171" s="408"/>
      <c r="AJ171" s="404"/>
      <c r="AK171" s="412"/>
      <c r="AL171" s="15" cm="1">
        <f t="array" ref="AL1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 s="15" t="str">
        <f>IF(Table6[[#This Row],[FT/WE]]=2,"",Table6[[#This Row],[Name]]&amp;Table6[[#This Row],[Tag]])</f>
        <v/>
      </c>
      <c r="AN171" s="117"/>
      <c r="AP171" s="14" t="str">
        <f t="shared" si="6"/>
        <v/>
      </c>
      <c r="AQ171" s="14" t="str">
        <f t="shared" si="7"/>
        <v/>
      </c>
    </row>
    <row r="172" spans="1:43" ht="14.5">
      <c r="A172" s="117"/>
      <c r="B172" s="201"/>
      <c r="C172" s="209"/>
      <c r="D172" s="210"/>
      <c r="E172" s="131"/>
      <c r="F172" s="132"/>
      <c r="G172" s="131"/>
      <c r="H172" s="117"/>
      <c r="I172" s="201"/>
      <c r="J172" s="201"/>
      <c r="K172" s="202"/>
      <c r="L172" s="202"/>
      <c r="M172" s="202"/>
      <c r="N172" s="201"/>
      <c r="O172" s="201"/>
      <c r="P172" s="202"/>
      <c r="Q172" s="202"/>
      <c r="R172" s="203"/>
      <c r="S172" s="204"/>
      <c r="T172" s="204"/>
      <c r="U172" s="205"/>
      <c r="V172" s="40" t="str" cm="1">
        <f t="array" ref="V1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 s="15" t="str">
        <f>_xlfn.LET(_xlpm.var,MitarbeiterFTE[[#This Row],[Name]]&amp;"|"&amp;MitarbeiterFTE[[#This Row],[Vorhaben]]&amp;"|"&amp;MitarbeiterFTE[[#This Row],[Monat]]&amp;"|"&amp;MitarbeiterFTE[[#This Row],[Jahr]], IF(_xlpm.var="|||","input missing",_xlpm.var))</f>
        <v>input missing</v>
      </c>
      <c r="AB172" s="15" t="e">
        <f>_xlfn.LET(
_xlpm.start,DATE(MitarbeiterFTE[[#This Row],[Jahr]],MitarbeiterFTE[[#This Row],[Monat]],1),
_xlpm.end,EOMONTH(_xlpm.start,0),
NETWORKDAYS(_xlpm.start,_xlpm.end))</f>
        <v>#NUM!</v>
      </c>
      <c r="AC172" s="318" t="e">
        <f>MitarbeiterFTE[[#This Row],[BWD]]-MitarbeiterFTE[[#This Row],[Sum Abwesend]]</f>
        <v>#NUM!</v>
      </c>
      <c r="AD172" s="318">
        <f>SUMIFS(MitarbeiterFTE[BWD],MitarbeiterFTE[Jahr],MitarbeiterFTE[[#This Row],[Jahr]],MitarbeiterFTE[Name],MitarbeiterFTE[[#This Row],[Name]])</f>
        <v>0</v>
      </c>
      <c r="AE172" s="318">
        <f>SUMIFS(MitarbeiterFTE[NWD],MitarbeiterFTE[Jahr],MitarbeiterFTE[[#This Row],[Jahr]],MitarbeiterFTE[Name],MitarbeiterFTE[[#This Row],[Name]])</f>
        <v>0</v>
      </c>
      <c r="AF172" s="15" t="str">
        <f>IF(MitarbeiterFTE[[#This Row],[HS]]="ja",2,IF(MitarbeiterFTE[[#This Row],[Tech]]="ja",1,IF(MitarbeiterFTE[[#This Row],[Sonst]]="ja",0,"input missing")))</f>
        <v>input missing</v>
      </c>
      <c r="AG172" s="130"/>
      <c r="AH172" s="117"/>
      <c r="AI172" s="408"/>
      <c r="AJ172" s="404"/>
      <c r="AK172" s="412"/>
      <c r="AL172" s="15" cm="1">
        <f t="array" ref="AL1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 s="15" t="str">
        <f>IF(Table6[[#This Row],[FT/WE]]=2,"",Table6[[#This Row],[Name]]&amp;Table6[[#This Row],[Tag]])</f>
        <v/>
      </c>
      <c r="AN172" s="117"/>
      <c r="AP172" s="14" t="str">
        <f t="shared" si="6"/>
        <v/>
      </c>
      <c r="AQ172" s="14" t="str">
        <f t="shared" si="7"/>
        <v/>
      </c>
    </row>
    <row r="173" spans="1:43" ht="14.5">
      <c r="A173" s="117"/>
      <c r="B173" s="201"/>
      <c r="C173" s="209"/>
      <c r="D173" s="210"/>
      <c r="E173" s="131"/>
      <c r="F173" s="132"/>
      <c r="G173" s="131"/>
      <c r="H173" s="117"/>
      <c r="I173" s="201"/>
      <c r="J173" s="201"/>
      <c r="K173" s="202"/>
      <c r="L173" s="202"/>
      <c r="M173" s="202"/>
      <c r="N173" s="201"/>
      <c r="O173" s="201"/>
      <c r="P173" s="202"/>
      <c r="Q173" s="202"/>
      <c r="R173" s="203"/>
      <c r="S173" s="204"/>
      <c r="T173" s="204"/>
      <c r="U173" s="205"/>
      <c r="V173" s="40" t="str" cm="1">
        <f t="array" ref="V1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 s="15" t="str">
        <f>_xlfn.LET(_xlpm.var,MitarbeiterFTE[[#This Row],[Name]]&amp;"|"&amp;MitarbeiterFTE[[#This Row],[Vorhaben]]&amp;"|"&amp;MitarbeiterFTE[[#This Row],[Monat]]&amp;"|"&amp;MitarbeiterFTE[[#This Row],[Jahr]], IF(_xlpm.var="|||","input missing",_xlpm.var))</f>
        <v>input missing</v>
      </c>
      <c r="AB173" s="15" t="e">
        <f>_xlfn.LET(
_xlpm.start,DATE(MitarbeiterFTE[[#This Row],[Jahr]],MitarbeiterFTE[[#This Row],[Monat]],1),
_xlpm.end,EOMONTH(_xlpm.start,0),
NETWORKDAYS(_xlpm.start,_xlpm.end))</f>
        <v>#NUM!</v>
      </c>
      <c r="AC173" s="318" t="e">
        <f>MitarbeiterFTE[[#This Row],[BWD]]-MitarbeiterFTE[[#This Row],[Sum Abwesend]]</f>
        <v>#NUM!</v>
      </c>
      <c r="AD173" s="318">
        <f>SUMIFS(MitarbeiterFTE[BWD],MitarbeiterFTE[Jahr],MitarbeiterFTE[[#This Row],[Jahr]],MitarbeiterFTE[Name],MitarbeiterFTE[[#This Row],[Name]])</f>
        <v>0</v>
      </c>
      <c r="AE173" s="318">
        <f>SUMIFS(MitarbeiterFTE[NWD],MitarbeiterFTE[Jahr],MitarbeiterFTE[[#This Row],[Jahr]],MitarbeiterFTE[Name],MitarbeiterFTE[[#This Row],[Name]])</f>
        <v>0</v>
      </c>
      <c r="AF173" s="15" t="str">
        <f>IF(MitarbeiterFTE[[#This Row],[HS]]="ja",2,IF(MitarbeiterFTE[[#This Row],[Tech]]="ja",1,IF(MitarbeiterFTE[[#This Row],[Sonst]]="ja",0,"input missing")))</f>
        <v>input missing</v>
      </c>
      <c r="AG173" s="130"/>
      <c r="AH173" s="117"/>
      <c r="AI173" s="408"/>
      <c r="AJ173" s="404"/>
      <c r="AK173" s="412"/>
      <c r="AL173" s="15" cm="1">
        <f t="array" ref="AL1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 s="15" t="str">
        <f>IF(Table6[[#This Row],[FT/WE]]=2,"",Table6[[#This Row],[Name]]&amp;Table6[[#This Row],[Tag]])</f>
        <v/>
      </c>
      <c r="AN173" s="117"/>
      <c r="AP173" s="14" t="str">
        <f t="shared" si="6"/>
        <v/>
      </c>
      <c r="AQ173" s="14" t="str">
        <f t="shared" si="7"/>
        <v/>
      </c>
    </row>
    <row r="174" spans="1:43" ht="14.5">
      <c r="A174" s="117"/>
      <c r="B174" s="201"/>
      <c r="C174" s="209"/>
      <c r="D174" s="210"/>
      <c r="E174" s="131"/>
      <c r="F174" s="132"/>
      <c r="G174" s="131"/>
      <c r="H174" s="117"/>
      <c r="I174" s="201"/>
      <c r="J174" s="201"/>
      <c r="K174" s="202"/>
      <c r="L174" s="202"/>
      <c r="M174" s="202"/>
      <c r="N174" s="201"/>
      <c r="O174" s="201"/>
      <c r="P174" s="202"/>
      <c r="Q174" s="202"/>
      <c r="R174" s="203"/>
      <c r="S174" s="204"/>
      <c r="T174" s="204"/>
      <c r="U174" s="205"/>
      <c r="V174" s="40" t="str" cm="1">
        <f t="array" ref="V1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 s="15" t="str">
        <f>_xlfn.LET(_xlpm.var,MitarbeiterFTE[[#This Row],[Name]]&amp;"|"&amp;MitarbeiterFTE[[#This Row],[Vorhaben]]&amp;"|"&amp;MitarbeiterFTE[[#This Row],[Monat]]&amp;"|"&amp;MitarbeiterFTE[[#This Row],[Jahr]], IF(_xlpm.var="|||","input missing",_xlpm.var))</f>
        <v>input missing</v>
      </c>
      <c r="AB174" s="15" t="e">
        <f>_xlfn.LET(
_xlpm.start,DATE(MitarbeiterFTE[[#This Row],[Jahr]],MitarbeiterFTE[[#This Row],[Monat]],1),
_xlpm.end,EOMONTH(_xlpm.start,0),
NETWORKDAYS(_xlpm.start,_xlpm.end))</f>
        <v>#NUM!</v>
      </c>
      <c r="AC174" s="318" t="e">
        <f>MitarbeiterFTE[[#This Row],[BWD]]-MitarbeiterFTE[[#This Row],[Sum Abwesend]]</f>
        <v>#NUM!</v>
      </c>
      <c r="AD174" s="318">
        <f>SUMIFS(MitarbeiterFTE[BWD],MitarbeiterFTE[Jahr],MitarbeiterFTE[[#This Row],[Jahr]],MitarbeiterFTE[Name],MitarbeiterFTE[[#This Row],[Name]])</f>
        <v>0</v>
      </c>
      <c r="AE174" s="318">
        <f>SUMIFS(MitarbeiterFTE[NWD],MitarbeiterFTE[Jahr],MitarbeiterFTE[[#This Row],[Jahr]],MitarbeiterFTE[Name],MitarbeiterFTE[[#This Row],[Name]])</f>
        <v>0</v>
      </c>
      <c r="AF174" s="15" t="str">
        <f>IF(MitarbeiterFTE[[#This Row],[HS]]="ja",2,IF(MitarbeiterFTE[[#This Row],[Tech]]="ja",1,IF(MitarbeiterFTE[[#This Row],[Sonst]]="ja",0,"input missing")))</f>
        <v>input missing</v>
      </c>
      <c r="AG174" s="130"/>
      <c r="AH174" s="117"/>
      <c r="AI174" s="408"/>
      <c r="AJ174" s="404"/>
      <c r="AK174" s="412"/>
      <c r="AL174" s="15" cm="1">
        <f t="array" ref="AL1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 s="15" t="str">
        <f>IF(Table6[[#This Row],[FT/WE]]=2,"",Table6[[#This Row],[Name]]&amp;Table6[[#This Row],[Tag]])</f>
        <v/>
      </c>
      <c r="AN174" s="117"/>
      <c r="AP174" s="14" t="str">
        <f t="shared" si="6"/>
        <v/>
      </c>
      <c r="AQ174" s="14" t="str">
        <f t="shared" si="7"/>
        <v/>
      </c>
    </row>
    <row r="175" spans="1:43" ht="14.5">
      <c r="A175" s="117"/>
      <c r="B175" s="201"/>
      <c r="C175" s="209"/>
      <c r="D175" s="210"/>
      <c r="E175" s="131"/>
      <c r="F175" s="132"/>
      <c r="G175" s="131"/>
      <c r="H175" s="117"/>
      <c r="I175" s="201"/>
      <c r="J175" s="201"/>
      <c r="K175" s="202"/>
      <c r="L175" s="202"/>
      <c r="M175" s="202"/>
      <c r="N175" s="201"/>
      <c r="O175" s="201"/>
      <c r="P175" s="202"/>
      <c r="Q175" s="202"/>
      <c r="R175" s="203"/>
      <c r="S175" s="204"/>
      <c r="T175" s="204"/>
      <c r="U175" s="205"/>
      <c r="V175" s="40" t="str" cm="1">
        <f t="array" ref="V1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 s="15" t="str">
        <f>_xlfn.LET(_xlpm.var,MitarbeiterFTE[[#This Row],[Name]]&amp;"|"&amp;MitarbeiterFTE[[#This Row],[Vorhaben]]&amp;"|"&amp;MitarbeiterFTE[[#This Row],[Monat]]&amp;"|"&amp;MitarbeiterFTE[[#This Row],[Jahr]], IF(_xlpm.var="|||","input missing",_xlpm.var))</f>
        <v>input missing</v>
      </c>
      <c r="AB175" s="15" t="e">
        <f>_xlfn.LET(
_xlpm.start,DATE(MitarbeiterFTE[[#This Row],[Jahr]],MitarbeiterFTE[[#This Row],[Monat]],1),
_xlpm.end,EOMONTH(_xlpm.start,0),
NETWORKDAYS(_xlpm.start,_xlpm.end))</f>
        <v>#NUM!</v>
      </c>
      <c r="AC175" s="318" t="e">
        <f>MitarbeiterFTE[[#This Row],[BWD]]-MitarbeiterFTE[[#This Row],[Sum Abwesend]]</f>
        <v>#NUM!</v>
      </c>
      <c r="AD175" s="318">
        <f>SUMIFS(MitarbeiterFTE[BWD],MitarbeiterFTE[Jahr],MitarbeiterFTE[[#This Row],[Jahr]],MitarbeiterFTE[Name],MitarbeiterFTE[[#This Row],[Name]])</f>
        <v>0</v>
      </c>
      <c r="AE175" s="318">
        <f>SUMIFS(MitarbeiterFTE[NWD],MitarbeiterFTE[Jahr],MitarbeiterFTE[[#This Row],[Jahr]],MitarbeiterFTE[Name],MitarbeiterFTE[[#This Row],[Name]])</f>
        <v>0</v>
      </c>
      <c r="AF175" s="15" t="str">
        <f>IF(MitarbeiterFTE[[#This Row],[HS]]="ja",2,IF(MitarbeiterFTE[[#This Row],[Tech]]="ja",1,IF(MitarbeiterFTE[[#This Row],[Sonst]]="ja",0,"input missing")))</f>
        <v>input missing</v>
      </c>
      <c r="AG175" s="130"/>
      <c r="AH175" s="117"/>
      <c r="AI175" s="408"/>
      <c r="AJ175" s="404"/>
      <c r="AK175" s="412"/>
      <c r="AL175" s="15" cm="1">
        <f t="array" ref="AL1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 s="15" t="str">
        <f>IF(Table6[[#This Row],[FT/WE]]=2,"",Table6[[#This Row],[Name]]&amp;Table6[[#This Row],[Tag]])</f>
        <v/>
      </c>
      <c r="AN175" s="117"/>
      <c r="AP175" s="14" t="str">
        <f t="shared" si="6"/>
        <v/>
      </c>
      <c r="AQ175" s="14" t="str">
        <f t="shared" si="7"/>
        <v/>
      </c>
    </row>
    <row r="176" spans="1:43" ht="14.5">
      <c r="A176" s="117"/>
      <c r="B176" s="201"/>
      <c r="C176" s="209"/>
      <c r="D176" s="210"/>
      <c r="E176" s="131"/>
      <c r="F176" s="132"/>
      <c r="G176" s="131"/>
      <c r="H176" s="117"/>
      <c r="I176" s="201"/>
      <c r="J176" s="201"/>
      <c r="K176" s="202"/>
      <c r="L176" s="202"/>
      <c r="M176" s="202"/>
      <c r="N176" s="201"/>
      <c r="O176" s="201"/>
      <c r="P176" s="202"/>
      <c r="Q176" s="202"/>
      <c r="R176" s="203"/>
      <c r="S176" s="204"/>
      <c r="T176" s="204"/>
      <c r="U176" s="205"/>
      <c r="V176" s="40" t="str" cm="1">
        <f t="array" ref="V1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 s="15" t="str">
        <f>_xlfn.LET(_xlpm.var,MitarbeiterFTE[[#This Row],[Name]]&amp;"|"&amp;MitarbeiterFTE[[#This Row],[Vorhaben]]&amp;"|"&amp;MitarbeiterFTE[[#This Row],[Monat]]&amp;"|"&amp;MitarbeiterFTE[[#This Row],[Jahr]], IF(_xlpm.var="|||","input missing",_xlpm.var))</f>
        <v>input missing</v>
      </c>
      <c r="AB176" s="15" t="e">
        <f>_xlfn.LET(
_xlpm.start,DATE(MitarbeiterFTE[[#This Row],[Jahr]],MitarbeiterFTE[[#This Row],[Monat]],1),
_xlpm.end,EOMONTH(_xlpm.start,0),
NETWORKDAYS(_xlpm.start,_xlpm.end))</f>
        <v>#NUM!</v>
      </c>
      <c r="AC176" s="318" t="e">
        <f>MitarbeiterFTE[[#This Row],[BWD]]-MitarbeiterFTE[[#This Row],[Sum Abwesend]]</f>
        <v>#NUM!</v>
      </c>
      <c r="AD176" s="318">
        <f>SUMIFS(MitarbeiterFTE[BWD],MitarbeiterFTE[Jahr],MitarbeiterFTE[[#This Row],[Jahr]],MitarbeiterFTE[Name],MitarbeiterFTE[[#This Row],[Name]])</f>
        <v>0</v>
      </c>
      <c r="AE176" s="318">
        <f>SUMIFS(MitarbeiterFTE[NWD],MitarbeiterFTE[Jahr],MitarbeiterFTE[[#This Row],[Jahr]],MitarbeiterFTE[Name],MitarbeiterFTE[[#This Row],[Name]])</f>
        <v>0</v>
      </c>
      <c r="AF176" s="15" t="str">
        <f>IF(MitarbeiterFTE[[#This Row],[HS]]="ja",2,IF(MitarbeiterFTE[[#This Row],[Tech]]="ja",1,IF(MitarbeiterFTE[[#This Row],[Sonst]]="ja",0,"input missing")))</f>
        <v>input missing</v>
      </c>
      <c r="AG176" s="130"/>
      <c r="AH176" s="117"/>
      <c r="AI176" s="408"/>
      <c r="AJ176" s="404"/>
      <c r="AK176" s="412"/>
      <c r="AL176" s="15" cm="1">
        <f t="array" ref="AL1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 s="15" t="str">
        <f>IF(Table6[[#This Row],[FT/WE]]=2,"",Table6[[#This Row],[Name]]&amp;Table6[[#This Row],[Tag]])</f>
        <v/>
      </c>
      <c r="AN176" s="117"/>
      <c r="AP176" s="14" t="str">
        <f t="shared" si="6"/>
        <v/>
      </c>
      <c r="AQ176" s="14" t="str">
        <f t="shared" si="7"/>
        <v/>
      </c>
    </row>
    <row r="177" spans="1:43" ht="14.5">
      <c r="A177" s="117"/>
      <c r="B177" s="201"/>
      <c r="C177" s="209"/>
      <c r="D177" s="210"/>
      <c r="E177" s="131"/>
      <c r="F177" s="132"/>
      <c r="G177" s="131"/>
      <c r="H177" s="117"/>
      <c r="I177" s="201"/>
      <c r="J177" s="201"/>
      <c r="K177" s="202"/>
      <c r="L177" s="202"/>
      <c r="M177" s="202"/>
      <c r="N177" s="201"/>
      <c r="O177" s="201"/>
      <c r="P177" s="202"/>
      <c r="Q177" s="202"/>
      <c r="R177" s="203"/>
      <c r="S177" s="204"/>
      <c r="T177" s="204"/>
      <c r="U177" s="205"/>
      <c r="V177" s="40" t="str" cm="1">
        <f t="array" ref="V1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 s="15" t="str">
        <f>_xlfn.LET(_xlpm.var,MitarbeiterFTE[[#This Row],[Name]]&amp;"|"&amp;MitarbeiterFTE[[#This Row],[Vorhaben]]&amp;"|"&amp;MitarbeiterFTE[[#This Row],[Monat]]&amp;"|"&amp;MitarbeiterFTE[[#This Row],[Jahr]], IF(_xlpm.var="|||","input missing",_xlpm.var))</f>
        <v>input missing</v>
      </c>
      <c r="AB177" s="15" t="e">
        <f>_xlfn.LET(
_xlpm.start,DATE(MitarbeiterFTE[[#This Row],[Jahr]],MitarbeiterFTE[[#This Row],[Monat]],1),
_xlpm.end,EOMONTH(_xlpm.start,0),
NETWORKDAYS(_xlpm.start,_xlpm.end))</f>
        <v>#NUM!</v>
      </c>
      <c r="AC177" s="318" t="e">
        <f>MitarbeiterFTE[[#This Row],[BWD]]-MitarbeiterFTE[[#This Row],[Sum Abwesend]]</f>
        <v>#NUM!</v>
      </c>
      <c r="AD177" s="318">
        <f>SUMIFS(MitarbeiterFTE[BWD],MitarbeiterFTE[Jahr],MitarbeiterFTE[[#This Row],[Jahr]],MitarbeiterFTE[Name],MitarbeiterFTE[[#This Row],[Name]])</f>
        <v>0</v>
      </c>
      <c r="AE177" s="318">
        <f>SUMIFS(MitarbeiterFTE[NWD],MitarbeiterFTE[Jahr],MitarbeiterFTE[[#This Row],[Jahr]],MitarbeiterFTE[Name],MitarbeiterFTE[[#This Row],[Name]])</f>
        <v>0</v>
      </c>
      <c r="AF177" s="15" t="str">
        <f>IF(MitarbeiterFTE[[#This Row],[HS]]="ja",2,IF(MitarbeiterFTE[[#This Row],[Tech]]="ja",1,IF(MitarbeiterFTE[[#This Row],[Sonst]]="ja",0,"input missing")))</f>
        <v>input missing</v>
      </c>
      <c r="AG177" s="130"/>
      <c r="AH177" s="117"/>
      <c r="AI177" s="408"/>
      <c r="AJ177" s="404"/>
      <c r="AK177" s="412"/>
      <c r="AL177" s="15" cm="1">
        <f t="array" ref="AL1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 s="15" t="str">
        <f>IF(Table6[[#This Row],[FT/WE]]=2,"",Table6[[#This Row],[Name]]&amp;Table6[[#This Row],[Tag]])</f>
        <v/>
      </c>
      <c r="AN177" s="117"/>
      <c r="AP177" s="14" t="str">
        <f t="shared" si="6"/>
        <v/>
      </c>
      <c r="AQ177" s="14" t="str">
        <f t="shared" si="7"/>
        <v/>
      </c>
    </row>
    <row r="178" spans="1:43" ht="14.5">
      <c r="A178" s="117"/>
      <c r="B178" s="201"/>
      <c r="C178" s="209"/>
      <c r="D178" s="210"/>
      <c r="E178" s="131"/>
      <c r="F178" s="132"/>
      <c r="G178" s="131"/>
      <c r="H178" s="117"/>
      <c r="I178" s="201"/>
      <c r="J178" s="201"/>
      <c r="K178" s="202"/>
      <c r="L178" s="202"/>
      <c r="M178" s="202"/>
      <c r="N178" s="201"/>
      <c r="O178" s="201"/>
      <c r="P178" s="202"/>
      <c r="Q178" s="202"/>
      <c r="R178" s="203"/>
      <c r="S178" s="204"/>
      <c r="T178" s="204"/>
      <c r="U178" s="205"/>
      <c r="V178" s="40" t="str" cm="1">
        <f t="array" ref="V1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 s="15" t="str">
        <f>_xlfn.LET(_xlpm.var,MitarbeiterFTE[[#This Row],[Name]]&amp;"|"&amp;MitarbeiterFTE[[#This Row],[Vorhaben]]&amp;"|"&amp;MitarbeiterFTE[[#This Row],[Monat]]&amp;"|"&amp;MitarbeiterFTE[[#This Row],[Jahr]], IF(_xlpm.var="|||","input missing",_xlpm.var))</f>
        <v>input missing</v>
      </c>
      <c r="AB178" s="15" t="e">
        <f>_xlfn.LET(
_xlpm.start,DATE(MitarbeiterFTE[[#This Row],[Jahr]],MitarbeiterFTE[[#This Row],[Monat]],1),
_xlpm.end,EOMONTH(_xlpm.start,0),
NETWORKDAYS(_xlpm.start,_xlpm.end))</f>
        <v>#NUM!</v>
      </c>
      <c r="AC178" s="318" t="e">
        <f>MitarbeiterFTE[[#This Row],[BWD]]-MitarbeiterFTE[[#This Row],[Sum Abwesend]]</f>
        <v>#NUM!</v>
      </c>
      <c r="AD178" s="318">
        <f>SUMIFS(MitarbeiterFTE[BWD],MitarbeiterFTE[Jahr],MitarbeiterFTE[[#This Row],[Jahr]],MitarbeiterFTE[Name],MitarbeiterFTE[[#This Row],[Name]])</f>
        <v>0</v>
      </c>
      <c r="AE178" s="318">
        <f>SUMIFS(MitarbeiterFTE[NWD],MitarbeiterFTE[Jahr],MitarbeiterFTE[[#This Row],[Jahr]],MitarbeiterFTE[Name],MitarbeiterFTE[[#This Row],[Name]])</f>
        <v>0</v>
      </c>
      <c r="AF178" s="15" t="str">
        <f>IF(MitarbeiterFTE[[#This Row],[HS]]="ja",2,IF(MitarbeiterFTE[[#This Row],[Tech]]="ja",1,IF(MitarbeiterFTE[[#This Row],[Sonst]]="ja",0,"input missing")))</f>
        <v>input missing</v>
      </c>
      <c r="AG178" s="130"/>
      <c r="AH178" s="117"/>
      <c r="AI178" s="408"/>
      <c r="AJ178" s="404"/>
      <c r="AK178" s="412"/>
      <c r="AL178" s="15" cm="1">
        <f t="array" ref="AL1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 s="15" t="str">
        <f>IF(Table6[[#This Row],[FT/WE]]=2,"",Table6[[#This Row],[Name]]&amp;Table6[[#This Row],[Tag]])</f>
        <v/>
      </c>
      <c r="AN178" s="117"/>
      <c r="AP178" s="14" t="str">
        <f t="shared" si="6"/>
        <v/>
      </c>
      <c r="AQ178" s="14" t="str">
        <f t="shared" si="7"/>
        <v/>
      </c>
    </row>
    <row r="179" spans="1:43" ht="14.5">
      <c r="A179" s="117"/>
      <c r="B179" s="201"/>
      <c r="C179" s="209"/>
      <c r="D179" s="210"/>
      <c r="E179" s="131"/>
      <c r="F179" s="132"/>
      <c r="G179" s="131"/>
      <c r="H179" s="117"/>
      <c r="I179" s="201"/>
      <c r="J179" s="201"/>
      <c r="K179" s="202"/>
      <c r="L179" s="202"/>
      <c r="M179" s="202"/>
      <c r="N179" s="201"/>
      <c r="O179" s="201"/>
      <c r="P179" s="202"/>
      <c r="Q179" s="202"/>
      <c r="R179" s="203"/>
      <c r="S179" s="204"/>
      <c r="T179" s="204"/>
      <c r="U179" s="205"/>
      <c r="V179" s="40" t="str" cm="1">
        <f t="array" ref="V1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 s="15" t="str">
        <f>_xlfn.LET(_xlpm.var,MitarbeiterFTE[[#This Row],[Name]]&amp;"|"&amp;MitarbeiterFTE[[#This Row],[Vorhaben]]&amp;"|"&amp;MitarbeiterFTE[[#This Row],[Monat]]&amp;"|"&amp;MitarbeiterFTE[[#This Row],[Jahr]], IF(_xlpm.var="|||","input missing",_xlpm.var))</f>
        <v>input missing</v>
      </c>
      <c r="AB179" s="15" t="e">
        <f>_xlfn.LET(
_xlpm.start,DATE(MitarbeiterFTE[[#This Row],[Jahr]],MitarbeiterFTE[[#This Row],[Monat]],1),
_xlpm.end,EOMONTH(_xlpm.start,0),
NETWORKDAYS(_xlpm.start,_xlpm.end))</f>
        <v>#NUM!</v>
      </c>
      <c r="AC179" s="318" t="e">
        <f>MitarbeiterFTE[[#This Row],[BWD]]-MitarbeiterFTE[[#This Row],[Sum Abwesend]]</f>
        <v>#NUM!</v>
      </c>
      <c r="AD179" s="318">
        <f>SUMIFS(MitarbeiterFTE[BWD],MitarbeiterFTE[Jahr],MitarbeiterFTE[[#This Row],[Jahr]],MitarbeiterFTE[Name],MitarbeiterFTE[[#This Row],[Name]])</f>
        <v>0</v>
      </c>
      <c r="AE179" s="318">
        <f>SUMIFS(MitarbeiterFTE[NWD],MitarbeiterFTE[Jahr],MitarbeiterFTE[[#This Row],[Jahr]],MitarbeiterFTE[Name],MitarbeiterFTE[[#This Row],[Name]])</f>
        <v>0</v>
      </c>
      <c r="AF179" s="15" t="str">
        <f>IF(MitarbeiterFTE[[#This Row],[HS]]="ja",2,IF(MitarbeiterFTE[[#This Row],[Tech]]="ja",1,IF(MitarbeiterFTE[[#This Row],[Sonst]]="ja",0,"input missing")))</f>
        <v>input missing</v>
      </c>
      <c r="AG179" s="130"/>
      <c r="AH179" s="117"/>
      <c r="AI179" s="408"/>
      <c r="AJ179" s="404"/>
      <c r="AK179" s="412"/>
      <c r="AL179" s="15" cm="1">
        <f t="array" ref="AL1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 s="15" t="str">
        <f>IF(Table6[[#This Row],[FT/WE]]=2,"",Table6[[#This Row],[Name]]&amp;Table6[[#This Row],[Tag]])</f>
        <v/>
      </c>
      <c r="AN179" s="117"/>
      <c r="AP179" s="14" t="str">
        <f t="shared" si="6"/>
        <v/>
      </c>
      <c r="AQ179" s="14" t="str">
        <f t="shared" si="7"/>
        <v/>
      </c>
    </row>
    <row r="180" spans="1:43" ht="14.5">
      <c r="A180" s="117"/>
      <c r="B180" s="201"/>
      <c r="C180" s="209"/>
      <c r="D180" s="210"/>
      <c r="E180" s="131"/>
      <c r="F180" s="132"/>
      <c r="G180" s="131"/>
      <c r="H180" s="117"/>
      <c r="I180" s="201"/>
      <c r="J180" s="201"/>
      <c r="K180" s="202"/>
      <c r="L180" s="202"/>
      <c r="M180" s="202"/>
      <c r="N180" s="201"/>
      <c r="O180" s="201"/>
      <c r="P180" s="202"/>
      <c r="Q180" s="202"/>
      <c r="R180" s="203"/>
      <c r="S180" s="204"/>
      <c r="T180" s="204"/>
      <c r="U180" s="205"/>
      <c r="V180" s="40" t="str" cm="1">
        <f t="array" ref="V1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 s="15" t="str">
        <f>_xlfn.LET(_xlpm.var,MitarbeiterFTE[[#This Row],[Name]]&amp;"|"&amp;MitarbeiterFTE[[#This Row],[Vorhaben]]&amp;"|"&amp;MitarbeiterFTE[[#This Row],[Monat]]&amp;"|"&amp;MitarbeiterFTE[[#This Row],[Jahr]], IF(_xlpm.var="|||","input missing",_xlpm.var))</f>
        <v>input missing</v>
      </c>
      <c r="AB180" s="15" t="e">
        <f>_xlfn.LET(
_xlpm.start,DATE(MitarbeiterFTE[[#This Row],[Jahr]],MitarbeiterFTE[[#This Row],[Monat]],1),
_xlpm.end,EOMONTH(_xlpm.start,0),
NETWORKDAYS(_xlpm.start,_xlpm.end))</f>
        <v>#NUM!</v>
      </c>
      <c r="AC180" s="318" t="e">
        <f>MitarbeiterFTE[[#This Row],[BWD]]-MitarbeiterFTE[[#This Row],[Sum Abwesend]]</f>
        <v>#NUM!</v>
      </c>
      <c r="AD180" s="318">
        <f>SUMIFS(MitarbeiterFTE[BWD],MitarbeiterFTE[Jahr],MitarbeiterFTE[[#This Row],[Jahr]],MitarbeiterFTE[Name],MitarbeiterFTE[[#This Row],[Name]])</f>
        <v>0</v>
      </c>
      <c r="AE180" s="318">
        <f>SUMIFS(MitarbeiterFTE[NWD],MitarbeiterFTE[Jahr],MitarbeiterFTE[[#This Row],[Jahr]],MitarbeiterFTE[Name],MitarbeiterFTE[[#This Row],[Name]])</f>
        <v>0</v>
      </c>
      <c r="AF180" s="15" t="str">
        <f>IF(MitarbeiterFTE[[#This Row],[HS]]="ja",2,IF(MitarbeiterFTE[[#This Row],[Tech]]="ja",1,IF(MitarbeiterFTE[[#This Row],[Sonst]]="ja",0,"input missing")))</f>
        <v>input missing</v>
      </c>
      <c r="AG180" s="130"/>
      <c r="AH180" s="117"/>
      <c r="AI180" s="408"/>
      <c r="AJ180" s="404"/>
      <c r="AK180" s="412"/>
      <c r="AL180" s="15" cm="1">
        <f t="array" ref="AL1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 s="15" t="str">
        <f>IF(Table6[[#This Row],[FT/WE]]=2,"",Table6[[#This Row],[Name]]&amp;Table6[[#This Row],[Tag]])</f>
        <v/>
      </c>
      <c r="AN180" s="117"/>
      <c r="AP180" s="14" t="str">
        <f t="shared" si="6"/>
        <v/>
      </c>
      <c r="AQ180" s="14" t="str">
        <f t="shared" si="7"/>
        <v/>
      </c>
    </row>
    <row r="181" spans="1:43" ht="14.5">
      <c r="A181" s="117"/>
      <c r="B181" s="201"/>
      <c r="C181" s="209"/>
      <c r="D181" s="210"/>
      <c r="E181" s="131"/>
      <c r="F181" s="132"/>
      <c r="G181" s="131"/>
      <c r="H181" s="117"/>
      <c r="I181" s="201"/>
      <c r="J181" s="201"/>
      <c r="K181" s="202"/>
      <c r="L181" s="202"/>
      <c r="M181" s="202"/>
      <c r="N181" s="201"/>
      <c r="O181" s="201"/>
      <c r="P181" s="202"/>
      <c r="Q181" s="202"/>
      <c r="R181" s="203"/>
      <c r="S181" s="204"/>
      <c r="T181" s="204"/>
      <c r="U181" s="205"/>
      <c r="V181" s="40" t="str" cm="1">
        <f t="array" ref="V1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 s="15" t="str">
        <f>_xlfn.LET(_xlpm.var,MitarbeiterFTE[[#This Row],[Name]]&amp;"|"&amp;MitarbeiterFTE[[#This Row],[Vorhaben]]&amp;"|"&amp;MitarbeiterFTE[[#This Row],[Monat]]&amp;"|"&amp;MitarbeiterFTE[[#This Row],[Jahr]], IF(_xlpm.var="|||","input missing",_xlpm.var))</f>
        <v>input missing</v>
      </c>
      <c r="AB181" s="15" t="e">
        <f>_xlfn.LET(
_xlpm.start,DATE(MitarbeiterFTE[[#This Row],[Jahr]],MitarbeiterFTE[[#This Row],[Monat]],1),
_xlpm.end,EOMONTH(_xlpm.start,0),
NETWORKDAYS(_xlpm.start,_xlpm.end))</f>
        <v>#NUM!</v>
      </c>
      <c r="AC181" s="318" t="e">
        <f>MitarbeiterFTE[[#This Row],[BWD]]-MitarbeiterFTE[[#This Row],[Sum Abwesend]]</f>
        <v>#NUM!</v>
      </c>
      <c r="AD181" s="318">
        <f>SUMIFS(MitarbeiterFTE[BWD],MitarbeiterFTE[Jahr],MitarbeiterFTE[[#This Row],[Jahr]],MitarbeiterFTE[Name],MitarbeiterFTE[[#This Row],[Name]])</f>
        <v>0</v>
      </c>
      <c r="AE181" s="318">
        <f>SUMIFS(MitarbeiterFTE[NWD],MitarbeiterFTE[Jahr],MitarbeiterFTE[[#This Row],[Jahr]],MitarbeiterFTE[Name],MitarbeiterFTE[[#This Row],[Name]])</f>
        <v>0</v>
      </c>
      <c r="AF181" s="15" t="str">
        <f>IF(MitarbeiterFTE[[#This Row],[HS]]="ja",2,IF(MitarbeiterFTE[[#This Row],[Tech]]="ja",1,IF(MitarbeiterFTE[[#This Row],[Sonst]]="ja",0,"input missing")))</f>
        <v>input missing</v>
      </c>
      <c r="AG181" s="130"/>
      <c r="AH181" s="117"/>
      <c r="AI181" s="408"/>
      <c r="AJ181" s="404"/>
      <c r="AK181" s="412"/>
      <c r="AL181" s="15" cm="1">
        <f t="array" ref="AL1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 s="15" t="str">
        <f>IF(Table6[[#This Row],[FT/WE]]=2,"",Table6[[#This Row],[Name]]&amp;Table6[[#This Row],[Tag]])</f>
        <v/>
      </c>
      <c r="AN181" s="117"/>
      <c r="AP181" s="14" t="str">
        <f t="shared" si="6"/>
        <v/>
      </c>
      <c r="AQ181" s="14" t="str">
        <f t="shared" si="7"/>
        <v/>
      </c>
    </row>
    <row r="182" spans="1:43" ht="14.5">
      <c r="A182" s="117"/>
      <c r="B182" s="201"/>
      <c r="C182" s="209"/>
      <c r="D182" s="210"/>
      <c r="E182" s="131"/>
      <c r="F182" s="132"/>
      <c r="G182" s="131"/>
      <c r="H182" s="117"/>
      <c r="I182" s="201"/>
      <c r="J182" s="201"/>
      <c r="K182" s="202"/>
      <c r="L182" s="202"/>
      <c r="M182" s="202"/>
      <c r="N182" s="201"/>
      <c r="O182" s="201"/>
      <c r="P182" s="202"/>
      <c r="Q182" s="202"/>
      <c r="R182" s="203"/>
      <c r="S182" s="204"/>
      <c r="T182" s="204"/>
      <c r="U182" s="205"/>
      <c r="V182" s="40" t="str" cm="1">
        <f t="array" ref="V1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 s="15" t="str">
        <f>_xlfn.LET(_xlpm.var,MitarbeiterFTE[[#This Row],[Name]]&amp;"|"&amp;MitarbeiterFTE[[#This Row],[Vorhaben]]&amp;"|"&amp;MitarbeiterFTE[[#This Row],[Monat]]&amp;"|"&amp;MitarbeiterFTE[[#This Row],[Jahr]], IF(_xlpm.var="|||","input missing",_xlpm.var))</f>
        <v>input missing</v>
      </c>
      <c r="AB182" s="15" t="e">
        <f>_xlfn.LET(
_xlpm.start,DATE(MitarbeiterFTE[[#This Row],[Jahr]],MitarbeiterFTE[[#This Row],[Monat]],1),
_xlpm.end,EOMONTH(_xlpm.start,0),
NETWORKDAYS(_xlpm.start,_xlpm.end))</f>
        <v>#NUM!</v>
      </c>
      <c r="AC182" s="318" t="e">
        <f>MitarbeiterFTE[[#This Row],[BWD]]-MitarbeiterFTE[[#This Row],[Sum Abwesend]]</f>
        <v>#NUM!</v>
      </c>
      <c r="AD182" s="318">
        <f>SUMIFS(MitarbeiterFTE[BWD],MitarbeiterFTE[Jahr],MitarbeiterFTE[[#This Row],[Jahr]],MitarbeiterFTE[Name],MitarbeiterFTE[[#This Row],[Name]])</f>
        <v>0</v>
      </c>
      <c r="AE182" s="318">
        <f>SUMIFS(MitarbeiterFTE[NWD],MitarbeiterFTE[Jahr],MitarbeiterFTE[[#This Row],[Jahr]],MitarbeiterFTE[Name],MitarbeiterFTE[[#This Row],[Name]])</f>
        <v>0</v>
      </c>
      <c r="AF182" s="15" t="str">
        <f>IF(MitarbeiterFTE[[#This Row],[HS]]="ja",2,IF(MitarbeiterFTE[[#This Row],[Tech]]="ja",1,IF(MitarbeiterFTE[[#This Row],[Sonst]]="ja",0,"input missing")))</f>
        <v>input missing</v>
      </c>
      <c r="AG182" s="130"/>
      <c r="AH182" s="117"/>
      <c r="AI182" s="408"/>
      <c r="AJ182" s="404"/>
      <c r="AK182" s="412"/>
      <c r="AL182" s="15" cm="1">
        <f t="array" ref="AL1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 s="15" t="str">
        <f>IF(Table6[[#This Row],[FT/WE]]=2,"",Table6[[#This Row],[Name]]&amp;Table6[[#This Row],[Tag]])</f>
        <v/>
      </c>
      <c r="AN182" s="117"/>
      <c r="AP182" s="14" t="str">
        <f t="shared" si="6"/>
        <v/>
      </c>
      <c r="AQ182" s="14" t="str">
        <f t="shared" si="7"/>
        <v/>
      </c>
    </row>
    <row r="183" spans="1:43" ht="14.5">
      <c r="A183" s="117"/>
      <c r="B183" s="201"/>
      <c r="C183" s="209"/>
      <c r="D183" s="210"/>
      <c r="E183" s="131"/>
      <c r="F183" s="132"/>
      <c r="G183" s="131"/>
      <c r="H183" s="117"/>
      <c r="I183" s="201"/>
      <c r="J183" s="201"/>
      <c r="K183" s="202"/>
      <c r="L183" s="202"/>
      <c r="M183" s="202"/>
      <c r="N183" s="201"/>
      <c r="O183" s="201"/>
      <c r="P183" s="202"/>
      <c r="Q183" s="202"/>
      <c r="R183" s="203"/>
      <c r="S183" s="204"/>
      <c r="T183" s="204"/>
      <c r="U183" s="205"/>
      <c r="V183" s="40" t="str" cm="1">
        <f t="array" ref="V1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 s="15" t="str">
        <f>_xlfn.LET(_xlpm.var,MitarbeiterFTE[[#This Row],[Name]]&amp;"|"&amp;MitarbeiterFTE[[#This Row],[Vorhaben]]&amp;"|"&amp;MitarbeiterFTE[[#This Row],[Monat]]&amp;"|"&amp;MitarbeiterFTE[[#This Row],[Jahr]], IF(_xlpm.var="|||","input missing",_xlpm.var))</f>
        <v>input missing</v>
      </c>
      <c r="AB183" s="15" t="e">
        <f>_xlfn.LET(
_xlpm.start,DATE(MitarbeiterFTE[[#This Row],[Jahr]],MitarbeiterFTE[[#This Row],[Monat]],1),
_xlpm.end,EOMONTH(_xlpm.start,0),
NETWORKDAYS(_xlpm.start,_xlpm.end))</f>
        <v>#NUM!</v>
      </c>
      <c r="AC183" s="318" t="e">
        <f>MitarbeiterFTE[[#This Row],[BWD]]-MitarbeiterFTE[[#This Row],[Sum Abwesend]]</f>
        <v>#NUM!</v>
      </c>
      <c r="AD183" s="318">
        <f>SUMIFS(MitarbeiterFTE[BWD],MitarbeiterFTE[Jahr],MitarbeiterFTE[[#This Row],[Jahr]],MitarbeiterFTE[Name],MitarbeiterFTE[[#This Row],[Name]])</f>
        <v>0</v>
      </c>
      <c r="AE183" s="318">
        <f>SUMIFS(MitarbeiterFTE[NWD],MitarbeiterFTE[Jahr],MitarbeiterFTE[[#This Row],[Jahr]],MitarbeiterFTE[Name],MitarbeiterFTE[[#This Row],[Name]])</f>
        <v>0</v>
      </c>
      <c r="AF183" s="15" t="str">
        <f>IF(MitarbeiterFTE[[#This Row],[HS]]="ja",2,IF(MitarbeiterFTE[[#This Row],[Tech]]="ja",1,IF(MitarbeiterFTE[[#This Row],[Sonst]]="ja",0,"input missing")))</f>
        <v>input missing</v>
      </c>
      <c r="AG183" s="130"/>
      <c r="AH183" s="117"/>
      <c r="AI183" s="408"/>
      <c r="AJ183" s="404"/>
      <c r="AK183" s="412"/>
      <c r="AL183" s="15" cm="1">
        <f t="array" ref="AL1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 s="15" t="str">
        <f>IF(Table6[[#This Row],[FT/WE]]=2,"",Table6[[#This Row],[Name]]&amp;Table6[[#This Row],[Tag]])</f>
        <v/>
      </c>
      <c r="AN183" s="117"/>
      <c r="AP183" s="14" t="str">
        <f t="shared" si="6"/>
        <v/>
      </c>
      <c r="AQ183" s="14" t="str">
        <f t="shared" si="7"/>
        <v/>
      </c>
    </row>
    <row r="184" spans="1:43" ht="14.5">
      <c r="A184" s="117"/>
      <c r="B184" s="201"/>
      <c r="C184" s="209"/>
      <c r="D184" s="210"/>
      <c r="E184" s="131"/>
      <c r="F184" s="132"/>
      <c r="G184" s="131"/>
      <c r="H184" s="117"/>
      <c r="I184" s="201"/>
      <c r="J184" s="201"/>
      <c r="K184" s="202"/>
      <c r="L184" s="202"/>
      <c r="M184" s="202"/>
      <c r="N184" s="201"/>
      <c r="O184" s="201"/>
      <c r="P184" s="202"/>
      <c r="Q184" s="202"/>
      <c r="R184" s="203"/>
      <c r="S184" s="204"/>
      <c r="T184" s="204"/>
      <c r="U184" s="205"/>
      <c r="V184" s="40" t="str" cm="1">
        <f t="array" ref="V1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 s="15" t="str">
        <f>_xlfn.LET(_xlpm.var,MitarbeiterFTE[[#This Row],[Name]]&amp;"|"&amp;MitarbeiterFTE[[#This Row],[Vorhaben]]&amp;"|"&amp;MitarbeiterFTE[[#This Row],[Monat]]&amp;"|"&amp;MitarbeiterFTE[[#This Row],[Jahr]], IF(_xlpm.var="|||","input missing",_xlpm.var))</f>
        <v>input missing</v>
      </c>
      <c r="AB184" s="15" t="e">
        <f>_xlfn.LET(
_xlpm.start,DATE(MitarbeiterFTE[[#This Row],[Jahr]],MitarbeiterFTE[[#This Row],[Monat]],1),
_xlpm.end,EOMONTH(_xlpm.start,0),
NETWORKDAYS(_xlpm.start,_xlpm.end))</f>
        <v>#NUM!</v>
      </c>
      <c r="AC184" s="318" t="e">
        <f>MitarbeiterFTE[[#This Row],[BWD]]-MitarbeiterFTE[[#This Row],[Sum Abwesend]]</f>
        <v>#NUM!</v>
      </c>
      <c r="AD184" s="318">
        <f>SUMIFS(MitarbeiterFTE[BWD],MitarbeiterFTE[Jahr],MitarbeiterFTE[[#This Row],[Jahr]],MitarbeiterFTE[Name],MitarbeiterFTE[[#This Row],[Name]])</f>
        <v>0</v>
      </c>
      <c r="AE184" s="318">
        <f>SUMIFS(MitarbeiterFTE[NWD],MitarbeiterFTE[Jahr],MitarbeiterFTE[[#This Row],[Jahr]],MitarbeiterFTE[Name],MitarbeiterFTE[[#This Row],[Name]])</f>
        <v>0</v>
      </c>
      <c r="AF184" s="15" t="str">
        <f>IF(MitarbeiterFTE[[#This Row],[HS]]="ja",2,IF(MitarbeiterFTE[[#This Row],[Tech]]="ja",1,IF(MitarbeiterFTE[[#This Row],[Sonst]]="ja",0,"input missing")))</f>
        <v>input missing</v>
      </c>
      <c r="AG184" s="130"/>
      <c r="AH184" s="117"/>
      <c r="AI184" s="408"/>
      <c r="AJ184" s="404"/>
      <c r="AK184" s="412"/>
      <c r="AL184" s="15" cm="1">
        <f t="array" ref="AL1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 s="15" t="str">
        <f>IF(Table6[[#This Row],[FT/WE]]=2,"",Table6[[#This Row],[Name]]&amp;Table6[[#This Row],[Tag]])</f>
        <v/>
      </c>
      <c r="AN184" s="117"/>
      <c r="AP184" s="14" t="str">
        <f t="shared" si="6"/>
        <v/>
      </c>
      <c r="AQ184" s="14" t="str">
        <f t="shared" si="7"/>
        <v/>
      </c>
    </row>
    <row r="185" spans="1:43" ht="14.5">
      <c r="A185" s="117"/>
      <c r="B185" s="201"/>
      <c r="C185" s="209"/>
      <c r="D185" s="210"/>
      <c r="E185" s="131"/>
      <c r="F185" s="132"/>
      <c r="G185" s="131"/>
      <c r="H185" s="117"/>
      <c r="I185" s="201"/>
      <c r="J185" s="201"/>
      <c r="K185" s="202"/>
      <c r="L185" s="202"/>
      <c r="M185" s="202"/>
      <c r="N185" s="201"/>
      <c r="O185" s="201"/>
      <c r="P185" s="202"/>
      <c r="Q185" s="202"/>
      <c r="R185" s="203"/>
      <c r="S185" s="204"/>
      <c r="T185" s="204"/>
      <c r="U185" s="205"/>
      <c r="V185" s="40" t="str" cm="1">
        <f t="array" ref="V1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 s="15" t="str">
        <f>_xlfn.LET(_xlpm.var,MitarbeiterFTE[[#This Row],[Name]]&amp;"|"&amp;MitarbeiterFTE[[#This Row],[Vorhaben]]&amp;"|"&amp;MitarbeiterFTE[[#This Row],[Monat]]&amp;"|"&amp;MitarbeiterFTE[[#This Row],[Jahr]], IF(_xlpm.var="|||","input missing",_xlpm.var))</f>
        <v>input missing</v>
      </c>
      <c r="AB185" s="15" t="e">
        <f>_xlfn.LET(
_xlpm.start,DATE(MitarbeiterFTE[[#This Row],[Jahr]],MitarbeiterFTE[[#This Row],[Monat]],1),
_xlpm.end,EOMONTH(_xlpm.start,0),
NETWORKDAYS(_xlpm.start,_xlpm.end))</f>
        <v>#NUM!</v>
      </c>
      <c r="AC185" s="318" t="e">
        <f>MitarbeiterFTE[[#This Row],[BWD]]-MitarbeiterFTE[[#This Row],[Sum Abwesend]]</f>
        <v>#NUM!</v>
      </c>
      <c r="AD185" s="318">
        <f>SUMIFS(MitarbeiterFTE[BWD],MitarbeiterFTE[Jahr],MitarbeiterFTE[[#This Row],[Jahr]],MitarbeiterFTE[Name],MitarbeiterFTE[[#This Row],[Name]])</f>
        <v>0</v>
      </c>
      <c r="AE185" s="318">
        <f>SUMIFS(MitarbeiterFTE[NWD],MitarbeiterFTE[Jahr],MitarbeiterFTE[[#This Row],[Jahr]],MitarbeiterFTE[Name],MitarbeiterFTE[[#This Row],[Name]])</f>
        <v>0</v>
      </c>
      <c r="AF185" s="15" t="str">
        <f>IF(MitarbeiterFTE[[#This Row],[HS]]="ja",2,IF(MitarbeiterFTE[[#This Row],[Tech]]="ja",1,IF(MitarbeiterFTE[[#This Row],[Sonst]]="ja",0,"input missing")))</f>
        <v>input missing</v>
      </c>
      <c r="AG185" s="130"/>
      <c r="AH185" s="117"/>
      <c r="AI185" s="408"/>
      <c r="AJ185" s="404"/>
      <c r="AK185" s="412"/>
      <c r="AL185" s="15" cm="1">
        <f t="array" ref="AL1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 s="15" t="str">
        <f>IF(Table6[[#This Row],[FT/WE]]=2,"",Table6[[#This Row],[Name]]&amp;Table6[[#This Row],[Tag]])</f>
        <v/>
      </c>
      <c r="AN185" s="117"/>
      <c r="AP185" s="14" t="str">
        <f t="shared" si="6"/>
        <v/>
      </c>
      <c r="AQ185" s="14" t="str">
        <f t="shared" si="7"/>
        <v/>
      </c>
    </row>
    <row r="186" spans="1:43" ht="14.5">
      <c r="A186" s="117"/>
      <c r="B186" s="201"/>
      <c r="C186" s="209"/>
      <c r="D186" s="210"/>
      <c r="E186" s="131"/>
      <c r="F186" s="132"/>
      <c r="G186" s="131"/>
      <c r="H186" s="117"/>
      <c r="I186" s="201"/>
      <c r="J186" s="201"/>
      <c r="K186" s="202"/>
      <c r="L186" s="202"/>
      <c r="M186" s="202"/>
      <c r="N186" s="201"/>
      <c r="O186" s="201"/>
      <c r="P186" s="202"/>
      <c r="Q186" s="202"/>
      <c r="R186" s="203"/>
      <c r="S186" s="204"/>
      <c r="T186" s="204"/>
      <c r="U186" s="205"/>
      <c r="V186" s="40" t="str" cm="1">
        <f t="array" ref="V1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 s="15" t="str">
        <f>_xlfn.LET(_xlpm.var,MitarbeiterFTE[[#This Row],[Name]]&amp;"|"&amp;MitarbeiterFTE[[#This Row],[Vorhaben]]&amp;"|"&amp;MitarbeiterFTE[[#This Row],[Monat]]&amp;"|"&amp;MitarbeiterFTE[[#This Row],[Jahr]], IF(_xlpm.var="|||","input missing",_xlpm.var))</f>
        <v>input missing</v>
      </c>
      <c r="AB186" s="15" t="e">
        <f>_xlfn.LET(
_xlpm.start,DATE(MitarbeiterFTE[[#This Row],[Jahr]],MitarbeiterFTE[[#This Row],[Monat]],1),
_xlpm.end,EOMONTH(_xlpm.start,0),
NETWORKDAYS(_xlpm.start,_xlpm.end))</f>
        <v>#NUM!</v>
      </c>
      <c r="AC186" s="318" t="e">
        <f>MitarbeiterFTE[[#This Row],[BWD]]-MitarbeiterFTE[[#This Row],[Sum Abwesend]]</f>
        <v>#NUM!</v>
      </c>
      <c r="AD186" s="318">
        <f>SUMIFS(MitarbeiterFTE[BWD],MitarbeiterFTE[Jahr],MitarbeiterFTE[[#This Row],[Jahr]],MitarbeiterFTE[Name],MitarbeiterFTE[[#This Row],[Name]])</f>
        <v>0</v>
      </c>
      <c r="AE186" s="318">
        <f>SUMIFS(MitarbeiterFTE[NWD],MitarbeiterFTE[Jahr],MitarbeiterFTE[[#This Row],[Jahr]],MitarbeiterFTE[Name],MitarbeiterFTE[[#This Row],[Name]])</f>
        <v>0</v>
      </c>
      <c r="AF186" s="15" t="str">
        <f>IF(MitarbeiterFTE[[#This Row],[HS]]="ja",2,IF(MitarbeiterFTE[[#This Row],[Tech]]="ja",1,IF(MitarbeiterFTE[[#This Row],[Sonst]]="ja",0,"input missing")))</f>
        <v>input missing</v>
      </c>
      <c r="AG186" s="130"/>
      <c r="AH186" s="117"/>
      <c r="AI186" s="408"/>
      <c r="AJ186" s="404"/>
      <c r="AK186" s="412"/>
      <c r="AL186" s="15" cm="1">
        <f t="array" ref="AL1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 s="15" t="str">
        <f>IF(Table6[[#This Row],[FT/WE]]=2,"",Table6[[#This Row],[Name]]&amp;Table6[[#This Row],[Tag]])</f>
        <v/>
      </c>
      <c r="AN186" s="117"/>
      <c r="AP186" s="14" t="str">
        <f t="shared" si="6"/>
        <v/>
      </c>
      <c r="AQ186" s="14" t="str">
        <f t="shared" si="7"/>
        <v/>
      </c>
    </row>
    <row r="187" spans="1:43" ht="14.5">
      <c r="A187" s="117"/>
      <c r="B187" s="201"/>
      <c r="C187" s="209"/>
      <c r="D187" s="210"/>
      <c r="E187" s="131"/>
      <c r="F187" s="132"/>
      <c r="G187" s="131"/>
      <c r="H187" s="117"/>
      <c r="I187" s="201"/>
      <c r="J187" s="201"/>
      <c r="K187" s="202"/>
      <c r="L187" s="202"/>
      <c r="M187" s="202"/>
      <c r="N187" s="201"/>
      <c r="O187" s="201"/>
      <c r="P187" s="202"/>
      <c r="Q187" s="202"/>
      <c r="R187" s="203"/>
      <c r="S187" s="204"/>
      <c r="T187" s="204"/>
      <c r="U187" s="205"/>
      <c r="V187" s="40" t="str" cm="1">
        <f t="array" ref="V1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 s="15" t="str">
        <f>_xlfn.LET(_xlpm.var,MitarbeiterFTE[[#This Row],[Name]]&amp;"|"&amp;MitarbeiterFTE[[#This Row],[Vorhaben]]&amp;"|"&amp;MitarbeiterFTE[[#This Row],[Monat]]&amp;"|"&amp;MitarbeiterFTE[[#This Row],[Jahr]], IF(_xlpm.var="|||","input missing",_xlpm.var))</f>
        <v>input missing</v>
      </c>
      <c r="AB187" s="15" t="e">
        <f>_xlfn.LET(
_xlpm.start,DATE(MitarbeiterFTE[[#This Row],[Jahr]],MitarbeiterFTE[[#This Row],[Monat]],1),
_xlpm.end,EOMONTH(_xlpm.start,0),
NETWORKDAYS(_xlpm.start,_xlpm.end))</f>
        <v>#NUM!</v>
      </c>
      <c r="AC187" s="318" t="e">
        <f>MitarbeiterFTE[[#This Row],[BWD]]-MitarbeiterFTE[[#This Row],[Sum Abwesend]]</f>
        <v>#NUM!</v>
      </c>
      <c r="AD187" s="318">
        <f>SUMIFS(MitarbeiterFTE[BWD],MitarbeiterFTE[Jahr],MitarbeiterFTE[[#This Row],[Jahr]],MitarbeiterFTE[Name],MitarbeiterFTE[[#This Row],[Name]])</f>
        <v>0</v>
      </c>
      <c r="AE187" s="318">
        <f>SUMIFS(MitarbeiterFTE[NWD],MitarbeiterFTE[Jahr],MitarbeiterFTE[[#This Row],[Jahr]],MitarbeiterFTE[Name],MitarbeiterFTE[[#This Row],[Name]])</f>
        <v>0</v>
      </c>
      <c r="AF187" s="15" t="str">
        <f>IF(MitarbeiterFTE[[#This Row],[HS]]="ja",2,IF(MitarbeiterFTE[[#This Row],[Tech]]="ja",1,IF(MitarbeiterFTE[[#This Row],[Sonst]]="ja",0,"input missing")))</f>
        <v>input missing</v>
      </c>
      <c r="AG187" s="130"/>
      <c r="AH187" s="117"/>
      <c r="AI187" s="408"/>
      <c r="AJ187" s="404"/>
      <c r="AK187" s="412"/>
      <c r="AL187" s="15" cm="1">
        <f t="array" ref="AL1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 s="15" t="str">
        <f>IF(Table6[[#This Row],[FT/WE]]=2,"",Table6[[#This Row],[Name]]&amp;Table6[[#This Row],[Tag]])</f>
        <v/>
      </c>
      <c r="AN187" s="117"/>
      <c r="AP187" s="14" t="str">
        <f t="shared" si="6"/>
        <v/>
      </c>
      <c r="AQ187" s="14" t="str">
        <f t="shared" si="7"/>
        <v/>
      </c>
    </row>
    <row r="188" spans="1:43" ht="14.5">
      <c r="A188" s="117"/>
      <c r="B188" s="201"/>
      <c r="C188" s="209"/>
      <c r="D188" s="210"/>
      <c r="E188" s="131"/>
      <c r="F188" s="132"/>
      <c r="G188" s="131"/>
      <c r="H188" s="117"/>
      <c r="I188" s="201"/>
      <c r="J188" s="201"/>
      <c r="K188" s="202"/>
      <c r="L188" s="202"/>
      <c r="M188" s="202"/>
      <c r="N188" s="201"/>
      <c r="O188" s="201"/>
      <c r="P188" s="202"/>
      <c r="Q188" s="202"/>
      <c r="R188" s="203"/>
      <c r="S188" s="204"/>
      <c r="T188" s="204"/>
      <c r="U188" s="205"/>
      <c r="V188" s="40" t="str" cm="1">
        <f t="array" ref="V1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 s="15" t="str">
        <f>_xlfn.LET(_xlpm.var,MitarbeiterFTE[[#This Row],[Name]]&amp;"|"&amp;MitarbeiterFTE[[#This Row],[Vorhaben]]&amp;"|"&amp;MitarbeiterFTE[[#This Row],[Monat]]&amp;"|"&amp;MitarbeiterFTE[[#This Row],[Jahr]], IF(_xlpm.var="|||","input missing",_xlpm.var))</f>
        <v>input missing</v>
      </c>
      <c r="AB188" s="15" t="e">
        <f>_xlfn.LET(
_xlpm.start,DATE(MitarbeiterFTE[[#This Row],[Jahr]],MitarbeiterFTE[[#This Row],[Monat]],1),
_xlpm.end,EOMONTH(_xlpm.start,0),
NETWORKDAYS(_xlpm.start,_xlpm.end))</f>
        <v>#NUM!</v>
      </c>
      <c r="AC188" s="318" t="e">
        <f>MitarbeiterFTE[[#This Row],[BWD]]-MitarbeiterFTE[[#This Row],[Sum Abwesend]]</f>
        <v>#NUM!</v>
      </c>
      <c r="AD188" s="318">
        <f>SUMIFS(MitarbeiterFTE[BWD],MitarbeiterFTE[Jahr],MitarbeiterFTE[[#This Row],[Jahr]],MitarbeiterFTE[Name],MitarbeiterFTE[[#This Row],[Name]])</f>
        <v>0</v>
      </c>
      <c r="AE188" s="318">
        <f>SUMIFS(MitarbeiterFTE[NWD],MitarbeiterFTE[Jahr],MitarbeiterFTE[[#This Row],[Jahr]],MitarbeiterFTE[Name],MitarbeiterFTE[[#This Row],[Name]])</f>
        <v>0</v>
      </c>
      <c r="AF188" s="15" t="str">
        <f>IF(MitarbeiterFTE[[#This Row],[HS]]="ja",2,IF(MitarbeiterFTE[[#This Row],[Tech]]="ja",1,IF(MitarbeiterFTE[[#This Row],[Sonst]]="ja",0,"input missing")))</f>
        <v>input missing</v>
      </c>
      <c r="AG188" s="130"/>
      <c r="AH188" s="117"/>
      <c r="AI188" s="408"/>
      <c r="AJ188" s="404"/>
      <c r="AK188" s="412"/>
      <c r="AL188" s="15" cm="1">
        <f t="array" ref="AL1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 s="15" t="str">
        <f>IF(Table6[[#This Row],[FT/WE]]=2,"",Table6[[#This Row],[Name]]&amp;Table6[[#This Row],[Tag]])</f>
        <v/>
      </c>
      <c r="AN188" s="117"/>
      <c r="AP188" s="14" t="str">
        <f t="shared" si="6"/>
        <v/>
      </c>
      <c r="AQ188" s="14" t="str">
        <f t="shared" si="7"/>
        <v/>
      </c>
    </row>
    <row r="189" spans="1:43" ht="14.5">
      <c r="A189" s="117"/>
      <c r="B189" s="201"/>
      <c r="C189" s="209"/>
      <c r="D189" s="210"/>
      <c r="E189" s="131"/>
      <c r="F189" s="132"/>
      <c r="G189" s="131"/>
      <c r="H189" s="117"/>
      <c r="I189" s="201"/>
      <c r="J189" s="201"/>
      <c r="K189" s="202"/>
      <c r="L189" s="202"/>
      <c r="M189" s="202"/>
      <c r="N189" s="201"/>
      <c r="O189" s="201"/>
      <c r="P189" s="202"/>
      <c r="Q189" s="202"/>
      <c r="R189" s="203"/>
      <c r="S189" s="204"/>
      <c r="T189" s="204"/>
      <c r="U189" s="205"/>
      <c r="V189" s="40" t="str" cm="1">
        <f t="array" ref="V1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 s="15" t="str">
        <f>_xlfn.LET(_xlpm.var,MitarbeiterFTE[[#This Row],[Name]]&amp;"|"&amp;MitarbeiterFTE[[#This Row],[Vorhaben]]&amp;"|"&amp;MitarbeiterFTE[[#This Row],[Monat]]&amp;"|"&amp;MitarbeiterFTE[[#This Row],[Jahr]], IF(_xlpm.var="|||","input missing",_xlpm.var))</f>
        <v>input missing</v>
      </c>
      <c r="AB189" s="15" t="e">
        <f>_xlfn.LET(
_xlpm.start,DATE(MitarbeiterFTE[[#This Row],[Jahr]],MitarbeiterFTE[[#This Row],[Monat]],1),
_xlpm.end,EOMONTH(_xlpm.start,0),
NETWORKDAYS(_xlpm.start,_xlpm.end))</f>
        <v>#NUM!</v>
      </c>
      <c r="AC189" s="318" t="e">
        <f>MitarbeiterFTE[[#This Row],[BWD]]-MitarbeiterFTE[[#This Row],[Sum Abwesend]]</f>
        <v>#NUM!</v>
      </c>
      <c r="AD189" s="318">
        <f>SUMIFS(MitarbeiterFTE[BWD],MitarbeiterFTE[Jahr],MitarbeiterFTE[[#This Row],[Jahr]],MitarbeiterFTE[Name],MitarbeiterFTE[[#This Row],[Name]])</f>
        <v>0</v>
      </c>
      <c r="AE189" s="318">
        <f>SUMIFS(MitarbeiterFTE[NWD],MitarbeiterFTE[Jahr],MitarbeiterFTE[[#This Row],[Jahr]],MitarbeiterFTE[Name],MitarbeiterFTE[[#This Row],[Name]])</f>
        <v>0</v>
      </c>
      <c r="AF189" s="15" t="str">
        <f>IF(MitarbeiterFTE[[#This Row],[HS]]="ja",2,IF(MitarbeiterFTE[[#This Row],[Tech]]="ja",1,IF(MitarbeiterFTE[[#This Row],[Sonst]]="ja",0,"input missing")))</f>
        <v>input missing</v>
      </c>
      <c r="AG189" s="130"/>
      <c r="AH189" s="117"/>
      <c r="AI189" s="408"/>
      <c r="AJ189" s="404"/>
      <c r="AK189" s="412"/>
      <c r="AL189" s="15" cm="1">
        <f t="array" ref="AL1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 s="15" t="str">
        <f>IF(Table6[[#This Row],[FT/WE]]=2,"",Table6[[#This Row],[Name]]&amp;Table6[[#This Row],[Tag]])</f>
        <v/>
      </c>
      <c r="AN189" s="117"/>
      <c r="AP189" s="14" t="str">
        <f t="shared" si="6"/>
        <v/>
      </c>
      <c r="AQ189" s="14" t="str">
        <f t="shared" si="7"/>
        <v/>
      </c>
    </row>
    <row r="190" spans="1:43" ht="14.5">
      <c r="A190" s="117"/>
      <c r="B190" s="201"/>
      <c r="C190" s="209"/>
      <c r="D190" s="210"/>
      <c r="E190" s="131"/>
      <c r="F190" s="132"/>
      <c r="G190" s="131"/>
      <c r="H190" s="117"/>
      <c r="I190" s="201"/>
      <c r="J190" s="201"/>
      <c r="K190" s="202"/>
      <c r="L190" s="202"/>
      <c r="M190" s="202"/>
      <c r="N190" s="201"/>
      <c r="O190" s="201"/>
      <c r="P190" s="202"/>
      <c r="Q190" s="202"/>
      <c r="R190" s="203"/>
      <c r="S190" s="204"/>
      <c r="T190" s="204"/>
      <c r="U190" s="205"/>
      <c r="V190" s="40" t="str" cm="1">
        <f t="array" ref="V1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 s="15" t="str">
        <f>_xlfn.LET(_xlpm.var,MitarbeiterFTE[[#This Row],[Name]]&amp;"|"&amp;MitarbeiterFTE[[#This Row],[Vorhaben]]&amp;"|"&amp;MitarbeiterFTE[[#This Row],[Monat]]&amp;"|"&amp;MitarbeiterFTE[[#This Row],[Jahr]], IF(_xlpm.var="|||","input missing",_xlpm.var))</f>
        <v>input missing</v>
      </c>
      <c r="AB190" s="15" t="e">
        <f>_xlfn.LET(
_xlpm.start,DATE(MitarbeiterFTE[[#This Row],[Jahr]],MitarbeiterFTE[[#This Row],[Monat]],1),
_xlpm.end,EOMONTH(_xlpm.start,0),
NETWORKDAYS(_xlpm.start,_xlpm.end))</f>
        <v>#NUM!</v>
      </c>
      <c r="AC190" s="318" t="e">
        <f>MitarbeiterFTE[[#This Row],[BWD]]-MitarbeiterFTE[[#This Row],[Sum Abwesend]]</f>
        <v>#NUM!</v>
      </c>
      <c r="AD190" s="318">
        <f>SUMIFS(MitarbeiterFTE[BWD],MitarbeiterFTE[Jahr],MitarbeiterFTE[[#This Row],[Jahr]],MitarbeiterFTE[Name],MitarbeiterFTE[[#This Row],[Name]])</f>
        <v>0</v>
      </c>
      <c r="AE190" s="318">
        <f>SUMIFS(MitarbeiterFTE[NWD],MitarbeiterFTE[Jahr],MitarbeiterFTE[[#This Row],[Jahr]],MitarbeiterFTE[Name],MitarbeiterFTE[[#This Row],[Name]])</f>
        <v>0</v>
      </c>
      <c r="AF190" s="15" t="str">
        <f>IF(MitarbeiterFTE[[#This Row],[HS]]="ja",2,IF(MitarbeiterFTE[[#This Row],[Tech]]="ja",1,IF(MitarbeiterFTE[[#This Row],[Sonst]]="ja",0,"input missing")))</f>
        <v>input missing</v>
      </c>
      <c r="AG190" s="130"/>
      <c r="AH190" s="117"/>
      <c r="AI190" s="408"/>
      <c r="AJ190" s="404"/>
      <c r="AK190" s="412"/>
      <c r="AL190" s="15" cm="1">
        <f t="array" ref="AL1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 s="15" t="str">
        <f>IF(Table6[[#This Row],[FT/WE]]=2,"",Table6[[#This Row],[Name]]&amp;Table6[[#This Row],[Tag]])</f>
        <v/>
      </c>
      <c r="AN190" s="117"/>
      <c r="AP190" s="14" t="str">
        <f t="shared" si="6"/>
        <v/>
      </c>
      <c r="AQ190" s="14" t="str">
        <f t="shared" si="7"/>
        <v/>
      </c>
    </row>
    <row r="191" spans="1:43" ht="14.5">
      <c r="A191" s="117"/>
      <c r="B191" s="201"/>
      <c r="C191" s="209"/>
      <c r="D191" s="210"/>
      <c r="E191" s="131"/>
      <c r="F191" s="132"/>
      <c r="G191" s="131"/>
      <c r="H191" s="117"/>
      <c r="I191" s="201"/>
      <c r="J191" s="201"/>
      <c r="K191" s="202"/>
      <c r="L191" s="202"/>
      <c r="M191" s="202"/>
      <c r="N191" s="201"/>
      <c r="O191" s="201"/>
      <c r="P191" s="202"/>
      <c r="Q191" s="202"/>
      <c r="R191" s="203"/>
      <c r="S191" s="204"/>
      <c r="T191" s="204"/>
      <c r="U191" s="205"/>
      <c r="V191" s="40" t="str" cm="1">
        <f t="array" ref="V1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 s="15" t="str">
        <f>_xlfn.LET(_xlpm.var,MitarbeiterFTE[[#This Row],[Name]]&amp;"|"&amp;MitarbeiterFTE[[#This Row],[Vorhaben]]&amp;"|"&amp;MitarbeiterFTE[[#This Row],[Monat]]&amp;"|"&amp;MitarbeiterFTE[[#This Row],[Jahr]], IF(_xlpm.var="|||","input missing",_xlpm.var))</f>
        <v>input missing</v>
      </c>
      <c r="AB191" s="15" t="e">
        <f>_xlfn.LET(
_xlpm.start,DATE(MitarbeiterFTE[[#This Row],[Jahr]],MitarbeiterFTE[[#This Row],[Monat]],1),
_xlpm.end,EOMONTH(_xlpm.start,0),
NETWORKDAYS(_xlpm.start,_xlpm.end))</f>
        <v>#NUM!</v>
      </c>
      <c r="AC191" s="318" t="e">
        <f>MitarbeiterFTE[[#This Row],[BWD]]-MitarbeiterFTE[[#This Row],[Sum Abwesend]]</f>
        <v>#NUM!</v>
      </c>
      <c r="AD191" s="318">
        <f>SUMIFS(MitarbeiterFTE[BWD],MitarbeiterFTE[Jahr],MitarbeiterFTE[[#This Row],[Jahr]],MitarbeiterFTE[Name],MitarbeiterFTE[[#This Row],[Name]])</f>
        <v>0</v>
      </c>
      <c r="AE191" s="318">
        <f>SUMIFS(MitarbeiterFTE[NWD],MitarbeiterFTE[Jahr],MitarbeiterFTE[[#This Row],[Jahr]],MitarbeiterFTE[Name],MitarbeiterFTE[[#This Row],[Name]])</f>
        <v>0</v>
      </c>
      <c r="AF191" s="15" t="str">
        <f>IF(MitarbeiterFTE[[#This Row],[HS]]="ja",2,IF(MitarbeiterFTE[[#This Row],[Tech]]="ja",1,IF(MitarbeiterFTE[[#This Row],[Sonst]]="ja",0,"input missing")))</f>
        <v>input missing</v>
      </c>
      <c r="AG191" s="130"/>
      <c r="AH191" s="117"/>
      <c r="AI191" s="408"/>
      <c r="AJ191" s="404"/>
      <c r="AK191" s="412"/>
      <c r="AL191" s="15" cm="1">
        <f t="array" ref="AL1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 s="15" t="str">
        <f>IF(Table6[[#This Row],[FT/WE]]=2,"",Table6[[#This Row],[Name]]&amp;Table6[[#This Row],[Tag]])</f>
        <v/>
      </c>
      <c r="AN191" s="117"/>
      <c r="AP191" s="14" t="str">
        <f t="shared" si="6"/>
        <v/>
      </c>
      <c r="AQ191" s="14" t="str">
        <f t="shared" si="7"/>
        <v/>
      </c>
    </row>
    <row r="192" spans="1:43" ht="14.5">
      <c r="A192" s="117"/>
      <c r="B192" s="201"/>
      <c r="C192" s="209"/>
      <c r="D192" s="210"/>
      <c r="E192" s="131"/>
      <c r="F192" s="132"/>
      <c r="G192" s="131"/>
      <c r="H192" s="117"/>
      <c r="I192" s="201"/>
      <c r="J192" s="201"/>
      <c r="K192" s="202"/>
      <c r="L192" s="202"/>
      <c r="M192" s="202"/>
      <c r="N192" s="201"/>
      <c r="O192" s="201"/>
      <c r="P192" s="202"/>
      <c r="Q192" s="202"/>
      <c r="R192" s="203"/>
      <c r="S192" s="204"/>
      <c r="T192" s="204"/>
      <c r="U192" s="205"/>
      <c r="V192" s="40" t="str" cm="1">
        <f t="array" ref="V1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 s="15" t="str">
        <f>_xlfn.LET(_xlpm.var,MitarbeiterFTE[[#This Row],[Name]]&amp;"|"&amp;MitarbeiterFTE[[#This Row],[Vorhaben]]&amp;"|"&amp;MitarbeiterFTE[[#This Row],[Monat]]&amp;"|"&amp;MitarbeiterFTE[[#This Row],[Jahr]], IF(_xlpm.var="|||","input missing",_xlpm.var))</f>
        <v>input missing</v>
      </c>
      <c r="AB192" s="15" t="e">
        <f>_xlfn.LET(
_xlpm.start,DATE(MitarbeiterFTE[[#This Row],[Jahr]],MitarbeiterFTE[[#This Row],[Monat]],1),
_xlpm.end,EOMONTH(_xlpm.start,0),
NETWORKDAYS(_xlpm.start,_xlpm.end))</f>
        <v>#NUM!</v>
      </c>
      <c r="AC192" s="318" t="e">
        <f>MitarbeiterFTE[[#This Row],[BWD]]-MitarbeiterFTE[[#This Row],[Sum Abwesend]]</f>
        <v>#NUM!</v>
      </c>
      <c r="AD192" s="318">
        <f>SUMIFS(MitarbeiterFTE[BWD],MitarbeiterFTE[Jahr],MitarbeiterFTE[[#This Row],[Jahr]],MitarbeiterFTE[Name],MitarbeiterFTE[[#This Row],[Name]])</f>
        <v>0</v>
      </c>
      <c r="AE192" s="318">
        <f>SUMIFS(MitarbeiterFTE[NWD],MitarbeiterFTE[Jahr],MitarbeiterFTE[[#This Row],[Jahr]],MitarbeiterFTE[Name],MitarbeiterFTE[[#This Row],[Name]])</f>
        <v>0</v>
      </c>
      <c r="AF192" s="15" t="str">
        <f>IF(MitarbeiterFTE[[#This Row],[HS]]="ja",2,IF(MitarbeiterFTE[[#This Row],[Tech]]="ja",1,IF(MitarbeiterFTE[[#This Row],[Sonst]]="ja",0,"input missing")))</f>
        <v>input missing</v>
      </c>
      <c r="AG192" s="130"/>
      <c r="AH192" s="117"/>
      <c r="AI192" s="408"/>
      <c r="AJ192" s="404"/>
      <c r="AK192" s="412"/>
      <c r="AL192" s="15" cm="1">
        <f t="array" ref="AL1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 s="15" t="str">
        <f>IF(Table6[[#This Row],[FT/WE]]=2,"",Table6[[#This Row],[Name]]&amp;Table6[[#This Row],[Tag]])</f>
        <v/>
      </c>
      <c r="AN192" s="117"/>
      <c r="AP192" s="14" t="str">
        <f t="shared" si="6"/>
        <v/>
      </c>
      <c r="AQ192" s="14" t="str">
        <f t="shared" si="7"/>
        <v/>
      </c>
    </row>
    <row r="193" spans="1:43" ht="14.5">
      <c r="A193" s="117"/>
      <c r="B193" s="201"/>
      <c r="C193" s="209"/>
      <c r="D193" s="210"/>
      <c r="E193" s="131"/>
      <c r="F193" s="132"/>
      <c r="G193" s="131"/>
      <c r="H193" s="117"/>
      <c r="I193" s="201"/>
      <c r="J193" s="201"/>
      <c r="K193" s="202"/>
      <c r="L193" s="202"/>
      <c r="M193" s="202"/>
      <c r="N193" s="201"/>
      <c r="O193" s="201"/>
      <c r="P193" s="202"/>
      <c r="Q193" s="202"/>
      <c r="R193" s="203"/>
      <c r="S193" s="204"/>
      <c r="T193" s="204"/>
      <c r="U193" s="205"/>
      <c r="V193" s="40" t="str" cm="1">
        <f t="array" ref="V1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 s="15" t="str">
        <f>_xlfn.LET(_xlpm.var,MitarbeiterFTE[[#This Row],[Name]]&amp;"|"&amp;MitarbeiterFTE[[#This Row],[Vorhaben]]&amp;"|"&amp;MitarbeiterFTE[[#This Row],[Monat]]&amp;"|"&amp;MitarbeiterFTE[[#This Row],[Jahr]], IF(_xlpm.var="|||","input missing",_xlpm.var))</f>
        <v>input missing</v>
      </c>
      <c r="AB193" s="15" t="e">
        <f>_xlfn.LET(
_xlpm.start,DATE(MitarbeiterFTE[[#This Row],[Jahr]],MitarbeiterFTE[[#This Row],[Monat]],1),
_xlpm.end,EOMONTH(_xlpm.start,0),
NETWORKDAYS(_xlpm.start,_xlpm.end))</f>
        <v>#NUM!</v>
      </c>
      <c r="AC193" s="318" t="e">
        <f>MitarbeiterFTE[[#This Row],[BWD]]-MitarbeiterFTE[[#This Row],[Sum Abwesend]]</f>
        <v>#NUM!</v>
      </c>
      <c r="AD193" s="318">
        <f>SUMIFS(MitarbeiterFTE[BWD],MitarbeiterFTE[Jahr],MitarbeiterFTE[[#This Row],[Jahr]],MitarbeiterFTE[Name],MitarbeiterFTE[[#This Row],[Name]])</f>
        <v>0</v>
      </c>
      <c r="AE193" s="318">
        <f>SUMIFS(MitarbeiterFTE[NWD],MitarbeiterFTE[Jahr],MitarbeiterFTE[[#This Row],[Jahr]],MitarbeiterFTE[Name],MitarbeiterFTE[[#This Row],[Name]])</f>
        <v>0</v>
      </c>
      <c r="AF193" s="15" t="str">
        <f>IF(MitarbeiterFTE[[#This Row],[HS]]="ja",2,IF(MitarbeiterFTE[[#This Row],[Tech]]="ja",1,IF(MitarbeiterFTE[[#This Row],[Sonst]]="ja",0,"input missing")))</f>
        <v>input missing</v>
      </c>
      <c r="AG193" s="130"/>
      <c r="AH193" s="117"/>
      <c r="AI193" s="408"/>
      <c r="AJ193" s="404"/>
      <c r="AK193" s="412"/>
      <c r="AL193" s="15" cm="1">
        <f t="array" ref="AL1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 s="15" t="str">
        <f>IF(Table6[[#This Row],[FT/WE]]=2,"",Table6[[#This Row],[Name]]&amp;Table6[[#This Row],[Tag]])</f>
        <v/>
      </c>
      <c r="AN193" s="117"/>
      <c r="AP193" s="14" t="str">
        <f t="shared" si="6"/>
        <v/>
      </c>
      <c r="AQ193" s="14" t="str">
        <f t="shared" si="7"/>
        <v/>
      </c>
    </row>
    <row r="194" spans="1:43" ht="14.5">
      <c r="A194" s="117"/>
      <c r="B194" s="201"/>
      <c r="C194" s="209"/>
      <c r="D194" s="210"/>
      <c r="E194" s="131"/>
      <c r="F194" s="132"/>
      <c r="G194" s="131"/>
      <c r="H194" s="117"/>
      <c r="I194" s="201"/>
      <c r="J194" s="201"/>
      <c r="K194" s="202"/>
      <c r="L194" s="202"/>
      <c r="M194" s="202"/>
      <c r="N194" s="201"/>
      <c r="O194" s="201"/>
      <c r="P194" s="202"/>
      <c r="Q194" s="202"/>
      <c r="R194" s="203"/>
      <c r="S194" s="204"/>
      <c r="T194" s="204"/>
      <c r="U194" s="205"/>
      <c r="V194" s="40" t="str" cm="1">
        <f t="array" ref="V1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 s="15" t="str">
        <f>_xlfn.LET(_xlpm.var,MitarbeiterFTE[[#This Row],[Name]]&amp;"|"&amp;MitarbeiterFTE[[#This Row],[Vorhaben]]&amp;"|"&amp;MitarbeiterFTE[[#This Row],[Monat]]&amp;"|"&amp;MitarbeiterFTE[[#This Row],[Jahr]], IF(_xlpm.var="|||","input missing",_xlpm.var))</f>
        <v>input missing</v>
      </c>
      <c r="AB194" s="15" t="e">
        <f>_xlfn.LET(
_xlpm.start,DATE(MitarbeiterFTE[[#This Row],[Jahr]],MitarbeiterFTE[[#This Row],[Monat]],1),
_xlpm.end,EOMONTH(_xlpm.start,0),
NETWORKDAYS(_xlpm.start,_xlpm.end))</f>
        <v>#NUM!</v>
      </c>
      <c r="AC194" s="318" t="e">
        <f>MitarbeiterFTE[[#This Row],[BWD]]-MitarbeiterFTE[[#This Row],[Sum Abwesend]]</f>
        <v>#NUM!</v>
      </c>
      <c r="AD194" s="318">
        <f>SUMIFS(MitarbeiterFTE[BWD],MitarbeiterFTE[Jahr],MitarbeiterFTE[[#This Row],[Jahr]],MitarbeiterFTE[Name],MitarbeiterFTE[[#This Row],[Name]])</f>
        <v>0</v>
      </c>
      <c r="AE194" s="318">
        <f>SUMIFS(MitarbeiterFTE[NWD],MitarbeiterFTE[Jahr],MitarbeiterFTE[[#This Row],[Jahr]],MitarbeiterFTE[Name],MitarbeiterFTE[[#This Row],[Name]])</f>
        <v>0</v>
      </c>
      <c r="AF194" s="15" t="str">
        <f>IF(MitarbeiterFTE[[#This Row],[HS]]="ja",2,IF(MitarbeiterFTE[[#This Row],[Tech]]="ja",1,IF(MitarbeiterFTE[[#This Row],[Sonst]]="ja",0,"input missing")))</f>
        <v>input missing</v>
      </c>
      <c r="AG194" s="130"/>
      <c r="AH194" s="117"/>
      <c r="AI194" s="408"/>
      <c r="AJ194" s="404"/>
      <c r="AK194" s="412"/>
      <c r="AL194" s="15" cm="1">
        <f t="array" ref="AL1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 s="15" t="str">
        <f>IF(Table6[[#This Row],[FT/WE]]=2,"",Table6[[#This Row],[Name]]&amp;Table6[[#This Row],[Tag]])</f>
        <v/>
      </c>
      <c r="AN194" s="117"/>
      <c r="AP194" s="14" t="str">
        <f t="shared" si="6"/>
        <v/>
      </c>
      <c r="AQ194" s="14" t="str">
        <f t="shared" si="7"/>
        <v/>
      </c>
    </row>
    <row r="195" spans="1:43" ht="14.5">
      <c r="A195" s="117"/>
      <c r="B195" s="201"/>
      <c r="C195" s="209"/>
      <c r="D195" s="210"/>
      <c r="E195" s="131"/>
      <c r="F195" s="132"/>
      <c r="G195" s="131"/>
      <c r="H195" s="117"/>
      <c r="I195" s="201"/>
      <c r="J195" s="201"/>
      <c r="K195" s="202"/>
      <c r="L195" s="202"/>
      <c r="M195" s="202"/>
      <c r="N195" s="201"/>
      <c r="O195" s="201"/>
      <c r="P195" s="202"/>
      <c r="Q195" s="202"/>
      <c r="R195" s="203"/>
      <c r="S195" s="204"/>
      <c r="T195" s="204"/>
      <c r="U195" s="205"/>
      <c r="V195" s="40" t="str" cm="1">
        <f t="array" ref="V1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 s="15" t="str">
        <f>_xlfn.LET(_xlpm.var,MitarbeiterFTE[[#This Row],[Name]]&amp;"|"&amp;MitarbeiterFTE[[#This Row],[Vorhaben]]&amp;"|"&amp;MitarbeiterFTE[[#This Row],[Monat]]&amp;"|"&amp;MitarbeiterFTE[[#This Row],[Jahr]], IF(_xlpm.var="|||","input missing",_xlpm.var))</f>
        <v>input missing</v>
      </c>
      <c r="AB195" s="15" t="e">
        <f>_xlfn.LET(
_xlpm.start,DATE(MitarbeiterFTE[[#This Row],[Jahr]],MitarbeiterFTE[[#This Row],[Monat]],1),
_xlpm.end,EOMONTH(_xlpm.start,0),
NETWORKDAYS(_xlpm.start,_xlpm.end))</f>
        <v>#NUM!</v>
      </c>
      <c r="AC195" s="318" t="e">
        <f>MitarbeiterFTE[[#This Row],[BWD]]-MitarbeiterFTE[[#This Row],[Sum Abwesend]]</f>
        <v>#NUM!</v>
      </c>
      <c r="AD195" s="318">
        <f>SUMIFS(MitarbeiterFTE[BWD],MitarbeiterFTE[Jahr],MitarbeiterFTE[[#This Row],[Jahr]],MitarbeiterFTE[Name],MitarbeiterFTE[[#This Row],[Name]])</f>
        <v>0</v>
      </c>
      <c r="AE195" s="318">
        <f>SUMIFS(MitarbeiterFTE[NWD],MitarbeiterFTE[Jahr],MitarbeiterFTE[[#This Row],[Jahr]],MitarbeiterFTE[Name],MitarbeiterFTE[[#This Row],[Name]])</f>
        <v>0</v>
      </c>
      <c r="AF195" s="15" t="str">
        <f>IF(MitarbeiterFTE[[#This Row],[HS]]="ja",2,IF(MitarbeiterFTE[[#This Row],[Tech]]="ja",1,IF(MitarbeiterFTE[[#This Row],[Sonst]]="ja",0,"input missing")))</f>
        <v>input missing</v>
      </c>
      <c r="AG195" s="130"/>
      <c r="AH195" s="117"/>
      <c r="AI195" s="408"/>
      <c r="AJ195" s="404"/>
      <c r="AK195" s="412"/>
      <c r="AL195" s="15" cm="1">
        <f t="array" ref="AL1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 s="15" t="str">
        <f>IF(Table6[[#This Row],[FT/WE]]=2,"",Table6[[#This Row],[Name]]&amp;Table6[[#This Row],[Tag]])</f>
        <v/>
      </c>
      <c r="AN195" s="117"/>
      <c r="AP195" s="14" t="str">
        <f t="shared" si="6"/>
        <v/>
      </c>
      <c r="AQ195" s="14" t="str">
        <f t="shared" si="7"/>
        <v/>
      </c>
    </row>
    <row r="196" spans="1:43" ht="14.5">
      <c r="A196" s="117"/>
      <c r="B196" s="201"/>
      <c r="C196" s="209"/>
      <c r="D196" s="210"/>
      <c r="E196" s="131"/>
      <c r="F196" s="132"/>
      <c r="G196" s="131"/>
      <c r="H196" s="117"/>
      <c r="I196" s="201"/>
      <c r="J196" s="201"/>
      <c r="K196" s="202"/>
      <c r="L196" s="202"/>
      <c r="M196" s="202"/>
      <c r="N196" s="201"/>
      <c r="O196" s="201"/>
      <c r="P196" s="202"/>
      <c r="Q196" s="202"/>
      <c r="R196" s="203"/>
      <c r="S196" s="204"/>
      <c r="T196" s="204"/>
      <c r="U196" s="205"/>
      <c r="V196" s="40" t="str" cm="1">
        <f t="array" ref="V1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 s="15" t="str">
        <f>_xlfn.LET(_xlpm.var,MitarbeiterFTE[[#This Row],[Name]]&amp;"|"&amp;MitarbeiterFTE[[#This Row],[Vorhaben]]&amp;"|"&amp;MitarbeiterFTE[[#This Row],[Monat]]&amp;"|"&amp;MitarbeiterFTE[[#This Row],[Jahr]], IF(_xlpm.var="|||","input missing",_xlpm.var))</f>
        <v>input missing</v>
      </c>
      <c r="AB196" s="15" t="e">
        <f>_xlfn.LET(
_xlpm.start,DATE(MitarbeiterFTE[[#This Row],[Jahr]],MitarbeiterFTE[[#This Row],[Monat]],1),
_xlpm.end,EOMONTH(_xlpm.start,0),
NETWORKDAYS(_xlpm.start,_xlpm.end))</f>
        <v>#NUM!</v>
      </c>
      <c r="AC196" s="318" t="e">
        <f>MitarbeiterFTE[[#This Row],[BWD]]-MitarbeiterFTE[[#This Row],[Sum Abwesend]]</f>
        <v>#NUM!</v>
      </c>
      <c r="AD196" s="318">
        <f>SUMIFS(MitarbeiterFTE[BWD],MitarbeiterFTE[Jahr],MitarbeiterFTE[[#This Row],[Jahr]],MitarbeiterFTE[Name],MitarbeiterFTE[[#This Row],[Name]])</f>
        <v>0</v>
      </c>
      <c r="AE196" s="318">
        <f>SUMIFS(MitarbeiterFTE[NWD],MitarbeiterFTE[Jahr],MitarbeiterFTE[[#This Row],[Jahr]],MitarbeiterFTE[Name],MitarbeiterFTE[[#This Row],[Name]])</f>
        <v>0</v>
      </c>
      <c r="AF196" s="15" t="str">
        <f>IF(MitarbeiterFTE[[#This Row],[HS]]="ja",2,IF(MitarbeiterFTE[[#This Row],[Tech]]="ja",1,IF(MitarbeiterFTE[[#This Row],[Sonst]]="ja",0,"input missing")))</f>
        <v>input missing</v>
      </c>
      <c r="AG196" s="130"/>
      <c r="AH196" s="117"/>
      <c r="AI196" s="408"/>
      <c r="AJ196" s="404"/>
      <c r="AK196" s="412"/>
      <c r="AL196" s="15" cm="1">
        <f t="array" ref="AL1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 s="15" t="str">
        <f>IF(Table6[[#This Row],[FT/WE]]=2,"",Table6[[#This Row],[Name]]&amp;Table6[[#This Row],[Tag]])</f>
        <v/>
      </c>
      <c r="AN196" s="117"/>
      <c r="AP196" s="14" t="str">
        <f t="shared" si="6"/>
        <v/>
      </c>
      <c r="AQ196" s="14" t="str">
        <f t="shared" si="7"/>
        <v/>
      </c>
    </row>
    <row r="197" spans="1:43" ht="14.5">
      <c r="A197" s="117"/>
      <c r="B197" s="201"/>
      <c r="C197" s="209"/>
      <c r="D197" s="210"/>
      <c r="E197" s="131"/>
      <c r="F197" s="132"/>
      <c r="G197" s="131"/>
      <c r="H197" s="117"/>
      <c r="I197" s="201"/>
      <c r="J197" s="201"/>
      <c r="K197" s="202"/>
      <c r="L197" s="202"/>
      <c r="M197" s="202"/>
      <c r="N197" s="201"/>
      <c r="O197" s="201"/>
      <c r="P197" s="202"/>
      <c r="Q197" s="202"/>
      <c r="R197" s="203"/>
      <c r="S197" s="204"/>
      <c r="T197" s="204"/>
      <c r="U197" s="205"/>
      <c r="V197" s="40" t="str" cm="1">
        <f t="array" ref="V1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 s="15" t="str">
        <f>_xlfn.LET(_xlpm.var,MitarbeiterFTE[[#This Row],[Name]]&amp;"|"&amp;MitarbeiterFTE[[#This Row],[Vorhaben]]&amp;"|"&amp;MitarbeiterFTE[[#This Row],[Monat]]&amp;"|"&amp;MitarbeiterFTE[[#This Row],[Jahr]], IF(_xlpm.var="|||","input missing",_xlpm.var))</f>
        <v>input missing</v>
      </c>
      <c r="AB197" s="15" t="e">
        <f>_xlfn.LET(
_xlpm.start,DATE(MitarbeiterFTE[[#This Row],[Jahr]],MitarbeiterFTE[[#This Row],[Monat]],1),
_xlpm.end,EOMONTH(_xlpm.start,0),
NETWORKDAYS(_xlpm.start,_xlpm.end))</f>
        <v>#NUM!</v>
      </c>
      <c r="AC197" s="318" t="e">
        <f>MitarbeiterFTE[[#This Row],[BWD]]-MitarbeiterFTE[[#This Row],[Sum Abwesend]]</f>
        <v>#NUM!</v>
      </c>
      <c r="AD197" s="318">
        <f>SUMIFS(MitarbeiterFTE[BWD],MitarbeiterFTE[Jahr],MitarbeiterFTE[[#This Row],[Jahr]],MitarbeiterFTE[Name],MitarbeiterFTE[[#This Row],[Name]])</f>
        <v>0</v>
      </c>
      <c r="AE197" s="318">
        <f>SUMIFS(MitarbeiterFTE[NWD],MitarbeiterFTE[Jahr],MitarbeiterFTE[[#This Row],[Jahr]],MitarbeiterFTE[Name],MitarbeiterFTE[[#This Row],[Name]])</f>
        <v>0</v>
      </c>
      <c r="AF197" s="15" t="str">
        <f>IF(MitarbeiterFTE[[#This Row],[HS]]="ja",2,IF(MitarbeiterFTE[[#This Row],[Tech]]="ja",1,IF(MitarbeiterFTE[[#This Row],[Sonst]]="ja",0,"input missing")))</f>
        <v>input missing</v>
      </c>
      <c r="AG197" s="130"/>
      <c r="AH197" s="117"/>
      <c r="AI197" s="408"/>
      <c r="AJ197" s="404"/>
      <c r="AK197" s="412"/>
      <c r="AL197" s="15" cm="1">
        <f t="array" ref="AL1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 s="15" t="str">
        <f>IF(Table6[[#This Row],[FT/WE]]=2,"",Table6[[#This Row],[Name]]&amp;Table6[[#This Row],[Tag]])</f>
        <v/>
      </c>
      <c r="AN197" s="117"/>
      <c r="AP197" s="14" t="str">
        <f t="shared" si="6"/>
        <v/>
      </c>
      <c r="AQ197" s="14" t="str">
        <f t="shared" si="7"/>
        <v/>
      </c>
    </row>
    <row r="198" spans="1:43" ht="14.5">
      <c r="A198" s="117"/>
      <c r="B198" s="201"/>
      <c r="C198" s="209"/>
      <c r="D198" s="210"/>
      <c r="E198" s="131"/>
      <c r="F198" s="132"/>
      <c r="G198" s="131"/>
      <c r="H198" s="117"/>
      <c r="I198" s="201"/>
      <c r="J198" s="201"/>
      <c r="K198" s="202"/>
      <c r="L198" s="202"/>
      <c r="M198" s="202"/>
      <c r="N198" s="201"/>
      <c r="O198" s="201"/>
      <c r="P198" s="202"/>
      <c r="Q198" s="202"/>
      <c r="R198" s="203"/>
      <c r="S198" s="204"/>
      <c r="T198" s="204"/>
      <c r="U198" s="205"/>
      <c r="V198" s="40" t="str" cm="1">
        <f t="array" ref="V1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 s="15" t="str">
        <f>_xlfn.LET(_xlpm.var,MitarbeiterFTE[[#This Row],[Name]]&amp;"|"&amp;MitarbeiterFTE[[#This Row],[Vorhaben]]&amp;"|"&amp;MitarbeiterFTE[[#This Row],[Monat]]&amp;"|"&amp;MitarbeiterFTE[[#This Row],[Jahr]], IF(_xlpm.var="|||","input missing",_xlpm.var))</f>
        <v>input missing</v>
      </c>
      <c r="AB198" s="15" t="e">
        <f>_xlfn.LET(
_xlpm.start,DATE(MitarbeiterFTE[[#This Row],[Jahr]],MitarbeiterFTE[[#This Row],[Monat]],1),
_xlpm.end,EOMONTH(_xlpm.start,0),
NETWORKDAYS(_xlpm.start,_xlpm.end))</f>
        <v>#NUM!</v>
      </c>
      <c r="AC198" s="318" t="e">
        <f>MitarbeiterFTE[[#This Row],[BWD]]-MitarbeiterFTE[[#This Row],[Sum Abwesend]]</f>
        <v>#NUM!</v>
      </c>
      <c r="AD198" s="318">
        <f>SUMIFS(MitarbeiterFTE[BWD],MitarbeiterFTE[Jahr],MitarbeiterFTE[[#This Row],[Jahr]],MitarbeiterFTE[Name],MitarbeiterFTE[[#This Row],[Name]])</f>
        <v>0</v>
      </c>
      <c r="AE198" s="318">
        <f>SUMIFS(MitarbeiterFTE[NWD],MitarbeiterFTE[Jahr],MitarbeiterFTE[[#This Row],[Jahr]],MitarbeiterFTE[Name],MitarbeiterFTE[[#This Row],[Name]])</f>
        <v>0</v>
      </c>
      <c r="AF198" s="15" t="str">
        <f>IF(MitarbeiterFTE[[#This Row],[HS]]="ja",2,IF(MitarbeiterFTE[[#This Row],[Tech]]="ja",1,IF(MitarbeiterFTE[[#This Row],[Sonst]]="ja",0,"input missing")))</f>
        <v>input missing</v>
      </c>
      <c r="AG198" s="130"/>
      <c r="AH198" s="117"/>
      <c r="AI198" s="408"/>
      <c r="AJ198" s="404"/>
      <c r="AK198" s="412"/>
      <c r="AL198" s="15" cm="1">
        <f t="array" ref="AL1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 s="15" t="str">
        <f>IF(Table6[[#This Row],[FT/WE]]=2,"",Table6[[#This Row],[Name]]&amp;Table6[[#This Row],[Tag]])</f>
        <v/>
      </c>
      <c r="AN198" s="117"/>
      <c r="AP198" s="14" t="str">
        <f t="shared" si="6"/>
        <v/>
      </c>
      <c r="AQ198" s="14" t="str">
        <f t="shared" si="7"/>
        <v/>
      </c>
    </row>
    <row r="199" spans="1:43" ht="14.5">
      <c r="A199" s="117"/>
      <c r="B199" s="201"/>
      <c r="C199" s="209"/>
      <c r="D199" s="210"/>
      <c r="E199" s="131"/>
      <c r="F199" s="132"/>
      <c r="G199" s="131"/>
      <c r="H199" s="117"/>
      <c r="I199" s="201"/>
      <c r="J199" s="201"/>
      <c r="K199" s="202"/>
      <c r="L199" s="202"/>
      <c r="M199" s="202"/>
      <c r="N199" s="201"/>
      <c r="O199" s="201"/>
      <c r="P199" s="202"/>
      <c r="Q199" s="202"/>
      <c r="R199" s="203"/>
      <c r="S199" s="204"/>
      <c r="T199" s="204"/>
      <c r="U199" s="205"/>
      <c r="V199" s="40" t="str" cm="1">
        <f t="array" ref="V1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 s="15" t="str">
        <f>_xlfn.LET(_xlpm.var,MitarbeiterFTE[[#This Row],[Name]]&amp;"|"&amp;MitarbeiterFTE[[#This Row],[Vorhaben]]&amp;"|"&amp;MitarbeiterFTE[[#This Row],[Monat]]&amp;"|"&amp;MitarbeiterFTE[[#This Row],[Jahr]], IF(_xlpm.var="|||","input missing",_xlpm.var))</f>
        <v>input missing</v>
      </c>
      <c r="AB199" s="15" t="e">
        <f>_xlfn.LET(
_xlpm.start,DATE(MitarbeiterFTE[[#This Row],[Jahr]],MitarbeiterFTE[[#This Row],[Monat]],1),
_xlpm.end,EOMONTH(_xlpm.start,0),
NETWORKDAYS(_xlpm.start,_xlpm.end))</f>
        <v>#NUM!</v>
      </c>
      <c r="AC199" s="318" t="e">
        <f>MitarbeiterFTE[[#This Row],[BWD]]-MitarbeiterFTE[[#This Row],[Sum Abwesend]]</f>
        <v>#NUM!</v>
      </c>
      <c r="AD199" s="318">
        <f>SUMIFS(MitarbeiterFTE[BWD],MitarbeiterFTE[Jahr],MitarbeiterFTE[[#This Row],[Jahr]],MitarbeiterFTE[Name],MitarbeiterFTE[[#This Row],[Name]])</f>
        <v>0</v>
      </c>
      <c r="AE199" s="318">
        <f>SUMIFS(MitarbeiterFTE[NWD],MitarbeiterFTE[Jahr],MitarbeiterFTE[[#This Row],[Jahr]],MitarbeiterFTE[Name],MitarbeiterFTE[[#This Row],[Name]])</f>
        <v>0</v>
      </c>
      <c r="AF199" s="15" t="str">
        <f>IF(MitarbeiterFTE[[#This Row],[HS]]="ja",2,IF(MitarbeiterFTE[[#This Row],[Tech]]="ja",1,IF(MitarbeiterFTE[[#This Row],[Sonst]]="ja",0,"input missing")))</f>
        <v>input missing</v>
      </c>
      <c r="AG199" s="130"/>
      <c r="AH199" s="117"/>
      <c r="AI199" s="408"/>
      <c r="AJ199" s="404"/>
      <c r="AK199" s="412"/>
      <c r="AL199" s="15" cm="1">
        <f t="array" ref="AL1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 s="15" t="str">
        <f>IF(Table6[[#This Row],[FT/WE]]=2,"",Table6[[#This Row],[Name]]&amp;Table6[[#This Row],[Tag]])</f>
        <v/>
      </c>
      <c r="AN199" s="117"/>
      <c r="AP199" s="14" t="str">
        <f t="shared" si="6"/>
        <v/>
      </c>
      <c r="AQ199" s="14" t="str">
        <f t="shared" si="7"/>
        <v/>
      </c>
    </row>
    <row r="200" spans="1:43" ht="14.5">
      <c r="A200" s="117"/>
      <c r="B200" s="201"/>
      <c r="C200" s="209"/>
      <c r="D200" s="210"/>
      <c r="E200" s="131"/>
      <c r="F200" s="132"/>
      <c r="G200" s="131"/>
      <c r="H200" s="117"/>
      <c r="I200" s="201"/>
      <c r="J200" s="201"/>
      <c r="K200" s="202"/>
      <c r="L200" s="202"/>
      <c r="M200" s="202"/>
      <c r="N200" s="201"/>
      <c r="O200" s="201"/>
      <c r="P200" s="202"/>
      <c r="Q200" s="202"/>
      <c r="R200" s="203"/>
      <c r="S200" s="204"/>
      <c r="T200" s="204"/>
      <c r="U200" s="205"/>
      <c r="V200" s="40" t="str" cm="1">
        <f t="array" ref="V2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0" s="15" t="str">
        <f>_xlfn.LET(_xlpm.var,MitarbeiterFTE[[#This Row],[Name]]&amp;"|"&amp;MitarbeiterFTE[[#This Row],[Vorhaben]]&amp;"|"&amp;MitarbeiterFTE[[#This Row],[Monat]]&amp;"|"&amp;MitarbeiterFTE[[#This Row],[Jahr]], IF(_xlpm.var="|||","input missing",_xlpm.var))</f>
        <v>input missing</v>
      </c>
      <c r="AB200" s="15" t="e">
        <f>_xlfn.LET(
_xlpm.start,DATE(MitarbeiterFTE[[#This Row],[Jahr]],MitarbeiterFTE[[#This Row],[Monat]],1),
_xlpm.end,EOMONTH(_xlpm.start,0),
NETWORKDAYS(_xlpm.start,_xlpm.end))</f>
        <v>#NUM!</v>
      </c>
      <c r="AC200" s="318" t="e">
        <f>MitarbeiterFTE[[#This Row],[BWD]]-MitarbeiterFTE[[#This Row],[Sum Abwesend]]</f>
        <v>#NUM!</v>
      </c>
      <c r="AD200" s="318">
        <f>SUMIFS(MitarbeiterFTE[BWD],MitarbeiterFTE[Jahr],MitarbeiterFTE[[#This Row],[Jahr]],MitarbeiterFTE[Name],MitarbeiterFTE[[#This Row],[Name]])</f>
        <v>0</v>
      </c>
      <c r="AE200" s="318">
        <f>SUMIFS(MitarbeiterFTE[NWD],MitarbeiterFTE[Jahr],MitarbeiterFTE[[#This Row],[Jahr]],MitarbeiterFTE[Name],MitarbeiterFTE[[#This Row],[Name]])</f>
        <v>0</v>
      </c>
      <c r="AF200" s="15" t="str">
        <f>IF(MitarbeiterFTE[[#This Row],[HS]]="ja",2,IF(MitarbeiterFTE[[#This Row],[Tech]]="ja",1,IF(MitarbeiterFTE[[#This Row],[Sonst]]="ja",0,"input missing")))</f>
        <v>input missing</v>
      </c>
      <c r="AG200" s="130"/>
      <c r="AH200" s="117"/>
      <c r="AI200" s="408"/>
      <c r="AJ200" s="404"/>
      <c r="AK200" s="412"/>
      <c r="AL200" s="15" cm="1">
        <f t="array" ref="AL2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0" s="15" t="str">
        <f>IF(Table6[[#This Row],[FT/WE]]=2,"",Table6[[#This Row],[Name]]&amp;Table6[[#This Row],[Tag]])</f>
        <v/>
      </c>
      <c r="AN200" s="117"/>
      <c r="AP200" s="14" t="str">
        <f t="shared" si="6"/>
        <v/>
      </c>
      <c r="AQ200" s="14" t="str">
        <f t="shared" si="7"/>
        <v/>
      </c>
    </row>
    <row r="201" spans="1:43" ht="14.5">
      <c r="A201" s="117"/>
      <c r="B201" s="201"/>
      <c r="C201" s="209"/>
      <c r="D201" s="210"/>
      <c r="E201" s="131"/>
      <c r="F201" s="132"/>
      <c r="G201" s="131"/>
      <c r="H201" s="117"/>
      <c r="I201" s="201"/>
      <c r="J201" s="201"/>
      <c r="K201" s="202"/>
      <c r="L201" s="202"/>
      <c r="M201" s="202"/>
      <c r="N201" s="201"/>
      <c r="O201" s="201"/>
      <c r="P201" s="202"/>
      <c r="Q201" s="202"/>
      <c r="R201" s="203"/>
      <c r="S201" s="204"/>
      <c r="T201" s="204"/>
      <c r="U201" s="205"/>
      <c r="V201" s="40" t="str" cm="1">
        <f t="array" ref="V2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1" s="15" t="str">
        <f>_xlfn.LET(_xlpm.var,MitarbeiterFTE[[#This Row],[Name]]&amp;"|"&amp;MitarbeiterFTE[[#This Row],[Vorhaben]]&amp;"|"&amp;MitarbeiterFTE[[#This Row],[Monat]]&amp;"|"&amp;MitarbeiterFTE[[#This Row],[Jahr]], IF(_xlpm.var="|||","input missing",_xlpm.var))</f>
        <v>input missing</v>
      </c>
      <c r="AB201" s="15" t="e">
        <f>_xlfn.LET(
_xlpm.start,DATE(MitarbeiterFTE[[#This Row],[Jahr]],MitarbeiterFTE[[#This Row],[Monat]],1),
_xlpm.end,EOMONTH(_xlpm.start,0),
NETWORKDAYS(_xlpm.start,_xlpm.end))</f>
        <v>#NUM!</v>
      </c>
      <c r="AC201" s="318" t="e">
        <f>MitarbeiterFTE[[#This Row],[BWD]]-MitarbeiterFTE[[#This Row],[Sum Abwesend]]</f>
        <v>#NUM!</v>
      </c>
      <c r="AD201" s="318">
        <f>SUMIFS(MitarbeiterFTE[BWD],MitarbeiterFTE[Jahr],MitarbeiterFTE[[#This Row],[Jahr]],MitarbeiterFTE[Name],MitarbeiterFTE[[#This Row],[Name]])</f>
        <v>0</v>
      </c>
      <c r="AE201" s="318">
        <f>SUMIFS(MitarbeiterFTE[NWD],MitarbeiterFTE[Jahr],MitarbeiterFTE[[#This Row],[Jahr]],MitarbeiterFTE[Name],MitarbeiterFTE[[#This Row],[Name]])</f>
        <v>0</v>
      </c>
      <c r="AF201" s="15" t="str">
        <f>IF(MitarbeiterFTE[[#This Row],[HS]]="ja",2,IF(MitarbeiterFTE[[#This Row],[Tech]]="ja",1,IF(MitarbeiterFTE[[#This Row],[Sonst]]="ja",0,"input missing")))</f>
        <v>input missing</v>
      </c>
      <c r="AG201" s="130"/>
      <c r="AH201" s="117"/>
      <c r="AI201" s="408"/>
      <c r="AJ201" s="404"/>
      <c r="AK201" s="412"/>
      <c r="AL201" s="15" cm="1">
        <f t="array" ref="AL2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1" s="15" t="str">
        <f>IF(Table6[[#This Row],[FT/WE]]=2,"",Table6[[#This Row],[Name]]&amp;Table6[[#This Row],[Tag]])</f>
        <v/>
      </c>
      <c r="AN201" s="117"/>
      <c r="AP201" s="14" t="str">
        <f t="shared" si="6"/>
        <v/>
      </c>
      <c r="AQ201" s="14" t="str">
        <f t="shared" si="7"/>
        <v/>
      </c>
    </row>
    <row r="202" spans="1:43" ht="14.5">
      <c r="A202" s="117"/>
      <c r="B202" s="201"/>
      <c r="C202" s="209"/>
      <c r="D202" s="210"/>
      <c r="E202" s="131"/>
      <c r="F202" s="132"/>
      <c r="G202" s="131"/>
      <c r="H202" s="117"/>
      <c r="I202" s="201"/>
      <c r="J202" s="201"/>
      <c r="K202" s="202"/>
      <c r="L202" s="202"/>
      <c r="M202" s="202"/>
      <c r="N202" s="201"/>
      <c r="O202" s="201"/>
      <c r="P202" s="202"/>
      <c r="Q202" s="202"/>
      <c r="R202" s="203"/>
      <c r="S202" s="204"/>
      <c r="T202" s="204"/>
      <c r="U202" s="205"/>
      <c r="V202" s="40" t="str" cm="1">
        <f t="array" ref="V2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2" s="15" t="str">
        <f>_xlfn.LET(_xlpm.var,MitarbeiterFTE[[#This Row],[Name]]&amp;"|"&amp;MitarbeiterFTE[[#This Row],[Vorhaben]]&amp;"|"&amp;MitarbeiterFTE[[#This Row],[Monat]]&amp;"|"&amp;MitarbeiterFTE[[#This Row],[Jahr]], IF(_xlpm.var="|||","input missing",_xlpm.var))</f>
        <v>input missing</v>
      </c>
      <c r="AB202" s="15" t="e">
        <f>_xlfn.LET(
_xlpm.start,DATE(MitarbeiterFTE[[#This Row],[Jahr]],MitarbeiterFTE[[#This Row],[Monat]],1),
_xlpm.end,EOMONTH(_xlpm.start,0),
NETWORKDAYS(_xlpm.start,_xlpm.end))</f>
        <v>#NUM!</v>
      </c>
      <c r="AC202" s="318" t="e">
        <f>MitarbeiterFTE[[#This Row],[BWD]]-MitarbeiterFTE[[#This Row],[Sum Abwesend]]</f>
        <v>#NUM!</v>
      </c>
      <c r="AD202" s="318">
        <f>SUMIFS(MitarbeiterFTE[BWD],MitarbeiterFTE[Jahr],MitarbeiterFTE[[#This Row],[Jahr]],MitarbeiterFTE[Name],MitarbeiterFTE[[#This Row],[Name]])</f>
        <v>0</v>
      </c>
      <c r="AE202" s="318">
        <f>SUMIFS(MitarbeiterFTE[NWD],MitarbeiterFTE[Jahr],MitarbeiterFTE[[#This Row],[Jahr]],MitarbeiterFTE[Name],MitarbeiterFTE[[#This Row],[Name]])</f>
        <v>0</v>
      </c>
      <c r="AF202" s="15" t="str">
        <f>IF(MitarbeiterFTE[[#This Row],[HS]]="ja",2,IF(MitarbeiterFTE[[#This Row],[Tech]]="ja",1,IF(MitarbeiterFTE[[#This Row],[Sonst]]="ja",0,"input missing")))</f>
        <v>input missing</v>
      </c>
      <c r="AG202" s="130"/>
      <c r="AH202" s="117"/>
      <c r="AI202" s="408"/>
      <c r="AJ202" s="404"/>
      <c r="AK202" s="412"/>
      <c r="AL202" s="15" cm="1">
        <f t="array" ref="AL2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2" s="15" t="str">
        <f>IF(Table6[[#This Row],[FT/WE]]=2,"",Table6[[#This Row],[Name]]&amp;Table6[[#This Row],[Tag]])</f>
        <v/>
      </c>
      <c r="AN202" s="117"/>
      <c r="AP202" s="14" t="str">
        <f t="shared" si="6"/>
        <v/>
      </c>
      <c r="AQ202" s="14" t="str">
        <f t="shared" si="7"/>
        <v/>
      </c>
    </row>
    <row r="203" spans="1:43" ht="14.5">
      <c r="A203" s="117"/>
      <c r="B203" s="201"/>
      <c r="C203" s="209"/>
      <c r="D203" s="210"/>
      <c r="E203" s="131"/>
      <c r="F203" s="132"/>
      <c r="G203" s="131"/>
      <c r="H203" s="117"/>
      <c r="I203" s="201"/>
      <c r="J203" s="201"/>
      <c r="K203" s="202"/>
      <c r="L203" s="202"/>
      <c r="M203" s="202"/>
      <c r="N203" s="201"/>
      <c r="O203" s="201"/>
      <c r="P203" s="202"/>
      <c r="Q203" s="202"/>
      <c r="R203" s="203"/>
      <c r="S203" s="204"/>
      <c r="T203" s="204"/>
      <c r="U203" s="205"/>
      <c r="V203" s="40" t="str" cm="1">
        <f t="array" ref="V2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3" s="15" t="str">
        <f>_xlfn.LET(_xlpm.var,MitarbeiterFTE[[#This Row],[Name]]&amp;"|"&amp;MitarbeiterFTE[[#This Row],[Vorhaben]]&amp;"|"&amp;MitarbeiterFTE[[#This Row],[Monat]]&amp;"|"&amp;MitarbeiterFTE[[#This Row],[Jahr]], IF(_xlpm.var="|||","input missing",_xlpm.var))</f>
        <v>input missing</v>
      </c>
      <c r="AB203" s="15" t="e">
        <f>_xlfn.LET(
_xlpm.start,DATE(MitarbeiterFTE[[#This Row],[Jahr]],MitarbeiterFTE[[#This Row],[Monat]],1),
_xlpm.end,EOMONTH(_xlpm.start,0),
NETWORKDAYS(_xlpm.start,_xlpm.end))</f>
        <v>#NUM!</v>
      </c>
      <c r="AC203" s="318" t="e">
        <f>MitarbeiterFTE[[#This Row],[BWD]]-MitarbeiterFTE[[#This Row],[Sum Abwesend]]</f>
        <v>#NUM!</v>
      </c>
      <c r="AD203" s="318">
        <f>SUMIFS(MitarbeiterFTE[BWD],MitarbeiterFTE[Jahr],MitarbeiterFTE[[#This Row],[Jahr]],MitarbeiterFTE[Name],MitarbeiterFTE[[#This Row],[Name]])</f>
        <v>0</v>
      </c>
      <c r="AE203" s="318">
        <f>SUMIFS(MitarbeiterFTE[NWD],MitarbeiterFTE[Jahr],MitarbeiterFTE[[#This Row],[Jahr]],MitarbeiterFTE[Name],MitarbeiterFTE[[#This Row],[Name]])</f>
        <v>0</v>
      </c>
      <c r="AF203" s="15" t="str">
        <f>IF(MitarbeiterFTE[[#This Row],[HS]]="ja",2,IF(MitarbeiterFTE[[#This Row],[Tech]]="ja",1,IF(MitarbeiterFTE[[#This Row],[Sonst]]="ja",0,"input missing")))</f>
        <v>input missing</v>
      </c>
      <c r="AG203" s="130"/>
      <c r="AH203" s="117"/>
      <c r="AI203" s="408"/>
      <c r="AJ203" s="404"/>
      <c r="AK203" s="412"/>
      <c r="AL203" s="15" cm="1">
        <f t="array" ref="AL2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3" s="15" t="str">
        <f>IF(Table6[[#This Row],[FT/WE]]=2,"",Table6[[#This Row],[Name]]&amp;Table6[[#This Row],[Tag]])</f>
        <v/>
      </c>
      <c r="AN203" s="117"/>
      <c r="AP203" s="14" t="str">
        <f t="shared" si="6"/>
        <v/>
      </c>
      <c r="AQ203" s="14" t="str">
        <f t="shared" si="7"/>
        <v/>
      </c>
    </row>
    <row r="204" spans="1:43" ht="14.5">
      <c r="A204" s="117"/>
      <c r="B204" s="201"/>
      <c r="C204" s="209"/>
      <c r="D204" s="210"/>
      <c r="E204" s="131"/>
      <c r="F204" s="132"/>
      <c r="G204" s="131"/>
      <c r="H204" s="117"/>
      <c r="I204" s="201"/>
      <c r="J204" s="201"/>
      <c r="K204" s="202"/>
      <c r="L204" s="202"/>
      <c r="M204" s="202"/>
      <c r="N204" s="201"/>
      <c r="O204" s="201"/>
      <c r="P204" s="202"/>
      <c r="Q204" s="202"/>
      <c r="R204" s="203"/>
      <c r="S204" s="204"/>
      <c r="T204" s="204"/>
      <c r="U204" s="205"/>
      <c r="V204" s="40" t="str" cm="1">
        <f t="array" ref="V2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4" s="15" t="str">
        <f>_xlfn.LET(_xlpm.var,MitarbeiterFTE[[#This Row],[Name]]&amp;"|"&amp;MitarbeiterFTE[[#This Row],[Vorhaben]]&amp;"|"&amp;MitarbeiterFTE[[#This Row],[Monat]]&amp;"|"&amp;MitarbeiterFTE[[#This Row],[Jahr]], IF(_xlpm.var="|||","input missing",_xlpm.var))</f>
        <v>input missing</v>
      </c>
      <c r="AB204" s="15" t="e">
        <f>_xlfn.LET(
_xlpm.start,DATE(MitarbeiterFTE[[#This Row],[Jahr]],MitarbeiterFTE[[#This Row],[Monat]],1),
_xlpm.end,EOMONTH(_xlpm.start,0),
NETWORKDAYS(_xlpm.start,_xlpm.end))</f>
        <v>#NUM!</v>
      </c>
      <c r="AC204" s="318" t="e">
        <f>MitarbeiterFTE[[#This Row],[BWD]]-MitarbeiterFTE[[#This Row],[Sum Abwesend]]</f>
        <v>#NUM!</v>
      </c>
      <c r="AD204" s="318">
        <f>SUMIFS(MitarbeiterFTE[BWD],MitarbeiterFTE[Jahr],MitarbeiterFTE[[#This Row],[Jahr]],MitarbeiterFTE[Name],MitarbeiterFTE[[#This Row],[Name]])</f>
        <v>0</v>
      </c>
      <c r="AE204" s="318">
        <f>SUMIFS(MitarbeiterFTE[NWD],MitarbeiterFTE[Jahr],MitarbeiterFTE[[#This Row],[Jahr]],MitarbeiterFTE[Name],MitarbeiterFTE[[#This Row],[Name]])</f>
        <v>0</v>
      </c>
      <c r="AF204" s="15" t="str">
        <f>IF(MitarbeiterFTE[[#This Row],[HS]]="ja",2,IF(MitarbeiterFTE[[#This Row],[Tech]]="ja",1,IF(MitarbeiterFTE[[#This Row],[Sonst]]="ja",0,"input missing")))</f>
        <v>input missing</v>
      </c>
      <c r="AG204" s="130"/>
      <c r="AH204" s="117"/>
      <c r="AI204" s="408"/>
      <c r="AJ204" s="404"/>
      <c r="AK204" s="412"/>
      <c r="AL204" s="15" cm="1">
        <f t="array" ref="AL2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4" s="15" t="str">
        <f>IF(Table6[[#This Row],[FT/WE]]=2,"",Table6[[#This Row],[Name]]&amp;Table6[[#This Row],[Tag]])</f>
        <v/>
      </c>
      <c r="AN204" s="117"/>
      <c r="AP204" s="14" t="str">
        <f t="shared" si="6"/>
        <v/>
      </c>
      <c r="AQ204" s="14" t="str">
        <f t="shared" si="7"/>
        <v/>
      </c>
    </row>
    <row r="205" spans="1:43" ht="14.5">
      <c r="A205" s="117"/>
      <c r="B205" s="201"/>
      <c r="C205" s="209"/>
      <c r="D205" s="210"/>
      <c r="E205" s="131"/>
      <c r="F205" s="132"/>
      <c r="G205" s="131"/>
      <c r="H205" s="117"/>
      <c r="I205" s="201"/>
      <c r="J205" s="201"/>
      <c r="K205" s="202"/>
      <c r="L205" s="202"/>
      <c r="M205" s="202"/>
      <c r="N205" s="201"/>
      <c r="O205" s="201"/>
      <c r="P205" s="202"/>
      <c r="Q205" s="202"/>
      <c r="R205" s="203"/>
      <c r="S205" s="204"/>
      <c r="T205" s="204"/>
      <c r="U205" s="205"/>
      <c r="V205" s="40" t="str" cm="1">
        <f t="array" ref="V2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5" s="15" t="str">
        <f>_xlfn.LET(_xlpm.var,MitarbeiterFTE[[#This Row],[Name]]&amp;"|"&amp;MitarbeiterFTE[[#This Row],[Vorhaben]]&amp;"|"&amp;MitarbeiterFTE[[#This Row],[Monat]]&amp;"|"&amp;MitarbeiterFTE[[#This Row],[Jahr]], IF(_xlpm.var="|||","input missing",_xlpm.var))</f>
        <v>input missing</v>
      </c>
      <c r="AB205" s="15" t="e">
        <f>_xlfn.LET(
_xlpm.start,DATE(MitarbeiterFTE[[#This Row],[Jahr]],MitarbeiterFTE[[#This Row],[Monat]],1),
_xlpm.end,EOMONTH(_xlpm.start,0),
NETWORKDAYS(_xlpm.start,_xlpm.end))</f>
        <v>#NUM!</v>
      </c>
      <c r="AC205" s="318" t="e">
        <f>MitarbeiterFTE[[#This Row],[BWD]]-MitarbeiterFTE[[#This Row],[Sum Abwesend]]</f>
        <v>#NUM!</v>
      </c>
      <c r="AD205" s="318">
        <f>SUMIFS(MitarbeiterFTE[BWD],MitarbeiterFTE[Jahr],MitarbeiterFTE[[#This Row],[Jahr]],MitarbeiterFTE[Name],MitarbeiterFTE[[#This Row],[Name]])</f>
        <v>0</v>
      </c>
      <c r="AE205" s="318">
        <f>SUMIFS(MitarbeiterFTE[NWD],MitarbeiterFTE[Jahr],MitarbeiterFTE[[#This Row],[Jahr]],MitarbeiterFTE[Name],MitarbeiterFTE[[#This Row],[Name]])</f>
        <v>0</v>
      </c>
      <c r="AF205" s="15" t="str">
        <f>IF(MitarbeiterFTE[[#This Row],[HS]]="ja",2,IF(MitarbeiterFTE[[#This Row],[Tech]]="ja",1,IF(MitarbeiterFTE[[#This Row],[Sonst]]="ja",0,"input missing")))</f>
        <v>input missing</v>
      </c>
      <c r="AG205" s="130"/>
      <c r="AH205" s="117"/>
      <c r="AI205" s="408"/>
      <c r="AJ205" s="404"/>
      <c r="AK205" s="412"/>
      <c r="AL205" s="15" cm="1">
        <f t="array" ref="AL2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5" s="15" t="str">
        <f>IF(Table6[[#This Row],[FT/WE]]=2,"",Table6[[#This Row],[Name]]&amp;Table6[[#This Row],[Tag]])</f>
        <v/>
      </c>
      <c r="AN205" s="117"/>
      <c r="AP205" s="14" t="str">
        <f t="shared" ref="AP205:AP268" si="8">IF(AO205&amp;"1"&lt;&gt;"1",RIGHT(AO205,4),"")</f>
        <v/>
      </c>
      <c r="AQ205" s="14" t="str">
        <f t="shared" ref="AQ205:AQ268" si="9">IF(AO205&amp;"1"="1","",LEFT(AO205,LEN(AO205)-5))</f>
        <v/>
      </c>
    </row>
    <row r="206" spans="1:43" ht="14.5">
      <c r="A206" s="117"/>
      <c r="B206" s="201"/>
      <c r="C206" s="209"/>
      <c r="D206" s="210"/>
      <c r="E206" s="131"/>
      <c r="F206" s="132"/>
      <c r="G206" s="131"/>
      <c r="H206" s="117"/>
      <c r="I206" s="201"/>
      <c r="J206" s="201"/>
      <c r="K206" s="202"/>
      <c r="L206" s="202"/>
      <c r="M206" s="202"/>
      <c r="N206" s="201"/>
      <c r="O206" s="201"/>
      <c r="P206" s="202"/>
      <c r="Q206" s="202"/>
      <c r="R206" s="203"/>
      <c r="S206" s="204"/>
      <c r="T206" s="204"/>
      <c r="U206" s="205"/>
      <c r="V206" s="40" t="str" cm="1">
        <f t="array" ref="V2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6" s="15" t="str">
        <f>_xlfn.LET(_xlpm.var,MitarbeiterFTE[[#This Row],[Name]]&amp;"|"&amp;MitarbeiterFTE[[#This Row],[Vorhaben]]&amp;"|"&amp;MitarbeiterFTE[[#This Row],[Monat]]&amp;"|"&amp;MitarbeiterFTE[[#This Row],[Jahr]], IF(_xlpm.var="|||","input missing",_xlpm.var))</f>
        <v>input missing</v>
      </c>
      <c r="AB206" s="15" t="e">
        <f>_xlfn.LET(
_xlpm.start,DATE(MitarbeiterFTE[[#This Row],[Jahr]],MitarbeiterFTE[[#This Row],[Monat]],1),
_xlpm.end,EOMONTH(_xlpm.start,0),
NETWORKDAYS(_xlpm.start,_xlpm.end))</f>
        <v>#NUM!</v>
      </c>
      <c r="AC206" s="318" t="e">
        <f>MitarbeiterFTE[[#This Row],[BWD]]-MitarbeiterFTE[[#This Row],[Sum Abwesend]]</f>
        <v>#NUM!</v>
      </c>
      <c r="AD206" s="318">
        <f>SUMIFS(MitarbeiterFTE[BWD],MitarbeiterFTE[Jahr],MitarbeiterFTE[[#This Row],[Jahr]],MitarbeiterFTE[Name],MitarbeiterFTE[[#This Row],[Name]])</f>
        <v>0</v>
      </c>
      <c r="AE206" s="318">
        <f>SUMIFS(MitarbeiterFTE[NWD],MitarbeiterFTE[Jahr],MitarbeiterFTE[[#This Row],[Jahr]],MitarbeiterFTE[Name],MitarbeiterFTE[[#This Row],[Name]])</f>
        <v>0</v>
      </c>
      <c r="AF206" s="15" t="str">
        <f>IF(MitarbeiterFTE[[#This Row],[HS]]="ja",2,IF(MitarbeiterFTE[[#This Row],[Tech]]="ja",1,IF(MitarbeiterFTE[[#This Row],[Sonst]]="ja",0,"input missing")))</f>
        <v>input missing</v>
      </c>
      <c r="AG206" s="130"/>
      <c r="AH206" s="117"/>
      <c r="AI206" s="408"/>
      <c r="AJ206" s="404"/>
      <c r="AK206" s="412"/>
      <c r="AL206" s="15" cm="1">
        <f t="array" ref="AL2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6" s="15" t="str">
        <f>IF(Table6[[#This Row],[FT/WE]]=2,"",Table6[[#This Row],[Name]]&amp;Table6[[#This Row],[Tag]])</f>
        <v/>
      </c>
      <c r="AN206" s="117"/>
      <c r="AP206" s="14" t="str">
        <f t="shared" si="8"/>
        <v/>
      </c>
      <c r="AQ206" s="14" t="str">
        <f t="shared" si="9"/>
        <v/>
      </c>
    </row>
    <row r="207" spans="1:43" ht="14.5">
      <c r="A207" s="117"/>
      <c r="B207" s="201"/>
      <c r="C207" s="209"/>
      <c r="D207" s="210"/>
      <c r="E207" s="131"/>
      <c r="F207" s="132"/>
      <c r="G207" s="131"/>
      <c r="H207" s="117"/>
      <c r="I207" s="201"/>
      <c r="J207" s="201"/>
      <c r="K207" s="202"/>
      <c r="L207" s="202"/>
      <c r="M207" s="202"/>
      <c r="N207" s="201"/>
      <c r="O207" s="201"/>
      <c r="P207" s="202"/>
      <c r="Q207" s="202"/>
      <c r="R207" s="203"/>
      <c r="S207" s="204"/>
      <c r="T207" s="204"/>
      <c r="U207" s="205"/>
      <c r="V207" s="40" t="str" cm="1">
        <f t="array" ref="V2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7" s="15" t="str">
        <f>_xlfn.LET(_xlpm.var,MitarbeiterFTE[[#This Row],[Name]]&amp;"|"&amp;MitarbeiterFTE[[#This Row],[Vorhaben]]&amp;"|"&amp;MitarbeiterFTE[[#This Row],[Monat]]&amp;"|"&amp;MitarbeiterFTE[[#This Row],[Jahr]], IF(_xlpm.var="|||","input missing",_xlpm.var))</f>
        <v>input missing</v>
      </c>
      <c r="AB207" s="15" t="e">
        <f>_xlfn.LET(
_xlpm.start,DATE(MitarbeiterFTE[[#This Row],[Jahr]],MitarbeiterFTE[[#This Row],[Monat]],1),
_xlpm.end,EOMONTH(_xlpm.start,0),
NETWORKDAYS(_xlpm.start,_xlpm.end))</f>
        <v>#NUM!</v>
      </c>
      <c r="AC207" s="318" t="e">
        <f>MitarbeiterFTE[[#This Row],[BWD]]-MitarbeiterFTE[[#This Row],[Sum Abwesend]]</f>
        <v>#NUM!</v>
      </c>
      <c r="AD207" s="318">
        <f>SUMIFS(MitarbeiterFTE[BWD],MitarbeiterFTE[Jahr],MitarbeiterFTE[[#This Row],[Jahr]],MitarbeiterFTE[Name],MitarbeiterFTE[[#This Row],[Name]])</f>
        <v>0</v>
      </c>
      <c r="AE207" s="318">
        <f>SUMIFS(MitarbeiterFTE[NWD],MitarbeiterFTE[Jahr],MitarbeiterFTE[[#This Row],[Jahr]],MitarbeiterFTE[Name],MitarbeiterFTE[[#This Row],[Name]])</f>
        <v>0</v>
      </c>
      <c r="AF207" s="15" t="str">
        <f>IF(MitarbeiterFTE[[#This Row],[HS]]="ja",2,IF(MitarbeiterFTE[[#This Row],[Tech]]="ja",1,IF(MitarbeiterFTE[[#This Row],[Sonst]]="ja",0,"input missing")))</f>
        <v>input missing</v>
      </c>
      <c r="AG207" s="130"/>
      <c r="AH207" s="117"/>
      <c r="AI207" s="408"/>
      <c r="AJ207" s="404"/>
      <c r="AK207" s="412"/>
      <c r="AL207" s="15" cm="1">
        <f t="array" ref="AL2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7" s="15" t="str">
        <f>IF(Table6[[#This Row],[FT/WE]]=2,"",Table6[[#This Row],[Name]]&amp;Table6[[#This Row],[Tag]])</f>
        <v/>
      </c>
      <c r="AN207" s="117"/>
      <c r="AP207" s="14" t="str">
        <f t="shared" si="8"/>
        <v/>
      </c>
      <c r="AQ207" s="14" t="str">
        <f t="shared" si="9"/>
        <v/>
      </c>
    </row>
    <row r="208" spans="1:43" ht="14.5">
      <c r="A208" s="117"/>
      <c r="B208" s="201"/>
      <c r="C208" s="209"/>
      <c r="D208" s="210"/>
      <c r="E208" s="131"/>
      <c r="F208" s="132"/>
      <c r="G208" s="131"/>
      <c r="H208" s="117"/>
      <c r="I208" s="201"/>
      <c r="J208" s="201"/>
      <c r="K208" s="202"/>
      <c r="L208" s="202"/>
      <c r="M208" s="202"/>
      <c r="N208" s="201"/>
      <c r="O208" s="201"/>
      <c r="P208" s="202"/>
      <c r="Q208" s="202"/>
      <c r="R208" s="203"/>
      <c r="S208" s="204"/>
      <c r="T208" s="204"/>
      <c r="U208" s="205"/>
      <c r="V208" s="40" t="str" cm="1">
        <f t="array" ref="V2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8" s="15" t="str">
        <f>_xlfn.LET(_xlpm.var,MitarbeiterFTE[[#This Row],[Name]]&amp;"|"&amp;MitarbeiterFTE[[#This Row],[Vorhaben]]&amp;"|"&amp;MitarbeiterFTE[[#This Row],[Monat]]&amp;"|"&amp;MitarbeiterFTE[[#This Row],[Jahr]], IF(_xlpm.var="|||","input missing",_xlpm.var))</f>
        <v>input missing</v>
      </c>
      <c r="AB208" s="15" t="e">
        <f>_xlfn.LET(
_xlpm.start,DATE(MitarbeiterFTE[[#This Row],[Jahr]],MitarbeiterFTE[[#This Row],[Monat]],1),
_xlpm.end,EOMONTH(_xlpm.start,0),
NETWORKDAYS(_xlpm.start,_xlpm.end))</f>
        <v>#NUM!</v>
      </c>
      <c r="AC208" s="318" t="e">
        <f>MitarbeiterFTE[[#This Row],[BWD]]-MitarbeiterFTE[[#This Row],[Sum Abwesend]]</f>
        <v>#NUM!</v>
      </c>
      <c r="AD208" s="318">
        <f>SUMIFS(MitarbeiterFTE[BWD],MitarbeiterFTE[Jahr],MitarbeiterFTE[[#This Row],[Jahr]],MitarbeiterFTE[Name],MitarbeiterFTE[[#This Row],[Name]])</f>
        <v>0</v>
      </c>
      <c r="AE208" s="318">
        <f>SUMIFS(MitarbeiterFTE[NWD],MitarbeiterFTE[Jahr],MitarbeiterFTE[[#This Row],[Jahr]],MitarbeiterFTE[Name],MitarbeiterFTE[[#This Row],[Name]])</f>
        <v>0</v>
      </c>
      <c r="AF208" s="15" t="str">
        <f>IF(MitarbeiterFTE[[#This Row],[HS]]="ja",2,IF(MitarbeiterFTE[[#This Row],[Tech]]="ja",1,IF(MitarbeiterFTE[[#This Row],[Sonst]]="ja",0,"input missing")))</f>
        <v>input missing</v>
      </c>
      <c r="AG208" s="130"/>
      <c r="AH208" s="117"/>
      <c r="AI208" s="408"/>
      <c r="AJ208" s="404"/>
      <c r="AK208" s="412"/>
      <c r="AL208" s="15" cm="1">
        <f t="array" ref="AL2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8" s="15" t="str">
        <f>IF(Table6[[#This Row],[FT/WE]]=2,"",Table6[[#This Row],[Name]]&amp;Table6[[#This Row],[Tag]])</f>
        <v/>
      </c>
      <c r="AN208" s="117"/>
      <c r="AP208" s="14" t="str">
        <f t="shared" si="8"/>
        <v/>
      </c>
      <c r="AQ208" s="14" t="str">
        <f t="shared" si="9"/>
        <v/>
      </c>
    </row>
    <row r="209" spans="1:43" ht="14.5">
      <c r="A209" s="117"/>
      <c r="B209" s="201"/>
      <c r="C209" s="209"/>
      <c r="D209" s="210"/>
      <c r="E209" s="131"/>
      <c r="F209" s="132"/>
      <c r="G209" s="131"/>
      <c r="H209" s="117"/>
      <c r="I209" s="201"/>
      <c r="J209" s="201"/>
      <c r="K209" s="202"/>
      <c r="L209" s="202"/>
      <c r="M209" s="202"/>
      <c r="N209" s="201"/>
      <c r="O209" s="201"/>
      <c r="P209" s="202"/>
      <c r="Q209" s="202"/>
      <c r="R209" s="203"/>
      <c r="S209" s="204"/>
      <c r="T209" s="204"/>
      <c r="U209" s="205"/>
      <c r="V209" s="40" t="str" cm="1">
        <f t="array" ref="V2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09" s="15" t="str">
        <f>_xlfn.LET(_xlpm.var,MitarbeiterFTE[[#This Row],[Name]]&amp;"|"&amp;MitarbeiterFTE[[#This Row],[Vorhaben]]&amp;"|"&amp;MitarbeiterFTE[[#This Row],[Monat]]&amp;"|"&amp;MitarbeiterFTE[[#This Row],[Jahr]], IF(_xlpm.var="|||","input missing",_xlpm.var))</f>
        <v>input missing</v>
      </c>
      <c r="AB209" s="15" t="e">
        <f>_xlfn.LET(
_xlpm.start,DATE(MitarbeiterFTE[[#This Row],[Jahr]],MitarbeiterFTE[[#This Row],[Monat]],1),
_xlpm.end,EOMONTH(_xlpm.start,0),
NETWORKDAYS(_xlpm.start,_xlpm.end))</f>
        <v>#NUM!</v>
      </c>
      <c r="AC209" s="318" t="e">
        <f>MitarbeiterFTE[[#This Row],[BWD]]-MitarbeiterFTE[[#This Row],[Sum Abwesend]]</f>
        <v>#NUM!</v>
      </c>
      <c r="AD209" s="318">
        <f>SUMIFS(MitarbeiterFTE[BWD],MitarbeiterFTE[Jahr],MitarbeiterFTE[[#This Row],[Jahr]],MitarbeiterFTE[Name],MitarbeiterFTE[[#This Row],[Name]])</f>
        <v>0</v>
      </c>
      <c r="AE209" s="318">
        <f>SUMIFS(MitarbeiterFTE[NWD],MitarbeiterFTE[Jahr],MitarbeiterFTE[[#This Row],[Jahr]],MitarbeiterFTE[Name],MitarbeiterFTE[[#This Row],[Name]])</f>
        <v>0</v>
      </c>
      <c r="AF209" s="15" t="str">
        <f>IF(MitarbeiterFTE[[#This Row],[HS]]="ja",2,IF(MitarbeiterFTE[[#This Row],[Tech]]="ja",1,IF(MitarbeiterFTE[[#This Row],[Sonst]]="ja",0,"input missing")))</f>
        <v>input missing</v>
      </c>
      <c r="AG209" s="130"/>
      <c r="AH209" s="117"/>
      <c r="AI209" s="408"/>
      <c r="AJ209" s="404"/>
      <c r="AK209" s="412"/>
      <c r="AL209" s="15" cm="1">
        <f t="array" ref="AL2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9" s="15" t="str">
        <f>IF(Table6[[#This Row],[FT/WE]]=2,"",Table6[[#This Row],[Name]]&amp;Table6[[#This Row],[Tag]])</f>
        <v/>
      </c>
      <c r="AN209" s="117"/>
      <c r="AP209" s="14" t="str">
        <f t="shared" si="8"/>
        <v/>
      </c>
      <c r="AQ209" s="14" t="str">
        <f t="shared" si="9"/>
        <v/>
      </c>
    </row>
    <row r="210" spans="1:43" ht="14.5">
      <c r="A210" s="117"/>
      <c r="B210" s="201"/>
      <c r="C210" s="209"/>
      <c r="D210" s="210"/>
      <c r="E210" s="131"/>
      <c r="F210" s="132"/>
      <c r="G210" s="131"/>
      <c r="H210" s="117"/>
      <c r="I210" s="201"/>
      <c r="J210" s="201"/>
      <c r="K210" s="202"/>
      <c r="L210" s="202"/>
      <c r="M210" s="202"/>
      <c r="N210" s="201"/>
      <c r="O210" s="201"/>
      <c r="P210" s="202"/>
      <c r="Q210" s="202"/>
      <c r="R210" s="203"/>
      <c r="S210" s="204"/>
      <c r="T210" s="204"/>
      <c r="U210" s="205"/>
      <c r="V210" s="40" t="str" cm="1">
        <f t="array" ref="V2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0" s="15" t="str">
        <f>_xlfn.LET(_xlpm.var,MitarbeiterFTE[[#This Row],[Name]]&amp;"|"&amp;MitarbeiterFTE[[#This Row],[Vorhaben]]&amp;"|"&amp;MitarbeiterFTE[[#This Row],[Monat]]&amp;"|"&amp;MitarbeiterFTE[[#This Row],[Jahr]], IF(_xlpm.var="|||","input missing",_xlpm.var))</f>
        <v>input missing</v>
      </c>
      <c r="AB210" s="15" t="e">
        <f>_xlfn.LET(
_xlpm.start,DATE(MitarbeiterFTE[[#This Row],[Jahr]],MitarbeiterFTE[[#This Row],[Monat]],1),
_xlpm.end,EOMONTH(_xlpm.start,0),
NETWORKDAYS(_xlpm.start,_xlpm.end))</f>
        <v>#NUM!</v>
      </c>
      <c r="AC210" s="318" t="e">
        <f>MitarbeiterFTE[[#This Row],[BWD]]-MitarbeiterFTE[[#This Row],[Sum Abwesend]]</f>
        <v>#NUM!</v>
      </c>
      <c r="AD210" s="318">
        <f>SUMIFS(MitarbeiterFTE[BWD],MitarbeiterFTE[Jahr],MitarbeiterFTE[[#This Row],[Jahr]],MitarbeiterFTE[Name],MitarbeiterFTE[[#This Row],[Name]])</f>
        <v>0</v>
      </c>
      <c r="AE210" s="318">
        <f>SUMIFS(MitarbeiterFTE[NWD],MitarbeiterFTE[Jahr],MitarbeiterFTE[[#This Row],[Jahr]],MitarbeiterFTE[Name],MitarbeiterFTE[[#This Row],[Name]])</f>
        <v>0</v>
      </c>
      <c r="AF210" s="15" t="str">
        <f>IF(MitarbeiterFTE[[#This Row],[HS]]="ja",2,IF(MitarbeiterFTE[[#This Row],[Tech]]="ja",1,IF(MitarbeiterFTE[[#This Row],[Sonst]]="ja",0,"input missing")))</f>
        <v>input missing</v>
      </c>
      <c r="AG210" s="130"/>
      <c r="AH210" s="117"/>
      <c r="AI210" s="408"/>
      <c r="AJ210" s="404"/>
      <c r="AK210" s="412"/>
      <c r="AL210" s="15" cm="1">
        <f t="array" ref="AL2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0" s="15" t="str">
        <f>IF(Table6[[#This Row],[FT/WE]]=2,"",Table6[[#This Row],[Name]]&amp;Table6[[#This Row],[Tag]])</f>
        <v/>
      </c>
      <c r="AN210" s="117"/>
      <c r="AP210" s="14" t="str">
        <f t="shared" si="8"/>
        <v/>
      </c>
      <c r="AQ210" s="14" t="str">
        <f t="shared" si="9"/>
        <v/>
      </c>
    </row>
    <row r="211" spans="1:43" ht="14.5">
      <c r="A211" s="117"/>
      <c r="B211" s="201"/>
      <c r="C211" s="209"/>
      <c r="D211" s="210"/>
      <c r="E211" s="131"/>
      <c r="F211" s="132"/>
      <c r="G211" s="131"/>
      <c r="H211" s="117"/>
      <c r="I211" s="201"/>
      <c r="J211" s="201"/>
      <c r="K211" s="202"/>
      <c r="L211" s="202"/>
      <c r="M211" s="202"/>
      <c r="N211" s="201"/>
      <c r="O211" s="201"/>
      <c r="P211" s="202"/>
      <c r="Q211" s="202"/>
      <c r="R211" s="203"/>
      <c r="S211" s="204"/>
      <c r="T211" s="204"/>
      <c r="U211" s="205"/>
      <c r="V211" s="40" t="str" cm="1">
        <f t="array" ref="V2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1" s="15" t="str">
        <f>_xlfn.LET(_xlpm.var,MitarbeiterFTE[[#This Row],[Name]]&amp;"|"&amp;MitarbeiterFTE[[#This Row],[Vorhaben]]&amp;"|"&amp;MitarbeiterFTE[[#This Row],[Monat]]&amp;"|"&amp;MitarbeiterFTE[[#This Row],[Jahr]], IF(_xlpm.var="|||","input missing",_xlpm.var))</f>
        <v>input missing</v>
      </c>
      <c r="AB211" s="15" t="e">
        <f>_xlfn.LET(
_xlpm.start,DATE(MitarbeiterFTE[[#This Row],[Jahr]],MitarbeiterFTE[[#This Row],[Monat]],1),
_xlpm.end,EOMONTH(_xlpm.start,0),
NETWORKDAYS(_xlpm.start,_xlpm.end))</f>
        <v>#NUM!</v>
      </c>
      <c r="AC211" s="318" t="e">
        <f>MitarbeiterFTE[[#This Row],[BWD]]-MitarbeiterFTE[[#This Row],[Sum Abwesend]]</f>
        <v>#NUM!</v>
      </c>
      <c r="AD211" s="318">
        <f>SUMIFS(MitarbeiterFTE[BWD],MitarbeiterFTE[Jahr],MitarbeiterFTE[[#This Row],[Jahr]],MitarbeiterFTE[Name],MitarbeiterFTE[[#This Row],[Name]])</f>
        <v>0</v>
      </c>
      <c r="AE211" s="318">
        <f>SUMIFS(MitarbeiterFTE[NWD],MitarbeiterFTE[Jahr],MitarbeiterFTE[[#This Row],[Jahr]],MitarbeiterFTE[Name],MitarbeiterFTE[[#This Row],[Name]])</f>
        <v>0</v>
      </c>
      <c r="AF211" s="15" t="str">
        <f>IF(MitarbeiterFTE[[#This Row],[HS]]="ja",2,IF(MitarbeiterFTE[[#This Row],[Tech]]="ja",1,IF(MitarbeiterFTE[[#This Row],[Sonst]]="ja",0,"input missing")))</f>
        <v>input missing</v>
      </c>
      <c r="AG211" s="130"/>
      <c r="AH211" s="117"/>
      <c r="AI211" s="408"/>
      <c r="AJ211" s="404"/>
      <c r="AK211" s="412"/>
      <c r="AL211" s="15" cm="1">
        <f t="array" ref="AL2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1" s="15" t="str">
        <f>IF(Table6[[#This Row],[FT/WE]]=2,"",Table6[[#This Row],[Name]]&amp;Table6[[#This Row],[Tag]])</f>
        <v/>
      </c>
      <c r="AN211" s="117"/>
      <c r="AP211" s="14" t="str">
        <f t="shared" si="8"/>
        <v/>
      </c>
      <c r="AQ211" s="14" t="str">
        <f t="shared" si="9"/>
        <v/>
      </c>
    </row>
    <row r="212" spans="1:43" ht="14.5">
      <c r="A212" s="117"/>
      <c r="B212" s="201"/>
      <c r="C212" s="209"/>
      <c r="D212" s="210"/>
      <c r="E212" s="131"/>
      <c r="F212" s="132"/>
      <c r="G212" s="131"/>
      <c r="H212" s="117"/>
      <c r="I212" s="201"/>
      <c r="J212" s="201"/>
      <c r="K212" s="202"/>
      <c r="L212" s="202"/>
      <c r="M212" s="202"/>
      <c r="N212" s="201"/>
      <c r="O212" s="201"/>
      <c r="P212" s="202"/>
      <c r="Q212" s="202"/>
      <c r="R212" s="203"/>
      <c r="S212" s="204"/>
      <c r="T212" s="204"/>
      <c r="U212" s="205"/>
      <c r="V212" s="40" t="str" cm="1">
        <f t="array" ref="V2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2" s="15" t="str">
        <f>_xlfn.LET(_xlpm.var,MitarbeiterFTE[[#This Row],[Name]]&amp;"|"&amp;MitarbeiterFTE[[#This Row],[Vorhaben]]&amp;"|"&amp;MitarbeiterFTE[[#This Row],[Monat]]&amp;"|"&amp;MitarbeiterFTE[[#This Row],[Jahr]], IF(_xlpm.var="|||","input missing",_xlpm.var))</f>
        <v>input missing</v>
      </c>
      <c r="AB212" s="15" t="e">
        <f>_xlfn.LET(
_xlpm.start,DATE(MitarbeiterFTE[[#This Row],[Jahr]],MitarbeiterFTE[[#This Row],[Monat]],1),
_xlpm.end,EOMONTH(_xlpm.start,0),
NETWORKDAYS(_xlpm.start,_xlpm.end))</f>
        <v>#NUM!</v>
      </c>
      <c r="AC212" s="318" t="e">
        <f>MitarbeiterFTE[[#This Row],[BWD]]-MitarbeiterFTE[[#This Row],[Sum Abwesend]]</f>
        <v>#NUM!</v>
      </c>
      <c r="AD212" s="318">
        <f>SUMIFS(MitarbeiterFTE[BWD],MitarbeiterFTE[Jahr],MitarbeiterFTE[[#This Row],[Jahr]],MitarbeiterFTE[Name],MitarbeiterFTE[[#This Row],[Name]])</f>
        <v>0</v>
      </c>
      <c r="AE212" s="318">
        <f>SUMIFS(MitarbeiterFTE[NWD],MitarbeiterFTE[Jahr],MitarbeiterFTE[[#This Row],[Jahr]],MitarbeiterFTE[Name],MitarbeiterFTE[[#This Row],[Name]])</f>
        <v>0</v>
      </c>
      <c r="AF212" s="15" t="str">
        <f>IF(MitarbeiterFTE[[#This Row],[HS]]="ja",2,IF(MitarbeiterFTE[[#This Row],[Tech]]="ja",1,IF(MitarbeiterFTE[[#This Row],[Sonst]]="ja",0,"input missing")))</f>
        <v>input missing</v>
      </c>
      <c r="AG212" s="130"/>
      <c r="AH212" s="117"/>
      <c r="AI212" s="408"/>
      <c r="AJ212" s="404"/>
      <c r="AK212" s="412"/>
      <c r="AL212" s="15" cm="1">
        <f t="array" ref="AL2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2" s="15" t="str">
        <f>IF(Table6[[#This Row],[FT/WE]]=2,"",Table6[[#This Row],[Name]]&amp;Table6[[#This Row],[Tag]])</f>
        <v/>
      </c>
      <c r="AN212" s="117"/>
      <c r="AP212" s="14" t="str">
        <f t="shared" si="8"/>
        <v/>
      </c>
      <c r="AQ212" s="14" t="str">
        <f t="shared" si="9"/>
        <v/>
      </c>
    </row>
    <row r="213" spans="1:43" ht="14.5">
      <c r="A213" s="117"/>
      <c r="B213" s="201"/>
      <c r="C213" s="209"/>
      <c r="D213" s="210"/>
      <c r="E213" s="131"/>
      <c r="F213" s="132"/>
      <c r="G213" s="131"/>
      <c r="H213" s="117"/>
      <c r="I213" s="201"/>
      <c r="J213" s="201"/>
      <c r="K213" s="202"/>
      <c r="L213" s="202"/>
      <c r="M213" s="202"/>
      <c r="N213" s="201"/>
      <c r="O213" s="201"/>
      <c r="P213" s="202"/>
      <c r="Q213" s="202"/>
      <c r="R213" s="203"/>
      <c r="S213" s="204"/>
      <c r="T213" s="204"/>
      <c r="U213" s="205"/>
      <c r="V213" s="40" t="str" cm="1">
        <f t="array" ref="V2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3" s="15" t="str">
        <f>_xlfn.LET(_xlpm.var,MitarbeiterFTE[[#This Row],[Name]]&amp;"|"&amp;MitarbeiterFTE[[#This Row],[Vorhaben]]&amp;"|"&amp;MitarbeiterFTE[[#This Row],[Monat]]&amp;"|"&amp;MitarbeiterFTE[[#This Row],[Jahr]], IF(_xlpm.var="|||","input missing",_xlpm.var))</f>
        <v>input missing</v>
      </c>
      <c r="AB213" s="15" t="e">
        <f>_xlfn.LET(
_xlpm.start,DATE(MitarbeiterFTE[[#This Row],[Jahr]],MitarbeiterFTE[[#This Row],[Monat]],1),
_xlpm.end,EOMONTH(_xlpm.start,0),
NETWORKDAYS(_xlpm.start,_xlpm.end))</f>
        <v>#NUM!</v>
      </c>
      <c r="AC213" s="318" t="e">
        <f>MitarbeiterFTE[[#This Row],[BWD]]-MitarbeiterFTE[[#This Row],[Sum Abwesend]]</f>
        <v>#NUM!</v>
      </c>
      <c r="AD213" s="318">
        <f>SUMIFS(MitarbeiterFTE[BWD],MitarbeiterFTE[Jahr],MitarbeiterFTE[[#This Row],[Jahr]],MitarbeiterFTE[Name],MitarbeiterFTE[[#This Row],[Name]])</f>
        <v>0</v>
      </c>
      <c r="AE213" s="318">
        <f>SUMIFS(MitarbeiterFTE[NWD],MitarbeiterFTE[Jahr],MitarbeiterFTE[[#This Row],[Jahr]],MitarbeiterFTE[Name],MitarbeiterFTE[[#This Row],[Name]])</f>
        <v>0</v>
      </c>
      <c r="AF213" s="15" t="str">
        <f>IF(MitarbeiterFTE[[#This Row],[HS]]="ja",2,IF(MitarbeiterFTE[[#This Row],[Tech]]="ja",1,IF(MitarbeiterFTE[[#This Row],[Sonst]]="ja",0,"input missing")))</f>
        <v>input missing</v>
      </c>
      <c r="AG213" s="130"/>
      <c r="AH213" s="117"/>
      <c r="AI213" s="408"/>
      <c r="AJ213" s="404"/>
      <c r="AK213" s="412"/>
      <c r="AL213" s="15" cm="1">
        <f t="array" ref="AL2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3" s="15" t="str">
        <f>IF(Table6[[#This Row],[FT/WE]]=2,"",Table6[[#This Row],[Name]]&amp;Table6[[#This Row],[Tag]])</f>
        <v/>
      </c>
      <c r="AN213" s="117"/>
      <c r="AP213" s="14" t="str">
        <f t="shared" si="8"/>
        <v/>
      </c>
      <c r="AQ213" s="14" t="str">
        <f t="shared" si="9"/>
        <v/>
      </c>
    </row>
    <row r="214" spans="1:43" ht="14.5">
      <c r="A214" s="117"/>
      <c r="B214" s="201"/>
      <c r="C214" s="209"/>
      <c r="D214" s="210"/>
      <c r="E214" s="131"/>
      <c r="F214" s="132"/>
      <c r="G214" s="131"/>
      <c r="H214" s="117"/>
      <c r="I214" s="201"/>
      <c r="J214" s="201"/>
      <c r="K214" s="202"/>
      <c r="L214" s="202"/>
      <c r="M214" s="202"/>
      <c r="N214" s="201"/>
      <c r="O214" s="201"/>
      <c r="P214" s="202"/>
      <c r="Q214" s="202"/>
      <c r="R214" s="203"/>
      <c r="S214" s="204"/>
      <c r="T214" s="204"/>
      <c r="U214" s="205"/>
      <c r="V214" s="40" t="str" cm="1">
        <f t="array" ref="V2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4" s="15" t="str">
        <f>_xlfn.LET(_xlpm.var,MitarbeiterFTE[[#This Row],[Name]]&amp;"|"&amp;MitarbeiterFTE[[#This Row],[Vorhaben]]&amp;"|"&amp;MitarbeiterFTE[[#This Row],[Monat]]&amp;"|"&amp;MitarbeiterFTE[[#This Row],[Jahr]], IF(_xlpm.var="|||","input missing",_xlpm.var))</f>
        <v>input missing</v>
      </c>
      <c r="AB214" s="15" t="e">
        <f>_xlfn.LET(
_xlpm.start,DATE(MitarbeiterFTE[[#This Row],[Jahr]],MitarbeiterFTE[[#This Row],[Monat]],1),
_xlpm.end,EOMONTH(_xlpm.start,0),
NETWORKDAYS(_xlpm.start,_xlpm.end))</f>
        <v>#NUM!</v>
      </c>
      <c r="AC214" s="318" t="e">
        <f>MitarbeiterFTE[[#This Row],[BWD]]-MitarbeiterFTE[[#This Row],[Sum Abwesend]]</f>
        <v>#NUM!</v>
      </c>
      <c r="AD214" s="318">
        <f>SUMIFS(MitarbeiterFTE[BWD],MitarbeiterFTE[Jahr],MitarbeiterFTE[[#This Row],[Jahr]],MitarbeiterFTE[Name],MitarbeiterFTE[[#This Row],[Name]])</f>
        <v>0</v>
      </c>
      <c r="AE214" s="318">
        <f>SUMIFS(MitarbeiterFTE[NWD],MitarbeiterFTE[Jahr],MitarbeiterFTE[[#This Row],[Jahr]],MitarbeiterFTE[Name],MitarbeiterFTE[[#This Row],[Name]])</f>
        <v>0</v>
      </c>
      <c r="AF214" s="15" t="str">
        <f>IF(MitarbeiterFTE[[#This Row],[HS]]="ja",2,IF(MitarbeiterFTE[[#This Row],[Tech]]="ja",1,IF(MitarbeiterFTE[[#This Row],[Sonst]]="ja",0,"input missing")))</f>
        <v>input missing</v>
      </c>
      <c r="AG214" s="130"/>
      <c r="AH214" s="117"/>
      <c r="AI214" s="408"/>
      <c r="AJ214" s="404"/>
      <c r="AK214" s="412"/>
      <c r="AL214" s="15" cm="1">
        <f t="array" ref="AL2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4" s="15" t="str">
        <f>IF(Table6[[#This Row],[FT/WE]]=2,"",Table6[[#This Row],[Name]]&amp;Table6[[#This Row],[Tag]])</f>
        <v/>
      </c>
      <c r="AN214" s="117"/>
      <c r="AP214" s="14" t="str">
        <f t="shared" si="8"/>
        <v/>
      </c>
      <c r="AQ214" s="14" t="str">
        <f t="shared" si="9"/>
        <v/>
      </c>
    </row>
    <row r="215" spans="1:43" ht="14.5">
      <c r="A215" s="117"/>
      <c r="B215" s="201"/>
      <c r="C215" s="209"/>
      <c r="D215" s="210"/>
      <c r="E215" s="131"/>
      <c r="F215" s="132"/>
      <c r="G215" s="131"/>
      <c r="H215" s="117"/>
      <c r="I215" s="201"/>
      <c r="J215" s="201"/>
      <c r="K215" s="202"/>
      <c r="L215" s="202"/>
      <c r="M215" s="202"/>
      <c r="N215" s="201"/>
      <c r="O215" s="201"/>
      <c r="P215" s="202"/>
      <c r="Q215" s="202"/>
      <c r="R215" s="203"/>
      <c r="S215" s="204"/>
      <c r="T215" s="204"/>
      <c r="U215" s="205"/>
      <c r="V215" s="40" t="str" cm="1">
        <f t="array" ref="V2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5" s="15" t="str">
        <f>_xlfn.LET(_xlpm.var,MitarbeiterFTE[[#This Row],[Name]]&amp;"|"&amp;MitarbeiterFTE[[#This Row],[Vorhaben]]&amp;"|"&amp;MitarbeiterFTE[[#This Row],[Monat]]&amp;"|"&amp;MitarbeiterFTE[[#This Row],[Jahr]], IF(_xlpm.var="|||","input missing",_xlpm.var))</f>
        <v>input missing</v>
      </c>
      <c r="AB215" s="15" t="e">
        <f>_xlfn.LET(
_xlpm.start,DATE(MitarbeiterFTE[[#This Row],[Jahr]],MitarbeiterFTE[[#This Row],[Monat]],1),
_xlpm.end,EOMONTH(_xlpm.start,0),
NETWORKDAYS(_xlpm.start,_xlpm.end))</f>
        <v>#NUM!</v>
      </c>
      <c r="AC215" s="318" t="e">
        <f>MitarbeiterFTE[[#This Row],[BWD]]-MitarbeiterFTE[[#This Row],[Sum Abwesend]]</f>
        <v>#NUM!</v>
      </c>
      <c r="AD215" s="318">
        <f>SUMIFS(MitarbeiterFTE[BWD],MitarbeiterFTE[Jahr],MitarbeiterFTE[[#This Row],[Jahr]],MitarbeiterFTE[Name],MitarbeiterFTE[[#This Row],[Name]])</f>
        <v>0</v>
      </c>
      <c r="AE215" s="318">
        <f>SUMIFS(MitarbeiterFTE[NWD],MitarbeiterFTE[Jahr],MitarbeiterFTE[[#This Row],[Jahr]],MitarbeiterFTE[Name],MitarbeiterFTE[[#This Row],[Name]])</f>
        <v>0</v>
      </c>
      <c r="AF215" s="15" t="str">
        <f>IF(MitarbeiterFTE[[#This Row],[HS]]="ja",2,IF(MitarbeiterFTE[[#This Row],[Tech]]="ja",1,IF(MitarbeiterFTE[[#This Row],[Sonst]]="ja",0,"input missing")))</f>
        <v>input missing</v>
      </c>
      <c r="AG215" s="130"/>
      <c r="AH215" s="117"/>
      <c r="AI215" s="408"/>
      <c r="AJ215" s="404"/>
      <c r="AK215" s="412"/>
      <c r="AL215" s="15" cm="1">
        <f t="array" ref="AL2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5" s="15" t="str">
        <f>IF(Table6[[#This Row],[FT/WE]]=2,"",Table6[[#This Row],[Name]]&amp;Table6[[#This Row],[Tag]])</f>
        <v/>
      </c>
      <c r="AN215" s="117"/>
      <c r="AP215" s="14" t="str">
        <f t="shared" si="8"/>
        <v/>
      </c>
      <c r="AQ215" s="14" t="str">
        <f t="shared" si="9"/>
        <v/>
      </c>
    </row>
    <row r="216" spans="1:43" ht="14.5">
      <c r="A216" s="117"/>
      <c r="B216" s="201"/>
      <c r="C216" s="209"/>
      <c r="D216" s="210"/>
      <c r="E216" s="131"/>
      <c r="F216" s="132"/>
      <c r="G216" s="131"/>
      <c r="H216" s="117"/>
      <c r="I216" s="201"/>
      <c r="J216" s="201"/>
      <c r="K216" s="202"/>
      <c r="L216" s="202"/>
      <c r="M216" s="202"/>
      <c r="N216" s="201"/>
      <c r="O216" s="201"/>
      <c r="P216" s="202"/>
      <c r="Q216" s="202"/>
      <c r="R216" s="203"/>
      <c r="S216" s="204"/>
      <c r="T216" s="204"/>
      <c r="U216" s="205"/>
      <c r="V216" s="40" t="str" cm="1">
        <f t="array" ref="V2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6" s="15" t="str">
        <f>_xlfn.LET(_xlpm.var,MitarbeiterFTE[[#This Row],[Name]]&amp;"|"&amp;MitarbeiterFTE[[#This Row],[Vorhaben]]&amp;"|"&amp;MitarbeiterFTE[[#This Row],[Monat]]&amp;"|"&amp;MitarbeiterFTE[[#This Row],[Jahr]], IF(_xlpm.var="|||","input missing",_xlpm.var))</f>
        <v>input missing</v>
      </c>
      <c r="AB216" s="15" t="e">
        <f>_xlfn.LET(
_xlpm.start,DATE(MitarbeiterFTE[[#This Row],[Jahr]],MitarbeiterFTE[[#This Row],[Monat]],1),
_xlpm.end,EOMONTH(_xlpm.start,0),
NETWORKDAYS(_xlpm.start,_xlpm.end))</f>
        <v>#NUM!</v>
      </c>
      <c r="AC216" s="318" t="e">
        <f>MitarbeiterFTE[[#This Row],[BWD]]-MitarbeiterFTE[[#This Row],[Sum Abwesend]]</f>
        <v>#NUM!</v>
      </c>
      <c r="AD216" s="318">
        <f>SUMIFS(MitarbeiterFTE[BWD],MitarbeiterFTE[Jahr],MitarbeiterFTE[[#This Row],[Jahr]],MitarbeiterFTE[Name],MitarbeiterFTE[[#This Row],[Name]])</f>
        <v>0</v>
      </c>
      <c r="AE216" s="318">
        <f>SUMIFS(MitarbeiterFTE[NWD],MitarbeiterFTE[Jahr],MitarbeiterFTE[[#This Row],[Jahr]],MitarbeiterFTE[Name],MitarbeiterFTE[[#This Row],[Name]])</f>
        <v>0</v>
      </c>
      <c r="AF216" s="15" t="str">
        <f>IF(MitarbeiterFTE[[#This Row],[HS]]="ja",2,IF(MitarbeiterFTE[[#This Row],[Tech]]="ja",1,IF(MitarbeiterFTE[[#This Row],[Sonst]]="ja",0,"input missing")))</f>
        <v>input missing</v>
      </c>
      <c r="AG216" s="130"/>
      <c r="AH216" s="117"/>
      <c r="AI216" s="408"/>
      <c r="AJ216" s="404"/>
      <c r="AK216" s="412"/>
      <c r="AL216" s="15" cm="1">
        <f t="array" ref="AL2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6" s="15" t="str">
        <f>IF(Table6[[#This Row],[FT/WE]]=2,"",Table6[[#This Row],[Name]]&amp;Table6[[#This Row],[Tag]])</f>
        <v/>
      </c>
      <c r="AN216" s="117"/>
      <c r="AP216" s="14" t="str">
        <f t="shared" si="8"/>
        <v/>
      </c>
      <c r="AQ216" s="14" t="str">
        <f t="shared" si="9"/>
        <v/>
      </c>
    </row>
    <row r="217" spans="1:43" ht="14.5">
      <c r="A217" s="117"/>
      <c r="B217" s="201"/>
      <c r="C217" s="209"/>
      <c r="D217" s="210"/>
      <c r="E217" s="131"/>
      <c r="F217" s="132"/>
      <c r="G217" s="131"/>
      <c r="H217" s="117"/>
      <c r="I217" s="201"/>
      <c r="J217" s="201"/>
      <c r="K217" s="202"/>
      <c r="L217" s="202"/>
      <c r="M217" s="202"/>
      <c r="N217" s="201"/>
      <c r="O217" s="201"/>
      <c r="P217" s="202"/>
      <c r="Q217" s="202"/>
      <c r="R217" s="203"/>
      <c r="S217" s="204"/>
      <c r="T217" s="204"/>
      <c r="U217" s="205"/>
      <c r="V217" s="40" t="str" cm="1">
        <f t="array" ref="V2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7" s="15" t="str">
        <f>_xlfn.LET(_xlpm.var,MitarbeiterFTE[[#This Row],[Name]]&amp;"|"&amp;MitarbeiterFTE[[#This Row],[Vorhaben]]&amp;"|"&amp;MitarbeiterFTE[[#This Row],[Monat]]&amp;"|"&amp;MitarbeiterFTE[[#This Row],[Jahr]], IF(_xlpm.var="|||","input missing",_xlpm.var))</f>
        <v>input missing</v>
      </c>
      <c r="AB217" s="15" t="e">
        <f>_xlfn.LET(
_xlpm.start,DATE(MitarbeiterFTE[[#This Row],[Jahr]],MitarbeiterFTE[[#This Row],[Monat]],1),
_xlpm.end,EOMONTH(_xlpm.start,0),
NETWORKDAYS(_xlpm.start,_xlpm.end))</f>
        <v>#NUM!</v>
      </c>
      <c r="AC217" s="318" t="e">
        <f>MitarbeiterFTE[[#This Row],[BWD]]-MitarbeiterFTE[[#This Row],[Sum Abwesend]]</f>
        <v>#NUM!</v>
      </c>
      <c r="AD217" s="318">
        <f>SUMIFS(MitarbeiterFTE[BWD],MitarbeiterFTE[Jahr],MitarbeiterFTE[[#This Row],[Jahr]],MitarbeiterFTE[Name],MitarbeiterFTE[[#This Row],[Name]])</f>
        <v>0</v>
      </c>
      <c r="AE217" s="318">
        <f>SUMIFS(MitarbeiterFTE[NWD],MitarbeiterFTE[Jahr],MitarbeiterFTE[[#This Row],[Jahr]],MitarbeiterFTE[Name],MitarbeiterFTE[[#This Row],[Name]])</f>
        <v>0</v>
      </c>
      <c r="AF217" s="15" t="str">
        <f>IF(MitarbeiterFTE[[#This Row],[HS]]="ja",2,IF(MitarbeiterFTE[[#This Row],[Tech]]="ja",1,IF(MitarbeiterFTE[[#This Row],[Sonst]]="ja",0,"input missing")))</f>
        <v>input missing</v>
      </c>
      <c r="AG217" s="130"/>
      <c r="AH217" s="117"/>
      <c r="AI217" s="408"/>
      <c r="AJ217" s="404"/>
      <c r="AK217" s="412"/>
      <c r="AL217" s="15" cm="1">
        <f t="array" ref="AL2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7" s="15" t="str">
        <f>IF(Table6[[#This Row],[FT/WE]]=2,"",Table6[[#This Row],[Name]]&amp;Table6[[#This Row],[Tag]])</f>
        <v/>
      </c>
      <c r="AN217" s="117"/>
      <c r="AP217" s="14" t="str">
        <f t="shared" si="8"/>
        <v/>
      </c>
      <c r="AQ217" s="14" t="str">
        <f t="shared" si="9"/>
        <v/>
      </c>
    </row>
    <row r="218" spans="1:43" ht="14.5">
      <c r="A218" s="117"/>
      <c r="B218" s="201"/>
      <c r="C218" s="209"/>
      <c r="D218" s="210"/>
      <c r="E218" s="131"/>
      <c r="F218" s="132"/>
      <c r="G218" s="131"/>
      <c r="H218" s="117"/>
      <c r="I218" s="201"/>
      <c r="J218" s="201"/>
      <c r="K218" s="202"/>
      <c r="L218" s="202"/>
      <c r="M218" s="202"/>
      <c r="N218" s="201"/>
      <c r="O218" s="201"/>
      <c r="P218" s="202"/>
      <c r="Q218" s="202"/>
      <c r="R218" s="203"/>
      <c r="S218" s="204"/>
      <c r="T218" s="204"/>
      <c r="U218" s="205"/>
      <c r="V218" s="40" t="str" cm="1">
        <f t="array" ref="V2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8" s="15" t="str">
        <f>_xlfn.LET(_xlpm.var,MitarbeiterFTE[[#This Row],[Name]]&amp;"|"&amp;MitarbeiterFTE[[#This Row],[Vorhaben]]&amp;"|"&amp;MitarbeiterFTE[[#This Row],[Monat]]&amp;"|"&amp;MitarbeiterFTE[[#This Row],[Jahr]], IF(_xlpm.var="|||","input missing",_xlpm.var))</f>
        <v>input missing</v>
      </c>
      <c r="AB218" s="15" t="e">
        <f>_xlfn.LET(
_xlpm.start,DATE(MitarbeiterFTE[[#This Row],[Jahr]],MitarbeiterFTE[[#This Row],[Monat]],1),
_xlpm.end,EOMONTH(_xlpm.start,0),
NETWORKDAYS(_xlpm.start,_xlpm.end))</f>
        <v>#NUM!</v>
      </c>
      <c r="AC218" s="318" t="e">
        <f>MitarbeiterFTE[[#This Row],[BWD]]-MitarbeiterFTE[[#This Row],[Sum Abwesend]]</f>
        <v>#NUM!</v>
      </c>
      <c r="AD218" s="318">
        <f>SUMIFS(MitarbeiterFTE[BWD],MitarbeiterFTE[Jahr],MitarbeiterFTE[[#This Row],[Jahr]],MitarbeiterFTE[Name],MitarbeiterFTE[[#This Row],[Name]])</f>
        <v>0</v>
      </c>
      <c r="AE218" s="318">
        <f>SUMIFS(MitarbeiterFTE[NWD],MitarbeiterFTE[Jahr],MitarbeiterFTE[[#This Row],[Jahr]],MitarbeiterFTE[Name],MitarbeiterFTE[[#This Row],[Name]])</f>
        <v>0</v>
      </c>
      <c r="AF218" s="15" t="str">
        <f>IF(MitarbeiterFTE[[#This Row],[HS]]="ja",2,IF(MitarbeiterFTE[[#This Row],[Tech]]="ja",1,IF(MitarbeiterFTE[[#This Row],[Sonst]]="ja",0,"input missing")))</f>
        <v>input missing</v>
      </c>
      <c r="AG218" s="130"/>
      <c r="AH218" s="117"/>
      <c r="AI218" s="408"/>
      <c r="AJ218" s="404"/>
      <c r="AK218" s="412"/>
      <c r="AL218" s="15" cm="1">
        <f t="array" ref="AL2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8" s="15" t="str">
        <f>IF(Table6[[#This Row],[FT/WE]]=2,"",Table6[[#This Row],[Name]]&amp;Table6[[#This Row],[Tag]])</f>
        <v/>
      </c>
      <c r="AN218" s="117"/>
      <c r="AP218" s="14" t="str">
        <f t="shared" si="8"/>
        <v/>
      </c>
      <c r="AQ218" s="14" t="str">
        <f t="shared" si="9"/>
        <v/>
      </c>
    </row>
    <row r="219" spans="1:43" ht="14.5">
      <c r="A219" s="117"/>
      <c r="B219" s="201"/>
      <c r="C219" s="209"/>
      <c r="D219" s="210"/>
      <c r="E219" s="131"/>
      <c r="F219" s="132"/>
      <c r="G219" s="131"/>
      <c r="H219" s="117"/>
      <c r="I219" s="201"/>
      <c r="J219" s="201"/>
      <c r="K219" s="202"/>
      <c r="L219" s="202"/>
      <c r="M219" s="202"/>
      <c r="N219" s="201"/>
      <c r="O219" s="201"/>
      <c r="P219" s="202"/>
      <c r="Q219" s="202"/>
      <c r="R219" s="203"/>
      <c r="S219" s="204"/>
      <c r="T219" s="204"/>
      <c r="U219" s="205"/>
      <c r="V219" s="40" t="str" cm="1">
        <f t="array" ref="V2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19" s="15" t="str">
        <f>_xlfn.LET(_xlpm.var,MitarbeiterFTE[[#This Row],[Name]]&amp;"|"&amp;MitarbeiterFTE[[#This Row],[Vorhaben]]&amp;"|"&amp;MitarbeiterFTE[[#This Row],[Monat]]&amp;"|"&amp;MitarbeiterFTE[[#This Row],[Jahr]], IF(_xlpm.var="|||","input missing",_xlpm.var))</f>
        <v>input missing</v>
      </c>
      <c r="AB219" s="15" t="e">
        <f>_xlfn.LET(
_xlpm.start,DATE(MitarbeiterFTE[[#This Row],[Jahr]],MitarbeiterFTE[[#This Row],[Monat]],1),
_xlpm.end,EOMONTH(_xlpm.start,0),
NETWORKDAYS(_xlpm.start,_xlpm.end))</f>
        <v>#NUM!</v>
      </c>
      <c r="AC219" s="318" t="e">
        <f>MitarbeiterFTE[[#This Row],[BWD]]-MitarbeiterFTE[[#This Row],[Sum Abwesend]]</f>
        <v>#NUM!</v>
      </c>
      <c r="AD219" s="318">
        <f>SUMIFS(MitarbeiterFTE[BWD],MitarbeiterFTE[Jahr],MitarbeiterFTE[[#This Row],[Jahr]],MitarbeiterFTE[Name],MitarbeiterFTE[[#This Row],[Name]])</f>
        <v>0</v>
      </c>
      <c r="AE219" s="318">
        <f>SUMIFS(MitarbeiterFTE[NWD],MitarbeiterFTE[Jahr],MitarbeiterFTE[[#This Row],[Jahr]],MitarbeiterFTE[Name],MitarbeiterFTE[[#This Row],[Name]])</f>
        <v>0</v>
      </c>
      <c r="AF219" s="15" t="str">
        <f>IF(MitarbeiterFTE[[#This Row],[HS]]="ja",2,IF(MitarbeiterFTE[[#This Row],[Tech]]="ja",1,IF(MitarbeiterFTE[[#This Row],[Sonst]]="ja",0,"input missing")))</f>
        <v>input missing</v>
      </c>
      <c r="AG219" s="130"/>
      <c r="AH219" s="117"/>
      <c r="AI219" s="408"/>
      <c r="AJ219" s="404"/>
      <c r="AK219" s="412"/>
      <c r="AL219" s="15" cm="1">
        <f t="array" ref="AL2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19" s="15" t="str">
        <f>IF(Table6[[#This Row],[FT/WE]]=2,"",Table6[[#This Row],[Name]]&amp;Table6[[#This Row],[Tag]])</f>
        <v/>
      </c>
      <c r="AN219" s="117"/>
      <c r="AP219" s="14" t="str">
        <f t="shared" si="8"/>
        <v/>
      </c>
      <c r="AQ219" s="14" t="str">
        <f t="shared" si="9"/>
        <v/>
      </c>
    </row>
    <row r="220" spans="1:43" ht="14.5">
      <c r="A220" s="117"/>
      <c r="B220" s="201"/>
      <c r="C220" s="209"/>
      <c r="D220" s="210"/>
      <c r="E220" s="131"/>
      <c r="F220" s="132"/>
      <c r="G220" s="131"/>
      <c r="H220" s="117"/>
      <c r="I220" s="201"/>
      <c r="J220" s="201"/>
      <c r="K220" s="202"/>
      <c r="L220" s="202"/>
      <c r="M220" s="202"/>
      <c r="N220" s="201"/>
      <c r="O220" s="201"/>
      <c r="P220" s="202"/>
      <c r="Q220" s="202"/>
      <c r="R220" s="203"/>
      <c r="S220" s="204"/>
      <c r="T220" s="204"/>
      <c r="U220" s="205"/>
      <c r="V220" s="40" t="str" cm="1">
        <f t="array" ref="V2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0" s="15" t="str">
        <f>_xlfn.LET(_xlpm.var,MitarbeiterFTE[[#This Row],[Name]]&amp;"|"&amp;MitarbeiterFTE[[#This Row],[Vorhaben]]&amp;"|"&amp;MitarbeiterFTE[[#This Row],[Monat]]&amp;"|"&amp;MitarbeiterFTE[[#This Row],[Jahr]], IF(_xlpm.var="|||","input missing",_xlpm.var))</f>
        <v>input missing</v>
      </c>
      <c r="AB220" s="15" t="e">
        <f>_xlfn.LET(
_xlpm.start,DATE(MitarbeiterFTE[[#This Row],[Jahr]],MitarbeiterFTE[[#This Row],[Monat]],1),
_xlpm.end,EOMONTH(_xlpm.start,0),
NETWORKDAYS(_xlpm.start,_xlpm.end))</f>
        <v>#NUM!</v>
      </c>
      <c r="AC220" s="318" t="e">
        <f>MitarbeiterFTE[[#This Row],[BWD]]-MitarbeiterFTE[[#This Row],[Sum Abwesend]]</f>
        <v>#NUM!</v>
      </c>
      <c r="AD220" s="318">
        <f>SUMIFS(MitarbeiterFTE[BWD],MitarbeiterFTE[Jahr],MitarbeiterFTE[[#This Row],[Jahr]],MitarbeiterFTE[Name],MitarbeiterFTE[[#This Row],[Name]])</f>
        <v>0</v>
      </c>
      <c r="AE220" s="318">
        <f>SUMIFS(MitarbeiterFTE[NWD],MitarbeiterFTE[Jahr],MitarbeiterFTE[[#This Row],[Jahr]],MitarbeiterFTE[Name],MitarbeiterFTE[[#This Row],[Name]])</f>
        <v>0</v>
      </c>
      <c r="AF220" s="15" t="str">
        <f>IF(MitarbeiterFTE[[#This Row],[HS]]="ja",2,IF(MitarbeiterFTE[[#This Row],[Tech]]="ja",1,IF(MitarbeiterFTE[[#This Row],[Sonst]]="ja",0,"input missing")))</f>
        <v>input missing</v>
      </c>
      <c r="AG220" s="130"/>
      <c r="AH220" s="117"/>
      <c r="AI220" s="408"/>
      <c r="AJ220" s="404"/>
      <c r="AK220" s="412"/>
      <c r="AL220" s="15" cm="1">
        <f t="array" ref="AL2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0" s="15" t="str">
        <f>IF(Table6[[#This Row],[FT/WE]]=2,"",Table6[[#This Row],[Name]]&amp;Table6[[#This Row],[Tag]])</f>
        <v/>
      </c>
      <c r="AN220" s="117"/>
      <c r="AP220" s="14" t="str">
        <f t="shared" si="8"/>
        <v/>
      </c>
      <c r="AQ220" s="14" t="str">
        <f t="shared" si="9"/>
        <v/>
      </c>
    </row>
    <row r="221" spans="1:43" ht="14.5">
      <c r="A221" s="117"/>
      <c r="B221" s="201"/>
      <c r="C221" s="209"/>
      <c r="D221" s="210"/>
      <c r="E221" s="131"/>
      <c r="F221" s="132"/>
      <c r="G221" s="131"/>
      <c r="H221" s="117"/>
      <c r="I221" s="201"/>
      <c r="J221" s="201"/>
      <c r="K221" s="202"/>
      <c r="L221" s="202"/>
      <c r="M221" s="202"/>
      <c r="N221" s="201"/>
      <c r="O221" s="201"/>
      <c r="P221" s="202"/>
      <c r="Q221" s="202"/>
      <c r="R221" s="203"/>
      <c r="S221" s="204"/>
      <c r="T221" s="204"/>
      <c r="U221" s="205"/>
      <c r="V221" s="40" t="str" cm="1">
        <f t="array" ref="V2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1" s="15" t="str">
        <f>_xlfn.LET(_xlpm.var,MitarbeiterFTE[[#This Row],[Name]]&amp;"|"&amp;MitarbeiterFTE[[#This Row],[Vorhaben]]&amp;"|"&amp;MitarbeiterFTE[[#This Row],[Monat]]&amp;"|"&amp;MitarbeiterFTE[[#This Row],[Jahr]], IF(_xlpm.var="|||","input missing",_xlpm.var))</f>
        <v>input missing</v>
      </c>
      <c r="AB221" s="15" t="e">
        <f>_xlfn.LET(
_xlpm.start,DATE(MitarbeiterFTE[[#This Row],[Jahr]],MitarbeiterFTE[[#This Row],[Monat]],1),
_xlpm.end,EOMONTH(_xlpm.start,0),
NETWORKDAYS(_xlpm.start,_xlpm.end))</f>
        <v>#NUM!</v>
      </c>
      <c r="AC221" s="318" t="e">
        <f>MitarbeiterFTE[[#This Row],[BWD]]-MitarbeiterFTE[[#This Row],[Sum Abwesend]]</f>
        <v>#NUM!</v>
      </c>
      <c r="AD221" s="318">
        <f>SUMIFS(MitarbeiterFTE[BWD],MitarbeiterFTE[Jahr],MitarbeiterFTE[[#This Row],[Jahr]],MitarbeiterFTE[Name],MitarbeiterFTE[[#This Row],[Name]])</f>
        <v>0</v>
      </c>
      <c r="AE221" s="318">
        <f>SUMIFS(MitarbeiterFTE[NWD],MitarbeiterFTE[Jahr],MitarbeiterFTE[[#This Row],[Jahr]],MitarbeiterFTE[Name],MitarbeiterFTE[[#This Row],[Name]])</f>
        <v>0</v>
      </c>
      <c r="AF221" s="15" t="str">
        <f>IF(MitarbeiterFTE[[#This Row],[HS]]="ja",2,IF(MitarbeiterFTE[[#This Row],[Tech]]="ja",1,IF(MitarbeiterFTE[[#This Row],[Sonst]]="ja",0,"input missing")))</f>
        <v>input missing</v>
      </c>
      <c r="AG221" s="130"/>
      <c r="AH221" s="117"/>
      <c r="AI221" s="408"/>
      <c r="AJ221" s="404"/>
      <c r="AK221" s="412"/>
      <c r="AL221" s="15" cm="1">
        <f t="array" ref="AL2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1" s="15" t="str">
        <f>IF(Table6[[#This Row],[FT/WE]]=2,"",Table6[[#This Row],[Name]]&amp;Table6[[#This Row],[Tag]])</f>
        <v/>
      </c>
      <c r="AN221" s="117"/>
      <c r="AP221" s="14" t="str">
        <f t="shared" si="8"/>
        <v/>
      </c>
      <c r="AQ221" s="14" t="str">
        <f t="shared" si="9"/>
        <v/>
      </c>
    </row>
    <row r="222" spans="1:43" ht="14.5">
      <c r="A222" s="117"/>
      <c r="B222" s="201"/>
      <c r="C222" s="209"/>
      <c r="D222" s="210"/>
      <c r="E222" s="131"/>
      <c r="F222" s="132"/>
      <c r="G222" s="131"/>
      <c r="H222" s="117"/>
      <c r="I222" s="201"/>
      <c r="J222" s="201"/>
      <c r="K222" s="202"/>
      <c r="L222" s="202"/>
      <c r="M222" s="202"/>
      <c r="N222" s="201"/>
      <c r="O222" s="201"/>
      <c r="P222" s="202"/>
      <c r="Q222" s="202"/>
      <c r="R222" s="203"/>
      <c r="S222" s="204"/>
      <c r="T222" s="204"/>
      <c r="U222" s="205"/>
      <c r="V222" s="40" t="str" cm="1">
        <f t="array" ref="V2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2" s="15" t="str">
        <f>_xlfn.LET(_xlpm.var,MitarbeiterFTE[[#This Row],[Name]]&amp;"|"&amp;MitarbeiterFTE[[#This Row],[Vorhaben]]&amp;"|"&amp;MitarbeiterFTE[[#This Row],[Monat]]&amp;"|"&amp;MitarbeiterFTE[[#This Row],[Jahr]], IF(_xlpm.var="|||","input missing",_xlpm.var))</f>
        <v>input missing</v>
      </c>
      <c r="AB222" s="15" t="e">
        <f>_xlfn.LET(
_xlpm.start,DATE(MitarbeiterFTE[[#This Row],[Jahr]],MitarbeiterFTE[[#This Row],[Monat]],1),
_xlpm.end,EOMONTH(_xlpm.start,0),
NETWORKDAYS(_xlpm.start,_xlpm.end))</f>
        <v>#NUM!</v>
      </c>
      <c r="AC222" s="318" t="e">
        <f>MitarbeiterFTE[[#This Row],[BWD]]-MitarbeiterFTE[[#This Row],[Sum Abwesend]]</f>
        <v>#NUM!</v>
      </c>
      <c r="AD222" s="318">
        <f>SUMIFS(MitarbeiterFTE[BWD],MitarbeiterFTE[Jahr],MitarbeiterFTE[[#This Row],[Jahr]],MitarbeiterFTE[Name],MitarbeiterFTE[[#This Row],[Name]])</f>
        <v>0</v>
      </c>
      <c r="AE222" s="318">
        <f>SUMIFS(MitarbeiterFTE[NWD],MitarbeiterFTE[Jahr],MitarbeiterFTE[[#This Row],[Jahr]],MitarbeiterFTE[Name],MitarbeiterFTE[[#This Row],[Name]])</f>
        <v>0</v>
      </c>
      <c r="AF222" s="15" t="str">
        <f>IF(MitarbeiterFTE[[#This Row],[HS]]="ja",2,IF(MitarbeiterFTE[[#This Row],[Tech]]="ja",1,IF(MitarbeiterFTE[[#This Row],[Sonst]]="ja",0,"input missing")))</f>
        <v>input missing</v>
      </c>
      <c r="AG222" s="130"/>
      <c r="AH222" s="117"/>
      <c r="AI222" s="408"/>
      <c r="AJ222" s="404"/>
      <c r="AK222" s="412"/>
      <c r="AL222" s="15" cm="1">
        <f t="array" ref="AL2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2" s="15" t="str">
        <f>IF(Table6[[#This Row],[FT/WE]]=2,"",Table6[[#This Row],[Name]]&amp;Table6[[#This Row],[Tag]])</f>
        <v/>
      </c>
      <c r="AN222" s="117"/>
      <c r="AP222" s="14" t="str">
        <f t="shared" si="8"/>
        <v/>
      </c>
      <c r="AQ222" s="14" t="str">
        <f t="shared" si="9"/>
        <v/>
      </c>
    </row>
    <row r="223" spans="1:43" ht="14.5">
      <c r="A223" s="117"/>
      <c r="B223" s="201"/>
      <c r="C223" s="209"/>
      <c r="D223" s="210"/>
      <c r="E223" s="131"/>
      <c r="F223" s="132"/>
      <c r="G223" s="131"/>
      <c r="H223" s="117"/>
      <c r="I223" s="201"/>
      <c r="J223" s="201"/>
      <c r="K223" s="202"/>
      <c r="L223" s="202"/>
      <c r="M223" s="202"/>
      <c r="N223" s="201"/>
      <c r="O223" s="201"/>
      <c r="P223" s="202"/>
      <c r="Q223" s="202"/>
      <c r="R223" s="203"/>
      <c r="S223" s="204"/>
      <c r="T223" s="204"/>
      <c r="U223" s="205"/>
      <c r="V223" s="40" t="str" cm="1">
        <f t="array" ref="V2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3" s="15" t="str">
        <f>_xlfn.LET(_xlpm.var,MitarbeiterFTE[[#This Row],[Name]]&amp;"|"&amp;MitarbeiterFTE[[#This Row],[Vorhaben]]&amp;"|"&amp;MitarbeiterFTE[[#This Row],[Monat]]&amp;"|"&amp;MitarbeiterFTE[[#This Row],[Jahr]], IF(_xlpm.var="|||","input missing",_xlpm.var))</f>
        <v>input missing</v>
      </c>
      <c r="AB223" s="15" t="e">
        <f>_xlfn.LET(
_xlpm.start,DATE(MitarbeiterFTE[[#This Row],[Jahr]],MitarbeiterFTE[[#This Row],[Monat]],1),
_xlpm.end,EOMONTH(_xlpm.start,0),
NETWORKDAYS(_xlpm.start,_xlpm.end))</f>
        <v>#NUM!</v>
      </c>
      <c r="AC223" s="318" t="e">
        <f>MitarbeiterFTE[[#This Row],[BWD]]-MitarbeiterFTE[[#This Row],[Sum Abwesend]]</f>
        <v>#NUM!</v>
      </c>
      <c r="AD223" s="318">
        <f>SUMIFS(MitarbeiterFTE[BWD],MitarbeiterFTE[Jahr],MitarbeiterFTE[[#This Row],[Jahr]],MitarbeiterFTE[Name],MitarbeiterFTE[[#This Row],[Name]])</f>
        <v>0</v>
      </c>
      <c r="AE223" s="318">
        <f>SUMIFS(MitarbeiterFTE[NWD],MitarbeiterFTE[Jahr],MitarbeiterFTE[[#This Row],[Jahr]],MitarbeiterFTE[Name],MitarbeiterFTE[[#This Row],[Name]])</f>
        <v>0</v>
      </c>
      <c r="AF223" s="15" t="str">
        <f>IF(MitarbeiterFTE[[#This Row],[HS]]="ja",2,IF(MitarbeiterFTE[[#This Row],[Tech]]="ja",1,IF(MitarbeiterFTE[[#This Row],[Sonst]]="ja",0,"input missing")))</f>
        <v>input missing</v>
      </c>
      <c r="AG223" s="130"/>
      <c r="AH223" s="117"/>
      <c r="AI223" s="408"/>
      <c r="AJ223" s="404"/>
      <c r="AK223" s="412"/>
      <c r="AL223" s="15" cm="1">
        <f t="array" ref="AL2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3" s="15" t="str">
        <f>IF(Table6[[#This Row],[FT/WE]]=2,"",Table6[[#This Row],[Name]]&amp;Table6[[#This Row],[Tag]])</f>
        <v/>
      </c>
      <c r="AN223" s="117"/>
      <c r="AP223" s="14" t="str">
        <f t="shared" si="8"/>
        <v/>
      </c>
      <c r="AQ223" s="14" t="str">
        <f t="shared" si="9"/>
        <v/>
      </c>
    </row>
    <row r="224" spans="1:43" ht="14.5">
      <c r="A224" s="117"/>
      <c r="B224" s="201"/>
      <c r="C224" s="209"/>
      <c r="D224" s="210"/>
      <c r="E224" s="131"/>
      <c r="F224" s="132"/>
      <c r="G224" s="131"/>
      <c r="H224" s="117"/>
      <c r="I224" s="201"/>
      <c r="J224" s="201"/>
      <c r="K224" s="202"/>
      <c r="L224" s="202"/>
      <c r="M224" s="202"/>
      <c r="N224" s="201"/>
      <c r="O224" s="201"/>
      <c r="P224" s="202"/>
      <c r="Q224" s="202"/>
      <c r="R224" s="203"/>
      <c r="S224" s="204"/>
      <c r="T224" s="204"/>
      <c r="U224" s="205"/>
      <c r="V224" s="40" t="str" cm="1">
        <f t="array" ref="V2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4" s="15" t="str">
        <f>_xlfn.LET(_xlpm.var,MitarbeiterFTE[[#This Row],[Name]]&amp;"|"&amp;MitarbeiterFTE[[#This Row],[Vorhaben]]&amp;"|"&amp;MitarbeiterFTE[[#This Row],[Monat]]&amp;"|"&amp;MitarbeiterFTE[[#This Row],[Jahr]], IF(_xlpm.var="|||","input missing",_xlpm.var))</f>
        <v>input missing</v>
      </c>
      <c r="AB224" s="15" t="e">
        <f>_xlfn.LET(
_xlpm.start,DATE(MitarbeiterFTE[[#This Row],[Jahr]],MitarbeiterFTE[[#This Row],[Monat]],1),
_xlpm.end,EOMONTH(_xlpm.start,0),
NETWORKDAYS(_xlpm.start,_xlpm.end))</f>
        <v>#NUM!</v>
      </c>
      <c r="AC224" s="318" t="e">
        <f>MitarbeiterFTE[[#This Row],[BWD]]-MitarbeiterFTE[[#This Row],[Sum Abwesend]]</f>
        <v>#NUM!</v>
      </c>
      <c r="AD224" s="318">
        <f>SUMIFS(MitarbeiterFTE[BWD],MitarbeiterFTE[Jahr],MitarbeiterFTE[[#This Row],[Jahr]],MitarbeiterFTE[Name],MitarbeiterFTE[[#This Row],[Name]])</f>
        <v>0</v>
      </c>
      <c r="AE224" s="318">
        <f>SUMIFS(MitarbeiterFTE[NWD],MitarbeiterFTE[Jahr],MitarbeiterFTE[[#This Row],[Jahr]],MitarbeiterFTE[Name],MitarbeiterFTE[[#This Row],[Name]])</f>
        <v>0</v>
      </c>
      <c r="AF224" s="15" t="str">
        <f>IF(MitarbeiterFTE[[#This Row],[HS]]="ja",2,IF(MitarbeiterFTE[[#This Row],[Tech]]="ja",1,IF(MitarbeiterFTE[[#This Row],[Sonst]]="ja",0,"input missing")))</f>
        <v>input missing</v>
      </c>
      <c r="AG224" s="130"/>
      <c r="AH224" s="117"/>
      <c r="AI224" s="408"/>
      <c r="AJ224" s="404"/>
      <c r="AK224" s="412"/>
      <c r="AL224" s="15" cm="1">
        <f t="array" ref="AL2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4" s="15" t="str">
        <f>IF(Table6[[#This Row],[FT/WE]]=2,"",Table6[[#This Row],[Name]]&amp;Table6[[#This Row],[Tag]])</f>
        <v/>
      </c>
      <c r="AN224" s="117"/>
      <c r="AP224" s="14" t="str">
        <f t="shared" si="8"/>
        <v/>
      </c>
      <c r="AQ224" s="14" t="str">
        <f t="shared" si="9"/>
        <v/>
      </c>
    </row>
    <row r="225" spans="1:43" ht="14.5">
      <c r="A225" s="117"/>
      <c r="B225" s="201"/>
      <c r="C225" s="209"/>
      <c r="D225" s="210"/>
      <c r="E225" s="131"/>
      <c r="F225" s="132"/>
      <c r="G225" s="131"/>
      <c r="H225" s="117"/>
      <c r="I225" s="201"/>
      <c r="J225" s="201"/>
      <c r="K225" s="202"/>
      <c r="L225" s="202"/>
      <c r="M225" s="202"/>
      <c r="N225" s="201"/>
      <c r="O225" s="201"/>
      <c r="P225" s="202"/>
      <c r="Q225" s="202"/>
      <c r="R225" s="203"/>
      <c r="S225" s="204"/>
      <c r="T225" s="204"/>
      <c r="U225" s="205"/>
      <c r="V225" s="40" t="str" cm="1">
        <f t="array" ref="V2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5" s="15" t="str">
        <f>_xlfn.LET(_xlpm.var,MitarbeiterFTE[[#This Row],[Name]]&amp;"|"&amp;MitarbeiterFTE[[#This Row],[Vorhaben]]&amp;"|"&amp;MitarbeiterFTE[[#This Row],[Monat]]&amp;"|"&amp;MitarbeiterFTE[[#This Row],[Jahr]], IF(_xlpm.var="|||","input missing",_xlpm.var))</f>
        <v>input missing</v>
      </c>
      <c r="AB225" s="15" t="e">
        <f>_xlfn.LET(
_xlpm.start,DATE(MitarbeiterFTE[[#This Row],[Jahr]],MitarbeiterFTE[[#This Row],[Monat]],1),
_xlpm.end,EOMONTH(_xlpm.start,0),
NETWORKDAYS(_xlpm.start,_xlpm.end))</f>
        <v>#NUM!</v>
      </c>
      <c r="AC225" s="318" t="e">
        <f>MitarbeiterFTE[[#This Row],[BWD]]-MitarbeiterFTE[[#This Row],[Sum Abwesend]]</f>
        <v>#NUM!</v>
      </c>
      <c r="AD225" s="318">
        <f>SUMIFS(MitarbeiterFTE[BWD],MitarbeiterFTE[Jahr],MitarbeiterFTE[[#This Row],[Jahr]],MitarbeiterFTE[Name],MitarbeiterFTE[[#This Row],[Name]])</f>
        <v>0</v>
      </c>
      <c r="AE225" s="318">
        <f>SUMIFS(MitarbeiterFTE[NWD],MitarbeiterFTE[Jahr],MitarbeiterFTE[[#This Row],[Jahr]],MitarbeiterFTE[Name],MitarbeiterFTE[[#This Row],[Name]])</f>
        <v>0</v>
      </c>
      <c r="AF225" s="15" t="str">
        <f>IF(MitarbeiterFTE[[#This Row],[HS]]="ja",2,IF(MitarbeiterFTE[[#This Row],[Tech]]="ja",1,IF(MitarbeiterFTE[[#This Row],[Sonst]]="ja",0,"input missing")))</f>
        <v>input missing</v>
      </c>
      <c r="AG225" s="130"/>
      <c r="AH225" s="117"/>
      <c r="AI225" s="408"/>
      <c r="AJ225" s="404"/>
      <c r="AK225" s="412"/>
      <c r="AL225" s="15" cm="1">
        <f t="array" ref="AL2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5" s="15" t="str">
        <f>IF(Table6[[#This Row],[FT/WE]]=2,"",Table6[[#This Row],[Name]]&amp;Table6[[#This Row],[Tag]])</f>
        <v/>
      </c>
      <c r="AN225" s="117"/>
      <c r="AP225" s="14" t="str">
        <f t="shared" si="8"/>
        <v/>
      </c>
      <c r="AQ225" s="14" t="str">
        <f t="shared" si="9"/>
        <v/>
      </c>
    </row>
    <row r="226" spans="1:43" ht="14.5">
      <c r="A226" s="117"/>
      <c r="B226" s="201"/>
      <c r="C226" s="209"/>
      <c r="D226" s="210"/>
      <c r="E226" s="131"/>
      <c r="F226" s="132"/>
      <c r="G226" s="131"/>
      <c r="H226" s="117"/>
      <c r="I226" s="201"/>
      <c r="J226" s="201"/>
      <c r="K226" s="202"/>
      <c r="L226" s="202"/>
      <c r="M226" s="202"/>
      <c r="N226" s="201"/>
      <c r="O226" s="201"/>
      <c r="P226" s="202"/>
      <c r="Q226" s="202"/>
      <c r="R226" s="207"/>
      <c r="S226" s="204"/>
      <c r="T226" s="204"/>
      <c r="U226" s="205"/>
      <c r="V226" s="40" t="str" cm="1">
        <f t="array" ref="V2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6" s="15" t="str">
        <f>_xlfn.LET(_xlpm.var,MitarbeiterFTE[[#This Row],[Name]]&amp;"|"&amp;MitarbeiterFTE[[#This Row],[Vorhaben]]&amp;"|"&amp;MitarbeiterFTE[[#This Row],[Monat]]&amp;"|"&amp;MitarbeiterFTE[[#This Row],[Jahr]], IF(_xlpm.var="|||","input missing",_xlpm.var))</f>
        <v>input missing</v>
      </c>
      <c r="AB226" s="15" t="e">
        <f>_xlfn.LET(
_xlpm.start,DATE(MitarbeiterFTE[[#This Row],[Jahr]],MitarbeiterFTE[[#This Row],[Monat]],1),
_xlpm.end,EOMONTH(_xlpm.start,0),
NETWORKDAYS(_xlpm.start,_xlpm.end))</f>
        <v>#NUM!</v>
      </c>
      <c r="AC226" s="318" t="e">
        <f>MitarbeiterFTE[[#This Row],[BWD]]-MitarbeiterFTE[[#This Row],[Sum Abwesend]]</f>
        <v>#NUM!</v>
      </c>
      <c r="AD226" s="318">
        <f>SUMIFS(MitarbeiterFTE[BWD],MitarbeiterFTE[Jahr],MitarbeiterFTE[[#This Row],[Jahr]],MitarbeiterFTE[Name],MitarbeiterFTE[[#This Row],[Name]])</f>
        <v>0</v>
      </c>
      <c r="AE226" s="318">
        <f>SUMIFS(MitarbeiterFTE[NWD],MitarbeiterFTE[Jahr],MitarbeiterFTE[[#This Row],[Jahr]],MitarbeiterFTE[Name],MitarbeiterFTE[[#This Row],[Name]])</f>
        <v>0</v>
      </c>
      <c r="AF226" s="15" t="str">
        <f>IF(MitarbeiterFTE[[#This Row],[HS]]="ja",2,IF(MitarbeiterFTE[[#This Row],[Tech]]="ja",1,IF(MitarbeiterFTE[[#This Row],[Sonst]]="ja",0,"input missing")))</f>
        <v>input missing</v>
      </c>
      <c r="AG226" s="130"/>
      <c r="AH226" s="117"/>
      <c r="AI226" s="408"/>
      <c r="AJ226" s="404"/>
      <c r="AK226" s="412"/>
      <c r="AL226" s="15" cm="1">
        <f t="array" ref="AL2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6" s="15" t="str">
        <f>IF(Table6[[#This Row],[FT/WE]]=2,"",Table6[[#This Row],[Name]]&amp;Table6[[#This Row],[Tag]])</f>
        <v/>
      </c>
      <c r="AN226" s="117"/>
      <c r="AP226" s="14" t="str">
        <f t="shared" si="8"/>
        <v/>
      </c>
      <c r="AQ226" s="14" t="str">
        <f t="shared" si="9"/>
        <v/>
      </c>
    </row>
    <row r="227" spans="1:43" ht="14.5">
      <c r="A227" s="117"/>
      <c r="B227" s="201"/>
      <c r="C227" s="209"/>
      <c r="D227" s="210"/>
      <c r="E227" s="131"/>
      <c r="F227" s="132"/>
      <c r="G227" s="131"/>
      <c r="H227" s="117"/>
      <c r="I227" s="201"/>
      <c r="J227" s="201"/>
      <c r="K227" s="202"/>
      <c r="L227" s="202"/>
      <c r="M227" s="202"/>
      <c r="N227" s="201"/>
      <c r="O227" s="201"/>
      <c r="P227" s="202"/>
      <c r="Q227" s="202"/>
      <c r="R227" s="207"/>
      <c r="S227" s="204"/>
      <c r="T227" s="204"/>
      <c r="U227" s="205"/>
      <c r="V227" s="40" t="str" cm="1">
        <f t="array" ref="V2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7" s="15" t="str">
        <f>_xlfn.LET(_xlpm.var,MitarbeiterFTE[[#This Row],[Name]]&amp;"|"&amp;MitarbeiterFTE[[#This Row],[Vorhaben]]&amp;"|"&amp;MitarbeiterFTE[[#This Row],[Monat]]&amp;"|"&amp;MitarbeiterFTE[[#This Row],[Jahr]], IF(_xlpm.var="|||","input missing",_xlpm.var))</f>
        <v>input missing</v>
      </c>
      <c r="AB227" s="15" t="e">
        <f>_xlfn.LET(
_xlpm.start,DATE(MitarbeiterFTE[[#This Row],[Jahr]],MitarbeiterFTE[[#This Row],[Monat]],1),
_xlpm.end,EOMONTH(_xlpm.start,0),
NETWORKDAYS(_xlpm.start,_xlpm.end))</f>
        <v>#NUM!</v>
      </c>
      <c r="AC227" s="318" t="e">
        <f>MitarbeiterFTE[[#This Row],[BWD]]-MitarbeiterFTE[[#This Row],[Sum Abwesend]]</f>
        <v>#NUM!</v>
      </c>
      <c r="AD227" s="318">
        <f>SUMIFS(MitarbeiterFTE[BWD],MitarbeiterFTE[Jahr],MitarbeiterFTE[[#This Row],[Jahr]],MitarbeiterFTE[Name],MitarbeiterFTE[[#This Row],[Name]])</f>
        <v>0</v>
      </c>
      <c r="AE227" s="318">
        <f>SUMIFS(MitarbeiterFTE[NWD],MitarbeiterFTE[Jahr],MitarbeiterFTE[[#This Row],[Jahr]],MitarbeiterFTE[Name],MitarbeiterFTE[[#This Row],[Name]])</f>
        <v>0</v>
      </c>
      <c r="AF227" s="15" t="str">
        <f>IF(MitarbeiterFTE[[#This Row],[HS]]="ja",2,IF(MitarbeiterFTE[[#This Row],[Tech]]="ja",1,IF(MitarbeiterFTE[[#This Row],[Sonst]]="ja",0,"input missing")))</f>
        <v>input missing</v>
      </c>
      <c r="AG227" s="130"/>
      <c r="AH227" s="117"/>
      <c r="AI227" s="408"/>
      <c r="AJ227" s="404"/>
      <c r="AK227" s="412"/>
      <c r="AL227" s="15" cm="1">
        <f t="array" ref="AL2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7" s="15" t="str">
        <f>IF(Table6[[#This Row],[FT/WE]]=2,"",Table6[[#This Row],[Name]]&amp;Table6[[#This Row],[Tag]])</f>
        <v/>
      </c>
      <c r="AN227" s="117"/>
      <c r="AP227" s="14" t="str">
        <f t="shared" si="8"/>
        <v/>
      </c>
      <c r="AQ227" s="14" t="str">
        <f t="shared" si="9"/>
        <v/>
      </c>
    </row>
    <row r="228" spans="1:43" ht="14.5">
      <c r="A228" s="117"/>
      <c r="B228" s="201"/>
      <c r="C228" s="209"/>
      <c r="D228" s="210"/>
      <c r="E228" s="131"/>
      <c r="F228" s="132"/>
      <c r="G228" s="131"/>
      <c r="H228" s="117"/>
      <c r="I228" s="201"/>
      <c r="J228" s="201"/>
      <c r="K228" s="202"/>
      <c r="L228" s="202"/>
      <c r="M228" s="202"/>
      <c r="N228" s="201"/>
      <c r="O228" s="201"/>
      <c r="P228" s="202"/>
      <c r="Q228" s="202"/>
      <c r="R228" s="207"/>
      <c r="S228" s="204"/>
      <c r="T228" s="204"/>
      <c r="U228" s="205"/>
      <c r="V228" s="40" t="str" cm="1">
        <f t="array" ref="V2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8" s="15" t="str">
        <f>_xlfn.LET(_xlpm.var,MitarbeiterFTE[[#This Row],[Name]]&amp;"|"&amp;MitarbeiterFTE[[#This Row],[Vorhaben]]&amp;"|"&amp;MitarbeiterFTE[[#This Row],[Monat]]&amp;"|"&amp;MitarbeiterFTE[[#This Row],[Jahr]], IF(_xlpm.var="|||","input missing",_xlpm.var))</f>
        <v>input missing</v>
      </c>
      <c r="AB228" s="15" t="e">
        <f>_xlfn.LET(
_xlpm.start,DATE(MitarbeiterFTE[[#This Row],[Jahr]],MitarbeiterFTE[[#This Row],[Monat]],1),
_xlpm.end,EOMONTH(_xlpm.start,0),
NETWORKDAYS(_xlpm.start,_xlpm.end))</f>
        <v>#NUM!</v>
      </c>
      <c r="AC228" s="318" t="e">
        <f>MitarbeiterFTE[[#This Row],[BWD]]-MitarbeiterFTE[[#This Row],[Sum Abwesend]]</f>
        <v>#NUM!</v>
      </c>
      <c r="AD228" s="318">
        <f>SUMIFS(MitarbeiterFTE[BWD],MitarbeiterFTE[Jahr],MitarbeiterFTE[[#This Row],[Jahr]],MitarbeiterFTE[Name],MitarbeiterFTE[[#This Row],[Name]])</f>
        <v>0</v>
      </c>
      <c r="AE228" s="318">
        <f>SUMIFS(MitarbeiterFTE[NWD],MitarbeiterFTE[Jahr],MitarbeiterFTE[[#This Row],[Jahr]],MitarbeiterFTE[Name],MitarbeiterFTE[[#This Row],[Name]])</f>
        <v>0</v>
      </c>
      <c r="AF228" s="15" t="str">
        <f>IF(MitarbeiterFTE[[#This Row],[HS]]="ja",2,IF(MitarbeiterFTE[[#This Row],[Tech]]="ja",1,IF(MitarbeiterFTE[[#This Row],[Sonst]]="ja",0,"input missing")))</f>
        <v>input missing</v>
      </c>
      <c r="AG228" s="130"/>
      <c r="AH228" s="117"/>
      <c r="AI228" s="408"/>
      <c r="AJ228" s="404"/>
      <c r="AK228" s="412"/>
      <c r="AL228" s="15" cm="1">
        <f t="array" ref="AL2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8" s="15" t="str">
        <f>IF(Table6[[#This Row],[FT/WE]]=2,"",Table6[[#This Row],[Name]]&amp;Table6[[#This Row],[Tag]])</f>
        <v/>
      </c>
      <c r="AN228" s="117"/>
      <c r="AP228" s="14" t="str">
        <f t="shared" si="8"/>
        <v/>
      </c>
      <c r="AQ228" s="14" t="str">
        <f t="shared" si="9"/>
        <v/>
      </c>
    </row>
    <row r="229" spans="1:43" ht="14.5">
      <c r="A229" s="117"/>
      <c r="B229" s="201"/>
      <c r="C229" s="209"/>
      <c r="D229" s="210"/>
      <c r="E229" s="131"/>
      <c r="F229" s="132"/>
      <c r="G229" s="131"/>
      <c r="H229" s="117"/>
      <c r="I229" s="201"/>
      <c r="J229" s="201"/>
      <c r="K229" s="202"/>
      <c r="L229" s="202"/>
      <c r="M229" s="202"/>
      <c r="N229" s="201"/>
      <c r="O229" s="201"/>
      <c r="P229" s="202"/>
      <c r="Q229" s="202"/>
      <c r="R229" s="207"/>
      <c r="S229" s="204"/>
      <c r="T229" s="204"/>
      <c r="U229" s="205"/>
      <c r="V229" s="40" t="str" cm="1">
        <f t="array" ref="V2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29" s="15" t="str">
        <f>_xlfn.LET(_xlpm.var,MitarbeiterFTE[[#This Row],[Name]]&amp;"|"&amp;MitarbeiterFTE[[#This Row],[Vorhaben]]&amp;"|"&amp;MitarbeiterFTE[[#This Row],[Monat]]&amp;"|"&amp;MitarbeiterFTE[[#This Row],[Jahr]], IF(_xlpm.var="|||","input missing",_xlpm.var))</f>
        <v>input missing</v>
      </c>
      <c r="AB229" s="15" t="e">
        <f>_xlfn.LET(
_xlpm.start,DATE(MitarbeiterFTE[[#This Row],[Jahr]],MitarbeiterFTE[[#This Row],[Monat]],1),
_xlpm.end,EOMONTH(_xlpm.start,0),
NETWORKDAYS(_xlpm.start,_xlpm.end))</f>
        <v>#NUM!</v>
      </c>
      <c r="AC229" s="318" t="e">
        <f>MitarbeiterFTE[[#This Row],[BWD]]-MitarbeiterFTE[[#This Row],[Sum Abwesend]]</f>
        <v>#NUM!</v>
      </c>
      <c r="AD229" s="318">
        <f>SUMIFS(MitarbeiterFTE[BWD],MitarbeiterFTE[Jahr],MitarbeiterFTE[[#This Row],[Jahr]],MitarbeiterFTE[Name],MitarbeiterFTE[[#This Row],[Name]])</f>
        <v>0</v>
      </c>
      <c r="AE229" s="318">
        <f>SUMIFS(MitarbeiterFTE[NWD],MitarbeiterFTE[Jahr],MitarbeiterFTE[[#This Row],[Jahr]],MitarbeiterFTE[Name],MitarbeiterFTE[[#This Row],[Name]])</f>
        <v>0</v>
      </c>
      <c r="AF229" s="15" t="str">
        <f>IF(MitarbeiterFTE[[#This Row],[HS]]="ja",2,IF(MitarbeiterFTE[[#This Row],[Tech]]="ja",1,IF(MitarbeiterFTE[[#This Row],[Sonst]]="ja",0,"input missing")))</f>
        <v>input missing</v>
      </c>
      <c r="AG229" s="130"/>
      <c r="AH229" s="117"/>
      <c r="AI229" s="408"/>
      <c r="AJ229" s="404"/>
      <c r="AK229" s="412"/>
      <c r="AL229" s="15" cm="1">
        <f t="array" ref="AL2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29" s="15" t="str">
        <f>IF(Table6[[#This Row],[FT/WE]]=2,"",Table6[[#This Row],[Name]]&amp;Table6[[#This Row],[Tag]])</f>
        <v/>
      </c>
      <c r="AN229" s="117"/>
      <c r="AP229" s="14" t="str">
        <f t="shared" si="8"/>
        <v/>
      </c>
      <c r="AQ229" s="14" t="str">
        <f t="shared" si="9"/>
        <v/>
      </c>
    </row>
    <row r="230" spans="1:43" ht="14.5">
      <c r="A230" s="117"/>
      <c r="B230" s="201"/>
      <c r="C230" s="209"/>
      <c r="D230" s="210"/>
      <c r="E230" s="131"/>
      <c r="F230" s="132"/>
      <c r="G230" s="131"/>
      <c r="H230" s="117"/>
      <c r="I230" s="201"/>
      <c r="J230" s="201"/>
      <c r="K230" s="202"/>
      <c r="L230" s="202"/>
      <c r="M230" s="202"/>
      <c r="N230" s="201"/>
      <c r="O230" s="201"/>
      <c r="P230" s="202"/>
      <c r="Q230" s="202"/>
      <c r="R230" s="207"/>
      <c r="S230" s="204"/>
      <c r="T230" s="204"/>
      <c r="U230" s="205"/>
      <c r="V230" s="40" t="str" cm="1">
        <f t="array" ref="V2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0" s="15" t="str">
        <f>_xlfn.LET(_xlpm.var,MitarbeiterFTE[[#This Row],[Name]]&amp;"|"&amp;MitarbeiterFTE[[#This Row],[Vorhaben]]&amp;"|"&amp;MitarbeiterFTE[[#This Row],[Monat]]&amp;"|"&amp;MitarbeiterFTE[[#This Row],[Jahr]], IF(_xlpm.var="|||","input missing",_xlpm.var))</f>
        <v>input missing</v>
      </c>
      <c r="AB230" s="15" t="e">
        <f>_xlfn.LET(
_xlpm.start,DATE(MitarbeiterFTE[[#This Row],[Jahr]],MitarbeiterFTE[[#This Row],[Monat]],1),
_xlpm.end,EOMONTH(_xlpm.start,0),
NETWORKDAYS(_xlpm.start,_xlpm.end))</f>
        <v>#NUM!</v>
      </c>
      <c r="AC230" s="318" t="e">
        <f>MitarbeiterFTE[[#This Row],[BWD]]-MitarbeiterFTE[[#This Row],[Sum Abwesend]]</f>
        <v>#NUM!</v>
      </c>
      <c r="AD230" s="318">
        <f>SUMIFS(MitarbeiterFTE[BWD],MitarbeiterFTE[Jahr],MitarbeiterFTE[[#This Row],[Jahr]],MitarbeiterFTE[Name],MitarbeiterFTE[[#This Row],[Name]])</f>
        <v>0</v>
      </c>
      <c r="AE230" s="318">
        <f>SUMIFS(MitarbeiterFTE[NWD],MitarbeiterFTE[Jahr],MitarbeiterFTE[[#This Row],[Jahr]],MitarbeiterFTE[Name],MitarbeiterFTE[[#This Row],[Name]])</f>
        <v>0</v>
      </c>
      <c r="AF230" s="15" t="str">
        <f>IF(MitarbeiterFTE[[#This Row],[HS]]="ja",2,IF(MitarbeiterFTE[[#This Row],[Tech]]="ja",1,IF(MitarbeiterFTE[[#This Row],[Sonst]]="ja",0,"input missing")))</f>
        <v>input missing</v>
      </c>
      <c r="AG230" s="130"/>
      <c r="AH230" s="117"/>
      <c r="AI230" s="408"/>
      <c r="AJ230" s="404"/>
      <c r="AK230" s="412"/>
      <c r="AL230" s="15" cm="1">
        <f t="array" ref="AL2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0" s="15" t="str">
        <f>IF(Table6[[#This Row],[FT/WE]]=2,"",Table6[[#This Row],[Name]]&amp;Table6[[#This Row],[Tag]])</f>
        <v/>
      </c>
      <c r="AN230" s="117"/>
      <c r="AP230" s="14" t="str">
        <f t="shared" si="8"/>
        <v/>
      </c>
      <c r="AQ230" s="14" t="str">
        <f t="shared" si="9"/>
        <v/>
      </c>
    </row>
    <row r="231" spans="1:43" ht="14.5">
      <c r="A231" s="117"/>
      <c r="B231" s="201"/>
      <c r="C231" s="209"/>
      <c r="D231" s="210"/>
      <c r="E231" s="131"/>
      <c r="F231" s="132"/>
      <c r="G231" s="131"/>
      <c r="H231" s="117"/>
      <c r="I231" s="201"/>
      <c r="J231" s="201"/>
      <c r="K231" s="202"/>
      <c r="L231" s="202"/>
      <c r="M231" s="202"/>
      <c r="N231" s="201"/>
      <c r="O231" s="201"/>
      <c r="P231" s="202"/>
      <c r="Q231" s="202"/>
      <c r="R231" s="207"/>
      <c r="S231" s="204"/>
      <c r="T231" s="204"/>
      <c r="U231" s="205"/>
      <c r="V231" s="40" t="str" cm="1">
        <f t="array" ref="V2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1" s="15" t="str">
        <f>_xlfn.LET(_xlpm.var,MitarbeiterFTE[[#This Row],[Name]]&amp;"|"&amp;MitarbeiterFTE[[#This Row],[Vorhaben]]&amp;"|"&amp;MitarbeiterFTE[[#This Row],[Monat]]&amp;"|"&amp;MitarbeiterFTE[[#This Row],[Jahr]], IF(_xlpm.var="|||","input missing",_xlpm.var))</f>
        <v>input missing</v>
      </c>
      <c r="AB231" s="15" t="e">
        <f>_xlfn.LET(
_xlpm.start,DATE(MitarbeiterFTE[[#This Row],[Jahr]],MitarbeiterFTE[[#This Row],[Monat]],1),
_xlpm.end,EOMONTH(_xlpm.start,0),
NETWORKDAYS(_xlpm.start,_xlpm.end))</f>
        <v>#NUM!</v>
      </c>
      <c r="AC231" s="318" t="e">
        <f>MitarbeiterFTE[[#This Row],[BWD]]-MitarbeiterFTE[[#This Row],[Sum Abwesend]]</f>
        <v>#NUM!</v>
      </c>
      <c r="AD231" s="318">
        <f>SUMIFS(MitarbeiterFTE[BWD],MitarbeiterFTE[Jahr],MitarbeiterFTE[[#This Row],[Jahr]],MitarbeiterFTE[Name],MitarbeiterFTE[[#This Row],[Name]])</f>
        <v>0</v>
      </c>
      <c r="AE231" s="318">
        <f>SUMIFS(MitarbeiterFTE[NWD],MitarbeiterFTE[Jahr],MitarbeiterFTE[[#This Row],[Jahr]],MitarbeiterFTE[Name],MitarbeiterFTE[[#This Row],[Name]])</f>
        <v>0</v>
      </c>
      <c r="AF231" s="15" t="str">
        <f>IF(MitarbeiterFTE[[#This Row],[HS]]="ja",2,IF(MitarbeiterFTE[[#This Row],[Tech]]="ja",1,IF(MitarbeiterFTE[[#This Row],[Sonst]]="ja",0,"input missing")))</f>
        <v>input missing</v>
      </c>
      <c r="AG231" s="130"/>
      <c r="AH231" s="117"/>
      <c r="AI231" s="408"/>
      <c r="AJ231" s="404"/>
      <c r="AK231" s="412"/>
      <c r="AL231" s="15" cm="1">
        <f t="array" ref="AL2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1" s="15" t="str">
        <f>IF(Table6[[#This Row],[FT/WE]]=2,"",Table6[[#This Row],[Name]]&amp;Table6[[#This Row],[Tag]])</f>
        <v/>
      </c>
      <c r="AN231" s="117"/>
      <c r="AP231" s="14" t="str">
        <f t="shared" si="8"/>
        <v/>
      </c>
      <c r="AQ231" s="14" t="str">
        <f t="shared" si="9"/>
        <v/>
      </c>
    </row>
    <row r="232" spans="1:43" ht="14.5">
      <c r="A232" s="117"/>
      <c r="B232" s="201"/>
      <c r="C232" s="209"/>
      <c r="D232" s="210"/>
      <c r="E232" s="131"/>
      <c r="F232" s="132"/>
      <c r="G232" s="131"/>
      <c r="H232" s="117"/>
      <c r="I232" s="201"/>
      <c r="J232" s="201"/>
      <c r="K232" s="202"/>
      <c r="L232" s="202"/>
      <c r="M232" s="202"/>
      <c r="N232" s="201"/>
      <c r="O232" s="201"/>
      <c r="P232" s="202"/>
      <c r="Q232" s="202"/>
      <c r="R232" s="207"/>
      <c r="S232" s="204"/>
      <c r="T232" s="204"/>
      <c r="U232" s="205"/>
      <c r="V232" s="40" t="str" cm="1">
        <f t="array" ref="V2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2" s="15" t="str">
        <f>_xlfn.LET(_xlpm.var,MitarbeiterFTE[[#This Row],[Name]]&amp;"|"&amp;MitarbeiterFTE[[#This Row],[Vorhaben]]&amp;"|"&amp;MitarbeiterFTE[[#This Row],[Monat]]&amp;"|"&amp;MitarbeiterFTE[[#This Row],[Jahr]], IF(_xlpm.var="|||","input missing",_xlpm.var))</f>
        <v>input missing</v>
      </c>
      <c r="AB232" s="15" t="e">
        <f>_xlfn.LET(
_xlpm.start,DATE(MitarbeiterFTE[[#This Row],[Jahr]],MitarbeiterFTE[[#This Row],[Monat]],1),
_xlpm.end,EOMONTH(_xlpm.start,0),
NETWORKDAYS(_xlpm.start,_xlpm.end))</f>
        <v>#NUM!</v>
      </c>
      <c r="AC232" s="318" t="e">
        <f>MitarbeiterFTE[[#This Row],[BWD]]-MitarbeiterFTE[[#This Row],[Sum Abwesend]]</f>
        <v>#NUM!</v>
      </c>
      <c r="AD232" s="318">
        <f>SUMIFS(MitarbeiterFTE[BWD],MitarbeiterFTE[Jahr],MitarbeiterFTE[[#This Row],[Jahr]],MitarbeiterFTE[Name],MitarbeiterFTE[[#This Row],[Name]])</f>
        <v>0</v>
      </c>
      <c r="AE232" s="318">
        <f>SUMIFS(MitarbeiterFTE[NWD],MitarbeiterFTE[Jahr],MitarbeiterFTE[[#This Row],[Jahr]],MitarbeiterFTE[Name],MitarbeiterFTE[[#This Row],[Name]])</f>
        <v>0</v>
      </c>
      <c r="AF232" s="15" t="str">
        <f>IF(MitarbeiterFTE[[#This Row],[HS]]="ja",2,IF(MitarbeiterFTE[[#This Row],[Tech]]="ja",1,IF(MitarbeiterFTE[[#This Row],[Sonst]]="ja",0,"input missing")))</f>
        <v>input missing</v>
      </c>
      <c r="AG232" s="130"/>
      <c r="AH232" s="117"/>
      <c r="AI232" s="408"/>
      <c r="AJ232" s="404"/>
      <c r="AK232" s="412"/>
      <c r="AL232" s="15" cm="1">
        <f t="array" ref="AL2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2" s="15" t="str">
        <f>IF(Table6[[#This Row],[FT/WE]]=2,"",Table6[[#This Row],[Name]]&amp;Table6[[#This Row],[Tag]])</f>
        <v/>
      </c>
      <c r="AN232" s="117"/>
      <c r="AP232" s="14" t="str">
        <f t="shared" si="8"/>
        <v/>
      </c>
      <c r="AQ232" s="14" t="str">
        <f t="shared" si="9"/>
        <v/>
      </c>
    </row>
    <row r="233" spans="1:43" ht="14.5">
      <c r="A233" s="117"/>
      <c r="B233" s="201"/>
      <c r="C233" s="209"/>
      <c r="D233" s="210"/>
      <c r="E233" s="131"/>
      <c r="F233" s="132"/>
      <c r="G233" s="131"/>
      <c r="H233" s="117"/>
      <c r="I233" s="201"/>
      <c r="J233" s="201"/>
      <c r="K233" s="202"/>
      <c r="L233" s="202"/>
      <c r="M233" s="202"/>
      <c r="N233" s="201"/>
      <c r="O233" s="201"/>
      <c r="P233" s="202"/>
      <c r="Q233" s="202"/>
      <c r="R233" s="207"/>
      <c r="S233" s="204"/>
      <c r="T233" s="204"/>
      <c r="U233" s="205"/>
      <c r="V233" s="40" t="str" cm="1">
        <f t="array" ref="V2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3" s="15" t="str">
        <f>_xlfn.LET(_xlpm.var,MitarbeiterFTE[[#This Row],[Name]]&amp;"|"&amp;MitarbeiterFTE[[#This Row],[Vorhaben]]&amp;"|"&amp;MitarbeiterFTE[[#This Row],[Monat]]&amp;"|"&amp;MitarbeiterFTE[[#This Row],[Jahr]], IF(_xlpm.var="|||","input missing",_xlpm.var))</f>
        <v>input missing</v>
      </c>
      <c r="AB233" s="15" t="e">
        <f>_xlfn.LET(
_xlpm.start,DATE(MitarbeiterFTE[[#This Row],[Jahr]],MitarbeiterFTE[[#This Row],[Monat]],1),
_xlpm.end,EOMONTH(_xlpm.start,0),
NETWORKDAYS(_xlpm.start,_xlpm.end))</f>
        <v>#NUM!</v>
      </c>
      <c r="AC233" s="318" t="e">
        <f>MitarbeiterFTE[[#This Row],[BWD]]-MitarbeiterFTE[[#This Row],[Sum Abwesend]]</f>
        <v>#NUM!</v>
      </c>
      <c r="AD233" s="318">
        <f>SUMIFS(MitarbeiterFTE[BWD],MitarbeiterFTE[Jahr],MitarbeiterFTE[[#This Row],[Jahr]],MitarbeiterFTE[Name],MitarbeiterFTE[[#This Row],[Name]])</f>
        <v>0</v>
      </c>
      <c r="AE233" s="318">
        <f>SUMIFS(MitarbeiterFTE[NWD],MitarbeiterFTE[Jahr],MitarbeiterFTE[[#This Row],[Jahr]],MitarbeiterFTE[Name],MitarbeiterFTE[[#This Row],[Name]])</f>
        <v>0</v>
      </c>
      <c r="AF233" s="15" t="str">
        <f>IF(MitarbeiterFTE[[#This Row],[HS]]="ja",2,IF(MitarbeiterFTE[[#This Row],[Tech]]="ja",1,IF(MitarbeiterFTE[[#This Row],[Sonst]]="ja",0,"input missing")))</f>
        <v>input missing</v>
      </c>
      <c r="AG233" s="130"/>
      <c r="AH233" s="117"/>
      <c r="AI233" s="408"/>
      <c r="AJ233" s="404"/>
      <c r="AK233" s="412"/>
      <c r="AL233" s="15" cm="1">
        <f t="array" ref="AL2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3" s="15" t="str">
        <f>IF(Table6[[#This Row],[FT/WE]]=2,"",Table6[[#This Row],[Name]]&amp;Table6[[#This Row],[Tag]])</f>
        <v/>
      </c>
      <c r="AN233" s="117"/>
      <c r="AP233" s="14" t="str">
        <f t="shared" si="8"/>
        <v/>
      </c>
      <c r="AQ233" s="14" t="str">
        <f t="shared" si="9"/>
        <v/>
      </c>
    </row>
    <row r="234" spans="1:43" ht="14.5">
      <c r="A234" s="117"/>
      <c r="B234" s="201"/>
      <c r="C234" s="209"/>
      <c r="D234" s="210"/>
      <c r="E234" s="131"/>
      <c r="F234" s="132"/>
      <c r="G234" s="131"/>
      <c r="H234" s="117"/>
      <c r="I234" s="201"/>
      <c r="J234" s="201"/>
      <c r="K234" s="202"/>
      <c r="L234" s="202"/>
      <c r="M234" s="202"/>
      <c r="N234" s="201"/>
      <c r="O234" s="201"/>
      <c r="P234" s="202"/>
      <c r="Q234" s="202"/>
      <c r="R234" s="207"/>
      <c r="S234" s="204"/>
      <c r="T234" s="204"/>
      <c r="U234" s="205"/>
      <c r="V234" s="40" t="str" cm="1">
        <f t="array" ref="V2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4" s="15" t="str">
        <f>_xlfn.LET(_xlpm.var,MitarbeiterFTE[[#This Row],[Name]]&amp;"|"&amp;MitarbeiterFTE[[#This Row],[Vorhaben]]&amp;"|"&amp;MitarbeiterFTE[[#This Row],[Monat]]&amp;"|"&amp;MitarbeiterFTE[[#This Row],[Jahr]], IF(_xlpm.var="|||","input missing",_xlpm.var))</f>
        <v>input missing</v>
      </c>
      <c r="AB234" s="15" t="e">
        <f>_xlfn.LET(
_xlpm.start,DATE(MitarbeiterFTE[[#This Row],[Jahr]],MitarbeiterFTE[[#This Row],[Monat]],1),
_xlpm.end,EOMONTH(_xlpm.start,0),
NETWORKDAYS(_xlpm.start,_xlpm.end))</f>
        <v>#NUM!</v>
      </c>
      <c r="AC234" s="318" t="e">
        <f>MitarbeiterFTE[[#This Row],[BWD]]-MitarbeiterFTE[[#This Row],[Sum Abwesend]]</f>
        <v>#NUM!</v>
      </c>
      <c r="AD234" s="318">
        <f>SUMIFS(MitarbeiterFTE[BWD],MitarbeiterFTE[Jahr],MitarbeiterFTE[[#This Row],[Jahr]],MitarbeiterFTE[Name],MitarbeiterFTE[[#This Row],[Name]])</f>
        <v>0</v>
      </c>
      <c r="AE234" s="318">
        <f>SUMIFS(MitarbeiterFTE[NWD],MitarbeiterFTE[Jahr],MitarbeiterFTE[[#This Row],[Jahr]],MitarbeiterFTE[Name],MitarbeiterFTE[[#This Row],[Name]])</f>
        <v>0</v>
      </c>
      <c r="AF234" s="15" t="str">
        <f>IF(MitarbeiterFTE[[#This Row],[HS]]="ja",2,IF(MitarbeiterFTE[[#This Row],[Tech]]="ja",1,IF(MitarbeiterFTE[[#This Row],[Sonst]]="ja",0,"input missing")))</f>
        <v>input missing</v>
      </c>
      <c r="AG234" s="130"/>
      <c r="AH234" s="117"/>
      <c r="AI234" s="408"/>
      <c r="AJ234" s="404"/>
      <c r="AK234" s="412"/>
      <c r="AL234" s="15" cm="1">
        <f t="array" ref="AL2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4" s="15" t="str">
        <f>IF(Table6[[#This Row],[FT/WE]]=2,"",Table6[[#This Row],[Name]]&amp;Table6[[#This Row],[Tag]])</f>
        <v/>
      </c>
      <c r="AN234" s="117"/>
      <c r="AP234" s="14" t="str">
        <f t="shared" si="8"/>
        <v/>
      </c>
      <c r="AQ234" s="14" t="str">
        <f t="shared" si="9"/>
        <v/>
      </c>
    </row>
    <row r="235" spans="1:43" ht="14.5">
      <c r="A235" s="117"/>
      <c r="B235" s="201"/>
      <c r="C235" s="209"/>
      <c r="D235" s="210"/>
      <c r="E235" s="131"/>
      <c r="F235" s="132"/>
      <c r="G235" s="131"/>
      <c r="H235" s="117"/>
      <c r="I235" s="201"/>
      <c r="J235" s="201"/>
      <c r="K235" s="202"/>
      <c r="L235" s="202"/>
      <c r="M235" s="202"/>
      <c r="N235" s="201"/>
      <c r="O235" s="201"/>
      <c r="P235" s="202"/>
      <c r="Q235" s="202"/>
      <c r="R235" s="207"/>
      <c r="S235" s="204"/>
      <c r="T235" s="204"/>
      <c r="U235" s="205"/>
      <c r="V235" s="40" t="str" cm="1">
        <f t="array" ref="V2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5" s="15" t="str">
        <f>_xlfn.LET(_xlpm.var,MitarbeiterFTE[[#This Row],[Name]]&amp;"|"&amp;MitarbeiterFTE[[#This Row],[Vorhaben]]&amp;"|"&amp;MitarbeiterFTE[[#This Row],[Monat]]&amp;"|"&amp;MitarbeiterFTE[[#This Row],[Jahr]], IF(_xlpm.var="|||","input missing",_xlpm.var))</f>
        <v>input missing</v>
      </c>
      <c r="AB235" s="15" t="e">
        <f>_xlfn.LET(
_xlpm.start,DATE(MitarbeiterFTE[[#This Row],[Jahr]],MitarbeiterFTE[[#This Row],[Monat]],1),
_xlpm.end,EOMONTH(_xlpm.start,0),
NETWORKDAYS(_xlpm.start,_xlpm.end))</f>
        <v>#NUM!</v>
      </c>
      <c r="AC235" s="318" t="e">
        <f>MitarbeiterFTE[[#This Row],[BWD]]-MitarbeiterFTE[[#This Row],[Sum Abwesend]]</f>
        <v>#NUM!</v>
      </c>
      <c r="AD235" s="318">
        <f>SUMIFS(MitarbeiterFTE[BWD],MitarbeiterFTE[Jahr],MitarbeiterFTE[[#This Row],[Jahr]],MitarbeiterFTE[Name],MitarbeiterFTE[[#This Row],[Name]])</f>
        <v>0</v>
      </c>
      <c r="AE235" s="318">
        <f>SUMIFS(MitarbeiterFTE[NWD],MitarbeiterFTE[Jahr],MitarbeiterFTE[[#This Row],[Jahr]],MitarbeiterFTE[Name],MitarbeiterFTE[[#This Row],[Name]])</f>
        <v>0</v>
      </c>
      <c r="AF235" s="15" t="str">
        <f>IF(MitarbeiterFTE[[#This Row],[HS]]="ja",2,IF(MitarbeiterFTE[[#This Row],[Tech]]="ja",1,IF(MitarbeiterFTE[[#This Row],[Sonst]]="ja",0,"input missing")))</f>
        <v>input missing</v>
      </c>
      <c r="AG235" s="130"/>
      <c r="AH235" s="117"/>
      <c r="AI235" s="408"/>
      <c r="AJ235" s="404"/>
      <c r="AK235" s="412"/>
      <c r="AL235" s="15" cm="1">
        <f t="array" ref="AL2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5" s="15" t="str">
        <f>IF(Table6[[#This Row],[FT/WE]]=2,"",Table6[[#This Row],[Name]]&amp;Table6[[#This Row],[Tag]])</f>
        <v/>
      </c>
      <c r="AN235" s="117"/>
      <c r="AP235" s="14" t="str">
        <f t="shared" si="8"/>
        <v/>
      </c>
      <c r="AQ235" s="14" t="str">
        <f t="shared" si="9"/>
        <v/>
      </c>
    </row>
    <row r="236" spans="1:43" ht="14.5">
      <c r="A236" s="117"/>
      <c r="B236" s="201"/>
      <c r="C236" s="209"/>
      <c r="D236" s="210"/>
      <c r="E236" s="131"/>
      <c r="F236" s="132"/>
      <c r="G236" s="131"/>
      <c r="H236" s="117"/>
      <c r="I236" s="201"/>
      <c r="J236" s="201"/>
      <c r="K236" s="202"/>
      <c r="L236" s="202"/>
      <c r="M236" s="202"/>
      <c r="N236" s="201"/>
      <c r="O236" s="201"/>
      <c r="P236" s="202"/>
      <c r="Q236" s="202"/>
      <c r="R236" s="207"/>
      <c r="S236" s="204"/>
      <c r="T236" s="204"/>
      <c r="U236" s="205"/>
      <c r="V236" s="40" t="str" cm="1">
        <f t="array" ref="V2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6" s="15" t="str">
        <f>_xlfn.LET(_xlpm.var,MitarbeiterFTE[[#This Row],[Name]]&amp;"|"&amp;MitarbeiterFTE[[#This Row],[Vorhaben]]&amp;"|"&amp;MitarbeiterFTE[[#This Row],[Monat]]&amp;"|"&amp;MitarbeiterFTE[[#This Row],[Jahr]], IF(_xlpm.var="|||","input missing",_xlpm.var))</f>
        <v>input missing</v>
      </c>
      <c r="AB236" s="15" t="e">
        <f>_xlfn.LET(
_xlpm.start,DATE(MitarbeiterFTE[[#This Row],[Jahr]],MitarbeiterFTE[[#This Row],[Monat]],1),
_xlpm.end,EOMONTH(_xlpm.start,0),
NETWORKDAYS(_xlpm.start,_xlpm.end))</f>
        <v>#NUM!</v>
      </c>
      <c r="AC236" s="318" t="e">
        <f>MitarbeiterFTE[[#This Row],[BWD]]-MitarbeiterFTE[[#This Row],[Sum Abwesend]]</f>
        <v>#NUM!</v>
      </c>
      <c r="AD236" s="318">
        <f>SUMIFS(MitarbeiterFTE[BWD],MitarbeiterFTE[Jahr],MitarbeiterFTE[[#This Row],[Jahr]],MitarbeiterFTE[Name],MitarbeiterFTE[[#This Row],[Name]])</f>
        <v>0</v>
      </c>
      <c r="AE236" s="318">
        <f>SUMIFS(MitarbeiterFTE[NWD],MitarbeiterFTE[Jahr],MitarbeiterFTE[[#This Row],[Jahr]],MitarbeiterFTE[Name],MitarbeiterFTE[[#This Row],[Name]])</f>
        <v>0</v>
      </c>
      <c r="AF236" s="15" t="str">
        <f>IF(MitarbeiterFTE[[#This Row],[HS]]="ja",2,IF(MitarbeiterFTE[[#This Row],[Tech]]="ja",1,IF(MitarbeiterFTE[[#This Row],[Sonst]]="ja",0,"input missing")))</f>
        <v>input missing</v>
      </c>
      <c r="AG236" s="130"/>
      <c r="AH236" s="117"/>
      <c r="AI236" s="408"/>
      <c r="AJ236" s="404"/>
      <c r="AK236" s="412"/>
      <c r="AL236" s="15" cm="1">
        <f t="array" ref="AL2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6" s="15" t="str">
        <f>IF(Table6[[#This Row],[FT/WE]]=2,"",Table6[[#This Row],[Name]]&amp;Table6[[#This Row],[Tag]])</f>
        <v/>
      </c>
      <c r="AN236" s="117"/>
      <c r="AP236" s="14" t="str">
        <f t="shared" si="8"/>
        <v/>
      </c>
      <c r="AQ236" s="14" t="str">
        <f t="shared" si="9"/>
        <v/>
      </c>
    </row>
    <row r="237" spans="1:43" ht="14.5">
      <c r="A237" s="117"/>
      <c r="B237" s="201"/>
      <c r="C237" s="209"/>
      <c r="D237" s="210"/>
      <c r="E237" s="131"/>
      <c r="F237" s="132"/>
      <c r="G237" s="131"/>
      <c r="H237" s="117"/>
      <c r="I237" s="201"/>
      <c r="J237" s="201"/>
      <c r="K237" s="202"/>
      <c r="L237" s="202"/>
      <c r="M237" s="202"/>
      <c r="N237" s="201"/>
      <c r="O237" s="201"/>
      <c r="P237" s="202"/>
      <c r="Q237" s="202"/>
      <c r="R237" s="207"/>
      <c r="S237" s="204"/>
      <c r="T237" s="204"/>
      <c r="U237" s="205"/>
      <c r="V237" s="40" t="str" cm="1">
        <f t="array" ref="V2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7" s="15" t="str">
        <f>_xlfn.LET(_xlpm.var,MitarbeiterFTE[[#This Row],[Name]]&amp;"|"&amp;MitarbeiterFTE[[#This Row],[Vorhaben]]&amp;"|"&amp;MitarbeiterFTE[[#This Row],[Monat]]&amp;"|"&amp;MitarbeiterFTE[[#This Row],[Jahr]], IF(_xlpm.var="|||","input missing",_xlpm.var))</f>
        <v>input missing</v>
      </c>
      <c r="AB237" s="15" t="e">
        <f>_xlfn.LET(
_xlpm.start,DATE(MitarbeiterFTE[[#This Row],[Jahr]],MitarbeiterFTE[[#This Row],[Monat]],1),
_xlpm.end,EOMONTH(_xlpm.start,0),
NETWORKDAYS(_xlpm.start,_xlpm.end))</f>
        <v>#NUM!</v>
      </c>
      <c r="AC237" s="318" t="e">
        <f>MitarbeiterFTE[[#This Row],[BWD]]-MitarbeiterFTE[[#This Row],[Sum Abwesend]]</f>
        <v>#NUM!</v>
      </c>
      <c r="AD237" s="318">
        <f>SUMIFS(MitarbeiterFTE[BWD],MitarbeiterFTE[Jahr],MitarbeiterFTE[[#This Row],[Jahr]],MitarbeiterFTE[Name],MitarbeiterFTE[[#This Row],[Name]])</f>
        <v>0</v>
      </c>
      <c r="AE237" s="318">
        <f>SUMIFS(MitarbeiterFTE[NWD],MitarbeiterFTE[Jahr],MitarbeiterFTE[[#This Row],[Jahr]],MitarbeiterFTE[Name],MitarbeiterFTE[[#This Row],[Name]])</f>
        <v>0</v>
      </c>
      <c r="AF237" s="15" t="str">
        <f>IF(MitarbeiterFTE[[#This Row],[HS]]="ja",2,IF(MitarbeiterFTE[[#This Row],[Tech]]="ja",1,IF(MitarbeiterFTE[[#This Row],[Sonst]]="ja",0,"input missing")))</f>
        <v>input missing</v>
      </c>
      <c r="AG237" s="130"/>
      <c r="AH237" s="117"/>
      <c r="AI237" s="408"/>
      <c r="AJ237" s="404"/>
      <c r="AK237" s="412"/>
      <c r="AL237" s="15" cm="1">
        <f t="array" ref="AL2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7" s="15" t="str">
        <f>IF(Table6[[#This Row],[FT/WE]]=2,"",Table6[[#This Row],[Name]]&amp;Table6[[#This Row],[Tag]])</f>
        <v/>
      </c>
      <c r="AN237" s="117"/>
      <c r="AP237" s="14" t="str">
        <f t="shared" si="8"/>
        <v/>
      </c>
      <c r="AQ237" s="14" t="str">
        <f t="shared" si="9"/>
        <v/>
      </c>
    </row>
    <row r="238" spans="1:43" ht="14.5">
      <c r="A238" s="117"/>
      <c r="B238" s="201"/>
      <c r="C238" s="209"/>
      <c r="D238" s="210"/>
      <c r="E238" s="131"/>
      <c r="F238" s="132"/>
      <c r="G238" s="131"/>
      <c r="H238" s="117"/>
      <c r="I238" s="201"/>
      <c r="J238" s="201"/>
      <c r="K238" s="202"/>
      <c r="L238" s="202"/>
      <c r="M238" s="202"/>
      <c r="N238" s="201"/>
      <c r="O238" s="201"/>
      <c r="P238" s="202"/>
      <c r="Q238" s="202"/>
      <c r="R238" s="207"/>
      <c r="S238" s="204"/>
      <c r="T238" s="204"/>
      <c r="U238" s="205"/>
      <c r="V238" s="40" t="str" cm="1">
        <f t="array" ref="V2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8" s="15" t="str">
        <f>_xlfn.LET(_xlpm.var,MitarbeiterFTE[[#This Row],[Name]]&amp;"|"&amp;MitarbeiterFTE[[#This Row],[Vorhaben]]&amp;"|"&amp;MitarbeiterFTE[[#This Row],[Monat]]&amp;"|"&amp;MitarbeiterFTE[[#This Row],[Jahr]], IF(_xlpm.var="|||","input missing",_xlpm.var))</f>
        <v>input missing</v>
      </c>
      <c r="AB238" s="15" t="e">
        <f>_xlfn.LET(
_xlpm.start,DATE(MitarbeiterFTE[[#This Row],[Jahr]],MitarbeiterFTE[[#This Row],[Monat]],1),
_xlpm.end,EOMONTH(_xlpm.start,0),
NETWORKDAYS(_xlpm.start,_xlpm.end))</f>
        <v>#NUM!</v>
      </c>
      <c r="AC238" s="318" t="e">
        <f>MitarbeiterFTE[[#This Row],[BWD]]-MitarbeiterFTE[[#This Row],[Sum Abwesend]]</f>
        <v>#NUM!</v>
      </c>
      <c r="AD238" s="318">
        <f>SUMIFS(MitarbeiterFTE[BWD],MitarbeiterFTE[Jahr],MitarbeiterFTE[[#This Row],[Jahr]],MitarbeiterFTE[Name],MitarbeiterFTE[[#This Row],[Name]])</f>
        <v>0</v>
      </c>
      <c r="AE238" s="318">
        <f>SUMIFS(MitarbeiterFTE[NWD],MitarbeiterFTE[Jahr],MitarbeiterFTE[[#This Row],[Jahr]],MitarbeiterFTE[Name],MitarbeiterFTE[[#This Row],[Name]])</f>
        <v>0</v>
      </c>
      <c r="AF238" s="15" t="str">
        <f>IF(MitarbeiterFTE[[#This Row],[HS]]="ja",2,IF(MitarbeiterFTE[[#This Row],[Tech]]="ja",1,IF(MitarbeiterFTE[[#This Row],[Sonst]]="ja",0,"input missing")))</f>
        <v>input missing</v>
      </c>
      <c r="AG238" s="130"/>
      <c r="AH238" s="117"/>
      <c r="AI238" s="408"/>
      <c r="AJ238" s="404"/>
      <c r="AK238" s="412"/>
      <c r="AL238" s="15" cm="1">
        <f t="array" ref="AL2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8" s="15" t="str">
        <f>IF(Table6[[#This Row],[FT/WE]]=2,"",Table6[[#This Row],[Name]]&amp;Table6[[#This Row],[Tag]])</f>
        <v/>
      </c>
      <c r="AN238" s="117"/>
      <c r="AP238" s="14" t="str">
        <f t="shared" si="8"/>
        <v/>
      </c>
      <c r="AQ238" s="14" t="str">
        <f t="shared" si="9"/>
        <v/>
      </c>
    </row>
    <row r="239" spans="1:43" ht="14.5">
      <c r="A239" s="117"/>
      <c r="B239" s="201"/>
      <c r="C239" s="209"/>
      <c r="D239" s="210"/>
      <c r="E239" s="131"/>
      <c r="F239" s="132"/>
      <c r="G239" s="131"/>
      <c r="H239" s="117"/>
      <c r="I239" s="201"/>
      <c r="J239" s="201"/>
      <c r="K239" s="202"/>
      <c r="L239" s="202"/>
      <c r="M239" s="202"/>
      <c r="N239" s="201"/>
      <c r="O239" s="201"/>
      <c r="P239" s="202"/>
      <c r="Q239" s="202"/>
      <c r="R239" s="207"/>
      <c r="S239" s="204"/>
      <c r="T239" s="204"/>
      <c r="U239" s="205"/>
      <c r="V239" s="40" t="str" cm="1">
        <f t="array" ref="V2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39" s="15" t="str">
        <f>_xlfn.LET(_xlpm.var,MitarbeiterFTE[[#This Row],[Name]]&amp;"|"&amp;MitarbeiterFTE[[#This Row],[Vorhaben]]&amp;"|"&amp;MitarbeiterFTE[[#This Row],[Monat]]&amp;"|"&amp;MitarbeiterFTE[[#This Row],[Jahr]], IF(_xlpm.var="|||","input missing",_xlpm.var))</f>
        <v>input missing</v>
      </c>
      <c r="AB239" s="15" t="e">
        <f>_xlfn.LET(
_xlpm.start,DATE(MitarbeiterFTE[[#This Row],[Jahr]],MitarbeiterFTE[[#This Row],[Monat]],1),
_xlpm.end,EOMONTH(_xlpm.start,0),
NETWORKDAYS(_xlpm.start,_xlpm.end))</f>
        <v>#NUM!</v>
      </c>
      <c r="AC239" s="318" t="e">
        <f>MitarbeiterFTE[[#This Row],[BWD]]-MitarbeiterFTE[[#This Row],[Sum Abwesend]]</f>
        <v>#NUM!</v>
      </c>
      <c r="AD239" s="318">
        <f>SUMIFS(MitarbeiterFTE[BWD],MitarbeiterFTE[Jahr],MitarbeiterFTE[[#This Row],[Jahr]],MitarbeiterFTE[Name],MitarbeiterFTE[[#This Row],[Name]])</f>
        <v>0</v>
      </c>
      <c r="AE239" s="318">
        <f>SUMIFS(MitarbeiterFTE[NWD],MitarbeiterFTE[Jahr],MitarbeiterFTE[[#This Row],[Jahr]],MitarbeiterFTE[Name],MitarbeiterFTE[[#This Row],[Name]])</f>
        <v>0</v>
      </c>
      <c r="AF239" s="15" t="str">
        <f>IF(MitarbeiterFTE[[#This Row],[HS]]="ja",2,IF(MitarbeiterFTE[[#This Row],[Tech]]="ja",1,IF(MitarbeiterFTE[[#This Row],[Sonst]]="ja",0,"input missing")))</f>
        <v>input missing</v>
      </c>
      <c r="AG239" s="130"/>
      <c r="AH239" s="117"/>
      <c r="AI239" s="408"/>
      <c r="AJ239" s="404"/>
      <c r="AK239" s="412"/>
      <c r="AL239" s="15" cm="1">
        <f t="array" ref="AL2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39" s="15" t="str">
        <f>IF(Table6[[#This Row],[FT/WE]]=2,"",Table6[[#This Row],[Name]]&amp;Table6[[#This Row],[Tag]])</f>
        <v/>
      </c>
      <c r="AN239" s="117"/>
      <c r="AP239" s="14" t="str">
        <f t="shared" si="8"/>
        <v/>
      </c>
      <c r="AQ239" s="14" t="str">
        <f t="shared" si="9"/>
        <v/>
      </c>
    </row>
    <row r="240" spans="1:43" ht="14.5">
      <c r="A240" s="117"/>
      <c r="B240" s="201"/>
      <c r="C240" s="209"/>
      <c r="D240" s="210"/>
      <c r="E240" s="131"/>
      <c r="F240" s="132"/>
      <c r="G240" s="131"/>
      <c r="H240" s="117"/>
      <c r="I240" s="201"/>
      <c r="J240" s="201"/>
      <c r="K240" s="202"/>
      <c r="L240" s="202"/>
      <c r="M240" s="202"/>
      <c r="N240" s="201"/>
      <c r="O240" s="201"/>
      <c r="P240" s="202"/>
      <c r="Q240" s="202"/>
      <c r="R240" s="207"/>
      <c r="S240" s="204"/>
      <c r="T240" s="204"/>
      <c r="U240" s="205"/>
      <c r="V240" s="40" t="str" cm="1">
        <f t="array" ref="V2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0" s="15" t="str">
        <f>_xlfn.LET(_xlpm.var,MitarbeiterFTE[[#This Row],[Name]]&amp;"|"&amp;MitarbeiterFTE[[#This Row],[Vorhaben]]&amp;"|"&amp;MitarbeiterFTE[[#This Row],[Monat]]&amp;"|"&amp;MitarbeiterFTE[[#This Row],[Jahr]], IF(_xlpm.var="|||","input missing",_xlpm.var))</f>
        <v>input missing</v>
      </c>
      <c r="AB240" s="15" t="e">
        <f>_xlfn.LET(
_xlpm.start,DATE(MitarbeiterFTE[[#This Row],[Jahr]],MitarbeiterFTE[[#This Row],[Monat]],1),
_xlpm.end,EOMONTH(_xlpm.start,0),
NETWORKDAYS(_xlpm.start,_xlpm.end))</f>
        <v>#NUM!</v>
      </c>
      <c r="AC240" s="318" t="e">
        <f>MitarbeiterFTE[[#This Row],[BWD]]-MitarbeiterFTE[[#This Row],[Sum Abwesend]]</f>
        <v>#NUM!</v>
      </c>
      <c r="AD240" s="318">
        <f>SUMIFS(MitarbeiterFTE[BWD],MitarbeiterFTE[Jahr],MitarbeiterFTE[[#This Row],[Jahr]],MitarbeiterFTE[Name],MitarbeiterFTE[[#This Row],[Name]])</f>
        <v>0</v>
      </c>
      <c r="AE240" s="318">
        <f>SUMIFS(MitarbeiterFTE[NWD],MitarbeiterFTE[Jahr],MitarbeiterFTE[[#This Row],[Jahr]],MitarbeiterFTE[Name],MitarbeiterFTE[[#This Row],[Name]])</f>
        <v>0</v>
      </c>
      <c r="AF240" s="15" t="str">
        <f>IF(MitarbeiterFTE[[#This Row],[HS]]="ja",2,IF(MitarbeiterFTE[[#This Row],[Tech]]="ja",1,IF(MitarbeiterFTE[[#This Row],[Sonst]]="ja",0,"input missing")))</f>
        <v>input missing</v>
      </c>
      <c r="AG240" s="130"/>
      <c r="AH240" s="117"/>
      <c r="AI240" s="408"/>
      <c r="AJ240" s="404"/>
      <c r="AK240" s="412"/>
      <c r="AL240" s="15" cm="1">
        <f t="array" ref="AL2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0" s="15" t="str">
        <f>IF(Table6[[#This Row],[FT/WE]]=2,"",Table6[[#This Row],[Name]]&amp;Table6[[#This Row],[Tag]])</f>
        <v/>
      </c>
      <c r="AN240" s="117"/>
      <c r="AP240" s="14" t="str">
        <f t="shared" si="8"/>
        <v/>
      </c>
      <c r="AQ240" s="14" t="str">
        <f t="shared" si="9"/>
        <v/>
      </c>
    </row>
    <row r="241" spans="1:43" ht="14.5">
      <c r="A241" s="117"/>
      <c r="B241" s="201"/>
      <c r="C241" s="209"/>
      <c r="D241" s="210"/>
      <c r="E241" s="131"/>
      <c r="F241" s="132"/>
      <c r="G241" s="131"/>
      <c r="H241" s="117"/>
      <c r="I241" s="201"/>
      <c r="J241" s="201"/>
      <c r="K241" s="202"/>
      <c r="L241" s="202"/>
      <c r="M241" s="202"/>
      <c r="N241" s="201"/>
      <c r="O241" s="201"/>
      <c r="P241" s="202"/>
      <c r="Q241" s="202"/>
      <c r="R241" s="207"/>
      <c r="S241" s="204"/>
      <c r="T241" s="204"/>
      <c r="U241" s="205"/>
      <c r="V241" s="40" t="str" cm="1">
        <f t="array" ref="V2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1" s="15" t="str">
        <f>_xlfn.LET(_xlpm.var,MitarbeiterFTE[[#This Row],[Name]]&amp;"|"&amp;MitarbeiterFTE[[#This Row],[Vorhaben]]&amp;"|"&amp;MitarbeiterFTE[[#This Row],[Monat]]&amp;"|"&amp;MitarbeiterFTE[[#This Row],[Jahr]], IF(_xlpm.var="|||","input missing",_xlpm.var))</f>
        <v>input missing</v>
      </c>
      <c r="AB241" s="15" t="e">
        <f>_xlfn.LET(
_xlpm.start,DATE(MitarbeiterFTE[[#This Row],[Jahr]],MitarbeiterFTE[[#This Row],[Monat]],1),
_xlpm.end,EOMONTH(_xlpm.start,0),
NETWORKDAYS(_xlpm.start,_xlpm.end))</f>
        <v>#NUM!</v>
      </c>
      <c r="AC241" s="318" t="e">
        <f>MitarbeiterFTE[[#This Row],[BWD]]-MitarbeiterFTE[[#This Row],[Sum Abwesend]]</f>
        <v>#NUM!</v>
      </c>
      <c r="AD241" s="318">
        <f>SUMIFS(MitarbeiterFTE[BWD],MitarbeiterFTE[Jahr],MitarbeiterFTE[[#This Row],[Jahr]],MitarbeiterFTE[Name],MitarbeiterFTE[[#This Row],[Name]])</f>
        <v>0</v>
      </c>
      <c r="AE241" s="318">
        <f>SUMIFS(MitarbeiterFTE[NWD],MitarbeiterFTE[Jahr],MitarbeiterFTE[[#This Row],[Jahr]],MitarbeiterFTE[Name],MitarbeiterFTE[[#This Row],[Name]])</f>
        <v>0</v>
      </c>
      <c r="AF241" s="15" t="str">
        <f>IF(MitarbeiterFTE[[#This Row],[HS]]="ja",2,IF(MitarbeiterFTE[[#This Row],[Tech]]="ja",1,IF(MitarbeiterFTE[[#This Row],[Sonst]]="ja",0,"input missing")))</f>
        <v>input missing</v>
      </c>
      <c r="AG241" s="130"/>
      <c r="AH241" s="117"/>
      <c r="AI241" s="408"/>
      <c r="AJ241" s="404"/>
      <c r="AK241" s="412"/>
      <c r="AL241" s="15" cm="1">
        <f t="array" ref="AL2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1" s="15" t="str">
        <f>IF(Table6[[#This Row],[FT/WE]]=2,"",Table6[[#This Row],[Name]]&amp;Table6[[#This Row],[Tag]])</f>
        <v/>
      </c>
      <c r="AN241" s="117"/>
      <c r="AP241" s="14" t="str">
        <f t="shared" si="8"/>
        <v/>
      </c>
      <c r="AQ241" s="14" t="str">
        <f t="shared" si="9"/>
        <v/>
      </c>
    </row>
    <row r="242" spans="1:43" ht="14.5">
      <c r="A242" s="117"/>
      <c r="B242" s="201"/>
      <c r="C242" s="209"/>
      <c r="D242" s="210"/>
      <c r="E242" s="131"/>
      <c r="F242" s="132"/>
      <c r="G242" s="131"/>
      <c r="H242" s="117"/>
      <c r="I242" s="201"/>
      <c r="J242" s="201"/>
      <c r="K242" s="202"/>
      <c r="L242" s="202"/>
      <c r="M242" s="202"/>
      <c r="N242" s="201"/>
      <c r="O242" s="201"/>
      <c r="P242" s="202"/>
      <c r="Q242" s="202"/>
      <c r="R242" s="207"/>
      <c r="S242" s="204"/>
      <c r="T242" s="204"/>
      <c r="U242" s="205"/>
      <c r="V242" s="40" t="str" cm="1">
        <f t="array" ref="V2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2" s="15" t="str">
        <f>_xlfn.LET(_xlpm.var,MitarbeiterFTE[[#This Row],[Name]]&amp;"|"&amp;MitarbeiterFTE[[#This Row],[Vorhaben]]&amp;"|"&amp;MitarbeiterFTE[[#This Row],[Monat]]&amp;"|"&amp;MitarbeiterFTE[[#This Row],[Jahr]], IF(_xlpm.var="|||","input missing",_xlpm.var))</f>
        <v>input missing</v>
      </c>
      <c r="AB242" s="15" t="e">
        <f>_xlfn.LET(
_xlpm.start,DATE(MitarbeiterFTE[[#This Row],[Jahr]],MitarbeiterFTE[[#This Row],[Monat]],1),
_xlpm.end,EOMONTH(_xlpm.start,0),
NETWORKDAYS(_xlpm.start,_xlpm.end))</f>
        <v>#NUM!</v>
      </c>
      <c r="AC242" s="318" t="e">
        <f>MitarbeiterFTE[[#This Row],[BWD]]-MitarbeiterFTE[[#This Row],[Sum Abwesend]]</f>
        <v>#NUM!</v>
      </c>
      <c r="AD242" s="318">
        <f>SUMIFS(MitarbeiterFTE[BWD],MitarbeiterFTE[Jahr],MitarbeiterFTE[[#This Row],[Jahr]],MitarbeiterFTE[Name],MitarbeiterFTE[[#This Row],[Name]])</f>
        <v>0</v>
      </c>
      <c r="AE242" s="318">
        <f>SUMIFS(MitarbeiterFTE[NWD],MitarbeiterFTE[Jahr],MitarbeiterFTE[[#This Row],[Jahr]],MitarbeiterFTE[Name],MitarbeiterFTE[[#This Row],[Name]])</f>
        <v>0</v>
      </c>
      <c r="AF242" s="15" t="str">
        <f>IF(MitarbeiterFTE[[#This Row],[HS]]="ja",2,IF(MitarbeiterFTE[[#This Row],[Tech]]="ja",1,IF(MitarbeiterFTE[[#This Row],[Sonst]]="ja",0,"input missing")))</f>
        <v>input missing</v>
      </c>
      <c r="AG242" s="130"/>
      <c r="AH242" s="117"/>
      <c r="AI242" s="408"/>
      <c r="AJ242" s="404"/>
      <c r="AK242" s="412"/>
      <c r="AL242" s="15" cm="1">
        <f t="array" ref="AL2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2" s="15" t="str">
        <f>IF(Table6[[#This Row],[FT/WE]]=2,"",Table6[[#This Row],[Name]]&amp;Table6[[#This Row],[Tag]])</f>
        <v/>
      </c>
      <c r="AN242" s="117"/>
      <c r="AP242" s="14" t="str">
        <f t="shared" si="8"/>
        <v/>
      </c>
      <c r="AQ242" s="14" t="str">
        <f t="shared" si="9"/>
        <v/>
      </c>
    </row>
    <row r="243" spans="1:43" ht="14.5">
      <c r="A243" s="117"/>
      <c r="B243" s="201"/>
      <c r="C243" s="209"/>
      <c r="D243" s="210"/>
      <c r="E243" s="131"/>
      <c r="F243" s="132"/>
      <c r="G243" s="131"/>
      <c r="H243" s="117"/>
      <c r="I243" s="201"/>
      <c r="J243" s="201"/>
      <c r="K243" s="202"/>
      <c r="L243" s="202"/>
      <c r="M243" s="202"/>
      <c r="N243" s="201"/>
      <c r="O243" s="201"/>
      <c r="P243" s="202"/>
      <c r="Q243" s="202"/>
      <c r="R243" s="207"/>
      <c r="S243" s="204"/>
      <c r="T243" s="204"/>
      <c r="U243" s="205"/>
      <c r="V243" s="40" t="str" cm="1">
        <f t="array" ref="V2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3" s="15" t="str">
        <f>_xlfn.LET(_xlpm.var,MitarbeiterFTE[[#This Row],[Name]]&amp;"|"&amp;MitarbeiterFTE[[#This Row],[Vorhaben]]&amp;"|"&amp;MitarbeiterFTE[[#This Row],[Monat]]&amp;"|"&amp;MitarbeiterFTE[[#This Row],[Jahr]], IF(_xlpm.var="|||","input missing",_xlpm.var))</f>
        <v>input missing</v>
      </c>
      <c r="AB243" s="15" t="e">
        <f>_xlfn.LET(
_xlpm.start,DATE(MitarbeiterFTE[[#This Row],[Jahr]],MitarbeiterFTE[[#This Row],[Monat]],1),
_xlpm.end,EOMONTH(_xlpm.start,0),
NETWORKDAYS(_xlpm.start,_xlpm.end))</f>
        <v>#NUM!</v>
      </c>
      <c r="AC243" s="318" t="e">
        <f>MitarbeiterFTE[[#This Row],[BWD]]-MitarbeiterFTE[[#This Row],[Sum Abwesend]]</f>
        <v>#NUM!</v>
      </c>
      <c r="AD243" s="318">
        <f>SUMIFS(MitarbeiterFTE[BWD],MitarbeiterFTE[Jahr],MitarbeiterFTE[[#This Row],[Jahr]],MitarbeiterFTE[Name],MitarbeiterFTE[[#This Row],[Name]])</f>
        <v>0</v>
      </c>
      <c r="AE243" s="318">
        <f>SUMIFS(MitarbeiterFTE[NWD],MitarbeiterFTE[Jahr],MitarbeiterFTE[[#This Row],[Jahr]],MitarbeiterFTE[Name],MitarbeiterFTE[[#This Row],[Name]])</f>
        <v>0</v>
      </c>
      <c r="AF243" s="15" t="str">
        <f>IF(MitarbeiterFTE[[#This Row],[HS]]="ja",2,IF(MitarbeiterFTE[[#This Row],[Tech]]="ja",1,IF(MitarbeiterFTE[[#This Row],[Sonst]]="ja",0,"input missing")))</f>
        <v>input missing</v>
      </c>
      <c r="AG243" s="130"/>
      <c r="AH243" s="117"/>
      <c r="AI243" s="408"/>
      <c r="AJ243" s="404"/>
      <c r="AK243" s="412"/>
      <c r="AL243" s="15" cm="1">
        <f t="array" ref="AL2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3" s="15" t="str">
        <f>IF(Table6[[#This Row],[FT/WE]]=2,"",Table6[[#This Row],[Name]]&amp;Table6[[#This Row],[Tag]])</f>
        <v/>
      </c>
      <c r="AN243" s="117"/>
      <c r="AP243" s="14" t="str">
        <f t="shared" si="8"/>
        <v/>
      </c>
      <c r="AQ243" s="14" t="str">
        <f t="shared" si="9"/>
        <v/>
      </c>
    </row>
    <row r="244" spans="1:43" ht="14.5">
      <c r="A244" s="117"/>
      <c r="B244" s="201"/>
      <c r="C244" s="209"/>
      <c r="D244" s="210"/>
      <c r="E244" s="131"/>
      <c r="F244" s="132"/>
      <c r="G244" s="131"/>
      <c r="H244" s="117"/>
      <c r="I244" s="201"/>
      <c r="J244" s="201"/>
      <c r="K244" s="202"/>
      <c r="L244" s="202"/>
      <c r="M244" s="202"/>
      <c r="N244" s="201"/>
      <c r="O244" s="201"/>
      <c r="P244" s="202"/>
      <c r="Q244" s="202"/>
      <c r="R244" s="207"/>
      <c r="S244" s="204"/>
      <c r="T244" s="204"/>
      <c r="U244" s="205"/>
      <c r="V244" s="40" t="str" cm="1">
        <f t="array" ref="V2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4" s="15" t="str">
        <f>_xlfn.LET(_xlpm.var,MitarbeiterFTE[[#This Row],[Name]]&amp;"|"&amp;MitarbeiterFTE[[#This Row],[Vorhaben]]&amp;"|"&amp;MitarbeiterFTE[[#This Row],[Monat]]&amp;"|"&amp;MitarbeiterFTE[[#This Row],[Jahr]], IF(_xlpm.var="|||","input missing",_xlpm.var))</f>
        <v>input missing</v>
      </c>
      <c r="AB244" s="15" t="e">
        <f>_xlfn.LET(
_xlpm.start,DATE(MitarbeiterFTE[[#This Row],[Jahr]],MitarbeiterFTE[[#This Row],[Monat]],1),
_xlpm.end,EOMONTH(_xlpm.start,0),
NETWORKDAYS(_xlpm.start,_xlpm.end))</f>
        <v>#NUM!</v>
      </c>
      <c r="AC244" s="318" t="e">
        <f>MitarbeiterFTE[[#This Row],[BWD]]-MitarbeiterFTE[[#This Row],[Sum Abwesend]]</f>
        <v>#NUM!</v>
      </c>
      <c r="AD244" s="318">
        <f>SUMIFS(MitarbeiterFTE[BWD],MitarbeiterFTE[Jahr],MitarbeiterFTE[[#This Row],[Jahr]],MitarbeiterFTE[Name],MitarbeiterFTE[[#This Row],[Name]])</f>
        <v>0</v>
      </c>
      <c r="AE244" s="318">
        <f>SUMIFS(MitarbeiterFTE[NWD],MitarbeiterFTE[Jahr],MitarbeiterFTE[[#This Row],[Jahr]],MitarbeiterFTE[Name],MitarbeiterFTE[[#This Row],[Name]])</f>
        <v>0</v>
      </c>
      <c r="AF244" s="15" t="str">
        <f>IF(MitarbeiterFTE[[#This Row],[HS]]="ja",2,IF(MitarbeiterFTE[[#This Row],[Tech]]="ja",1,IF(MitarbeiterFTE[[#This Row],[Sonst]]="ja",0,"input missing")))</f>
        <v>input missing</v>
      </c>
      <c r="AG244" s="130"/>
      <c r="AH244" s="117"/>
      <c r="AI244" s="408"/>
      <c r="AJ244" s="404"/>
      <c r="AK244" s="412"/>
      <c r="AL244" s="15" cm="1">
        <f t="array" ref="AL2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4" s="15" t="str">
        <f>IF(Table6[[#This Row],[FT/WE]]=2,"",Table6[[#This Row],[Name]]&amp;Table6[[#This Row],[Tag]])</f>
        <v/>
      </c>
      <c r="AN244" s="117"/>
      <c r="AP244" s="14" t="str">
        <f t="shared" si="8"/>
        <v/>
      </c>
      <c r="AQ244" s="14" t="str">
        <f t="shared" si="9"/>
        <v/>
      </c>
    </row>
    <row r="245" spans="1:43" ht="14.5">
      <c r="A245" s="117"/>
      <c r="B245" s="201"/>
      <c r="C245" s="209"/>
      <c r="D245" s="210"/>
      <c r="E245" s="131"/>
      <c r="F245" s="132"/>
      <c r="G245" s="131"/>
      <c r="H245" s="117"/>
      <c r="I245" s="201"/>
      <c r="J245" s="201"/>
      <c r="K245" s="202"/>
      <c r="L245" s="202"/>
      <c r="M245" s="202"/>
      <c r="N245" s="201"/>
      <c r="O245" s="201"/>
      <c r="P245" s="202"/>
      <c r="Q245" s="202"/>
      <c r="R245" s="207"/>
      <c r="S245" s="204"/>
      <c r="T245" s="204"/>
      <c r="U245" s="205"/>
      <c r="V245" s="40" t="str" cm="1">
        <f t="array" ref="V2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5" s="15" t="str">
        <f>_xlfn.LET(_xlpm.var,MitarbeiterFTE[[#This Row],[Name]]&amp;"|"&amp;MitarbeiterFTE[[#This Row],[Vorhaben]]&amp;"|"&amp;MitarbeiterFTE[[#This Row],[Monat]]&amp;"|"&amp;MitarbeiterFTE[[#This Row],[Jahr]], IF(_xlpm.var="|||","input missing",_xlpm.var))</f>
        <v>input missing</v>
      </c>
      <c r="AB245" s="15" t="e">
        <f>_xlfn.LET(
_xlpm.start,DATE(MitarbeiterFTE[[#This Row],[Jahr]],MitarbeiterFTE[[#This Row],[Monat]],1),
_xlpm.end,EOMONTH(_xlpm.start,0),
NETWORKDAYS(_xlpm.start,_xlpm.end))</f>
        <v>#NUM!</v>
      </c>
      <c r="AC245" s="318" t="e">
        <f>MitarbeiterFTE[[#This Row],[BWD]]-MitarbeiterFTE[[#This Row],[Sum Abwesend]]</f>
        <v>#NUM!</v>
      </c>
      <c r="AD245" s="318">
        <f>SUMIFS(MitarbeiterFTE[BWD],MitarbeiterFTE[Jahr],MitarbeiterFTE[[#This Row],[Jahr]],MitarbeiterFTE[Name],MitarbeiterFTE[[#This Row],[Name]])</f>
        <v>0</v>
      </c>
      <c r="AE245" s="318">
        <f>SUMIFS(MitarbeiterFTE[NWD],MitarbeiterFTE[Jahr],MitarbeiterFTE[[#This Row],[Jahr]],MitarbeiterFTE[Name],MitarbeiterFTE[[#This Row],[Name]])</f>
        <v>0</v>
      </c>
      <c r="AF245" s="15" t="str">
        <f>IF(MitarbeiterFTE[[#This Row],[HS]]="ja",2,IF(MitarbeiterFTE[[#This Row],[Tech]]="ja",1,IF(MitarbeiterFTE[[#This Row],[Sonst]]="ja",0,"input missing")))</f>
        <v>input missing</v>
      </c>
      <c r="AG245" s="130"/>
      <c r="AH245" s="117"/>
      <c r="AI245" s="408"/>
      <c r="AJ245" s="404"/>
      <c r="AK245" s="412"/>
      <c r="AL245" s="15" cm="1">
        <f t="array" ref="AL2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5" s="15" t="str">
        <f>IF(Table6[[#This Row],[FT/WE]]=2,"",Table6[[#This Row],[Name]]&amp;Table6[[#This Row],[Tag]])</f>
        <v/>
      </c>
      <c r="AN245" s="117"/>
      <c r="AP245" s="14" t="str">
        <f t="shared" si="8"/>
        <v/>
      </c>
      <c r="AQ245" s="14" t="str">
        <f t="shared" si="9"/>
        <v/>
      </c>
    </row>
    <row r="246" spans="1:43" ht="14.5">
      <c r="A246" s="117"/>
      <c r="B246" s="201"/>
      <c r="C246" s="209"/>
      <c r="D246" s="210"/>
      <c r="E246" s="131"/>
      <c r="F246" s="132"/>
      <c r="G246" s="131"/>
      <c r="H246" s="117"/>
      <c r="I246" s="201"/>
      <c r="J246" s="201"/>
      <c r="K246" s="202"/>
      <c r="L246" s="202"/>
      <c r="M246" s="202"/>
      <c r="N246" s="201"/>
      <c r="O246" s="201"/>
      <c r="P246" s="202"/>
      <c r="Q246" s="202"/>
      <c r="R246" s="207"/>
      <c r="S246" s="204"/>
      <c r="T246" s="204"/>
      <c r="U246" s="205"/>
      <c r="V246" s="40" t="str" cm="1">
        <f t="array" ref="V2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6" s="15" t="str">
        <f>_xlfn.LET(_xlpm.var,MitarbeiterFTE[[#This Row],[Name]]&amp;"|"&amp;MitarbeiterFTE[[#This Row],[Vorhaben]]&amp;"|"&amp;MitarbeiterFTE[[#This Row],[Monat]]&amp;"|"&amp;MitarbeiterFTE[[#This Row],[Jahr]], IF(_xlpm.var="|||","input missing",_xlpm.var))</f>
        <v>input missing</v>
      </c>
      <c r="AB246" s="15" t="e">
        <f>_xlfn.LET(
_xlpm.start,DATE(MitarbeiterFTE[[#This Row],[Jahr]],MitarbeiterFTE[[#This Row],[Monat]],1),
_xlpm.end,EOMONTH(_xlpm.start,0),
NETWORKDAYS(_xlpm.start,_xlpm.end))</f>
        <v>#NUM!</v>
      </c>
      <c r="AC246" s="318" t="e">
        <f>MitarbeiterFTE[[#This Row],[BWD]]-MitarbeiterFTE[[#This Row],[Sum Abwesend]]</f>
        <v>#NUM!</v>
      </c>
      <c r="AD246" s="318">
        <f>SUMIFS(MitarbeiterFTE[BWD],MitarbeiterFTE[Jahr],MitarbeiterFTE[[#This Row],[Jahr]],MitarbeiterFTE[Name],MitarbeiterFTE[[#This Row],[Name]])</f>
        <v>0</v>
      </c>
      <c r="AE246" s="318">
        <f>SUMIFS(MitarbeiterFTE[NWD],MitarbeiterFTE[Jahr],MitarbeiterFTE[[#This Row],[Jahr]],MitarbeiterFTE[Name],MitarbeiterFTE[[#This Row],[Name]])</f>
        <v>0</v>
      </c>
      <c r="AF246" s="15" t="str">
        <f>IF(MitarbeiterFTE[[#This Row],[HS]]="ja",2,IF(MitarbeiterFTE[[#This Row],[Tech]]="ja",1,IF(MitarbeiterFTE[[#This Row],[Sonst]]="ja",0,"input missing")))</f>
        <v>input missing</v>
      </c>
      <c r="AG246" s="130"/>
      <c r="AH246" s="117"/>
      <c r="AI246" s="408"/>
      <c r="AJ246" s="404"/>
      <c r="AK246" s="412"/>
      <c r="AL246" s="15" cm="1">
        <f t="array" ref="AL2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6" s="15" t="str">
        <f>IF(Table6[[#This Row],[FT/WE]]=2,"",Table6[[#This Row],[Name]]&amp;Table6[[#This Row],[Tag]])</f>
        <v/>
      </c>
      <c r="AN246" s="117"/>
      <c r="AP246" s="14" t="str">
        <f t="shared" si="8"/>
        <v/>
      </c>
      <c r="AQ246" s="14" t="str">
        <f t="shared" si="9"/>
        <v/>
      </c>
    </row>
    <row r="247" spans="1:43" ht="14.5">
      <c r="A247" s="117"/>
      <c r="B247" s="201"/>
      <c r="C247" s="209"/>
      <c r="D247" s="210"/>
      <c r="E247" s="131"/>
      <c r="F247" s="132"/>
      <c r="G247" s="131"/>
      <c r="H247" s="117"/>
      <c r="I247" s="201"/>
      <c r="J247" s="201"/>
      <c r="K247" s="202"/>
      <c r="L247" s="202"/>
      <c r="M247" s="202"/>
      <c r="N247" s="201"/>
      <c r="O247" s="201"/>
      <c r="P247" s="202"/>
      <c r="Q247" s="202"/>
      <c r="R247" s="207"/>
      <c r="S247" s="204"/>
      <c r="T247" s="204"/>
      <c r="U247" s="205"/>
      <c r="V247" s="40" t="str" cm="1">
        <f t="array" ref="V2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7" s="15" t="str">
        <f>_xlfn.LET(_xlpm.var,MitarbeiterFTE[[#This Row],[Name]]&amp;"|"&amp;MitarbeiterFTE[[#This Row],[Vorhaben]]&amp;"|"&amp;MitarbeiterFTE[[#This Row],[Monat]]&amp;"|"&amp;MitarbeiterFTE[[#This Row],[Jahr]], IF(_xlpm.var="|||","input missing",_xlpm.var))</f>
        <v>input missing</v>
      </c>
      <c r="AB247" s="15" t="e">
        <f>_xlfn.LET(
_xlpm.start,DATE(MitarbeiterFTE[[#This Row],[Jahr]],MitarbeiterFTE[[#This Row],[Monat]],1),
_xlpm.end,EOMONTH(_xlpm.start,0),
NETWORKDAYS(_xlpm.start,_xlpm.end))</f>
        <v>#NUM!</v>
      </c>
      <c r="AC247" s="318" t="e">
        <f>MitarbeiterFTE[[#This Row],[BWD]]-MitarbeiterFTE[[#This Row],[Sum Abwesend]]</f>
        <v>#NUM!</v>
      </c>
      <c r="AD247" s="318">
        <f>SUMIFS(MitarbeiterFTE[BWD],MitarbeiterFTE[Jahr],MitarbeiterFTE[[#This Row],[Jahr]],MitarbeiterFTE[Name],MitarbeiterFTE[[#This Row],[Name]])</f>
        <v>0</v>
      </c>
      <c r="AE247" s="318">
        <f>SUMIFS(MitarbeiterFTE[NWD],MitarbeiterFTE[Jahr],MitarbeiterFTE[[#This Row],[Jahr]],MitarbeiterFTE[Name],MitarbeiterFTE[[#This Row],[Name]])</f>
        <v>0</v>
      </c>
      <c r="AF247" s="15" t="str">
        <f>IF(MitarbeiterFTE[[#This Row],[HS]]="ja",2,IF(MitarbeiterFTE[[#This Row],[Tech]]="ja",1,IF(MitarbeiterFTE[[#This Row],[Sonst]]="ja",0,"input missing")))</f>
        <v>input missing</v>
      </c>
      <c r="AG247" s="130"/>
      <c r="AH247" s="117"/>
      <c r="AI247" s="408"/>
      <c r="AJ247" s="404"/>
      <c r="AK247" s="412"/>
      <c r="AL247" s="15" cm="1">
        <f t="array" ref="AL2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7" s="15" t="str">
        <f>IF(Table6[[#This Row],[FT/WE]]=2,"",Table6[[#This Row],[Name]]&amp;Table6[[#This Row],[Tag]])</f>
        <v/>
      </c>
      <c r="AN247" s="117"/>
      <c r="AP247" s="14" t="str">
        <f t="shared" si="8"/>
        <v/>
      </c>
      <c r="AQ247" s="14" t="str">
        <f t="shared" si="9"/>
        <v/>
      </c>
    </row>
    <row r="248" spans="1:43" ht="14.5">
      <c r="A248" s="117"/>
      <c r="B248" s="201"/>
      <c r="C248" s="209"/>
      <c r="D248" s="210"/>
      <c r="E248" s="131"/>
      <c r="F248" s="132"/>
      <c r="G248" s="131"/>
      <c r="H248" s="117"/>
      <c r="I248" s="201"/>
      <c r="J248" s="201"/>
      <c r="K248" s="202"/>
      <c r="L248" s="202"/>
      <c r="M248" s="202"/>
      <c r="N248" s="201"/>
      <c r="O248" s="201"/>
      <c r="P248" s="202"/>
      <c r="Q248" s="202"/>
      <c r="R248" s="207"/>
      <c r="S248" s="204"/>
      <c r="T248" s="204"/>
      <c r="U248" s="205"/>
      <c r="V248" s="40" t="str" cm="1">
        <f t="array" ref="V2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8" s="15" t="str">
        <f>_xlfn.LET(_xlpm.var,MitarbeiterFTE[[#This Row],[Name]]&amp;"|"&amp;MitarbeiterFTE[[#This Row],[Vorhaben]]&amp;"|"&amp;MitarbeiterFTE[[#This Row],[Monat]]&amp;"|"&amp;MitarbeiterFTE[[#This Row],[Jahr]], IF(_xlpm.var="|||","input missing",_xlpm.var))</f>
        <v>input missing</v>
      </c>
      <c r="AB248" s="15" t="e">
        <f>_xlfn.LET(
_xlpm.start,DATE(MitarbeiterFTE[[#This Row],[Jahr]],MitarbeiterFTE[[#This Row],[Monat]],1),
_xlpm.end,EOMONTH(_xlpm.start,0),
NETWORKDAYS(_xlpm.start,_xlpm.end))</f>
        <v>#NUM!</v>
      </c>
      <c r="AC248" s="318" t="e">
        <f>MitarbeiterFTE[[#This Row],[BWD]]-MitarbeiterFTE[[#This Row],[Sum Abwesend]]</f>
        <v>#NUM!</v>
      </c>
      <c r="AD248" s="318">
        <f>SUMIFS(MitarbeiterFTE[BWD],MitarbeiterFTE[Jahr],MitarbeiterFTE[[#This Row],[Jahr]],MitarbeiterFTE[Name],MitarbeiterFTE[[#This Row],[Name]])</f>
        <v>0</v>
      </c>
      <c r="AE248" s="318">
        <f>SUMIFS(MitarbeiterFTE[NWD],MitarbeiterFTE[Jahr],MitarbeiterFTE[[#This Row],[Jahr]],MitarbeiterFTE[Name],MitarbeiterFTE[[#This Row],[Name]])</f>
        <v>0</v>
      </c>
      <c r="AF248" s="15" t="str">
        <f>IF(MitarbeiterFTE[[#This Row],[HS]]="ja",2,IF(MitarbeiterFTE[[#This Row],[Tech]]="ja",1,IF(MitarbeiterFTE[[#This Row],[Sonst]]="ja",0,"input missing")))</f>
        <v>input missing</v>
      </c>
      <c r="AG248" s="130"/>
      <c r="AH248" s="117"/>
      <c r="AI248" s="408"/>
      <c r="AJ248" s="404"/>
      <c r="AK248" s="412"/>
      <c r="AL248" s="15" cm="1">
        <f t="array" ref="AL2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8" s="15" t="str">
        <f>IF(Table6[[#This Row],[FT/WE]]=2,"",Table6[[#This Row],[Name]]&amp;Table6[[#This Row],[Tag]])</f>
        <v/>
      </c>
      <c r="AN248" s="117"/>
      <c r="AP248" s="14" t="str">
        <f t="shared" si="8"/>
        <v/>
      </c>
      <c r="AQ248" s="14" t="str">
        <f t="shared" si="9"/>
        <v/>
      </c>
    </row>
    <row r="249" spans="1:43" ht="14.5">
      <c r="A249" s="117"/>
      <c r="B249" s="201"/>
      <c r="C249" s="209"/>
      <c r="D249" s="210"/>
      <c r="E249" s="131"/>
      <c r="F249" s="132"/>
      <c r="G249" s="131"/>
      <c r="H249" s="117"/>
      <c r="I249" s="201"/>
      <c r="J249" s="201"/>
      <c r="K249" s="202"/>
      <c r="L249" s="202"/>
      <c r="M249" s="202"/>
      <c r="N249" s="201"/>
      <c r="O249" s="201"/>
      <c r="P249" s="202"/>
      <c r="Q249" s="202"/>
      <c r="R249" s="207"/>
      <c r="S249" s="204"/>
      <c r="T249" s="204"/>
      <c r="U249" s="205"/>
      <c r="V249" s="40" t="str" cm="1">
        <f t="array" ref="V2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49" s="15" t="str">
        <f>_xlfn.LET(_xlpm.var,MitarbeiterFTE[[#This Row],[Name]]&amp;"|"&amp;MitarbeiterFTE[[#This Row],[Vorhaben]]&amp;"|"&amp;MitarbeiterFTE[[#This Row],[Monat]]&amp;"|"&amp;MitarbeiterFTE[[#This Row],[Jahr]], IF(_xlpm.var="|||","input missing",_xlpm.var))</f>
        <v>input missing</v>
      </c>
      <c r="AB249" s="15" t="e">
        <f>_xlfn.LET(
_xlpm.start,DATE(MitarbeiterFTE[[#This Row],[Jahr]],MitarbeiterFTE[[#This Row],[Monat]],1),
_xlpm.end,EOMONTH(_xlpm.start,0),
NETWORKDAYS(_xlpm.start,_xlpm.end))</f>
        <v>#NUM!</v>
      </c>
      <c r="AC249" s="318" t="e">
        <f>MitarbeiterFTE[[#This Row],[BWD]]-MitarbeiterFTE[[#This Row],[Sum Abwesend]]</f>
        <v>#NUM!</v>
      </c>
      <c r="AD249" s="318">
        <f>SUMIFS(MitarbeiterFTE[BWD],MitarbeiterFTE[Jahr],MitarbeiterFTE[[#This Row],[Jahr]],MitarbeiterFTE[Name],MitarbeiterFTE[[#This Row],[Name]])</f>
        <v>0</v>
      </c>
      <c r="AE249" s="318">
        <f>SUMIFS(MitarbeiterFTE[NWD],MitarbeiterFTE[Jahr],MitarbeiterFTE[[#This Row],[Jahr]],MitarbeiterFTE[Name],MitarbeiterFTE[[#This Row],[Name]])</f>
        <v>0</v>
      </c>
      <c r="AF249" s="15" t="str">
        <f>IF(MitarbeiterFTE[[#This Row],[HS]]="ja",2,IF(MitarbeiterFTE[[#This Row],[Tech]]="ja",1,IF(MitarbeiterFTE[[#This Row],[Sonst]]="ja",0,"input missing")))</f>
        <v>input missing</v>
      </c>
      <c r="AG249" s="130"/>
      <c r="AH249" s="117"/>
      <c r="AI249" s="408"/>
      <c r="AJ249" s="404"/>
      <c r="AK249" s="412"/>
      <c r="AL249" s="15" cm="1">
        <f t="array" ref="AL2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49" s="15" t="str">
        <f>IF(Table6[[#This Row],[FT/WE]]=2,"",Table6[[#This Row],[Name]]&amp;Table6[[#This Row],[Tag]])</f>
        <v/>
      </c>
      <c r="AN249" s="117"/>
      <c r="AP249" s="14" t="str">
        <f t="shared" si="8"/>
        <v/>
      </c>
      <c r="AQ249" s="14" t="str">
        <f t="shared" si="9"/>
        <v/>
      </c>
    </row>
    <row r="250" spans="1:43" ht="14.5">
      <c r="A250" s="117"/>
      <c r="B250" s="201"/>
      <c r="C250" s="209"/>
      <c r="D250" s="210"/>
      <c r="E250" s="131"/>
      <c r="F250" s="132"/>
      <c r="G250" s="131"/>
      <c r="H250" s="117"/>
      <c r="I250" s="201"/>
      <c r="J250" s="201"/>
      <c r="K250" s="202"/>
      <c r="L250" s="202"/>
      <c r="M250" s="202"/>
      <c r="N250" s="201"/>
      <c r="O250" s="201"/>
      <c r="P250" s="202"/>
      <c r="Q250" s="202"/>
      <c r="R250" s="207"/>
      <c r="S250" s="204"/>
      <c r="T250" s="204"/>
      <c r="U250" s="205"/>
      <c r="V250" s="40" t="str" cm="1">
        <f t="array" ref="V2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0" s="15" t="str">
        <f>_xlfn.LET(_xlpm.var,MitarbeiterFTE[[#This Row],[Name]]&amp;"|"&amp;MitarbeiterFTE[[#This Row],[Vorhaben]]&amp;"|"&amp;MitarbeiterFTE[[#This Row],[Monat]]&amp;"|"&amp;MitarbeiterFTE[[#This Row],[Jahr]], IF(_xlpm.var="|||","input missing",_xlpm.var))</f>
        <v>input missing</v>
      </c>
      <c r="AB250" s="15" t="e">
        <f>_xlfn.LET(
_xlpm.start,DATE(MitarbeiterFTE[[#This Row],[Jahr]],MitarbeiterFTE[[#This Row],[Monat]],1),
_xlpm.end,EOMONTH(_xlpm.start,0),
NETWORKDAYS(_xlpm.start,_xlpm.end))</f>
        <v>#NUM!</v>
      </c>
      <c r="AC250" s="318" t="e">
        <f>MitarbeiterFTE[[#This Row],[BWD]]-MitarbeiterFTE[[#This Row],[Sum Abwesend]]</f>
        <v>#NUM!</v>
      </c>
      <c r="AD250" s="318">
        <f>SUMIFS(MitarbeiterFTE[BWD],MitarbeiterFTE[Jahr],MitarbeiterFTE[[#This Row],[Jahr]],MitarbeiterFTE[Name],MitarbeiterFTE[[#This Row],[Name]])</f>
        <v>0</v>
      </c>
      <c r="AE250" s="318">
        <f>SUMIFS(MitarbeiterFTE[NWD],MitarbeiterFTE[Jahr],MitarbeiterFTE[[#This Row],[Jahr]],MitarbeiterFTE[Name],MitarbeiterFTE[[#This Row],[Name]])</f>
        <v>0</v>
      </c>
      <c r="AF250" s="15" t="str">
        <f>IF(MitarbeiterFTE[[#This Row],[HS]]="ja",2,IF(MitarbeiterFTE[[#This Row],[Tech]]="ja",1,IF(MitarbeiterFTE[[#This Row],[Sonst]]="ja",0,"input missing")))</f>
        <v>input missing</v>
      </c>
      <c r="AG250" s="130"/>
      <c r="AH250" s="117"/>
      <c r="AI250" s="408"/>
      <c r="AJ250" s="404"/>
      <c r="AK250" s="412"/>
      <c r="AL250" s="15" cm="1">
        <f t="array" ref="AL2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0" s="15" t="str">
        <f>IF(Table6[[#This Row],[FT/WE]]=2,"",Table6[[#This Row],[Name]]&amp;Table6[[#This Row],[Tag]])</f>
        <v/>
      </c>
      <c r="AN250" s="117"/>
      <c r="AP250" s="14" t="str">
        <f t="shared" si="8"/>
        <v/>
      </c>
      <c r="AQ250" s="14" t="str">
        <f t="shared" si="9"/>
        <v/>
      </c>
    </row>
    <row r="251" spans="1:43" ht="14.5">
      <c r="A251" s="117"/>
      <c r="B251" s="201"/>
      <c r="C251" s="209"/>
      <c r="D251" s="210"/>
      <c r="E251" s="131"/>
      <c r="F251" s="132"/>
      <c r="G251" s="131"/>
      <c r="H251" s="117"/>
      <c r="I251" s="201"/>
      <c r="J251" s="201"/>
      <c r="K251" s="202"/>
      <c r="L251" s="202"/>
      <c r="M251" s="202"/>
      <c r="N251" s="201"/>
      <c r="O251" s="201"/>
      <c r="P251" s="202"/>
      <c r="Q251" s="202"/>
      <c r="R251" s="207"/>
      <c r="S251" s="204"/>
      <c r="T251" s="204"/>
      <c r="U251" s="205"/>
      <c r="V251" s="40" t="str" cm="1">
        <f t="array" ref="V2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1" s="15" t="str">
        <f>_xlfn.LET(_xlpm.var,MitarbeiterFTE[[#This Row],[Name]]&amp;"|"&amp;MitarbeiterFTE[[#This Row],[Vorhaben]]&amp;"|"&amp;MitarbeiterFTE[[#This Row],[Monat]]&amp;"|"&amp;MitarbeiterFTE[[#This Row],[Jahr]], IF(_xlpm.var="|||","input missing",_xlpm.var))</f>
        <v>input missing</v>
      </c>
      <c r="AB251" s="15" t="e">
        <f>_xlfn.LET(
_xlpm.start,DATE(MitarbeiterFTE[[#This Row],[Jahr]],MitarbeiterFTE[[#This Row],[Monat]],1),
_xlpm.end,EOMONTH(_xlpm.start,0),
NETWORKDAYS(_xlpm.start,_xlpm.end))</f>
        <v>#NUM!</v>
      </c>
      <c r="AC251" s="318" t="e">
        <f>MitarbeiterFTE[[#This Row],[BWD]]-MitarbeiterFTE[[#This Row],[Sum Abwesend]]</f>
        <v>#NUM!</v>
      </c>
      <c r="AD251" s="318">
        <f>SUMIFS(MitarbeiterFTE[BWD],MitarbeiterFTE[Jahr],MitarbeiterFTE[[#This Row],[Jahr]],MitarbeiterFTE[Name],MitarbeiterFTE[[#This Row],[Name]])</f>
        <v>0</v>
      </c>
      <c r="AE251" s="318">
        <f>SUMIFS(MitarbeiterFTE[NWD],MitarbeiterFTE[Jahr],MitarbeiterFTE[[#This Row],[Jahr]],MitarbeiterFTE[Name],MitarbeiterFTE[[#This Row],[Name]])</f>
        <v>0</v>
      </c>
      <c r="AF251" s="15" t="str">
        <f>IF(MitarbeiterFTE[[#This Row],[HS]]="ja",2,IF(MitarbeiterFTE[[#This Row],[Tech]]="ja",1,IF(MitarbeiterFTE[[#This Row],[Sonst]]="ja",0,"input missing")))</f>
        <v>input missing</v>
      </c>
      <c r="AG251" s="130"/>
      <c r="AH251" s="117"/>
      <c r="AI251" s="408"/>
      <c r="AJ251" s="404"/>
      <c r="AK251" s="412"/>
      <c r="AL251" s="15" cm="1">
        <f t="array" ref="AL2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1" s="15" t="str">
        <f>IF(Table6[[#This Row],[FT/WE]]=2,"",Table6[[#This Row],[Name]]&amp;Table6[[#This Row],[Tag]])</f>
        <v/>
      </c>
      <c r="AN251" s="117"/>
      <c r="AP251" s="14" t="str">
        <f t="shared" si="8"/>
        <v/>
      </c>
      <c r="AQ251" s="14" t="str">
        <f t="shared" si="9"/>
        <v/>
      </c>
    </row>
    <row r="252" spans="1:43" ht="14.5">
      <c r="A252" s="117"/>
      <c r="B252" s="201"/>
      <c r="C252" s="209"/>
      <c r="D252" s="210"/>
      <c r="E252" s="131"/>
      <c r="F252" s="132"/>
      <c r="G252" s="131"/>
      <c r="H252" s="117"/>
      <c r="I252" s="201"/>
      <c r="J252" s="201"/>
      <c r="K252" s="202"/>
      <c r="L252" s="202"/>
      <c r="M252" s="202"/>
      <c r="N252" s="201"/>
      <c r="O252" s="201"/>
      <c r="P252" s="202"/>
      <c r="Q252" s="202"/>
      <c r="R252" s="207"/>
      <c r="S252" s="204"/>
      <c r="T252" s="204"/>
      <c r="U252" s="205"/>
      <c r="V252" s="40" t="str" cm="1">
        <f t="array" ref="V2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2" s="15" t="str">
        <f>_xlfn.LET(_xlpm.var,MitarbeiterFTE[[#This Row],[Name]]&amp;"|"&amp;MitarbeiterFTE[[#This Row],[Vorhaben]]&amp;"|"&amp;MitarbeiterFTE[[#This Row],[Monat]]&amp;"|"&amp;MitarbeiterFTE[[#This Row],[Jahr]], IF(_xlpm.var="|||","input missing",_xlpm.var))</f>
        <v>input missing</v>
      </c>
      <c r="AB252" s="15" t="e">
        <f>_xlfn.LET(
_xlpm.start,DATE(MitarbeiterFTE[[#This Row],[Jahr]],MitarbeiterFTE[[#This Row],[Monat]],1),
_xlpm.end,EOMONTH(_xlpm.start,0),
NETWORKDAYS(_xlpm.start,_xlpm.end))</f>
        <v>#NUM!</v>
      </c>
      <c r="AC252" s="318" t="e">
        <f>MitarbeiterFTE[[#This Row],[BWD]]-MitarbeiterFTE[[#This Row],[Sum Abwesend]]</f>
        <v>#NUM!</v>
      </c>
      <c r="AD252" s="318">
        <f>SUMIFS(MitarbeiterFTE[BWD],MitarbeiterFTE[Jahr],MitarbeiterFTE[[#This Row],[Jahr]],MitarbeiterFTE[Name],MitarbeiterFTE[[#This Row],[Name]])</f>
        <v>0</v>
      </c>
      <c r="AE252" s="318">
        <f>SUMIFS(MitarbeiterFTE[NWD],MitarbeiterFTE[Jahr],MitarbeiterFTE[[#This Row],[Jahr]],MitarbeiterFTE[Name],MitarbeiterFTE[[#This Row],[Name]])</f>
        <v>0</v>
      </c>
      <c r="AF252" s="15" t="str">
        <f>IF(MitarbeiterFTE[[#This Row],[HS]]="ja",2,IF(MitarbeiterFTE[[#This Row],[Tech]]="ja",1,IF(MitarbeiterFTE[[#This Row],[Sonst]]="ja",0,"input missing")))</f>
        <v>input missing</v>
      </c>
      <c r="AG252" s="130"/>
      <c r="AH252" s="117"/>
      <c r="AI252" s="408"/>
      <c r="AJ252" s="404"/>
      <c r="AK252" s="412"/>
      <c r="AL252" s="15" cm="1">
        <f t="array" ref="AL2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2" s="15" t="str">
        <f>IF(Table6[[#This Row],[FT/WE]]=2,"",Table6[[#This Row],[Name]]&amp;Table6[[#This Row],[Tag]])</f>
        <v/>
      </c>
      <c r="AN252" s="117"/>
      <c r="AP252" s="14" t="str">
        <f t="shared" si="8"/>
        <v/>
      </c>
      <c r="AQ252" s="14" t="str">
        <f t="shared" si="9"/>
        <v/>
      </c>
    </row>
    <row r="253" spans="1:43" ht="14.5">
      <c r="A253" s="117"/>
      <c r="B253" s="201"/>
      <c r="C253" s="209"/>
      <c r="D253" s="210"/>
      <c r="E253" s="131"/>
      <c r="F253" s="132"/>
      <c r="G253" s="131"/>
      <c r="H253" s="117"/>
      <c r="I253" s="201"/>
      <c r="J253" s="201"/>
      <c r="K253" s="202"/>
      <c r="L253" s="202"/>
      <c r="M253" s="202"/>
      <c r="N253" s="201"/>
      <c r="O253" s="201"/>
      <c r="P253" s="202"/>
      <c r="Q253" s="202"/>
      <c r="R253" s="207"/>
      <c r="S253" s="204"/>
      <c r="T253" s="204"/>
      <c r="U253" s="205"/>
      <c r="V253" s="40" t="str" cm="1">
        <f t="array" ref="V2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3" s="15" t="str">
        <f>_xlfn.LET(_xlpm.var,MitarbeiterFTE[[#This Row],[Name]]&amp;"|"&amp;MitarbeiterFTE[[#This Row],[Vorhaben]]&amp;"|"&amp;MitarbeiterFTE[[#This Row],[Monat]]&amp;"|"&amp;MitarbeiterFTE[[#This Row],[Jahr]], IF(_xlpm.var="|||","input missing",_xlpm.var))</f>
        <v>input missing</v>
      </c>
      <c r="AB253" s="15" t="e">
        <f>_xlfn.LET(
_xlpm.start,DATE(MitarbeiterFTE[[#This Row],[Jahr]],MitarbeiterFTE[[#This Row],[Monat]],1),
_xlpm.end,EOMONTH(_xlpm.start,0),
NETWORKDAYS(_xlpm.start,_xlpm.end))</f>
        <v>#NUM!</v>
      </c>
      <c r="AC253" s="318" t="e">
        <f>MitarbeiterFTE[[#This Row],[BWD]]-MitarbeiterFTE[[#This Row],[Sum Abwesend]]</f>
        <v>#NUM!</v>
      </c>
      <c r="AD253" s="318">
        <f>SUMIFS(MitarbeiterFTE[BWD],MitarbeiterFTE[Jahr],MitarbeiterFTE[[#This Row],[Jahr]],MitarbeiterFTE[Name],MitarbeiterFTE[[#This Row],[Name]])</f>
        <v>0</v>
      </c>
      <c r="AE253" s="318">
        <f>SUMIFS(MitarbeiterFTE[NWD],MitarbeiterFTE[Jahr],MitarbeiterFTE[[#This Row],[Jahr]],MitarbeiterFTE[Name],MitarbeiterFTE[[#This Row],[Name]])</f>
        <v>0</v>
      </c>
      <c r="AF253" s="15" t="str">
        <f>IF(MitarbeiterFTE[[#This Row],[HS]]="ja",2,IF(MitarbeiterFTE[[#This Row],[Tech]]="ja",1,IF(MitarbeiterFTE[[#This Row],[Sonst]]="ja",0,"input missing")))</f>
        <v>input missing</v>
      </c>
      <c r="AG253" s="130"/>
      <c r="AH253" s="117"/>
      <c r="AI253" s="408"/>
      <c r="AJ253" s="404"/>
      <c r="AK253" s="412"/>
      <c r="AL253" s="15" cm="1">
        <f t="array" ref="AL2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3" s="15" t="str">
        <f>IF(Table6[[#This Row],[FT/WE]]=2,"",Table6[[#This Row],[Name]]&amp;Table6[[#This Row],[Tag]])</f>
        <v/>
      </c>
      <c r="AN253" s="117"/>
      <c r="AP253" s="14" t="str">
        <f t="shared" si="8"/>
        <v/>
      </c>
      <c r="AQ253" s="14" t="str">
        <f t="shared" si="9"/>
        <v/>
      </c>
    </row>
    <row r="254" spans="1:43" ht="14.5">
      <c r="A254" s="117"/>
      <c r="B254" s="201"/>
      <c r="C254" s="209"/>
      <c r="D254" s="210"/>
      <c r="E254" s="131"/>
      <c r="F254" s="132"/>
      <c r="G254" s="131"/>
      <c r="H254" s="117"/>
      <c r="I254" s="201"/>
      <c r="J254" s="201"/>
      <c r="K254" s="202"/>
      <c r="L254" s="202"/>
      <c r="M254" s="202"/>
      <c r="N254" s="201"/>
      <c r="O254" s="201"/>
      <c r="P254" s="202"/>
      <c r="Q254" s="202"/>
      <c r="R254" s="207"/>
      <c r="S254" s="204"/>
      <c r="T254" s="204"/>
      <c r="U254" s="205"/>
      <c r="V254" s="40" t="str" cm="1">
        <f t="array" ref="V2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4" s="15" t="str">
        <f>_xlfn.LET(_xlpm.var,MitarbeiterFTE[[#This Row],[Name]]&amp;"|"&amp;MitarbeiterFTE[[#This Row],[Vorhaben]]&amp;"|"&amp;MitarbeiterFTE[[#This Row],[Monat]]&amp;"|"&amp;MitarbeiterFTE[[#This Row],[Jahr]], IF(_xlpm.var="|||","input missing",_xlpm.var))</f>
        <v>input missing</v>
      </c>
      <c r="AB254" s="15" t="e">
        <f>_xlfn.LET(
_xlpm.start,DATE(MitarbeiterFTE[[#This Row],[Jahr]],MitarbeiterFTE[[#This Row],[Monat]],1),
_xlpm.end,EOMONTH(_xlpm.start,0),
NETWORKDAYS(_xlpm.start,_xlpm.end))</f>
        <v>#NUM!</v>
      </c>
      <c r="AC254" s="318" t="e">
        <f>MitarbeiterFTE[[#This Row],[BWD]]-MitarbeiterFTE[[#This Row],[Sum Abwesend]]</f>
        <v>#NUM!</v>
      </c>
      <c r="AD254" s="318">
        <f>SUMIFS(MitarbeiterFTE[BWD],MitarbeiterFTE[Jahr],MitarbeiterFTE[[#This Row],[Jahr]],MitarbeiterFTE[Name],MitarbeiterFTE[[#This Row],[Name]])</f>
        <v>0</v>
      </c>
      <c r="AE254" s="318">
        <f>SUMIFS(MitarbeiterFTE[NWD],MitarbeiterFTE[Jahr],MitarbeiterFTE[[#This Row],[Jahr]],MitarbeiterFTE[Name],MitarbeiterFTE[[#This Row],[Name]])</f>
        <v>0</v>
      </c>
      <c r="AF254" s="15" t="str">
        <f>IF(MitarbeiterFTE[[#This Row],[HS]]="ja",2,IF(MitarbeiterFTE[[#This Row],[Tech]]="ja",1,IF(MitarbeiterFTE[[#This Row],[Sonst]]="ja",0,"input missing")))</f>
        <v>input missing</v>
      </c>
      <c r="AG254" s="130"/>
      <c r="AH254" s="117"/>
      <c r="AI254" s="408"/>
      <c r="AJ254" s="404"/>
      <c r="AK254" s="412"/>
      <c r="AL254" s="15" cm="1">
        <f t="array" ref="AL2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4" s="15" t="str">
        <f>IF(Table6[[#This Row],[FT/WE]]=2,"",Table6[[#This Row],[Name]]&amp;Table6[[#This Row],[Tag]])</f>
        <v/>
      </c>
      <c r="AN254" s="117"/>
      <c r="AP254" s="14" t="str">
        <f t="shared" si="8"/>
        <v/>
      </c>
      <c r="AQ254" s="14" t="str">
        <f t="shared" si="9"/>
        <v/>
      </c>
    </row>
    <row r="255" spans="1:43" ht="14.5">
      <c r="A255" s="117"/>
      <c r="B255" s="201"/>
      <c r="C255" s="209"/>
      <c r="D255" s="210"/>
      <c r="E255" s="131"/>
      <c r="F255" s="132"/>
      <c r="G255" s="131"/>
      <c r="H255" s="117"/>
      <c r="I255" s="201"/>
      <c r="J255" s="201"/>
      <c r="K255" s="202"/>
      <c r="L255" s="202"/>
      <c r="M255" s="202"/>
      <c r="N255" s="201"/>
      <c r="O255" s="201"/>
      <c r="P255" s="202"/>
      <c r="Q255" s="202"/>
      <c r="R255" s="207"/>
      <c r="S255" s="204"/>
      <c r="T255" s="204"/>
      <c r="U255" s="205"/>
      <c r="V255" s="40" t="str" cm="1">
        <f t="array" ref="V2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5" s="15" t="str">
        <f>_xlfn.LET(_xlpm.var,MitarbeiterFTE[[#This Row],[Name]]&amp;"|"&amp;MitarbeiterFTE[[#This Row],[Vorhaben]]&amp;"|"&amp;MitarbeiterFTE[[#This Row],[Monat]]&amp;"|"&amp;MitarbeiterFTE[[#This Row],[Jahr]], IF(_xlpm.var="|||","input missing",_xlpm.var))</f>
        <v>input missing</v>
      </c>
      <c r="AB255" s="15" t="e">
        <f>_xlfn.LET(
_xlpm.start,DATE(MitarbeiterFTE[[#This Row],[Jahr]],MitarbeiterFTE[[#This Row],[Monat]],1),
_xlpm.end,EOMONTH(_xlpm.start,0),
NETWORKDAYS(_xlpm.start,_xlpm.end))</f>
        <v>#NUM!</v>
      </c>
      <c r="AC255" s="318" t="e">
        <f>MitarbeiterFTE[[#This Row],[BWD]]-MitarbeiterFTE[[#This Row],[Sum Abwesend]]</f>
        <v>#NUM!</v>
      </c>
      <c r="AD255" s="318">
        <f>SUMIFS(MitarbeiterFTE[BWD],MitarbeiterFTE[Jahr],MitarbeiterFTE[[#This Row],[Jahr]],MitarbeiterFTE[Name],MitarbeiterFTE[[#This Row],[Name]])</f>
        <v>0</v>
      </c>
      <c r="AE255" s="318">
        <f>SUMIFS(MitarbeiterFTE[NWD],MitarbeiterFTE[Jahr],MitarbeiterFTE[[#This Row],[Jahr]],MitarbeiterFTE[Name],MitarbeiterFTE[[#This Row],[Name]])</f>
        <v>0</v>
      </c>
      <c r="AF255" s="15" t="str">
        <f>IF(MitarbeiterFTE[[#This Row],[HS]]="ja",2,IF(MitarbeiterFTE[[#This Row],[Tech]]="ja",1,IF(MitarbeiterFTE[[#This Row],[Sonst]]="ja",0,"input missing")))</f>
        <v>input missing</v>
      </c>
      <c r="AG255" s="130"/>
      <c r="AH255" s="117"/>
      <c r="AI255" s="408"/>
      <c r="AJ255" s="404"/>
      <c r="AK255" s="412"/>
      <c r="AL255" s="15" cm="1">
        <f t="array" ref="AL2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5" s="15" t="str">
        <f>IF(Table6[[#This Row],[FT/WE]]=2,"",Table6[[#This Row],[Name]]&amp;Table6[[#This Row],[Tag]])</f>
        <v/>
      </c>
      <c r="AN255" s="117"/>
      <c r="AP255" s="14" t="str">
        <f t="shared" si="8"/>
        <v/>
      </c>
      <c r="AQ255" s="14" t="str">
        <f t="shared" si="9"/>
        <v/>
      </c>
    </row>
    <row r="256" spans="1:43" ht="14.5">
      <c r="A256" s="117"/>
      <c r="B256" s="201"/>
      <c r="C256" s="209"/>
      <c r="D256" s="210"/>
      <c r="E256" s="131"/>
      <c r="F256" s="132"/>
      <c r="G256" s="131"/>
      <c r="H256" s="117"/>
      <c r="I256" s="201"/>
      <c r="J256" s="201"/>
      <c r="K256" s="202"/>
      <c r="L256" s="202"/>
      <c r="M256" s="202"/>
      <c r="N256" s="201"/>
      <c r="O256" s="201"/>
      <c r="P256" s="202"/>
      <c r="Q256" s="202"/>
      <c r="R256" s="207"/>
      <c r="S256" s="204"/>
      <c r="T256" s="204"/>
      <c r="U256" s="205"/>
      <c r="V256" s="40" t="str" cm="1">
        <f t="array" ref="V2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6" s="15" t="str">
        <f>_xlfn.LET(_xlpm.var,MitarbeiterFTE[[#This Row],[Name]]&amp;"|"&amp;MitarbeiterFTE[[#This Row],[Vorhaben]]&amp;"|"&amp;MitarbeiterFTE[[#This Row],[Monat]]&amp;"|"&amp;MitarbeiterFTE[[#This Row],[Jahr]], IF(_xlpm.var="|||","input missing",_xlpm.var))</f>
        <v>input missing</v>
      </c>
      <c r="AB256" s="15" t="e">
        <f>_xlfn.LET(
_xlpm.start,DATE(MitarbeiterFTE[[#This Row],[Jahr]],MitarbeiterFTE[[#This Row],[Monat]],1),
_xlpm.end,EOMONTH(_xlpm.start,0),
NETWORKDAYS(_xlpm.start,_xlpm.end))</f>
        <v>#NUM!</v>
      </c>
      <c r="AC256" s="318" t="e">
        <f>MitarbeiterFTE[[#This Row],[BWD]]-MitarbeiterFTE[[#This Row],[Sum Abwesend]]</f>
        <v>#NUM!</v>
      </c>
      <c r="AD256" s="318">
        <f>SUMIFS(MitarbeiterFTE[BWD],MitarbeiterFTE[Jahr],MitarbeiterFTE[[#This Row],[Jahr]],MitarbeiterFTE[Name],MitarbeiterFTE[[#This Row],[Name]])</f>
        <v>0</v>
      </c>
      <c r="AE256" s="318">
        <f>SUMIFS(MitarbeiterFTE[NWD],MitarbeiterFTE[Jahr],MitarbeiterFTE[[#This Row],[Jahr]],MitarbeiterFTE[Name],MitarbeiterFTE[[#This Row],[Name]])</f>
        <v>0</v>
      </c>
      <c r="AF256" s="15" t="str">
        <f>IF(MitarbeiterFTE[[#This Row],[HS]]="ja",2,IF(MitarbeiterFTE[[#This Row],[Tech]]="ja",1,IF(MitarbeiterFTE[[#This Row],[Sonst]]="ja",0,"input missing")))</f>
        <v>input missing</v>
      </c>
      <c r="AG256" s="130"/>
      <c r="AH256" s="117"/>
      <c r="AI256" s="408"/>
      <c r="AJ256" s="404"/>
      <c r="AK256" s="412"/>
      <c r="AL256" s="15" cm="1">
        <f t="array" ref="AL2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6" s="15" t="str">
        <f>IF(Table6[[#This Row],[FT/WE]]=2,"",Table6[[#This Row],[Name]]&amp;Table6[[#This Row],[Tag]])</f>
        <v/>
      </c>
      <c r="AN256" s="117"/>
      <c r="AP256" s="14" t="str">
        <f t="shared" si="8"/>
        <v/>
      </c>
      <c r="AQ256" s="14" t="str">
        <f t="shared" si="9"/>
        <v/>
      </c>
    </row>
    <row r="257" spans="1:43" ht="14.5">
      <c r="A257" s="117"/>
      <c r="B257" s="201"/>
      <c r="C257" s="209"/>
      <c r="D257" s="210"/>
      <c r="E257" s="131"/>
      <c r="F257" s="132"/>
      <c r="G257" s="131"/>
      <c r="H257" s="117"/>
      <c r="I257" s="201"/>
      <c r="J257" s="201"/>
      <c r="K257" s="202"/>
      <c r="L257" s="202"/>
      <c r="M257" s="202"/>
      <c r="N257" s="201"/>
      <c r="O257" s="201"/>
      <c r="P257" s="202"/>
      <c r="Q257" s="202"/>
      <c r="R257" s="207"/>
      <c r="S257" s="204"/>
      <c r="T257" s="204"/>
      <c r="U257" s="205"/>
      <c r="V257" s="40" t="str" cm="1">
        <f t="array" ref="V2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7" s="15" t="str">
        <f>_xlfn.LET(_xlpm.var,MitarbeiterFTE[[#This Row],[Name]]&amp;"|"&amp;MitarbeiterFTE[[#This Row],[Vorhaben]]&amp;"|"&amp;MitarbeiterFTE[[#This Row],[Monat]]&amp;"|"&amp;MitarbeiterFTE[[#This Row],[Jahr]], IF(_xlpm.var="|||","input missing",_xlpm.var))</f>
        <v>input missing</v>
      </c>
      <c r="AB257" s="15" t="e">
        <f>_xlfn.LET(
_xlpm.start,DATE(MitarbeiterFTE[[#This Row],[Jahr]],MitarbeiterFTE[[#This Row],[Monat]],1),
_xlpm.end,EOMONTH(_xlpm.start,0),
NETWORKDAYS(_xlpm.start,_xlpm.end))</f>
        <v>#NUM!</v>
      </c>
      <c r="AC257" s="318" t="e">
        <f>MitarbeiterFTE[[#This Row],[BWD]]-MitarbeiterFTE[[#This Row],[Sum Abwesend]]</f>
        <v>#NUM!</v>
      </c>
      <c r="AD257" s="318">
        <f>SUMIFS(MitarbeiterFTE[BWD],MitarbeiterFTE[Jahr],MitarbeiterFTE[[#This Row],[Jahr]],MitarbeiterFTE[Name],MitarbeiterFTE[[#This Row],[Name]])</f>
        <v>0</v>
      </c>
      <c r="AE257" s="318">
        <f>SUMIFS(MitarbeiterFTE[NWD],MitarbeiterFTE[Jahr],MitarbeiterFTE[[#This Row],[Jahr]],MitarbeiterFTE[Name],MitarbeiterFTE[[#This Row],[Name]])</f>
        <v>0</v>
      </c>
      <c r="AF257" s="15" t="str">
        <f>IF(MitarbeiterFTE[[#This Row],[HS]]="ja",2,IF(MitarbeiterFTE[[#This Row],[Tech]]="ja",1,IF(MitarbeiterFTE[[#This Row],[Sonst]]="ja",0,"input missing")))</f>
        <v>input missing</v>
      </c>
      <c r="AG257" s="130"/>
      <c r="AH257" s="117"/>
      <c r="AI257" s="408"/>
      <c r="AJ257" s="404"/>
      <c r="AK257" s="412"/>
      <c r="AL257" s="15" cm="1">
        <f t="array" ref="AL2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7" s="15" t="str">
        <f>IF(Table6[[#This Row],[FT/WE]]=2,"",Table6[[#This Row],[Name]]&amp;Table6[[#This Row],[Tag]])</f>
        <v/>
      </c>
      <c r="AN257" s="117"/>
      <c r="AP257" s="14" t="str">
        <f t="shared" si="8"/>
        <v/>
      </c>
      <c r="AQ257" s="14" t="str">
        <f t="shared" si="9"/>
        <v/>
      </c>
    </row>
    <row r="258" spans="1:43" ht="14.5">
      <c r="A258" s="117"/>
      <c r="B258" s="201"/>
      <c r="C258" s="209"/>
      <c r="D258" s="210"/>
      <c r="E258" s="131"/>
      <c r="F258" s="132"/>
      <c r="G258" s="131"/>
      <c r="H258" s="117"/>
      <c r="I258" s="201"/>
      <c r="J258" s="201"/>
      <c r="K258" s="202"/>
      <c r="L258" s="202"/>
      <c r="M258" s="202"/>
      <c r="N258" s="201"/>
      <c r="O258" s="201"/>
      <c r="P258" s="202"/>
      <c r="Q258" s="202"/>
      <c r="R258" s="207"/>
      <c r="S258" s="204"/>
      <c r="T258" s="204"/>
      <c r="U258" s="205"/>
      <c r="V258" s="40" t="str" cm="1">
        <f t="array" ref="V2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8" s="15" t="str">
        <f>_xlfn.LET(_xlpm.var,MitarbeiterFTE[[#This Row],[Name]]&amp;"|"&amp;MitarbeiterFTE[[#This Row],[Vorhaben]]&amp;"|"&amp;MitarbeiterFTE[[#This Row],[Monat]]&amp;"|"&amp;MitarbeiterFTE[[#This Row],[Jahr]], IF(_xlpm.var="|||","input missing",_xlpm.var))</f>
        <v>input missing</v>
      </c>
      <c r="AB258" s="15" t="e">
        <f>_xlfn.LET(
_xlpm.start,DATE(MitarbeiterFTE[[#This Row],[Jahr]],MitarbeiterFTE[[#This Row],[Monat]],1),
_xlpm.end,EOMONTH(_xlpm.start,0),
NETWORKDAYS(_xlpm.start,_xlpm.end))</f>
        <v>#NUM!</v>
      </c>
      <c r="AC258" s="318" t="e">
        <f>MitarbeiterFTE[[#This Row],[BWD]]-MitarbeiterFTE[[#This Row],[Sum Abwesend]]</f>
        <v>#NUM!</v>
      </c>
      <c r="AD258" s="318">
        <f>SUMIFS(MitarbeiterFTE[BWD],MitarbeiterFTE[Jahr],MitarbeiterFTE[[#This Row],[Jahr]],MitarbeiterFTE[Name],MitarbeiterFTE[[#This Row],[Name]])</f>
        <v>0</v>
      </c>
      <c r="AE258" s="318">
        <f>SUMIFS(MitarbeiterFTE[NWD],MitarbeiterFTE[Jahr],MitarbeiterFTE[[#This Row],[Jahr]],MitarbeiterFTE[Name],MitarbeiterFTE[[#This Row],[Name]])</f>
        <v>0</v>
      </c>
      <c r="AF258" s="15" t="str">
        <f>IF(MitarbeiterFTE[[#This Row],[HS]]="ja",2,IF(MitarbeiterFTE[[#This Row],[Tech]]="ja",1,IF(MitarbeiterFTE[[#This Row],[Sonst]]="ja",0,"input missing")))</f>
        <v>input missing</v>
      </c>
      <c r="AG258" s="130"/>
      <c r="AH258" s="117"/>
      <c r="AI258" s="408"/>
      <c r="AJ258" s="404"/>
      <c r="AK258" s="412"/>
      <c r="AL258" s="15" cm="1">
        <f t="array" ref="AL2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8" s="15" t="str">
        <f>IF(Table6[[#This Row],[FT/WE]]=2,"",Table6[[#This Row],[Name]]&amp;Table6[[#This Row],[Tag]])</f>
        <v/>
      </c>
      <c r="AN258" s="117"/>
      <c r="AP258" s="14" t="str">
        <f t="shared" si="8"/>
        <v/>
      </c>
      <c r="AQ258" s="14" t="str">
        <f t="shared" si="9"/>
        <v/>
      </c>
    </row>
    <row r="259" spans="1:43" ht="14.5">
      <c r="A259" s="117"/>
      <c r="B259" s="201"/>
      <c r="C259" s="209"/>
      <c r="D259" s="210"/>
      <c r="E259" s="131"/>
      <c r="F259" s="132"/>
      <c r="G259" s="131"/>
      <c r="H259" s="117"/>
      <c r="I259" s="201"/>
      <c r="J259" s="201"/>
      <c r="K259" s="202"/>
      <c r="L259" s="202"/>
      <c r="M259" s="202"/>
      <c r="N259" s="201"/>
      <c r="O259" s="201"/>
      <c r="P259" s="202"/>
      <c r="Q259" s="202"/>
      <c r="R259" s="207"/>
      <c r="S259" s="204"/>
      <c r="T259" s="204"/>
      <c r="U259" s="205"/>
      <c r="V259" s="40" t="str" cm="1">
        <f t="array" ref="V2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59" s="15" t="str">
        <f>_xlfn.LET(_xlpm.var,MitarbeiterFTE[[#This Row],[Name]]&amp;"|"&amp;MitarbeiterFTE[[#This Row],[Vorhaben]]&amp;"|"&amp;MitarbeiterFTE[[#This Row],[Monat]]&amp;"|"&amp;MitarbeiterFTE[[#This Row],[Jahr]], IF(_xlpm.var="|||","input missing",_xlpm.var))</f>
        <v>input missing</v>
      </c>
      <c r="AB259" s="15" t="e">
        <f>_xlfn.LET(
_xlpm.start,DATE(MitarbeiterFTE[[#This Row],[Jahr]],MitarbeiterFTE[[#This Row],[Monat]],1),
_xlpm.end,EOMONTH(_xlpm.start,0),
NETWORKDAYS(_xlpm.start,_xlpm.end))</f>
        <v>#NUM!</v>
      </c>
      <c r="AC259" s="318" t="e">
        <f>MitarbeiterFTE[[#This Row],[BWD]]-MitarbeiterFTE[[#This Row],[Sum Abwesend]]</f>
        <v>#NUM!</v>
      </c>
      <c r="AD259" s="318">
        <f>SUMIFS(MitarbeiterFTE[BWD],MitarbeiterFTE[Jahr],MitarbeiterFTE[[#This Row],[Jahr]],MitarbeiterFTE[Name],MitarbeiterFTE[[#This Row],[Name]])</f>
        <v>0</v>
      </c>
      <c r="AE259" s="318">
        <f>SUMIFS(MitarbeiterFTE[NWD],MitarbeiterFTE[Jahr],MitarbeiterFTE[[#This Row],[Jahr]],MitarbeiterFTE[Name],MitarbeiterFTE[[#This Row],[Name]])</f>
        <v>0</v>
      </c>
      <c r="AF259" s="15" t="str">
        <f>IF(MitarbeiterFTE[[#This Row],[HS]]="ja",2,IF(MitarbeiterFTE[[#This Row],[Tech]]="ja",1,IF(MitarbeiterFTE[[#This Row],[Sonst]]="ja",0,"input missing")))</f>
        <v>input missing</v>
      </c>
      <c r="AG259" s="130"/>
      <c r="AH259" s="117"/>
      <c r="AI259" s="408"/>
      <c r="AJ259" s="404"/>
      <c r="AK259" s="412"/>
      <c r="AL259" s="15" cm="1">
        <f t="array" ref="AL2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59" s="15" t="str">
        <f>IF(Table6[[#This Row],[FT/WE]]=2,"",Table6[[#This Row],[Name]]&amp;Table6[[#This Row],[Tag]])</f>
        <v/>
      </c>
      <c r="AN259" s="117"/>
      <c r="AP259" s="14" t="str">
        <f t="shared" si="8"/>
        <v/>
      </c>
      <c r="AQ259" s="14" t="str">
        <f t="shared" si="9"/>
        <v/>
      </c>
    </row>
    <row r="260" spans="1:43" ht="14.5">
      <c r="A260" s="117"/>
      <c r="B260" s="201"/>
      <c r="C260" s="209"/>
      <c r="D260" s="210"/>
      <c r="E260" s="131"/>
      <c r="F260" s="132"/>
      <c r="G260" s="131"/>
      <c r="H260" s="117"/>
      <c r="I260" s="201"/>
      <c r="J260" s="201"/>
      <c r="K260" s="202"/>
      <c r="L260" s="202"/>
      <c r="M260" s="202"/>
      <c r="N260" s="201"/>
      <c r="O260" s="201"/>
      <c r="P260" s="202"/>
      <c r="Q260" s="202"/>
      <c r="R260" s="207"/>
      <c r="S260" s="204"/>
      <c r="T260" s="204"/>
      <c r="U260" s="205"/>
      <c r="V260" s="40" t="str" cm="1">
        <f t="array" ref="V2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0" s="15" t="str">
        <f>_xlfn.LET(_xlpm.var,MitarbeiterFTE[[#This Row],[Name]]&amp;"|"&amp;MitarbeiterFTE[[#This Row],[Vorhaben]]&amp;"|"&amp;MitarbeiterFTE[[#This Row],[Monat]]&amp;"|"&amp;MitarbeiterFTE[[#This Row],[Jahr]], IF(_xlpm.var="|||","input missing",_xlpm.var))</f>
        <v>input missing</v>
      </c>
      <c r="AB260" s="15" t="e">
        <f>_xlfn.LET(
_xlpm.start,DATE(MitarbeiterFTE[[#This Row],[Jahr]],MitarbeiterFTE[[#This Row],[Monat]],1),
_xlpm.end,EOMONTH(_xlpm.start,0),
NETWORKDAYS(_xlpm.start,_xlpm.end))</f>
        <v>#NUM!</v>
      </c>
      <c r="AC260" s="318" t="e">
        <f>MitarbeiterFTE[[#This Row],[BWD]]-MitarbeiterFTE[[#This Row],[Sum Abwesend]]</f>
        <v>#NUM!</v>
      </c>
      <c r="AD260" s="318">
        <f>SUMIFS(MitarbeiterFTE[BWD],MitarbeiterFTE[Jahr],MitarbeiterFTE[[#This Row],[Jahr]],MitarbeiterFTE[Name],MitarbeiterFTE[[#This Row],[Name]])</f>
        <v>0</v>
      </c>
      <c r="AE260" s="318">
        <f>SUMIFS(MitarbeiterFTE[NWD],MitarbeiterFTE[Jahr],MitarbeiterFTE[[#This Row],[Jahr]],MitarbeiterFTE[Name],MitarbeiterFTE[[#This Row],[Name]])</f>
        <v>0</v>
      </c>
      <c r="AF260" s="15" t="str">
        <f>IF(MitarbeiterFTE[[#This Row],[HS]]="ja",2,IF(MitarbeiterFTE[[#This Row],[Tech]]="ja",1,IF(MitarbeiterFTE[[#This Row],[Sonst]]="ja",0,"input missing")))</f>
        <v>input missing</v>
      </c>
      <c r="AG260" s="130"/>
      <c r="AH260" s="117"/>
      <c r="AI260" s="408"/>
      <c r="AJ260" s="404"/>
      <c r="AK260" s="412"/>
      <c r="AL260" s="15" cm="1">
        <f t="array" ref="AL2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0" s="15" t="str">
        <f>IF(Table6[[#This Row],[FT/WE]]=2,"",Table6[[#This Row],[Name]]&amp;Table6[[#This Row],[Tag]])</f>
        <v/>
      </c>
      <c r="AN260" s="117"/>
      <c r="AP260" s="14" t="str">
        <f t="shared" si="8"/>
        <v/>
      </c>
      <c r="AQ260" s="14" t="str">
        <f t="shared" si="9"/>
        <v/>
      </c>
    </row>
    <row r="261" spans="1:43" ht="14.5">
      <c r="A261" s="117"/>
      <c r="B261" s="201"/>
      <c r="C261" s="209"/>
      <c r="D261" s="210"/>
      <c r="E261" s="131"/>
      <c r="F261" s="132"/>
      <c r="G261" s="131"/>
      <c r="H261" s="117"/>
      <c r="I261" s="201"/>
      <c r="J261" s="201"/>
      <c r="K261" s="202"/>
      <c r="L261" s="202"/>
      <c r="M261" s="202"/>
      <c r="N261" s="201"/>
      <c r="O261" s="201"/>
      <c r="P261" s="202"/>
      <c r="Q261" s="202"/>
      <c r="R261" s="207"/>
      <c r="S261" s="204"/>
      <c r="T261" s="204"/>
      <c r="U261" s="205"/>
      <c r="V261" s="40" t="str" cm="1">
        <f t="array" ref="V2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1" s="15" t="str">
        <f>_xlfn.LET(_xlpm.var,MitarbeiterFTE[[#This Row],[Name]]&amp;"|"&amp;MitarbeiterFTE[[#This Row],[Vorhaben]]&amp;"|"&amp;MitarbeiterFTE[[#This Row],[Monat]]&amp;"|"&amp;MitarbeiterFTE[[#This Row],[Jahr]], IF(_xlpm.var="|||","input missing",_xlpm.var))</f>
        <v>input missing</v>
      </c>
      <c r="AB261" s="15" t="e">
        <f>_xlfn.LET(
_xlpm.start,DATE(MitarbeiterFTE[[#This Row],[Jahr]],MitarbeiterFTE[[#This Row],[Monat]],1),
_xlpm.end,EOMONTH(_xlpm.start,0),
NETWORKDAYS(_xlpm.start,_xlpm.end))</f>
        <v>#NUM!</v>
      </c>
      <c r="AC261" s="318" t="e">
        <f>MitarbeiterFTE[[#This Row],[BWD]]-MitarbeiterFTE[[#This Row],[Sum Abwesend]]</f>
        <v>#NUM!</v>
      </c>
      <c r="AD261" s="318">
        <f>SUMIFS(MitarbeiterFTE[BWD],MitarbeiterFTE[Jahr],MitarbeiterFTE[[#This Row],[Jahr]],MitarbeiterFTE[Name],MitarbeiterFTE[[#This Row],[Name]])</f>
        <v>0</v>
      </c>
      <c r="AE261" s="318">
        <f>SUMIFS(MitarbeiterFTE[NWD],MitarbeiterFTE[Jahr],MitarbeiterFTE[[#This Row],[Jahr]],MitarbeiterFTE[Name],MitarbeiterFTE[[#This Row],[Name]])</f>
        <v>0</v>
      </c>
      <c r="AF261" s="15" t="str">
        <f>IF(MitarbeiterFTE[[#This Row],[HS]]="ja",2,IF(MitarbeiterFTE[[#This Row],[Tech]]="ja",1,IF(MitarbeiterFTE[[#This Row],[Sonst]]="ja",0,"input missing")))</f>
        <v>input missing</v>
      </c>
      <c r="AG261" s="130"/>
      <c r="AH261" s="117"/>
      <c r="AI261" s="408"/>
      <c r="AJ261" s="404"/>
      <c r="AK261" s="412"/>
      <c r="AL261" s="15" cm="1">
        <f t="array" ref="AL2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1" s="15" t="str">
        <f>IF(Table6[[#This Row],[FT/WE]]=2,"",Table6[[#This Row],[Name]]&amp;Table6[[#This Row],[Tag]])</f>
        <v/>
      </c>
      <c r="AN261" s="117"/>
      <c r="AP261" s="14" t="str">
        <f t="shared" si="8"/>
        <v/>
      </c>
      <c r="AQ261" s="14" t="str">
        <f t="shared" si="9"/>
        <v/>
      </c>
    </row>
    <row r="262" spans="1:43" ht="14.5">
      <c r="A262" s="117"/>
      <c r="B262" s="201"/>
      <c r="C262" s="209"/>
      <c r="D262" s="210"/>
      <c r="E262" s="131"/>
      <c r="F262" s="132"/>
      <c r="G262" s="131"/>
      <c r="H262" s="117"/>
      <c r="I262" s="201"/>
      <c r="J262" s="201"/>
      <c r="K262" s="202"/>
      <c r="L262" s="202"/>
      <c r="M262" s="202"/>
      <c r="N262" s="201"/>
      <c r="O262" s="201"/>
      <c r="P262" s="202"/>
      <c r="Q262" s="202"/>
      <c r="R262" s="207"/>
      <c r="S262" s="204"/>
      <c r="T262" s="204"/>
      <c r="U262" s="205"/>
      <c r="V262" s="40" t="str" cm="1">
        <f t="array" ref="V2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2" s="15" t="str">
        <f>_xlfn.LET(_xlpm.var,MitarbeiterFTE[[#This Row],[Name]]&amp;"|"&amp;MitarbeiterFTE[[#This Row],[Vorhaben]]&amp;"|"&amp;MitarbeiterFTE[[#This Row],[Monat]]&amp;"|"&amp;MitarbeiterFTE[[#This Row],[Jahr]], IF(_xlpm.var="|||","input missing",_xlpm.var))</f>
        <v>input missing</v>
      </c>
      <c r="AB262" s="15" t="e">
        <f>_xlfn.LET(
_xlpm.start,DATE(MitarbeiterFTE[[#This Row],[Jahr]],MitarbeiterFTE[[#This Row],[Monat]],1),
_xlpm.end,EOMONTH(_xlpm.start,0),
NETWORKDAYS(_xlpm.start,_xlpm.end))</f>
        <v>#NUM!</v>
      </c>
      <c r="AC262" s="318" t="e">
        <f>MitarbeiterFTE[[#This Row],[BWD]]-MitarbeiterFTE[[#This Row],[Sum Abwesend]]</f>
        <v>#NUM!</v>
      </c>
      <c r="AD262" s="318">
        <f>SUMIFS(MitarbeiterFTE[BWD],MitarbeiterFTE[Jahr],MitarbeiterFTE[[#This Row],[Jahr]],MitarbeiterFTE[Name],MitarbeiterFTE[[#This Row],[Name]])</f>
        <v>0</v>
      </c>
      <c r="AE262" s="318">
        <f>SUMIFS(MitarbeiterFTE[NWD],MitarbeiterFTE[Jahr],MitarbeiterFTE[[#This Row],[Jahr]],MitarbeiterFTE[Name],MitarbeiterFTE[[#This Row],[Name]])</f>
        <v>0</v>
      </c>
      <c r="AF262" s="15" t="str">
        <f>IF(MitarbeiterFTE[[#This Row],[HS]]="ja",2,IF(MitarbeiterFTE[[#This Row],[Tech]]="ja",1,IF(MitarbeiterFTE[[#This Row],[Sonst]]="ja",0,"input missing")))</f>
        <v>input missing</v>
      </c>
      <c r="AG262" s="130"/>
      <c r="AH262" s="117"/>
      <c r="AI262" s="408"/>
      <c r="AJ262" s="404"/>
      <c r="AK262" s="412"/>
      <c r="AL262" s="15" cm="1">
        <f t="array" ref="AL2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2" s="15" t="str">
        <f>IF(Table6[[#This Row],[FT/WE]]=2,"",Table6[[#This Row],[Name]]&amp;Table6[[#This Row],[Tag]])</f>
        <v/>
      </c>
      <c r="AN262" s="117"/>
      <c r="AP262" s="14" t="str">
        <f t="shared" si="8"/>
        <v/>
      </c>
      <c r="AQ262" s="14" t="str">
        <f t="shared" si="9"/>
        <v/>
      </c>
    </row>
    <row r="263" spans="1:43" ht="14.5">
      <c r="A263" s="117"/>
      <c r="B263" s="201"/>
      <c r="C263" s="209"/>
      <c r="D263" s="210"/>
      <c r="E263" s="131"/>
      <c r="F263" s="132"/>
      <c r="G263" s="131"/>
      <c r="H263" s="117"/>
      <c r="I263" s="201"/>
      <c r="J263" s="201"/>
      <c r="K263" s="202"/>
      <c r="L263" s="202"/>
      <c r="M263" s="202"/>
      <c r="N263" s="201"/>
      <c r="O263" s="201"/>
      <c r="P263" s="202"/>
      <c r="Q263" s="202"/>
      <c r="R263" s="207"/>
      <c r="S263" s="204"/>
      <c r="T263" s="204"/>
      <c r="U263" s="205"/>
      <c r="V263" s="40" t="str" cm="1">
        <f t="array" ref="V2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3" s="15" t="str">
        <f>_xlfn.LET(_xlpm.var,MitarbeiterFTE[[#This Row],[Name]]&amp;"|"&amp;MitarbeiterFTE[[#This Row],[Vorhaben]]&amp;"|"&amp;MitarbeiterFTE[[#This Row],[Monat]]&amp;"|"&amp;MitarbeiterFTE[[#This Row],[Jahr]], IF(_xlpm.var="|||","input missing",_xlpm.var))</f>
        <v>input missing</v>
      </c>
      <c r="AB263" s="15" t="e">
        <f>_xlfn.LET(
_xlpm.start,DATE(MitarbeiterFTE[[#This Row],[Jahr]],MitarbeiterFTE[[#This Row],[Monat]],1),
_xlpm.end,EOMONTH(_xlpm.start,0),
NETWORKDAYS(_xlpm.start,_xlpm.end))</f>
        <v>#NUM!</v>
      </c>
      <c r="AC263" s="318" t="e">
        <f>MitarbeiterFTE[[#This Row],[BWD]]-MitarbeiterFTE[[#This Row],[Sum Abwesend]]</f>
        <v>#NUM!</v>
      </c>
      <c r="AD263" s="318">
        <f>SUMIFS(MitarbeiterFTE[BWD],MitarbeiterFTE[Jahr],MitarbeiterFTE[[#This Row],[Jahr]],MitarbeiterFTE[Name],MitarbeiterFTE[[#This Row],[Name]])</f>
        <v>0</v>
      </c>
      <c r="AE263" s="318">
        <f>SUMIFS(MitarbeiterFTE[NWD],MitarbeiterFTE[Jahr],MitarbeiterFTE[[#This Row],[Jahr]],MitarbeiterFTE[Name],MitarbeiterFTE[[#This Row],[Name]])</f>
        <v>0</v>
      </c>
      <c r="AF263" s="15" t="str">
        <f>IF(MitarbeiterFTE[[#This Row],[HS]]="ja",2,IF(MitarbeiterFTE[[#This Row],[Tech]]="ja",1,IF(MitarbeiterFTE[[#This Row],[Sonst]]="ja",0,"input missing")))</f>
        <v>input missing</v>
      </c>
      <c r="AG263" s="130"/>
      <c r="AH263" s="117"/>
      <c r="AI263" s="408"/>
      <c r="AJ263" s="404"/>
      <c r="AK263" s="412"/>
      <c r="AL263" s="15" cm="1">
        <f t="array" ref="AL2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3" s="15" t="str">
        <f>IF(Table6[[#This Row],[FT/WE]]=2,"",Table6[[#This Row],[Name]]&amp;Table6[[#This Row],[Tag]])</f>
        <v/>
      </c>
      <c r="AN263" s="117"/>
      <c r="AP263" s="14" t="str">
        <f t="shared" si="8"/>
        <v/>
      </c>
      <c r="AQ263" s="14" t="str">
        <f t="shared" si="9"/>
        <v/>
      </c>
    </row>
    <row r="264" spans="1:43" ht="14.5">
      <c r="A264" s="117"/>
      <c r="B264" s="201"/>
      <c r="C264" s="209"/>
      <c r="D264" s="210"/>
      <c r="E264" s="131"/>
      <c r="F264" s="132"/>
      <c r="G264" s="131"/>
      <c r="H264" s="117"/>
      <c r="I264" s="201"/>
      <c r="J264" s="201"/>
      <c r="K264" s="202"/>
      <c r="L264" s="202"/>
      <c r="M264" s="202"/>
      <c r="N264" s="201"/>
      <c r="O264" s="201"/>
      <c r="P264" s="202"/>
      <c r="Q264" s="202"/>
      <c r="R264" s="207"/>
      <c r="S264" s="204"/>
      <c r="T264" s="204"/>
      <c r="U264" s="205"/>
      <c r="V264" s="40" t="str" cm="1">
        <f t="array" ref="V2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4" s="15" t="str">
        <f>_xlfn.LET(_xlpm.var,MitarbeiterFTE[[#This Row],[Name]]&amp;"|"&amp;MitarbeiterFTE[[#This Row],[Vorhaben]]&amp;"|"&amp;MitarbeiterFTE[[#This Row],[Monat]]&amp;"|"&amp;MitarbeiterFTE[[#This Row],[Jahr]], IF(_xlpm.var="|||","input missing",_xlpm.var))</f>
        <v>input missing</v>
      </c>
      <c r="AB264" s="15" t="e">
        <f>_xlfn.LET(
_xlpm.start,DATE(MitarbeiterFTE[[#This Row],[Jahr]],MitarbeiterFTE[[#This Row],[Monat]],1),
_xlpm.end,EOMONTH(_xlpm.start,0),
NETWORKDAYS(_xlpm.start,_xlpm.end))</f>
        <v>#NUM!</v>
      </c>
      <c r="AC264" s="318" t="e">
        <f>MitarbeiterFTE[[#This Row],[BWD]]-MitarbeiterFTE[[#This Row],[Sum Abwesend]]</f>
        <v>#NUM!</v>
      </c>
      <c r="AD264" s="318">
        <f>SUMIFS(MitarbeiterFTE[BWD],MitarbeiterFTE[Jahr],MitarbeiterFTE[[#This Row],[Jahr]],MitarbeiterFTE[Name],MitarbeiterFTE[[#This Row],[Name]])</f>
        <v>0</v>
      </c>
      <c r="AE264" s="318">
        <f>SUMIFS(MitarbeiterFTE[NWD],MitarbeiterFTE[Jahr],MitarbeiterFTE[[#This Row],[Jahr]],MitarbeiterFTE[Name],MitarbeiterFTE[[#This Row],[Name]])</f>
        <v>0</v>
      </c>
      <c r="AF264" s="15" t="str">
        <f>IF(MitarbeiterFTE[[#This Row],[HS]]="ja",2,IF(MitarbeiterFTE[[#This Row],[Tech]]="ja",1,IF(MitarbeiterFTE[[#This Row],[Sonst]]="ja",0,"input missing")))</f>
        <v>input missing</v>
      </c>
      <c r="AG264" s="130"/>
      <c r="AH264" s="117"/>
      <c r="AI264" s="408"/>
      <c r="AJ264" s="404"/>
      <c r="AK264" s="412"/>
      <c r="AL264" s="15" cm="1">
        <f t="array" ref="AL2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4" s="15" t="str">
        <f>IF(Table6[[#This Row],[FT/WE]]=2,"",Table6[[#This Row],[Name]]&amp;Table6[[#This Row],[Tag]])</f>
        <v/>
      </c>
      <c r="AN264" s="117"/>
      <c r="AP264" s="14" t="str">
        <f t="shared" si="8"/>
        <v/>
      </c>
      <c r="AQ264" s="14" t="str">
        <f t="shared" si="9"/>
        <v/>
      </c>
    </row>
    <row r="265" spans="1:43" ht="14.5">
      <c r="A265" s="117"/>
      <c r="B265" s="201"/>
      <c r="C265" s="209"/>
      <c r="D265" s="210"/>
      <c r="E265" s="131"/>
      <c r="F265" s="132"/>
      <c r="G265" s="131"/>
      <c r="H265" s="117"/>
      <c r="I265" s="201"/>
      <c r="J265" s="201"/>
      <c r="K265" s="202"/>
      <c r="L265" s="202"/>
      <c r="M265" s="202"/>
      <c r="N265" s="201"/>
      <c r="O265" s="201"/>
      <c r="P265" s="202"/>
      <c r="Q265" s="202"/>
      <c r="R265" s="207"/>
      <c r="S265" s="204"/>
      <c r="T265" s="204"/>
      <c r="U265" s="205"/>
      <c r="V265" s="40" t="str" cm="1">
        <f t="array" ref="V2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5" s="15" t="str">
        <f>_xlfn.LET(_xlpm.var,MitarbeiterFTE[[#This Row],[Name]]&amp;"|"&amp;MitarbeiterFTE[[#This Row],[Vorhaben]]&amp;"|"&amp;MitarbeiterFTE[[#This Row],[Monat]]&amp;"|"&amp;MitarbeiterFTE[[#This Row],[Jahr]], IF(_xlpm.var="|||","input missing",_xlpm.var))</f>
        <v>input missing</v>
      </c>
      <c r="AB265" s="15" t="e">
        <f>_xlfn.LET(
_xlpm.start,DATE(MitarbeiterFTE[[#This Row],[Jahr]],MitarbeiterFTE[[#This Row],[Monat]],1),
_xlpm.end,EOMONTH(_xlpm.start,0),
NETWORKDAYS(_xlpm.start,_xlpm.end))</f>
        <v>#NUM!</v>
      </c>
      <c r="AC265" s="318" t="e">
        <f>MitarbeiterFTE[[#This Row],[BWD]]-MitarbeiterFTE[[#This Row],[Sum Abwesend]]</f>
        <v>#NUM!</v>
      </c>
      <c r="AD265" s="318">
        <f>SUMIFS(MitarbeiterFTE[BWD],MitarbeiterFTE[Jahr],MitarbeiterFTE[[#This Row],[Jahr]],MitarbeiterFTE[Name],MitarbeiterFTE[[#This Row],[Name]])</f>
        <v>0</v>
      </c>
      <c r="AE265" s="318">
        <f>SUMIFS(MitarbeiterFTE[NWD],MitarbeiterFTE[Jahr],MitarbeiterFTE[[#This Row],[Jahr]],MitarbeiterFTE[Name],MitarbeiterFTE[[#This Row],[Name]])</f>
        <v>0</v>
      </c>
      <c r="AF265" s="15" t="str">
        <f>IF(MitarbeiterFTE[[#This Row],[HS]]="ja",2,IF(MitarbeiterFTE[[#This Row],[Tech]]="ja",1,IF(MitarbeiterFTE[[#This Row],[Sonst]]="ja",0,"input missing")))</f>
        <v>input missing</v>
      </c>
      <c r="AG265" s="130"/>
      <c r="AH265" s="117"/>
      <c r="AI265" s="408"/>
      <c r="AJ265" s="404"/>
      <c r="AK265" s="412"/>
      <c r="AL265" s="15" cm="1">
        <f t="array" ref="AL2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5" s="15" t="str">
        <f>IF(Table6[[#This Row],[FT/WE]]=2,"",Table6[[#This Row],[Name]]&amp;Table6[[#This Row],[Tag]])</f>
        <v/>
      </c>
      <c r="AN265" s="117"/>
      <c r="AP265" s="14" t="str">
        <f t="shared" si="8"/>
        <v/>
      </c>
      <c r="AQ265" s="14" t="str">
        <f t="shared" si="9"/>
        <v/>
      </c>
    </row>
    <row r="266" spans="1:43" ht="14.5">
      <c r="A266" s="117"/>
      <c r="B266" s="201"/>
      <c r="C266" s="209"/>
      <c r="D266" s="210"/>
      <c r="E266" s="131"/>
      <c r="F266" s="132"/>
      <c r="G266" s="131"/>
      <c r="H266" s="117"/>
      <c r="I266" s="201"/>
      <c r="J266" s="201"/>
      <c r="K266" s="202"/>
      <c r="L266" s="202"/>
      <c r="M266" s="202"/>
      <c r="N266" s="201"/>
      <c r="O266" s="201"/>
      <c r="P266" s="202"/>
      <c r="Q266" s="202"/>
      <c r="R266" s="207"/>
      <c r="S266" s="204"/>
      <c r="T266" s="204"/>
      <c r="U266" s="205"/>
      <c r="V266" s="40" t="str" cm="1">
        <f t="array" ref="V2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6" s="15" t="str">
        <f>_xlfn.LET(_xlpm.var,MitarbeiterFTE[[#This Row],[Name]]&amp;"|"&amp;MitarbeiterFTE[[#This Row],[Vorhaben]]&amp;"|"&amp;MitarbeiterFTE[[#This Row],[Monat]]&amp;"|"&amp;MitarbeiterFTE[[#This Row],[Jahr]], IF(_xlpm.var="|||","input missing",_xlpm.var))</f>
        <v>input missing</v>
      </c>
      <c r="AB266" s="15" t="e">
        <f>_xlfn.LET(
_xlpm.start,DATE(MitarbeiterFTE[[#This Row],[Jahr]],MitarbeiterFTE[[#This Row],[Monat]],1),
_xlpm.end,EOMONTH(_xlpm.start,0),
NETWORKDAYS(_xlpm.start,_xlpm.end))</f>
        <v>#NUM!</v>
      </c>
      <c r="AC266" s="318" t="e">
        <f>MitarbeiterFTE[[#This Row],[BWD]]-MitarbeiterFTE[[#This Row],[Sum Abwesend]]</f>
        <v>#NUM!</v>
      </c>
      <c r="AD266" s="318">
        <f>SUMIFS(MitarbeiterFTE[BWD],MitarbeiterFTE[Jahr],MitarbeiterFTE[[#This Row],[Jahr]],MitarbeiterFTE[Name],MitarbeiterFTE[[#This Row],[Name]])</f>
        <v>0</v>
      </c>
      <c r="AE266" s="318">
        <f>SUMIFS(MitarbeiterFTE[NWD],MitarbeiterFTE[Jahr],MitarbeiterFTE[[#This Row],[Jahr]],MitarbeiterFTE[Name],MitarbeiterFTE[[#This Row],[Name]])</f>
        <v>0</v>
      </c>
      <c r="AF266" s="15" t="str">
        <f>IF(MitarbeiterFTE[[#This Row],[HS]]="ja",2,IF(MitarbeiterFTE[[#This Row],[Tech]]="ja",1,IF(MitarbeiterFTE[[#This Row],[Sonst]]="ja",0,"input missing")))</f>
        <v>input missing</v>
      </c>
      <c r="AG266" s="130"/>
      <c r="AH266" s="117"/>
      <c r="AI266" s="408"/>
      <c r="AJ266" s="404"/>
      <c r="AK266" s="412"/>
      <c r="AL266" s="15" cm="1">
        <f t="array" ref="AL2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6" s="15" t="str">
        <f>IF(Table6[[#This Row],[FT/WE]]=2,"",Table6[[#This Row],[Name]]&amp;Table6[[#This Row],[Tag]])</f>
        <v/>
      </c>
      <c r="AN266" s="117"/>
      <c r="AP266" s="14" t="str">
        <f t="shared" si="8"/>
        <v/>
      </c>
      <c r="AQ266" s="14" t="str">
        <f t="shared" si="9"/>
        <v/>
      </c>
    </row>
    <row r="267" spans="1:43" ht="14.5">
      <c r="A267" s="117"/>
      <c r="B267" s="201"/>
      <c r="C267" s="209"/>
      <c r="D267" s="210"/>
      <c r="E267" s="131"/>
      <c r="F267" s="132"/>
      <c r="G267" s="131"/>
      <c r="H267" s="117"/>
      <c r="I267" s="201"/>
      <c r="J267" s="201"/>
      <c r="K267" s="202"/>
      <c r="L267" s="202"/>
      <c r="M267" s="202"/>
      <c r="N267" s="201"/>
      <c r="O267" s="201"/>
      <c r="P267" s="202"/>
      <c r="Q267" s="202"/>
      <c r="R267" s="207"/>
      <c r="S267" s="204"/>
      <c r="T267" s="204"/>
      <c r="U267" s="205"/>
      <c r="V267" s="40" t="str" cm="1">
        <f t="array" ref="V2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7" s="15" t="str">
        <f>_xlfn.LET(_xlpm.var,MitarbeiterFTE[[#This Row],[Name]]&amp;"|"&amp;MitarbeiterFTE[[#This Row],[Vorhaben]]&amp;"|"&amp;MitarbeiterFTE[[#This Row],[Monat]]&amp;"|"&amp;MitarbeiterFTE[[#This Row],[Jahr]], IF(_xlpm.var="|||","input missing",_xlpm.var))</f>
        <v>input missing</v>
      </c>
      <c r="AB267" s="15" t="e">
        <f>_xlfn.LET(
_xlpm.start,DATE(MitarbeiterFTE[[#This Row],[Jahr]],MitarbeiterFTE[[#This Row],[Monat]],1),
_xlpm.end,EOMONTH(_xlpm.start,0),
NETWORKDAYS(_xlpm.start,_xlpm.end))</f>
        <v>#NUM!</v>
      </c>
      <c r="AC267" s="318" t="e">
        <f>MitarbeiterFTE[[#This Row],[BWD]]-MitarbeiterFTE[[#This Row],[Sum Abwesend]]</f>
        <v>#NUM!</v>
      </c>
      <c r="AD267" s="318">
        <f>SUMIFS(MitarbeiterFTE[BWD],MitarbeiterFTE[Jahr],MitarbeiterFTE[[#This Row],[Jahr]],MitarbeiterFTE[Name],MitarbeiterFTE[[#This Row],[Name]])</f>
        <v>0</v>
      </c>
      <c r="AE267" s="318">
        <f>SUMIFS(MitarbeiterFTE[NWD],MitarbeiterFTE[Jahr],MitarbeiterFTE[[#This Row],[Jahr]],MitarbeiterFTE[Name],MitarbeiterFTE[[#This Row],[Name]])</f>
        <v>0</v>
      </c>
      <c r="AF267" s="15" t="str">
        <f>IF(MitarbeiterFTE[[#This Row],[HS]]="ja",2,IF(MitarbeiterFTE[[#This Row],[Tech]]="ja",1,IF(MitarbeiterFTE[[#This Row],[Sonst]]="ja",0,"input missing")))</f>
        <v>input missing</v>
      </c>
      <c r="AG267" s="130"/>
      <c r="AH267" s="117"/>
      <c r="AI267" s="408"/>
      <c r="AJ267" s="404"/>
      <c r="AK267" s="412"/>
      <c r="AL267" s="15" cm="1">
        <f t="array" ref="AL2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7" s="15" t="str">
        <f>IF(Table6[[#This Row],[FT/WE]]=2,"",Table6[[#This Row],[Name]]&amp;Table6[[#This Row],[Tag]])</f>
        <v/>
      </c>
      <c r="AN267" s="117"/>
      <c r="AP267" s="14" t="str">
        <f t="shared" si="8"/>
        <v/>
      </c>
      <c r="AQ267" s="14" t="str">
        <f t="shared" si="9"/>
        <v/>
      </c>
    </row>
    <row r="268" spans="1:43" ht="14.5">
      <c r="A268" s="117"/>
      <c r="B268" s="201"/>
      <c r="C268" s="209"/>
      <c r="D268" s="210"/>
      <c r="E268" s="131"/>
      <c r="F268" s="132"/>
      <c r="G268" s="131"/>
      <c r="H268" s="117"/>
      <c r="I268" s="201"/>
      <c r="J268" s="201"/>
      <c r="K268" s="202"/>
      <c r="L268" s="202"/>
      <c r="M268" s="202"/>
      <c r="N268" s="201"/>
      <c r="O268" s="201"/>
      <c r="P268" s="202"/>
      <c r="Q268" s="202"/>
      <c r="R268" s="207"/>
      <c r="S268" s="204"/>
      <c r="T268" s="204"/>
      <c r="U268" s="205"/>
      <c r="V268" s="40" t="str" cm="1">
        <f t="array" ref="V2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8" s="15" t="str">
        <f>_xlfn.LET(_xlpm.var,MitarbeiterFTE[[#This Row],[Name]]&amp;"|"&amp;MitarbeiterFTE[[#This Row],[Vorhaben]]&amp;"|"&amp;MitarbeiterFTE[[#This Row],[Monat]]&amp;"|"&amp;MitarbeiterFTE[[#This Row],[Jahr]], IF(_xlpm.var="|||","input missing",_xlpm.var))</f>
        <v>input missing</v>
      </c>
      <c r="AB268" s="15" t="e">
        <f>_xlfn.LET(
_xlpm.start,DATE(MitarbeiterFTE[[#This Row],[Jahr]],MitarbeiterFTE[[#This Row],[Monat]],1),
_xlpm.end,EOMONTH(_xlpm.start,0),
NETWORKDAYS(_xlpm.start,_xlpm.end))</f>
        <v>#NUM!</v>
      </c>
      <c r="AC268" s="318" t="e">
        <f>MitarbeiterFTE[[#This Row],[BWD]]-MitarbeiterFTE[[#This Row],[Sum Abwesend]]</f>
        <v>#NUM!</v>
      </c>
      <c r="AD268" s="318">
        <f>SUMIFS(MitarbeiterFTE[BWD],MitarbeiterFTE[Jahr],MitarbeiterFTE[[#This Row],[Jahr]],MitarbeiterFTE[Name],MitarbeiterFTE[[#This Row],[Name]])</f>
        <v>0</v>
      </c>
      <c r="AE268" s="318">
        <f>SUMIFS(MitarbeiterFTE[NWD],MitarbeiterFTE[Jahr],MitarbeiterFTE[[#This Row],[Jahr]],MitarbeiterFTE[Name],MitarbeiterFTE[[#This Row],[Name]])</f>
        <v>0</v>
      </c>
      <c r="AF268" s="15" t="str">
        <f>IF(MitarbeiterFTE[[#This Row],[HS]]="ja",2,IF(MitarbeiterFTE[[#This Row],[Tech]]="ja",1,IF(MitarbeiterFTE[[#This Row],[Sonst]]="ja",0,"input missing")))</f>
        <v>input missing</v>
      </c>
      <c r="AG268" s="130"/>
      <c r="AH268" s="117"/>
      <c r="AI268" s="408"/>
      <c r="AJ268" s="404"/>
      <c r="AK268" s="412"/>
      <c r="AL268" s="15" cm="1">
        <f t="array" ref="AL2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8" s="15" t="str">
        <f>IF(Table6[[#This Row],[FT/WE]]=2,"",Table6[[#This Row],[Name]]&amp;Table6[[#This Row],[Tag]])</f>
        <v/>
      </c>
      <c r="AN268" s="117"/>
      <c r="AP268" s="14" t="str">
        <f t="shared" si="8"/>
        <v/>
      </c>
      <c r="AQ268" s="14" t="str">
        <f t="shared" si="9"/>
        <v/>
      </c>
    </row>
    <row r="269" spans="1:43" ht="14.5">
      <c r="A269" s="117"/>
      <c r="B269" s="201"/>
      <c r="C269" s="209"/>
      <c r="D269" s="210"/>
      <c r="E269" s="131"/>
      <c r="F269" s="132"/>
      <c r="G269" s="131"/>
      <c r="H269" s="117"/>
      <c r="I269" s="201"/>
      <c r="J269" s="201"/>
      <c r="K269" s="202"/>
      <c r="L269" s="202"/>
      <c r="M269" s="202"/>
      <c r="N269" s="201"/>
      <c r="O269" s="201"/>
      <c r="P269" s="202"/>
      <c r="Q269" s="202"/>
      <c r="R269" s="207"/>
      <c r="S269" s="204"/>
      <c r="T269" s="204"/>
      <c r="U269" s="205"/>
      <c r="V269" s="40" t="str" cm="1">
        <f t="array" ref="V2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69" s="15" t="str">
        <f>_xlfn.LET(_xlpm.var,MitarbeiterFTE[[#This Row],[Name]]&amp;"|"&amp;MitarbeiterFTE[[#This Row],[Vorhaben]]&amp;"|"&amp;MitarbeiterFTE[[#This Row],[Monat]]&amp;"|"&amp;MitarbeiterFTE[[#This Row],[Jahr]], IF(_xlpm.var="|||","input missing",_xlpm.var))</f>
        <v>input missing</v>
      </c>
      <c r="AB269" s="15" t="e">
        <f>_xlfn.LET(
_xlpm.start,DATE(MitarbeiterFTE[[#This Row],[Jahr]],MitarbeiterFTE[[#This Row],[Monat]],1),
_xlpm.end,EOMONTH(_xlpm.start,0),
NETWORKDAYS(_xlpm.start,_xlpm.end))</f>
        <v>#NUM!</v>
      </c>
      <c r="AC269" s="318" t="e">
        <f>MitarbeiterFTE[[#This Row],[BWD]]-MitarbeiterFTE[[#This Row],[Sum Abwesend]]</f>
        <v>#NUM!</v>
      </c>
      <c r="AD269" s="318">
        <f>SUMIFS(MitarbeiterFTE[BWD],MitarbeiterFTE[Jahr],MitarbeiterFTE[[#This Row],[Jahr]],MitarbeiterFTE[Name],MitarbeiterFTE[[#This Row],[Name]])</f>
        <v>0</v>
      </c>
      <c r="AE269" s="318">
        <f>SUMIFS(MitarbeiterFTE[NWD],MitarbeiterFTE[Jahr],MitarbeiterFTE[[#This Row],[Jahr]],MitarbeiterFTE[Name],MitarbeiterFTE[[#This Row],[Name]])</f>
        <v>0</v>
      </c>
      <c r="AF269" s="15" t="str">
        <f>IF(MitarbeiterFTE[[#This Row],[HS]]="ja",2,IF(MitarbeiterFTE[[#This Row],[Tech]]="ja",1,IF(MitarbeiterFTE[[#This Row],[Sonst]]="ja",0,"input missing")))</f>
        <v>input missing</v>
      </c>
      <c r="AG269" s="130"/>
      <c r="AH269" s="117"/>
      <c r="AI269" s="408"/>
      <c r="AJ269" s="404"/>
      <c r="AK269" s="412"/>
      <c r="AL269" s="15" cm="1">
        <f t="array" ref="AL2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69" s="15" t="str">
        <f>IF(Table6[[#This Row],[FT/WE]]=2,"",Table6[[#This Row],[Name]]&amp;Table6[[#This Row],[Tag]])</f>
        <v/>
      </c>
      <c r="AN269" s="117"/>
      <c r="AP269" s="14" t="str">
        <f t="shared" ref="AP269:AP332" si="10">IF(AO269&amp;"1"&lt;&gt;"1",RIGHT(AO269,4),"")</f>
        <v/>
      </c>
      <c r="AQ269" s="14" t="str">
        <f t="shared" ref="AQ269:AQ332" si="11">IF(AO269&amp;"1"="1","",LEFT(AO269,LEN(AO269)-5))</f>
        <v/>
      </c>
    </row>
    <row r="270" spans="1:43" ht="14.5">
      <c r="A270" s="117"/>
      <c r="B270" s="201"/>
      <c r="C270" s="209"/>
      <c r="D270" s="210"/>
      <c r="E270" s="131"/>
      <c r="F270" s="132"/>
      <c r="G270" s="131"/>
      <c r="H270" s="117"/>
      <c r="I270" s="201"/>
      <c r="J270" s="201"/>
      <c r="K270" s="202"/>
      <c r="L270" s="202"/>
      <c r="M270" s="202"/>
      <c r="N270" s="201"/>
      <c r="O270" s="201"/>
      <c r="P270" s="202"/>
      <c r="Q270" s="202"/>
      <c r="R270" s="207"/>
      <c r="S270" s="204"/>
      <c r="T270" s="204"/>
      <c r="U270" s="205"/>
      <c r="V270" s="40" t="str" cm="1">
        <f t="array" ref="V2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0" s="15" t="str">
        <f>_xlfn.LET(_xlpm.var,MitarbeiterFTE[[#This Row],[Name]]&amp;"|"&amp;MitarbeiterFTE[[#This Row],[Vorhaben]]&amp;"|"&amp;MitarbeiterFTE[[#This Row],[Monat]]&amp;"|"&amp;MitarbeiterFTE[[#This Row],[Jahr]], IF(_xlpm.var="|||","input missing",_xlpm.var))</f>
        <v>input missing</v>
      </c>
      <c r="AB270" s="15" t="e">
        <f>_xlfn.LET(
_xlpm.start,DATE(MitarbeiterFTE[[#This Row],[Jahr]],MitarbeiterFTE[[#This Row],[Monat]],1),
_xlpm.end,EOMONTH(_xlpm.start,0),
NETWORKDAYS(_xlpm.start,_xlpm.end))</f>
        <v>#NUM!</v>
      </c>
      <c r="AC270" s="318" t="e">
        <f>MitarbeiterFTE[[#This Row],[BWD]]-MitarbeiterFTE[[#This Row],[Sum Abwesend]]</f>
        <v>#NUM!</v>
      </c>
      <c r="AD270" s="318">
        <f>SUMIFS(MitarbeiterFTE[BWD],MitarbeiterFTE[Jahr],MitarbeiterFTE[[#This Row],[Jahr]],MitarbeiterFTE[Name],MitarbeiterFTE[[#This Row],[Name]])</f>
        <v>0</v>
      </c>
      <c r="AE270" s="318">
        <f>SUMIFS(MitarbeiterFTE[NWD],MitarbeiterFTE[Jahr],MitarbeiterFTE[[#This Row],[Jahr]],MitarbeiterFTE[Name],MitarbeiterFTE[[#This Row],[Name]])</f>
        <v>0</v>
      </c>
      <c r="AF270" s="15" t="str">
        <f>IF(MitarbeiterFTE[[#This Row],[HS]]="ja",2,IF(MitarbeiterFTE[[#This Row],[Tech]]="ja",1,IF(MitarbeiterFTE[[#This Row],[Sonst]]="ja",0,"input missing")))</f>
        <v>input missing</v>
      </c>
      <c r="AG270" s="130"/>
      <c r="AH270" s="117"/>
      <c r="AI270" s="408"/>
      <c r="AJ270" s="404"/>
      <c r="AK270" s="412"/>
      <c r="AL270" s="15" cm="1">
        <f t="array" ref="AL2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0" s="15" t="str">
        <f>IF(Table6[[#This Row],[FT/WE]]=2,"",Table6[[#This Row],[Name]]&amp;Table6[[#This Row],[Tag]])</f>
        <v/>
      </c>
      <c r="AN270" s="117"/>
      <c r="AP270" s="14" t="str">
        <f t="shared" si="10"/>
        <v/>
      </c>
      <c r="AQ270" s="14" t="str">
        <f t="shared" si="11"/>
        <v/>
      </c>
    </row>
    <row r="271" spans="1:43" ht="14.5">
      <c r="A271" s="117"/>
      <c r="B271" s="201"/>
      <c r="C271" s="209"/>
      <c r="D271" s="210"/>
      <c r="E271" s="131"/>
      <c r="F271" s="132"/>
      <c r="G271" s="131"/>
      <c r="H271" s="117"/>
      <c r="I271" s="201"/>
      <c r="J271" s="201"/>
      <c r="K271" s="202"/>
      <c r="L271" s="202"/>
      <c r="M271" s="202"/>
      <c r="N271" s="201"/>
      <c r="O271" s="201"/>
      <c r="P271" s="202"/>
      <c r="Q271" s="202"/>
      <c r="R271" s="207"/>
      <c r="S271" s="204"/>
      <c r="T271" s="204"/>
      <c r="U271" s="205"/>
      <c r="V271" s="40" t="str" cm="1">
        <f t="array" ref="V2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1" s="15" t="str">
        <f>_xlfn.LET(_xlpm.var,MitarbeiterFTE[[#This Row],[Name]]&amp;"|"&amp;MitarbeiterFTE[[#This Row],[Vorhaben]]&amp;"|"&amp;MitarbeiterFTE[[#This Row],[Monat]]&amp;"|"&amp;MitarbeiterFTE[[#This Row],[Jahr]], IF(_xlpm.var="|||","input missing",_xlpm.var))</f>
        <v>input missing</v>
      </c>
      <c r="AB271" s="15" t="e">
        <f>_xlfn.LET(
_xlpm.start,DATE(MitarbeiterFTE[[#This Row],[Jahr]],MitarbeiterFTE[[#This Row],[Monat]],1),
_xlpm.end,EOMONTH(_xlpm.start,0),
NETWORKDAYS(_xlpm.start,_xlpm.end))</f>
        <v>#NUM!</v>
      </c>
      <c r="AC271" s="318" t="e">
        <f>MitarbeiterFTE[[#This Row],[BWD]]-MitarbeiterFTE[[#This Row],[Sum Abwesend]]</f>
        <v>#NUM!</v>
      </c>
      <c r="AD271" s="318">
        <f>SUMIFS(MitarbeiterFTE[BWD],MitarbeiterFTE[Jahr],MitarbeiterFTE[[#This Row],[Jahr]],MitarbeiterFTE[Name],MitarbeiterFTE[[#This Row],[Name]])</f>
        <v>0</v>
      </c>
      <c r="AE271" s="318">
        <f>SUMIFS(MitarbeiterFTE[NWD],MitarbeiterFTE[Jahr],MitarbeiterFTE[[#This Row],[Jahr]],MitarbeiterFTE[Name],MitarbeiterFTE[[#This Row],[Name]])</f>
        <v>0</v>
      </c>
      <c r="AF271" s="15" t="str">
        <f>IF(MitarbeiterFTE[[#This Row],[HS]]="ja",2,IF(MitarbeiterFTE[[#This Row],[Tech]]="ja",1,IF(MitarbeiterFTE[[#This Row],[Sonst]]="ja",0,"input missing")))</f>
        <v>input missing</v>
      </c>
      <c r="AG271" s="130"/>
      <c r="AH271" s="117"/>
      <c r="AI271" s="408"/>
      <c r="AJ271" s="404"/>
      <c r="AK271" s="412"/>
      <c r="AL271" s="15" cm="1">
        <f t="array" ref="AL2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1" s="15" t="str">
        <f>IF(Table6[[#This Row],[FT/WE]]=2,"",Table6[[#This Row],[Name]]&amp;Table6[[#This Row],[Tag]])</f>
        <v/>
      </c>
      <c r="AN271" s="117"/>
      <c r="AP271" s="14" t="str">
        <f t="shared" si="10"/>
        <v/>
      </c>
      <c r="AQ271" s="14" t="str">
        <f t="shared" si="11"/>
        <v/>
      </c>
    </row>
    <row r="272" spans="1:43" ht="14.5">
      <c r="A272" s="117"/>
      <c r="B272" s="201"/>
      <c r="C272" s="209"/>
      <c r="D272" s="210"/>
      <c r="E272" s="131"/>
      <c r="F272" s="132"/>
      <c r="G272" s="131"/>
      <c r="H272" s="117"/>
      <c r="I272" s="201"/>
      <c r="J272" s="201"/>
      <c r="K272" s="202"/>
      <c r="L272" s="202"/>
      <c r="M272" s="202"/>
      <c r="N272" s="201"/>
      <c r="O272" s="201"/>
      <c r="P272" s="202"/>
      <c r="Q272" s="202"/>
      <c r="R272" s="207"/>
      <c r="S272" s="204"/>
      <c r="T272" s="204"/>
      <c r="U272" s="205"/>
      <c r="V272" s="40" t="str" cm="1">
        <f t="array" ref="V2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2" s="15" t="str">
        <f>_xlfn.LET(_xlpm.var,MitarbeiterFTE[[#This Row],[Name]]&amp;"|"&amp;MitarbeiterFTE[[#This Row],[Vorhaben]]&amp;"|"&amp;MitarbeiterFTE[[#This Row],[Monat]]&amp;"|"&amp;MitarbeiterFTE[[#This Row],[Jahr]], IF(_xlpm.var="|||","input missing",_xlpm.var))</f>
        <v>input missing</v>
      </c>
      <c r="AB272" s="15" t="e">
        <f>_xlfn.LET(
_xlpm.start,DATE(MitarbeiterFTE[[#This Row],[Jahr]],MitarbeiterFTE[[#This Row],[Monat]],1),
_xlpm.end,EOMONTH(_xlpm.start,0),
NETWORKDAYS(_xlpm.start,_xlpm.end))</f>
        <v>#NUM!</v>
      </c>
      <c r="AC272" s="318" t="e">
        <f>MitarbeiterFTE[[#This Row],[BWD]]-MitarbeiterFTE[[#This Row],[Sum Abwesend]]</f>
        <v>#NUM!</v>
      </c>
      <c r="AD272" s="318">
        <f>SUMIFS(MitarbeiterFTE[BWD],MitarbeiterFTE[Jahr],MitarbeiterFTE[[#This Row],[Jahr]],MitarbeiterFTE[Name],MitarbeiterFTE[[#This Row],[Name]])</f>
        <v>0</v>
      </c>
      <c r="AE272" s="318">
        <f>SUMIFS(MitarbeiterFTE[NWD],MitarbeiterFTE[Jahr],MitarbeiterFTE[[#This Row],[Jahr]],MitarbeiterFTE[Name],MitarbeiterFTE[[#This Row],[Name]])</f>
        <v>0</v>
      </c>
      <c r="AF272" s="15" t="str">
        <f>IF(MitarbeiterFTE[[#This Row],[HS]]="ja",2,IF(MitarbeiterFTE[[#This Row],[Tech]]="ja",1,IF(MitarbeiterFTE[[#This Row],[Sonst]]="ja",0,"input missing")))</f>
        <v>input missing</v>
      </c>
      <c r="AG272" s="130"/>
      <c r="AH272" s="117"/>
      <c r="AI272" s="408"/>
      <c r="AJ272" s="404"/>
      <c r="AK272" s="412"/>
      <c r="AL272" s="15" cm="1">
        <f t="array" ref="AL2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2" s="15" t="str">
        <f>IF(Table6[[#This Row],[FT/WE]]=2,"",Table6[[#This Row],[Name]]&amp;Table6[[#This Row],[Tag]])</f>
        <v/>
      </c>
      <c r="AN272" s="117"/>
      <c r="AP272" s="14" t="str">
        <f t="shared" si="10"/>
        <v/>
      </c>
      <c r="AQ272" s="14" t="str">
        <f t="shared" si="11"/>
        <v/>
      </c>
    </row>
    <row r="273" spans="1:43" ht="14.5">
      <c r="A273" s="117"/>
      <c r="B273" s="201"/>
      <c r="C273" s="209"/>
      <c r="D273" s="210"/>
      <c r="E273" s="131"/>
      <c r="F273" s="132"/>
      <c r="G273" s="131"/>
      <c r="H273" s="117"/>
      <c r="I273" s="201"/>
      <c r="J273" s="201"/>
      <c r="K273" s="202"/>
      <c r="L273" s="202"/>
      <c r="M273" s="202"/>
      <c r="N273" s="201"/>
      <c r="O273" s="201"/>
      <c r="P273" s="202"/>
      <c r="Q273" s="202"/>
      <c r="R273" s="207"/>
      <c r="S273" s="204"/>
      <c r="T273" s="204"/>
      <c r="U273" s="205"/>
      <c r="V273" s="40" t="str" cm="1">
        <f t="array" ref="V2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3" s="15" t="str">
        <f>_xlfn.LET(_xlpm.var,MitarbeiterFTE[[#This Row],[Name]]&amp;"|"&amp;MitarbeiterFTE[[#This Row],[Vorhaben]]&amp;"|"&amp;MitarbeiterFTE[[#This Row],[Monat]]&amp;"|"&amp;MitarbeiterFTE[[#This Row],[Jahr]], IF(_xlpm.var="|||","input missing",_xlpm.var))</f>
        <v>input missing</v>
      </c>
      <c r="AB273" s="15" t="e">
        <f>_xlfn.LET(
_xlpm.start,DATE(MitarbeiterFTE[[#This Row],[Jahr]],MitarbeiterFTE[[#This Row],[Monat]],1),
_xlpm.end,EOMONTH(_xlpm.start,0),
NETWORKDAYS(_xlpm.start,_xlpm.end))</f>
        <v>#NUM!</v>
      </c>
      <c r="AC273" s="318" t="e">
        <f>MitarbeiterFTE[[#This Row],[BWD]]-MitarbeiterFTE[[#This Row],[Sum Abwesend]]</f>
        <v>#NUM!</v>
      </c>
      <c r="AD273" s="318">
        <f>SUMIFS(MitarbeiterFTE[BWD],MitarbeiterFTE[Jahr],MitarbeiterFTE[[#This Row],[Jahr]],MitarbeiterFTE[Name],MitarbeiterFTE[[#This Row],[Name]])</f>
        <v>0</v>
      </c>
      <c r="AE273" s="318">
        <f>SUMIFS(MitarbeiterFTE[NWD],MitarbeiterFTE[Jahr],MitarbeiterFTE[[#This Row],[Jahr]],MitarbeiterFTE[Name],MitarbeiterFTE[[#This Row],[Name]])</f>
        <v>0</v>
      </c>
      <c r="AF273" s="15" t="str">
        <f>IF(MitarbeiterFTE[[#This Row],[HS]]="ja",2,IF(MitarbeiterFTE[[#This Row],[Tech]]="ja",1,IF(MitarbeiterFTE[[#This Row],[Sonst]]="ja",0,"input missing")))</f>
        <v>input missing</v>
      </c>
      <c r="AG273" s="130"/>
      <c r="AH273" s="117"/>
      <c r="AI273" s="408"/>
      <c r="AJ273" s="404"/>
      <c r="AK273" s="412"/>
      <c r="AL273" s="15" cm="1">
        <f t="array" ref="AL2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3" s="15" t="str">
        <f>IF(Table6[[#This Row],[FT/WE]]=2,"",Table6[[#This Row],[Name]]&amp;Table6[[#This Row],[Tag]])</f>
        <v/>
      </c>
      <c r="AN273" s="117"/>
      <c r="AP273" s="14" t="str">
        <f t="shared" si="10"/>
        <v/>
      </c>
      <c r="AQ273" s="14" t="str">
        <f t="shared" si="11"/>
        <v/>
      </c>
    </row>
    <row r="274" spans="1:43" ht="14.5">
      <c r="A274" s="117"/>
      <c r="B274" s="201"/>
      <c r="C274" s="209"/>
      <c r="D274" s="210"/>
      <c r="E274" s="131"/>
      <c r="F274" s="132"/>
      <c r="G274" s="131"/>
      <c r="H274" s="117"/>
      <c r="I274" s="201"/>
      <c r="J274" s="201"/>
      <c r="K274" s="202"/>
      <c r="L274" s="202"/>
      <c r="M274" s="202"/>
      <c r="N274" s="201"/>
      <c r="O274" s="201"/>
      <c r="P274" s="202"/>
      <c r="Q274" s="202"/>
      <c r="R274" s="207"/>
      <c r="S274" s="204"/>
      <c r="T274" s="204"/>
      <c r="U274" s="205"/>
      <c r="V274" s="40" t="str" cm="1">
        <f t="array" ref="V2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4" s="15" t="str">
        <f>_xlfn.LET(_xlpm.var,MitarbeiterFTE[[#This Row],[Name]]&amp;"|"&amp;MitarbeiterFTE[[#This Row],[Vorhaben]]&amp;"|"&amp;MitarbeiterFTE[[#This Row],[Monat]]&amp;"|"&amp;MitarbeiterFTE[[#This Row],[Jahr]], IF(_xlpm.var="|||","input missing",_xlpm.var))</f>
        <v>input missing</v>
      </c>
      <c r="AB274" s="15" t="e">
        <f>_xlfn.LET(
_xlpm.start,DATE(MitarbeiterFTE[[#This Row],[Jahr]],MitarbeiterFTE[[#This Row],[Monat]],1),
_xlpm.end,EOMONTH(_xlpm.start,0),
NETWORKDAYS(_xlpm.start,_xlpm.end))</f>
        <v>#NUM!</v>
      </c>
      <c r="AC274" s="318" t="e">
        <f>MitarbeiterFTE[[#This Row],[BWD]]-MitarbeiterFTE[[#This Row],[Sum Abwesend]]</f>
        <v>#NUM!</v>
      </c>
      <c r="AD274" s="318">
        <f>SUMIFS(MitarbeiterFTE[BWD],MitarbeiterFTE[Jahr],MitarbeiterFTE[[#This Row],[Jahr]],MitarbeiterFTE[Name],MitarbeiterFTE[[#This Row],[Name]])</f>
        <v>0</v>
      </c>
      <c r="AE274" s="318">
        <f>SUMIFS(MitarbeiterFTE[NWD],MitarbeiterFTE[Jahr],MitarbeiterFTE[[#This Row],[Jahr]],MitarbeiterFTE[Name],MitarbeiterFTE[[#This Row],[Name]])</f>
        <v>0</v>
      </c>
      <c r="AF274" s="15" t="str">
        <f>IF(MitarbeiterFTE[[#This Row],[HS]]="ja",2,IF(MitarbeiterFTE[[#This Row],[Tech]]="ja",1,IF(MitarbeiterFTE[[#This Row],[Sonst]]="ja",0,"input missing")))</f>
        <v>input missing</v>
      </c>
      <c r="AG274" s="130"/>
      <c r="AH274" s="117"/>
      <c r="AI274" s="408"/>
      <c r="AJ274" s="404"/>
      <c r="AK274" s="412"/>
      <c r="AL274" s="15" cm="1">
        <f t="array" ref="AL2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4" s="15" t="str">
        <f>IF(Table6[[#This Row],[FT/WE]]=2,"",Table6[[#This Row],[Name]]&amp;Table6[[#This Row],[Tag]])</f>
        <v/>
      </c>
      <c r="AN274" s="117"/>
      <c r="AP274" s="14" t="str">
        <f t="shared" si="10"/>
        <v/>
      </c>
      <c r="AQ274" s="14" t="str">
        <f t="shared" si="11"/>
        <v/>
      </c>
    </row>
    <row r="275" spans="1:43" ht="14.5">
      <c r="A275" s="117"/>
      <c r="B275" s="201"/>
      <c r="C275" s="209"/>
      <c r="D275" s="210"/>
      <c r="E275" s="131"/>
      <c r="F275" s="132"/>
      <c r="G275" s="131"/>
      <c r="H275" s="117"/>
      <c r="I275" s="201"/>
      <c r="J275" s="201"/>
      <c r="K275" s="202"/>
      <c r="L275" s="202"/>
      <c r="M275" s="202"/>
      <c r="N275" s="201"/>
      <c r="O275" s="201"/>
      <c r="P275" s="202"/>
      <c r="Q275" s="202"/>
      <c r="R275" s="207"/>
      <c r="S275" s="204"/>
      <c r="T275" s="204"/>
      <c r="U275" s="205"/>
      <c r="V275" s="40" t="str" cm="1">
        <f t="array" ref="V2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5" s="15" t="str">
        <f>_xlfn.LET(_xlpm.var,MitarbeiterFTE[[#This Row],[Name]]&amp;"|"&amp;MitarbeiterFTE[[#This Row],[Vorhaben]]&amp;"|"&amp;MitarbeiterFTE[[#This Row],[Monat]]&amp;"|"&amp;MitarbeiterFTE[[#This Row],[Jahr]], IF(_xlpm.var="|||","input missing",_xlpm.var))</f>
        <v>input missing</v>
      </c>
      <c r="AB275" s="15" t="e">
        <f>_xlfn.LET(
_xlpm.start,DATE(MitarbeiterFTE[[#This Row],[Jahr]],MitarbeiterFTE[[#This Row],[Monat]],1),
_xlpm.end,EOMONTH(_xlpm.start,0),
NETWORKDAYS(_xlpm.start,_xlpm.end))</f>
        <v>#NUM!</v>
      </c>
      <c r="AC275" s="318" t="e">
        <f>MitarbeiterFTE[[#This Row],[BWD]]-MitarbeiterFTE[[#This Row],[Sum Abwesend]]</f>
        <v>#NUM!</v>
      </c>
      <c r="AD275" s="318">
        <f>SUMIFS(MitarbeiterFTE[BWD],MitarbeiterFTE[Jahr],MitarbeiterFTE[[#This Row],[Jahr]],MitarbeiterFTE[Name],MitarbeiterFTE[[#This Row],[Name]])</f>
        <v>0</v>
      </c>
      <c r="AE275" s="318">
        <f>SUMIFS(MitarbeiterFTE[NWD],MitarbeiterFTE[Jahr],MitarbeiterFTE[[#This Row],[Jahr]],MitarbeiterFTE[Name],MitarbeiterFTE[[#This Row],[Name]])</f>
        <v>0</v>
      </c>
      <c r="AF275" s="15" t="str">
        <f>IF(MitarbeiterFTE[[#This Row],[HS]]="ja",2,IF(MitarbeiterFTE[[#This Row],[Tech]]="ja",1,IF(MitarbeiterFTE[[#This Row],[Sonst]]="ja",0,"input missing")))</f>
        <v>input missing</v>
      </c>
      <c r="AG275" s="130"/>
      <c r="AH275" s="117"/>
      <c r="AI275" s="408"/>
      <c r="AJ275" s="404"/>
      <c r="AK275" s="412"/>
      <c r="AL275" s="15" cm="1">
        <f t="array" ref="AL2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5" s="15" t="str">
        <f>IF(Table6[[#This Row],[FT/WE]]=2,"",Table6[[#This Row],[Name]]&amp;Table6[[#This Row],[Tag]])</f>
        <v/>
      </c>
      <c r="AN275" s="117"/>
      <c r="AP275" s="14" t="str">
        <f t="shared" si="10"/>
        <v/>
      </c>
      <c r="AQ275" s="14" t="str">
        <f t="shared" si="11"/>
        <v/>
      </c>
    </row>
    <row r="276" spans="1:43" ht="14.5">
      <c r="A276" s="117"/>
      <c r="B276" s="201"/>
      <c r="C276" s="209"/>
      <c r="D276" s="210"/>
      <c r="E276" s="131"/>
      <c r="F276" s="132"/>
      <c r="G276" s="131"/>
      <c r="H276" s="117"/>
      <c r="I276" s="201"/>
      <c r="J276" s="201"/>
      <c r="K276" s="202"/>
      <c r="L276" s="202"/>
      <c r="M276" s="202"/>
      <c r="N276" s="201"/>
      <c r="O276" s="201"/>
      <c r="P276" s="202"/>
      <c r="Q276" s="202"/>
      <c r="R276" s="207"/>
      <c r="S276" s="204"/>
      <c r="T276" s="204"/>
      <c r="U276" s="205"/>
      <c r="V276" s="40" t="str" cm="1">
        <f t="array" ref="V2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6" s="15" t="str">
        <f>_xlfn.LET(_xlpm.var,MitarbeiterFTE[[#This Row],[Name]]&amp;"|"&amp;MitarbeiterFTE[[#This Row],[Vorhaben]]&amp;"|"&amp;MitarbeiterFTE[[#This Row],[Monat]]&amp;"|"&amp;MitarbeiterFTE[[#This Row],[Jahr]], IF(_xlpm.var="|||","input missing",_xlpm.var))</f>
        <v>input missing</v>
      </c>
      <c r="AB276" s="15" t="e">
        <f>_xlfn.LET(
_xlpm.start,DATE(MitarbeiterFTE[[#This Row],[Jahr]],MitarbeiterFTE[[#This Row],[Monat]],1),
_xlpm.end,EOMONTH(_xlpm.start,0),
NETWORKDAYS(_xlpm.start,_xlpm.end))</f>
        <v>#NUM!</v>
      </c>
      <c r="AC276" s="318" t="e">
        <f>MitarbeiterFTE[[#This Row],[BWD]]-MitarbeiterFTE[[#This Row],[Sum Abwesend]]</f>
        <v>#NUM!</v>
      </c>
      <c r="AD276" s="318">
        <f>SUMIFS(MitarbeiterFTE[BWD],MitarbeiterFTE[Jahr],MitarbeiterFTE[[#This Row],[Jahr]],MitarbeiterFTE[Name],MitarbeiterFTE[[#This Row],[Name]])</f>
        <v>0</v>
      </c>
      <c r="AE276" s="318">
        <f>SUMIFS(MitarbeiterFTE[NWD],MitarbeiterFTE[Jahr],MitarbeiterFTE[[#This Row],[Jahr]],MitarbeiterFTE[Name],MitarbeiterFTE[[#This Row],[Name]])</f>
        <v>0</v>
      </c>
      <c r="AF276" s="15" t="str">
        <f>IF(MitarbeiterFTE[[#This Row],[HS]]="ja",2,IF(MitarbeiterFTE[[#This Row],[Tech]]="ja",1,IF(MitarbeiterFTE[[#This Row],[Sonst]]="ja",0,"input missing")))</f>
        <v>input missing</v>
      </c>
      <c r="AG276" s="130"/>
      <c r="AH276" s="117"/>
      <c r="AI276" s="408"/>
      <c r="AJ276" s="404"/>
      <c r="AK276" s="412"/>
      <c r="AL276" s="15" cm="1">
        <f t="array" ref="AL2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6" s="15" t="str">
        <f>IF(Table6[[#This Row],[FT/WE]]=2,"",Table6[[#This Row],[Name]]&amp;Table6[[#This Row],[Tag]])</f>
        <v/>
      </c>
      <c r="AN276" s="117"/>
      <c r="AP276" s="14" t="str">
        <f t="shared" si="10"/>
        <v/>
      </c>
      <c r="AQ276" s="14" t="str">
        <f t="shared" si="11"/>
        <v/>
      </c>
    </row>
    <row r="277" spans="1:43" ht="14.5">
      <c r="A277" s="117"/>
      <c r="B277" s="201"/>
      <c r="C277" s="209"/>
      <c r="D277" s="210"/>
      <c r="E277" s="131"/>
      <c r="F277" s="132"/>
      <c r="G277" s="131"/>
      <c r="H277" s="117"/>
      <c r="I277" s="201"/>
      <c r="J277" s="201"/>
      <c r="K277" s="202"/>
      <c r="L277" s="202"/>
      <c r="M277" s="202"/>
      <c r="N277" s="201"/>
      <c r="O277" s="201"/>
      <c r="P277" s="202"/>
      <c r="Q277" s="202"/>
      <c r="R277" s="207"/>
      <c r="S277" s="204"/>
      <c r="T277" s="204"/>
      <c r="U277" s="205"/>
      <c r="V277" s="40" t="str" cm="1">
        <f t="array" ref="V2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7" s="15" t="str">
        <f>_xlfn.LET(_xlpm.var,MitarbeiterFTE[[#This Row],[Name]]&amp;"|"&amp;MitarbeiterFTE[[#This Row],[Vorhaben]]&amp;"|"&amp;MitarbeiterFTE[[#This Row],[Monat]]&amp;"|"&amp;MitarbeiterFTE[[#This Row],[Jahr]], IF(_xlpm.var="|||","input missing",_xlpm.var))</f>
        <v>input missing</v>
      </c>
      <c r="AB277" s="15" t="e">
        <f>_xlfn.LET(
_xlpm.start,DATE(MitarbeiterFTE[[#This Row],[Jahr]],MitarbeiterFTE[[#This Row],[Monat]],1),
_xlpm.end,EOMONTH(_xlpm.start,0),
NETWORKDAYS(_xlpm.start,_xlpm.end))</f>
        <v>#NUM!</v>
      </c>
      <c r="AC277" s="318" t="e">
        <f>MitarbeiterFTE[[#This Row],[BWD]]-MitarbeiterFTE[[#This Row],[Sum Abwesend]]</f>
        <v>#NUM!</v>
      </c>
      <c r="AD277" s="318">
        <f>SUMIFS(MitarbeiterFTE[BWD],MitarbeiterFTE[Jahr],MitarbeiterFTE[[#This Row],[Jahr]],MitarbeiterFTE[Name],MitarbeiterFTE[[#This Row],[Name]])</f>
        <v>0</v>
      </c>
      <c r="AE277" s="318">
        <f>SUMIFS(MitarbeiterFTE[NWD],MitarbeiterFTE[Jahr],MitarbeiterFTE[[#This Row],[Jahr]],MitarbeiterFTE[Name],MitarbeiterFTE[[#This Row],[Name]])</f>
        <v>0</v>
      </c>
      <c r="AF277" s="15" t="str">
        <f>IF(MitarbeiterFTE[[#This Row],[HS]]="ja",2,IF(MitarbeiterFTE[[#This Row],[Tech]]="ja",1,IF(MitarbeiterFTE[[#This Row],[Sonst]]="ja",0,"input missing")))</f>
        <v>input missing</v>
      </c>
      <c r="AG277" s="130"/>
      <c r="AH277" s="117"/>
      <c r="AI277" s="408"/>
      <c r="AJ277" s="404"/>
      <c r="AK277" s="412"/>
      <c r="AL277" s="15" cm="1">
        <f t="array" ref="AL2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7" s="15" t="str">
        <f>IF(Table6[[#This Row],[FT/WE]]=2,"",Table6[[#This Row],[Name]]&amp;Table6[[#This Row],[Tag]])</f>
        <v/>
      </c>
      <c r="AN277" s="117"/>
      <c r="AP277" s="14" t="str">
        <f t="shared" si="10"/>
        <v/>
      </c>
      <c r="AQ277" s="14" t="str">
        <f t="shared" si="11"/>
        <v/>
      </c>
    </row>
    <row r="278" spans="1:43" ht="14.5">
      <c r="A278" s="117"/>
      <c r="B278" s="201"/>
      <c r="C278" s="209"/>
      <c r="D278" s="210"/>
      <c r="E278" s="131"/>
      <c r="F278" s="132"/>
      <c r="G278" s="131"/>
      <c r="H278" s="117"/>
      <c r="I278" s="201"/>
      <c r="J278" s="201"/>
      <c r="K278" s="202"/>
      <c r="L278" s="202"/>
      <c r="M278" s="202"/>
      <c r="N278" s="201"/>
      <c r="O278" s="201"/>
      <c r="P278" s="202"/>
      <c r="Q278" s="202"/>
      <c r="R278" s="207"/>
      <c r="S278" s="204"/>
      <c r="T278" s="204"/>
      <c r="U278" s="205"/>
      <c r="V278" s="40" t="str" cm="1">
        <f t="array" ref="V2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8" s="15" t="str">
        <f>_xlfn.LET(_xlpm.var,MitarbeiterFTE[[#This Row],[Name]]&amp;"|"&amp;MitarbeiterFTE[[#This Row],[Vorhaben]]&amp;"|"&amp;MitarbeiterFTE[[#This Row],[Monat]]&amp;"|"&amp;MitarbeiterFTE[[#This Row],[Jahr]], IF(_xlpm.var="|||","input missing",_xlpm.var))</f>
        <v>input missing</v>
      </c>
      <c r="AB278" s="15" t="e">
        <f>_xlfn.LET(
_xlpm.start,DATE(MitarbeiterFTE[[#This Row],[Jahr]],MitarbeiterFTE[[#This Row],[Monat]],1),
_xlpm.end,EOMONTH(_xlpm.start,0),
NETWORKDAYS(_xlpm.start,_xlpm.end))</f>
        <v>#NUM!</v>
      </c>
      <c r="AC278" s="318" t="e">
        <f>MitarbeiterFTE[[#This Row],[BWD]]-MitarbeiterFTE[[#This Row],[Sum Abwesend]]</f>
        <v>#NUM!</v>
      </c>
      <c r="AD278" s="318">
        <f>SUMIFS(MitarbeiterFTE[BWD],MitarbeiterFTE[Jahr],MitarbeiterFTE[[#This Row],[Jahr]],MitarbeiterFTE[Name],MitarbeiterFTE[[#This Row],[Name]])</f>
        <v>0</v>
      </c>
      <c r="AE278" s="318">
        <f>SUMIFS(MitarbeiterFTE[NWD],MitarbeiterFTE[Jahr],MitarbeiterFTE[[#This Row],[Jahr]],MitarbeiterFTE[Name],MitarbeiterFTE[[#This Row],[Name]])</f>
        <v>0</v>
      </c>
      <c r="AF278" s="15" t="str">
        <f>IF(MitarbeiterFTE[[#This Row],[HS]]="ja",2,IF(MitarbeiterFTE[[#This Row],[Tech]]="ja",1,IF(MitarbeiterFTE[[#This Row],[Sonst]]="ja",0,"input missing")))</f>
        <v>input missing</v>
      </c>
      <c r="AG278" s="130"/>
      <c r="AH278" s="117"/>
      <c r="AI278" s="408"/>
      <c r="AJ278" s="404"/>
      <c r="AK278" s="412"/>
      <c r="AL278" s="15" cm="1">
        <f t="array" ref="AL2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8" s="15" t="str">
        <f>IF(Table6[[#This Row],[FT/WE]]=2,"",Table6[[#This Row],[Name]]&amp;Table6[[#This Row],[Tag]])</f>
        <v/>
      </c>
      <c r="AN278" s="117"/>
      <c r="AP278" s="14" t="str">
        <f t="shared" si="10"/>
        <v/>
      </c>
      <c r="AQ278" s="14" t="str">
        <f t="shared" si="11"/>
        <v/>
      </c>
    </row>
    <row r="279" spans="1:43" ht="14.5">
      <c r="A279" s="117"/>
      <c r="B279" s="201"/>
      <c r="C279" s="209"/>
      <c r="D279" s="210"/>
      <c r="E279" s="131"/>
      <c r="F279" s="132"/>
      <c r="G279" s="131"/>
      <c r="H279" s="117"/>
      <c r="I279" s="201"/>
      <c r="J279" s="201"/>
      <c r="K279" s="202"/>
      <c r="L279" s="202"/>
      <c r="M279" s="202"/>
      <c r="N279" s="201"/>
      <c r="O279" s="201"/>
      <c r="P279" s="202"/>
      <c r="Q279" s="202"/>
      <c r="R279" s="207"/>
      <c r="S279" s="204"/>
      <c r="T279" s="204"/>
      <c r="U279" s="205"/>
      <c r="V279" s="40" t="str" cm="1">
        <f t="array" ref="V2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79" s="15" t="str">
        <f>_xlfn.LET(_xlpm.var,MitarbeiterFTE[[#This Row],[Name]]&amp;"|"&amp;MitarbeiterFTE[[#This Row],[Vorhaben]]&amp;"|"&amp;MitarbeiterFTE[[#This Row],[Monat]]&amp;"|"&amp;MitarbeiterFTE[[#This Row],[Jahr]], IF(_xlpm.var="|||","input missing",_xlpm.var))</f>
        <v>input missing</v>
      </c>
      <c r="AB279" s="15" t="e">
        <f>_xlfn.LET(
_xlpm.start,DATE(MitarbeiterFTE[[#This Row],[Jahr]],MitarbeiterFTE[[#This Row],[Monat]],1),
_xlpm.end,EOMONTH(_xlpm.start,0),
NETWORKDAYS(_xlpm.start,_xlpm.end))</f>
        <v>#NUM!</v>
      </c>
      <c r="AC279" s="318" t="e">
        <f>MitarbeiterFTE[[#This Row],[BWD]]-MitarbeiterFTE[[#This Row],[Sum Abwesend]]</f>
        <v>#NUM!</v>
      </c>
      <c r="AD279" s="318">
        <f>SUMIFS(MitarbeiterFTE[BWD],MitarbeiterFTE[Jahr],MitarbeiterFTE[[#This Row],[Jahr]],MitarbeiterFTE[Name],MitarbeiterFTE[[#This Row],[Name]])</f>
        <v>0</v>
      </c>
      <c r="AE279" s="318">
        <f>SUMIFS(MitarbeiterFTE[NWD],MitarbeiterFTE[Jahr],MitarbeiterFTE[[#This Row],[Jahr]],MitarbeiterFTE[Name],MitarbeiterFTE[[#This Row],[Name]])</f>
        <v>0</v>
      </c>
      <c r="AF279" s="15" t="str">
        <f>IF(MitarbeiterFTE[[#This Row],[HS]]="ja",2,IF(MitarbeiterFTE[[#This Row],[Tech]]="ja",1,IF(MitarbeiterFTE[[#This Row],[Sonst]]="ja",0,"input missing")))</f>
        <v>input missing</v>
      </c>
      <c r="AG279" s="130"/>
      <c r="AH279" s="117"/>
      <c r="AI279" s="408"/>
      <c r="AJ279" s="404"/>
      <c r="AK279" s="412"/>
      <c r="AL279" s="15" cm="1">
        <f t="array" ref="AL2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79" s="15" t="str">
        <f>IF(Table6[[#This Row],[FT/WE]]=2,"",Table6[[#This Row],[Name]]&amp;Table6[[#This Row],[Tag]])</f>
        <v/>
      </c>
      <c r="AN279" s="117"/>
      <c r="AP279" s="14" t="str">
        <f t="shared" si="10"/>
        <v/>
      </c>
      <c r="AQ279" s="14" t="str">
        <f t="shared" si="11"/>
        <v/>
      </c>
    </row>
    <row r="280" spans="1:43" ht="14.5">
      <c r="A280" s="117"/>
      <c r="B280" s="201"/>
      <c r="C280" s="209"/>
      <c r="D280" s="210"/>
      <c r="E280" s="131"/>
      <c r="F280" s="132"/>
      <c r="G280" s="131"/>
      <c r="H280" s="117"/>
      <c r="I280" s="201"/>
      <c r="J280" s="201"/>
      <c r="K280" s="202"/>
      <c r="L280" s="202"/>
      <c r="M280" s="202"/>
      <c r="N280" s="201"/>
      <c r="O280" s="201"/>
      <c r="P280" s="202"/>
      <c r="Q280" s="202"/>
      <c r="R280" s="207"/>
      <c r="S280" s="204"/>
      <c r="T280" s="204"/>
      <c r="U280" s="205"/>
      <c r="V280" s="40" t="str" cm="1">
        <f t="array" ref="V2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0" s="15" t="str">
        <f>_xlfn.LET(_xlpm.var,MitarbeiterFTE[[#This Row],[Name]]&amp;"|"&amp;MitarbeiterFTE[[#This Row],[Vorhaben]]&amp;"|"&amp;MitarbeiterFTE[[#This Row],[Monat]]&amp;"|"&amp;MitarbeiterFTE[[#This Row],[Jahr]], IF(_xlpm.var="|||","input missing",_xlpm.var))</f>
        <v>input missing</v>
      </c>
      <c r="AB280" s="15" t="e">
        <f>_xlfn.LET(
_xlpm.start,DATE(MitarbeiterFTE[[#This Row],[Jahr]],MitarbeiterFTE[[#This Row],[Monat]],1),
_xlpm.end,EOMONTH(_xlpm.start,0),
NETWORKDAYS(_xlpm.start,_xlpm.end))</f>
        <v>#NUM!</v>
      </c>
      <c r="AC280" s="318" t="e">
        <f>MitarbeiterFTE[[#This Row],[BWD]]-MitarbeiterFTE[[#This Row],[Sum Abwesend]]</f>
        <v>#NUM!</v>
      </c>
      <c r="AD280" s="318">
        <f>SUMIFS(MitarbeiterFTE[BWD],MitarbeiterFTE[Jahr],MitarbeiterFTE[[#This Row],[Jahr]],MitarbeiterFTE[Name],MitarbeiterFTE[[#This Row],[Name]])</f>
        <v>0</v>
      </c>
      <c r="AE280" s="318">
        <f>SUMIFS(MitarbeiterFTE[NWD],MitarbeiterFTE[Jahr],MitarbeiterFTE[[#This Row],[Jahr]],MitarbeiterFTE[Name],MitarbeiterFTE[[#This Row],[Name]])</f>
        <v>0</v>
      </c>
      <c r="AF280" s="15" t="str">
        <f>IF(MitarbeiterFTE[[#This Row],[HS]]="ja",2,IF(MitarbeiterFTE[[#This Row],[Tech]]="ja",1,IF(MitarbeiterFTE[[#This Row],[Sonst]]="ja",0,"input missing")))</f>
        <v>input missing</v>
      </c>
      <c r="AG280" s="130"/>
      <c r="AH280" s="117"/>
      <c r="AI280" s="408"/>
      <c r="AJ280" s="404"/>
      <c r="AK280" s="412"/>
      <c r="AL280" s="15" cm="1">
        <f t="array" ref="AL2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0" s="15" t="str">
        <f>IF(Table6[[#This Row],[FT/WE]]=2,"",Table6[[#This Row],[Name]]&amp;Table6[[#This Row],[Tag]])</f>
        <v/>
      </c>
      <c r="AN280" s="117"/>
      <c r="AP280" s="14" t="str">
        <f t="shared" si="10"/>
        <v/>
      </c>
      <c r="AQ280" s="14" t="str">
        <f t="shared" si="11"/>
        <v/>
      </c>
    </row>
    <row r="281" spans="1:43" ht="14.5">
      <c r="A281" s="117"/>
      <c r="B281" s="201"/>
      <c r="C281" s="209"/>
      <c r="D281" s="210"/>
      <c r="E281" s="131"/>
      <c r="F281" s="132"/>
      <c r="G281" s="131"/>
      <c r="H281" s="117"/>
      <c r="I281" s="201"/>
      <c r="J281" s="201"/>
      <c r="K281" s="202"/>
      <c r="L281" s="202"/>
      <c r="M281" s="202"/>
      <c r="N281" s="201"/>
      <c r="O281" s="201"/>
      <c r="P281" s="202"/>
      <c r="Q281" s="202"/>
      <c r="R281" s="207"/>
      <c r="S281" s="204"/>
      <c r="T281" s="204"/>
      <c r="U281" s="205"/>
      <c r="V281" s="40" t="str" cm="1">
        <f t="array" ref="V2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1" s="15" t="str">
        <f>_xlfn.LET(_xlpm.var,MitarbeiterFTE[[#This Row],[Name]]&amp;"|"&amp;MitarbeiterFTE[[#This Row],[Vorhaben]]&amp;"|"&amp;MitarbeiterFTE[[#This Row],[Monat]]&amp;"|"&amp;MitarbeiterFTE[[#This Row],[Jahr]], IF(_xlpm.var="|||","input missing",_xlpm.var))</f>
        <v>input missing</v>
      </c>
      <c r="AB281" s="15" t="e">
        <f>_xlfn.LET(
_xlpm.start,DATE(MitarbeiterFTE[[#This Row],[Jahr]],MitarbeiterFTE[[#This Row],[Monat]],1),
_xlpm.end,EOMONTH(_xlpm.start,0),
NETWORKDAYS(_xlpm.start,_xlpm.end))</f>
        <v>#NUM!</v>
      </c>
      <c r="AC281" s="318" t="e">
        <f>MitarbeiterFTE[[#This Row],[BWD]]-MitarbeiterFTE[[#This Row],[Sum Abwesend]]</f>
        <v>#NUM!</v>
      </c>
      <c r="AD281" s="318">
        <f>SUMIFS(MitarbeiterFTE[BWD],MitarbeiterFTE[Jahr],MitarbeiterFTE[[#This Row],[Jahr]],MitarbeiterFTE[Name],MitarbeiterFTE[[#This Row],[Name]])</f>
        <v>0</v>
      </c>
      <c r="AE281" s="318">
        <f>SUMIFS(MitarbeiterFTE[NWD],MitarbeiterFTE[Jahr],MitarbeiterFTE[[#This Row],[Jahr]],MitarbeiterFTE[Name],MitarbeiterFTE[[#This Row],[Name]])</f>
        <v>0</v>
      </c>
      <c r="AF281" s="15" t="str">
        <f>IF(MitarbeiterFTE[[#This Row],[HS]]="ja",2,IF(MitarbeiterFTE[[#This Row],[Tech]]="ja",1,IF(MitarbeiterFTE[[#This Row],[Sonst]]="ja",0,"input missing")))</f>
        <v>input missing</v>
      </c>
      <c r="AG281" s="130"/>
      <c r="AH281" s="117"/>
      <c r="AI281" s="408"/>
      <c r="AJ281" s="404"/>
      <c r="AK281" s="412"/>
      <c r="AL281" s="15" cm="1">
        <f t="array" ref="AL2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1" s="15" t="str">
        <f>IF(Table6[[#This Row],[FT/WE]]=2,"",Table6[[#This Row],[Name]]&amp;Table6[[#This Row],[Tag]])</f>
        <v/>
      </c>
      <c r="AN281" s="117"/>
      <c r="AP281" s="14" t="str">
        <f t="shared" si="10"/>
        <v/>
      </c>
      <c r="AQ281" s="14" t="str">
        <f t="shared" si="11"/>
        <v/>
      </c>
    </row>
    <row r="282" spans="1:43" ht="14.5">
      <c r="A282" s="117"/>
      <c r="B282" s="201"/>
      <c r="C282" s="209"/>
      <c r="D282" s="210"/>
      <c r="E282" s="131"/>
      <c r="F282" s="132"/>
      <c r="G282" s="131"/>
      <c r="H282" s="117"/>
      <c r="I282" s="201"/>
      <c r="J282" s="201"/>
      <c r="K282" s="202"/>
      <c r="L282" s="202"/>
      <c r="M282" s="202"/>
      <c r="N282" s="201"/>
      <c r="O282" s="201"/>
      <c r="P282" s="202"/>
      <c r="Q282" s="202"/>
      <c r="R282" s="207"/>
      <c r="S282" s="204"/>
      <c r="T282" s="204"/>
      <c r="U282" s="205"/>
      <c r="V282" s="40" t="str" cm="1">
        <f t="array" ref="V2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2" s="15" t="str">
        <f>_xlfn.LET(_xlpm.var,MitarbeiterFTE[[#This Row],[Name]]&amp;"|"&amp;MitarbeiterFTE[[#This Row],[Vorhaben]]&amp;"|"&amp;MitarbeiterFTE[[#This Row],[Monat]]&amp;"|"&amp;MitarbeiterFTE[[#This Row],[Jahr]], IF(_xlpm.var="|||","input missing",_xlpm.var))</f>
        <v>input missing</v>
      </c>
      <c r="AB282" s="15" t="e">
        <f>_xlfn.LET(
_xlpm.start,DATE(MitarbeiterFTE[[#This Row],[Jahr]],MitarbeiterFTE[[#This Row],[Monat]],1),
_xlpm.end,EOMONTH(_xlpm.start,0),
NETWORKDAYS(_xlpm.start,_xlpm.end))</f>
        <v>#NUM!</v>
      </c>
      <c r="AC282" s="318" t="e">
        <f>MitarbeiterFTE[[#This Row],[BWD]]-MitarbeiterFTE[[#This Row],[Sum Abwesend]]</f>
        <v>#NUM!</v>
      </c>
      <c r="AD282" s="318">
        <f>SUMIFS(MitarbeiterFTE[BWD],MitarbeiterFTE[Jahr],MitarbeiterFTE[[#This Row],[Jahr]],MitarbeiterFTE[Name],MitarbeiterFTE[[#This Row],[Name]])</f>
        <v>0</v>
      </c>
      <c r="AE282" s="318">
        <f>SUMIFS(MitarbeiterFTE[NWD],MitarbeiterFTE[Jahr],MitarbeiterFTE[[#This Row],[Jahr]],MitarbeiterFTE[Name],MitarbeiterFTE[[#This Row],[Name]])</f>
        <v>0</v>
      </c>
      <c r="AF282" s="15" t="str">
        <f>IF(MitarbeiterFTE[[#This Row],[HS]]="ja",2,IF(MitarbeiterFTE[[#This Row],[Tech]]="ja",1,IF(MitarbeiterFTE[[#This Row],[Sonst]]="ja",0,"input missing")))</f>
        <v>input missing</v>
      </c>
      <c r="AG282" s="130"/>
      <c r="AH282" s="117"/>
      <c r="AI282" s="408"/>
      <c r="AJ282" s="404"/>
      <c r="AK282" s="412"/>
      <c r="AL282" s="15" cm="1">
        <f t="array" ref="AL2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2" s="15" t="str">
        <f>IF(Table6[[#This Row],[FT/WE]]=2,"",Table6[[#This Row],[Name]]&amp;Table6[[#This Row],[Tag]])</f>
        <v/>
      </c>
      <c r="AN282" s="117"/>
      <c r="AP282" s="14" t="str">
        <f t="shared" si="10"/>
        <v/>
      </c>
      <c r="AQ282" s="14" t="str">
        <f t="shared" si="11"/>
        <v/>
      </c>
    </row>
    <row r="283" spans="1:43" ht="14.5">
      <c r="A283" s="117"/>
      <c r="B283" s="201"/>
      <c r="C283" s="209"/>
      <c r="D283" s="210"/>
      <c r="E283" s="131"/>
      <c r="F283" s="132"/>
      <c r="G283" s="131"/>
      <c r="H283" s="117"/>
      <c r="I283" s="201"/>
      <c r="J283" s="201"/>
      <c r="K283" s="202"/>
      <c r="L283" s="202"/>
      <c r="M283" s="202"/>
      <c r="N283" s="201"/>
      <c r="O283" s="201"/>
      <c r="P283" s="202"/>
      <c r="Q283" s="202"/>
      <c r="R283" s="207"/>
      <c r="S283" s="204"/>
      <c r="T283" s="204"/>
      <c r="U283" s="205"/>
      <c r="V283" s="40" t="str" cm="1">
        <f t="array" ref="V2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3" s="15" t="str">
        <f>_xlfn.LET(_xlpm.var,MitarbeiterFTE[[#This Row],[Name]]&amp;"|"&amp;MitarbeiterFTE[[#This Row],[Vorhaben]]&amp;"|"&amp;MitarbeiterFTE[[#This Row],[Monat]]&amp;"|"&amp;MitarbeiterFTE[[#This Row],[Jahr]], IF(_xlpm.var="|||","input missing",_xlpm.var))</f>
        <v>input missing</v>
      </c>
      <c r="AB283" s="15" t="e">
        <f>_xlfn.LET(
_xlpm.start,DATE(MitarbeiterFTE[[#This Row],[Jahr]],MitarbeiterFTE[[#This Row],[Monat]],1),
_xlpm.end,EOMONTH(_xlpm.start,0),
NETWORKDAYS(_xlpm.start,_xlpm.end))</f>
        <v>#NUM!</v>
      </c>
      <c r="AC283" s="318" t="e">
        <f>MitarbeiterFTE[[#This Row],[BWD]]-MitarbeiterFTE[[#This Row],[Sum Abwesend]]</f>
        <v>#NUM!</v>
      </c>
      <c r="AD283" s="318">
        <f>SUMIFS(MitarbeiterFTE[BWD],MitarbeiterFTE[Jahr],MitarbeiterFTE[[#This Row],[Jahr]],MitarbeiterFTE[Name],MitarbeiterFTE[[#This Row],[Name]])</f>
        <v>0</v>
      </c>
      <c r="AE283" s="318">
        <f>SUMIFS(MitarbeiterFTE[NWD],MitarbeiterFTE[Jahr],MitarbeiterFTE[[#This Row],[Jahr]],MitarbeiterFTE[Name],MitarbeiterFTE[[#This Row],[Name]])</f>
        <v>0</v>
      </c>
      <c r="AF283" s="15" t="str">
        <f>IF(MitarbeiterFTE[[#This Row],[HS]]="ja",2,IF(MitarbeiterFTE[[#This Row],[Tech]]="ja",1,IF(MitarbeiterFTE[[#This Row],[Sonst]]="ja",0,"input missing")))</f>
        <v>input missing</v>
      </c>
      <c r="AG283" s="130"/>
      <c r="AH283" s="117"/>
      <c r="AI283" s="408"/>
      <c r="AJ283" s="404"/>
      <c r="AK283" s="412"/>
      <c r="AL283" s="15" cm="1">
        <f t="array" ref="AL2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3" s="15" t="str">
        <f>IF(Table6[[#This Row],[FT/WE]]=2,"",Table6[[#This Row],[Name]]&amp;Table6[[#This Row],[Tag]])</f>
        <v/>
      </c>
      <c r="AN283" s="117"/>
      <c r="AP283" s="14" t="str">
        <f t="shared" si="10"/>
        <v/>
      </c>
      <c r="AQ283" s="14" t="str">
        <f t="shared" si="11"/>
        <v/>
      </c>
    </row>
    <row r="284" spans="1:43" ht="14.5">
      <c r="A284" s="117"/>
      <c r="B284" s="201"/>
      <c r="C284" s="209"/>
      <c r="D284" s="210"/>
      <c r="E284" s="131"/>
      <c r="F284" s="132"/>
      <c r="G284" s="131"/>
      <c r="H284" s="117"/>
      <c r="I284" s="201"/>
      <c r="J284" s="201"/>
      <c r="K284" s="202"/>
      <c r="L284" s="202"/>
      <c r="M284" s="202"/>
      <c r="N284" s="201"/>
      <c r="O284" s="201"/>
      <c r="P284" s="202"/>
      <c r="Q284" s="202"/>
      <c r="R284" s="207"/>
      <c r="S284" s="204"/>
      <c r="T284" s="204"/>
      <c r="U284" s="205"/>
      <c r="V284" s="40" t="str" cm="1">
        <f t="array" ref="V2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4" s="15" t="str">
        <f>_xlfn.LET(_xlpm.var,MitarbeiterFTE[[#This Row],[Name]]&amp;"|"&amp;MitarbeiterFTE[[#This Row],[Vorhaben]]&amp;"|"&amp;MitarbeiterFTE[[#This Row],[Monat]]&amp;"|"&amp;MitarbeiterFTE[[#This Row],[Jahr]], IF(_xlpm.var="|||","input missing",_xlpm.var))</f>
        <v>input missing</v>
      </c>
      <c r="AB284" s="15" t="e">
        <f>_xlfn.LET(
_xlpm.start,DATE(MitarbeiterFTE[[#This Row],[Jahr]],MitarbeiterFTE[[#This Row],[Monat]],1),
_xlpm.end,EOMONTH(_xlpm.start,0),
NETWORKDAYS(_xlpm.start,_xlpm.end))</f>
        <v>#NUM!</v>
      </c>
      <c r="AC284" s="318" t="e">
        <f>MitarbeiterFTE[[#This Row],[BWD]]-MitarbeiterFTE[[#This Row],[Sum Abwesend]]</f>
        <v>#NUM!</v>
      </c>
      <c r="AD284" s="318">
        <f>SUMIFS(MitarbeiterFTE[BWD],MitarbeiterFTE[Jahr],MitarbeiterFTE[[#This Row],[Jahr]],MitarbeiterFTE[Name],MitarbeiterFTE[[#This Row],[Name]])</f>
        <v>0</v>
      </c>
      <c r="AE284" s="318">
        <f>SUMIFS(MitarbeiterFTE[NWD],MitarbeiterFTE[Jahr],MitarbeiterFTE[[#This Row],[Jahr]],MitarbeiterFTE[Name],MitarbeiterFTE[[#This Row],[Name]])</f>
        <v>0</v>
      </c>
      <c r="AF284" s="15" t="str">
        <f>IF(MitarbeiterFTE[[#This Row],[HS]]="ja",2,IF(MitarbeiterFTE[[#This Row],[Tech]]="ja",1,IF(MitarbeiterFTE[[#This Row],[Sonst]]="ja",0,"input missing")))</f>
        <v>input missing</v>
      </c>
      <c r="AG284" s="130"/>
      <c r="AH284" s="117"/>
      <c r="AI284" s="408"/>
      <c r="AJ284" s="404"/>
      <c r="AK284" s="412"/>
      <c r="AL284" s="15" cm="1">
        <f t="array" ref="AL2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4" s="15" t="str">
        <f>IF(Table6[[#This Row],[FT/WE]]=2,"",Table6[[#This Row],[Name]]&amp;Table6[[#This Row],[Tag]])</f>
        <v/>
      </c>
      <c r="AN284" s="117"/>
      <c r="AP284" s="14" t="str">
        <f t="shared" si="10"/>
        <v/>
      </c>
      <c r="AQ284" s="14" t="str">
        <f t="shared" si="11"/>
        <v/>
      </c>
    </row>
    <row r="285" spans="1:43" ht="14.5">
      <c r="A285" s="117"/>
      <c r="B285" s="201"/>
      <c r="C285" s="209"/>
      <c r="D285" s="210"/>
      <c r="E285" s="131"/>
      <c r="F285" s="132"/>
      <c r="G285" s="131"/>
      <c r="H285" s="117"/>
      <c r="I285" s="201"/>
      <c r="J285" s="201"/>
      <c r="K285" s="202"/>
      <c r="L285" s="202"/>
      <c r="M285" s="202"/>
      <c r="N285" s="201"/>
      <c r="O285" s="201"/>
      <c r="P285" s="202"/>
      <c r="Q285" s="202"/>
      <c r="R285" s="207"/>
      <c r="S285" s="204"/>
      <c r="T285" s="204"/>
      <c r="U285" s="205"/>
      <c r="V285" s="40" t="str" cm="1">
        <f t="array" ref="V2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5" s="15" t="str">
        <f>_xlfn.LET(_xlpm.var,MitarbeiterFTE[[#This Row],[Name]]&amp;"|"&amp;MitarbeiterFTE[[#This Row],[Vorhaben]]&amp;"|"&amp;MitarbeiterFTE[[#This Row],[Monat]]&amp;"|"&amp;MitarbeiterFTE[[#This Row],[Jahr]], IF(_xlpm.var="|||","input missing",_xlpm.var))</f>
        <v>input missing</v>
      </c>
      <c r="AB285" s="15" t="e">
        <f>_xlfn.LET(
_xlpm.start,DATE(MitarbeiterFTE[[#This Row],[Jahr]],MitarbeiterFTE[[#This Row],[Monat]],1),
_xlpm.end,EOMONTH(_xlpm.start,0),
NETWORKDAYS(_xlpm.start,_xlpm.end))</f>
        <v>#NUM!</v>
      </c>
      <c r="AC285" s="318" t="e">
        <f>MitarbeiterFTE[[#This Row],[BWD]]-MitarbeiterFTE[[#This Row],[Sum Abwesend]]</f>
        <v>#NUM!</v>
      </c>
      <c r="AD285" s="318">
        <f>SUMIFS(MitarbeiterFTE[BWD],MitarbeiterFTE[Jahr],MitarbeiterFTE[[#This Row],[Jahr]],MitarbeiterFTE[Name],MitarbeiterFTE[[#This Row],[Name]])</f>
        <v>0</v>
      </c>
      <c r="AE285" s="318">
        <f>SUMIFS(MitarbeiterFTE[NWD],MitarbeiterFTE[Jahr],MitarbeiterFTE[[#This Row],[Jahr]],MitarbeiterFTE[Name],MitarbeiterFTE[[#This Row],[Name]])</f>
        <v>0</v>
      </c>
      <c r="AF285" s="15" t="str">
        <f>IF(MitarbeiterFTE[[#This Row],[HS]]="ja",2,IF(MitarbeiterFTE[[#This Row],[Tech]]="ja",1,IF(MitarbeiterFTE[[#This Row],[Sonst]]="ja",0,"input missing")))</f>
        <v>input missing</v>
      </c>
      <c r="AG285" s="130"/>
      <c r="AH285" s="117"/>
      <c r="AI285" s="408"/>
      <c r="AJ285" s="404"/>
      <c r="AK285" s="412"/>
      <c r="AL285" s="15" cm="1">
        <f t="array" ref="AL2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5" s="15" t="str">
        <f>IF(Table6[[#This Row],[FT/WE]]=2,"",Table6[[#This Row],[Name]]&amp;Table6[[#This Row],[Tag]])</f>
        <v/>
      </c>
      <c r="AN285" s="117"/>
      <c r="AP285" s="14" t="str">
        <f t="shared" si="10"/>
        <v/>
      </c>
      <c r="AQ285" s="14" t="str">
        <f t="shared" si="11"/>
        <v/>
      </c>
    </row>
    <row r="286" spans="1:43" ht="14.5">
      <c r="A286" s="117"/>
      <c r="B286" s="201"/>
      <c r="C286" s="209"/>
      <c r="D286" s="210"/>
      <c r="E286" s="131"/>
      <c r="F286" s="132"/>
      <c r="G286" s="131"/>
      <c r="H286" s="117"/>
      <c r="I286" s="201"/>
      <c r="J286" s="201"/>
      <c r="K286" s="202"/>
      <c r="L286" s="202"/>
      <c r="M286" s="202"/>
      <c r="N286" s="201"/>
      <c r="O286" s="201"/>
      <c r="P286" s="202"/>
      <c r="Q286" s="202"/>
      <c r="R286" s="207"/>
      <c r="S286" s="204"/>
      <c r="T286" s="204"/>
      <c r="U286" s="205"/>
      <c r="V286" s="40" t="str" cm="1">
        <f t="array" ref="V2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6" s="15" t="str">
        <f>_xlfn.LET(_xlpm.var,MitarbeiterFTE[[#This Row],[Name]]&amp;"|"&amp;MitarbeiterFTE[[#This Row],[Vorhaben]]&amp;"|"&amp;MitarbeiterFTE[[#This Row],[Monat]]&amp;"|"&amp;MitarbeiterFTE[[#This Row],[Jahr]], IF(_xlpm.var="|||","input missing",_xlpm.var))</f>
        <v>input missing</v>
      </c>
      <c r="AB286" s="15" t="e">
        <f>_xlfn.LET(
_xlpm.start,DATE(MitarbeiterFTE[[#This Row],[Jahr]],MitarbeiterFTE[[#This Row],[Monat]],1),
_xlpm.end,EOMONTH(_xlpm.start,0),
NETWORKDAYS(_xlpm.start,_xlpm.end))</f>
        <v>#NUM!</v>
      </c>
      <c r="AC286" s="318" t="e">
        <f>MitarbeiterFTE[[#This Row],[BWD]]-MitarbeiterFTE[[#This Row],[Sum Abwesend]]</f>
        <v>#NUM!</v>
      </c>
      <c r="AD286" s="318">
        <f>SUMIFS(MitarbeiterFTE[BWD],MitarbeiterFTE[Jahr],MitarbeiterFTE[[#This Row],[Jahr]],MitarbeiterFTE[Name],MitarbeiterFTE[[#This Row],[Name]])</f>
        <v>0</v>
      </c>
      <c r="AE286" s="318">
        <f>SUMIFS(MitarbeiterFTE[NWD],MitarbeiterFTE[Jahr],MitarbeiterFTE[[#This Row],[Jahr]],MitarbeiterFTE[Name],MitarbeiterFTE[[#This Row],[Name]])</f>
        <v>0</v>
      </c>
      <c r="AF286" s="15" t="str">
        <f>IF(MitarbeiterFTE[[#This Row],[HS]]="ja",2,IF(MitarbeiterFTE[[#This Row],[Tech]]="ja",1,IF(MitarbeiterFTE[[#This Row],[Sonst]]="ja",0,"input missing")))</f>
        <v>input missing</v>
      </c>
      <c r="AG286" s="130"/>
      <c r="AH286" s="117"/>
      <c r="AI286" s="408"/>
      <c r="AJ286" s="404"/>
      <c r="AK286" s="412"/>
      <c r="AL286" s="15" cm="1">
        <f t="array" ref="AL2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6" s="15" t="str">
        <f>IF(Table6[[#This Row],[FT/WE]]=2,"",Table6[[#This Row],[Name]]&amp;Table6[[#This Row],[Tag]])</f>
        <v/>
      </c>
      <c r="AN286" s="117"/>
      <c r="AP286" s="14" t="str">
        <f t="shared" si="10"/>
        <v/>
      </c>
      <c r="AQ286" s="14" t="str">
        <f t="shared" si="11"/>
        <v/>
      </c>
    </row>
    <row r="287" spans="1:43" ht="14.5">
      <c r="A287" s="117"/>
      <c r="B287" s="201"/>
      <c r="C287" s="209"/>
      <c r="D287" s="210"/>
      <c r="E287" s="131"/>
      <c r="F287" s="132"/>
      <c r="G287" s="131"/>
      <c r="H287" s="117"/>
      <c r="I287" s="201"/>
      <c r="J287" s="201"/>
      <c r="K287" s="202"/>
      <c r="L287" s="202"/>
      <c r="M287" s="202"/>
      <c r="N287" s="201"/>
      <c r="O287" s="201"/>
      <c r="P287" s="202"/>
      <c r="Q287" s="202"/>
      <c r="R287" s="207"/>
      <c r="S287" s="204"/>
      <c r="T287" s="204"/>
      <c r="U287" s="205"/>
      <c r="V287" s="40" t="str" cm="1">
        <f t="array" ref="V2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7" s="15" t="str">
        <f>_xlfn.LET(_xlpm.var,MitarbeiterFTE[[#This Row],[Name]]&amp;"|"&amp;MitarbeiterFTE[[#This Row],[Vorhaben]]&amp;"|"&amp;MitarbeiterFTE[[#This Row],[Monat]]&amp;"|"&amp;MitarbeiterFTE[[#This Row],[Jahr]], IF(_xlpm.var="|||","input missing",_xlpm.var))</f>
        <v>input missing</v>
      </c>
      <c r="AB287" s="15" t="e">
        <f>_xlfn.LET(
_xlpm.start,DATE(MitarbeiterFTE[[#This Row],[Jahr]],MitarbeiterFTE[[#This Row],[Monat]],1),
_xlpm.end,EOMONTH(_xlpm.start,0),
NETWORKDAYS(_xlpm.start,_xlpm.end))</f>
        <v>#NUM!</v>
      </c>
      <c r="AC287" s="318" t="e">
        <f>MitarbeiterFTE[[#This Row],[BWD]]-MitarbeiterFTE[[#This Row],[Sum Abwesend]]</f>
        <v>#NUM!</v>
      </c>
      <c r="AD287" s="318">
        <f>SUMIFS(MitarbeiterFTE[BWD],MitarbeiterFTE[Jahr],MitarbeiterFTE[[#This Row],[Jahr]],MitarbeiterFTE[Name],MitarbeiterFTE[[#This Row],[Name]])</f>
        <v>0</v>
      </c>
      <c r="AE287" s="318">
        <f>SUMIFS(MitarbeiterFTE[NWD],MitarbeiterFTE[Jahr],MitarbeiterFTE[[#This Row],[Jahr]],MitarbeiterFTE[Name],MitarbeiterFTE[[#This Row],[Name]])</f>
        <v>0</v>
      </c>
      <c r="AF287" s="15" t="str">
        <f>IF(MitarbeiterFTE[[#This Row],[HS]]="ja",2,IF(MitarbeiterFTE[[#This Row],[Tech]]="ja",1,IF(MitarbeiterFTE[[#This Row],[Sonst]]="ja",0,"input missing")))</f>
        <v>input missing</v>
      </c>
      <c r="AG287" s="130"/>
      <c r="AH287" s="117"/>
      <c r="AI287" s="408"/>
      <c r="AJ287" s="404"/>
      <c r="AK287" s="412"/>
      <c r="AL287" s="15" cm="1">
        <f t="array" ref="AL2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7" s="15" t="str">
        <f>IF(Table6[[#This Row],[FT/WE]]=2,"",Table6[[#This Row],[Name]]&amp;Table6[[#This Row],[Tag]])</f>
        <v/>
      </c>
      <c r="AN287" s="117"/>
      <c r="AP287" s="14" t="str">
        <f t="shared" si="10"/>
        <v/>
      </c>
      <c r="AQ287" s="14" t="str">
        <f t="shared" si="11"/>
        <v/>
      </c>
    </row>
    <row r="288" spans="1:43" ht="14.5">
      <c r="A288" s="117"/>
      <c r="B288" s="201"/>
      <c r="C288" s="209"/>
      <c r="D288" s="210"/>
      <c r="E288" s="131"/>
      <c r="F288" s="132"/>
      <c r="G288" s="131"/>
      <c r="H288" s="117"/>
      <c r="I288" s="201"/>
      <c r="J288" s="201"/>
      <c r="K288" s="202"/>
      <c r="L288" s="202"/>
      <c r="M288" s="202"/>
      <c r="N288" s="201"/>
      <c r="O288" s="201"/>
      <c r="P288" s="202"/>
      <c r="Q288" s="202"/>
      <c r="R288" s="207"/>
      <c r="S288" s="204"/>
      <c r="T288" s="204"/>
      <c r="U288" s="205"/>
      <c r="V288" s="40" t="str" cm="1">
        <f t="array" ref="V2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8" s="15" t="str">
        <f>_xlfn.LET(_xlpm.var,MitarbeiterFTE[[#This Row],[Name]]&amp;"|"&amp;MitarbeiterFTE[[#This Row],[Vorhaben]]&amp;"|"&amp;MitarbeiterFTE[[#This Row],[Monat]]&amp;"|"&amp;MitarbeiterFTE[[#This Row],[Jahr]], IF(_xlpm.var="|||","input missing",_xlpm.var))</f>
        <v>input missing</v>
      </c>
      <c r="AB288" s="15" t="e">
        <f>_xlfn.LET(
_xlpm.start,DATE(MitarbeiterFTE[[#This Row],[Jahr]],MitarbeiterFTE[[#This Row],[Monat]],1),
_xlpm.end,EOMONTH(_xlpm.start,0),
NETWORKDAYS(_xlpm.start,_xlpm.end))</f>
        <v>#NUM!</v>
      </c>
      <c r="AC288" s="318" t="e">
        <f>MitarbeiterFTE[[#This Row],[BWD]]-MitarbeiterFTE[[#This Row],[Sum Abwesend]]</f>
        <v>#NUM!</v>
      </c>
      <c r="AD288" s="318">
        <f>SUMIFS(MitarbeiterFTE[BWD],MitarbeiterFTE[Jahr],MitarbeiterFTE[[#This Row],[Jahr]],MitarbeiterFTE[Name],MitarbeiterFTE[[#This Row],[Name]])</f>
        <v>0</v>
      </c>
      <c r="AE288" s="318">
        <f>SUMIFS(MitarbeiterFTE[NWD],MitarbeiterFTE[Jahr],MitarbeiterFTE[[#This Row],[Jahr]],MitarbeiterFTE[Name],MitarbeiterFTE[[#This Row],[Name]])</f>
        <v>0</v>
      </c>
      <c r="AF288" s="15" t="str">
        <f>IF(MitarbeiterFTE[[#This Row],[HS]]="ja",2,IF(MitarbeiterFTE[[#This Row],[Tech]]="ja",1,IF(MitarbeiterFTE[[#This Row],[Sonst]]="ja",0,"input missing")))</f>
        <v>input missing</v>
      </c>
      <c r="AG288" s="130"/>
      <c r="AH288" s="117"/>
      <c r="AI288" s="408"/>
      <c r="AJ288" s="404"/>
      <c r="AK288" s="412"/>
      <c r="AL288" s="15" cm="1">
        <f t="array" ref="AL2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8" s="15" t="str">
        <f>IF(Table6[[#This Row],[FT/WE]]=2,"",Table6[[#This Row],[Name]]&amp;Table6[[#This Row],[Tag]])</f>
        <v/>
      </c>
      <c r="AN288" s="117"/>
      <c r="AP288" s="14" t="str">
        <f t="shared" si="10"/>
        <v/>
      </c>
      <c r="AQ288" s="14" t="str">
        <f t="shared" si="11"/>
        <v/>
      </c>
    </row>
    <row r="289" spans="1:43" ht="14.5">
      <c r="A289" s="117"/>
      <c r="B289" s="201"/>
      <c r="C289" s="209"/>
      <c r="D289" s="210"/>
      <c r="E289" s="131"/>
      <c r="F289" s="132"/>
      <c r="G289" s="131"/>
      <c r="H289" s="117"/>
      <c r="I289" s="201"/>
      <c r="J289" s="201"/>
      <c r="K289" s="202"/>
      <c r="L289" s="202"/>
      <c r="M289" s="202"/>
      <c r="N289" s="201"/>
      <c r="O289" s="201"/>
      <c r="P289" s="202"/>
      <c r="Q289" s="202"/>
      <c r="R289" s="207"/>
      <c r="S289" s="204"/>
      <c r="T289" s="204"/>
      <c r="U289" s="205"/>
      <c r="V289" s="40" t="str" cm="1">
        <f t="array" ref="V2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89" s="15" t="str">
        <f>_xlfn.LET(_xlpm.var,MitarbeiterFTE[[#This Row],[Name]]&amp;"|"&amp;MitarbeiterFTE[[#This Row],[Vorhaben]]&amp;"|"&amp;MitarbeiterFTE[[#This Row],[Monat]]&amp;"|"&amp;MitarbeiterFTE[[#This Row],[Jahr]], IF(_xlpm.var="|||","input missing",_xlpm.var))</f>
        <v>input missing</v>
      </c>
      <c r="AB289" s="15" t="e">
        <f>_xlfn.LET(
_xlpm.start,DATE(MitarbeiterFTE[[#This Row],[Jahr]],MitarbeiterFTE[[#This Row],[Monat]],1),
_xlpm.end,EOMONTH(_xlpm.start,0),
NETWORKDAYS(_xlpm.start,_xlpm.end))</f>
        <v>#NUM!</v>
      </c>
      <c r="AC289" s="318" t="e">
        <f>MitarbeiterFTE[[#This Row],[BWD]]-MitarbeiterFTE[[#This Row],[Sum Abwesend]]</f>
        <v>#NUM!</v>
      </c>
      <c r="AD289" s="318">
        <f>SUMIFS(MitarbeiterFTE[BWD],MitarbeiterFTE[Jahr],MitarbeiterFTE[[#This Row],[Jahr]],MitarbeiterFTE[Name],MitarbeiterFTE[[#This Row],[Name]])</f>
        <v>0</v>
      </c>
      <c r="AE289" s="318">
        <f>SUMIFS(MitarbeiterFTE[NWD],MitarbeiterFTE[Jahr],MitarbeiterFTE[[#This Row],[Jahr]],MitarbeiterFTE[Name],MitarbeiterFTE[[#This Row],[Name]])</f>
        <v>0</v>
      </c>
      <c r="AF289" s="15" t="str">
        <f>IF(MitarbeiterFTE[[#This Row],[HS]]="ja",2,IF(MitarbeiterFTE[[#This Row],[Tech]]="ja",1,IF(MitarbeiterFTE[[#This Row],[Sonst]]="ja",0,"input missing")))</f>
        <v>input missing</v>
      </c>
      <c r="AG289" s="130"/>
      <c r="AH289" s="117"/>
      <c r="AI289" s="408"/>
      <c r="AJ289" s="404"/>
      <c r="AK289" s="412"/>
      <c r="AL289" s="15" cm="1">
        <f t="array" ref="AL2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89" s="15" t="str">
        <f>IF(Table6[[#This Row],[FT/WE]]=2,"",Table6[[#This Row],[Name]]&amp;Table6[[#This Row],[Tag]])</f>
        <v/>
      </c>
      <c r="AN289" s="117"/>
      <c r="AP289" s="14" t="str">
        <f t="shared" si="10"/>
        <v/>
      </c>
      <c r="AQ289" s="14" t="str">
        <f t="shared" si="11"/>
        <v/>
      </c>
    </row>
    <row r="290" spans="1:43" ht="14.5">
      <c r="A290" s="117"/>
      <c r="B290" s="201"/>
      <c r="C290" s="209"/>
      <c r="D290" s="210"/>
      <c r="E290" s="131"/>
      <c r="F290" s="132"/>
      <c r="G290" s="131"/>
      <c r="H290" s="117"/>
      <c r="I290" s="201"/>
      <c r="J290" s="201"/>
      <c r="K290" s="202"/>
      <c r="L290" s="202"/>
      <c r="M290" s="202"/>
      <c r="N290" s="201"/>
      <c r="O290" s="201"/>
      <c r="P290" s="202"/>
      <c r="Q290" s="202"/>
      <c r="R290" s="207"/>
      <c r="S290" s="204"/>
      <c r="T290" s="204"/>
      <c r="U290" s="205"/>
      <c r="V290" s="40" t="str" cm="1">
        <f t="array" ref="V2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0" s="15" t="str">
        <f>_xlfn.LET(_xlpm.var,MitarbeiterFTE[[#This Row],[Name]]&amp;"|"&amp;MitarbeiterFTE[[#This Row],[Vorhaben]]&amp;"|"&amp;MitarbeiterFTE[[#This Row],[Monat]]&amp;"|"&amp;MitarbeiterFTE[[#This Row],[Jahr]], IF(_xlpm.var="|||","input missing",_xlpm.var))</f>
        <v>input missing</v>
      </c>
      <c r="AB290" s="15" t="e">
        <f>_xlfn.LET(
_xlpm.start,DATE(MitarbeiterFTE[[#This Row],[Jahr]],MitarbeiterFTE[[#This Row],[Monat]],1),
_xlpm.end,EOMONTH(_xlpm.start,0),
NETWORKDAYS(_xlpm.start,_xlpm.end))</f>
        <v>#NUM!</v>
      </c>
      <c r="AC290" s="318" t="e">
        <f>MitarbeiterFTE[[#This Row],[BWD]]-MitarbeiterFTE[[#This Row],[Sum Abwesend]]</f>
        <v>#NUM!</v>
      </c>
      <c r="AD290" s="318">
        <f>SUMIFS(MitarbeiterFTE[BWD],MitarbeiterFTE[Jahr],MitarbeiterFTE[[#This Row],[Jahr]],MitarbeiterFTE[Name],MitarbeiterFTE[[#This Row],[Name]])</f>
        <v>0</v>
      </c>
      <c r="AE290" s="318">
        <f>SUMIFS(MitarbeiterFTE[NWD],MitarbeiterFTE[Jahr],MitarbeiterFTE[[#This Row],[Jahr]],MitarbeiterFTE[Name],MitarbeiterFTE[[#This Row],[Name]])</f>
        <v>0</v>
      </c>
      <c r="AF290" s="15" t="str">
        <f>IF(MitarbeiterFTE[[#This Row],[HS]]="ja",2,IF(MitarbeiterFTE[[#This Row],[Tech]]="ja",1,IF(MitarbeiterFTE[[#This Row],[Sonst]]="ja",0,"input missing")))</f>
        <v>input missing</v>
      </c>
      <c r="AG290" s="130"/>
      <c r="AH290" s="117"/>
      <c r="AI290" s="408"/>
      <c r="AJ290" s="404"/>
      <c r="AK290" s="412"/>
      <c r="AL290" s="15" cm="1">
        <f t="array" ref="AL2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0" s="15" t="str">
        <f>IF(Table6[[#This Row],[FT/WE]]=2,"",Table6[[#This Row],[Name]]&amp;Table6[[#This Row],[Tag]])</f>
        <v/>
      </c>
      <c r="AN290" s="117"/>
      <c r="AP290" s="14" t="str">
        <f t="shared" si="10"/>
        <v/>
      </c>
      <c r="AQ290" s="14" t="str">
        <f t="shared" si="11"/>
        <v/>
      </c>
    </row>
    <row r="291" spans="1:43" ht="14.5">
      <c r="A291" s="117"/>
      <c r="B291" s="201"/>
      <c r="C291" s="209"/>
      <c r="D291" s="210"/>
      <c r="E291" s="131"/>
      <c r="F291" s="132"/>
      <c r="G291" s="131"/>
      <c r="H291" s="117"/>
      <c r="I291" s="201"/>
      <c r="J291" s="201"/>
      <c r="K291" s="202"/>
      <c r="L291" s="202"/>
      <c r="M291" s="202"/>
      <c r="N291" s="201"/>
      <c r="O291" s="201"/>
      <c r="P291" s="202"/>
      <c r="Q291" s="202"/>
      <c r="R291" s="207"/>
      <c r="S291" s="204"/>
      <c r="T291" s="204"/>
      <c r="U291" s="205"/>
      <c r="V291" s="40" t="str" cm="1">
        <f t="array" ref="V2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1" s="15" t="str">
        <f>_xlfn.LET(_xlpm.var,MitarbeiterFTE[[#This Row],[Name]]&amp;"|"&amp;MitarbeiterFTE[[#This Row],[Vorhaben]]&amp;"|"&amp;MitarbeiterFTE[[#This Row],[Monat]]&amp;"|"&amp;MitarbeiterFTE[[#This Row],[Jahr]], IF(_xlpm.var="|||","input missing",_xlpm.var))</f>
        <v>input missing</v>
      </c>
      <c r="AB291" s="15" t="e">
        <f>_xlfn.LET(
_xlpm.start,DATE(MitarbeiterFTE[[#This Row],[Jahr]],MitarbeiterFTE[[#This Row],[Monat]],1),
_xlpm.end,EOMONTH(_xlpm.start,0),
NETWORKDAYS(_xlpm.start,_xlpm.end))</f>
        <v>#NUM!</v>
      </c>
      <c r="AC291" s="318" t="e">
        <f>MitarbeiterFTE[[#This Row],[BWD]]-MitarbeiterFTE[[#This Row],[Sum Abwesend]]</f>
        <v>#NUM!</v>
      </c>
      <c r="AD291" s="318">
        <f>SUMIFS(MitarbeiterFTE[BWD],MitarbeiterFTE[Jahr],MitarbeiterFTE[[#This Row],[Jahr]],MitarbeiterFTE[Name],MitarbeiterFTE[[#This Row],[Name]])</f>
        <v>0</v>
      </c>
      <c r="AE291" s="318">
        <f>SUMIFS(MitarbeiterFTE[NWD],MitarbeiterFTE[Jahr],MitarbeiterFTE[[#This Row],[Jahr]],MitarbeiterFTE[Name],MitarbeiterFTE[[#This Row],[Name]])</f>
        <v>0</v>
      </c>
      <c r="AF291" s="15" t="str">
        <f>IF(MitarbeiterFTE[[#This Row],[HS]]="ja",2,IF(MitarbeiterFTE[[#This Row],[Tech]]="ja",1,IF(MitarbeiterFTE[[#This Row],[Sonst]]="ja",0,"input missing")))</f>
        <v>input missing</v>
      </c>
      <c r="AG291" s="130"/>
      <c r="AH291" s="117"/>
      <c r="AI291" s="408"/>
      <c r="AJ291" s="404"/>
      <c r="AK291" s="412"/>
      <c r="AL291" s="15" cm="1">
        <f t="array" ref="AL2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1" s="15" t="str">
        <f>IF(Table6[[#This Row],[FT/WE]]=2,"",Table6[[#This Row],[Name]]&amp;Table6[[#This Row],[Tag]])</f>
        <v/>
      </c>
      <c r="AN291" s="117"/>
      <c r="AP291" s="14" t="str">
        <f t="shared" si="10"/>
        <v/>
      </c>
      <c r="AQ291" s="14" t="str">
        <f t="shared" si="11"/>
        <v/>
      </c>
    </row>
    <row r="292" spans="1:43" ht="14.5">
      <c r="A292" s="117"/>
      <c r="B292" s="201"/>
      <c r="C292" s="209"/>
      <c r="D292" s="210"/>
      <c r="E292" s="131"/>
      <c r="F292" s="132"/>
      <c r="G292" s="131"/>
      <c r="H292" s="117"/>
      <c r="I292" s="201"/>
      <c r="J292" s="201"/>
      <c r="K292" s="202"/>
      <c r="L292" s="202"/>
      <c r="M292" s="202"/>
      <c r="N292" s="201"/>
      <c r="O292" s="201"/>
      <c r="P292" s="202"/>
      <c r="Q292" s="202"/>
      <c r="R292" s="207"/>
      <c r="S292" s="204"/>
      <c r="T292" s="204"/>
      <c r="U292" s="205"/>
      <c r="V292" s="40" t="str" cm="1">
        <f t="array" ref="V2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2" s="15" t="str">
        <f>_xlfn.LET(_xlpm.var,MitarbeiterFTE[[#This Row],[Name]]&amp;"|"&amp;MitarbeiterFTE[[#This Row],[Vorhaben]]&amp;"|"&amp;MitarbeiterFTE[[#This Row],[Monat]]&amp;"|"&amp;MitarbeiterFTE[[#This Row],[Jahr]], IF(_xlpm.var="|||","input missing",_xlpm.var))</f>
        <v>input missing</v>
      </c>
      <c r="AB292" s="15" t="e">
        <f>_xlfn.LET(
_xlpm.start,DATE(MitarbeiterFTE[[#This Row],[Jahr]],MitarbeiterFTE[[#This Row],[Monat]],1),
_xlpm.end,EOMONTH(_xlpm.start,0),
NETWORKDAYS(_xlpm.start,_xlpm.end))</f>
        <v>#NUM!</v>
      </c>
      <c r="AC292" s="318" t="e">
        <f>MitarbeiterFTE[[#This Row],[BWD]]-MitarbeiterFTE[[#This Row],[Sum Abwesend]]</f>
        <v>#NUM!</v>
      </c>
      <c r="AD292" s="318">
        <f>SUMIFS(MitarbeiterFTE[BWD],MitarbeiterFTE[Jahr],MitarbeiterFTE[[#This Row],[Jahr]],MitarbeiterFTE[Name],MitarbeiterFTE[[#This Row],[Name]])</f>
        <v>0</v>
      </c>
      <c r="AE292" s="318">
        <f>SUMIFS(MitarbeiterFTE[NWD],MitarbeiterFTE[Jahr],MitarbeiterFTE[[#This Row],[Jahr]],MitarbeiterFTE[Name],MitarbeiterFTE[[#This Row],[Name]])</f>
        <v>0</v>
      </c>
      <c r="AF292" s="15" t="str">
        <f>IF(MitarbeiterFTE[[#This Row],[HS]]="ja",2,IF(MitarbeiterFTE[[#This Row],[Tech]]="ja",1,IF(MitarbeiterFTE[[#This Row],[Sonst]]="ja",0,"input missing")))</f>
        <v>input missing</v>
      </c>
      <c r="AG292" s="130"/>
      <c r="AH292" s="117"/>
      <c r="AI292" s="408"/>
      <c r="AJ292" s="404"/>
      <c r="AK292" s="412"/>
      <c r="AL292" s="15" cm="1">
        <f t="array" ref="AL2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2" s="15" t="str">
        <f>IF(Table6[[#This Row],[FT/WE]]=2,"",Table6[[#This Row],[Name]]&amp;Table6[[#This Row],[Tag]])</f>
        <v/>
      </c>
      <c r="AN292" s="117"/>
      <c r="AP292" s="14" t="str">
        <f t="shared" si="10"/>
        <v/>
      </c>
      <c r="AQ292" s="14" t="str">
        <f t="shared" si="11"/>
        <v/>
      </c>
    </row>
    <row r="293" spans="1:43" ht="14.5">
      <c r="A293" s="117"/>
      <c r="B293" s="201"/>
      <c r="C293" s="209"/>
      <c r="D293" s="210"/>
      <c r="E293" s="131"/>
      <c r="F293" s="132"/>
      <c r="G293" s="131"/>
      <c r="H293" s="117"/>
      <c r="I293" s="201"/>
      <c r="J293" s="201"/>
      <c r="K293" s="202"/>
      <c r="L293" s="202"/>
      <c r="M293" s="202"/>
      <c r="N293" s="201"/>
      <c r="O293" s="201"/>
      <c r="P293" s="202"/>
      <c r="Q293" s="202"/>
      <c r="R293" s="207"/>
      <c r="S293" s="204"/>
      <c r="T293" s="204"/>
      <c r="U293" s="205"/>
      <c r="V293" s="40" t="str" cm="1">
        <f t="array" ref="V2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3" s="15" t="str">
        <f>_xlfn.LET(_xlpm.var,MitarbeiterFTE[[#This Row],[Name]]&amp;"|"&amp;MitarbeiterFTE[[#This Row],[Vorhaben]]&amp;"|"&amp;MitarbeiterFTE[[#This Row],[Monat]]&amp;"|"&amp;MitarbeiterFTE[[#This Row],[Jahr]], IF(_xlpm.var="|||","input missing",_xlpm.var))</f>
        <v>input missing</v>
      </c>
      <c r="AB293" s="15" t="e">
        <f>_xlfn.LET(
_xlpm.start,DATE(MitarbeiterFTE[[#This Row],[Jahr]],MitarbeiterFTE[[#This Row],[Monat]],1),
_xlpm.end,EOMONTH(_xlpm.start,0),
NETWORKDAYS(_xlpm.start,_xlpm.end))</f>
        <v>#NUM!</v>
      </c>
      <c r="AC293" s="318" t="e">
        <f>MitarbeiterFTE[[#This Row],[BWD]]-MitarbeiterFTE[[#This Row],[Sum Abwesend]]</f>
        <v>#NUM!</v>
      </c>
      <c r="AD293" s="318">
        <f>SUMIFS(MitarbeiterFTE[BWD],MitarbeiterFTE[Jahr],MitarbeiterFTE[[#This Row],[Jahr]],MitarbeiterFTE[Name],MitarbeiterFTE[[#This Row],[Name]])</f>
        <v>0</v>
      </c>
      <c r="AE293" s="318">
        <f>SUMIFS(MitarbeiterFTE[NWD],MitarbeiterFTE[Jahr],MitarbeiterFTE[[#This Row],[Jahr]],MitarbeiterFTE[Name],MitarbeiterFTE[[#This Row],[Name]])</f>
        <v>0</v>
      </c>
      <c r="AF293" s="15" t="str">
        <f>IF(MitarbeiterFTE[[#This Row],[HS]]="ja",2,IF(MitarbeiterFTE[[#This Row],[Tech]]="ja",1,IF(MitarbeiterFTE[[#This Row],[Sonst]]="ja",0,"input missing")))</f>
        <v>input missing</v>
      </c>
      <c r="AG293" s="130"/>
      <c r="AH293" s="117"/>
      <c r="AI293" s="408"/>
      <c r="AJ293" s="404"/>
      <c r="AK293" s="412"/>
      <c r="AL293" s="15" cm="1">
        <f t="array" ref="AL2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3" s="15" t="str">
        <f>IF(Table6[[#This Row],[FT/WE]]=2,"",Table6[[#This Row],[Name]]&amp;Table6[[#This Row],[Tag]])</f>
        <v/>
      </c>
      <c r="AN293" s="117"/>
      <c r="AP293" s="14" t="str">
        <f t="shared" si="10"/>
        <v/>
      </c>
      <c r="AQ293" s="14" t="str">
        <f t="shared" si="11"/>
        <v/>
      </c>
    </row>
    <row r="294" spans="1:43" ht="14.5">
      <c r="A294" s="117"/>
      <c r="B294" s="201"/>
      <c r="C294" s="209"/>
      <c r="D294" s="210"/>
      <c r="E294" s="131"/>
      <c r="F294" s="132"/>
      <c r="G294" s="131"/>
      <c r="H294" s="117"/>
      <c r="I294" s="201"/>
      <c r="J294" s="201"/>
      <c r="K294" s="202"/>
      <c r="L294" s="202"/>
      <c r="M294" s="202"/>
      <c r="N294" s="201"/>
      <c r="O294" s="201"/>
      <c r="P294" s="202"/>
      <c r="Q294" s="202"/>
      <c r="R294" s="207"/>
      <c r="S294" s="204"/>
      <c r="T294" s="204"/>
      <c r="U294" s="205"/>
      <c r="V294" s="40" t="str" cm="1">
        <f t="array" ref="V2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4" s="15" t="str">
        <f>_xlfn.LET(_xlpm.var,MitarbeiterFTE[[#This Row],[Name]]&amp;"|"&amp;MitarbeiterFTE[[#This Row],[Vorhaben]]&amp;"|"&amp;MitarbeiterFTE[[#This Row],[Monat]]&amp;"|"&amp;MitarbeiterFTE[[#This Row],[Jahr]], IF(_xlpm.var="|||","input missing",_xlpm.var))</f>
        <v>input missing</v>
      </c>
      <c r="AB294" s="15" t="e">
        <f>_xlfn.LET(
_xlpm.start,DATE(MitarbeiterFTE[[#This Row],[Jahr]],MitarbeiterFTE[[#This Row],[Monat]],1),
_xlpm.end,EOMONTH(_xlpm.start,0),
NETWORKDAYS(_xlpm.start,_xlpm.end))</f>
        <v>#NUM!</v>
      </c>
      <c r="AC294" s="318" t="e">
        <f>MitarbeiterFTE[[#This Row],[BWD]]-MitarbeiterFTE[[#This Row],[Sum Abwesend]]</f>
        <v>#NUM!</v>
      </c>
      <c r="AD294" s="318">
        <f>SUMIFS(MitarbeiterFTE[BWD],MitarbeiterFTE[Jahr],MitarbeiterFTE[[#This Row],[Jahr]],MitarbeiterFTE[Name],MitarbeiterFTE[[#This Row],[Name]])</f>
        <v>0</v>
      </c>
      <c r="AE294" s="318">
        <f>SUMIFS(MitarbeiterFTE[NWD],MitarbeiterFTE[Jahr],MitarbeiterFTE[[#This Row],[Jahr]],MitarbeiterFTE[Name],MitarbeiterFTE[[#This Row],[Name]])</f>
        <v>0</v>
      </c>
      <c r="AF294" s="15" t="str">
        <f>IF(MitarbeiterFTE[[#This Row],[HS]]="ja",2,IF(MitarbeiterFTE[[#This Row],[Tech]]="ja",1,IF(MitarbeiterFTE[[#This Row],[Sonst]]="ja",0,"input missing")))</f>
        <v>input missing</v>
      </c>
      <c r="AG294" s="130"/>
      <c r="AH294" s="117"/>
      <c r="AI294" s="408"/>
      <c r="AJ294" s="404"/>
      <c r="AK294" s="412"/>
      <c r="AL294" s="15" cm="1">
        <f t="array" ref="AL2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4" s="15" t="str">
        <f>IF(Table6[[#This Row],[FT/WE]]=2,"",Table6[[#This Row],[Name]]&amp;Table6[[#This Row],[Tag]])</f>
        <v/>
      </c>
      <c r="AN294" s="117"/>
      <c r="AP294" s="14" t="str">
        <f t="shared" si="10"/>
        <v/>
      </c>
      <c r="AQ294" s="14" t="str">
        <f t="shared" si="11"/>
        <v/>
      </c>
    </row>
    <row r="295" spans="1:43" ht="14.5">
      <c r="A295" s="117"/>
      <c r="B295" s="201"/>
      <c r="C295" s="209"/>
      <c r="D295" s="210"/>
      <c r="E295" s="131"/>
      <c r="F295" s="132"/>
      <c r="G295" s="131"/>
      <c r="H295" s="117"/>
      <c r="I295" s="201"/>
      <c r="J295" s="201"/>
      <c r="K295" s="202"/>
      <c r="L295" s="202"/>
      <c r="M295" s="202"/>
      <c r="N295" s="201"/>
      <c r="O295" s="201"/>
      <c r="P295" s="202"/>
      <c r="Q295" s="202"/>
      <c r="R295" s="207"/>
      <c r="S295" s="204"/>
      <c r="T295" s="204"/>
      <c r="U295" s="205"/>
      <c r="V295" s="40" t="str" cm="1">
        <f t="array" ref="V2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5" s="15" t="str">
        <f>_xlfn.LET(_xlpm.var,MitarbeiterFTE[[#This Row],[Name]]&amp;"|"&amp;MitarbeiterFTE[[#This Row],[Vorhaben]]&amp;"|"&amp;MitarbeiterFTE[[#This Row],[Monat]]&amp;"|"&amp;MitarbeiterFTE[[#This Row],[Jahr]], IF(_xlpm.var="|||","input missing",_xlpm.var))</f>
        <v>input missing</v>
      </c>
      <c r="AB295" s="15" t="e">
        <f>_xlfn.LET(
_xlpm.start,DATE(MitarbeiterFTE[[#This Row],[Jahr]],MitarbeiterFTE[[#This Row],[Monat]],1),
_xlpm.end,EOMONTH(_xlpm.start,0),
NETWORKDAYS(_xlpm.start,_xlpm.end))</f>
        <v>#NUM!</v>
      </c>
      <c r="AC295" s="318" t="e">
        <f>MitarbeiterFTE[[#This Row],[BWD]]-MitarbeiterFTE[[#This Row],[Sum Abwesend]]</f>
        <v>#NUM!</v>
      </c>
      <c r="AD295" s="318">
        <f>SUMIFS(MitarbeiterFTE[BWD],MitarbeiterFTE[Jahr],MitarbeiterFTE[[#This Row],[Jahr]],MitarbeiterFTE[Name],MitarbeiterFTE[[#This Row],[Name]])</f>
        <v>0</v>
      </c>
      <c r="AE295" s="318">
        <f>SUMIFS(MitarbeiterFTE[NWD],MitarbeiterFTE[Jahr],MitarbeiterFTE[[#This Row],[Jahr]],MitarbeiterFTE[Name],MitarbeiterFTE[[#This Row],[Name]])</f>
        <v>0</v>
      </c>
      <c r="AF295" s="15" t="str">
        <f>IF(MitarbeiterFTE[[#This Row],[HS]]="ja",2,IF(MitarbeiterFTE[[#This Row],[Tech]]="ja",1,IF(MitarbeiterFTE[[#This Row],[Sonst]]="ja",0,"input missing")))</f>
        <v>input missing</v>
      </c>
      <c r="AG295" s="130"/>
      <c r="AH295" s="117"/>
      <c r="AI295" s="408"/>
      <c r="AJ295" s="404"/>
      <c r="AK295" s="412"/>
      <c r="AL295" s="15" cm="1">
        <f t="array" ref="AL2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5" s="15" t="str">
        <f>IF(Table6[[#This Row],[FT/WE]]=2,"",Table6[[#This Row],[Name]]&amp;Table6[[#This Row],[Tag]])</f>
        <v/>
      </c>
      <c r="AN295" s="117"/>
      <c r="AP295" s="14" t="str">
        <f t="shared" si="10"/>
        <v/>
      </c>
      <c r="AQ295" s="14" t="str">
        <f t="shared" si="11"/>
        <v/>
      </c>
    </row>
    <row r="296" spans="1:43" ht="14.5">
      <c r="A296" s="117"/>
      <c r="B296" s="201"/>
      <c r="C296" s="209"/>
      <c r="D296" s="210"/>
      <c r="E296" s="131"/>
      <c r="F296" s="132"/>
      <c r="G296" s="131"/>
      <c r="H296" s="117"/>
      <c r="I296" s="201"/>
      <c r="J296" s="201"/>
      <c r="K296" s="202"/>
      <c r="L296" s="202"/>
      <c r="M296" s="202"/>
      <c r="N296" s="201"/>
      <c r="O296" s="201"/>
      <c r="P296" s="202"/>
      <c r="Q296" s="202"/>
      <c r="R296" s="207"/>
      <c r="S296" s="204"/>
      <c r="T296" s="204"/>
      <c r="U296" s="205"/>
      <c r="V296" s="40" t="str" cm="1">
        <f t="array" ref="V2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6" s="15" t="str">
        <f>_xlfn.LET(_xlpm.var,MitarbeiterFTE[[#This Row],[Name]]&amp;"|"&amp;MitarbeiterFTE[[#This Row],[Vorhaben]]&amp;"|"&amp;MitarbeiterFTE[[#This Row],[Monat]]&amp;"|"&amp;MitarbeiterFTE[[#This Row],[Jahr]], IF(_xlpm.var="|||","input missing",_xlpm.var))</f>
        <v>input missing</v>
      </c>
      <c r="AB296" s="15" t="e">
        <f>_xlfn.LET(
_xlpm.start,DATE(MitarbeiterFTE[[#This Row],[Jahr]],MitarbeiterFTE[[#This Row],[Monat]],1),
_xlpm.end,EOMONTH(_xlpm.start,0),
NETWORKDAYS(_xlpm.start,_xlpm.end))</f>
        <v>#NUM!</v>
      </c>
      <c r="AC296" s="318" t="e">
        <f>MitarbeiterFTE[[#This Row],[BWD]]-MitarbeiterFTE[[#This Row],[Sum Abwesend]]</f>
        <v>#NUM!</v>
      </c>
      <c r="AD296" s="318">
        <f>SUMIFS(MitarbeiterFTE[BWD],MitarbeiterFTE[Jahr],MitarbeiterFTE[[#This Row],[Jahr]],MitarbeiterFTE[Name],MitarbeiterFTE[[#This Row],[Name]])</f>
        <v>0</v>
      </c>
      <c r="AE296" s="318">
        <f>SUMIFS(MitarbeiterFTE[NWD],MitarbeiterFTE[Jahr],MitarbeiterFTE[[#This Row],[Jahr]],MitarbeiterFTE[Name],MitarbeiterFTE[[#This Row],[Name]])</f>
        <v>0</v>
      </c>
      <c r="AF296" s="15" t="str">
        <f>IF(MitarbeiterFTE[[#This Row],[HS]]="ja",2,IF(MitarbeiterFTE[[#This Row],[Tech]]="ja",1,IF(MitarbeiterFTE[[#This Row],[Sonst]]="ja",0,"input missing")))</f>
        <v>input missing</v>
      </c>
      <c r="AG296" s="130"/>
      <c r="AH296" s="117"/>
      <c r="AI296" s="408"/>
      <c r="AJ296" s="404"/>
      <c r="AK296" s="412"/>
      <c r="AL296" s="15" cm="1">
        <f t="array" ref="AL2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6" s="15" t="str">
        <f>IF(Table6[[#This Row],[FT/WE]]=2,"",Table6[[#This Row],[Name]]&amp;Table6[[#This Row],[Tag]])</f>
        <v/>
      </c>
      <c r="AN296" s="117"/>
      <c r="AP296" s="14" t="str">
        <f t="shared" si="10"/>
        <v/>
      </c>
      <c r="AQ296" s="14" t="str">
        <f t="shared" si="11"/>
        <v/>
      </c>
    </row>
    <row r="297" spans="1:43" ht="14.5">
      <c r="A297" s="117"/>
      <c r="B297" s="201"/>
      <c r="C297" s="209"/>
      <c r="D297" s="210"/>
      <c r="E297" s="131"/>
      <c r="F297" s="132"/>
      <c r="G297" s="131"/>
      <c r="H297" s="117"/>
      <c r="I297" s="201"/>
      <c r="J297" s="201"/>
      <c r="K297" s="202"/>
      <c r="L297" s="202"/>
      <c r="M297" s="202"/>
      <c r="N297" s="201"/>
      <c r="O297" s="201"/>
      <c r="P297" s="202"/>
      <c r="Q297" s="202"/>
      <c r="R297" s="207"/>
      <c r="S297" s="204"/>
      <c r="T297" s="204"/>
      <c r="U297" s="205"/>
      <c r="V297" s="40" t="str" cm="1">
        <f t="array" ref="V2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7" s="15" t="str">
        <f>_xlfn.LET(_xlpm.var,MitarbeiterFTE[[#This Row],[Name]]&amp;"|"&amp;MitarbeiterFTE[[#This Row],[Vorhaben]]&amp;"|"&amp;MitarbeiterFTE[[#This Row],[Monat]]&amp;"|"&amp;MitarbeiterFTE[[#This Row],[Jahr]], IF(_xlpm.var="|||","input missing",_xlpm.var))</f>
        <v>input missing</v>
      </c>
      <c r="AB297" s="15" t="e">
        <f>_xlfn.LET(
_xlpm.start,DATE(MitarbeiterFTE[[#This Row],[Jahr]],MitarbeiterFTE[[#This Row],[Monat]],1),
_xlpm.end,EOMONTH(_xlpm.start,0),
NETWORKDAYS(_xlpm.start,_xlpm.end))</f>
        <v>#NUM!</v>
      </c>
      <c r="AC297" s="318" t="e">
        <f>MitarbeiterFTE[[#This Row],[BWD]]-MitarbeiterFTE[[#This Row],[Sum Abwesend]]</f>
        <v>#NUM!</v>
      </c>
      <c r="AD297" s="318">
        <f>SUMIFS(MitarbeiterFTE[BWD],MitarbeiterFTE[Jahr],MitarbeiterFTE[[#This Row],[Jahr]],MitarbeiterFTE[Name],MitarbeiterFTE[[#This Row],[Name]])</f>
        <v>0</v>
      </c>
      <c r="AE297" s="318">
        <f>SUMIFS(MitarbeiterFTE[NWD],MitarbeiterFTE[Jahr],MitarbeiterFTE[[#This Row],[Jahr]],MitarbeiterFTE[Name],MitarbeiterFTE[[#This Row],[Name]])</f>
        <v>0</v>
      </c>
      <c r="AF297" s="15" t="str">
        <f>IF(MitarbeiterFTE[[#This Row],[HS]]="ja",2,IF(MitarbeiterFTE[[#This Row],[Tech]]="ja",1,IF(MitarbeiterFTE[[#This Row],[Sonst]]="ja",0,"input missing")))</f>
        <v>input missing</v>
      </c>
      <c r="AG297" s="130"/>
      <c r="AH297" s="117"/>
      <c r="AI297" s="408"/>
      <c r="AJ297" s="404"/>
      <c r="AK297" s="412"/>
      <c r="AL297" s="15" cm="1">
        <f t="array" ref="AL2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7" s="15" t="str">
        <f>IF(Table6[[#This Row],[FT/WE]]=2,"",Table6[[#This Row],[Name]]&amp;Table6[[#This Row],[Tag]])</f>
        <v/>
      </c>
      <c r="AN297" s="117"/>
      <c r="AP297" s="14" t="str">
        <f t="shared" si="10"/>
        <v/>
      </c>
      <c r="AQ297" s="14" t="str">
        <f t="shared" si="11"/>
        <v/>
      </c>
    </row>
    <row r="298" spans="1:43" ht="14.5">
      <c r="A298" s="117"/>
      <c r="B298" s="201"/>
      <c r="C298" s="209"/>
      <c r="D298" s="210"/>
      <c r="E298" s="131"/>
      <c r="F298" s="132"/>
      <c r="G298" s="131"/>
      <c r="H298" s="117"/>
      <c r="I298" s="201"/>
      <c r="J298" s="201"/>
      <c r="K298" s="202"/>
      <c r="L298" s="202"/>
      <c r="M298" s="202"/>
      <c r="N298" s="201"/>
      <c r="O298" s="201"/>
      <c r="P298" s="202"/>
      <c r="Q298" s="202"/>
      <c r="R298" s="207"/>
      <c r="S298" s="204"/>
      <c r="T298" s="204"/>
      <c r="U298" s="205"/>
      <c r="V298" s="40" t="str" cm="1">
        <f t="array" ref="V2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8" s="15" t="str">
        <f>_xlfn.LET(_xlpm.var,MitarbeiterFTE[[#This Row],[Name]]&amp;"|"&amp;MitarbeiterFTE[[#This Row],[Vorhaben]]&amp;"|"&amp;MitarbeiterFTE[[#This Row],[Monat]]&amp;"|"&amp;MitarbeiterFTE[[#This Row],[Jahr]], IF(_xlpm.var="|||","input missing",_xlpm.var))</f>
        <v>input missing</v>
      </c>
      <c r="AB298" s="15" t="e">
        <f>_xlfn.LET(
_xlpm.start,DATE(MitarbeiterFTE[[#This Row],[Jahr]],MitarbeiterFTE[[#This Row],[Monat]],1),
_xlpm.end,EOMONTH(_xlpm.start,0),
NETWORKDAYS(_xlpm.start,_xlpm.end))</f>
        <v>#NUM!</v>
      </c>
      <c r="AC298" s="318" t="e">
        <f>MitarbeiterFTE[[#This Row],[BWD]]-MitarbeiterFTE[[#This Row],[Sum Abwesend]]</f>
        <v>#NUM!</v>
      </c>
      <c r="AD298" s="318">
        <f>SUMIFS(MitarbeiterFTE[BWD],MitarbeiterFTE[Jahr],MitarbeiterFTE[[#This Row],[Jahr]],MitarbeiterFTE[Name],MitarbeiterFTE[[#This Row],[Name]])</f>
        <v>0</v>
      </c>
      <c r="AE298" s="318">
        <f>SUMIFS(MitarbeiterFTE[NWD],MitarbeiterFTE[Jahr],MitarbeiterFTE[[#This Row],[Jahr]],MitarbeiterFTE[Name],MitarbeiterFTE[[#This Row],[Name]])</f>
        <v>0</v>
      </c>
      <c r="AF298" s="15" t="str">
        <f>IF(MitarbeiterFTE[[#This Row],[HS]]="ja",2,IF(MitarbeiterFTE[[#This Row],[Tech]]="ja",1,IF(MitarbeiterFTE[[#This Row],[Sonst]]="ja",0,"input missing")))</f>
        <v>input missing</v>
      </c>
      <c r="AG298" s="130"/>
      <c r="AH298" s="117"/>
      <c r="AI298" s="408"/>
      <c r="AJ298" s="404"/>
      <c r="AK298" s="412"/>
      <c r="AL298" s="15" cm="1">
        <f t="array" ref="AL2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8" s="15" t="str">
        <f>IF(Table6[[#This Row],[FT/WE]]=2,"",Table6[[#This Row],[Name]]&amp;Table6[[#This Row],[Tag]])</f>
        <v/>
      </c>
      <c r="AN298" s="117"/>
      <c r="AP298" s="14" t="str">
        <f t="shared" si="10"/>
        <v/>
      </c>
      <c r="AQ298" s="14" t="str">
        <f t="shared" si="11"/>
        <v/>
      </c>
    </row>
    <row r="299" spans="1:43" ht="14.5">
      <c r="A299" s="117"/>
      <c r="B299" s="201"/>
      <c r="C299" s="209"/>
      <c r="D299" s="210"/>
      <c r="E299" s="131"/>
      <c r="F299" s="132"/>
      <c r="G299" s="131"/>
      <c r="H299" s="117"/>
      <c r="I299" s="201"/>
      <c r="J299" s="201"/>
      <c r="K299" s="202"/>
      <c r="L299" s="202"/>
      <c r="M299" s="202"/>
      <c r="N299" s="201"/>
      <c r="O299" s="201"/>
      <c r="P299" s="202"/>
      <c r="Q299" s="202"/>
      <c r="R299" s="207"/>
      <c r="S299" s="204"/>
      <c r="T299" s="204"/>
      <c r="U299" s="205"/>
      <c r="V299" s="40" t="str" cm="1">
        <f t="array" ref="V2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2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2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2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2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299" s="15" t="str">
        <f>_xlfn.LET(_xlpm.var,MitarbeiterFTE[[#This Row],[Name]]&amp;"|"&amp;MitarbeiterFTE[[#This Row],[Vorhaben]]&amp;"|"&amp;MitarbeiterFTE[[#This Row],[Monat]]&amp;"|"&amp;MitarbeiterFTE[[#This Row],[Jahr]], IF(_xlpm.var="|||","input missing",_xlpm.var))</f>
        <v>input missing</v>
      </c>
      <c r="AB299" s="15" t="e">
        <f>_xlfn.LET(
_xlpm.start,DATE(MitarbeiterFTE[[#This Row],[Jahr]],MitarbeiterFTE[[#This Row],[Monat]],1),
_xlpm.end,EOMONTH(_xlpm.start,0),
NETWORKDAYS(_xlpm.start,_xlpm.end))</f>
        <v>#NUM!</v>
      </c>
      <c r="AC299" s="318" t="e">
        <f>MitarbeiterFTE[[#This Row],[BWD]]-MitarbeiterFTE[[#This Row],[Sum Abwesend]]</f>
        <v>#NUM!</v>
      </c>
      <c r="AD299" s="318">
        <f>SUMIFS(MitarbeiterFTE[BWD],MitarbeiterFTE[Jahr],MitarbeiterFTE[[#This Row],[Jahr]],MitarbeiterFTE[Name],MitarbeiterFTE[[#This Row],[Name]])</f>
        <v>0</v>
      </c>
      <c r="AE299" s="318">
        <f>SUMIFS(MitarbeiterFTE[NWD],MitarbeiterFTE[Jahr],MitarbeiterFTE[[#This Row],[Jahr]],MitarbeiterFTE[Name],MitarbeiterFTE[[#This Row],[Name]])</f>
        <v>0</v>
      </c>
      <c r="AF299" s="15" t="str">
        <f>IF(MitarbeiterFTE[[#This Row],[HS]]="ja",2,IF(MitarbeiterFTE[[#This Row],[Tech]]="ja",1,IF(MitarbeiterFTE[[#This Row],[Sonst]]="ja",0,"input missing")))</f>
        <v>input missing</v>
      </c>
      <c r="AG299" s="130"/>
      <c r="AH299" s="117"/>
      <c r="AI299" s="408"/>
      <c r="AJ299" s="404"/>
      <c r="AK299" s="412"/>
      <c r="AL299" s="15" cm="1">
        <f t="array" ref="AL2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99" s="15" t="str">
        <f>IF(Table6[[#This Row],[FT/WE]]=2,"",Table6[[#This Row],[Name]]&amp;Table6[[#This Row],[Tag]])</f>
        <v/>
      </c>
      <c r="AN299" s="117"/>
      <c r="AP299" s="14" t="str">
        <f t="shared" si="10"/>
        <v/>
      </c>
      <c r="AQ299" s="14" t="str">
        <f t="shared" si="11"/>
        <v/>
      </c>
    </row>
    <row r="300" spans="1:43" ht="14.5">
      <c r="A300" s="117"/>
      <c r="B300" s="201"/>
      <c r="C300" s="209"/>
      <c r="D300" s="210"/>
      <c r="E300" s="131"/>
      <c r="F300" s="132"/>
      <c r="G300" s="131"/>
      <c r="H300" s="117"/>
      <c r="I300" s="201"/>
      <c r="J300" s="201"/>
      <c r="K300" s="202"/>
      <c r="L300" s="202"/>
      <c r="M300" s="202"/>
      <c r="N300" s="201"/>
      <c r="O300" s="201"/>
      <c r="P300" s="202"/>
      <c r="Q300" s="202"/>
      <c r="R300" s="207"/>
      <c r="S300" s="204"/>
      <c r="T300" s="204"/>
      <c r="U300" s="205"/>
      <c r="V300" s="40" t="str" cm="1">
        <f t="array" ref="V3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0" s="15" t="str">
        <f>_xlfn.LET(_xlpm.var,MitarbeiterFTE[[#This Row],[Name]]&amp;"|"&amp;MitarbeiterFTE[[#This Row],[Vorhaben]]&amp;"|"&amp;MitarbeiterFTE[[#This Row],[Monat]]&amp;"|"&amp;MitarbeiterFTE[[#This Row],[Jahr]], IF(_xlpm.var="|||","input missing",_xlpm.var))</f>
        <v>input missing</v>
      </c>
      <c r="AB300" s="15" t="e">
        <f>_xlfn.LET(
_xlpm.start,DATE(MitarbeiterFTE[[#This Row],[Jahr]],MitarbeiterFTE[[#This Row],[Monat]],1),
_xlpm.end,EOMONTH(_xlpm.start,0),
NETWORKDAYS(_xlpm.start,_xlpm.end))</f>
        <v>#NUM!</v>
      </c>
      <c r="AC300" s="318" t="e">
        <f>MitarbeiterFTE[[#This Row],[BWD]]-MitarbeiterFTE[[#This Row],[Sum Abwesend]]</f>
        <v>#NUM!</v>
      </c>
      <c r="AD300" s="318">
        <f>SUMIFS(MitarbeiterFTE[BWD],MitarbeiterFTE[Jahr],MitarbeiterFTE[[#This Row],[Jahr]],MitarbeiterFTE[Name],MitarbeiterFTE[[#This Row],[Name]])</f>
        <v>0</v>
      </c>
      <c r="AE300" s="318">
        <f>SUMIFS(MitarbeiterFTE[NWD],MitarbeiterFTE[Jahr],MitarbeiterFTE[[#This Row],[Jahr]],MitarbeiterFTE[Name],MitarbeiterFTE[[#This Row],[Name]])</f>
        <v>0</v>
      </c>
      <c r="AF300" s="15" t="str">
        <f>IF(MitarbeiterFTE[[#This Row],[HS]]="ja",2,IF(MitarbeiterFTE[[#This Row],[Tech]]="ja",1,IF(MitarbeiterFTE[[#This Row],[Sonst]]="ja",0,"input missing")))</f>
        <v>input missing</v>
      </c>
      <c r="AG300" s="130"/>
      <c r="AH300" s="117"/>
      <c r="AI300" s="408"/>
      <c r="AJ300" s="404"/>
      <c r="AK300" s="412"/>
      <c r="AL300" s="15" cm="1">
        <f t="array" ref="AL3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0" s="15" t="str">
        <f>IF(Table6[[#This Row],[FT/WE]]=2,"",Table6[[#This Row],[Name]]&amp;Table6[[#This Row],[Tag]])</f>
        <v/>
      </c>
      <c r="AN300" s="117"/>
      <c r="AP300" s="14" t="str">
        <f t="shared" si="10"/>
        <v/>
      </c>
      <c r="AQ300" s="14" t="str">
        <f t="shared" si="11"/>
        <v/>
      </c>
    </row>
    <row r="301" spans="1:43" ht="14.5">
      <c r="A301" s="117"/>
      <c r="B301" s="201"/>
      <c r="C301" s="209"/>
      <c r="D301" s="210"/>
      <c r="E301" s="131"/>
      <c r="F301" s="132"/>
      <c r="G301" s="131"/>
      <c r="H301" s="117"/>
      <c r="I301" s="201"/>
      <c r="J301" s="201"/>
      <c r="K301" s="202"/>
      <c r="L301" s="202"/>
      <c r="M301" s="202"/>
      <c r="N301" s="201"/>
      <c r="O301" s="201"/>
      <c r="P301" s="202"/>
      <c r="Q301" s="202"/>
      <c r="R301" s="207"/>
      <c r="S301" s="204"/>
      <c r="T301" s="204"/>
      <c r="U301" s="205"/>
      <c r="V301" s="40" t="str" cm="1">
        <f t="array" ref="V3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1" s="15" t="str">
        <f>_xlfn.LET(_xlpm.var,MitarbeiterFTE[[#This Row],[Name]]&amp;"|"&amp;MitarbeiterFTE[[#This Row],[Vorhaben]]&amp;"|"&amp;MitarbeiterFTE[[#This Row],[Monat]]&amp;"|"&amp;MitarbeiterFTE[[#This Row],[Jahr]], IF(_xlpm.var="|||","input missing",_xlpm.var))</f>
        <v>input missing</v>
      </c>
      <c r="AB301" s="15" t="e">
        <f>_xlfn.LET(
_xlpm.start,DATE(MitarbeiterFTE[[#This Row],[Jahr]],MitarbeiterFTE[[#This Row],[Monat]],1),
_xlpm.end,EOMONTH(_xlpm.start,0),
NETWORKDAYS(_xlpm.start,_xlpm.end))</f>
        <v>#NUM!</v>
      </c>
      <c r="AC301" s="318" t="e">
        <f>MitarbeiterFTE[[#This Row],[BWD]]-MitarbeiterFTE[[#This Row],[Sum Abwesend]]</f>
        <v>#NUM!</v>
      </c>
      <c r="AD301" s="318">
        <f>SUMIFS(MitarbeiterFTE[BWD],MitarbeiterFTE[Jahr],MitarbeiterFTE[[#This Row],[Jahr]],MitarbeiterFTE[Name],MitarbeiterFTE[[#This Row],[Name]])</f>
        <v>0</v>
      </c>
      <c r="AE301" s="318">
        <f>SUMIFS(MitarbeiterFTE[NWD],MitarbeiterFTE[Jahr],MitarbeiterFTE[[#This Row],[Jahr]],MitarbeiterFTE[Name],MitarbeiterFTE[[#This Row],[Name]])</f>
        <v>0</v>
      </c>
      <c r="AF301" s="15" t="str">
        <f>IF(MitarbeiterFTE[[#This Row],[HS]]="ja",2,IF(MitarbeiterFTE[[#This Row],[Tech]]="ja",1,IF(MitarbeiterFTE[[#This Row],[Sonst]]="ja",0,"input missing")))</f>
        <v>input missing</v>
      </c>
      <c r="AG301" s="130"/>
      <c r="AH301" s="117"/>
      <c r="AI301" s="408"/>
      <c r="AJ301" s="404"/>
      <c r="AK301" s="412"/>
      <c r="AL301" s="15" cm="1">
        <f t="array" ref="AL3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1" s="15" t="str">
        <f>IF(Table6[[#This Row],[FT/WE]]=2,"",Table6[[#This Row],[Name]]&amp;Table6[[#This Row],[Tag]])</f>
        <v/>
      </c>
      <c r="AN301" s="117"/>
      <c r="AP301" s="14" t="str">
        <f t="shared" si="10"/>
        <v/>
      </c>
      <c r="AQ301" s="14" t="str">
        <f t="shared" si="11"/>
        <v/>
      </c>
    </row>
    <row r="302" spans="1:43" ht="14.5">
      <c r="A302" s="117"/>
      <c r="B302" s="201"/>
      <c r="C302" s="209"/>
      <c r="D302" s="210"/>
      <c r="E302" s="131"/>
      <c r="F302" s="132"/>
      <c r="G302" s="131"/>
      <c r="H302" s="117"/>
      <c r="I302" s="201"/>
      <c r="J302" s="201"/>
      <c r="K302" s="202"/>
      <c r="L302" s="202"/>
      <c r="M302" s="202"/>
      <c r="N302" s="201"/>
      <c r="O302" s="201"/>
      <c r="P302" s="202"/>
      <c r="Q302" s="202"/>
      <c r="R302" s="207"/>
      <c r="S302" s="204"/>
      <c r="T302" s="204"/>
      <c r="U302" s="205"/>
      <c r="V302" s="40" t="str" cm="1">
        <f t="array" ref="V3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2" s="15" t="str">
        <f>_xlfn.LET(_xlpm.var,MitarbeiterFTE[[#This Row],[Name]]&amp;"|"&amp;MitarbeiterFTE[[#This Row],[Vorhaben]]&amp;"|"&amp;MitarbeiterFTE[[#This Row],[Monat]]&amp;"|"&amp;MitarbeiterFTE[[#This Row],[Jahr]], IF(_xlpm.var="|||","input missing",_xlpm.var))</f>
        <v>input missing</v>
      </c>
      <c r="AB302" s="15" t="e">
        <f>_xlfn.LET(
_xlpm.start,DATE(MitarbeiterFTE[[#This Row],[Jahr]],MitarbeiterFTE[[#This Row],[Monat]],1),
_xlpm.end,EOMONTH(_xlpm.start,0),
NETWORKDAYS(_xlpm.start,_xlpm.end))</f>
        <v>#NUM!</v>
      </c>
      <c r="AC302" s="318" t="e">
        <f>MitarbeiterFTE[[#This Row],[BWD]]-MitarbeiterFTE[[#This Row],[Sum Abwesend]]</f>
        <v>#NUM!</v>
      </c>
      <c r="AD302" s="318">
        <f>SUMIFS(MitarbeiterFTE[BWD],MitarbeiterFTE[Jahr],MitarbeiterFTE[[#This Row],[Jahr]],MitarbeiterFTE[Name],MitarbeiterFTE[[#This Row],[Name]])</f>
        <v>0</v>
      </c>
      <c r="AE302" s="318">
        <f>SUMIFS(MitarbeiterFTE[NWD],MitarbeiterFTE[Jahr],MitarbeiterFTE[[#This Row],[Jahr]],MitarbeiterFTE[Name],MitarbeiterFTE[[#This Row],[Name]])</f>
        <v>0</v>
      </c>
      <c r="AF302" s="15" t="str">
        <f>IF(MitarbeiterFTE[[#This Row],[HS]]="ja",2,IF(MitarbeiterFTE[[#This Row],[Tech]]="ja",1,IF(MitarbeiterFTE[[#This Row],[Sonst]]="ja",0,"input missing")))</f>
        <v>input missing</v>
      </c>
      <c r="AG302" s="130"/>
      <c r="AH302" s="117"/>
      <c r="AI302" s="408"/>
      <c r="AJ302" s="404"/>
      <c r="AK302" s="412"/>
      <c r="AL302" s="15" cm="1">
        <f t="array" ref="AL3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2" s="15" t="str">
        <f>IF(Table6[[#This Row],[FT/WE]]=2,"",Table6[[#This Row],[Name]]&amp;Table6[[#This Row],[Tag]])</f>
        <v/>
      </c>
      <c r="AN302" s="117"/>
      <c r="AP302" s="14" t="str">
        <f t="shared" si="10"/>
        <v/>
      </c>
      <c r="AQ302" s="14" t="str">
        <f t="shared" si="11"/>
        <v/>
      </c>
    </row>
    <row r="303" spans="1:43" ht="14.5">
      <c r="A303" s="117"/>
      <c r="B303" s="201"/>
      <c r="C303" s="209"/>
      <c r="D303" s="210"/>
      <c r="E303" s="131"/>
      <c r="F303" s="132"/>
      <c r="G303" s="131"/>
      <c r="H303" s="117"/>
      <c r="I303" s="201"/>
      <c r="J303" s="201"/>
      <c r="K303" s="202"/>
      <c r="L303" s="202"/>
      <c r="M303" s="202"/>
      <c r="N303" s="201"/>
      <c r="O303" s="201"/>
      <c r="P303" s="202"/>
      <c r="Q303" s="202"/>
      <c r="R303" s="207"/>
      <c r="S303" s="204"/>
      <c r="T303" s="204"/>
      <c r="U303" s="205"/>
      <c r="V303" s="40" t="str" cm="1">
        <f t="array" ref="V3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3" s="15" t="str">
        <f>_xlfn.LET(_xlpm.var,MitarbeiterFTE[[#This Row],[Name]]&amp;"|"&amp;MitarbeiterFTE[[#This Row],[Vorhaben]]&amp;"|"&amp;MitarbeiterFTE[[#This Row],[Monat]]&amp;"|"&amp;MitarbeiterFTE[[#This Row],[Jahr]], IF(_xlpm.var="|||","input missing",_xlpm.var))</f>
        <v>input missing</v>
      </c>
      <c r="AB303" s="15" t="e">
        <f>_xlfn.LET(
_xlpm.start,DATE(MitarbeiterFTE[[#This Row],[Jahr]],MitarbeiterFTE[[#This Row],[Monat]],1),
_xlpm.end,EOMONTH(_xlpm.start,0),
NETWORKDAYS(_xlpm.start,_xlpm.end))</f>
        <v>#NUM!</v>
      </c>
      <c r="AC303" s="318" t="e">
        <f>MitarbeiterFTE[[#This Row],[BWD]]-MitarbeiterFTE[[#This Row],[Sum Abwesend]]</f>
        <v>#NUM!</v>
      </c>
      <c r="AD303" s="318">
        <f>SUMIFS(MitarbeiterFTE[BWD],MitarbeiterFTE[Jahr],MitarbeiterFTE[[#This Row],[Jahr]],MitarbeiterFTE[Name],MitarbeiterFTE[[#This Row],[Name]])</f>
        <v>0</v>
      </c>
      <c r="AE303" s="318">
        <f>SUMIFS(MitarbeiterFTE[NWD],MitarbeiterFTE[Jahr],MitarbeiterFTE[[#This Row],[Jahr]],MitarbeiterFTE[Name],MitarbeiterFTE[[#This Row],[Name]])</f>
        <v>0</v>
      </c>
      <c r="AF303" s="15" t="str">
        <f>IF(MitarbeiterFTE[[#This Row],[HS]]="ja",2,IF(MitarbeiterFTE[[#This Row],[Tech]]="ja",1,IF(MitarbeiterFTE[[#This Row],[Sonst]]="ja",0,"input missing")))</f>
        <v>input missing</v>
      </c>
      <c r="AG303" s="130"/>
      <c r="AH303" s="117"/>
      <c r="AI303" s="408"/>
      <c r="AJ303" s="404"/>
      <c r="AK303" s="412"/>
      <c r="AL303" s="15" cm="1">
        <f t="array" ref="AL3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3" s="15" t="str">
        <f>IF(Table6[[#This Row],[FT/WE]]=2,"",Table6[[#This Row],[Name]]&amp;Table6[[#This Row],[Tag]])</f>
        <v/>
      </c>
      <c r="AN303" s="117"/>
      <c r="AP303" s="14" t="str">
        <f t="shared" si="10"/>
        <v/>
      </c>
      <c r="AQ303" s="14" t="str">
        <f t="shared" si="11"/>
        <v/>
      </c>
    </row>
    <row r="304" spans="1:43" ht="14.5">
      <c r="A304" s="117"/>
      <c r="B304" s="201"/>
      <c r="C304" s="209"/>
      <c r="D304" s="210"/>
      <c r="E304" s="131"/>
      <c r="F304" s="132"/>
      <c r="G304" s="131"/>
      <c r="H304" s="117"/>
      <c r="I304" s="201"/>
      <c r="J304" s="201"/>
      <c r="K304" s="202"/>
      <c r="L304" s="202"/>
      <c r="M304" s="202"/>
      <c r="N304" s="201"/>
      <c r="O304" s="201"/>
      <c r="P304" s="202"/>
      <c r="Q304" s="202"/>
      <c r="R304" s="207"/>
      <c r="S304" s="204"/>
      <c r="T304" s="204"/>
      <c r="U304" s="205"/>
      <c r="V304" s="40" t="str" cm="1">
        <f t="array" ref="V3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4" s="15" t="str">
        <f>_xlfn.LET(_xlpm.var,MitarbeiterFTE[[#This Row],[Name]]&amp;"|"&amp;MitarbeiterFTE[[#This Row],[Vorhaben]]&amp;"|"&amp;MitarbeiterFTE[[#This Row],[Monat]]&amp;"|"&amp;MitarbeiterFTE[[#This Row],[Jahr]], IF(_xlpm.var="|||","input missing",_xlpm.var))</f>
        <v>input missing</v>
      </c>
      <c r="AB304" s="15" t="e">
        <f>_xlfn.LET(
_xlpm.start,DATE(MitarbeiterFTE[[#This Row],[Jahr]],MitarbeiterFTE[[#This Row],[Monat]],1),
_xlpm.end,EOMONTH(_xlpm.start,0),
NETWORKDAYS(_xlpm.start,_xlpm.end))</f>
        <v>#NUM!</v>
      </c>
      <c r="AC304" s="318" t="e">
        <f>MitarbeiterFTE[[#This Row],[BWD]]-MitarbeiterFTE[[#This Row],[Sum Abwesend]]</f>
        <v>#NUM!</v>
      </c>
      <c r="AD304" s="318">
        <f>SUMIFS(MitarbeiterFTE[BWD],MitarbeiterFTE[Jahr],MitarbeiterFTE[[#This Row],[Jahr]],MitarbeiterFTE[Name],MitarbeiterFTE[[#This Row],[Name]])</f>
        <v>0</v>
      </c>
      <c r="AE304" s="318">
        <f>SUMIFS(MitarbeiterFTE[NWD],MitarbeiterFTE[Jahr],MitarbeiterFTE[[#This Row],[Jahr]],MitarbeiterFTE[Name],MitarbeiterFTE[[#This Row],[Name]])</f>
        <v>0</v>
      </c>
      <c r="AF304" s="15" t="str">
        <f>IF(MitarbeiterFTE[[#This Row],[HS]]="ja",2,IF(MitarbeiterFTE[[#This Row],[Tech]]="ja",1,IF(MitarbeiterFTE[[#This Row],[Sonst]]="ja",0,"input missing")))</f>
        <v>input missing</v>
      </c>
      <c r="AG304" s="130"/>
      <c r="AH304" s="117"/>
      <c r="AI304" s="408"/>
      <c r="AJ304" s="404"/>
      <c r="AK304" s="412"/>
      <c r="AL304" s="15" cm="1">
        <f t="array" ref="AL3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4" s="15" t="str">
        <f>IF(Table6[[#This Row],[FT/WE]]=2,"",Table6[[#This Row],[Name]]&amp;Table6[[#This Row],[Tag]])</f>
        <v/>
      </c>
      <c r="AN304" s="117"/>
      <c r="AP304" s="14" t="str">
        <f t="shared" si="10"/>
        <v/>
      </c>
      <c r="AQ304" s="14" t="str">
        <f t="shared" si="11"/>
        <v/>
      </c>
    </row>
    <row r="305" spans="1:43" ht="14.5">
      <c r="A305" s="117"/>
      <c r="B305" s="201"/>
      <c r="C305" s="209"/>
      <c r="D305" s="210"/>
      <c r="E305" s="131"/>
      <c r="F305" s="132"/>
      <c r="G305" s="131"/>
      <c r="H305" s="117"/>
      <c r="I305" s="201"/>
      <c r="J305" s="201"/>
      <c r="K305" s="202"/>
      <c r="L305" s="202"/>
      <c r="M305" s="202"/>
      <c r="N305" s="201"/>
      <c r="O305" s="201"/>
      <c r="P305" s="202"/>
      <c r="Q305" s="202"/>
      <c r="R305" s="207"/>
      <c r="S305" s="204"/>
      <c r="T305" s="204"/>
      <c r="U305" s="205"/>
      <c r="V305" s="40" t="str" cm="1">
        <f t="array" ref="V3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5" s="15" t="str">
        <f>_xlfn.LET(_xlpm.var,MitarbeiterFTE[[#This Row],[Name]]&amp;"|"&amp;MitarbeiterFTE[[#This Row],[Vorhaben]]&amp;"|"&amp;MitarbeiterFTE[[#This Row],[Monat]]&amp;"|"&amp;MitarbeiterFTE[[#This Row],[Jahr]], IF(_xlpm.var="|||","input missing",_xlpm.var))</f>
        <v>input missing</v>
      </c>
      <c r="AB305" s="15" t="e">
        <f>_xlfn.LET(
_xlpm.start,DATE(MitarbeiterFTE[[#This Row],[Jahr]],MitarbeiterFTE[[#This Row],[Monat]],1),
_xlpm.end,EOMONTH(_xlpm.start,0),
NETWORKDAYS(_xlpm.start,_xlpm.end))</f>
        <v>#NUM!</v>
      </c>
      <c r="AC305" s="318" t="e">
        <f>MitarbeiterFTE[[#This Row],[BWD]]-MitarbeiterFTE[[#This Row],[Sum Abwesend]]</f>
        <v>#NUM!</v>
      </c>
      <c r="AD305" s="318">
        <f>SUMIFS(MitarbeiterFTE[BWD],MitarbeiterFTE[Jahr],MitarbeiterFTE[[#This Row],[Jahr]],MitarbeiterFTE[Name],MitarbeiterFTE[[#This Row],[Name]])</f>
        <v>0</v>
      </c>
      <c r="AE305" s="318">
        <f>SUMIFS(MitarbeiterFTE[NWD],MitarbeiterFTE[Jahr],MitarbeiterFTE[[#This Row],[Jahr]],MitarbeiterFTE[Name],MitarbeiterFTE[[#This Row],[Name]])</f>
        <v>0</v>
      </c>
      <c r="AF305" s="15" t="str">
        <f>IF(MitarbeiterFTE[[#This Row],[HS]]="ja",2,IF(MitarbeiterFTE[[#This Row],[Tech]]="ja",1,IF(MitarbeiterFTE[[#This Row],[Sonst]]="ja",0,"input missing")))</f>
        <v>input missing</v>
      </c>
      <c r="AG305" s="130"/>
      <c r="AH305" s="117"/>
      <c r="AI305" s="408"/>
      <c r="AJ305" s="404"/>
      <c r="AK305" s="412"/>
      <c r="AL305" s="15" cm="1">
        <f t="array" ref="AL3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5" s="15" t="str">
        <f>IF(Table6[[#This Row],[FT/WE]]=2,"",Table6[[#This Row],[Name]]&amp;Table6[[#This Row],[Tag]])</f>
        <v/>
      </c>
      <c r="AN305" s="117"/>
      <c r="AP305" s="14" t="str">
        <f t="shared" si="10"/>
        <v/>
      </c>
      <c r="AQ305" s="14" t="str">
        <f t="shared" si="11"/>
        <v/>
      </c>
    </row>
    <row r="306" spans="1:43" ht="14.5">
      <c r="A306" s="117"/>
      <c r="B306" s="201"/>
      <c r="C306" s="209"/>
      <c r="D306" s="210"/>
      <c r="E306" s="131"/>
      <c r="F306" s="132"/>
      <c r="G306" s="131"/>
      <c r="H306" s="117"/>
      <c r="I306" s="201"/>
      <c r="J306" s="201"/>
      <c r="K306" s="202"/>
      <c r="L306" s="202"/>
      <c r="M306" s="202"/>
      <c r="N306" s="201"/>
      <c r="O306" s="201"/>
      <c r="P306" s="202"/>
      <c r="Q306" s="202"/>
      <c r="R306" s="207"/>
      <c r="S306" s="204"/>
      <c r="T306" s="204"/>
      <c r="U306" s="205"/>
      <c r="V306" s="40" t="str" cm="1">
        <f t="array" ref="V3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6" s="15" t="str">
        <f>_xlfn.LET(_xlpm.var,MitarbeiterFTE[[#This Row],[Name]]&amp;"|"&amp;MitarbeiterFTE[[#This Row],[Vorhaben]]&amp;"|"&amp;MitarbeiterFTE[[#This Row],[Monat]]&amp;"|"&amp;MitarbeiterFTE[[#This Row],[Jahr]], IF(_xlpm.var="|||","input missing",_xlpm.var))</f>
        <v>input missing</v>
      </c>
      <c r="AB306" s="15" t="e">
        <f>_xlfn.LET(
_xlpm.start,DATE(MitarbeiterFTE[[#This Row],[Jahr]],MitarbeiterFTE[[#This Row],[Monat]],1),
_xlpm.end,EOMONTH(_xlpm.start,0),
NETWORKDAYS(_xlpm.start,_xlpm.end))</f>
        <v>#NUM!</v>
      </c>
      <c r="AC306" s="318" t="e">
        <f>MitarbeiterFTE[[#This Row],[BWD]]-MitarbeiterFTE[[#This Row],[Sum Abwesend]]</f>
        <v>#NUM!</v>
      </c>
      <c r="AD306" s="318">
        <f>SUMIFS(MitarbeiterFTE[BWD],MitarbeiterFTE[Jahr],MitarbeiterFTE[[#This Row],[Jahr]],MitarbeiterFTE[Name],MitarbeiterFTE[[#This Row],[Name]])</f>
        <v>0</v>
      </c>
      <c r="AE306" s="318">
        <f>SUMIFS(MitarbeiterFTE[NWD],MitarbeiterFTE[Jahr],MitarbeiterFTE[[#This Row],[Jahr]],MitarbeiterFTE[Name],MitarbeiterFTE[[#This Row],[Name]])</f>
        <v>0</v>
      </c>
      <c r="AF306" s="15" t="str">
        <f>IF(MitarbeiterFTE[[#This Row],[HS]]="ja",2,IF(MitarbeiterFTE[[#This Row],[Tech]]="ja",1,IF(MitarbeiterFTE[[#This Row],[Sonst]]="ja",0,"input missing")))</f>
        <v>input missing</v>
      </c>
      <c r="AG306" s="130"/>
      <c r="AH306" s="117"/>
      <c r="AI306" s="408"/>
      <c r="AJ306" s="404"/>
      <c r="AK306" s="412"/>
      <c r="AL306" s="15" cm="1">
        <f t="array" ref="AL3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6" s="15" t="str">
        <f>IF(Table6[[#This Row],[FT/WE]]=2,"",Table6[[#This Row],[Name]]&amp;Table6[[#This Row],[Tag]])</f>
        <v/>
      </c>
      <c r="AN306" s="117"/>
      <c r="AP306" s="14" t="str">
        <f t="shared" si="10"/>
        <v/>
      </c>
      <c r="AQ306" s="14" t="str">
        <f t="shared" si="11"/>
        <v/>
      </c>
    </row>
    <row r="307" spans="1:43" ht="14.5">
      <c r="A307" s="117"/>
      <c r="B307" s="201"/>
      <c r="C307" s="209"/>
      <c r="D307" s="210"/>
      <c r="E307" s="131"/>
      <c r="F307" s="132"/>
      <c r="G307" s="131"/>
      <c r="H307" s="117"/>
      <c r="I307" s="201"/>
      <c r="J307" s="201"/>
      <c r="K307" s="202"/>
      <c r="L307" s="202"/>
      <c r="M307" s="202"/>
      <c r="N307" s="201"/>
      <c r="O307" s="201"/>
      <c r="P307" s="202"/>
      <c r="Q307" s="202"/>
      <c r="R307" s="207"/>
      <c r="S307" s="204"/>
      <c r="T307" s="204"/>
      <c r="U307" s="205"/>
      <c r="V307" s="40" t="str" cm="1">
        <f t="array" ref="V3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7" s="15" t="str">
        <f>_xlfn.LET(_xlpm.var,MitarbeiterFTE[[#This Row],[Name]]&amp;"|"&amp;MitarbeiterFTE[[#This Row],[Vorhaben]]&amp;"|"&amp;MitarbeiterFTE[[#This Row],[Monat]]&amp;"|"&amp;MitarbeiterFTE[[#This Row],[Jahr]], IF(_xlpm.var="|||","input missing",_xlpm.var))</f>
        <v>input missing</v>
      </c>
      <c r="AB307" s="15" t="e">
        <f>_xlfn.LET(
_xlpm.start,DATE(MitarbeiterFTE[[#This Row],[Jahr]],MitarbeiterFTE[[#This Row],[Monat]],1),
_xlpm.end,EOMONTH(_xlpm.start,0),
NETWORKDAYS(_xlpm.start,_xlpm.end))</f>
        <v>#NUM!</v>
      </c>
      <c r="AC307" s="318" t="e">
        <f>MitarbeiterFTE[[#This Row],[BWD]]-MitarbeiterFTE[[#This Row],[Sum Abwesend]]</f>
        <v>#NUM!</v>
      </c>
      <c r="AD307" s="318">
        <f>SUMIFS(MitarbeiterFTE[BWD],MitarbeiterFTE[Jahr],MitarbeiterFTE[[#This Row],[Jahr]],MitarbeiterFTE[Name],MitarbeiterFTE[[#This Row],[Name]])</f>
        <v>0</v>
      </c>
      <c r="AE307" s="318">
        <f>SUMIFS(MitarbeiterFTE[NWD],MitarbeiterFTE[Jahr],MitarbeiterFTE[[#This Row],[Jahr]],MitarbeiterFTE[Name],MitarbeiterFTE[[#This Row],[Name]])</f>
        <v>0</v>
      </c>
      <c r="AF307" s="15" t="str">
        <f>IF(MitarbeiterFTE[[#This Row],[HS]]="ja",2,IF(MitarbeiterFTE[[#This Row],[Tech]]="ja",1,IF(MitarbeiterFTE[[#This Row],[Sonst]]="ja",0,"input missing")))</f>
        <v>input missing</v>
      </c>
      <c r="AG307" s="130"/>
      <c r="AH307" s="117"/>
      <c r="AI307" s="408"/>
      <c r="AJ307" s="404"/>
      <c r="AK307" s="412"/>
      <c r="AL307" s="15" cm="1">
        <f t="array" ref="AL3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7" s="15" t="str">
        <f>IF(Table6[[#This Row],[FT/WE]]=2,"",Table6[[#This Row],[Name]]&amp;Table6[[#This Row],[Tag]])</f>
        <v/>
      </c>
      <c r="AN307" s="117"/>
      <c r="AP307" s="14" t="str">
        <f t="shared" si="10"/>
        <v/>
      </c>
      <c r="AQ307" s="14" t="str">
        <f t="shared" si="11"/>
        <v/>
      </c>
    </row>
    <row r="308" spans="1:43" ht="14.5">
      <c r="A308" s="117"/>
      <c r="B308" s="201"/>
      <c r="C308" s="209"/>
      <c r="D308" s="210"/>
      <c r="E308" s="131"/>
      <c r="F308" s="132"/>
      <c r="G308" s="131"/>
      <c r="H308" s="117"/>
      <c r="I308" s="201"/>
      <c r="J308" s="201"/>
      <c r="K308" s="202"/>
      <c r="L308" s="202"/>
      <c r="M308" s="202"/>
      <c r="N308" s="201"/>
      <c r="O308" s="201"/>
      <c r="P308" s="202"/>
      <c r="Q308" s="202"/>
      <c r="R308" s="207"/>
      <c r="S308" s="204"/>
      <c r="T308" s="204"/>
      <c r="U308" s="205"/>
      <c r="V308" s="40" t="str" cm="1">
        <f t="array" ref="V3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8" s="15" t="str">
        <f>_xlfn.LET(_xlpm.var,MitarbeiterFTE[[#This Row],[Name]]&amp;"|"&amp;MitarbeiterFTE[[#This Row],[Vorhaben]]&amp;"|"&amp;MitarbeiterFTE[[#This Row],[Monat]]&amp;"|"&amp;MitarbeiterFTE[[#This Row],[Jahr]], IF(_xlpm.var="|||","input missing",_xlpm.var))</f>
        <v>input missing</v>
      </c>
      <c r="AB308" s="15" t="e">
        <f>_xlfn.LET(
_xlpm.start,DATE(MitarbeiterFTE[[#This Row],[Jahr]],MitarbeiterFTE[[#This Row],[Monat]],1),
_xlpm.end,EOMONTH(_xlpm.start,0),
NETWORKDAYS(_xlpm.start,_xlpm.end))</f>
        <v>#NUM!</v>
      </c>
      <c r="AC308" s="318" t="e">
        <f>MitarbeiterFTE[[#This Row],[BWD]]-MitarbeiterFTE[[#This Row],[Sum Abwesend]]</f>
        <v>#NUM!</v>
      </c>
      <c r="AD308" s="318">
        <f>SUMIFS(MitarbeiterFTE[BWD],MitarbeiterFTE[Jahr],MitarbeiterFTE[[#This Row],[Jahr]],MitarbeiterFTE[Name],MitarbeiterFTE[[#This Row],[Name]])</f>
        <v>0</v>
      </c>
      <c r="AE308" s="318">
        <f>SUMIFS(MitarbeiterFTE[NWD],MitarbeiterFTE[Jahr],MitarbeiterFTE[[#This Row],[Jahr]],MitarbeiterFTE[Name],MitarbeiterFTE[[#This Row],[Name]])</f>
        <v>0</v>
      </c>
      <c r="AF308" s="15" t="str">
        <f>IF(MitarbeiterFTE[[#This Row],[HS]]="ja",2,IF(MitarbeiterFTE[[#This Row],[Tech]]="ja",1,IF(MitarbeiterFTE[[#This Row],[Sonst]]="ja",0,"input missing")))</f>
        <v>input missing</v>
      </c>
      <c r="AG308" s="130"/>
      <c r="AH308" s="117"/>
      <c r="AI308" s="408"/>
      <c r="AJ308" s="404"/>
      <c r="AK308" s="412"/>
      <c r="AL308" s="15" cm="1">
        <f t="array" ref="AL3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8" s="15" t="str">
        <f>IF(Table6[[#This Row],[FT/WE]]=2,"",Table6[[#This Row],[Name]]&amp;Table6[[#This Row],[Tag]])</f>
        <v/>
      </c>
      <c r="AN308" s="117"/>
      <c r="AP308" s="14" t="str">
        <f t="shared" si="10"/>
        <v/>
      </c>
      <c r="AQ308" s="14" t="str">
        <f t="shared" si="11"/>
        <v/>
      </c>
    </row>
    <row r="309" spans="1:43" ht="14.5">
      <c r="A309" s="117"/>
      <c r="B309" s="201"/>
      <c r="C309" s="209"/>
      <c r="D309" s="210"/>
      <c r="E309" s="131"/>
      <c r="F309" s="132"/>
      <c r="G309" s="131"/>
      <c r="H309" s="117"/>
      <c r="I309" s="201"/>
      <c r="J309" s="201"/>
      <c r="K309" s="202"/>
      <c r="L309" s="202"/>
      <c r="M309" s="202"/>
      <c r="N309" s="201"/>
      <c r="O309" s="201"/>
      <c r="P309" s="202"/>
      <c r="Q309" s="202"/>
      <c r="R309" s="207"/>
      <c r="S309" s="204"/>
      <c r="T309" s="204"/>
      <c r="U309" s="205"/>
      <c r="V309" s="40" t="str" cm="1">
        <f t="array" ref="V3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09" s="15" t="str">
        <f>_xlfn.LET(_xlpm.var,MitarbeiterFTE[[#This Row],[Name]]&amp;"|"&amp;MitarbeiterFTE[[#This Row],[Vorhaben]]&amp;"|"&amp;MitarbeiterFTE[[#This Row],[Monat]]&amp;"|"&amp;MitarbeiterFTE[[#This Row],[Jahr]], IF(_xlpm.var="|||","input missing",_xlpm.var))</f>
        <v>input missing</v>
      </c>
      <c r="AB309" s="15" t="e">
        <f>_xlfn.LET(
_xlpm.start,DATE(MitarbeiterFTE[[#This Row],[Jahr]],MitarbeiterFTE[[#This Row],[Monat]],1),
_xlpm.end,EOMONTH(_xlpm.start,0),
NETWORKDAYS(_xlpm.start,_xlpm.end))</f>
        <v>#NUM!</v>
      </c>
      <c r="AC309" s="318" t="e">
        <f>MitarbeiterFTE[[#This Row],[BWD]]-MitarbeiterFTE[[#This Row],[Sum Abwesend]]</f>
        <v>#NUM!</v>
      </c>
      <c r="AD309" s="318">
        <f>SUMIFS(MitarbeiterFTE[BWD],MitarbeiterFTE[Jahr],MitarbeiterFTE[[#This Row],[Jahr]],MitarbeiterFTE[Name],MitarbeiterFTE[[#This Row],[Name]])</f>
        <v>0</v>
      </c>
      <c r="AE309" s="318">
        <f>SUMIFS(MitarbeiterFTE[NWD],MitarbeiterFTE[Jahr],MitarbeiterFTE[[#This Row],[Jahr]],MitarbeiterFTE[Name],MitarbeiterFTE[[#This Row],[Name]])</f>
        <v>0</v>
      </c>
      <c r="AF309" s="15" t="str">
        <f>IF(MitarbeiterFTE[[#This Row],[HS]]="ja",2,IF(MitarbeiterFTE[[#This Row],[Tech]]="ja",1,IF(MitarbeiterFTE[[#This Row],[Sonst]]="ja",0,"input missing")))</f>
        <v>input missing</v>
      </c>
      <c r="AG309" s="130"/>
      <c r="AH309" s="117"/>
      <c r="AI309" s="408"/>
      <c r="AJ309" s="404"/>
      <c r="AK309" s="412"/>
      <c r="AL309" s="15" cm="1">
        <f t="array" ref="AL3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09" s="15" t="str">
        <f>IF(Table6[[#This Row],[FT/WE]]=2,"",Table6[[#This Row],[Name]]&amp;Table6[[#This Row],[Tag]])</f>
        <v/>
      </c>
      <c r="AN309" s="117"/>
      <c r="AP309" s="14" t="str">
        <f t="shared" si="10"/>
        <v/>
      </c>
      <c r="AQ309" s="14" t="str">
        <f t="shared" si="11"/>
        <v/>
      </c>
    </row>
    <row r="310" spans="1:43" ht="14.5">
      <c r="A310" s="117"/>
      <c r="B310" s="201"/>
      <c r="C310" s="209"/>
      <c r="D310" s="210"/>
      <c r="E310" s="131"/>
      <c r="F310" s="132"/>
      <c r="G310" s="131"/>
      <c r="H310" s="117"/>
      <c r="I310" s="201"/>
      <c r="J310" s="201"/>
      <c r="K310" s="202"/>
      <c r="L310" s="202"/>
      <c r="M310" s="202"/>
      <c r="N310" s="201"/>
      <c r="O310" s="201"/>
      <c r="P310" s="202"/>
      <c r="Q310" s="202"/>
      <c r="R310" s="207"/>
      <c r="S310" s="204"/>
      <c r="T310" s="204"/>
      <c r="U310" s="205"/>
      <c r="V310" s="40" t="str" cm="1">
        <f t="array" ref="V3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0" s="15" t="str">
        <f>_xlfn.LET(_xlpm.var,MitarbeiterFTE[[#This Row],[Name]]&amp;"|"&amp;MitarbeiterFTE[[#This Row],[Vorhaben]]&amp;"|"&amp;MitarbeiterFTE[[#This Row],[Monat]]&amp;"|"&amp;MitarbeiterFTE[[#This Row],[Jahr]], IF(_xlpm.var="|||","input missing",_xlpm.var))</f>
        <v>input missing</v>
      </c>
      <c r="AB310" s="15" t="e">
        <f>_xlfn.LET(
_xlpm.start,DATE(MitarbeiterFTE[[#This Row],[Jahr]],MitarbeiterFTE[[#This Row],[Monat]],1),
_xlpm.end,EOMONTH(_xlpm.start,0),
NETWORKDAYS(_xlpm.start,_xlpm.end))</f>
        <v>#NUM!</v>
      </c>
      <c r="AC310" s="318" t="e">
        <f>MitarbeiterFTE[[#This Row],[BWD]]-MitarbeiterFTE[[#This Row],[Sum Abwesend]]</f>
        <v>#NUM!</v>
      </c>
      <c r="AD310" s="318">
        <f>SUMIFS(MitarbeiterFTE[BWD],MitarbeiterFTE[Jahr],MitarbeiterFTE[[#This Row],[Jahr]],MitarbeiterFTE[Name],MitarbeiterFTE[[#This Row],[Name]])</f>
        <v>0</v>
      </c>
      <c r="AE310" s="318">
        <f>SUMIFS(MitarbeiterFTE[NWD],MitarbeiterFTE[Jahr],MitarbeiterFTE[[#This Row],[Jahr]],MitarbeiterFTE[Name],MitarbeiterFTE[[#This Row],[Name]])</f>
        <v>0</v>
      </c>
      <c r="AF310" s="15" t="str">
        <f>IF(MitarbeiterFTE[[#This Row],[HS]]="ja",2,IF(MitarbeiterFTE[[#This Row],[Tech]]="ja",1,IF(MitarbeiterFTE[[#This Row],[Sonst]]="ja",0,"input missing")))</f>
        <v>input missing</v>
      </c>
      <c r="AG310" s="130"/>
      <c r="AH310" s="117"/>
      <c r="AI310" s="408"/>
      <c r="AJ310" s="404"/>
      <c r="AK310" s="412"/>
      <c r="AL310" s="15" cm="1">
        <f t="array" ref="AL3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0" s="15" t="str">
        <f>IF(Table6[[#This Row],[FT/WE]]=2,"",Table6[[#This Row],[Name]]&amp;Table6[[#This Row],[Tag]])</f>
        <v/>
      </c>
      <c r="AN310" s="117"/>
      <c r="AP310" s="14" t="str">
        <f t="shared" si="10"/>
        <v/>
      </c>
      <c r="AQ310" s="14" t="str">
        <f t="shared" si="11"/>
        <v/>
      </c>
    </row>
    <row r="311" spans="1:43" ht="14.5">
      <c r="A311" s="117"/>
      <c r="B311" s="201"/>
      <c r="C311" s="209"/>
      <c r="D311" s="210"/>
      <c r="E311" s="131"/>
      <c r="F311" s="132"/>
      <c r="G311" s="131"/>
      <c r="H311" s="117"/>
      <c r="I311" s="201"/>
      <c r="J311" s="201"/>
      <c r="K311" s="202"/>
      <c r="L311" s="202"/>
      <c r="M311" s="202"/>
      <c r="N311" s="201"/>
      <c r="O311" s="201"/>
      <c r="P311" s="202"/>
      <c r="Q311" s="202"/>
      <c r="R311" s="207"/>
      <c r="S311" s="204"/>
      <c r="T311" s="204"/>
      <c r="U311" s="205"/>
      <c r="V311" s="40" t="str" cm="1">
        <f t="array" ref="V3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1" s="15" t="str">
        <f>_xlfn.LET(_xlpm.var,MitarbeiterFTE[[#This Row],[Name]]&amp;"|"&amp;MitarbeiterFTE[[#This Row],[Vorhaben]]&amp;"|"&amp;MitarbeiterFTE[[#This Row],[Monat]]&amp;"|"&amp;MitarbeiterFTE[[#This Row],[Jahr]], IF(_xlpm.var="|||","input missing",_xlpm.var))</f>
        <v>input missing</v>
      </c>
      <c r="AB311" s="15" t="e">
        <f>_xlfn.LET(
_xlpm.start,DATE(MitarbeiterFTE[[#This Row],[Jahr]],MitarbeiterFTE[[#This Row],[Monat]],1),
_xlpm.end,EOMONTH(_xlpm.start,0),
NETWORKDAYS(_xlpm.start,_xlpm.end))</f>
        <v>#NUM!</v>
      </c>
      <c r="AC311" s="318" t="e">
        <f>MitarbeiterFTE[[#This Row],[BWD]]-MitarbeiterFTE[[#This Row],[Sum Abwesend]]</f>
        <v>#NUM!</v>
      </c>
      <c r="AD311" s="318">
        <f>SUMIFS(MitarbeiterFTE[BWD],MitarbeiterFTE[Jahr],MitarbeiterFTE[[#This Row],[Jahr]],MitarbeiterFTE[Name],MitarbeiterFTE[[#This Row],[Name]])</f>
        <v>0</v>
      </c>
      <c r="AE311" s="318">
        <f>SUMIFS(MitarbeiterFTE[NWD],MitarbeiterFTE[Jahr],MitarbeiterFTE[[#This Row],[Jahr]],MitarbeiterFTE[Name],MitarbeiterFTE[[#This Row],[Name]])</f>
        <v>0</v>
      </c>
      <c r="AF311" s="15" t="str">
        <f>IF(MitarbeiterFTE[[#This Row],[HS]]="ja",2,IF(MitarbeiterFTE[[#This Row],[Tech]]="ja",1,IF(MitarbeiterFTE[[#This Row],[Sonst]]="ja",0,"input missing")))</f>
        <v>input missing</v>
      </c>
      <c r="AG311" s="130"/>
      <c r="AH311" s="117"/>
      <c r="AI311" s="408"/>
      <c r="AJ311" s="404"/>
      <c r="AK311" s="412"/>
      <c r="AL311" s="15" cm="1">
        <f t="array" ref="AL3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1" s="15" t="str">
        <f>IF(Table6[[#This Row],[FT/WE]]=2,"",Table6[[#This Row],[Name]]&amp;Table6[[#This Row],[Tag]])</f>
        <v/>
      </c>
      <c r="AN311" s="117"/>
      <c r="AP311" s="14" t="str">
        <f t="shared" si="10"/>
        <v/>
      </c>
      <c r="AQ311" s="14" t="str">
        <f t="shared" si="11"/>
        <v/>
      </c>
    </row>
    <row r="312" spans="1:43" ht="14.5">
      <c r="A312" s="117"/>
      <c r="B312" s="201"/>
      <c r="C312" s="209"/>
      <c r="D312" s="210"/>
      <c r="E312" s="131"/>
      <c r="F312" s="132"/>
      <c r="G312" s="131"/>
      <c r="H312" s="117"/>
      <c r="I312" s="201"/>
      <c r="J312" s="201"/>
      <c r="K312" s="202"/>
      <c r="L312" s="202"/>
      <c r="M312" s="202"/>
      <c r="N312" s="201"/>
      <c r="O312" s="201"/>
      <c r="P312" s="202"/>
      <c r="Q312" s="202"/>
      <c r="R312" s="207"/>
      <c r="S312" s="204"/>
      <c r="T312" s="204"/>
      <c r="U312" s="205"/>
      <c r="V312" s="40" t="str" cm="1">
        <f t="array" ref="V3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2" s="15" t="str">
        <f>_xlfn.LET(_xlpm.var,MitarbeiterFTE[[#This Row],[Name]]&amp;"|"&amp;MitarbeiterFTE[[#This Row],[Vorhaben]]&amp;"|"&amp;MitarbeiterFTE[[#This Row],[Monat]]&amp;"|"&amp;MitarbeiterFTE[[#This Row],[Jahr]], IF(_xlpm.var="|||","input missing",_xlpm.var))</f>
        <v>input missing</v>
      </c>
      <c r="AB312" s="15" t="e">
        <f>_xlfn.LET(
_xlpm.start,DATE(MitarbeiterFTE[[#This Row],[Jahr]],MitarbeiterFTE[[#This Row],[Monat]],1),
_xlpm.end,EOMONTH(_xlpm.start,0),
NETWORKDAYS(_xlpm.start,_xlpm.end))</f>
        <v>#NUM!</v>
      </c>
      <c r="AC312" s="318" t="e">
        <f>MitarbeiterFTE[[#This Row],[BWD]]-MitarbeiterFTE[[#This Row],[Sum Abwesend]]</f>
        <v>#NUM!</v>
      </c>
      <c r="AD312" s="318">
        <f>SUMIFS(MitarbeiterFTE[BWD],MitarbeiterFTE[Jahr],MitarbeiterFTE[[#This Row],[Jahr]],MitarbeiterFTE[Name],MitarbeiterFTE[[#This Row],[Name]])</f>
        <v>0</v>
      </c>
      <c r="AE312" s="318">
        <f>SUMIFS(MitarbeiterFTE[NWD],MitarbeiterFTE[Jahr],MitarbeiterFTE[[#This Row],[Jahr]],MitarbeiterFTE[Name],MitarbeiterFTE[[#This Row],[Name]])</f>
        <v>0</v>
      </c>
      <c r="AF312" s="15" t="str">
        <f>IF(MitarbeiterFTE[[#This Row],[HS]]="ja",2,IF(MitarbeiterFTE[[#This Row],[Tech]]="ja",1,IF(MitarbeiterFTE[[#This Row],[Sonst]]="ja",0,"input missing")))</f>
        <v>input missing</v>
      </c>
      <c r="AG312" s="130"/>
      <c r="AH312" s="117"/>
      <c r="AI312" s="408"/>
      <c r="AJ312" s="404"/>
      <c r="AK312" s="412"/>
      <c r="AL312" s="15" cm="1">
        <f t="array" ref="AL3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2" s="15" t="str">
        <f>IF(Table6[[#This Row],[FT/WE]]=2,"",Table6[[#This Row],[Name]]&amp;Table6[[#This Row],[Tag]])</f>
        <v/>
      </c>
      <c r="AN312" s="117"/>
      <c r="AP312" s="14" t="str">
        <f t="shared" si="10"/>
        <v/>
      </c>
      <c r="AQ312" s="14" t="str">
        <f t="shared" si="11"/>
        <v/>
      </c>
    </row>
    <row r="313" spans="1:43" ht="14.5">
      <c r="A313" s="117"/>
      <c r="B313" s="201"/>
      <c r="C313" s="209"/>
      <c r="D313" s="210"/>
      <c r="E313" s="131"/>
      <c r="F313" s="132"/>
      <c r="G313" s="131"/>
      <c r="H313" s="117"/>
      <c r="I313" s="201"/>
      <c r="J313" s="201"/>
      <c r="K313" s="202"/>
      <c r="L313" s="202"/>
      <c r="M313" s="202"/>
      <c r="N313" s="201"/>
      <c r="O313" s="201"/>
      <c r="P313" s="202"/>
      <c r="Q313" s="202"/>
      <c r="R313" s="207"/>
      <c r="S313" s="204"/>
      <c r="T313" s="204"/>
      <c r="U313" s="205"/>
      <c r="V313" s="40" t="str" cm="1">
        <f t="array" ref="V3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3" s="15" t="str">
        <f>_xlfn.LET(_xlpm.var,MitarbeiterFTE[[#This Row],[Name]]&amp;"|"&amp;MitarbeiterFTE[[#This Row],[Vorhaben]]&amp;"|"&amp;MitarbeiterFTE[[#This Row],[Monat]]&amp;"|"&amp;MitarbeiterFTE[[#This Row],[Jahr]], IF(_xlpm.var="|||","input missing",_xlpm.var))</f>
        <v>input missing</v>
      </c>
      <c r="AB313" s="15" t="e">
        <f>_xlfn.LET(
_xlpm.start,DATE(MitarbeiterFTE[[#This Row],[Jahr]],MitarbeiterFTE[[#This Row],[Monat]],1),
_xlpm.end,EOMONTH(_xlpm.start,0),
NETWORKDAYS(_xlpm.start,_xlpm.end))</f>
        <v>#NUM!</v>
      </c>
      <c r="AC313" s="318" t="e">
        <f>MitarbeiterFTE[[#This Row],[BWD]]-MitarbeiterFTE[[#This Row],[Sum Abwesend]]</f>
        <v>#NUM!</v>
      </c>
      <c r="AD313" s="318">
        <f>SUMIFS(MitarbeiterFTE[BWD],MitarbeiterFTE[Jahr],MitarbeiterFTE[[#This Row],[Jahr]],MitarbeiterFTE[Name],MitarbeiterFTE[[#This Row],[Name]])</f>
        <v>0</v>
      </c>
      <c r="AE313" s="318">
        <f>SUMIFS(MitarbeiterFTE[NWD],MitarbeiterFTE[Jahr],MitarbeiterFTE[[#This Row],[Jahr]],MitarbeiterFTE[Name],MitarbeiterFTE[[#This Row],[Name]])</f>
        <v>0</v>
      </c>
      <c r="AF313" s="15" t="str">
        <f>IF(MitarbeiterFTE[[#This Row],[HS]]="ja",2,IF(MitarbeiterFTE[[#This Row],[Tech]]="ja",1,IF(MitarbeiterFTE[[#This Row],[Sonst]]="ja",0,"input missing")))</f>
        <v>input missing</v>
      </c>
      <c r="AG313" s="130"/>
      <c r="AH313" s="117"/>
      <c r="AI313" s="408"/>
      <c r="AJ313" s="404"/>
      <c r="AK313" s="412"/>
      <c r="AL313" s="15" cm="1">
        <f t="array" ref="AL3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3" s="15" t="str">
        <f>IF(Table6[[#This Row],[FT/WE]]=2,"",Table6[[#This Row],[Name]]&amp;Table6[[#This Row],[Tag]])</f>
        <v/>
      </c>
      <c r="AN313" s="117"/>
      <c r="AP313" s="14" t="str">
        <f t="shared" si="10"/>
        <v/>
      </c>
      <c r="AQ313" s="14" t="str">
        <f t="shared" si="11"/>
        <v/>
      </c>
    </row>
    <row r="314" spans="1:43" ht="14.5">
      <c r="A314" s="117"/>
      <c r="B314" s="201"/>
      <c r="C314" s="209"/>
      <c r="D314" s="210"/>
      <c r="E314" s="131"/>
      <c r="F314" s="132"/>
      <c r="G314" s="131"/>
      <c r="H314" s="117"/>
      <c r="I314" s="201"/>
      <c r="J314" s="201"/>
      <c r="K314" s="202"/>
      <c r="L314" s="202"/>
      <c r="M314" s="202"/>
      <c r="N314" s="201"/>
      <c r="O314" s="201"/>
      <c r="P314" s="202"/>
      <c r="Q314" s="202"/>
      <c r="R314" s="207"/>
      <c r="S314" s="204"/>
      <c r="T314" s="204"/>
      <c r="U314" s="205"/>
      <c r="V314" s="40" t="str" cm="1">
        <f t="array" ref="V3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4" s="15" t="str">
        <f>_xlfn.LET(_xlpm.var,MitarbeiterFTE[[#This Row],[Name]]&amp;"|"&amp;MitarbeiterFTE[[#This Row],[Vorhaben]]&amp;"|"&amp;MitarbeiterFTE[[#This Row],[Monat]]&amp;"|"&amp;MitarbeiterFTE[[#This Row],[Jahr]], IF(_xlpm.var="|||","input missing",_xlpm.var))</f>
        <v>input missing</v>
      </c>
      <c r="AB314" s="15" t="e">
        <f>_xlfn.LET(
_xlpm.start,DATE(MitarbeiterFTE[[#This Row],[Jahr]],MitarbeiterFTE[[#This Row],[Monat]],1),
_xlpm.end,EOMONTH(_xlpm.start,0),
NETWORKDAYS(_xlpm.start,_xlpm.end))</f>
        <v>#NUM!</v>
      </c>
      <c r="AC314" s="318" t="e">
        <f>MitarbeiterFTE[[#This Row],[BWD]]-MitarbeiterFTE[[#This Row],[Sum Abwesend]]</f>
        <v>#NUM!</v>
      </c>
      <c r="AD314" s="318">
        <f>SUMIFS(MitarbeiterFTE[BWD],MitarbeiterFTE[Jahr],MitarbeiterFTE[[#This Row],[Jahr]],MitarbeiterFTE[Name],MitarbeiterFTE[[#This Row],[Name]])</f>
        <v>0</v>
      </c>
      <c r="AE314" s="318">
        <f>SUMIFS(MitarbeiterFTE[NWD],MitarbeiterFTE[Jahr],MitarbeiterFTE[[#This Row],[Jahr]],MitarbeiterFTE[Name],MitarbeiterFTE[[#This Row],[Name]])</f>
        <v>0</v>
      </c>
      <c r="AF314" s="15" t="str">
        <f>IF(MitarbeiterFTE[[#This Row],[HS]]="ja",2,IF(MitarbeiterFTE[[#This Row],[Tech]]="ja",1,IF(MitarbeiterFTE[[#This Row],[Sonst]]="ja",0,"input missing")))</f>
        <v>input missing</v>
      </c>
      <c r="AG314" s="130"/>
      <c r="AH314" s="117"/>
      <c r="AI314" s="408"/>
      <c r="AJ314" s="404"/>
      <c r="AK314" s="412"/>
      <c r="AL314" s="15" cm="1">
        <f t="array" ref="AL3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4" s="15" t="str">
        <f>IF(Table6[[#This Row],[FT/WE]]=2,"",Table6[[#This Row],[Name]]&amp;Table6[[#This Row],[Tag]])</f>
        <v/>
      </c>
      <c r="AN314" s="117"/>
      <c r="AP314" s="14" t="str">
        <f t="shared" si="10"/>
        <v/>
      </c>
      <c r="AQ314" s="14" t="str">
        <f t="shared" si="11"/>
        <v/>
      </c>
    </row>
    <row r="315" spans="1:43" ht="14.5">
      <c r="A315" s="117"/>
      <c r="B315" s="201"/>
      <c r="C315" s="209"/>
      <c r="D315" s="210"/>
      <c r="E315" s="131"/>
      <c r="F315" s="132"/>
      <c r="G315" s="131"/>
      <c r="H315" s="117"/>
      <c r="I315" s="201"/>
      <c r="J315" s="201"/>
      <c r="K315" s="202"/>
      <c r="L315" s="202"/>
      <c r="M315" s="202"/>
      <c r="N315" s="201"/>
      <c r="O315" s="201"/>
      <c r="P315" s="202"/>
      <c r="Q315" s="202"/>
      <c r="R315" s="207"/>
      <c r="S315" s="204"/>
      <c r="T315" s="204"/>
      <c r="U315" s="205"/>
      <c r="V315" s="40" t="str" cm="1">
        <f t="array" ref="V3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5" s="15" t="str">
        <f>_xlfn.LET(_xlpm.var,MitarbeiterFTE[[#This Row],[Name]]&amp;"|"&amp;MitarbeiterFTE[[#This Row],[Vorhaben]]&amp;"|"&amp;MitarbeiterFTE[[#This Row],[Monat]]&amp;"|"&amp;MitarbeiterFTE[[#This Row],[Jahr]], IF(_xlpm.var="|||","input missing",_xlpm.var))</f>
        <v>input missing</v>
      </c>
      <c r="AB315" s="15" t="e">
        <f>_xlfn.LET(
_xlpm.start,DATE(MitarbeiterFTE[[#This Row],[Jahr]],MitarbeiterFTE[[#This Row],[Monat]],1),
_xlpm.end,EOMONTH(_xlpm.start,0),
NETWORKDAYS(_xlpm.start,_xlpm.end))</f>
        <v>#NUM!</v>
      </c>
      <c r="AC315" s="318" t="e">
        <f>MitarbeiterFTE[[#This Row],[BWD]]-MitarbeiterFTE[[#This Row],[Sum Abwesend]]</f>
        <v>#NUM!</v>
      </c>
      <c r="AD315" s="318">
        <f>SUMIFS(MitarbeiterFTE[BWD],MitarbeiterFTE[Jahr],MitarbeiterFTE[[#This Row],[Jahr]],MitarbeiterFTE[Name],MitarbeiterFTE[[#This Row],[Name]])</f>
        <v>0</v>
      </c>
      <c r="AE315" s="318">
        <f>SUMIFS(MitarbeiterFTE[NWD],MitarbeiterFTE[Jahr],MitarbeiterFTE[[#This Row],[Jahr]],MitarbeiterFTE[Name],MitarbeiterFTE[[#This Row],[Name]])</f>
        <v>0</v>
      </c>
      <c r="AF315" s="15" t="str">
        <f>IF(MitarbeiterFTE[[#This Row],[HS]]="ja",2,IF(MitarbeiterFTE[[#This Row],[Tech]]="ja",1,IF(MitarbeiterFTE[[#This Row],[Sonst]]="ja",0,"input missing")))</f>
        <v>input missing</v>
      </c>
      <c r="AG315" s="130"/>
      <c r="AH315" s="117"/>
      <c r="AI315" s="408"/>
      <c r="AJ315" s="404"/>
      <c r="AK315" s="412"/>
      <c r="AL315" s="15" cm="1">
        <f t="array" ref="AL3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5" s="15" t="str">
        <f>IF(Table6[[#This Row],[FT/WE]]=2,"",Table6[[#This Row],[Name]]&amp;Table6[[#This Row],[Tag]])</f>
        <v/>
      </c>
      <c r="AN315" s="117"/>
      <c r="AP315" s="14" t="str">
        <f t="shared" si="10"/>
        <v/>
      </c>
      <c r="AQ315" s="14" t="str">
        <f t="shared" si="11"/>
        <v/>
      </c>
    </row>
    <row r="316" spans="1:43" ht="14.5">
      <c r="A316" s="117"/>
      <c r="B316" s="201"/>
      <c r="C316" s="209"/>
      <c r="D316" s="210"/>
      <c r="E316" s="131"/>
      <c r="F316" s="132"/>
      <c r="G316" s="131"/>
      <c r="H316" s="117"/>
      <c r="I316" s="201"/>
      <c r="J316" s="201"/>
      <c r="K316" s="202"/>
      <c r="L316" s="202"/>
      <c r="M316" s="202"/>
      <c r="N316" s="201"/>
      <c r="O316" s="201"/>
      <c r="P316" s="202"/>
      <c r="Q316" s="202"/>
      <c r="R316" s="207"/>
      <c r="S316" s="204"/>
      <c r="T316" s="204"/>
      <c r="U316" s="205"/>
      <c r="V316" s="40" t="str" cm="1">
        <f t="array" ref="V3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6" s="15" t="str">
        <f>_xlfn.LET(_xlpm.var,MitarbeiterFTE[[#This Row],[Name]]&amp;"|"&amp;MitarbeiterFTE[[#This Row],[Vorhaben]]&amp;"|"&amp;MitarbeiterFTE[[#This Row],[Monat]]&amp;"|"&amp;MitarbeiterFTE[[#This Row],[Jahr]], IF(_xlpm.var="|||","input missing",_xlpm.var))</f>
        <v>input missing</v>
      </c>
      <c r="AB316" s="15" t="e">
        <f>_xlfn.LET(
_xlpm.start,DATE(MitarbeiterFTE[[#This Row],[Jahr]],MitarbeiterFTE[[#This Row],[Monat]],1),
_xlpm.end,EOMONTH(_xlpm.start,0),
NETWORKDAYS(_xlpm.start,_xlpm.end))</f>
        <v>#NUM!</v>
      </c>
      <c r="AC316" s="318" t="e">
        <f>MitarbeiterFTE[[#This Row],[BWD]]-MitarbeiterFTE[[#This Row],[Sum Abwesend]]</f>
        <v>#NUM!</v>
      </c>
      <c r="AD316" s="318">
        <f>SUMIFS(MitarbeiterFTE[BWD],MitarbeiterFTE[Jahr],MitarbeiterFTE[[#This Row],[Jahr]],MitarbeiterFTE[Name],MitarbeiterFTE[[#This Row],[Name]])</f>
        <v>0</v>
      </c>
      <c r="AE316" s="318">
        <f>SUMIFS(MitarbeiterFTE[NWD],MitarbeiterFTE[Jahr],MitarbeiterFTE[[#This Row],[Jahr]],MitarbeiterFTE[Name],MitarbeiterFTE[[#This Row],[Name]])</f>
        <v>0</v>
      </c>
      <c r="AF316" s="15" t="str">
        <f>IF(MitarbeiterFTE[[#This Row],[HS]]="ja",2,IF(MitarbeiterFTE[[#This Row],[Tech]]="ja",1,IF(MitarbeiterFTE[[#This Row],[Sonst]]="ja",0,"input missing")))</f>
        <v>input missing</v>
      </c>
      <c r="AG316" s="130"/>
      <c r="AH316" s="117"/>
      <c r="AI316" s="408"/>
      <c r="AJ316" s="404"/>
      <c r="AK316" s="412"/>
      <c r="AL316" s="15" cm="1">
        <f t="array" ref="AL3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6" s="15" t="str">
        <f>IF(Table6[[#This Row],[FT/WE]]=2,"",Table6[[#This Row],[Name]]&amp;Table6[[#This Row],[Tag]])</f>
        <v/>
      </c>
      <c r="AN316" s="117"/>
      <c r="AP316" s="14" t="str">
        <f t="shared" si="10"/>
        <v/>
      </c>
      <c r="AQ316" s="14" t="str">
        <f t="shared" si="11"/>
        <v/>
      </c>
    </row>
    <row r="317" spans="1:43" ht="14.5">
      <c r="A317" s="117"/>
      <c r="B317" s="201"/>
      <c r="C317" s="209"/>
      <c r="D317" s="210"/>
      <c r="E317" s="131"/>
      <c r="F317" s="132"/>
      <c r="G317" s="131"/>
      <c r="H317" s="117"/>
      <c r="I317" s="201"/>
      <c r="J317" s="201"/>
      <c r="K317" s="202"/>
      <c r="L317" s="202"/>
      <c r="M317" s="202"/>
      <c r="N317" s="201"/>
      <c r="O317" s="201"/>
      <c r="P317" s="202"/>
      <c r="Q317" s="202"/>
      <c r="R317" s="207"/>
      <c r="S317" s="204"/>
      <c r="T317" s="204"/>
      <c r="U317" s="205"/>
      <c r="V317" s="40" t="str" cm="1">
        <f t="array" ref="V3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7" s="15" t="str">
        <f>_xlfn.LET(_xlpm.var,MitarbeiterFTE[[#This Row],[Name]]&amp;"|"&amp;MitarbeiterFTE[[#This Row],[Vorhaben]]&amp;"|"&amp;MitarbeiterFTE[[#This Row],[Monat]]&amp;"|"&amp;MitarbeiterFTE[[#This Row],[Jahr]], IF(_xlpm.var="|||","input missing",_xlpm.var))</f>
        <v>input missing</v>
      </c>
      <c r="AB317" s="15" t="e">
        <f>_xlfn.LET(
_xlpm.start,DATE(MitarbeiterFTE[[#This Row],[Jahr]],MitarbeiterFTE[[#This Row],[Monat]],1),
_xlpm.end,EOMONTH(_xlpm.start,0),
NETWORKDAYS(_xlpm.start,_xlpm.end))</f>
        <v>#NUM!</v>
      </c>
      <c r="AC317" s="318" t="e">
        <f>MitarbeiterFTE[[#This Row],[BWD]]-MitarbeiterFTE[[#This Row],[Sum Abwesend]]</f>
        <v>#NUM!</v>
      </c>
      <c r="AD317" s="318">
        <f>SUMIFS(MitarbeiterFTE[BWD],MitarbeiterFTE[Jahr],MitarbeiterFTE[[#This Row],[Jahr]],MitarbeiterFTE[Name],MitarbeiterFTE[[#This Row],[Name]])</f>
        <v>0</v>
      </c>
      <c r="AE317" s="318">
        <f>SUMIFS(MitarbeiterFTE[NWD],MitarbeiterFTE[Jahr],MitarbeiterFTE[[#This Row],[Jahr]],MitarbeiterFTE[Name],MitarbeiterFTE[[#This Row],[Name]])</f>
        <v>0</v>
      </c>
      <c r="AF317" s="15" t="str">
        <f>IF(MitarbeiterFTE[[#This Row],[HS]]="ja",2,IF(MitarbeiterFTE[[#This Row],[Tech]]="ja",1,IF(MitarbeiterFTE[[#This Row],[Sonst]]="ja",0,"input missing")))</f>
        <v>input missing</v>
      </c>
      <c r="AG317" s="130"/>
      <c r="AH317" s="117"/>
      <c r="AI317" s="408"/>
      <c r="AJ317" s="404"/>
      <c r="AK317" s="412"/>
      <c r="AL317" s="15" cm="1">
        <f t="array" ref="AL3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7" s="15" t="str">
        <f>IF(Table6[[#This Row],[FT/WE]]=2,"",Table6[[#This Row],[Name]]&amp;Table6[[#This Row],[Tag]])</f>
        <v/>
      </c>
      <c r="AN317" s="117"/>
      <c r="AP317" s="14" t="str">
        <f t="shared" si="10"/>
        <v/>
      </c>
      <c r="AQ317" s="14" t="str">
        <f t="shared" si="11"/>
        <v/>
      </c>
    </row>
    <row r="318" spans="1:43" ht="14.5">
      <c r="A318" s="117"/>
      <c r="B318" s="201"/>
      <c r="C318" s="209"/>
      <c r="D318" s="210"/>
      <c r="E318" s="131"/>
      <c r="F318" s="132"/>
      <c r="G318" s="131"/>
      <c r="H318" s="117"/>
      <c r="I318" s="201"/>
      <c r="J318" s="201"/>
      <c r="K318" s="202"/>
      <c r="L318" s="202"/>
      <c r="M318" s="202"/>
      <c r="N318" s="201"/>
      <c r="O318" s="201"/>
      <c r="P318" s="202"/>
      <c r="Q318" s="202"/>
      <c r="R318" s="207"/>
      <c r="S318" s="204"/>
      <c r="T318" s="204"/>
      <c r="U318" s="205"/>
      <c r="V318" s="40" t="str" cm="1">
        <f t="array" ref="V3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8" s="15" t="str">
        <f>_xlfn.LET(_xlpm.var,MitarbeiterFTE[[#This Row],[Name]]&amp;"|"&amp;MitarbeiterFTE[[#This Row],[Vorhaben]]&amp;"|"&amp;MitarbeiterFTE[[#This Row],[Monat]]&amp;"|"&amp;MitarbeiterFTE[[#This Row],[Jahr]], IF(_xlpm.var="|||","input missing",_xlpm.var))</f>
        <v>input missing</v>
      </c>
      <c r="AB318" s="15" t="e">
        <f>_xlfn.LET(
_xlpm.start,DATE(MitarbeiterFTE[[#This Row],[Jahr]],MitarbeiterFTE[[#This Row],[Monat]],1),
_xlpm.end,EOMONTH(_xlpm.start,0),
NETWORKDAYS(_xlpm.start,_xlpm.end))</f>
        <v>#NUM!</v>
      </c>
      <c r="AC318" s="318" t="e">
        <f>MitarbeiterFTE[[#This Row],[BWD]]-MitarbeiterFTE[[#This Row],[Sum Abwesend]]</f>
        <v>#NUM!</v>
      </c>
      <c r="AD318" s="318">
        <f>SUMIFS(MitarbeiterFTE[BWD],MitarbeiterFTE[Jahr],MitarbeiterFTE[[#This Row],[Jahr]],MitarbeiterFTE[Name],MitarbeiterFTE[[#This Row],[Name]])</f>
        <v>0</v>
      </c>
      <c r="AE318" s="318">
        <f>SUMIFS(MitarbeiterFTE[NWD],MitarbeiterFTE[Jahr],MitarbeiterFTE[[#This Row],[Jahr]],MitarbeiterFTE[Name],MitarbeiterFTE[[#This Row],[Name]])</f>
        <v>0</v>
      </c>
      <c r="AF318" s="15" t="str">
        <f>IF(MitarbeiterFTE[[#This Row],[HS]]="ja",2,IF(MitarbeiterFTE[[#This Row],[Tech]]="ja",1,IF(MitarbeiterFTE[[#This Row],[Sonst]]="ja",0,"input missing")))</f>
        <v>input missing</v>
      </c>
      <c r="AG318" s="130"/>
      <c r="AH318" s="117"/>
      <c r="AI318" s="408"/>
      <c r="AJ318" s="404"/>
      <c r="AK318" s="412"/>
      <c r="AL318" s="15" cm="1">
        <f t="array" ref="AL3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8" s="15" t="str">
        <f>IF(Table6[[#This Row],[FT/WE]]=2,"",Table6[[#This Row],[Name]]&amp;Table6[[#This Row],[Tag]])</f>
        <v/>
      </c>
      <c r="AN318" s="117"/>
      <c r="AP318" s="14" t="str">
        <f t="shared" si="10"/>
        <v/>
      </c>
      <c r="AQ318" s="14" t="str">
        <f t="shared" si="11"/>
        <v/>
      </c>
    </row>
    <row r="319" spans="1:43" ht="14.5">
      <c r="A319" s="117"/>
      <c r="B319" s="201"/>
      <c r="C319" s="209"/>
      <c r="D319" s="210"/>
      <c r="E319" s="131"/>
      <c r="F319" s="132"/>
      <c r="G319" s="131"/>
      <c r="H319" s="117"/>
      <c r="I319" s="201"/>
      <c r="J319" s="201"/>
      <c r="K319" s="202"/>
      <c r="L319" s="202"/>
      <c r="M319" s="202"/>
      <c r="N319" s="201"/>
      <c r="O319" s="201"/>
      <c r="P319" s="202"/>
      <c r="Q319" s="202"/>
      <c r="R319" s="207"/>
      <c r="S319" s="204"/>
      <c r="T319" s="204"/>
      <c r="U319" s="205"/>
      <c r="V319" s="40" t="str" cm="1">
        <f t="array" ref="V3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19" s="15" t="str">
        <f>_xlfn.LET(_xlpm.var,MitarbeiterFTE[[#This Row],[Name]]&amp;"|"&amp;MitarbeiterFTE[[#This Row],[Vorhaben]]&amp;"|"&amp;MitarbeiterFTE[[#This Row],[Monat]]&amp;"|"&amp;MitarbeiterFTE[[#This Row],[Jahr]], IF(_xlpm.var="|||","input missing",_xlpm.var))</f>
        <v>input missing</v>
      </c>
      <c r="AB319" s="15" t="e">
        <f>_xlfn.LET(
_xlpm.start,DATE(MitarbeiterFTE[[#This Row],[Jahr]],MitarbeiterFTE[[#This Row],[Monat]],1),
_xlpm.end,EOMONTH(_xlpm.start,0),
NETWORKDAYS(_xlpm.start,_xlpm.end))</f>
        <v>#NUM!</v>
      </c>
      <c r="AC319" s="318" t="e">
        <f>MitarbeiterFTE[[#This Row],[BWD]]-MitarbeiterFTE[[#This Row],[Sum Abwesend]]</f>
        <v>#NUM!</v>
      </c>
      <c r="AD319" s="318">
        <f>SUMIFS(MitarbeiterFTE[BWD],MitarbeiterFTE[Jahr],MitarbeiterFTE[[#This Row],[Jahr]],MitarbeiterFTE[Name],MitarbeiterFTE[[#This Row],[Name]])</f>
        <v>0</v>
      </c>
      <c r="AE319" s="318">
        <f>SUMIFS(MitarbeiterFTE[NWD],MitarbeiterFTE[Jahr],MitarbeiterFTE[[#This Row],[Jahr]],MitarbeiterFTE[Name],MitarbeiterFTE[[#This Row],[Name]])</f>
        <v>0</v>
      </c>
      <c r="AF319" s="15" t="str">
        <f>IF(MitarbeiterFTE[[#This Row],[HS]]="ja",2,IF(MitarbeiterFTE[[#This Row],[Tech]]="ja",1,IF(MitarbeiterFTE[[#This Row],[Sonst]]="ja",0,"input missing")))</f>
        <v>input missing</v>
      </c>
      <c r="AG319" s="130"/>
      <c r="AH319" s="117"/>
      <c r="AI319" s="408"/>
      <c r="AJ319" s="404"/>
      <c r="AK319" s="412"/>
      <c r="AL319" s="15" cm="1">
        <f t="array" ref="AL3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19" s="15" t="str">
        <f>IF(Table6[[#This Row],[FT/WE]]=2,"",Table6[[#This Row],[Name]]&amp;Table6[[#This Row],[Tag]])</f>
        <v/>
      </c>
      <c r="AN319" s="117"/>
      <c r="AP319" s="14" t="str">
        <f t="shared" si="10"/>
        <v/>
      </c>
      <c r="AQ319" s="14" t="str">
        <f t="shared" si="11"/>
        <v/>
      </c>
    </row>
    <row r="320" spans="1:43" ht="14.5">
      <c r="A320" s="117"/>
      <c r="B320" s="201"/>
      <c r="C320" s="209"/>
      <c r="D320" s="210"/>
      <c r="E320" s="131"/>
      <c r="F320" s="132"/>
      <c r="G320" s="131"/>
      <c r="H320" s="117"/>
      <c r="I320" s="201"/>
      <c r="J320" s="201"/>
      <c r="K320" s="202"/>
      <c r="L320" s="202"/>
      <c r="M320" s="202"/>
      <c r="N320" s="201"/>
      <c r="O320" s="201"/>
      <c r="P320" s="202"/>
      <c r="Q320" s="202"/>
      <c r="R320" s="207"/>
      <c r="S320" s="204"/>
      <c r="T320" s="204"/>
      <c r="U320" s="205"/>
      <c r="V320" s="40" t="str" cm="1">
        <f t="array" ref="V3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0" s="15" t="str">
        <f>_xlfn.LET(_xlpm.var,MitarbeiterFTE[[#This Row],[Name]]&amp;"|"&amp;MitarbeiterFTE[[#This Row],[Vorhaben]]&amp;"|"&amp;MitarbeiterFTE[[#This Row],[Monat]]&amp;"|"&amp;MitarbeiterFTE[[#This Row],[Jahr]], IF(_xlpm.var="|||","input missing",_xlpm.var))</f>
        <v>input missing</v>
      </c>
      <c r="AB320" s="15" t="e">
        <f>_xlfn.LET(
_xlpm.start,DATE(MitarbeiterFTE[[#This Row],[Jahr]],MitarbeiterFTE[[#This Row],[Monat]],1),
_xlpm.end,EOMONTH(_xlpm.start,0),
NETWORKDAYS(_xlpm.start,_xlpm.end))</f>
        <v>#NUM!</v>
      </c>
      <c r="AC320" s="318" t="e">
        <f>MitarbeiterFTE[[#This Row],[BWD]]-MitarbeiterFTE[[#This Row],[Sum Abwesend]]</f>
        <v>#NUM!</v>
      </c>
      <c r="AD320" s="318">
        <f>SUMIFS(MitarbeiterFTE[BWD],MitarbeiterFTE[Jahr],MitarbeiterFTE[[#This Row],[Jahr]],MitarbeiterFTE[Name],MitarbeiterFTE[[#This Row],[Name]])</f>
        <v>0</v>
      </c>
      <c r="AE320" s="318">
        <f>SUMIFS(MitarbeiterFTE[NWD],MitarbeiterFTE[Jahr],MitarbeiterFTE[[#This Row],[Jahr]],MitarbeiterFTE[Name],MitarbeiterFTE[[#This Row],[Name]])</f>
        <v>0</v>
      </c>
      <c r="AF320" s="15" t="str">
        <f>IF(MitarbeiterFTE[[#This Row],[HS]]="ja",2,IF(MitarbeiterFTE[[#This Row],[Tech]]="ja",1,IF(MitarbeiterFTE[[#This Row],[Sonst]]="ja",0,"input missing")))</f>
        <v>input missing</v>
      </c>
      <c r="AG320" s="130"/>
      <c r="AH320" s="117"/>
      <c r="AI320" s="408"/>
      <c r="AJ320" s="404"/>
      <c r="AK320" s="412"/>
      <c r="AL320" s="15" cm="1">
        <f t="array" ref="AL3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0" s="15" t="str">
        <f>IF(Table6[[#This Row],[FT/WE]]=2,"",Table6[[#This Row],[Name]]&amp;Table6[[#This Row],[Tag]])</f>
        <v/>
      </c>
      <c r="AN320" s="117"/>
      <c r="AP320" s="14" t="str">
        <f t="shared" si="10"/>
        <v/>
      </c>
      <c r="AQ320" s="14" t="str">
        <f t="shared" si="11"/>
        <v/>
      </c>
    </row>
    <row r="321" spans="1:43" ht="14.5">
      <c r="A321" s="117"/>
      <c r="B321" s="201"/>
      <c r="C321" s="209"/>
      <c r="D321" s="210"/>
      <c r="E321" s="131"/>
      <c r="F321" s="132"/>
      <c r="G321" s="131"/>
      <c r="H321" s="117"/>
      <c r="I321" s="201"/>
      <c r="J321" s="201"/>
      <c r="K321" s="202"/>
      <c r="L321" s="202"/>
      <c r="M321" s="202"/>
      <c r="N321" s="201"/>
      <c r="O321" s="201"/>
      <c r="P321" s="202"/>
      <c r="Q321" s="202"/>
      <c r="R321" s="207"/>
      <c r="S321" s="204"/>
      <c r="T321" s="204"/>
      <c r="U321" s="205"/>
      <c r="V321" s="40" t="str" cm="1">
        <f t="array" ref="V3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1" s="15" t="str">
        <f>_xlfn.LET(_xlpm.var,MitarbeiterFTE[[#This Row],[Name]]&amp;"|"&amp;MitarbeiterFTE[[#This Row],[Vorhaben]]&amp;"|"&amp;MitarbeiterFTE[[#This Row],[Monat]]&amp;"|"&amp;MitarbeiterFTE[[#This Row],[Jahr]], IF(_xlpm.var="|||","input missing",_xlpm.var))</f>
        <v>input missing</v>
      </c>
      <c r="AB321" s="15" t="e">
        <f>_xlfn.LET(
_xlpm.start,DATE(MitarbeiterFTE[[#This Row],[Jahr]],MitarbeiterFTE[[#This Row],[Monat]],1),
_xlpm.end,EOMONTH(_xlpm.start,0),
NETWORKDAYS(_xlpm.start,_xlpm.end))</f>
        <v>#NUM!</v>
      </c>
      <c r="AC321" s="318" t="e">
        <f>MitarbeiterFTE[[#This Row],[BWD]]-MitarbeiterFTE[[#This Row],[Sum Abwesend]]</f>
        <v>#NUM!</v>
      </c>
      <c r="AD321" s="318">
        <f>SUMIFS(MitarbeiterFTE[BWD],MitarbeiterFTE[Jahr],MitarbeiterFTE[[#This Row],[Jahr]],MitarbeiterFTE[Name],MitarbeiterFTE[[#This Row],[Name]])</f>
        <v>0</v>
      </c>
      <c r="AE321" s="318">
        <f>SUMIFS(MitarbeiterFTE[NWD],MitarbeiterFTE[Jahr],MitarbeiterFTE[[#This Row],[Jahr]],MitarbeiterFTE[Name],MitarbeiterFTE[[#This Row],[Name]])</f>
        <v>0</v>
      </c>
      <c r="AF321" s="15" t="str">
        <f>IF(MitarbeiterFTE[[#This Row],[HS]]="ja",2,IF(MitarbeiterFTE[[#This Row],[Tech]]="ja",1,IF(MitarbeiterFTE[[#This Row],[Sonst]]="ja",0,"input missing")))</f>
        <v>input missing</v>
      </c>
      <c r="AG321" s="130"/>
      <c r="AH321" s="117"/>
      <c r="AI321" s="408"/>
      <c r="AJ321" s="404"/>
      <c r="AK321" s="412"/>
      <c r="AL321" s="15" cm="1">
        <f t="array" ref="AL3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1" s="15" t="str">
        <f>IF(Table6[[#This Row],[FT/WE]]=2,"",Table6[[#This Row],[Name]]&amp;Table6[[#This Row],[Tag]])</f>
        <v/>
      </c>
      <c r="AN321" s="117"/>
      <c r="AP321" s="14" t="str">
        <f t="shared" si="10"/>
        <v/>
      </c>
      <c r="AQ321" s="14" t="str">
        <f t="shared" si="11"/>
        <v/>
      </c>
    </row>
    <row r="322" spans="1:43" ht="14.5">
      <c r="A322" s="117"/>
      <c r="B322" s="201"/>
      <c r="C322" s="209"/>
      <c r="D322" s="210"/>
      <c r="E322" s="131"/>
      <c r="F322" s="132"/>
      <c r="G322" s="131"/>
      <c r="H322" s="117"/>
      <c r="I322" s="201"/>
      <c r="J322" s="201"/>
      <c r="K322" s="202"/>
      <c r="L322" s="202"/>
      <c r="M322" s="202"/>
      <c r="N322" s="201"/>
      <c r="O322" s="201"/>
      <c r="P322" s="202"/>
      <c r="Q322" s="202"/>
      <c r="R322" s="207"/>
      <c r="S322" s="204"/>
      <c r="T322" s="204"/>
      <c r="U322" s="205"/>
      <c r="V322" s="40" t="str" cm="1">
        <f t="array" ref="V3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2" s="15" t="str">
        <f>_xlfn.LET(_xlpm.var,MitarbeiterFTE[[#This Row],[Name]]&amp;"|"&amp;MitarbeiterFTE[[#This Row],[Vorhaben]]&amp;"|"&amp;MitarbeiterFTE[[#This Row],[Monat]]&amp;"|"&amp;MitarbeiterFTE[[#This Row],[Jahr]], IF(_xlpm.var="|||","input missing",_xlpm.var))</f>
        <v>input missing</v>
      </c>
      <c r="AB322" s="15" t="e">
        <f>_xlfn.LET(
_xlpm.start,DATE(MitarbeiterFTE[[#This Row],[Jahr]],MitarbeiterFTE[[#This Row],[Monat]],1),
_xlpm.end,EOMONTH(_xlpm.start,0),
NETWORKDAYS(_xlpm.start,_xlpm.end))</f>
        <v>#NUM!</v>
      </c>
      <c r="AC322" s="318" t="e">
        <f>MitarbeiterFTE[[#This Row],[BWD]]-MitarbeiterFTE[[#This Row],[Sum Abwesend]]</f>
        <v>#NUM!</v>
      </c>
      <c r="AD322" s="318">
        <f>SUMIFS(MitarbeiterFTE[BWD],MitarbeiterFTE[Jahr],MitarbeiterFTE[[#This Row],[Jahr]],MitarbeiterFTE[Name],MitarbeiterFTE[[#This Row],[Name]])</f>
        <v>0</v>
      </c>
      <c r="AE322" s="318">
        <f>SUMIFS(MitarbeiterFTE[NWD],MitarbeiterFTE[Jahr],MitarbeiterFTE[[#This Row],[Jahr]],MitarbeiterFTE[Name],MitarbeiterFTE[[#This Row],[Name]])</f>
        <v>0</v>
      </c>
      <c r="AF322" s="15" t="str">
        <f>IF(MitarbeiterFTE[[#This Row],[HS]]="ja",2,IF(MitarbeiterFTE[[#This Row],[Tech]]="ja",1,IF(MitarbeiterFTE[[#This Row],[Sonst]]="ja",0,"input missing")))</f>
        <v>input missing</v>
      </c>
      <c r="AG322" s="130"/>
      <c r="AH322" s="117"/>
      <c r="AI322" s="408"/>
      <c r="AJ322" s="404"/>
      <c r="AK322" s="412"/>
      <c r="AL322" s="15" cm="1">
        <f t="array" ref="AL3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2" s="15" t="str">
        <f>IF(Table6[[#This Row],[FT/WE]]=2,"",Table6[[#This Row],[Name]]&amp;Table6[[#This Row],[Tag]])</f>
        <v/>
      </c>
      <c r="AN322" s="117"/>
      <c r="AP322" s="14" t="str">
        <f t="shared" si="10"/>
        <v/>
      </c>
      <c r="AQ322" s="14" t="str">
        <f t="shared" si="11"/>
        <v/>
      </c>
    </row>
    <row r="323" spans="1:43" ht="14.5">
      <c r="A323" s="117"/>
      <c r="B323" s="201"/>
      <c r="C323" s="209"/>
      <c r="D323" s="210"/>
      <c r="E323" s="131"/>
      <c r="F323" s="132"/>
      <c r="G323" s="131"/>
      <c r="H323" s="117"/>
      <c r="I323" s="201"/>
      <c r="J323" s="201"/>
      <c r="K323" s="202"/>
      <c r="L323" s="202"/>
      <c r="M323" s="202"/>
      <c r="N323" s="201"/>
      <c r="O323" s="201"/>
      <c r="P323" s="202"/>
      <c r="Q323" s="202"/>
      <c r="R323" s="207"/>
      <c r="S323" s="204"/>
      <c r="T323" s="204"/>
      <c r="U323" s="205"/>
      <c r="V323" s="40" t="str" cm="1">
        <f t="array" ref="V3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3" s="15" t="str">
        <f>_xlfn.LET(_xlpm.var,MitarbeiterFTE[[#This Row],[Name]]&amp;"|"&amp;MitarbeiterFTE[[#This Row],[Vorhaben]]&amp;"|"&amp;MitarbeiterFTE[[#This Row],[Monat]]&amp;"|"&amp;MitarbeiterFTE[[#This Row],[Jahr]], IF(_xlpm.var="|||","input missing",_xlpm.var))</f>
        <v>input missing</v>
      </c>
      <c r="AB323" s="15" t="e">
        <f>_xlfn.LET(
_xlpm.start,DATE(MitarbeiterFTE[[#This Row],[Jahr]],MitarbeiterFTE[[#This Row],[Monat]],1),
_xlpm.end,EOMONTH(_xlpm.start,0),
NETWORKDAYS(_xlpm.start,_xlpm.end))</f>
        <v>#NUM!</v>
      </c>
      <c r="AC323" s="318" t="e">
        <f>MitarbeiterFTE[[#This Row],[BWD]]-MitarbeiterFTE[[#This Row],[Sum Abwesend]]</f>
        <v>#NUM!</v>
      </c>
      <c r="AD323" s="318">
        <f>SUMIFS(MitarbeiterFTE[BWD],MitarbeiterFTE[Jahr],MitarbeiterFTE[[#This Row],[Jahr]],MitarbeiterFTE[Name],MitarbeiterFTE[[#This Row],[Name]])</f>
        <v>0</v>
      </c>
      <c r="AE323" s="318">
        <f>SUMIFS(MitarbeiterFTE[NWD],MitarbeiterFTE[Jahr],MitarbeiterFTE[[#This Row],[Jahr]],MitarbeiterFTE[Name],MitarbeiterFTE[[#This Row],[Name]])</f>
        <v>0</v>
      </c>
      <c r="AF323" s="15" t="str">
        <f>IF(MitarbeiterFTE[[#This Row],[HS]]="ja",2,IF(MitarbeiterFTE[[#This Row],[Tech]]="ja",1,IF(MitarbeiterFTE[[#This Row],[Sonst]]="ja",0,"input missing")))</f>
        <v>input missing</v>
      </c>
      <c r="AG323" s="130"/>
      <c r="AH323" s="117"/>
      <c r="AI323" s="408"/>
      <c r="AJ323" s="404"/>
      <c r="AK323" s="412"/>
      <c r="AL323" s="15" cm="1">
        <f t="array" ref="AL3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3" s="15" t="str">
        <f>IF(Table6[[#This Row],[FT/WE]]=2,"",Table6[[#This Row],[Name]]&amp;Table6[[#This Row],[Tag]])</f>
        <v/>
      </c>
      <c r="AN323" s="117"/>
      <c r="AP323" s="14" t="str">
        <f t="shared" si="10"/>
        <v/>
      </c>
      <c r="AQ323" s="14" t="str">
        <f t="shared" si="11"/>
        <v/>
      </c>
    </row>
    <row r="324" spans="1:43" ht="14.5">
      <c r="A324" s="117"/>
      <c r="B324" s="201"/>
      <c r="C324" s="209"/>
      <c r="D324" s="210"/>
      <c r="E324" s="131"/>
      <c r="F324" s="132"/>
      <c r="G324" s="131"/>
      <c r="H324" s="117"/>
      <c r="I324" s="201"/>
      <c r="J324" s="201"/>
      <c r="K324" s="202"/>
      <c r="L324" s="202"/>
      <c r="M324" s="202"/>
      <c r="N324" s="201"/>
      <c r="O324" s="201"/>
      <c r="P324" s="202"/>
      <c r="Q324" s="202"/>
      <c r="R324" s="207"/>
      <c r="S324" s="204"/>
      <c r="T324" s="204"/>
      <c r="U324" s="205"/>
      <c r="V324" s="40" t="str" cm="1">
        <f t="array" ref="V3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4" s="15" t="str">
        <f>_xlfn.LET(_xlpm.var,MitarbeiterFTE[[#This Row],[Name]]&amp;"|"&amp;MitarbeiterFTE[[#This Row],[Vorhaben]]&amp;"|"&amp;MitarbeiterFTE[[#This Row],[Monat]]&amp;"|"&amp;MitarbeiterFTE[[#This Row],[Jahr]], IF(_xlpm.var="|||","input missing",_xlpm.var))</f>
        <v>input missing</v>
      </c>
      <c r="AB324" s="15" t="e">
        <f>_xlfn.LET(
_xlpm.start,DATE(MitarbeiterFTE[[#This Row],[Jahr]],MitarbeiterFTE[[#This Row],[Monat]],1),
_xlpm.end,EOMONTH(_xlpm.start,0),
NETWORKDAYS(_xlpm.start,_xlpm.end))</f>
        <v>#NUM!</v>
      </c>
      <c r="AC324" s="318" t="e">
        <f>MitarbeiterFTE[[#This Row],[BWD]]-MitarbeiterFTE[[#This Row],[Sum Abwesend]]</f>
        <v>#NUM!</v>
      </c>
      <c r="AD324" s="318">
        <f>SUMIFS(MitarbeiterFTE[BWD],MitarbeiterFTE[Jahr],MitarbeiterFTE[[#This Row],[Jahr]],MitarbeiterFTE[Name],MitarbeiterFTE[[#This Row],[Name]])</f>
        <v>0</v>
      </c>
      <c r="AE324" s="318">
        <f>SUMIFS(MitarbeiterFTE[NWD],MitarbeiterFTE[Jahr],MitarbeiterFTE[[#This Row],[Jahr]],MitarbeiterFTE[Name],MitarbeiterFTE[[#This Row],[Name]])</f>
        <v>0</v>
      </c>
      <c r="AF324" s="15" t="str">
        <f>IF(MitarbeiterFTE[[#This Row],[HS]]="ja",2,IF(MitarbeiterFTE[[#This Row],[Tech]]="ja",1,IF(MitarbeiterFTE[[#This Row],[Sonst]]="ja",0,"input missing")))</f>
        <v>input missing</v>
      </c>
      <c r="AG324" s="130"/>
      <c r="AH324" s="117"/>
      <c r="AI324" s="408"/>
      <c r="AJ324" s="404"/>
      <c r="AK324" s="412"/>
      <c r="AL324" s="15" cm="1">
        <f t="array" ref="AL3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4" s="15" t="str">
        <f>IF(Table6[[#This Row],[FT/WE]]=2,"",Table6[[#This Row],[Name]]&amp;Table6[[#This Row],[Tag]])</f>
        <v/>
      </c>
      <c r="AN324" s="117"/>
      <c r="AP324" s="14" t="str">
        <f t="shared" si="10"/>
        <v/>
      </c>
      <c r="AQ324" s="14" t="str">
        <f t="shared" si="11"/>
        <v/>
      </c>
    </row>
    <row r="325" spans="1:43" ht="14.5">
      <c r="A325" s="117"/>
      <c r="B325" s="201"/>
      <c r="C325" s="209"/>
      <c r="D325" s="210"/>
      <c r="E325" s="131"/>
      <c r="F325" s="132"/>
      <c r="G325" s="131"/>
      <c r="H325" s="117"/>
      <c r="I325" s="201"/>
      <c r="J325" s="201"/>
      <c r="K325" s="202"/>
      <c r="L325" s="202"/>
      <c r="M325" s="202"/>
      <c r="N325" s="201"/>
      <c r="O325" s="201"/>
      <c r="P325" s="202"/>
      <c r="Q325" s="202"/>
      <c r="R325" s="207"/>
      <c r="S325" s="204"/>
      <c r="T325" s="204"/>
      <c r="U325" s="205"/>
      <c r="V325" s="40" t="str" cm="1">
        <f t="array" ref="V3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5" s="15" t="str">
        <f>_xlfn.LET(_xlpm.var,MitarbeiterFTE[[#This Row],[Name]]&amp;"|"&amp;MitarbeiterFTE[[#This Row],[Vorhaben]]&amp;"|"&amp;MitarbeiterFTE[[#This Row],[Monat]]&amp;"|"&amp;MitarbeiterFTE[[#This Row],[Jahr]], IF(_xlpm.var="|||","input missing",_xlpm.var))</f>
        <v>input missing</v>
      </c>
      <c r="AB325" s="15" t="e">
        <f>_xlfn.LET(
_xlpm.start,DATE(MitarbeiterFTE[[#This Row],[Jahr]],MitarbeiterFTE[[#This Row],[Monat]],1),
_xlpm.end,EOMONTH(_xlpm.start,0),
NETWORKDAYS(_xlpm.start,_xlpm.end))</f>
        <v>#NUM!</v>
      </c>
      <c r="AC325" s="318" t="e">
        <f>MitarbeiterFTE[[#This Row],[BWD]]-MitarbeiterFTE[[#This Row],[Sum Abwesend]]</f>
        <v>#NUM!</v>
      </c>
      <c r="AD325" s="318">
        <f>SUMIFS(MitarbeiterFTE[BWD],MitarbeiterFTE[Jahr],MitarbeiterFTE[[#This Row],[Jahr]],MitarbeiterFTE[Name],MitarbeiterFTE[[#This Row],[Name]])</f>
        <v>0</v>
      </c>
      <c r="AE325" s="318">
        <f>SUMIFS(MitarbeiterFTE[NWD],MitarbeiterFTE[Jahr],MitarbeiterFTE[[#This Row],[Jahr]],MitarbeiterFTE[Name],MitarbeiterFTE[[#This Row],[Name]])</f>
        <v>0</v>
      </c>
      <c r="AF325" s="15" t="str">
        <f>IF(MitarbeiterFTE[[#This Row],[HS]]="ja",2,IF(MitarbeiterFTE[[#This Row],[Tech]]="ja",1,IF(MitarbeiterFTE[[#This Row],[Sonst]]="ja",0,"input missing")))</f>
        <v>input missing</v>
      </c>
      <c r="AG325" s="130"/>
      <c r="AH325" s="117"/>
      <c r="AI325" s="408"/>
      <c r="AJ325" s="404"/>
      <c r="AK325" s="412"/>
      <c r="AL325" s="15" cm="1">
        <f t="array" ref="AL3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5" s="15" t="str">
        <f>IF(Table6[[#This Row],[FT/WE]]=2,"",Table6[[#This Row],[Name]]&amp;Table6[[#This Row],[Tag]])</f>
        <v/>
      </c>
      <c r="AN325" s="117"/>
      <c r="AP325" s="14" t="str">
        <f t="shared" si="10"/>
        <v/>
      </c>
      <c r="AQ325" s="14" t="str">
        <f t="shared" si="11"/>
        <v/>
      </c>
    </row>
    <row r="326" spans="1:43" ht="14.5">
      <c r="A326" s="117"/>
      <c r="B326" s="201"/>
      <c r="C326" s="209"/>
      <c r="D326" s="210"/>
      <c r="E326" s="131"/>
      <c r="F326" s="132"/>
      <c r="G326" s="131"/>
      <c r="H326" s="117"/>
      <c r="I326" s="201"/>
      <c r="J326" s="201"/>
      <c r="K326" s="202"/>
      <c r="L326" s="202"/>
      <c r="M326" s="202"/>
      <c r="N326" s="201"/>
      <c r="O326" s="201"/>
      <c r="P326" s="202"/>
      <c r="Q326" s="202"/>
      <c r="R326" s="207"/>
      <c r="S326" s="204"/>
      <c r="T326" s="204"/>
      <c r="U326" s="205"/>
      <c r="V326" s="40" t="str" cm="1">
        <f t="array" ref="V3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6" s="15" t="str">
        <f>_xlfn.LET(_xlpm.var,MitarbeiterFTE[[#This Row],[Name]]&amp;"|"&amp;MitarbeiterFTE[[#This Row],[Vorhaben]]&amp;"|"&amp;MitarbeiterFTE[[#This Row],[Monat]]&amp;"|"&amp;MitarbeiterFTE[[#This Row],[Jahr]], IF(_xlpm.var="|||","input missing",_xlpm.var))</f>
        <v>input missing</v>
      </c>
      <c r="AB326" s="15" t="e">
        <f>_xlfn.LET(
_xlpm.start,DATE(MitarbeiterFTE[[#This Row],[Jahr]],MitarbeiterFTE[[#This Row],[Monat]],1),
_xlpm.end,EOMONTH(_xlpm.start,0),
NETWORKDAYS(_xlpm.start,_xlpm.end))</f>
        <v>#NUM!</v>
      </c>
      <c r="AC326" s="318" t="e">
        <f>MitarbeiterFTE[[#This Row],[BWD]]-MitarbeiterFTE[[#This Row],[Sum Abwesend]]</f>
        <v>#NUM!</v>
      </c>
      <c r="AD326" s="318">
        <f>SUMIFS(MitarbeiterFTE[BWD],MitarbeiterFTE[Jahr],MitarbeiterFTE[[#This Row],[Jahr]],MitarbeiterFTE[Name],MitarbeiterFTE[[#This Row],[Name]])</f>
        <v>0</v>
      </c>
      <c r="AE326" s="318">
        <f>SUMIFS(MitarbeiterFTE[NWD],MitarbeiterFTE[Jahr],MitarbeiterFTE[[#This Row],[Jahr]],MitarbeiterFTE[Name],MitarbeiterFTE[[#This Row],[Name]])</f>
        <v>0</v>
      </c>
      <c r="AF326" s="15" t="str">
        <f>IF(MitarbeiterFTE[[#This Row],[HS]]="ja",2,IF(MitarbeiterFTE[[#This Row],[Tech]]="ja",1,IF(MitarbeiterFTE[[#This Row],[Sonst]]="ja",0,"input missing")))</f>
        <v>input missing</v>
      </c>
      <c r="AG326" s="130"/>
      <c r="AH326" s="117"/>
      <c r="AI326" s="408"/>
      <c r="AJ326" s="404"/>
      <c r="AK326" s="412"/>
      <c r="AL326" s="15" cm="1">
        <f t="array" ref="AL3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6" s="15" t="str">
        <f>IF(Table6[[#This Row],[FT/WE]]=2,"",Table6[[#This Row],[Name]]&amp;Table6[[#This Row],[Tag]])</f>
        <v/>
      </c>
      <c r="AN326" s="117"/>
      <c r="AP326" s="14" t="str">
        <f t="shared" si="10"/>
        <v/>
      </c>
      <c r="AQ326" s="14" t="str">
        <f t="shared" si="11"/>
        <v/>
      </c>
    </row>
    <row r="327" spans="1:43" ht="14.5">
      <c r="A327" s="117"/>
      <c r="B327" s="201"/>
      <c r="C327" s="209"/>
      <c r="D327" s="210"/>
      <c r="E327" s="131"/>
      <c r="F327" s="132"/>
      <c r="G327" s="131"/>
      <c r="H327" s="117"/>
      <c r="I327" s="201"/>
      <c r="J327" s="201"/>
      <c r="K327" s="202"/>
      <c r="L327" s="202"/>
      <c r="M327" s="202"/>
      <c r="N327" s="201"/>
      <c r="O327" s="201"/>
      <c r="P327" s="202"/>
      <c r="Q327" s="202"/>
      <c r="R327" s="207"/>
      <c r="S327" s="204"/>
      <c r="T327" s="204"/>
      <c r="U327" s="205"/>
      <c r="V327" s="40" t="str" cm="1">
        <f t="array" ref="V3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7" s="15" t="str">
        <f>_xlfn.LET(_xlpm.var,MitarbeiterFTE[[#This Row],[Name]]&amp;"|"&amp;MitarbeiterFTE[[#This Row],[Vorhaben]]&amp;"|"&amp;MitarbeiterFTE[[#This Row],[Monat]]&amp;"|"&amp;MitarbeiterFTE[[#This Row],[Jahr]], IF(_xlpm.var="|||","input missing",_xlpm.var))</f>
        <v>input missing</v>
      </c>
      <c r="AB327" s="15" t="e">
        <f>_xlfn.LET(
_xlpm.start,DATE(MitarbeiterFTE[[#This Row],[Jahr]],MitarbeiterFTE[[#This Row],[Monat]],1),
_xlpm.end,EOMONTH(_xlpm.start,0),
NETWORKDAYS(_xlpm.start,_xlpm.end))</f>
        <v>#NUM!</v>
      </c>
      <c r="AC327" s="318" t="e">
        <f>MitarbeiterFTE[[#This Row],[BWD]]-MitarbeiterFTE[[#This Row],[Sum Abwesend]]</f>
        <v>#NUM!</v>
      </c>
      <c r="AD327" s="318">
        <f>SUMIFS(MitarbeiterFTE[BWD],MitarbeiterFTE[Jahr],MitarbeiterFTE[[#This Row],[Jahr]],MitarbeiterFTE[Name],MitarbeiterFTE[[#This Row],[Name]])</f>
        <v>0</v>
      </c>
      <c r="AE327" s="318">
        <f>SUMIFS(MitarbeiterFTE[NWD],MitarbeiterFTE[Jahr],MitarbeiterFTE[[#This Row],[Jahr]],MitarbeiterFTE[Name],MitarbeiterFTE[[#This Row],[Name]])</f>
        <v>0</v>
      </c>
      <c r="AF327" s="15" t="str">
        <f>IF(MitarbeiterFTE[[#This Row],[HS]]="ja",2,IF(MitarbeiterFTE[[#This Row],[Tech]]="ja",1,IF(MitarbeiterFTE[[#This Row],[Sonst]]="ja",0,"input missing")))</f>
        <v>input missing</v>
      </c>
      <c r="AG327" s="130"/>
      <c r="AH327" s="117"/>
      <c r="AI327" s="408"/>
      <c r="AJ327" s="404"/>
      <c r="AK327" s="412"/>
      <c r="AL327" s="15" cm="1">
        <f t="array" ref="AL3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7" s="15" t="str">
        <f>IF(Table6[[#This Row],[FT/WE]]=2,"",Table6[[#This Row],[Name]]&amp;Table6[[#This Row],[Tag]])</f>
        <v/>
      </c>
      <c r="AN327" s="117"/>
      <c r="AP327" s="14" t="str">
        <f t="shared" si="10"/>
        <v/>
      </c>
      <c r="AQ327" s="14" t="str">
        <f t="shared" si="11"/>
        <v/>
      </c>
    </row>
    <row r="328" spans="1:43" ht="14.5">
      <c r="A328" s="117"/>
      <c r="B328" s="201"/>
      <c r="C328" s="209"/>
      <c r="D328" s="210"/>
      <c r="E328" s="131"/>
      <c r="F328" s="132"/>
      <c r="G328" s="131"/>
      <c r="H328" s="117"/>
      <c r="I328" s="201"/>
      <c r="J328" s="201"/>
      <c r="K328" s="202"/>
      <c r="L328" s="202"/>
      <c r="M328" s="202"/>
      <c r="N328" s="201"/>
      <c r="O328" s="201"/>
      <c r="P328" s="202"/>
      <c r="Q328" s="202"/>
      <c r="R328" s="207"/>
      <c r="S328" s="204"/>
      <c r="T328" s="204"/>
      <c r="U328" s="205"/>
      <c r="V328" s="40" t="str" cm="1">
        <f t="array" ref="V3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8" s="15" t="str">
        <f>_xlfn.LET(_xlpm.var,MitarbeiterFTE[[#This Row],[Name]]&amp;"|"&amp;MitarbeiterFTE[[#This Row],[Vorhaben]]&amp;"|"&amp;MitarbeiterFTE[[#This Row],[Monat]]&amp;"|"&amp;MitarbeiterFTE[[#This Row],[Jahr]], IF(_xlpm.var="|||","input missing",_xlpm.var))</f>
        <v>input missing</v>
      </c>
      <c r="AB328" s="15" t="e">
        <f>_xlfn.LET(
_xlpm.start,DATE(MitarbeiterFTE[[#This Row],[Jahr]],MitarbeiterFTE[[#This Row],[Monat]],1),
_xlpm.end,EOMONTH(_xlpm.start,0),
NETWORKDAYS(_xlpm.start,_xlpm.end))</f>
        <v>#NUM!</v>
      </c>
      <c r="AC328" s="318" t="e">
        <f>MitarbeiterFTE[[#This Row],[BWD]]-MitarbeiterFTE[[#This Row],[Sum Abwesend]]</f>
        <v>#NUM!</v>
      </c>
      <c r="AD328" s="318">
        <f>SUMIFS(MitarbeiterFTE[BWD],MitarbeiterFTE[Jahr],MitarbeiterFTE[[#This Row],[Jahr]],MitarbeiterFTE[Name],MitarbeiterFTE[[#This Row],[Name]])</f>
        <v>0</v>
      </c>
      <c r="AE328" s="318">
        <f>SUMIFS(MitarbeiterFTE[NWD],MitarbeiterFTE[Jahr],MitarbeiterFTE[[#This Row],[Jahr]],MitarbeiterFTE[Name],MitarbeiterFTE[[#This Row],[Name]])</f>
        <v>0</v>
      </c>
      <c r="AF328" s="15" t="str">
        <f>IF(MitarbeiterFTE[[#This Row],[HS]]="ja",2,IF(MitarbeiterFTE[[#This Row],[Tech]]="ja",1,IF(MitarbeiterFTE[[#This Row],[Sonst]]="ja",0,"input missing")))</f>
        <v>input missing</v>
      </c>
      <c r="AG328" s="130"/>
      <c r="AH328" s="117"/>
      <c r="AI328" s="408"/>
      <c r="AJ328" s="404"/>
      <c r="AK328" s="412"/>
      <c r="AL328" s="15" cm="1">
        <f t="array" ref="AL3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8" s="15" t="str">
        <f>IF(Table6[[#This Row],[FT/WE]]=2,"",Table6[[#This Row],[Name]]&amp;Table6[[#This Row],[Tag]])</f>
        <v/>
      </c>
      <c r="AN328" s="117"/>
      <c r="AP328" s="14" t="str">
        <f t="shared" si="10"/>
        <v/>
      </c>
      <c r="AQ328" s="14" t="str">
        <f t="shared" si="11"/>
        <v/>
      </c>
    </row>
    <row r="329" spans="1:43" ht="14.5">
      <c r="A329" s="117"/>
      <c r="B329" s="201"/>
      <c r="C329" s="209"/>
      <c r="D329" s="210"/>
      <c r="E329" s="131"/>
      <c r="F329" s="132"/>
      <c r="G329" s="131"/>
      <c r="H329" s="117"/>
      <c r="I329" s="201"/>
      <c r="J329" s="201"/>
      <c r="K329" s="202"/>
      <c r="L329" s="202"/>
      <c r="M329" s="202"/>
      <c r="N329" s="201"/>
      <c r="O329" s="201"/>
      <c r="P329" s="202"/>
      <c r="Q329" s="202"/>
      <c r="R329" s="207"/>
      <c r="S329" s="204"/>
      <c r="T329" s="204"/>
      <c r="U329" s="205"/>
      <c r="V329" s="40" t="str" cm="1">
        <f t="array" ref="V3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29" s="15" t="str">
        <f>_xlfn.LET(_xlpm.var,MitarbeiterFTE[[#This Row],[Name]]&amp;"|"&amp;MitarbeiterFTE[[#This Row],[Vorhaben]]&amp;"|"&amp;MitarbeiterFTE[[#This Row],[Monat]]&amp;"|"&amp;MitarbeiterFTE[[#This Row],[Jahr]], IF(_xlpm.var="|||","input missing",_xlpm.var))</f>
        <v>input missing</v>
      </c>
      <c r="AB329" s="15" t="e">
        <f>_xlfn.LET(
_xlpm.start,DATE(MitarbeiterFTE[[#This Row],[Jahr]],MitarbeiterFTE[[#This Row],[Monat]],1),
_xlpm.end,EOMONTH(_xlpm.start,0),
NETWORKDAYS(_xlpm.start,_xlpm.end))</f>
        <v>#NUM!</v>
      </c>
      <c r="AC329" s="318" t="e">
        <f>MitarbeiterFTE[[#This Row],[BWD]]-MitarbeiterFTE[[#This Row],[Sum Abwesend]]</f>
        <v>#NUM!</v>
      </c>
      <c r="AD329" s="318">
        <f>SUMIFS(MitarbeiterFTE[BWD],MitarbeiterFTE[Jahr],MitarbeiterFTE[[#This Row],[Jahr]],MitarbeiterFTE[Name],MitarbeiterFTE[[#This Row],[Name]])</f>
        <v>0</v>
      </c>
      <c r="AE329" s="318">
        <f>SUMIFS(MitarbeiterFTE[NWD],MitarbeiterFTE[Jahr],MitarbeiterFTE[[#This Row],[Jahr]],MitarbeiterFTE[Name],MitarbeiterFTE[[#This Row],[Name]])</f>
        <v>0</v>
      </c>
      <c r="AF329" s="15" t="str">
        <f>IF(MitarbeiterFTE[[#This Row],[HS]]="ja",2,IF(MitarbeiterFTE[[#This Row],[Tech]]="ja",1,IF(MitarbeiterFTE[[#This Row],[Sonst]]="ja",0,"input missing")))</f>
        <v>input missing</v>
      </c>
      <c r="AG329" s="130"/>
      <c r="AH329" s="117"/>
      <c r="AI329" s="408"/>
      <c r="AJ329" s="404"/>
      <c r="AK329" s="412"/>
      <c r="AL329" s="15" cm="1">
        <f t="array" ref="AL3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29" s="15" t="str">
        <f>IF(Table6[[#This Row],[FT/WE]]=2,"",Table6[[#This Row],[Name]]&amp;Table6[[#This Row],[Tag]])</f>
        <v/>
      </c>
      <c r="AN329" s="117"/>
      <c r="AP329" s="14" t="str">
        <f t="shared" si="10"/>
        <v/>
      </c>
      <c r="AQ329" s="14" t="str">
        <f t="shared" si="11"/>
        <v/>
      </c>
    </row>
    <row r="330" spans="1:43" ht="14.5">
      <c r="A330" s="117"/>
      <c r="B330" s="201"/>
      <c r="C330" s="209"/>
      <c r="D330" s="210"/>
      <c r="E330" s="131"/>
      <c r="F330" s="132"/>
      <c r="G330" s="131"/>
      <c r="H330" s="117"/>
      <c r="I330" s="201"/>
      <c r="J330" s="201"/>
      <c r="K330" s="202"/>
      <c r="L330" s="202"/>
      <c r="M330" s="202"/>
      <c r="N330" s="201"/>
      <c r="O330" s="201"/>
      <c r="P330" s="202"/>
      <c r="Q330" s="202"/>
      <c r="R330" s="207"/>
      <c r="S330" s="204"/>
      <c r="T330" s="204"/>
      <c r="U330" s="205"/>
      <c r="V330" s="40" t="str" cm="1">
        <f t="array" ref="V3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0" s="15" t="str">
        <f>_xlfn.LET(_xlpm.var,MitarbeiterFTE[[#This Row],[Name]]&amp;"|"&amp;MitarbeiterFTE[[#This Row],[Vorhaben]]&amp;"|"&amp;MitarbeiterFTE[[#This Row],[Monat]]&amp;"|"&amp;MitarbeiterFTE[[#This Row],[Jahr]], IF(_xlpm.var="|||","input missing",_xlpm.var))</f>
        <v>input missing</v>
      </c>
      <c r="AB330" s="15" t="e">
        <f>_xlfn.LET(
_xlpm.start,DATE(MitarbeiterFTE[[#This Row],[Jahr]],MitarbeiterFTE[[#This Row],[Monat]],1),
_xlpm.end,EOMONTH(_xlpm.start,0),
NETWORKDAYS(_xlpm.start,_xlpm.end))</f>
        <v>#NUM!</v>
      </c>
      <c r="AC330" s="318" t="e">
        <f>MitarbeiterFTE[[#This Row],[BWD]]-MitarbeiterFTE[[#This Row],[Sum Abwesend]]</f>
        <v>#NUM!</v>
      </c>
      <c r="AD330" s="318">
        <f>SUMIFS(MitarbeiterFTE[BWD],MitarbeiterFTE[Jahr],MitarbeiterFTE[[#This Row],[Jahr]],MitarbeiterFTE[Name],MitarbeiterFTE[[#This Row],[Name]])</f>
        <v>0</v>
      </c>
      <c r="AE330" s="318">
        <f>SUMIFS(MitarbeiterFTE[NWD],MitarbeiterFTE[Jahr],MitarbeiterFTE[[#This Row],[Jahr]],MitarbeiterFTE[Name],MitarbeiterFTE[[#This Row],[Name]])</f>
        <v>0</v>
      </c>
      <c r="AF330" s="15" t="str">
        <f>IF(MitarbeiterFTE[[#This Row],[HS]]="ja",2,IF(MitarbeiterFTE[[#This Row],[Tech]]="ja",1,IF(MitarbeiterFTE[[#This Row],[Sonst]]="ja",0,"input missing")))</f>
        <v>input missing</v>
      </c>
      <c r="AG330" s="130"/>
      <c r="AH330" s="117"/>
      <c r="AI330" s="408"/>
      <c r="AJ330" s="404"/>
      <c r="AK330" s="412"/>
      <c r="AL330" s="15" cm="1">
        <f t="array" ref="AL3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0" s="15" t="str">
        <f>IF(Table6[[#This Row],[FT/WE]]=2,"",Table6[[#This Row],[Name]]&amp;Table6[[#This Row],[Tag]])</f>
        <v/>
      </c>
      <c r="AN330" s="117"/>
      <c r="AP330" s="14" t="str">
        <f t="shared" si="10"/>
        <v/>
      </c>
      <c r="AQ330" s="14" t="str">
        <f t="shared" si="11"/>
        <v/>
      </c>
    </row>
    <row r="331" spans="1:43" ht="14.5">
      <c r="A331" s="117"/>
      <c r="B331" s="201"/>
      <c r="C331" s="209"/>
      <c r="D331" s="210"/>
      <c r="E331" s="131"/>
      <c r="F331" s="132"/>
      <c r="G331" s="131"/>
      <c r="H331" s="117"/>
      <c r="I331" s="201"/>
      <c r="J331" s="201"/>
      <c r="K331" s="202"/>
      <c r="L331" s="202"/>
      <c r="M331" s="202"/>
      <c r="N331" s="201"/>
      <c r="O331" s="201"/>
      <c r="P331" s="202"/>
      <c r="Q331" s="202"/>
      <c r="R331" s="207"/>
      <c r="S331" s="204"/>
      <c r="T331" s="204"/>
      <c r="U331" s="205"/>
      <c r="V331" s="40" t="str" cm="1">
        <f t="array" ref="V3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1" s="15" t="str">
        <f>_xlfn.LET(_xlpm.var,MitarbeiterFTE[[#This Row],[Name]]&amp;"|"&amp;MitarbeiterFTE[[#This Row],[Vorhaben]]&amp;"|"&amp;MitarbeiterFTE[[#This Row],[Monat]]&amp;"|"&amp;MitarbeiterFTE[[#This Row],[Jahr]], IF(_xlpm.var="|||","input missing",_xlpm.var))</f>
        <v>input missing</v>
      </c>
      <c r="AB331" s="15" t="e">
        <f>_xlfn.LET(
_xlpm.start,DATE(MitarbeiterFTE[[#This Row],[Jahr]],MitarbeiterFTE[[#This Row],[Monat]],1),
_xlpm.end,EOMONTH(_xlpm.start,0),
NETWORKDAYS(_xlpm.start,_xlpm.end))</f>
        <v>#NUM!</v>
      </c>
      <c r="AC331" s="318" t="e">
        <f>MitarbeiterFTE[[#This Row],[BWD]]-MitarbeiterFTE[[#This Row],[Sum Abwesend]]</f>
        <v>#NUM!</v>
      </c>
      <c r="AD331" s="318">
        <f>SUMIFS(MitarbeiterFTE[BWD],MitarbeiterFTE[Jahr],MitarbeiterFTE[[#This Row],[Jahr]],MitarbeiterFTE[Name],MitarbeiterFTE[[#This Row],[Name]])</f>
        <v>0</v>
      </c>
      <c r="AE331" s="318">
        <f>SUMIFS(MitarbeiterFTE[NWD],MitarbeiterFTE[Jahr],MitarbeiterFTE[[#This Row],[Jahr]],MitarbeiterFTE[Name],MitarbeiterFTE[[#This Row],[Name]])</f>
        <v>0</v>
      </c>
      <c r="AF331" s="15" t="str">
        <f>IF(MitarbeiterFTE[[#This Row],[HS]]="ja",2,IF(MitarbeiterFTE[[#This Row],[Tech]]="ja",1,IF(MitarbeiterFTE[[#This Row],[Sonst]]="ja",0,"input missing")))</f>
        <v>input missing</v>
      </c>
      <c r="AG331" s="130"/>
      <c r="AH331" s="117"/>
      <c r="AI331" s="408"/>
      <c r="AJ331" s="404"/>
      <c r="AK331" s="412"/>
      <c r="AL331" s="15" cm="1">
        <f t="array" ref="AL3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1" s="15" t="str">
        <f>IF(Table6[[#This Row],[FT/WE]]=2,"",Table6[[#This Row],[Name]]&amp;Table6[[#This Row],[Tag]])</f>
        <v/>
      </c>
      <c r="AN331" s="117"/>
      <c r="AP331" s="14" t="str">
        <f t="shared" si="10"/>
        <v/>
      </c>
      <c r="AQ331" s="14" t="str">
        <f t="shared" si="11"/>
        <v/>
      </c>
    </row>
    <row r="332" spans="1:43" ht="14.5">
      <c r="A332" s="117"/>
      <c r="B332" s="201"/>
      <c r="C332" s="209"/>
      <c r="D332" s="210"/>
      <c r="E332" s="131"/>
      <c r="F332" s="132"/>
      <c r="G332" s="131"/>
      <c r="H332" s="117"/>
      <c r="I332" s="201"/>
      <c r="J332" s="201"/>
      <c r="K332" s="202"/>
      <c r="L332" s="202"/>
      <c r="M332" s="202"/>
      <c r="N332" s="201"/>
      <c r="O332" s="201"/>
      <c r="P332" s="202"/>
      <c r="Q332" s="202"/>
      <c r="R332" s="207"/>
      <c r="S332" s="204"/>
      <c r="T332" s="204"/>
      <c r="U332" s="205"/>
      <c r="V332" s="40" t="str" cm="1">
        <f t="array" ref="V3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2" s="15" t="str">
        <f>_xlfn.LET(_xlpm.var,MitarbeiterFTE[[#This Row],[Name]]&amp;"|"&amp;MitarbeiterFTE[[#This Row],[Vorhaben]]&amp;"|"&amp;MitarbeiterFTE[[#This Row],[Monat]]&amp;"|"&amp;MitarbeiterFTE[[#This Row],[Jahr]], IF(_xlpm.var="|||","input missing",_xlpm.var))</f>
        <v>input missing</v>
      </c>
      <c r="AB332" s="15" t="e">
        <f>_xlfn.LET(
_xlpm.start,DATE(MitarbeiterFTE[[#This Row],[Jahr]],MitarbeiterFTE[[#This Row],[Monat]],1),
_xlpm.end,EOMONTH(_xlpm.start,0),
NETWORKDAYS(_xlpm.start,_xlpm.end))</f>
        <v>#NUM!</v>
      </c>
      <c r="AC332" s="318" t="e">
        <f>MitarbeiterFTE[[#This Row],[BWD]]-MitarbeiterFTE[[#This Row],[Sum Abwesend]]</f>
        <v>#NUM!</v>
      </c>
      <c r="AD332" s="318">
        <f>SUMIFS(MitarbeiterFTE[BWD],MitarbeiterFTE[Jahr],MitarbeiterFTE[[#This Row],[Jahr]],MitarbeiterFTE[Name],MitarbeiterFTE[[#This Row],[Name]])</f>
        <v>0</v>
      </c>
      <c r="AE332" s="318">
        <f>SUMIFS(MitarbeiterFTE[NWD],MitarbeiterFTE[Jahr],MitarbeiterFTE[[#This Row],[Jahr]],MitarbeiterFTE[Name],MitarbeiterFTE[[#This Row],[Name]])</f>
        <v>0</v>
      </c>
      <c r="AF332" s="15" t="str">
        <f>IF(MitarbeiterFTE[[#This Row],[HS]]="ja",2,IF(MitarbeiterFTE[[#This Row],[Tech]]="ja",1,IF(MitarbeiterFTE[[#This Row],[Sonst]]="ja",0,"input missing")))</f>
        <v>input missing</v>
      </c>
      <c r="AG332" s="130"/>
      <c r="AH332" s="117"/>
      <c r="AI332" s="408"/>
      <c r="AJ332" s="404"/>
      <c r="AK332" s="412"/>
      <c r="AL332" s="15" cm="1">
        <f t="array" ref="AL3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2" s="15" t="str">
        <f>IF(Table6[[#This Row],[FT/WE]]=2,"",Table6[[#This Row],[Name]]&amp;Table6[[#This Row],[Tag]])</f>
        <v/>
      </c>
      <c r="AN332" s="117"/>
      <c r="AP332" s="14" t="str">
        <f t="shared" si="10"/>
        <v/>
      </c>
      <c r="AQ332" s="14" t="str">
        <f t="shared" si="11"/>
        <v/>
      </c>
    </row>
    <row r="333" spans="1:43" ht="14.5">
      <c r="A333" s="117"/>
      <c r="B333" s="201"/>
      <c r="C333" s="209"/>
      <c r="D333" s="210"/>
      <c r="E333" s="131"/>
      <c r="F333" s="132"/>
      <c r="G333" s="131"/>
      <c r="H333" s="117"/>
      <c r="I333" s="201"/>
      <c r="J333" s="201"/>
      <c r="K333" s="202"/>
      <c r="L333" s="202"/>
      <c r="M333" s="202"/>
      <c r="N333" s="201"/>
      <c r="O333" s="201"/>
      <c r="P333" s="202"/>
      <c r="Q333" s="202"/>
      <c r="R333" s="207"/>
      <c r="S333" s="204"/>
      <c r="T333" s="204"/>
      <c r="U333" s="205"/>
      <c r="V333" s="40" t="str" cm="1">
        <f t="array" ref="V3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3" s="15" t="str">
        <f>_xlfn.LET(_xlpm.var,MitarbeiterFTE[[#This Row],[Name]]&amp;"|"&amp;MitarbeiterFTE[[#This Row],[Vorhaben]]&amp;"|"&amp;MitarbeiterFTE[[#This Row],[Monat]]&amp;"|"&amp;MitarbeiterFTE[[#This Row],[Jahr]], IF(_xlpm.var="|||","input missing",_xlpm.var))</f>
        <v>input missing</v>
      </c>
      <c r="AB333" s="15" t="e">
        <f>_xlfn.LET(
_xlpm.start,DATE(MitarbeiterFTE[[#This Row],[Jahr]],MitarbeiterFTE[[#This Row],[Monat]],1),
_xlpm.end,EOMONTH(_xlpm.start,0),
NETWORKDAYS(_xlpm.start,_xlpm.end))</f>
        <v>#NUM!</v>
      </c>
      <c r="AC333" s="318" t="e">
        <f>MitarbeiterFTE[[#This Row],[BWD]]-MitarbeiterFTE[[#This Row],[Sum Abwesend]]</f>
        <v>#NUM!</v>
      </c>
      <c r="AD333" s="318">
        <f>SUMIFS(MitarbeiterFTE[BWD],MitarbeiterFTE[Jahr],MitarbeiterFTE[[#This Row],[Jahr]],MitarbeiterFTE[Name],MitarbeiterFTE[[#This Row],[Name]])</f>
        <v>0</v>
      </c>
      <c r="AE333" s="318">
        <f>SUMIFS(MitarbeiterFTE[NWD],MitarbeiterFTE[Jahr],MitarbeiterFTE[[#This Row],[Jahr]],MitarbeiterFTE[Name],MitarbeiterFTE[[#This Row],[Name]])</f>
        <v>0</v>
      </c>
      <c r="AF333" s="15" t="str">
        <f>IF(MitarbeiterFTE[[#This Row],[HS]]="ja",2,IF(MitarbeiterFTE[[#This Row],[Tech]]="ja",1,IF(MitarbeiterFTE[[#This Row],[Sonst]]="ja",0,"input missing")))</f>
        <v>input missing</v>
      </c>
      <c r="AG333" s="130"/>
      <c r="AH333" s="117"/>
      <c r="AI333" s="408"/>
      <c r="AJ333" s="404"/>
      <c r="AK333" s="412"/>
      <c r="AL333" s="15" cm="1">
        <f t="array" ref="AL3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3" s="15" t="str">
        <f>IF(Table6[[#This Row],[FT/WE]]=2,"",Table6[[#This Row],[Name]]&amp;Table6[[#This Row],[Tag]])</f>
        <v/>
      </c>
      <c r="AN333" s="117"/>
      <c r="AP333" s="14" t="str">
        <f t="shared" ref="AP333:AP396" si="12">IF(AO333&amp;"1"&lt;&gt;"1",RIGHT(AO333,4),"")</f>
        <v/>
      </c>
      <c r="AQ333" s="14" t="str">
        <f t="shared" ref="AQ333:AQ396" si="13">IF(AO333&amp;"1"="1","",LEFT(AO333,LEN(AO333)-5))</f>
        <v/>
      </c>
    </row>
    <row r="334" spans="1:43" ht="14.5">
      <c r="A334" s="117"/>
      <c r="B334" s="201"/>
      <c r="C334" s="209"/>
      <c r="D334" s="210"/>
      <c r="E334" s="131"/>
      <c r="F334" s="132"/>
      <c r="G334" s="131"/>
      <c r="H334" s="117"/>
      <c r="I334" s="201"/>
      <c r="J334" s="201"/>
      <c r="K334" s="202"/>
      <c r="L334" s="202"/>
      <c r="M334" s="202"/>
      <c r="N334" s="201"/>
      <c r="O334" s="201"/>
      <c r="P334" s="202"/>
      <c r="Q334" s="202"/>
      <c r="R334" s="207"/>
      <c r="S334" s="204"/>
      <c r="T334" s="204"/>
      <c r="U334" s="205"/>
      <c r="V334" s="40" t="str" cm="1">
        <f t="array" ref="V3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4" s="15" t="str">
        <f>_xlfn.LET(_xlpm.var,MitarbeiterFTE[[#This Row],[Name]]&amp;"|"&amp;MitarbeiterFTE[[#This Row],[Vorhaben]]&amp;"|"&amp;MitarbeiterFTE[[#This Row],[Monat]]&amp;"|"&amp;MitarbeiterFTE[[#This Row],[Jahr]], IF(_xlpm.var="|||","input missing",_xlpm.var))</f>
        <v>input missing</v>
      </c>
      <c r="AB334" s="15" t="e">
        <f>_xlfn.LET(
_xlpm.start,DATE(MitarbeiterFTE[[#This Row],[Jahr]],MitarbeiterFTE[[#This Row],[Monat]],1),
_xlpm.end,EOMONTH(_xlpm.start,0),
NETWORKDAYS(_xlpm.start,_xlpm.end))</f>
        <v>#NUM!</v>
      </c>
      <c r="AC334" s="318" t="e">
        <f>MitarbeiterFTE[[#This Row],[BWD]]-MitarbeiterFTE[[#This Row],[Sum Abwesend]]</f>
        <v>#NUM!</v>
      </c>
      <c r="AD334" s="318">
        <f>SUMIFS(MitarbeiterFTE[BWD],MitarbeiterFTE[Jahr],MitarbeiterFTE[[#This Row],[Jahr]],MitarbeiterFTE[Name],MitarbeiterFTE[[#This Row],[Name]])</f>
        <v>0</v>
      </c>
      <c r="AE334" s="318">
        <f>SUMIFS(MitarbeiterFTE[NWD],MitarbeiterFTE[Jahr],MitarbeiterFTE[[#This Row],[Jahr]],MitarbeiterFTE[Name],MitarbeiterFTE[[#This Row],[Name]])</f>
        <v>0</v>
      </c>
      <c r="AF334" s="15" t="str">
        <f>IF(MitarbeiterFTE[[#This Row],[HS]]="ja",2,IF(MitarbeiterFTE[[#This Row],[Tech]]="ja",1,IF(MitarbeiterFTE[[#This Row],[Sonst]]="ja",0,"input missing")))</f>
        <v>input missing</v>
      </c>
      <c r="AG334" s="130"/>
      <c r="AH334" s="117"/>
      <c r="AI334" s="408"/>
      <c r="AJ334" s="404"/>
      <c r="AK334" s="412"/>
      <c r="AL334" s="15" cm="1">
        <f t="array" ref="AL3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4" s="15" t="str">
        <f>IF(Table6[[#This Row],[FT/WE]]=2,"",Table6[[#This Row],[Name]]&amp;Table6[[#This Row],[Tag]])</f>
        <v/>
      </c>
      <c r="AN334" s="117"/>
      <c r="AP334" s="14" t="str">
        <f t="shared" si="12"/>
        <v/>
      </c>
      <c r="AQ334" s="14" t="str">
        <f t="shared" si="13"/>
        <v/>
      </c>
    </row>
    <row r="335" spans="1:43" ht="14.5">
      <c r="A335" s="117"/>
      <c r="B335" s="201"/>
      <c r="C335" s="209"/>
      <c r="D335" s="210"/>
      <c r="E335" s="131"/>
      <c r="F335" s="132"/>
      <c r="G335" s="131"/>
      <c r="H335" s="117"/>
      <c r="I335" s="201"/>
      <c r="J335" s="201"/>
      <c r="K335" s="202"/>
      <c r="L335" s="202"/>
      <c r="M335" s="202"/>
      <c r="N335" s="201"/>
      <c r="O335" s="201"/>
      <c r="P335" s="202"/>
      <c r="Q335" s="202"/>
      <c r="R335" s="207"/>
      <c r="S335" s="204"/>
      <c r="T335" s="204"/>
      <c r="U335" s="205"/>
      <c r="V335" s="40" t="str" cm="1">
        <f t="array" ref="V3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5" s="15" t="str">
        <f>_xlfn.LET(_xlpm.var,MitarbeiterFTE[[#This Row],[Name]]&amp;"|"&amp;MitarbeiterFTE[[#This Row],[Vorhaben]]&amp;"|"&amp;MitarbeiterFTE[[#This Row],[Monat]]&amp;"|"&amp;MitarbeiterFTE[[#This Row],[Jahr]], IF(_xlpm.var="|||","input missing",_xlpm.var))</f>
        <v>input missing</v>
      </c>
      <c r="AB335" s="15" t="e">
        <f>_xlfn.LET(
_xlpm.start,DATE(MitarbeiterFTE[[#This Row],[Jahr]],MitarbeiterFTE[[#This Row],[Monat]],1),
_xlpm.end,EOMONTH(_xlpm.start,0),
NETWORKDAYS(_xlpm.start,_xlpm.end))</f>
        <v>#NUM!</v>
      </c>
      <c r="AC335" s="318" t="e">
        <f>MitarbeiterFTE[[#This Row],[BWD]]-MitarbeiterFTE[[#This Row],[Sum Abwesend]]</f>
        <v>#NUM!</v>
      </c>
      <c r="AD335" s="318">
        <f>SUMIFS(MitarbeiterFTE[BWD],MitarbeiterFTE[Jahr],MitarbeiterFTE[[#This Row],[Jahr]],MitarbeiterFTE[Name],MitarbeiterFTE[[#This Row],[Name]])</f>
        <v>0</v>
      </c>
      <c r="AE335" s="318">
        <f>SUMIFS(MitarbeiterFTE[NWD],MitarbeiterFTE[Jahr],MitarbeiterFTE[[#This Row],[Jahr]],MitarbeiterFTE[Name],MitarbeiterFTE[[#This Row],[Name]])</f>
        <v>0</v>
      </c>
      <c r="AF335" s="15" t="str">
        <f>IF(MitarbeiterFTE[[#This Row],[HS]]="ja",2,IF(MitarbeiterFTE[[#This Row],[Tech]]="ja",1,IF(MitarbeiterFTE[[#This Row],[Sonst]]="ja",0,"input missing")))</f>
        <v>input missing</v>
      </c>
      <c r="AG335" s="130"/>
      <c r="AH335" s="117"/>
      <c r="AI335" s="408"/>
      <c r="AJ335" s="404"/>
      <c r="AK335" s="412"/>
      <c r="AL335" s="15" cm="1">
        <f t="array" ref="AL3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5" s="15" t="str">
        <f>IF(Table6[[#This Row],[FT/WE]]=2,"",Table6[[#This Row],[Name]]&amp;Table6[[#This Row],[Tag]])</f>
        <v/>
      </c>
      <c r="AN335" s="117"/>
      <c r="AP335" s="14" t="str">
        <f t="shared" si="12"/>
        <v/>
      </c>
      <c r="AQ335" s="14" t="str">
        <f t="shared" si="13"/>
        <v/>
      </c>
    </row>
    <row r="336" spans="1:43" ht="14.5">
      <c r="A336" s="117"/>
      <c r="B336" s="201"/>
      <c r="C336" s="209"/>
      <c r="D336" s="210"/>
      <c r="E336" s="131"/>
      <c r="F336" s="132"/>
      <c r="G336" s="131"/>
      <c r="H336" s="117"/>
      <c r="I336" s="201"/>
      <c r="J336" s="201"/>
      <c r="K336" s="202"/>
      <c r="L336" s="202"/>
      <c r="M336" s="202"/>
      <c r="N336" s="201"/>
      <c r="O336" s="201"/>
      <c r="P336" s="202"/>
      <c r="Q336" s="202"/>
      <c r="R336" s="207"/>
      <c r="S336" s="204"/>
      <c r="T336" s="204"/>
      <c r="U336" s="205"/>
      <c r="V336" s="40" t="str" cm="1">
        <f t="array" ref="V3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6" s="15" t="str">
        <f>_xlfn.LET(_xlpm.var,MitarbeiterFTE[[#This Row],[Name]]&amp;"|"&amp;MitarbeiterFTE[[#This Row],[Vorhaben]]&amp;"|"&amp;MitarbeiterFTE[[#This Row],[Monat]]&amp;"|"&amp;MitarbeiterFTE[[#This Row],[Jahr]], IF(_xlpm.var="|||","input missing",_xlpm.var))</f>
        <v>input missing</v>
      </c>
      <c r="AB336" s="15" t="e">
        <f>_xlfn.LET(
_xlpm.start,DATE(MitarbeiterFTE[[#This Row],[Jahr]],MitarbeiterFTE[[#This Row],[Monat]],1),
_xlpm.end,EOMONTH(_xlpm.start,0),
NETWORKDAYS(_xlpm.start,_xlpm.end))</f>
        <v>#NUM!</v>
      </c>
      <c r="AC336" s="318" t="e">
        <f>MitarbeiterFTE[[#This Row],[BWD]]-MitarbeiterFTE[[#This Row],[Sum Abwesend]]</f>
        <v>#NUM!</v>
      </c>
      <c r="AD336" s="318">
        <f>SUMIFS(MitarbeiterFTE[BWD],MitarbeiterFTE[Jahr],MitarbeiterFTE[[#This Row],[Jahr]],MitarbeiterFTE[Name],MitarbeiterFTE[[#This Row],[Name]])</f>
        <v>0</v>
      </c>
      <c r="AE336" s="318">
        <f>SUMIFS(MitarbeiterFTE[NWD],MitarbeiterFTE[Jahr],MitarbeiterFTE[[#This Row],[Jahr]],MitarbeiterFTE[Name],MitarbeiterFTE[[#This Row],[Name]])</f>
        <v>0</v>
      </c>
      <c r="AF336" s="15" t="str">
        <f>IF(MitarbeiterFTE[[#This Row],[HS]]="ja",2,IF(MitarbeiterFTE[[#This Row],[Tech]]="ja",1,IF(MitarbeiterFTE[[#This Row],[Sonst]]="ja",0,"input missing")))</f>
        <v>input missing</v>
      </c>
      <c r="AG336" s="130"/>
      <c r="AH336" s="117"/>
      <c r="AI336" s="408"/>
      <c r="AJ336" s="404"/>
      <c r="AK336" s="412"/>
      <c r="AL336" s="15" cm="1">
        <f t="array" ref="AL3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6" s="15" t="str">
        <f>IF(Table6[[#This Row],[FT/WE]]=2,"",Table6[[#This Row],[Name]]&amp;Table6[[#This Row],[Tag]])</f>
        <v/>
      </c>
      <c r="AN336" s="117"/>
      <c r="AP336" s="14" t="str">
        <f t="shared" si="12"/>
        <v/>
      </c>
      <c r="AQ336" s="14" t="str">
        <f t="shared" si="13"/>
        <v/>
      </c>
    </row>
    <row r="337" spans="1:43" ht="14.5">
      <c r="A337" s="117"/>
      <c r="B337" s="201"/>
      <c r="C337" s="209"/>
      <c r="D337" s="210"/>
      <c r="E337" s="131"/>
      <c r="F337" s="132"/>
      <c r="G337" s="131"/>
      <c r="H337" s="117"/>
      <c r="I337" s="201"/>
      <c r="J337" s="201"/>
      <c r="K337" s="202"/>
      <c r="L337" s="202"/>
      <c r="M337" s="202"/>
      <c r="N337" s="201"/>
      <c r="O337" s="201"/>
      <c r="P337" s="202"/>
      <c r="Q337" s="202"/>
      <c r="R337" s="207"/>
      <c r="S337" s="204"/>
      <c r="T337" s="204"/>
      <c r="U337" s="205"/>
      <c r="V337" s="40" t="str" cm="1">
        <f t="array" ref="V3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7" s="15" t="str">
        <f>_xlfn.LET(_xlpm.var,MitarbeiterFTE[[#This Row],[Name]]&amp;"|"&amp;MitarbeiterFTE[[#This Row],[Vorhaben]]&amp;"|"&amp;MitarbeiterFTE[[#This Row],[Monat]]&amp;"|"&amp;MitarbeiterFTE[[#This Row],[Jahr]], IF(_xlpm.var="|||","input missing",_xlpm.var))</f>
        <v>input missing</v>
      </c>
      <c r="AB337" s="15" t="e">
        <f>_xlfn.LET(
_xlpm.start,DATE(MitarbeiterFTE[[#This Row],[Jahr]],MitarbeiterFTE[[#This Row],[Monat]],1),
_xlpm.end,EOMONTH(_xlpm.start,0),
NETWORKDAYS(_xlpm.start,_xlpm.end))</f>
        <v>#NUM!</v>
      </c>
      <c r="AC337" s="318" t="e">
        <f>MitarbeiterFTE[[#This Row],[BWD]]-MitarbeiterFTE[[#This Row],[Sum Abwesend]]</f>
        <v>#NUM!</v>
      </c>
      <c r="AD337" s="318">
        <f>SUMIFS(MitarbeiterFTE[BWD],MitarbeiterFTE[Jahr],MitarbeiterFTE[[#This Row],[Jahr]],MitarbeiterFTE[Name],MitarbeiterFTE[[#This Row],[Name]])</f>
        <v>0</v>
      </c>
      <c r="AE337" s="318">
        <f>SUMIFS(MitarbeiterFTE[NWD],MitarbeiterFTE[Jahr],MitarbeiterFTE[[#This Row],[Jahr]],MitarbeiterFTE[Name],MitarbeiterFTE[[#This Row],[Name]])</f>
        <v>0</v>
      </c>
      <c r="AF337" s="15" t="str">
        <f>IF(MitarbeiterFTE[[#This Row],[HS]]="ja",2,IF(MitarbeiterFTE[[#This Row],[Tech]]="ja",1,IF(MitarbeiterFTE[[#This Row],[Sonst]]="ja",0,"input missing")))</f>
        <v>input missing</v>
      </c>
      <c r="AG337" s="130"/>
      <c r="AH337" s="117"/>
      <c r="AI337" s="408"/>
      <c r="AJ337" s="404"/>
      <c r="AK337" s="412"/>
      <c r="AL337" s="15" cm="1">
        <f t="array" ref="AL3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7" s="15" t="str">
        <f>IF(Table6[[#This Row],[FT/WE]]=2,"",Table6[[#This Row],[Name]]&amp;Table6[[#This Row],[Tag]])</f>
        <v/>
      </c>
      <c r="AN337" s="117"/>
      <c r="AP337" s="14" t="str">
        <f t="shared" si="12"/>
        <v/>
      </c>
      <c r="AQ337" s="14" t="str">
        <f t="shared" si="13"/>
        <v/>
      </c>
    </row>
    <row r="338" spans="1:43" ht="14.5">
      <c r="A338" s="117"/>
      <c r="B338" s="201"/>
      <c r="C338" s="209"/>
      <c r="D338" s="210"/>
      <c r="E338" s="131"/>
      <c r="F338" s="132"/>
      <c r="G338" s="131"/>
      <c r="H338" s="117"/>
      <c r="I338" s="201"/>
      <c r="J338" s="201"/>
      <c r="K338" s="202"/>
      <c r="L338" s="202"/>
      <c r="M338" s="202"/>
      <c r="N338" s="201"/>
      <c r="O338" s="201"/>
      <c r="P338" s="202"/>
      <c r="Q338" s="202"/>
      <c r="R338" s="207"/>
      <c r="S338" s="204"/>
      <c r="T338" s="204"/>
      <c r="U338" s="205"/>
      <c r="V338" s="40" t="str" cm="1">
        <f t="array" ref="V3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8" s="15" t="str">
        <f>_xlfn.LET(_xlpm.var,MitarbeiterFTE[[#This Row],[Name]]&amp;"|"&amp;MitarbeiterFTE[[#This Row],[Vorhaben]]&amp;"|"&amp;MitarbeiterFTE[[#This Row],[Monat]]&amp;"|"&amp;MitarbeiterFTE[[#This Row],[Jahr]], IF(_xlpm.var="|||","input missing",_xlpm.var))</f>
        <v>input missing</v>
      </c>
      <c r="AB338" s="15" t="e">
        <f>_xlfn.LET(
_xlpm.start,DATE(MitarbeiterFTE[[#This Row],[Jahr]],MitarbeiterFTE[[#This Row],[Monat]],1),
_xlpm.end,EOMONTH(_xlpm.start,0),
NETWORKDAYS(_xlpm.start,_xlpm.end))</f>
        <v>#NUM!</v>
      </c>
      <c r="AC338" s="318" t="e">
        <f>MitarbeiterFTE[[#This Row],[BWD]]-MitarbeiterFTE[[#This Row],[Sum Abwesend]]</f>
        <v>#NUM!</v>
      </c>
      <c r="AD338" s="318">
        <f>SUMIFS(MitarbeiterFTE[BWD],MitarbeiterFTE[Jahr],MitarbeiterFTE[[#This Row],[Jahr]],MitarbeiterFTE[Name],MitarbeiterFTE[[#This Row],[Name]])</f>
        <v>0</v>
      </c>
      <c r="AE338" s="318">
        <f>SUMIFS(MitarbeiterFTE[NWD],MitarbeiterFTE[Jahr],MitarbeiterFTE[[#This Row],[Jahr]],MitarbeiterFTE[Name],MitarbeiterFTE[[#This Row],[Name]])</f>
        <v>0</v>
      </c>
      <c r="AF338" s="15" t="str">
        <f>IF(MitarbeiterFTE[[#This Row],[HS]]="ja",2,IF(MitarbeiterFTE[[#This Row],[Tech]]="ja",1,IF(MitarbeiterFTE[[#This Row],[Sonst]]="ja",0,"input missing")))</f>
        <v>input missing</v>
      </c>
      <c r="AG338" s="130"/>
      <c r="AH338" s="117"/>
      <c r="AI338" s="408"/>
      <c r="AJ338" s="404"/>
      <c r="AK338" s="412"/>
      <c r="AL338" s="15" cm="1">
        <f t="array" ref="AL3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8" s="15" t="str">
        <f>IF(Table6[[#This Row],[FT/WE]]=2,"",Table6[[#This Row],[Name]]&amp;Table6[[#This Row],[Tag]])</f>
        <v/>
      </c>
      <c r="AN338" s="117"/>
      <c r="AP338" s="14" t="str">
        <f t="shared" si="12"/>
        <v/>
      </c>
      <c r="AQ338" s="14" t="str">
        <f t="shared" si="13"/>
        <v/>
      </c>
    </row>
    <row r="339" spans="1:43" ht="14.5">
      <c r="A339" s="117"/>
      <c r="B339" s="201"/>
      <c r="C339" s="209"/>
      <c r="D339" s="210"/>
      <c r="E339" s="131"/>
      <c r="F339" s="132"/>
      <c r="G339" s="131"/>
      <c r="H339" s="117"/>
      <c r="I339" s="201"/>
      <c r="J339" s="201"/>
      <c r="K339" s="202"/>
      <c r="L339" s="202"/>
      <c r="M339" s="202"/>
      <c r="N339" s="201"/>
      <c r="O339" s="201"/>
      <c r="P339" s="202"/>
      <c r="Q339" s="202"/>
      <c r="R339" s="207"/>
      <c r="S339" s="204"/>
      <c r="T339" s="204"/>
      <c r="U339" s="205"/>
      <c r="V339" s="40" t="str" cm="1">
        <f t="array" ref="V3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39" s="15" t="str">
        <f>_xlfn.LET(_xlpm.var,MitarbeiterFTE[[#This Row],[Name]]&amp;"|"&amp;MitarbeiterFTE[[#This Row],[Vorhaben]]&amp;"|"&amp;MitarbeiterFTE[[#This Row],[Monat]]&amp;"|"&amp;MitarbeiterFTE[[#This Row],[Jahr]], IF(_xlpm.var="|||","input missing",_xlpm.var))</f>
        <v>input missing</v>
      </c>
      <c r="AB339" s="15" t="e">
        <f>_xlfn.LET(
_xlpm.start,DATE(MitarbeiterFTE[[#This Row],[Jahr]],MitarbeiterFTE[[#This Row],[Monat]],1),
_xlpm.end,EOMONTH(_xlpm.start,0),
NETWORKDAYS(_xlpm.start,_xlpm.end))</f>
        <v>#NUM!</v>
      </c>
      <c r="AC339" s="318" t="e">
        <f>MitarbeiterFTE[[#This Row],[BWD]]-MitarbeiterFTE[[#This Row],[Sum Abwesend]]</f>
        <v>#NUM!</v>
      </c>
      <c r="AD339" s="318">
        <f>SUMIFS(MitarbeiterFTE[BWD],MitarbeiterFTE[Jahr],MitarbeiterFTE[[#This Row],[Jahr]],MitarbeiterFTE[Name],MitarbeiterFTE[[#This Row],[Name]])</f>
        <v>0</v>
      </c>
      <c r="AE339" s="318">
        <f>SUMIFS(MitarbeiterFTE[NWD],MitarbeiterFTE[Jahr],MitarbeiterFTE[[#This Row],[Jahr]],MitarbeiterFTE[Name],MitarbeiterFTE[[#This Row],[Name]])</f>
        <v>0</v>
      </c>
      <c r="AF339" s="15" t="str">
        <f>IF(MitarbeiterFTE[[#This Row],[HS]]="ja",2,IF(MitarbeiterFTE[[#This Row],[Tech]]="ja",1,IF(MitarbeiterFTE[[#This Row],[Sonst]]="ja",0,"input missing")))</f>
        <v>input missing</v>
      </c>
      <c r="AG339" s="130"/>
      <c r="AH339" s="117"/>
      <c r="AI339" s="408"/>
      <c r="AJ339" s="404"/>
      <c r="AK339" s="412"/>
      <c r="AL339" s="15" cm="1">
        <f t="array" ref="AL3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39" s="15" t="str">
        <f>IF(Table6[[#This Row],[FT/WE]]=2,"",Table6[[#This Row],[Name]]&amp;Table6[[#This Row],[Tag]])</f>
        <v/>
      </c>
      <c r="AN339" s="117"/>
      <c r="AP339" s="14" t="str">
        <f t="shared" si="12"/>
        <v/>
      </c>
      <c r="AQ339" s="14" t="str">
        <f t="shared" si="13"/>
        <v/>
      </c>
    </row>
    <row r="340" spans="1:43" ht="14.5">
      <c r="A340" s="117"/>
      <c r="B340" s="201"/>
      <c r="C340" s="209"/>
      <c r="D340" s="210"/>
      <c r="E340" s="131"/>
      <c r="F340" s="132"/>
      <c r="G340" s="131"/>
      <c r="H340" s="117"/>
      <c r="I340" s="201"/>
      <c r="J340" s="201"/>
      <c r="K340" s="202"/>
      <c r="L340" s="202"/>
      <c r="M340" s="202"/>
      <c r="N340" s="201"/>
      <c r="O340" s="201"/>
      <c r="P340" s="202"/>
      <c r="Q340" s="202"/>
      <c r="R340" s="207"/>
      <c r="S340" s="204"/>
      <c r="T340" s="204"/>
      <c r="U340" s="205"/>
      <c r="V340" s="40" t="str" cm="1">
        <f t="array" ref="V3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0" s="15" t="str">
        <f>_xlfn.LET(_xlpm.var,MitarbeiterFTE[[#This Row],[Name]]&amp;"|"&amp;MitarbeiterFTE[[#This Row],[Vorhaben]]&amp;"|"&amp;MitarbeiterFTE[[#This Row],[Monat]]&amp;"|"&amp;MitarbeiterFTE[[#This Row],[Jahr]], IF(_xlpm.var="|||","input missing",_xlpm.var))</f>
        <v>input missing</v>
      </c>
      <c r="AB340" s="15" t="e">
        <f>_xlfn.LET(
_xlpm.start,DATE(MitarbeiterFTE[[#This Row],[Jahr]],MitarbeiterFTE[[#This Row],[Monat]],1),
_xlpm.end,EOMONTH(_xlpm.start,0),
NETWORKDAYS(_xlpm.start,_xlpm.end))</f>
        <v>#NUM!</v>
      </c>
      <c r="AC340" s="318" t="e">
        <f>MitarbeiterFTE[[#This Row],[BWD]]-MitarbeiterFTE[[#This Row],[Sum Abwesend]]</f>
        <v>#NUM!</v>
      </c>
      <c r="AD340" s="318">
        <f>SUMIFS(MitarbeiterFTE[BWD],MitarbeiterFTE[Jahr],MitarbeiterFTE[[#This Row],[Jahr]],MitarbeiterFTE[Name],MitarbeiterFTE[[#This Row],[Name]])</f>
        <v>0</v>
      </c>
      <c r="AE340" s="318">
        <f>SUMIFS(MitarbeiterFTE[NWD],MitarbeiterFTE[Jahr],MitarbeiterFTE[[#This Row],[Jahr]],MitarbeiterFTE[Name],MitarbeiterFTE[[#This Row],[Name]])</f>
        <v>0</v>
      </c>
      <c r="AF340" s="15" t="str">
        <f>IF(MitarbeiterFTE[[#This Row],[HS]]="ja",2,IF(MitarbeiterFTE[[#This Row],[Tech]]="ja",1,IF(MitarbeiterFTE[[#This Row],[Sonst]]="ja",0,"input missing")))</f>
        <v>input missing</v>
      </c>
      <c r="AG340" s="130"/>
      <c r="AH340" s="117"/>
      <c r="AI340" s="408"/>
      <c r="AJ340" s="404"/>
      <c r="AK340" s="412"/>
      <c r="AL340" s="15" cm="1">
        <f t="array" ref="AL3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0" s="15" t="str">
        <f>IF(Table6[[#This Row],[FT/WE]]=2,"",Table6[[#This Row],[Name]]&amp;Table6[[#This Row],[Tag]])</f>
        <v/>
      </c>
      <c r="AN340" s="117"/>
      <c r="AP340" s="14" t="str">
        <f t="shared" si="12"/>
        <v/>
      </c>
      <c r="AQ340" s="14" t="str">
        <f t="shared" si="13"/>
        <v/>
      </c>
    </row>
    <row r="341" spans="1:43" ht="14.5">
      <c r="A341" s="117"/>
      <c r="B341" s="201"/>
      <c r="C341" s="209"/>
      <c r="D341" s="210"/>
      <c r="E341" s="131"/>
      <c r="F341" s="132"/>
      <c r="G341" s="131"/>
      <c r="H341" s="117"/>
      <c r="I341" s="201"/>
      <c r="J341" s="201"/>
      <c r="K341" s="202"/>
      <c r="L341" s="202"/>
      <c r="M341" s="202"/>
      <c r="N341" s="201"/>
      <c r="O341" s="201"/>
      <c r="P341" s="202"/>
      <c r="Q341" s="202"/>
      <c r="R341" s="207"/>
      <c r="S341" s="204"/>
      <c r="T341" s="204"/>
      <c r="U341" s="205"/>
      <c r="V341" s="40" t="str" cm="1">
        <f t="array" ref="V3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1" s="15" t="str">
        <f>_xlfn.LET(_xlpm.var,MitarbeiterFTE[[#This Row],[Name]]&amp;"|"&amp;MitarbeiterFTE[[#This Row],[Vorhaben]]&amp;"|"&amp;MitarbeiterFTE[[#This Row],[Monat]]&amp;"|"&amp;MitarbeiterFTE[[#This Row],[Jahr]], IF(_xlpm.var="|||","input missing",_xlpm.var))</f>
        <v>input missing</v>
      </c>
      <c r="AB341" s="15" t="e">
        <f>_xlfn.LET(
_xlpm.start,DATE(MitarbeiterFTE[[#This Row],[Jahr]],MitarbeiterFTE[[#This Row],[Monat]],1),
_xlpm.end,EOMONTH(_xlpm.start,0),
NETWORKDAYS(_xlpm.start,_xlpm.end))</f>
        <v>#NUM!</v>
      </c>
      <c r="AC341" s="318" t="e">
        <f>MitarbeiterFTE[[#This Row],[BWD]]-MitarbeiterFTE[[#This Row],[Sum Abwesend]]</f>
        <v>#NUM!</v>
      </c>
      <c r="AD341" s="318">
        <f>SUMIFS(MitarbeiterFTE[BWD],MitarbeiterFTE[Jahr],MitarbeiterFTE[[#This Row],[Jahr]],MitarbeiterFTE[Name],MitarbeiterFTE[[#This Row],[Name]])</f>
        <v>0</v>
      </c>
      <c r="AE341" s="318">
        <f>SUMIFS(MitarbeiterFTE[NWD],MitarbeiterFTE[Jahr],MitarbeiterFTE[[#This Row],[Jahr]],MitarbeiterFTE[Name],MitarbeiterFTE[[#This Row],[Name]])</f>
        <v>0</v>
      </c>
      <c r="AF341" s="15" t="str">
        <f>IF(MitarbeiterFTE[[#This Row],[HS]]="ja",2,IF(MitarbeiterFTE[[#This Row],[Tech]]="ja",1,IF(MitarbeiterFTE[[#This Row],[Sonst]]="ja",0,"input missing")))</f>
        <v>input missing</v>
      </c>
      <c r="AG341" s="130"/>
      <c r="AH341" s="117"/>
      <c r="AI341" s="408"/>
      <c r="AJ341" s="404"/>
      <c r="AK341" s="412"/>
      <c r="AL341" s="15" cm="1">
        <f t="array" ref="AL3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1" s="15" t="str">
        <f>IF(Table6[[#This Row],[FT/WE]]=2,"",Table6[[#This Row],[Name]]&amp;Table6[[#This Row],[Tag]])</f>
        <v/>
      </c>
      <c r="AN341" s="117"/>
      <c r="AP341" s="14" t="str">
        <f t="shared" si="12"/>
        <v/>
      </c>
      <c r="AQ341" s="14" t="str">
        <f t="shared" si="13"/>
        <v/>
      </c>
    </row>
    <row r="342" spans="1:43" ht="14.5">
      <c r="A342" s="117"/>
      <c r="B342" s="201"/>
      <c r="C342" s="209"/>
      <c r="D342" s="210"/>
      <c r="E342" s="131"/>
      <c r="F342" s="132"/>
      <c r="G342" s="131"/>
      <c r="H342" s="117"/>
      <c r="I342" s="201"/>
      <c r="J342" s="201"/>
      <c r="K342" s="202"/>
      <c r="L342" s="202"/>
      <c r="M342" s="202"/>
      <c r="N342" s="201"/>
      <c r="O342" s="201"/>
      <c r="P342" s="202"/>
      <c r="Q342" s="202"/>
      <c r="R342" s="207"/>
      <c r="S342" s="204"/>
      <c r="T342" s="204"/>
      <c r="U342" s="205"/>
      <c r="V342" s="40" t="str" cm="1">
        <f t="array" ref="V3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2" s="15" t="str">
        <f>_xlfn.LET(_xlpm.var,MitarbeiterFTE[[#This Row],[Name]]&amp;"|"&amp;MitarbeiterFTE[[#This Row],[Vorhaben]]&amp;"|"&amp;MitarbeiterFTE[[#This Row],[Monat]]&amp;"|"&amp;MitarbeiterFTE[[#This Row],[Jahr]], IF(_xlpm.var="|||","input missing",_xlpm.var))</f>
        <v>input missing</v>
      </c>
      <c r="AB342" s="15" t="e">
        <f>_xlfn.LET(
_xlpm.start,DATE(MitarbeiterFTE[[#This Row],[Jahr]],MitarbeiterFTE[[#This Row],[Monat]],1),
_xlpm.end,EOMONTH(_xlpm.start,0),
NETWORKDAYS(_xlpm.start,_xlpm.end))</f>
        <v>#NUM!</v>
      </c>
      <c r="AC342" s="318" t="e">
        <f>MitarbeiterFTE[[#This Row],[BWD]]-MitarbeiterFTE[[#This Row],[Sum Abwesend]]</f>
        <v>#NUM!</v>
      </c>
      <c r="AD342" s="318">
        <f>SUMIFS(MitarbeiterFTE[BWD],MitarbeiterFTE[Jahr],MitarbeiterFTE[[#This Row],[Jahr]],MitarbeiterFTE[Name],MitarbeiterFTE[[#This Row],[Name]])</f>
        <v>0</v>
      </c>
      <c r="AE342" s="318">
        <f>SUMIFS(MitarbeiterFTE[NWD],MitarbeiterFTE[Jahr],MitarbeiterFTE[[#This Row],[Jahr]],MitarbeiterFTE[Name],MitarbeiterFTE[[#This Row],[Name]])</f>
        <v>0</v>
      </c>
      <c r="AF342" s="15" t="str">
        <f>IF(MitarbeiterFTE[[#This Row],[HS]]="ja",2,IF(MitarbeiterFTE[[#This Row],[Tech]]="ja",1,IF(MitarbeiterFTE[[#This Row],[Sonst]]="ja",0,"input missing")))</f>
        <v>input missing</v>
      </c>
      <c r="AG342" s="130"/>
      <c r="AH342" s="117"/>
      <c r="AI342" s="408"/>
      <c r="AJ342" s="404"/>
      <c r="AK342" s="412"/>
      <c r="AL342" s="15" cm="1">
        <f t="array" ref="AL3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2" s="15" t="str">
        <f>IF(Table6[[#This Row],[FT/WE]]=2,"",Table6[[#This Row],[Name]]&amp;Table6[[#This Row],[Tag]])</f>
        <v/>
      </c>
      <c r="AN342" s="117"/>
      <c r="AP342" s="14" t="str">
        <f t="shared" si="12"/>
        <v/>
      </c>
      <c r="AQ342" s="14" t="str">
        <f t="shared" si="13"/>
        <v/>
      </c>
    </row>
    <row r="343" spans="1:43" ht="14.5">
      <c r="A343" s="117"/>
      <c r="B343" s="201"/>
      <c r="C343" s="209"/>
      <c r="D343" s="210"/>
      <c r="E343" s="131"/>
      <c r="F343" s="132"/>
      <c r="G343" s="131"/>
      <c r="H343" s="117"/>
      <c r="I343" s="201"/>
      <c r="J343" s="201"/>
      <c r="K343" s="202"/>
      <c r="L343" s="202"/>
      <c r="M343" s="202"/>
      <c r="N343" s="201"/>
      <c r="O343" s="201"/>
      <c r="P343" s="202"/>
      <c r="Q343" s="202"/>
      <c r="R343" s="207"/>
      <c r="S343" s="204"/>
      <c r="T343" s="204"/>
      <c r="U343" s="205"/>
      <c r="V343" s="40" t="str" cm="1">
        <f t="array" ref="V3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3" s="15" t="str">
        <f>_xlfn.LET(_xlpm.var,MitarbeiterFTE[[#This Row],[Name]]&amp;"|"&amp;MitarbeiterFTE[[#This Row],[Vorhaben]]&amp;"|"&amp;MitarbeiterFTE[[#This Row],[Monat]]&amp;"|"&amp;MitarbeiterFTE[[#This Row],[Jahr]], IF(_xlpm.var="|||","input missing",_xlpm.var))</f>
        <v>input missing</v>
      </c>
      <c r="AB343" s="15" t="e">
        <f>_xlfn.LET(
_xlpm.start,DATE(MitarbeiterFTE[[#This Row],[Jahr]],MitarbeiterFTE[[#This Row],[Monat]],1),
_xlpm.end,EOMONTH(_xlpm.start,0),
NETWORKDAYS(_xlpm.start,_xlpm.end))</f>
        <v>#NUM!</v>
      </c>
      <c r="AC343" s="318" t="e">
        <f>MitarbeiterFTE[[#This Row],[BWD]]-MitarbeiterFTE[[#This Row],[Sum Abwesend]]</f>
        <v>#NUM!</v>
      </c>
      <c r="AD343" s="318">
        <f>SUMIFS(MitarbeiterFTE[BWD],MitarbeiterFTE[Jahr],MitarbeiterFTE[[#This Row],[Jahr]],MitarbeiterFTE[Name],MitarbeiterFTE[[#This Row],[Name]])</f>
        <v>0</v>
      </c>
      <c r="AE343" s="318">
        <f>SUMIFS(MitarbeiterFTE[NWD],MitarbeiterFTE[Jahr],MitarbeiterFTE[[#This Row],[Jahr]],MitarbeiterFTE[Name],MitarbeiterFTE[[#This Row],[Name]])</f>
        <v>0</v>
      </c>
      <c r="AF343" s="15" t="str">
        <f>IF(MitarbeiterFTE[[#This Row],[HS]]="ja",2,IF(MitarbeiterFTE[[#This Row],[Tech]]="ja",1,IF(MitarbeiterFTE[[#This Row],[Sonst]]="ja",0,"input missing")))</f>
        <v>input missing</v>
      </c>
      <c r="AG343" s="130"/>
      <c r="AH343" s="117"/>
      <c r="AI343" s="408"/>
      <c r="AJ343" s="404"/>
      <c r="AK343" s="412"/>
      <c r="AL343" s="15" cm="1">
        <f t="array" ref="AL3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3" s="15" t="str">
        <f>IF(Table6[[#This Row],[FT/WE]]=2,"",Table6[[#This Row],[Name]]&amp;Table6[[#This Row],[Tag]])</f>
        <v/>
      </c>
      <c r="AN343" s="117"/>
      <c r="AP343" s="14" t="str">
        <f t="shared" si="12"/>
        <v/>
      </c>
      <c r="AQ343" s="14" t="str">
        <f t="shared" si="13"/>
        <v/>
      </c>
    </row>
    <row r="344" spans="1:43" ht="14.5">
      <c r="A344" s="117"/>
      <c r="B344" s="201"/>
      <c r="C344" s="209"/>
      <c r="D344" s="210"/>
      <c r="E344" s="131"/>
      <c r="F344" s="132"/>
      <c r="G344" s="131"/>
      <c r="H344" s="117"/>
      <c r="I344" s="201"/>
      <c r="J344" s="201"/>
      <c r="K344" s="202"/>
      <c r="L344" s="202"/>
      <c r="M344" s="202"/>
      <c r="N344" s="201"/>
      <c r="O344" s="201"/>
      <c r="P344" s="202"/>
      <c r="Q344" s="202"/>
      <c r="R344" s="207"/>
      <c r="S344" s="204"/>
      <c r="T344" s="204"/>
      <c r="U344" s="205"/>
      <c r="V344" s="40" t="str" cm="1">
        <f t="array" ref="V3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4" s="15" t="str">
        <f>_xlfn.LET(_xlpm.var,MitarbeiterFTE[[#This Row],[Name]]&amp;"|"&amp;MitarbeiterFTE[[#This Row],[Vorhaben]]&amp;"|"&amp;MitarbeiterFTE[[#This Row],[Monat]]&amp;"|"&amp;MitarbeiterFTE[[#This Row],[Jahr]], IF(_xlpm.var="|||","input missing",_xlpm.var))</f>
        <v>input missing</v>
      </c>
      <c r="AB344" s="15" t="e">
        <f>_xlfn.LET(
_xlpm.start,DATE(MitarbeiterFTE[[#This Row],[Jahr]],MitarbeiterFTE[[#This Row],[Monat]],1),
_xlpm.end,EOMONTH(_xlpm.start,0),
NETWORKDAYS(_xlpm.start,_xlpm.end))</f>
        <v>#NUM!</v>
      </c>
      <c r="AC344" s="318" t="e">
        <f>MitarbeiterFTE[[#This Row],[BWD]]-MitarbeiterFTE[[#This Row],[Sum Abwesend]]</f>
        <v>#NUM!</v>
      </c>
      <c r="AD344" s="318">
        <f>SUMIFS(MitarbeiterFTE[BWD],MitarbeiterFTE[Jahr],MitarbeiterFTE[[#This Row],[Jahr]],MitarbeiterFTE[Name],MitarbeiterFTE[[#This Row],[Name]])</f>
        <v>0</v>
      </c>
      <c r="AE344" s="318">
        <f>SUMIFS(MitarbeiterFTE[NWD],MitarbeiterFTE[Jahr],MitarbeiterFTE[[#This Row],[Jahr]],MitarbeiterFTE[Name],MitarbeiterFTE[[#This Row],[Name]])</f>
        <v>0</v>
      </c>
      <c r="AF344" s="15" t="str">
        <f>IF(MitarbeiterFTE[[#This Row],[HS]]="ja",2,IF(MitarbeiterFTE[[#This Row],[Tech]]="ja",1,IF(MitarbeiterFTE[[#This Row],[Sonst]]="ja",0,"input missing")))</f>
        <v>input missing</v>
      </c>
      <c r="AG344" s="130"/>
      <c r="AH344" s="117"/>
      <c r="AI344" s="408"/>
      <c r="AJ344" s="404"/>
      <c r="AK344" s="412"/>
      <c r="AL344" s="15" cm="1">
        <f t="array" ref="AL3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4" s="15" t="str">
        <f>IF(Table6[[#This Row],[FT/WE]]=2,"",Table6[[#This Row],[Name]]&amp;Table6[[#This Row],[Tag]])</f>
        <v/>
      </c>
      <c r="AN344" s="117"/>
      <c r="AP344" s="14" t="str">
        <f t="shared" si="12"/>
        <v/>
      </c>
      <c r="AQ344" s="14" t="str">
        <f t="shared" si="13"/>
        <v/>
      </c>
    </row>
    <row r="345" spans="1:43" ht="14.5">
      <c r="A345" s="117"/>
      <c r="B345" s="201"/>
      <c r="C345" s="209"/>
      <c r="D345" s="210"/>
      <c r="E345" s="131"/>
      <c r="F345" s="132"/>
      <c r="G345" s="131"/>
      <c r="H345" s="117"/>
      <c r="I345" s="201"/>
      <c r="J345" s="201"/>
      <c r="K345" s="202"/>
      <c r="L345" s="202"/>
      <c r="M345" s="202"/>
      <c r="N345" s="201"/>
      <c r="O345" s="201"/>
      <c r="P345" s="202"/>
      <c r="Q345" s="202"/>
      <c r="R345" s="207"/>
      <c r="S345" s="204"/>
      <c r="T345" s="204"/>
      <c r="U345" s="205"/>
      <c r="V345" s="40" t="str" cm="1">
        <f t="array" ref="V3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5" s="15" t="str">
        <f>_xlfn.LET(_xlpm.var,MitarbeiterFTE[[#This Row],[Name]]&amp;"|"&amp;MitarbeiterFTE[[#This Row],[Vorhaben]]&amp;"|"&amp;MitarbeiterFTE[[#This Row],[Monat]]&amp;"|"&amp;MitarbeiterFTE[[#This Row],[Jahr]], IF(_xlpm.var="|||","input missing",_xlpm.var))</f>
        <v>input missing</v>
      </c>
      <c r="AB345" s="15" t="e">
        <f>_xlfn.LET(
_xlpm.start,DATE(MitarbeiterFTE[[#This Row],[Jahr]],MitarbeiterFTE[[#This Row],[Monat]],1),
_xlpm.end,EOMONTH(_xlpm.start,0),
NETWORKDAYS(_xlpm.start,_xlpm.end))</f>
        <v>#NUM!</v>
      </c>
      <c r="AC345" s="318" t="e">
        <f>MitarbeiterFTE[[#This Row],[BWD]]-MitarbeiterFTE[[#This Row],[Sum Abwesend]]</f>
        <v>#NUM!</v>
      </c>
      <c r="AD345" s="318">
        <f>SUMIFS(MitarbeiterFTE[BWD],MitarbeiterFTE[Jahr],MitarbeiterFTE[[#This Row],[Jahr]],MitarbeiterFTE[Name],MitarbeiterFTE[[#This Row],[Name]])</f>
        <v>0</v>
      </c>
      <c r="AE345" s="318">
        <f>SUMIFS(MitarbeiterFTE[NWD],MitarbeiterFTE[Jahr],MitarbeiterFTE[[#This Row],[Jahr]],MitarbeiterFTE[Name],MitarbeiterFTE[[#This Row],[Name]])</f>
        <v>0</v>
      </c>
      <c r="AF345" s="15" t="str">
        <f>IF(MitarbeiterFTE[[#This Row],[HS]]="ja",2,IF(MitarbeiterFTE[[#This Row],[Tech]]="ja",1,IF(MitarbeiterFTE[[#This Row],[Sonst]]="ja",0,"input missing")))</f>
        <v>input missing</v>
      </c>
      <c r="AG345" s="130"/>
      <c r="AH345" s="117"/>
      <c r="AI345" s="408"/>
      <c r="AJ345" s="404"/>
      <c r="AK345" s="412"/>
      <c r="AL345" s="15" cm="1">
        <f t="array" ref="AL3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5" s="15" t="str">
        <f>IF(Table6[[#This Row],[FT/WE]]=2,"",Table6[[#This Row],[Name]]&amp;Table6[[#This Row],[Tag]])</f>
        <v/>
      </c>
      <c r="AN345" s="117"/>
      <c r="AP345" s="14" t="str">
        <f t="shared" si="12"/>
        <v/>
      </c>
      <c r="AQ345" s="14" t="str">
        <f t="shared" si="13"/>
        <v/>
      </c>
    </row>
    <row r="346" spans="1:43" ht="14.5">
      <c r="A346" s="117"/>
      <c r="B346" s="201"/>
      <c r="C346" s="209"/>
      <c r="D346" s="210"/>
      <c r="E346" s="131"/>
      <c r="F346" s="132"/>
      <c r="G346" s="131"/>
      <c r="H346" s="117"/>
      <c r="I346" s="201"/>
      <c r="J346" s="201"/>
      <c r="K346" s="202"/>
      <c r="L346" s="202"/>
      <c r="M346" s="202"/>
      <c r="N346" s="201"/>
      <c r="O346" s="201"/>
      <c r="P346" s="202"/>
      <c r="Q346" s="202"/>
      <c r="R346" s="207"/>
      <c r="S346" s="204"/>
      <c r="T346" s="204"/>
      <c r="U346" s="205"/>
      <c r="V346" s="40" t="str" cm="1">
        <f t="array" ref="V3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6" s="15" t="str">
        <f>_xlfn.LET(_xlpm.var,MitarbeiterFTE[[#This Row],[Name]]&amp;"|"&amp;MitarbeiterFTE[[#This Row],[Vorhaben]]&amp;"|"&amp;MitarbeiterFTE[[#This Row],[Monat]]&amp;"|"&amp;MitarbeiterFTE[[#This Row],[Jahr]], IF(_xlpm.var="|||","input missing",_xlpm.var))</f>
        <v>input missing</v>
      </c>
      <c r="AB346" s="15" t="e">
        <f>_xlfn.LET(
_xlpm.start,DATE(MitarbeiterFTE[[#This Row],[Jahr]],MitarbeiterFTE[[#This Row],[Monat]],1),
_xlpm.end,EOMONTH(_xlpm.start,0),
NETWORKDAYS(_xlpm.start,_xlpm.end))</f>
        <v>#NUM!</v>
      </c>
      <c r="AC346" s="318" t="e">
        <f>MitarbeiterFTE[[#This Row],[BWD]]-MitarbeiterFTE[[#This Row],[Sum Abwesend]]</f>
        <v>#NUM!</v>
      </c>
      <c r="AD346" s="318">
        <f>SUMIFS(MitarbeiterFTE[BWD],MitarbeiterFTE[Jahr],MitarbeiterFTE[[#This Row],[Jahr]],MitarbeiterFTE[Name],MitarbeiterFTE[[#This Row],[Name]])</f>
        <v>0</v>
      </c>
      <c r="AE346" s="318">
        <f>SUMIFS(MitarbeiterFTE[NWD],MitarbeiterFTE[Jahr],MitarbeiterFTE[[#This Row],[Jahr]],MitarbeiterFTE[Name],MitarbeiterFTE[[#This Row],[Name]])</f>
        <v>0</v>
      </c>
      <c r="AF346" s="15" t="str">
        <f>IF(MitarbeiterFTE[[#This Row],[HS]]="ja",2,IF(MitarbeiterFTE[[#This Row],[Tech]]="ja",1,IF(MitarbeiterFTE[[#This Row],[Sonst]]="ja",0,"input missing")))</f>
        <v>input missing</v>
      </c>
      <c r="AG346" s="130"/>
      <c r="AH346" s="117"/>
      <c r="AI346" s="408"/>
      <c r="AJ346" s="404"/>
      <c r="AK346" s="412"/>
      <c r="AL346" s="15" cm="1">
        <f t="array" ref="AL3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6" s="15" t="str">
        <f>IF(Table6[[#This Row],[FT/WE]]=2,"",Table6[[#This Row],[Name]]&amp;Table6[[#This Row],[Tag]])</f>
        <v/>
      </c>
      <c r="AN346" s="117"/>
      <c r="AP346" s="14" t="str">
        <f t="shared" si="12"/>
        <v/>
      </c>
      <c r="AQ346" s="14" t="str">
        <f t="shared" si="13"/>
        <v/>
      </c>
    </row>
    <row r="347" spans="1:43" ht="14.5">
      <c r="A347" s="117"/>
      <c r="B347" s="201"/>
      <c r="C347" s="209"/>
      <c r="D347" s="210"/>
      <c r="E347" s="131"/>
      <c r="F347" s="132"/>
      <c r="G347" s="131"/>
      <c r="H347" s="117"/>
      <c r="I347" s="201"/>
      <c r="J347" s="201"/>
      <c r="K347" s="202"/>
      <c r="L347" s="202"/>
      <c r="M347" s="202"/>
      <c r="N347" s="201"/>
      <c r="O347" s="201"/>
      <c r="P347" s="202"/>
      <c r="Q347" s="202"/>
      <c r="R347" s="207"/>
      <c r="S347" s="204"/>
      <c r="T347" s="204"/>
      <c r="U347" s="205"/>
      <c r="V347" s="40" t="str" cm="1">
        <f t="array" ref="V3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7" s="15" t="str">
        <f>_xlfn.LET(_xlpm.var,MitarbeiterFTE[[#This Row],[Name]]&amp;"|"&amp;MitarbeiterFTE[[#This Row],[Vorhaben]]&amp;"|"&amp;MitarbeiterFTE[[#This Row],[Monat]]&amp;"|"&amp;MitarbeiterFTE[[#This Row],[Jahr]], IF(_xlpm.var="|||","input missing",_xlpm.var))</f>
        <v>input missing</v>
      </c>
      <c r="AB347" s="15" t="e">
        <f>_xlfn.LET(
_xlpm.start,DATE(MitarbeiterFTE[[#This Row],[Jahr]],MitarbeiterFTE[[#This Row],[Monat]],1),
_xlpm.end,EOMONTH(_xlpm.start,0),
NETWORKDAYS(_xlpm.start,_xlpm.end))</f>
        <v>#NUM!</v>
      </c>
      <c r="AC347" s="318" t="e">
        <f>MitarbeiterFTE[[#This Row],[BWD]]-MitarbeiterFTE[[#This Row],[Sum Abwesend]]</f>
        <v>#NUM!</v>
      </c>
      <c r="AD347" s="318">
        <f>SUMIFS(MitarbeiterFTE[BWD],MitarbeiterFTE[Jahr],MitarbeiterFTE[[#This Row],[Jahr]],MitarbeiterFTE[Name],MitarbeiterFTE[[#This Row],[Name]])</f>
        <v>0</v>
      </c>
      <c r="AE347" s="318">
        <f>SUMIFS(MitarbeiterFTE[NWD],MitarbeiterFTE[Jahr],MitarbeiterFTE[[#This Row],[Jahr]],MitarbeiterFTE[Name],MitarbeiterFTE[[#This Row],[Name]])</f>
        <v>0</v>
      </c>
      <c r="AF347" s="15" t="str">
        <f>IF(MitarbeiterFTE[[#This Row],[HS]]="ja",2,IF(MitarbeiterFTE[[#This Row],[Tech]]="ja",1,IF(MitarbeiterFTE[[#This Row],[Sonst]]="ja",0,"input missing")))</f>
        <v>input missing</v>
      </c>
      <c r="AG347" s="130"/>
      <c r="AH347" s="117"/>
      <c r="AI347" s="408"/>
      <c r="AJ347" s="404"/>
      <c r="AK347" s="412"/>
      <c r="AL347" s="15" cm="1">
        <f t="array" ref="AL3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7" s="15" t="str">
        <f>IF(Table6[[#This Row],[FT/WE]]=2,"",Table6[[#This Row],[Name]]&amp;Table6[[#This Row],[Tag]])</f>
        <v/>
      </c>
      <c r="AN347" s="117"/>
      <c r="AP347" s="14" t="str">
        <f t="shared" si="12"/>
        <v/>
      </c>
      <c r="AQ347" s="14" t="str">
        <f t="shared" si="13"/>
        <v/>
      </c>
    </row>
    <row r="348" spans="1:43" ht="14.5">
      <c r="A348" s="117"/>
      <c r="B348" s="201"/>
      <c r="C348" s="209"/>
      <c r="D348" s="210"/>
      <c r="E348" s="131"/>
      <c r="F348" s="132"/>
      <c r="G348" s="131"/>
      <c r="H348" s="117"/>
      <c r="I348" s="201"/>
      <c r="J348" s="201"/>
      <c r="K348" s="202"/>
      <c r="L348" s="202"/>
      <c r="M348" s="202"/>
      <c r="N348" s="201"/>
      <c r="O348" s="201"/>
      <c r="P348" s="202"/>
      <c r="Q348" s="202"/>
      <c r="R348" s="207"/>
      <c r="S348" s="204"/>
      <c r="T348" s="204"/>
      <c r="U348" s="205"/>
      <c r="V348" s="40" t="str" cm="1">
        <f t="array" ref="V3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8" s="15" t="str">
        <f>_xlfn.LET(_xlpm.var,MitarbeiterFTE[[#This Row],[Name]]&amp;"|"&amp;MitarbeiterFTE[[#This Row],[Vorhaben]]&amp;"|"&amp;MitarbeiterFTE[[#This Row],[Monat]]&amp;"|"&amp;MitarbeiterFTE[[#This Row],[Jahr]], IF(_xlpm.var="|||","input missing",_xlpm.var))</f>
        <v>input missing</v>
      </c>
      <c r="AB348" s="15" t="e">
        <f>_xlfn.LET(
_xlpm.start,DATE(MitarbeiterFTE[[#This Row],[Jahr]],MitarbeiterFTE[[#This Row],[Monat]],1),
_xlpm.end,EOMONTH(_xlpm.start,0),
NETWORKDAYS(_xlpm.start,_xlpm.end))</f>
        <v>#NUM!</v>
      </c>
      <c r="AC348" s="318" t="e">
        <f>MitarbeiterFTE[[#This Row],[BWD]]-MitarbeiterFTE[[#This Row],[Sum Abwesend]]</f>
        <v>#NUM!</v>
      </c>
      <c r="AD348" s="318">
        <f>SUMIFS(MitarbeiterFTE[BWD],MitarbeiterFTE[Jahr],MitarbeiterFTE[[#This Row],[Jahr]],MitarbeiterFTE[Name],MitarbeiterFTE[[#This Row],[Name]])</f>
        <v>0</v>
      </c>
      <c r="AE348" s="318">
        <f>SUMIFS(MitarbeiterFTE[NWD],MitarbeiterFTE[Jahr],MitarbeiterFTE[[#This Row],[Jahr]],MitarbeiterFTE[Name],MitarbeiterFTE[[#This Row],[Name]])</f>
        <v>0</v>
      </c>
      <c r="AF348" s="15" t="str">
        <f>IF(MitarbeiterFTE[[#This Row],[HS]]="ja",2,IF(MitarbeiterFTE[[#This Row],[Tech]]="ja",1,IF(MitarbeiterFTE[[#This Row],[Sonst]]="ja",0,"input missing")))</f>
        <v>input missing</v>
      </c>
      <c r="AG348" s="130"/>
      <c r="AH348" s="117"/>
      <c r="AI348" s="408"/>
      <c r="AJ348" s="404"/>
      <c r="AK348" s="412"/>
      <c r="AL348" s="15" cm="1">
        <f t="array" ref="AL3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8" s="15" t="str">
        <f>IF(Table6[[#This Row],[FT/WE]]=2,"",Table6[[#This Row],[Name]]&amp;Table6[[#This Row],[Tag]])</f>
        <v/>
      </c>
      <c r="AN348" s="117"/>
      <c r="AP348" s="14" t="str">
        <f t="shared" si="12"/>
        <v/>
      </c>
      <c r="AQ348" s="14" t="str">
        <f t="shared" si="13"/>
        <v/>
      </c>
    </row>
    <row r="349" spans="1:43" ht="14.5">
      <c r="A349" s="117"/>
      <c r="B349" s="201"/>
      <c r="C349" s="209"/>
      <c r="D349" s="210"/>
      <c r="E349" s="131"/>
      <c r="F349" s="132"/>
      <c r="G349" s="131"/>
      <c r="H349" s="117"/>
      <c r="I349" s="201"/>
      <c r="J349" s="201"/>
      <c r="K349" s="202"/>
      <c r="L349" s="202"/>
      <c r="M349" s="202"/>
      <c r="N349" s="201"/>
      <c r="O349" s="201"/>
      <c r="P349" s="202"/>
      <c r="Q349" s="202"/>
      <c r="R349" s="207"/>
      <c r="S349" s="204"/>
      <c r="T349" s="204"/>
      <c r="U349" s="205"/>
      <c r="V349" s="40" t="str" cm="1">
        <f t="array" ref="V3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49" s="15" t="str">
        <f>_xlfn.LET(_xlpm.var,MitarbeiterFTE[[#This Row],[Name]]&amp;"|"&amp;MitarbeiterFTE[[#This Row],[Vorhaben]]&amp;"|"&amp;MitarbeiterFTE[[#This Row],[Monat]]&amp;"|"&amp;MitarbeiterFTE[[#This Row],[Jahr]], IF(_xlpm.var="|||","input missing",_xlpm.var))</f>
        <v>input missing</v>
      </c>
      <c r="AB349" s="15" t="e">
        <f>_xlfn.LET(
_xlpm.start,DATE(MitarbeiterFTE[[#This Row],[Jahr]],MitarbeiterFTE[[#This Row],[Monat]],1),
_xlpm.end,EOMONTH(_xlpm.start,0),
NETWORKDAYS(_xlpm.start,_xlpm.end))</f>
        <v>#NUM!</v>
      </c>
      <c r="AC349" s="318" t="e">
        <f>MitarbeiterFTE[[#This Row],[BWD]]-MitarbeiterFTE[[#This Row],[Sum Abwesend]]</f>
        <v>#NUM!</v>
      </c>
      <c r="AD349" s="318">
        <f>SUMIFS(MitarbeiterFTE[BWD],MitarbeiterFTE[Jahr],MitarbeiterFTE[[#This Row],[Jahr]],MitarbeiterFTE[Name],MitarbeiterFTE[[#This Row],[Name]])</f>
        <v>0</v>
      </c>
      <c r="AE349" s="318">
        <f>SUMIFS(MitarbeiterFTE[NWD],MitarbeiterFTE[Jahr],MitarbeiterFTE[[#This Row],[Jahr]],MitarbeiterFTE[Name],MitarbeiterFTE[[#This Row],[Name]])</f>
        <v>0</v>
      </c>
      <c r="AF349" s="15" t="str">
        <f>IF(MitarbeiterFTE[[#This Row],[HS]]="ja",2,IF(MitarbeiterFTE[[#This Row],[Tech]]="ja",1,IF(MitarbeiterFTE[[#This Row],[Sonst]]="ja",0,"input missing")))</f>
        <v>input missing</v>
      </c>
      <c r="AG349" s="130"/>
      <c r="AH349" s="117"/>
      <c r="AI349" s="408"/>
      <c r="AJ349" s="404"/>
      <c r="AK349" s="412"/>
      <c r="AL349" s="15" cm="1">
        <f t="array" ref="AL3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49" s="15" t="str">
        <f>IF(Table6[[#This Row],[FT/WE]]=2,"",Table6[[#This Row],[Name]]&amp;Table6[[#This Row],[Tag]])</f>
        <v/>
      </c>
      <c r="AN349" s="117"/>
      <c r="AP349" s="14" t="str">
        <f t="shared" si="12"/>
        <v/>
      </c>
      <c r="AQ349" s="14" t="str">
        <f t="shared" si="13"/>
        <v/>
      </c>
    </row>
    <row r="350" spans="1:43" ht="14.5">
      <c r="A350" s="117"/>
      <c r="B350" s="201"/>
      <c r="C350" s="209"/>
      <c r="D350" s="210"/>
      <c r="E350" s="131"/>
      <c r="F350" s="132"/>
      <c r="G350" s="131"/>
      <c r="H350" s="117"/>
      <c r="I350" s="201"/>
      <c r="J350" s="201"/>
      <c r="K350" s="202"/>
      <c r="L350" s="202"/>
      <c r="M350" s="202"/>
      <c r="N350" s="201"/>
      <c r="O350" s="201"/>
      <c r="P350" s="202"/>
      <c r="Q350" s="202"/>
      <c r="R350" s="207"/>
      <c r="S350" s="204"/>
      <c r="T350" s="204"/>
      <c r="U350" s="205"/>
      <c r="V350" s="40" t="str" cm="1">
        <f t="array" ref="V3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0" s="15" t="str">
        <f>_xlfn.LET(_xlpm.var,MitarbeiterFTE[[#This Row],[Name]]&amp;"|"&amp;MitarbeiterFTE[[#This Row],[Vorhaben]]&amp;"|"&amp;MitarbeiterFTE[[#This Row],[Monat]]&amp;"|"&amp;MitarbeiterFTE[[#This Row],[Jahr]], IF(_xlpm.var="|||","input missing",_xlpm.var))</f>
        <v>input missing</v>
      </c>
      <c r="AB350" s="15" t="e">
        <f>_xlfn.LET(
_xlpm.start,DATE(MitarbeiterFTE[[#This Row],[Jahr]],MitarbeiterFTE[[#This Row],[Monat]],1),
_xlpm.end,EOMONTH(_xlpm.start,0),
NETWORKDAYS(_xlpm.start,_xlpm.end))</f>
        <v>#NUM!</v>
      </c>
      <c r="AC350" s="318" t="e">
        <f>MitarbeiterFTE[[#This Row],[BWD]]-MitarbeiterFTE[[#This Row],[Sum Abwesend]]</f>
        <v>#NUM!</v>
      </c>
      <c r="AD350" s="318">
        <f>SUMIFS(MitarbeiterFTE[BWD],MitarbeiterFTE[Jahr],MitarbeiterFTE[[#This Row],[Jahr]],MitarbeiterFTE[Name],MitarbeiterFTE[[#This Row],[Name]])</f>
        <v>0</v>
      </c>
      <c r="AE350" s="318">
        <f>SUMIFS(MitarbeiterFTE[NWD],MitarbeiterFTE[Jahr],MitarbeiterFTE[[#This Row],[Jahr]],MitarbeiterFTE[Name],MitarbeiterFTE[[#This Row],[Name]])</f>
        <v>0</v>
      </c>
      <c r="AF350" s="15" t="str">
        <f>IF(MitarbeiterFTE[[#This Row],[HS]]="ja",2,IF(MitarbeiterFTE[[#This Row],[Tech]]="ja",1,IF(MitarbeiterFTE[[#This Row],[Sonst]]="ja",0,"input missing")))</f>
        <v>input missing</v>
      </c>
      <c r="AG350" s="130"/>
      <c r="AH350" s="117"/>
      <c r="AI350" s="408"/>
      <c r="AJ350" s="404"/>
      <c r="AK350" s="412"/>
      <c r="AL350" s="15" cm="1">
        <f t="array" ref="AL3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0" s="15" t="str">
        <f>IF(Table6[[#This Row],[FT/WE]]=2,"",Table6[[#This Row],[Name]]&amp;Table6[[#This Row],[Tag]])</f>
        <v/>
      </c>
      <c r="AN350" s="117"/>
      <c r="AP350" s="14" t="str">
        <f t="shared" si="12"/>
        <v/>
      </c>
      <c r="AQ350" s="14" t="str">
        <f t="shared" si="13"/>
        <v/>
      </c>
    </row>
    <row r="351" spans="1:43" ht="14.5">
      <c r="A351" s="117"/>
      <c r="B351" s="201"/>
      <c r="C351" s="209"/>
      <c r="D351" s="210"/>
      <c r="E351" s="131"/>
      <c r="F351" s="132"/>
      <c r="G351" s="131"/>
      <c r="H351" s="117"/>
      <c r="I351" s="201"/>
      <c r="J351" s="201"/>
      <c r="K351" s="202"/>
      <c r="L351" s="202"/>
      <c r="M351" s="202"/>
      <c r="N351" s="201"/>
      <c r="O351" s="201"/>
      <c r="P351" s="202"/>
      <c r="Q351" s="202"/>
      <c r="R351" s="207"/>
      <c r="S351" s="204"/>
      <c r="T351" s="204"/>
      <c r="U351" s="205"/>
      <c r="V351" s="40" t="str" cm="1">
        <f t="array" ref="V3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1" s="15" t="str">
        <f>_xlfn.LET(_xlpm.var,MitarbeiterFTE[[#This Row],[Name]]&amp;"|"&amp;MitarbeiterFTE[[#This Row],[Vorhaben]]&amp;"|"&amp;MitarbeiterFTE[[#This Row],[Monat]]&amp;"|"&amp;MitarbeiterFTE[[#This Row],[Jahr]], IF(_xlpm.var="|||","input missing",_xlpm.var))</f>
        <v>input missing</v>
      </c>
      <c r="AB351" s="15" t="e">
        <f>_xlfn.LET(
_xlpm.start,DATE(MitarbeiterFTE[[#This Row],[Jahr]],MitarbeiterFTE[[#This Row],[Monat]],1),
_xlpm.end,EOMONTH(_xlpm.start,0),
NETWORKDAYS(_xlpm.start,_xlpm.end))</f>
        <v>#NUM!</v>
      </c>
      <c r="AC351" s="318" t="e">
        <f>MitarbeiterFTE[[#This Row],[BWD]]-MitarbeiterFTE[[#This Row],[Sum Abwesend]]</f>
        <v>#NUM!</v>
      </c>
      <c r="AD351" s="318">
        <f>SUMIFS(MitarbeiterFTE[BWD],MitarbeiterFTE[Jahr],MitarbeiterFTE[[#This Row],[Jahr]],MitarbeiterFTE[Name],MitarbeiterFTE[[#This Row],[Name]])</f>
        <v>0</v>
      </c>
      <c r="AE351" s="318">
        <f>SUMIFS(MitarbeiterFTE[NWD],MitarbeiterFTE[Jahr],MitarbeiterFTE[[#This Row],[Jahr]],MitarbeiterFTE[Name],MitarbeiterFTE[[#This Row],[Name]])</f>
        <v>0</v>
      </c>
      <c r="AF351" s="15" t="str">
        <f>IF(MitarbeiterFTE[[#This Row],[HS]]="ja",2,IF(MitarbeiterFTE[[#This Row],[Tech]]="ja",1,IF(MitarbeiterFTE[[#This Row],[Sonst]]="ja",0,"input missing")))</f>
        <v>input missing</v>
      </c>
      <c r="AG351" s="130"/>
      <c r="AH351" s="117"/>
      <c r="AI351" s="408"/>
      <c r="AJ351" s="404"/>
      <c r="AK351" s="412"/>
      <c r="AL351" s="15" cm="1">
        <f t="array" ref="AL3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1" s="15" t="str">
        <f>IF(Table6[[#This Row],[FT/WE]]=2,"",Table6[[#This Row],[Name]]&amp;Table6[[#This Row],[Tag]])</f>
        <v/>
      </c>
      <c r="AN351" s="117"/>
      <c r="AP351" s="14" t="str">
        <f t="shared" si="12"/>
        <v/>
      </c>
      <c r="AQ351" s="14" t="str">
        <f t="shared" si="13"/>
        <v/>
      </c>
    </row>
    <row r="352" spans="1:43" ht="14.5">
      <c r="A352" s="117"/>
      <c r="B352" s="201"/>
      <c r="C352" s="209"/>
      <c r="D352" s="210"/>
      <c r="E352" s="131"/>
      <c r="F352" s="132"/>
      <c r="G352" s="131"/>
      <c r="H352" s="117"/>
      <c r="I352" s="201"/>
      <c r="J352" s="201"/>
      <c r="K352" s="202"/>
      <c r="L352" s="202"/>
      <c r="M352" s="202"/>
      <c r="N352" s="201"/>
      <c r="O352" s="201"/>
      <c r="P352" s="202"/>
      <c r="Q352" s="202"/>
      <c r="R352" s="207"/>
      <c r="S352" s="204"/>
      <c r="T352" s="204"/>
      <c r="U352" s="205"/>
      <c r="V352" s="40" t="str" cm="1">
        <f t="array" ref="V3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2" s="15" t="str">
        <f>_xlfn.LET(_xlpm.var,MitarbeiterFTE[[#This Row],[Name]]&amp;"|"&amp;MitarbeiterFTE[[#This Row],[Vorhaben]]&amp;"|"&amp;MitarbeiterFTE[[#This Row],[Monat]]&amp;"|"&amp;MitarbeiterFTE[[#This Row],[Jahr]], IF(_xlpm.var="|||","input missing",_xlpm.var))</f>
        <v>input missing</v>
      </c>
      <c r="AB352" s="15" t="e">
        <f>_xlfn.LET(
_xlpm.start,DATE(MitarbeiterFTE[[#This Row],[Jahr]],MitarbeiterFTE[[#This Row],[Monat]],1),
_xlpm.end,EOMONTH(_xlpm.start,0),
NETWORKDAYS(_xlpm.start,_xlpm.end))</f>
        <v>#NUM!</v>
      </c>
      <c r="AC352" s="318" t="e">
        <f>MitarbeiterFTE[[#This Row],[BWD]]-MitarbeiterFTE[[#This Row],[Sum Abwesend]]</f>
        <v>#NUM!</v>
      </c>
      <c r="AD352" s="318">
        <f>SUMIFS(MitarbeiterFTE[BWD],MitarbeiterFTE[Jahr],MitarbeiterFTE[[#This Row],[Jahr]],MitarbeiterFTE[Name],MitarbeiterFTE[[#This Row],[Name]])</f>
        <v>0</v>
      </c>
      <c r="AE352" s="318">
        <f>SUMIFS(MitarbeiterFTE[NWD],MitarbeiterFTE[Jahr],MitarbeiterFTE[[#This Row],[Jahr]],MitarbeiterFTE[Name],MitarbeiterFTE[[#This Row],[Name]])</f>
        <v>0</v>
      </c>
      <c r="AF352" s="15" t="str">
        <f>IF(MitarbeiterFTE[[#This Row],[HS]]="ja",2,IF(MitarbeiterFTE[[#This Row],[Tech]]="ja",1,IF(MitarbeiterFTE[[#This Row],[Sonst]]="ja",0,"input missing")))</f>
        <v>input missing</v>
      </c>
      <c r="AG352" s="130"/>
      <c r="AH352" s="117"/>
      <c r="AI352" s="408"/>
      <c r="AJ352" s="404"/>
      <c r="AK352" s="412"/>
      <c r="AL352" s="15" cm="1">
        <f t="array" ref="AL3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2" s="15" t="str">
        <f>IF(Table6[[#This Row],[FT/WE]]=2,"",Table6[[#This Row],[Name]]&amp;Table6[[#This Row],[Tag]])</f>
        <v/>
      </c>
      <c r="AN352" s="117"/>
      <c r="AP352" s="14" t="str">
        <f t="shared" si="12"/>
        <v/>
      </c>
      <c r="AQ352" s="14" t="str">
        <f t="shared" si="13"/>
        <v/>
      </c>
    </row>
    <row r="353" spans="1:43" ht="14.5">
      <c r="A353" s="117"/>
      <c r="B353" s="201"/>
      <c r="C353" s="209"/>
      <c r="D353" s="210"/>
      <c r="E353" s="131"/>
      <c r="F353" s="132"/>
      <c r="G353" s="131"/>
      <c r="H353" s="117"/>
      <c r="I353" s="201"/>
      <c r="J353" s="201"/>
      <c r="K353" s="202"/>
      <c r="L353" s="202"/>
      <c r="M353" s="202"/>
      <c r="N353" s="201"/>
      <c r="O353" s="201"/>
      <c r="P353" s="202"/>
      <c r="Q353" s="202"/>
      <c r="R353" s="207"/>
      <c r="S353" s="204"/>
      <c r="T353" s="204"/>
      <c r="U353" s="205"/>
      <c r="V353" s="40" t="str" cm="1">
        <f t="array" ref="V3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3" s="15" t="str">
        <f>_xlfn.LET(_xlpm.var,MitarbeiterFTE[[#This Row],[Name]]&amp;"|"&amp;MitarbeiterFTE[[#This Row],[Vorhaben]]&amp;"|"&amp;MitarbeiterFTE[[#This Row],[Monat]]&amp;"|"&amp;MitarbeiterFTE[[#This Row],[Jahr]], IF(_xlpm.var="|||","input missing",_xlpm.var))</f>
        <v>input missing</v>
      </c>
      <c r="AB353" s="15" t="e">
        <f>_xlfn.LET(
_xlpm.start,DATE(MitarbeiterFTE[[#This Row],[Jahr]],MitarbeiterFTE[[#This Row],[Monat]],1),
_xlpm.end,EOMONTH(_xlpm.start,0),
NETWORKDAYS(_xlpm.start,_xlpm.end))</f>
        <v>#NUM!</v>
      </c>
      <c r="AC353" s="318" t="e">
        <f>MitarbeiterFTE[[#This Row],[BWD]]-MitarbeiterFTE[[#This Row],[Sum Abwesend]]</f>
        <v>#NUM!</v>
      </c>
      <c r="AD353" s="318">
        <f>SUMIFS(MitarbeiterFTE[BWD],MitarbeiterFTE[Jahr],MitarbeiterFTE[[#This Row],[Jahr]],MitarbeiterFTE[Name],MitarbeiterFTE[[#This Row],[Name]])</f>
        <v>0</v>
      </c>
      <c r="AE353" s="318">
        <f>SUMIFS(MitarbeiterFTE[NWD],MitarbeiterFTE[Jahr],MitarbeiterFTE[[#This Row],[Jahr]],MitarbeiterFTE[Name],MitarbeiterFTE[[#This Row],[Name]])</f>
        <v>0</v>
      </c>
      <c r="AF353" s="15" t="str">
        <f>IF(MitarbeiterFTE[[#This Row],[HS]]="ja",2,IF(MitarbeiterFTE[[#This Row],[Tech]]="ja",1,IF(MitarbeiterFTE[[#This Row],[Sonst]]="ja",0,"input missing")))</f>
        <v>input missing</v>
      </c>
      <c r="AG353" s="130"/>
      <c r="AH353" s="117"/>
      <c r="AI353" s="408"/>
      <c r="AJ353" s="404"/>
      <c r="AK353" s="412"/>
      <c r="AL353" s="15" cm="1">
        <f t="array" ref="AL3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3" s="15" t="str">
        <f>IF(Table6[[#This Row],[FT/WE]]=2,"",Table6[[#This Row],[Name]]&amp;Table6[[#This Row],[Tag]])</f>
        <v/>
      </c>
      <c r="AN353" s="117"/>
      <c r="AP353" s="14" t="str">
        <f t="shared" si="12"/>
        <v/>
      </c>
      <c r="AQ353" s="14" t="str">
        <f t="shared" si="13"/>
        <v/>
      </c>
    </row>
    <row r="354" spans="1:43" ht="14.5">
      <c r="A354" s="117"/>
      <c r="B354" s="201"/>
      <c r="C354" s="209"/>
      <c r="D354" s="210"/>
      <c r="E354" s="131"/>
      <c r="F354" s="132"/>
      <c r="G354" s="131"/>
      <c r="H354" s="117"/>
      <c r="I354" s="201"/>
      <c r="J354" s="201"/>
      <c r="K354" s="202"/>
      <c r="L354" s="202"/>
      <c r="M354" s="202"/>
      <c r="N354" s="201"/>
      <c r="O354" s="201"/>
      <c r="P354" s="202"/>
      <c r="Q354" s="202"/>
      <c r="R354" s="207"/>
      <c r="S354" s="204"/>
      <c r="T354" s="204"/>
      <c r="U354" s="205"/>
      <c r="V354" s="40" t="str" cm="1">
        <f t="array" ref="V3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4" s="15" t="str">
        <f>_xlfn.LET(_xlpm.var,MitarbeiterFTE[[#This Row],[Name]]&amp;"|"&amp;MitarbeiterFTE[[#This Row],[Vorhaben]]&amp;"|"&amp;MitarbeiterFTE[[#This Row],[Monat]]&amp;"|"&amp;MitarbeiterFTE[[#This Row],[Jahr]], IF(_xlpm.var="|||","input missing",_xlpm.var))</f>
        <v>input missing</v>
      </c>
      <c r="AB354" s="15" t="e">
        <f>_xlfn.LET(
_xlpm.start,DATE(MitarbeiterFTE[[#This Row],[Jahr]],MitarbeiterFTE[[#This Row],[Monat]],1),
_xlpm.end,EOMONTH(_xlpm.start,0),
NETWORKDAYS(_xlpm.start,_xlpm.end))</f>
        <v>#NUM!</v>
      </c>
      <c r="AC354" s="318" t="e">
        <f>MitarbeiterFTE[[#This Row],[BWD]]-MitarbeiterFTE[[#This Row],[Sum Abwesend]]</f>
        <v>#NUM!</v>
      </c>
      <c r="AD354" s="318">
        <f>SUMIFS(MitarbeiterFTE[BWD],MitarbeiterFTE[Jahr],MitarbeiterFTE[[#This Row],[Jahr]],MitarbeiterFTE[Name],MitarbeiterFTE[[#This Row],[Name]])</f>
        <v>0</v>
      </c>
      <c r="AE354" s="318">
        <f>SUMIFS(MitarbeiterFTE[NWD],MitarbeiterFTE[Jahr],MitarbeiterFTE[[#This Row],[Jahr]],MitarbeiterFTE[Name],MitarbeiterFTE[[#This Row],[Name]])</f>
        <v>0</v>
      </c>
      <c r="AF354" s="15" t="str">
        <f>IF(MitarbeiterFTE[[#This Row],[HS]]="ja",2,IF(MitarbeiterFTE[[#This Row],[Tech]]="ja",1,IF(MitarbeiterFTE[[#This Row],[Sonst]]="ja",0,"input missing")))</f>
        <v>input missing</v>
      </c>
      <c r="AG354" s="130"/>
      <c r="AH354" s="117"/>
      <c r="AI354" s="408"/>
      <c r="AJ354" s="404"/>
      <c r="AK354" s="412"/>
      <c r="AL354" s="15" cm="1">
        <f t="array" ref="AL3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4" s="15" t="str">
        <f>IF(Table6[[#This Row],[FT/WE]]=2,"",Table6[[#This Row],[Name]]&amp;Table6[[#This Row],[Tag]])</f>
        <v/>
      </c>
      <c r="AN354" s="117"/>
      <c r="AP354" s="14" t="str">
        <f t="shared" si="12"/>
        <v/>
      </c>
      <c r="AQ354" s="14" t="str">
        <f t="shared" si="13"/>
        <v/>
      </c>
    </row>
    <row r="355" spans="1:43" ht="14.5">
      <c r="A355" s="117"/>
      <c r="B355" s="201"/>
      <c r="C355" s="209"/>
      <c r="D355" s="210"/>
      <c r="E355" s="131"/>
      <c r="F355" s="132"/>
      <c r="G355" s="131"/>
      <c r="H355" s="117"/>
      <c r="I355" s="201"/>
      <c r="J355" s="201"/>
      <c r="K355" s="202"/>
      <c r="L355" s="202"/>
      <c r="M355" s="202"/>
      <c r="N355" s="201"/>
      <c r="O355" s="201"/>
      <c r="P355" s="202"/>
      <c r="Q355" s="202"/>
      <c r="R355" s="207"/>
      <c r="S355" s="204"/>
      <c r="T355" s="204"/>
      <c r="U355" s="205"/>
      <c r="V355" s="40" t="str" cm="1">
        <f t="array" ref="V3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5" s="15" t="str">
        <f>_xlfn.LET(_xlpm.var,MitarbeiterFTE[[#This Row],[Name]]&amp;"|"&amp;MitarbeiterFTE[[#This Row],[Vorhaben]]&amp;"|"&amp;MitarbeiterFTE[[#This Row],[Monat]]&amp;"|"&amp;MitarbeiterFTE[[#This Row],[Jahr]], IF(_xlpm.var="|||","input missing",_xlpm.var))</f>
        <v>input missing</v>
      </c>
      <c r="AB355" s="15" t="e">
        <f>_xlfn.LET(
_xlpm.start,DATE(MitarbeiterFTE[[#This Row],[Jahr]],MitarbeiterFTE[[#This Row],[Monat]],1),
_xlpm.end,EOMONTH(_xlpm.start,0),
NETWORKDAYS(_xlpm.start,_xlpm.end))</f>
        <v>#NUM!</v>
      </c>
      <c r="AC355" s="318" t="e">
        <f>MitarbeiterFTE[[#This Row],[BWD]]-MitarbeiterFTE[[#This Row],[Sum Abwesend]]</f>
        <v>#NUM!</v>
      </c>
      <c r="AD355" s="318">
        <f>SUMIFS(MitarbeiterFTE[BWD],MitarbeiterFTE[Jahr],MitarbeiterFTE[[#This Row],[Jahr]],MitarbeiterFTE[Name],MitarbeiterFTE[[#This Row],[Name]])</f>
        <v>0</v>
      </c>
      <c r="AE355" s="318">
        <f>SUMIFS(MitarbeiterFTE[NWD],MitarbeiterFTE[Jahr],MitarbeiterFTE[[#This Row],[Jahr]],MitarbeiterFTE[Name],MitarbeiterFTE[[#This Row],[Name]])</f>
        <v>0</v>
      </c>
      <c r="AF355" s="15" t="str">
        <f>IF(MitarbeiterFTE[[#This Row],[HS]]="ja",2,IF(MitarbeiterFTE[[#This Row],[Tech]]="ja",1,IF(MitarbeiterFTE[[#This Row],[Sonst]]="ja",0,"input missing")))</f>
        <v>input missing</v>
      </c>
      <c r="AG355" s="130"/>
      <c r="AH355" s="117"/>
      <c r="AI355" s="408"/>
      <c r="AJ355" s="404"/>
      <c r="AK355" s="412"/>
      <c r="AL355" s="15" cm="1">
        <f t="array" ref="AL3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5" s="15" t="str">
        <f>IF(Table6[[#This Row],[FT/WE]]=2,"",Table6[[#This Row],[Name]]&amp;Table6[[#This Row],[Tag]])</f>
        <v/>
      </c>
      <c r="AN355" s="117"/>
      <c r="AP355" s="14" t="str">
        <f t="shared" si="12"/>
        <v/>
      </c>
      <c r="AQ355" s="14" t="str">
        <f t="shared" si="13"/>
        <v/>
      </c>
    </row>
    <row r="356" spans="1:43" ht="14.5">
      <c r="A356" s="117"/>
      <c r="B356" s="201"/>
      <c r="C356" s="209"/>
      <c r="D356" s="210"/>
      <c r="E356" s="131"/>
      <c r="F356" s="132"/>
      <c r="G356" s="131"/>
      <c r="H356" s="117"/>
      <c r="I356" s="201"/>
      <c r="J356" s="201"/>
      <c r="K356" s="202"/>
      <c r="L356" s="202"/>
      <c r="M356" s="202"/>
      <c r="N356" s="201"/>
      <c r="O356" s="201"/>
      <c r="P356" s="202"/>
      <c r="Q356" s="202"/>
      <c r="R356" s="207"/>
      <c r="S356" s="204"/>
      <c r="T356" s="204"/>
      <c r="U356" s="205"/>
      <c r="V356" s="40" t="str" cm="1">
        <f t="array" ref="V3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6" s="15" t="str">
        <f>_xlfn.LET(_xlpm.var,MitarbeiterFTE[[#This Row],[Name]]&amp;"|"&amp;MitarbeiterFTE[[#This Row],[Vorhaben]]&amp;"|"&amp;MitarbeiterFTE[[#This Row],[Monat]]&amp;"|"&amp;MitarbeiterFTE[[#This Row],[Jahr]], IF(_xlpm.var="|||","input missing",_xlpm.var))</f>
        <v>input missing</v>
      </c>
      <c r="AB356" s="15" t="e">
        <f>_xlfn.LET(
_xlpm.start,DATE(MitarbeiterFTE[[#This Row],[Jahr]],MitarbeiterFTE[[#This Row],[Monat]],1),
_xlpm.end,EOMONTH(_xlpm.start,0),
NETWORKDAYS(_xlpm.start,_xlpm.end))</f>
        <v>#NUM!</v>
      </c>
      <c r="AC356" s="318" t="e">
        <f>MitarbeiterFTE[[#This Row],[BWD]]-MitarbeiterFTE[[#This Row],[Sum Abwesend]]</f>
        <v>#NUM!</v>
      </c>
      <c r="AD356" s="318">
        <f>SUMIFS(MitarbeiterFTE[BWD],MitarbeiterFTE[Jahr],MitarbeiterFTE[[#This Row],[Jahr]],MitarbeiterFTE[Name],MitarbeiterFTE[[#This Row],[Name]])</f>
        <v>0</v>
      </c>
      <c r="AE356" s="318">
        <f>SUMIFS(MitarbeiterFTE[NWD],MitarbeiterFTE[Jahr],MitarbeiterFTE[[#This Row],[Jahr]],MitarbeiterFTE[Name],MitarbeiterFTE[[#This Row],[Name]])</f>
        <v>0</v>
      </c>
      <c r="AF356" s="15" t="str">
        <f>IF(MitarbeiterFTE[[#This Row],[HS]]="ja",2,IF(MitarbeiterFTE[[#This Row],[Tech]]="ja",1,IF(MitarbeiterFTE[[#This Row],[Sonst]]="ja",0,"input missing")))</f>
        <v>input missing</v>
      </c>
      <c r="AG356" s="130"/>
      <c r="AH356" s="117"/>
      <c r="AI356" s="408"/>
      <c r="AJ356" s="404"/>
      <c r="AK356" s="412"/>
      <c r="AL356" s="15" cm="1">
        <f t="array" ref="AL3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6" s="15" t="str">
        <f>IF(Table6[[#This Row],[FT/WE]]=2,"",Table6[[#This Row],[Name]]&amp;Table6[[#This Row],[Tag]])</f>
        <v/>
      </c>
      <c r="AN356" s="117"/>
      <c r="AP356" s="14" t="str">
        <f t="shared" si="12"/>
        <v/>
      </c>
      <c r="AQ356" s="14" t="str">
        <f t="shared" si="13"/>
        <v/>
      </c>
    </row>
    <row r="357" spans="1:43" ht="14.5">
      <c r="A357" s="117"/>
      <c r="B357" s="201"/>
      <c r="C357" s="209"/>
      <c r="D357" s="210"/>
      <c r="E357" s="131"/>
      <c r="F357" s="132"/>
      <c r="G357" s="131"/>
      <c r="H357" s="117"/>
      <c r="I357" s="201"/>
      <c r="J357" s="201"/>
      <c r="K357" s="202"/>
      <c r="L357" s="202"/>
      <c r="M357" s="202"/>
      <c r="N357" s="201"/>
      <c r="O357" s="201"/>
      <c r="P357" s="202"/>
      <c r="Q357" s="202"/>
      <c r="R357" s="207"/>
      <c r="S357" s="204"/>
      <c r="T357" s="204"/>
      <c r="U357" s="205"/>
      <c r="V357" s="40" t="str" cm="1">
        <f t="array" ref="V3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7" s="15" t="str">
        <f>_xlfn.LET(_xlpm.var,MitarbeiterFTE[[#This Row],[Name]]&amp;"|"&amp;MitarbeiterFTE[[#This Row],[Vorhaben]]&amp;"|"&amp;MitarbeiterFTE[[#This Row],[Monat]]&amp;"|"&amp;MitarbeiterFTE[[#This Row],[Jahr]], IF(_xlpm.var="|||","input missing",_xlpm.var))</f>
        <v>input missing</v>
      </c>
      <c r="AB357" s="15" t="e">
        <f>_xlfn.LET(
_xlpm.start,DATE(MitarbeiterFTE[[#This Row],[Jahr]],MitarbeiterFTE[[#This Row],[Monat]],1),
_xlpm.end,EOMONTH(_xlpm.start,0),
NETWORKDAYS(_xlpm.start,_xlpm.end))</f>
        <v>#NUM!</v>
      </c>
      <c r="AC357" s="318" t="e">
        <f>MitarbeiterFTE[[#This Row],[BWD]]-MitarbeiterFTE[[#This Row],[Sum Abwesend]]</f>
        <v>#NUM!</v>
      </c>
      <c r="AD357" s="318">
        <f>SUMIFS(MitarbeiterFTE[BWD],MitarbeiterFTE[Jahr],MitarbeiterFTE[[#This Row],[Jahr]],MitarbeiterFTE[Name],MitarbeiterFTE[[#This Row],[Name]])</f>
        <v>0</v>
      </c>
      <c r="AE357" s="318">
        <f>SUMIFS(MitarbeiterFTE[NWD],MitarbeiterFTE[Jahr],MitarbeiterFTE[[#This Row],[Jahr]],MitarbeiterFTE[Name],MitarbeiterFTE[[#This Row],[Name]])</f>
        <v>0</v>
      </c>
      <c r="AF357" s="15" t="str">
        <f>IF(MitarbeiterFTE[[#This Row],[HS]]="ja",2,IF(MitarbeiterFTE[[#This Row],[Tech]]="ja",1,IF(MitarbeiterFTE[[#This Row],[Sonst]]="ja",0,"input missing")))</f>
        <v>input missing</v>
      </c>
      <c r="AG357" s="130"/>
      <c r="AH357" s="117"/>
      <c r="AI357" s="408"/>
      <c r="AJ357" s="404"/>
      <c r="AK357" s="412"/>
      <c r="AL357" s="15" cm="1">
        <f t="array" ref="AL3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7" s="15" t="str">
        <f>IF(Table6[[#This Row],[FT/WE]]=2,"",Table6[[#This Row],[Name]]&amp;Table6[[#This Row],[Tag]])</f>
        <v/>
      </c>
      <c r="AN357" s="117"/>
      <c r="AP357" s="14" t="str">
        <f t="shared" si="12"/>
        <v/>
      </c>
      <c r="AQ357" s="14" t="str">
        <f t="shared" si="13"/>
        <v/>
      </c>
    </row>
    <row r="358" spans="1:43" ht="14.5">
      <c r="A358" s="117"/>
      <c r="B358" s="201"/>
      <c r="C358" s="209"/>
      <c r="D358" s="210"/>
      <c r="E358" s="131"/>
      <c r="F358" s="132"/>
      <c r="G358" s="131"/>
      <c r="H358" s="117"/>
      <c r="I358" s="201"/>
      <c r="J358" s="201"/>
      <c r="K358" s="202"/>
      <c r="L358" s="202"/>
      <c r="M358" s="202"/>
      <c r="N358" s="201"/>
      <c r="O358" s="201"/>
      <c r="P358" s="202"/>
      <c r="Q358" s="202"/>
      <c r="R358" s="207"/>
      <c r="S358" s="204"/>
      <c r="T358" s="204"/>
      <c r="U358" s="205"/>
      <c r="V358" s="40" t="str" cm="1">
        <f t="array" ref="V3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8" s="15" t="str">
        <f>_xlfn.LET(_xlpm.var,MitarbeiterFTE[[#This Row],[Name]]&amp;"|"&amp;MitarbeiterFTE[[#This Row],[Vorhaben]]&amp;"|"&amp;MitarbeiterFTE[[#This Row],[Monat]]&amp;"|"&amp;MitarbeiterFTE[[#This Row],[Jahr]], IF(_xlpm.var="|||","input missing",_xlpm.var))</f>
        <v>input missing</v>
      </c>
      <c r="AB358" s="15" t="e">
        <f>_xlfn.LET(
_xlpm.start,DATE(MitarbeiterFTE[[#This Row],[Jahr]],MitarbeiterFTE[[#This Row],[Monat]],1),
_xlpm.end,EOMONTH(_xlpm.start,0),
NETWORKDAYS(_xlpm.start,_xlpm.end))</f>
        <v>#NUM!</v>
      </c>
      <c r="AC358" s="318" t="e">
        <f>MitarbeiterFTE[[#This Row],[BWD]]-MitarbeiterFTE[[#This Row],[Sum Abwesend]]</f>
        <v>#NUM!</v>
      </c>
      <c r="AD358" s="318">
        <f>SUMIFS(MitarbeiterFTE[BWD],MitarbeiterFTE[Jahr],MitarbeiterFTE[[#This Row],[Jahr]],MitarbeiterFTE[Name],MitarbeiterFTE[[#This Row],[Name]])</f>
        <v>0</v>
      </c>
      <c r="AE358" s="318">
        <f>SUMIFS(MitarbeiterFTE[NWD],MitarbeiterFTE[Jahr],MitarbeiterFTE[[#This Row],[Jahr]],MitarbeiterFTE[Name],MitarbeiterFTE[[#This Row],[Name]])</f>
        <v>0</v>
      </c>
      <c r="AF358" s="15" t="str">
        <f>IF(MitarbeiterFTE[[#This Row],[HS]]="ja",2,IF(MitarbeiterFTE[[#This Row],[Tech]]="ja",1,IF(MitarbeiterFTE[[#This Row],[Sonst]]="ja",0,"input missing")))</f>
        <v>input missing</v>
      </c>
      <c r="AG358" s="130"/>
      <c r="AH358" s="117"/>
      <c r="AI358" s="408"/>
      <c r="AJ358" s="404"/>
      <c r="AK358" s="412"/>
      <c r="AL358" s="15" cm="1">
        <f t="array" ref="AL3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8" s="15" t="str">
        <f>IF(Table6[[#This Row],[FT/WE]]=2,"",Table6[[#This Row],[Name]]&amp;Table6[[#This Row],[Tag]])</f>
        <v/>
      </c>
      <c r="AN358" s="117"/>
      <c r="AP358" s="14" t="str">
        <f t="shared" si="12"/>
        <v/>
      </c>
      <c r="AQ358" s="14" t="str">
        <f t="shared" si="13"/>
        <v/>
      </c>
    </row>
    <row r="359" spans="1:43" ht="14.5">
      <c r="A359" s="117"/>
      <c r="B359" s="201"/>
      <c r="C359" s="209"/>
      <c r="D359" s="210"/>
      <c r="E359" s="131"/>
      <c r="F359" s="132"/>
      <c r="G359" s="131"/>
      <c r="H359" s="117"/>
      <c r="I359" s="201"/>
      <c r="J359" s="201"/>
      <c r="K359" s="202"/>
      <c r="L359" s="202"/>
      <c r="M359" s="202"/>
      <c r="N359" s="201"/>
      <c r="O359" s="201"/>
      <c r="P359" s="202"/>
      <c r="Q359" s="202"/>
      <c r="R359" s="207"/>
      <c r="S359" s="204"/>
      <c r="T359" s="204"/>
      <c r="U359" s="205"/>
      <c r="V359" s="40" t="str" cm="1">
        <f t="array" ref="V3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59" s="15" t="str">
        <f>_xlfn.LET(_xlpm.var,MitarbeiterFTE[[#This Row],[Name]]&amp;"|"&amp;MitarbeiterFTE[[#This Row],[Vorhaben]]&amp;"|"&amp;MitarbeiterFTE[[#This Row],[Monat]]&amp;"|"&amp;MitarbeiterFTE[[#This Row],[Jahr]], IF(_xlpm.var="|||","input missing",_xlpm.var))</f>
        <v>input missing</v>
      </c>
      <c r="AB359" s="15" t="e">
        <f>_xlfn.LET(
_xlpm.start,DATE(MitarbeiterFTE[[#This Row],[Jahr]],MitarbeiterFTE[[#This Row],[Monat]],1),
_xlpm.end,EOMONTH(_xlpm.start,0),
NETWORKDAYS(_xlpm.start,_xlpm.end))</f>
        <v>#NUM!</v>
      </c>
      <c r="AC359" s="318" t="e">
        <f>MitarbeiterFTE[[#This Row],[BWD]]-MitarbeiterFTE[[#This Row],[Sum Abwesend]]</f>
        <v>#NUM!</v>
      </c>
      <c r="AD359" s="318">
        <f>SUMIFS(MitarbeiterFTE[BWD],MitarbeiterFTE[Jahr],MitarbeiterFTE[[#This Row],[Jahr]],MitarbeiterFTE[Name],MitarbeiterFTE[[#This Row],[Name]])</f>
        <v>0</v>
      </c>
      <c r="AE359" s="318">
        <f>SUMIFS(MitarbeiterFTE[NWD],MitarbeiterFTE[Jahr],MitarbeiterFTE[[#This Row],[Jahr]],MitarbeiterFTE[Name],MitarbeiterFTE[[#This Row],[Name]])</f>
        <v>0</v>
      </c>
      <c r="AF359" s="15" t="str">
        <f>IF(MitarbeiterFTE[[#This Row],[HS]]="ja",2,IF(MitarbeiterFTE[[#This Row],[Tech]]="ja",1,IF(MitarbeiterFTE[[#This Row],[Sonst]]="ja",0,"input missing")))</f>
        <v>input missing</v>
      </c>
      <c r="AG359" s="130"/>
      <c r="AH359" s="117"/>
      <c r="AI359" s="408"/>
      <c r="AJ359" s="404"/>
      <c r="AK359" s="412"/>
      <c r="AL359" s="15" cm="1">
        <f t="array" ref="AL3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59" s="15" t="str">
        <f>IF(Table6[[#This Row],[FT/WE]]=2,"",Table6[[#This Row],[Name]]&amp;Table6[[#This Row],[Tag]])</f>
        <v/>
      </c>
      <c r="AN359" s="117"/>
      <c r="AP359" s="14" t="str">
        <f t="shared" si="12"/>
        <v/>
      </c>
      <c r="AQ359" s="14" t="str">
        <f t="shared" si="13"/>
        <v/>
      </c>
    </row>
    <row r="360" spans="1:43" ht="14.5">
      <c r="A360" s="117"/>
      <c r="B360" s="201"/>
      <c r="C360" s="209"/>
      <c r="D360" s="210"/>
      <c r="E360" s="131"/>
      <c r="F360" s="132"/>
      <c r="G360" s="131"/>
      <c r="H360" s="117"/>
      <c r="I360" s="201"/>
      <c r="J360" s="201"/>
      <c r="K360" s="202"/>
      <c r="L360" s="202"/>
      <c r="M360" s="202"/>
      <c r="N360" s="201"/>
      <c r="O360" s="201"/>
      <c r="P360" s="202"/>
      <c r="Q360" s="202"/>
      <c r="R360" s="207"/>
      <c r="S360" s="204"/>
      <c r="T360" s="204"/>
      <c r="U360" s="205"/>
      <c r="V360" s="40" t="str" cm="1">
        <f t="array" ref="V3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0" s="15" t="str">
        <f>_xlfn.LET(_xlpm.var,MitarbeiterFTE[[#This Row],[Name]]&amp;"|"&amp;MitarbeiterFTE[[#This Row],[Vorhaben]]&amp;"|"&amp;MitarbeiterFTE[[#This Row],[Monat]]&amp;"|"&amp;MitarbeiterFTE[[#This Row],[Jahr]], IF(_xlpm.var="|||","input missing",_xlpm.var))</f>
        <v>input missing</v>
      </c>
      <c r="AB360" s="15" t="e">
        <f>_xlfn.LET(
_xlpm.start,DATE(MitarbeiterFTE[[#This Row],[Jahr]],MitarbeiterFTE[[#This Row],[Monat]],1),
_xlpm.end,EOMONTH(_xlpm.start,0),
NETWORKDAYS(_xlpm.start,_xlpm.end))</f>
        <v>#NUM!</v>
      </c>
      <c r="AC360" s="318" t="e">
        <f>MitarbeiterFTE[[#This Row],[BWD]]-MitarbeiterFTE[[#This Row],[Sum Abwesend]]</f>
        <v>#NUM!</v>
      </c>
      <c r="AD360" s="318">
        <f>SUMIFS(MitarbeiterFTE[BWD],MitarbeiterFTE[Jahr],MitarbeiterFTE[[#This Row],[Jahr]],MitarbeiterFTE[Name],MitarbeiterFTE[[#This Row],[Name]])</f>
        <v>0</v>
      </c>
      <c r="AE360" s="318">
        <f>SUMIFS(MitarbeiterFTE[NWD],MitarbeiterFTE[Jahr],MitarbeiterFTE[[#This Row],[Jahr]],MitarbeiterFTE[Name],MitarbeiterFTE[[#This Row],[Name]])</f>
        <v>0</v>
      </c>
      <c r="AF360" s="15" t="str">
        <f>IF(MitarbeiterFTE[[#This Row],[HS]]="ja",2,IF(MitarbeiterFTE[[#This Row],[Tech]]="ja",1,IF(MitarbeiterFTE[[#This Row],[Sonst]]="ja",0,"input missing")))</f>
        <v>input missing</v>
      </c>
      <c r="AG360" s="130"/>
      <c r="AH360" s="117"/>
      <c r="AI360" s="408"/>
      <c r="AJ360" s="404"/>
      <c r="AK360" s="412"/>
      <c r="AL360" s="15" cm="1">
        <f t="array" ref="AL3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0" s="15" t="str">
        <f>IF(Table6[[#This Row],[FT/WE]]=2,"",Table6[[#This Row],[Name]]&amp;Table6[[#This Row],[Tag]])</f>
        <v/>
      </c>
      <c r="AN360" s="117"/>
      <c r="AP360" s="14" t="str">
        <f t="shared" si="12"/>
        <v/>
      </c>
      <c r="AQ360" s="14" t="str">
        <f t="shared" si="13"/>
        <v/>
      </c>
    </row>
    <row r="361" spans="1:43" ht="14.5">
      <c r="A361" s="117"/>
      <c r="B361" s="201"/>
      <c r="C361" s="209"/>
      <c r="D361" s="210"/>
      <c r="E361" s="131"/>
      <c r="F361" s="132"/>
      <c r="G361" s="131"/>
      <c r="H361" s="117"/>
      <c r="I361" s="201"/>
      <c r="J361" s="201"/>
      <c r="K361" s="202"/>
      <c r="L361" s="202"/>
      <c r="M361" s="202"/>
      <c r="N361" s="201"/>
      <c r="O361" s="201"/>
      <c r="P361" s="202"/>
      <c r="Q361" s="202"/>
      <c r="R361" s="207"/>
      <c r="S361" s="204"/>
      <c r="T361" s="204"/>
      <c r="U361" s="205"/>
      <c r="V361" s="40" t="str" cm="1">
        <f t="array" ref="V3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1" s="15" t="str">
        <f>_xlfn.LET(_xlpm.var,MitarbeiterFTE[[#This Row],[Name]]&amp;"|"&amp;MitarbeiterFTE[[#This Row],[Vorhaben]]&amp;"|"&amp;MitarbeiterFTE[[#This Row],[Monat]]&amp;"|"&amp;MitarbeiterFTE[[#This Row],[Jahr]], IF(_xlpm.var="|||","input missing",_xlpm.var))</f>
        <v>input missing</v>
      </c>
      <c r="AB361" s="15" t="e">
        <f>_xlfn.LET(
_xlpm.start,DATE(MitarbeiterFTE[[#This Row],[Jahr]],MitarbeiterFTE[[#This Row],[Monat]],1),
_xlpm.end,EOMONTH(_xlpm.start,0),
NETWORKDAYS(_xlpm.start,_xlpm.end))</f>
        <v>#NUM!</v>
      </c>
      <c r="AC361" s="318" t="e">
        <f>MitarbeiterFTE[[#This Row],[BWD]]-MitarbeiterFTE[[#This Row],[Sum Abwesend]]</f>
        <v>#NUM!</v>
      </c>
      <c r="AD361" s="318">
        <f>SUMIFS(MitarbeiterFTE[BWD],MitarbeiterFTE[Jahr],MitarbeiterFTE[[#This Row],[Jahr]],MitarbeiterFTE[Name],MitarbeiterFTE[[#This Row],[Name]])</f>
        <v>0</v>
      </c>
      <c r="AE361" s="318">
        <f>SUMIFS(MitarbeiterFTE[NWD],MitarbeiterFTE[Jahr],MitarbeiterFTE[[#This Row],[Jahr]],MitarbeiterFTE[Name],MitarbeiterFTE[[#This Row],[Name]])</f>
        <v>0</v>
      </c>
      <c r="AF361" s="15" t="str">
        <f>IF(MitarbeiterFTE[[#This Row],[HS]]="ja",2,IF(MitarbeiterFTE[[#This Row],[Tech]]="ja",1,IF(MitarbeiterFTE[[#This Row],[Sonst]]="ja",0,"input missing")))</f>
        <v>input missing</v>
      </c>
      <c r="AG361" s="130"/>
      <c r="AH361" s="117"/>
      <c r="AI361" s="408"/>
      <c r="AJ361" s="404"/>
      <c r="AK361" s="412"/>
      <c r="AL361" s="15" cm="1">
        <f t="array" ref="AL3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1" s="15" t="str">
        <f>IF(Table6[[#This Row],[FT/WE]]=2,"",Table6[[#This Row],[Name]]&amp;Table6[[#This Row],[Tag]])</f>
        <v/>
      </c>
      <c r="AN361" s="117"/>
      <c r="AP361" s="14" t="str">
        <f t="shared" si="12"/>
        <v/>
      </c>
      <c r="AQ361" s="14" t="str">
        <f t="shared" si="13"/>
        <v/>
      </c>
    </row>
    <row r="362" spans="1:43" ht="14.5">
      <c r="A362" s="117"/>
      <c r="B362" s="201"/>
      <c r="C362" s="209"/>
      <c r="D362" s="210"/>
      <c r="E362" s="131"/>
      <c r="F362" s="132"/>
      <c r="G362" s="131"/>
      <c r="H362" s="117"/>
      <c r="I362" s="201"/>
      <c r="J362" s="201"/>
      <c r="K362" s="202"/>
      <c r="L362" s="202"/>
      <c r="M362" s="202"/>
      <c r="N362" s="201"/>
      <c r="O362" s="201"/>
      <c r="P362" s="202"/>
      <c r="Q362" s="202"/>
      <c r="R362" s="207"/>
      <c r="S362" s="204"/>
      <c r="T362" s="204"/>
      <c r="U362" s="205"/>
      <c r="V362" s="40" t="str" cm="1">
        <f t="array" ref="V3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2" s="15" t="str">
        <f>_xlfn.LET(_xlpm.var,MitarbeiterFTE[[#This Row],[Name]]&amp;"|"&amp;MitarbeiterFTE[[#This Row],[Vorhaben]]&amp;"|"&amp;MitarbeiterFTE[[#This Row],[Monat]]&amp;"|"&amp;MitarbeiterFTE[[#This Row],[Jahr]], IF(_xlpm.var="|||","input missing",_xlpm.var))</f>
        <v>input missing</v>
      </c>
      <c r="AB362" s="15" t="e">
        <f>_xlfn.LET(
_xlpm.start,DATE(MitarbeiterFTE[[#This Row],[Jahr]],MitarbeiterFTE[[#This Row],[Monat]],1),
_xlpm.end,EOMONTH(_xlpm.start,0),
NETWORKDAYS(_xlpm.start,_xlpm.end))</f>
        <v>#NUM!</v>
      </c>
      <c r="AC362" s="318" t="e">
        <f>MitarbeiterFTE[[#This Row],[BWD]]-MitarbeiterFTE[[#This Row],[Sum Abwesend]]</f>
        <v>#NUM!</v>
      </c>
      <c r="AD362" s="318">
        <f>SUMIFS(MitarbeiterFTE[BWD],MitarbeiterFTE[Jahr],MitarbeiterFTE[[#This Row],[Jahr]],MitarbeiterFTE[Name],MitarbeiterFTE[[#This Row],[Name]])</f>
        <v>0</v>
      </c>
      <c r="AE362" s="318">
        <f>SUMIFS(MitarbeiterFTE[NWD],MitarbeiterFTE[Jahr],MitarbeiterFTE[[#This Row],[Jahr]],MitarbeiterFTE[Name],MitarbeiterFTE[[#This Row],[Name]])</f>
        <v>0</v>
      </c>
      <c r="AF362" s="15" t="str">
        <f>IF(MitarbeiterFTE[[#This Row],[HS]]="ja",2,IF(MitarbeiterFTE[[#This Row],[Tech]]="ja",1,IF(MitarbeiterFTE[[#This Row],[Sonst]]="ja",0,"input missing")))</f>
        <v>input missing</v>
      </c>
      <c r="AG362" s="130"/>
      <c r="AH362" s="117"/>
      <c r="AI362" s="408"/>
      <c r="AJ362" s="404"/>
      <c r="AK362" s="412"/>
      <c r="AL362" s="15" cm="1">
        <f t="array" ref="AL3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2" s="15" t="str">
        <f>IF(Table6[[#This Row],[FT/WE]]=2,"",Table6[[#This Row],[Name]]&amp;Table6[[#This Row],[Tag]])</f>
        <v/>
      </c>
      <c r="AN362" s="117"/>
      <c r="AP362" s="14" t="str">
        <f t="shared" si="12"/>
        <v/>
      </c>
      <c r="AQ362" s="14" t="str">
        <f t="shared" si="13"/>
        <v/>
      </c>
    </row>
    <row r="363" spans="1:43" ht="14.5">
      <c r="A363" s="117"/>
      <c r="B363" s="201"/>
      <c r="C363" s="209"/>
      <c r="D363" s="210"/>
      <c r="E363" s="131"/>
      <c r="F363" s="132"/>
      <c r="G363" s="131"/>
      <c r="H363" s="117"/>
      <c r="I363" s="201"/>
      <c r="J363" s="201"/>
      <c r="K363" s="202"/>
      <c r="L363" s="202"/>
      <c r="M363" s="202"/>
      <c r="N363" s="201"/>
      <c r="O363" s="201"/>
      <c r="P363" s="202"/>
      <c r="Q363" s="202"/>
      <c r="R363" s="207"/>
      <c r="S363" s="204"/>
      <c r="T363" s="204"/>
      <c r="U363" s="205"/>
      <c r="V363" s="40" t="str" cm="1">
        <f t="array" ref="V3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3" s="15" t="str">
        <f>_xlfn.LET(_xlpm.var,MitarbeiterFTE[[#This Row],[Name]]&amp;"|"&amp;MitarbeiterFTE[[#This Row],[Vorhaben]]&amp;"|"&amp;MitarbeiterFTE[[#This Row],[Monat]]&amp;"|"&amp;MitarbeiterFTE[[#This Row],[Jahr]], IF(_xlpm.var="|||","input missing",_xlpm.var))</f>
        <v>input missing</v>
      </c>
      <c r="AB363" s="15" t="e">
        <f>_xlfn.LET(
_xlpm.start,DATE(MitarbeiterFTE[[#This Row],[Jahr]],MitarbeiterFTE[[#This Row],[Monat]],1),
_xlpm.end,EOMONTH(_xlpm.start,0),
NETWORKDAYS(_xlpm.start,_xlpm.end))</f>
        <v>#NUM!</v>
      </c>
      <c r="AC363" s="318" t="e">
        <f>MitarbeiterFTE[[#This Row],[BWD]]-MitarbeiterFTE[[#This Row],[Sum Abwesend]]</f>
        <v>#NUM!</v>
      </c>
      <c r="AD363" s="318">
        <f>SUMIFS(MitarbeiterFTE[BWD],MitarbeiterFTE[Jahr],MitarbeiterFTE[[#This Row],[Jahr]],MitarbeiterFTE[Name],MitarbeiterFTE[[#This Row],[Name]])</f>
        <v>0</v>
      </c>
      <c r="AE363" s="318">
        <f>SUMIFS(MitarbeiterFTE[NWD],MitarbeiterFTE[Jahr],MitarbeiterFTE[[#This Row],[Jahr]],MitarbeiterFTE[Name],MitarbeiterFTE[[#This Row],[Name]])</f>
        <v>0</v>
      </c>
      <c r="AF363" s="15" t="str">
        <f>IF(MitarbeiterFTE[[#This Row],[HS]]="ja",2,IF(MitarbeiterFTE[[#This Row],[Tech]]="ja",1,IF(MitarbeiterFTE[[#This Row],[Sonst]]="ja",0,"input missing")))</f>
        <v>input missing</v>
      </c>
      <c r="AG363" s="130"/>
      <c r="AH363" s="117"/>
      <c r="AI363" s="408"/>
      <c r="AJ363" s="404"/>
      <c r="AK363" s="412"/>
      <c r="AL363" s="15" cm="1">
        <f t="array" ref="AL3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3" s="15" t="str">
        <f>IF(Table6[[#This Row],[FT/WE]]=2,"",Table6[[#This Row],[Name]]&amp;Table6[[#This Row],[Tag]])</f>
        <v/>
      </c>
      <c r="AN363" s="117"/>
      <c r="AP363" s="14" t="str">
        <f t="shared" si="12"/>
        <v/>
      </c>
      <c r="AQ363" s="14" t="str">
        <f t="shared" si="13"/>
        <v/>
      </c>
    </row>
    <row r="364" spans="1:43" ht="14.5">
      <c r="A364" s="117"/>
      <c r="B364" s="201"/>
      <c r="C364" s="209"/>
      <c r="D364" s="210"/>
      <c r="E364" s="131"/>
      <c r="F364" s="132"/>
      <c r="G364" s="131"/>
      <c r="H364" s="117"/>
      <c r="I364" s="201"/>
      <c r="J364" s="201"/>
      <c r="K364" s="202"/>
      <c r="L364" s="202"/>
      <c r="M364" s="202"/>
      <c r="N364" s="201"/>
      <c r="O364" s="201"/>
      <c r="P364" s="202"/>
      <c r="Q364" s="202"/>
      <c r="R364" s="207"/>
      <c r="S364" s="204"/>
      <c r="T364" s="204"/>
      <c r="U364" s="205"/>
      <c r="V364" s="40" t="str" cm="1">
        <f t="array" ref="V3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4" s="15" t="str">
        <f>_xlfn.LET(_xlpm.var,MitarbeiterFTE[[#This Row],[Name]]&amp;"|"&amp;MitarbeiterFTE[[#This Row],[Vorhaben]]&amp;"|"&amp;MitarbeiterFTE[[#This Row],[Monat]]&amp;"|"&amp;MitarbeiterFTE[[#This Row],[Jahr]], IF(_xlpm.var="|||","input missing",_xlpm.var))</f>
        <v>input missing</v>
      </c>
      <c r="AB364" s="15" t="e">
        <f>_xlfn.LET(
_xlpm.start,DATE(MitarbeiterFTE[[#This Row],[Jahr]],MitarbeiterFTE[[#This Row],[Monat]],1),
_xlpm.end,EOMONTH(_xlpm.start,0),
NETWORKDAYS(_xlpm.start,_xlpm.end))</f>
        <v>#NUM!</v>
      </c>
      <c r="AC364" s="318" t="e">
        <f>MitarbeiterFTE[[#This Row],[BWD]]-MitarbeiterFTE[[#This Row],[Sum Abwesend]]</f>
        <v>#NUM!</v>
      </c>
      <c r="AD364" s="318">
        <f>SUMIFS(MitarbeiterFTE[BWD],MitarbeiterFTE[Jahr],MitarbeiterFTE[[#This Row],[Jahr]],MitarbeiterFTE[Name],MitarbeiterFTE[[#This Row],[Name]])</f>
        <v>0</v>
      </c>
      <c r="AE364" s="318">
        <f>SUMIFS(MitarbeiterFTE[NWD],MitarbeiterFTE[Jahr],MitarbeiterFTE[[#This Row],[Jahr]],MitarbeiterFTE[Name],MitarbeiterFTE[[#This Row],[Name]])</f>
        <v>0</v>
      </c>
      <c r="AF364" s="15" t="str">
        <f>IF(MitarbeiterFTE[[#This Row],[HS]]="ja",2,IF(MitarbeiterFTE[[#This Row],[Tech]]="ja",1,IF(MitarbeiterFTE[[#This Row],[Sonst]]="ja",0,"input missing")))</f>
        <v>input missing</v>
      </c>
      <c r="AG364" s="130"/>
      <c r="AH364" s="117"/>
      <c r="AI364" s="408"/>
      <c r="AJ364" s="404"/>
      <c r="AK364" s="412"/>
      <c r="AL364" s="15" cm="1">
        <f t="array" ref="AL3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4" s="15" t="str">
        <f>IF(Table6[[#This Row],[FT/WE]]=2,"",Table6[[#This Row],[Name]]&amp;Table6[[#This Row],[Tag]])</f>
        <v/>
      </c>
      <c r="AN364" s="117"/>
      <c r="AP364" s="14" t="str">
        <f t="shared" si="12"/>
        <v/>
      </c>
      <c r="AQ364" s="14" t="str">
        <f t="shared" si="13"/>
        <v/>
      </c>
    </row>
    <row r="365" spans="1:43" ht="14.5">
      <c r="A365" s="117"/>
      <c r="B365" s="201"/>
      <c r="C365" s="209"/>
      <c r="D365" s="210"/>
      <c r="E365" s="131"/>
      <c r="F365" s="132"/>
      <c r="G365" s="131"/>
      <c r="H365" s="117"/>
      <c r="I365" s="201"/>
      <c r="J365" s="201"/>
      <c r="K365" s="202"/>
      <c r="L365" s="202"/>
      <c r="M365" s="202"/>
      <c r="N365" s="201"/>
      <c r="O365" s="201"/>
      <c r="P365" s="202"/>
      <c r="Q365" s="202"/>
      <c r="R365" s="207"/>
      <c r="S365" s="204"/>
      <c r="T365" s="204"/>
      <c r="U365" s="205"/>
      <c r="V365" s="40" t="str" cm="1">
        <f t="array" ref="V3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5" s="15" t="str">
        <f>_xlfn.LET(_xlpm.var,MitarbeiterFTE[[#This Row],[Name]]&amp;"|"&amp;MitarbeiterFTE[[#This Row],[Vorhaben]]&amp;"|"&amp;MitarbeiterFTE[[#This Row],[Monat]]&amp;"|"&amp;MitarbeiterFTE[[#This Row],[Jahr]], IF(_xlpm.var="|||","input missing",_xlpm.var))</f>
        <v>input missing</v>
      </c>
      <c r="AB365" s="15" t="e">
        <f>_xlfn.LET(
_xlpm.start,DATE(MitarbeiterFTE[[#This Row],[Jahr]],MitarbeiterFTE[[#This Row],[Monat]],1),
_xlpm.end,EOMONTH(_xlpm.start,0),
NETWORKDAYS(_xlpm.start,_xlpm.end))</f>
        <v>#NUM!</v>
      </c>
      <c r="AC365" s="318" t="e">
        <f>MitarbeiterFTE[[#This Row],[BWD]]-MitarbeiterFTE[[#This Row],[Sum Abwesend]]</f>
        <v>#NUM!</v>
      </c>
      <c r="AD365" s="318">
        <f>SUMIFS(MitarbeiterFTE[BWD],MitarbeiterFTE[Jahr],MitarbeiterFTE[[#This Row],[Jahr]],MitarbeiterFTE[Name],MitarbeiterFTE[[#This Row],[Name]])</f>
        <v>0</v>
      </c>
      <c r="AE365" s="318">
        <f>SUMIFS(MitarbeiterFTE[NWD],MitarbeiterFTE[Jahr],MitarbeiterFTE[[#This Row],[Jahr]],MitarbeiterFTE[Name],MitarbeiterFTE[[#This Row],[Name]])</f>
        <v>0</v>
      </c>
      <c r="AF365" s="15" t="str">
        <f>IF(MitarbeiterFTE[[#This Row],[HS]]="ja",2,IF(MitarbeiterFTE[[#This Row],[Tech]]="ja",1,IF(MitarbeiterFTE[[#This Row],[Sonst]]="ja",0,"input missing")))</f>
        <v>input missing</v>
      </c>
      <c r="AG365" s="130"/>
      <c r="AH365" s="117"/>
      <c r="AI365" s="408"/>
      <c r="AJ365" s="404"/>
      <c r="AK365" s="412"/>
      <c r="AL365" s="15" cm="1">
        <f t="array" ref="AL3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5" s="15" t="str">
        <f>IF(Table6[[#This Row],[FT/WE]]=2,"",Table6[[#This Row],[Name]]&amp;Table6[[#This Row],[Tag]])</f>
        <v/>
      </c>
      <c r="AN365" s="117"/>
      <c r="AP365" s="14" t="str">
        <f t="shared" si="12"/>
        <v/>
      </c>
      <c r="AQ365" s="14" t="str">
        <f t="shared" si="13"/>
        <v/>
      </c>
    </row>
    <row r="366" spans="1:43" ht="14.5">
      <c r="A366" s="117"/>
      <c r="B366" s="201"/>
      <c r="C366" s="209"/>
      <c r="D366" s="210"/>
      <c r="E366" s="131"/>
      <c r="F366" s="132"/>
      <c r="G366" s="131"/>
      <c r="H366" s="117"/>
      <c r="I366" s="201"/>
      <c r="J366" s="201"/>
      <c r="K366" s="202"/>
      <c r="L366" s="202"/>
      <c r="M366" s="202"/>
      <c r="N366" s="201"/>
      <c r="O366" s="201"/>
      <c r="P366" s="202"/>
      <c r="Q366" s="202"/>
      <c r="R366" s="207"/>
      <c r="S366" s="204"/>
      <c r="T366" s="204"/>
      <c r="U366" s="205"/>
      <c r="V366" s="40" t="str" cm="1">
        <f t="array" ref="V3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6" s="15" t="str">
        <f>_xlfn.LET(_xlpm.var,MitarbeiterFTE[[#This Row],[Name]]&amp;"|"&amp;MitarbeiterFTE[[#This Row],[Vorhaben]]&amp;"|"&amp;MitarbeiterFTE[[#This Row],[Monat]]&amp;"|"&amp;MitarbeiterFTE[[#This Row],[Jahr]], IF(_xlpm.var="|||","input missing",_xlpm.var))</f>
        <v>input missing</v>
      </c>
      <c r="AB366" s="15" t="e">
        <f>_xlfn.LET(
_xlpm.start,DATE(MitarbeiterFTE[[#This Row],[Jahr]],MitarbeiterFTE[[#This Row],[Monat]],1),
_xlpm.end,EOMONTH(_xlpm.start,0),
NETWORKDAYS(_xlpm.start,_xlpm.end))</f>
        <v>#NUM!</v>
      </c>
      <c r="AC366" s="318" t="e">
        <f>MitarbeiterFTE[[#This Row],[BWD]]-MitarbeiterFTE[[#This Row],[Sum Abwesend]]</f>
        <v>#NUM!</v>
      </c>
      <c r="AD366" s="318">
        <f>SUMIFS(MitarbeiterFTE[BWD],MitarbeiterFTE[Jahr],MitarbeiterFTE[[#This Row],[Jahr]],MitarbeiterFTE[Name],MitarbeiterFTE[[#This Row],[Name]])</f>
        <v>0</v>
      </c>
      <c r="AE366" s="318">
        <f>SUMIFS(MitarbeiterFTE[NWD],MitarbeiterFTE[Jahr],MitarbeiterFTE[[#This Row],[Jahr]],MitarbeiterFTE[Name],MitarbeiterFTE[[#This Row],[Name]])</f>
        <v>0</v>
      </c>
      <c r="AF366" s="15" t="str">
        <f>IF(MitarbeiterFTE[[#This Row],[HS]]="ja",2,IF(MitarbeiterFTE[[#This Row],[Tech]]="ja",1,IF(MitarbeiterFTE[[#This Row],[Sonst]]="ja",0,"input missing")))</f>
        <v>input missing</v>
      </c>
      <c r="AG366" s="130"/>
      <c r="AH366" s="117"/>
      <c r="AI366" s="408"/>
      <c r="AJ366" s="404"/>
      <c r="AK366" s="412"/>
      <c r="AL366" s="15" cm="1">
        <f t="array" ref="AL3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6" s="15" t="str">
        <f>IF(Table6[[#This Row],[FT/WE]]=2,"",Table6[[#This Row],[Name]]&amp;Table6[[#This Row],[Tag]])</f>
        <v/>
      </c>
      <c r="AN366" s="117"/>
      <c r="AP366" s="14" t="str">
        <f t="shared" si="12"/>
        <v/>
      </c>
      <c r="AQ366" s="14" t="str">
        <f t="shared" si="13"/>
        <v/>
      </c>
    </row>
    <row r="367" spans="1:43" ht="14.5">
      <c r="A367" s="117"/>
      <c r="B367" s="201"/>
      <c r="C367" s="209"/>
      <c r="D367" s="210"/>
      <c r="E367" s="131"/>
      <c r="F367" s="132"/>
      <c r="G367" s="131"/>
      <c r="H367" s="117"/>
      <c r="I367" s="201"/>
      <c r="J367" s="201"/>
      <c r="K367" s="202"/>
      <c r="L367" s="202"/>
      <c r="M367" s="202"/>
      <c r="N367" s="201"/>
      <c r="O367" s="201"/>
      <c r="P367" s="202"/>
      <c r="Q367" s="202"/>
      <c r="R367" s="207"/>
      <c r="S367" s="204"/>
      <c r="T367" s="204"/>
      <c r="U367" s="205"/>
      <c r="V367" s="40" t="str" cm="1">
        <f t="array" ref="V3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7" s="15" t="str">
        <f>_xlfn.LET(_xlpm.var,MitarbeiterFTE[[#This Row],[Name]]&amp;"|"&amp;MitarbeiterFTE[[#This Row],[Vorhaben]]&amp;"|"&amp;MitarbeiterFTE[[#This Row],[Monat]]&amp;"|"&amp;MitarbeiterFTE[[#This Row],[Jahr]], IF(_xlpm.var="|||","input missing",_xlpm.var))</f>
        <v>input missing</v>
      </c>
      <c r="AB367" s="15" t="e">
        <f>_xlfn.LET(
_xlpm.start,DATE(MitarbeiterFTE[[#This Row],[Jahr]],MitarbeiterFTE[[#This Row],[Monat]],1),
_xlpm.end,EOMONTH(_xlpm.start,0),
NETWORKDAYS(_xlpm.start,_xlpm.end))</f>
        <v>#NUM!</v>
      </c>
      <c r="AC367" s="318" t="e">
        <f>MitarbeiterFTE[[#This Row],[BWD]]-MitarbeiterFTE[[#This Row],[Sum Abwesend]]</f>
        <v>#NUM!</v>
      </c>
      <c r="AD367" s="318">
        <f>SUMIFS(MitarbeiterFTE[BWD],MitarbeiterFTE[Jahr],MitarbeiterFTE[[#This Row],[Jahr]],MitarbeiterFTE[Name],MitarbeiterFTE[[#This Row],[Name]])</f>
        <v>0</v>
      </c>
      <c r="AE367" s="318">
        <f>SUMIFS(MitarbeiterFTE[NWD],MitarbeiterFTE[Jahr],MitarbeiterFTE[[#This Row],[Jahr]],MitarbeiterFTE[Name],MitarbeiterFTE[[#This Row],[Name]])</f>
        <v>0</v>
      </c>
      <c r="AF367" s="15" t="str">
        <f>IF(MitarbeiterFTE[[#This Row],[HS]]="ja",2,IF(MitarbeiterFTE[[#This Row],[Tech]]="ja",1,IF(MitarbeiterFTE[[#This Row],[Sonst]]="ja",0,"input missing")))</f>
        <v>input missing</v>
      </c>
      <c r="AG367" s="130"/>
      <c r="AH367" s="117"/>
      <c r="AI367" s="408"/>
      <c r="AJ367" s="404"/>
      <c r="AK367" s="412"/>
      <c r="AL367" s="15" cm="1">
        <f t="array" ref="AL3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7" s="15" t="str">
        <f>IF(Table6[[#This Row],[FT/WE]]=2,"",Table6[[#This Row],[Name]]&amp;Table6[[#This Row],[Tag]])</f>
        <v/>
      </c>
      <c r="AN367" s="117"/>
      <c r="AP367" s="14" t="str">
        <f t="shared" si="12"/>
        <v/>
      </c>
      <c r="AQ367" s="14" t="str">
        <f t="shared" si="13"/>
        <v/>
      </c>
    </row>
    <row r="368" spans="1:43" ht="14.5">
      <c r="A368" s="117"/>
      <c r="B368" s="201"/>
      <c r="C368" s="209"/>
      <c r="D368" s="210"/>
      <c r="E368" s="131"/>
      <c r="F368" s="132"/>
      <c r="G368" s="131"/>
      <c r="H368" s="117"/>
      <c r="I368" s="201"/>
      <c r="J368" s="201"/>
      <c r="K368" s="202"/>
      <c r="L368" s="202"/>
      <c r="M368" s="202"/>
      <c r="N368" s="201"/>
      <c r="O368" s="201"/>
      <c r="P368" s="202"/>
      <c r="Q368" s="202"/>
      <c r="R368" s="207"/>
      <c r="S368" s="204"/>
      <c r="T368" s="204"/>
      <c r="U368" s="205"/>
      <c r="V368" s="40" t="str" cm="1">
        <f t="array" ref="V3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8" s="15" t="str">
        <f>_xlfn.LET(_xlpm.var,MitarbeiterFTE[[#This Row],[Name]]&amp;"|"&amp;MitarbeiterFTE[[#This Row],[Vorhaben]]&amp;"|"&amp;MitarbeiterFTE[[#This Row],[Monat]]&amp;"|"&amp;MitarbeiterFTE[[#This Row],[Jahr]], IF(_xlpm.var="|||","input missing",_xlpm.var))</f>
        <v>input missing</v>
      </c>
      <c r="AB368" s="15" t="e">
        <f>_xlfn.LET(
_xlpm.start,DATE(MitarbeiterFTE[[#This Row],[Jahr]],MitarbeiterFTE[[#This Row],[Monat]],1),
_xlpm.end,EOMONTH(_xlpm.start,0),
NETWORKDAYS(_xlpm.start,_xlpm.end))</f>
        <v>#NUM!</v>
      </c>
      <c r="AC368" s="318" t="e">
        <f>MitarbeiterFTE[[#This Row],[BWD]]-MitarbeiterFTE[[#This Row],[Sum Abwesend]]</f>
        <v>#NUM!</v>
      </c>
      <c r="AD368" s="318">
        <f>SUMIFS(MitarbeiterFTE[BWD],MitarbeiterFTE[Jahr],MitarbeiterFTE[[#This Row],[Jahr]],MitarbeiterFTE[Name],MitarbeiterFTE[[#This Row],[Name]])</f>
        <v>0</v>
      </c>
      <c r="AE368" s="318">
        <f>SUMIFS(MitarbeiterFTE[NWD],MitarbeiterFTE[Jahr],MitarbeiterFTE[[#This Row],[Jahr]],MitarbeiterFTE[Name],MitarbeiterFTE[[#This Row],[Name]])</f>
        <v>0</v>
      </c>
      <c r="AF368" s="15" t="str">
        <f>IF(MitarbeiterFTE[[#This Row],[HS]]="ja",2,IF(MitarbeiterFTE[[#This Row],[Tech]]="ja",1,IF(MitarbeiterFTE[[#This Row],[Sonst]]="ja",0,"input missing")))</f>
        <v>input missing</v>
      </c>
      <c r="AG368" s="130"/>
      <c r="AH368" s="117"/>
      <c r="AI368" s="408"/>
      <c r="AJ368" s="404"/>
      <c r="AK368" s="412"/>
      <c r="AL368" s="15" cm="1">
        <f t="array" ref="AL3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8" s="15" t="str">
        <f>IF(Table6[[#This Row],[FT/WE]]=2,"",Table6[[#This Row],[Name]]&amp;Table6[[#This Row],[Tag]])</f>
        <v/>
      </c>
      <c r="AN368" s="117"/>
      <c r="AP368" s="14" t="str">
        <f t="shared" si="12"/>
        <v/>
      </c>
      <c r="AQ368" s="14" t="str">
        <f t="shared" si="13"/>
        <v/>
      </c>
    </row>
    <row r="369" spans="1:43" ht="14.5">
      <c r="A369" s="117"/>
      <c r="B369" s="201"/>
      <c r="C369" s="209"/>
      <c r="D369" s="210"/>
      <c r="E369" s="131"/>
      <c r="F369" s="132"/>
      <c r="G369" s="131"/>
      <c r="H369" s="117"/>
      <c r="I369" s="201"/>
      <c r="J369" s="201"/>
      <c r="K369" s="202"/>
      <c r="L369" s="202"/>
      <c r="M369" s="202"/>
      <c r="N369" s="201"/>
      <c r="O369" s="201"/>
      <c r="P369" s="202"/>
      <c r="Q369" s="202"/>
      <c r="R369" s="207"/>
      <c r="S369" s="204"/>
      <c r="T369" s="204"/>
      <c r="U369" s="205"/>
      <c r="V369" s="40" t="str" cm="1">
        <f t="array" ref="V3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69" s="15" t="str">
        <f>_xlfn.LET(_xlpm.var,MitarbeiterFTE[[#This Row],[Name]]&amp;"|"&amp;MitarbeiterFTE[[#This Row],[Vorhaben]]&amp;"|"&amp;MitarbeiterFTE[[#This Row],[Monat]]&amp;"|"&amp;MitarbeiterFTE[[#This Row],[Jahr]], IF(_xlpm.var="|||","input missing",_xlpm.var))</f>
        <v>input missing</v>
      </c>
      <c r="AB369" s="15" t="e">
        <f>_xlfn.LET(
_xlpm.start,DATE(MitarbeiterFTE[[#This Row],[Jahr]],MitarbeiterFTE[[#This Row],[Monat]],1),
_xlpm.end,EOMONTH(_xlpm.start,0),
NETWORKDAYS(_xlpm.start,_xlpm.end))</f>
        <v>#NUM!</v>
      </c>
      <c r="AC369" s="318" t="e">
        <f>MitarbeiterFTE[[#This Row],[BWD]]-MitarbeiterFTE[[#This Row],[Sum Abwesend]]</f>
        <v>#NUM!</v>
      </c>
      <c r="AD369" s="318">
        <f>SUMIFS(MitarbeiterFTE[BWD],MitarbeiterFTE[Jahr],MitarbeiterFTE[[#This Row],[Jahr]],MitarbeiterFTE[Name],MitarbeiterFTE[[#This Row],[Name]])</f>
        <v>0</v>
      </c>
      <c r="AE369" s="318">
        <f>SUMIFS(MitarbeiterFTE[NWD],MitarbeiterFTE[Jahr],MitarbeiterFTE[[#This Row],[Jahr]],MitarbeiterFTE[Name],MitarbeiterFTE[[#This Row],[Name]])</f>
        <v>0</v>
      </c>
      <c r="AF369" s="15" t="str">
        <f>IF(MitarbeiterFTE[[#This Row],[HS]]="ja",2,IF(MitarbeiterFTE[[#This Row],[Tech]]="ja",1,IF(MitarbeiterFTE[[#This Row],[Sonst]]="ja",0,"input missing")))</f>
        <v>input missing</v>
      </c>
      <c r="AG369" s="130"/>
      <c r="AH369" s="117"/>
      <c r="AI369" s="408"/>
      <c r="AJ369" s="404"/>
      <c r="AK369" s="412"/>
      <c r="AL369" s="15" cm="1">
        <f t="array" ref="AL3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69" s="15" t="str">
        <f>IF(Table6[[#This Row],[FT/WE]]=2,"",Table6[[#This Row],[Name]]&amp;Table6[[#This Row],[Tag]])</f>
        <v/>
      </c>
      <c r="AN369" s="117"/>
      <c r="AP369" s="14" t="str">
        <f t="shared" si="12"/>
        <v/>
      </c>
      <c r="AQ369" s="14" t="str">
        <f t="shared" si="13"/>
        <v/>
      </c>
    </row>
    <row r="370" spans="1:43" ht="14.5">
      <c r="A370" s="117"/>
      <c r="B370" s="201"/>
      <c r="C370" s="209"/>
      <c r="D370" s="210"/>
      <c r="E370" s="131"/>
      <c r="F370" s="132"/>
      <c r="G370" s="131"/>
      <c r="H370" s="117"/>
      <c r="I370" s="201"/>
      <c r="J370" s="201"/>
      <c r="K370" s="202"/>
      <c r="L370" s="202"/>
      <c r="M370" s="202"/>
      <c r="N370" s="201"/>
      <c r="O370" s="201"/>
      <c r="P370" s="202"/>
      <c r="Q370" s="202"/>
      <c r="R370" s="207"/>
      <c r="S370" s="204"/>
      <c r="T370" s="204"/>
      <c r="U370" s="205"/>
      <c r="V370" s="40" t="str" cm="1">
        <f t="array" ref="V3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0" s="15" t="str">
        <f>_xlfn.LET(_xlpm.var,MitarbeiterFTE[[#This Row],[Name]]&amp;"|"&amp;MitarbeiterFTE[[#This Row],[Vorhaben]]&amp;"|"&amp;MitarbeiterFTE[[#This Row],[Monat]]&amp;"|"&amp;MitarbeiterFTE[[#This Row],[Jahr]], IF(_xlpm.var="|||","input missing",_xlpm.var))</f>
        <v>input missing</v>
      </c>
      <c r="AB370" s="15" t="e">
        <f>_xlfn.LET(
_xlpm.start,DATE(MitarbeiterFTE[[#This Row],[Jahr]],MitarbeiterFTE[[#This Row],[Monat]],1),
_xlpm.end,EOMONTH(_xlpm.start,0),
NETWORKDAYS(_xlpm.start,_xlpm.end))</f>
        <v>#NUM!</v>
      </c>
      <c r="AC370" s="318" t="e">
        <f>MitarbeiterFTE[[#This Row],[BWD]]-MitarbeiterFTE[[#This Row],[Sum Abwesend]]</f>
        <v>#NUM!</v>
      </c>
      <c r="AD370" s="318">
        <f>SUMIFS(MitarbeiterFTE[BWD],MitarbeiterFTE[Jahr],MitarbeiterFTE[[#This Row],[Jahr]],MitarbeiterFTE[Name],MitarbeiterFTE[[#This Row],[Name]])</f>
        <v>0</v>
      </c>
      <c r="AE370" s="318">
        <f>SUMIFS(MitarbeiterFTE[NWD],MitarbeiterFTE[Jahr],MitarbeiterFTE[[#This Row],[Jahr]],MitarbeiterFTE[Name],MitarbeiterFTE[[#This Row],[Name]])</f>
        <v>0</v>
      </c>
      <c r="AF370" s="15" t="str">
        <f>IF(MitarbeiterFTE[[#This Row],[HS]]="ja",2,IF(MitarbeiterFTE[[#This Row],[Tech]]="ja",1,IF(MitarbeiterFTE[[#This Row],[Sonst]]="ja",0,"input missing")))</f>
        <v>input missing</v>
      </c>
      <c r="AG370" s="130"/>
      <c r="AH370" s="117"/>
      <c r="AI370" s="408"/>
      <c r="AJ370" s="404"/>
      <c r="AK370" s="412"/>
      <c r="AL370" s="15" cm="1">
        <f t="array" ref="AL3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0" s="15" t="str">
        <f>IF(Table6[[#This Row],[FT/WE]]=2,"",Table6[[#This Row],[Name]]&amp;Table6[[#This Row],[Tag]])</f>
        <v/>
      </c>
      <c r="AN370" s="117"/>
      <c r="AP370" s="14" t="str">
        <f t="shared" si="12"/>
        <v/>
      </c>
      <c r="AQ370" s="14" t="str">
        <f t="shared" si="13"/>
        <v/>
      </c>
    </row>
    <row r="371" spans="1:43" ht="14.5">
      <c r="A371" s="117"/>
      <c r="B371" s="201"/>
      <c r="C371" s="209"/>
      <c r="D371" s="210"/>
      <c r="E371" s="131"/>
      <c r="F371" s="132"/>
      <c r="G371" s="131"/>
      <c r="H371" s="117"/>
      <c r="I371" s="201"/>
      <c r="J371" s="201"/>
      <c r="K371" s="202"/>
      <c r="L371" s="202"/>
      <c r="M371" s="202"/>
      <c r="N371" s="201"/>
      <c r="O371" s="201"/>
      <c r="P371" s="202"/>
      <c r="Q371" s="202"/>
      <c r="R371" s="207"/>
      <c r="S371" s="204"/>
      <c r="T371" s="204"/>
      <c r="U371" s="205"/>
      <c r="V371" s="40" t="str" cm="1">
        <f t="array" ref="V3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1" s="15" t="str">
        <f>_xlfn.LET(_xlpm.var,MitarbeiterFTE[[#This Row],[Name]]&amp;"|"&amp;MitarbeiterFTE[[#This Row],[Vorhaben]]&amp;"|"&amp;MitarbeiterFTE[[#This Row],[Monat]]&amp;"|"&amp;MitarbeiterFTE[[#This Row],[Jahr]], IF(_xlpm.var="|||","input missing",_xlpm.var))</f>
        <v>input missing</v>
      </c>
      <c r="AB371" s="15" t="e">
        <f>_xlfn.LET(
_xlpm.start,DATE(MitarbeiterFTE[[#This Row],[Jahr]],MitarbeiterFTE[[#This Row],[Monat]],1),
_xlpm.end,EOMONTH(_xlpm.start,0),
NETWORKDAYS(_xlpm.start,_xlpm.end))</f>
        <v>#NUM!</v>
      </c>
      <c r="AC371" s="318" t="e">
        <f>MitarbeiterFTE[[#This Row],[BWD]]-MitarbeiterFTE[[#This Row],[Sum Abwesend]]</f>
        <v>#NUM!</v>
      </c>
      <c r="AD371" s="318">
        <f>SUMIFS(MitarbeiterFTE[BWD],MitarbeiterFTE[Jahr],MitarbeiterFTE[[#This Row],[Jahr]],MitarbeiterFTE[Name],MitarbeiterFTE[[#This Row],[Name]])</f>
        <v>0</v>
      </c>
      <c r="AE371" s="318">
        <f>SUMIFS(MitarbeiterFTE[NWD],MitarbeiterFTE[Jahr],MitarbeiterFTE[[#This Row],[Jahr]],MitarbeiterFTE[Name],MitarbeiterFTE[[#This Row],[Name]])</f>
        <v>0</v>
      </c>
      <c r="AF371" s="15" t="str">
        <f>IF(MitarbeiterFTE[[#This Row],[HS]]="ja",2,IF(MitarbeiterFTE[[#This Row],[Tech]]="ja",1,IF(MitarbeiterFTE[[#This Row],[Sonst]]="ja",0,"input missing")))</f>
        <v>input missing</v>
      </c>
      <c r="AG371" s="130"/>
      <c r="AH371" s="117"/>
      <c r="AI371" s="408"/>
      <c r="AJ371" s="404"/>
      <c r="AK371" s="412"/>
      <c r="AL371" s="15" cm="1">
        <f t="array" ref="AL3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1" s="15" t="str">
        <f>IF(Table6[[#This Row],[FT/WE]]=2,"",Table6[[#This Row],[Name]]&amp;Table6[[#This Row],[Tag]])</f>
        <v/>
      </c>
      <c r="AN371" s="117"/>
      <c r="AP371" s="14" t="str">
        <f t="shared" si="12"/>
        <v/>
      </c>
      <c r="AQ371" s="14" t="str">
        <f t="shared" si="13"/>
        <v/>
      </c>
    </row>
    <row r="372" spans="1:43" ht="14.5">
      <c r="A372" s="117"/>
      <c r="B372" s="201"/>
      <c r="C372" s="209"/>
      <c r="D372" s="210"/>
      <c r="E372" s="131"/>
      <c r="F372" s="132"/>
      <c r="G372" s="131"/>
      <c r="H372" s="117"/>
      <c r="I372" s="201"/>
      <c r="J372" s="201"/>
      <c r="K372" s="202"/>
      <c r="L372" s="202"/>
      <c r="M372" s="202"/>
      <c r="N372" s="201"/>
      <c r="O372" s="201"/>
      <c r="P372" s="202"/>
      <c r="Q372" s="202"/>
      <c r="R372" s="207"/>
      <c r="S372" s="204"/>
      <c r="T372" s="204"/>
      <c r="U372" s="205"/>
      <c r="V372" s="40" t="str" cm="1">
        <f t="array" ref="V3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2" s="15" t="str">
        <f>_xlfn.LET(_xlpm.var,MitarbeiterFTE[[#This Row],[Name]]&amp;"|"&amp;MitarbeiterFTE[[#This Row],[Vorhaben]]&amp;"|"&amp;MitarbeiterFTE[[#This Row],[Monat]]&amp;"|"&amp;MitarbeiterFTE[[#This Row],[Jahr]], IF(_xlpm.var="|||","input missing",_xlpm.var))</f>
        <v>input missing</v>
      </c>
      <c r="AB372" s="15" t="e">
        <f>_xlfn.LET(
_xlpm.start,DATE(MitarbeiterFTE[[#This Row],[Jahr]],MitarbeiterFTE[[#This Row],[Monat]],1),
_xlpm.end,EOMONTH(_xlpm.start,0),
NETWORKDAYS(_xlpm.start,_xlpm.end))</f>
        <v>#NUM!</v>
      </c>
      <c r="AC372" s="318" t="e">
        <f>MitarbeiterFTE[[#This Row],[BWD]]-MitarbeiterFTE[[#This Row],[Sum Abwesend]]</f>
        <v>#NUM!</v>
      </c>
      <c r="AD372" s="318">
        <f>SUMIFS(MitarbeiterFTE[BWD],MitarbeiterFTE[Jahr],MitarbeiterFTE[[#This Row],[Jahr]],MitarbeiterFTE[Name],MitarbeiterFTE[[#This Row],[Name]])</f>
        <v>0</v>
      </c>
      <c r="AE372" s="318">
        <f>SUMIFS(MitarbeiterFTE[NWD],MitarbeiterFTE[Jahr],MitarbeiterFTE[[#This Row],[Jahr]],MitarbeiterFTE[Name],MitarbeiterFTE[[#This Row],[Name]])</f>
        <v>0</v>
      </c>
      <c r="AF372" s="15" t="str">
        <f>IF(MitarbeiterFTE[[#This Row],[HS]]="ja",2,IF(MitarbeiterFTE[[#This Row],[Tech]]="ja",1,IF(MitarbeiterFTE[[#This Row],[Sonst]]="ja",0,"input missing")))</f>
        <v>input missing</v>
      </c>
      <c r="AG372" s="130"/>
      <c r="AH372" s="117"/>
      <c r="AI372" s="408"/>
      <c r="AJ372" s="404"/>
      <c r="AK372" s="412"/>
      <c r="AL372" s="15" cm="1">
        <f t="array" ref="AL3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2" s="15" t="str">
        <f>IF(Table6[[#This Row],[FT/WE]]=2,"",Table6[[#This Row],[Name]]&amp;Table6[[#This Row],[Tag]])</f>
        <v/>
      </c>
      <c r="AN372" s="117"/>
      <c r="AP372" s="14" t="str">
        <f t="shared" si="12"/>
        <v/>
      </c>
      <c r="AQ372" s="14" t="str">
        <f t="shared" si="13"/>
        <v/>
      </c>
    </row>
    <row r="373" spans="1:43" ht="14.5">
      <c r="A373" s="117"/>
      <c r="B373" s="201"/>
      <c r="C373" s="209"/>
      <c r="D373" s="210"/>
      <c r="E373" s="131"/>
      <c r="F373" s="132"/>
      <c r="G373" s="131"/>
      <c r="H373" s="117"/>
      <c r="I373" s="201"/>
      <c r="J373" s="201"/>
      <c r="K373" s="202"/>
      <c r="L373" s="202"/>
      <c r="M373" s="202"/>
      <c r="N373" s="201"/>
      <c r="O373" s="201"/>
      <c r="P373" s="202"/>
      <c r="Q373" s="202"/>
      <c r="R373" s="207"/>
      <c r="S373" s="204"/>
      <c r="T373" s="204"/>
      <c r="U373" s="205"/>
      <c r="V373" s="40" t="str" cm="1">
        <f t="array" ref="V3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3" s="15" t="str">
        <f>_xlfn.LET(_xlpm.var,MitarbeiterFTE[[#This Row],[Name]]&amp;"|"&amp;MitarbeiterFTE[[#This Row],[Vorhaben]]&amp;"|"&amp;MitarbeiterFTE[[#This Row],[Monat]]&amp;"|"&amp;MitarbeiterFTE[[#This Row],[Jahr]], IF(_xlpm.var="|||","input missing",_xlpm.var))</f>
        <v>input missing</v>
      </c>
      <c r="AB373" s="15" t="e">
        <f>_xlfn.LET(
_xlpm.start,DATE(MitarbeiterFTE[[#This Row],[Jahr]],MitarbeiterFTE[[#This Row],[Monat]],1),
_xlpm.end,EOMONTH(_xlpm.start,0),
NETWORKDAYS(_xlpm.start,_xlpm.end))</f>
        <v>#NUM!</v>
      </c>
      <c r="AC373" s="318" t="e">
        <f>MitarbeiterFTE[[#This Row],[BWD]]-MitarbeiterFTE[[#This Row],[Sum Abwesend]]</f>
        <v>#NUM!</v>
      </c>
      <c r="AD373" s="318">
        <f>SUMIFS(MitarbeiterFTE[BWD],MitarbeiterFTE[Jahr],MitarbeiterFTE[[#This Row],[Jahr]],MitarbeiterFTE[Name],MitarbeiterFTE[[#This Row],[Name]])</f>
        <v>0</v>
      </c>
      <c r="AE373" s="318">
        <f>SUMIFS(MitarbeiterFTE[NWD],MitarbeiterFTE[Jahr],MitarbeiterFTE[[#This Row],[Jahr]],MitarbeiterFTE[Name],MitarbeiterFTE[[#This Row],[Name]])</f>
        <v>0</v>
      </c>
      <c r="AF373" s="15" t="str">
        <f>IF(MitarbeiterFTE[[#This Row],[HS]]="ja",2,IF(MitarbeiterFTE[[#This Row],[Tech]]="ja",1,IF(MitarbeiterFTE[[#This Row],[Sonst]]="ja",0,"input missing")))</f>
        <v>input missing</v>
      </c>
      <c r="AG373" s="130"/>
      <c r="AH373" s="117"/>
      <c r="AI373" s="408"/>
      <c r="AJ373" s="404"/>
      <c r="AK373" s="412"/>
      <c r="AL373" s="15" cm="1">
        <f t="array" ref="AL3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3" s="15" t="str">
        <f>IF(Table6[[#This Row],[FT/WE]]=2,"",Table6[[#This Row],[Name]]&amp;Table6[[#This Row],[Tag]])</f>
        <v/>
      </c>
      <c r="AN373" s="117"/>
      <c r="AP373" s="14" t="str">
        <f t="shared" si="12"/>
        <v/>
      </c>
      <c r="AQ373" s="14" t="str">
        <f t="shared" si="13"/>
        <v/>
      </c>
    </row>
    <row r="374" spans="1:43" ht="14.5">
      <c r="A374" s="117"/>
      <c r="B374" s="201"/>
      <c r="C374" s="209"/>
      <c r="D374" s="210"/>
      <c r="E374" s="131"/>
      <c r="F374" s="132"/>
      <c r="G374" s="131"/>
      <c r="H374" s="117"/>
      <c r="I374" s="201"/>
      <c r="J374" s="201"/>
      <c r="K374" s="202"/>
      <c r="L374" s="202"/>
      <c r="M374" s="202"/>
      <c r="N374" s="201"/>
      <c r="O374" s="201"/>
      <c r="P374" s="202"/>
      <c r="Q374" s="202"/>
      <c r="R374" s="207"/>
      <c r="S374" s="204"/>
      <c r="T374" s="204"/>
      <c r="U374" s="205"/>
      <c r="V374" s="40" t="str" cm="1">
        <f t="array" ref="V3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4" s="15" t="str">
        <f>_xlfn.LET(_xlpm.var,MitarbeiterFTE[[#This Row],[Name]]&amp;"|"&amp;MitarbeiterFTE[[#This Row],[Vorhaben]]&amp;"|"&amp;MitarbeiterFTE[[#This Row],[Monat]]&amp;"|"&amp;MitarbeiterFTE[[#This Row],[Jahr]], IF(_xlpm.var="|||","input missing",_xlpm.var))</f>
        <v>input missing</v>
      </c>
      <c r="AB374" s="15" t="e">
        <f>_xlfn.LET(
_xlpm.start,DATE(MitarbeiterFTE[[#This Row],[Jahr]],MitarbeiterFTE[[#This Row],[Monat]],1),
_xlpm.end,EOMONTH(_xlpm.start,0),
NETWORKDAYS(_xlpm.start,_xlpm.end))</f>
        <v>#NUM!</v>
      </c>
      <c r="AC374" s="318" t="e">
        <f>MitarbeiterFTE[[#This Row],[BWD]]-MitarbeiterFTE[[#This Row],[Sum Abwesend]]</f>
        <v>#NUM!</v>
      </c>
      <c r="AD374" s="318">
        <f>SUMIFS(MitarbeiterFTE[BWD],MitarbeiterFTE[Jahr],MitarbeiterFTE[[#This Row],[Jahr]],MitarbeiterFTE[Name],MitarbeiterFTE[[#This Row],[Name]])</f>
        <v>0</v>
      </c>
      <c r="AE374" s="318">
        <f>SUMIFS(MitarbeiterFTE[NWD],MitarbeiterFTE[Jahr],MitarbeiterFTE[[#This Row],[Jahr]],MitarbeiterFTE[Name],MitarbeiterFTE[[#This Row],[Name]])</f>
        <v>0</v>
      </c>
      <c r="AF374" s="15" t="str">
        <f>IF(MitarbeiterFTE[[#This Row],[HS]]="ja",2,IF(MitarbeiterFTE[[#This Row],[Tech]]="ja",1,IF(MitarbeiterFTE[[#This Row],[Sonst]]="ja",0,"input missing")))</f>
        <v>input missing</v>
      </c>
      <c r="AG374" s="130"/>
      <c r="AH374" s="117"/>
      <c r="AI374" s="408"/>
      <c r="AJ374" s="404"/>
      <c r="AK374" s="412"/>
      <c r="AL374" s="15" cm="1">
        <f t="array" ref="AL3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4" s="15" t="str">
        <f>IF(Table6[[#This Row],[FT/WE]]=2,"",Table6[[#This Row],[Name]]&amp;Table6[[#This Row],[Tag]])</f>
        <v/>
      </c>
      <c r="AN374" s="117"/>
      <c r="AP374" s="14" t="str">
        <f t="shared" si="12"/>
        <v/>
      </c>
      <c r="AQ374" s="14" t="str">
        <f t="shared" si="13"/>
        <v/>
      </c>
    </row>
    <row r="375" spans="1:43" ht="14.5">
      <c r="A375" s="117"/>
      <c r="B375" s="201"/>
      <c r="C375" s="209"/>
      <c r="D375" s="210"/>
      <c r="E375" s="131"/>
      <c r="F375" s="132"/>
      <c r="G375" s="131"/>
      <c r="H375" s="117"/>
      <c r="I375" s="201"/>
      <c r="J375" s="201"/>
      <c r="K375" s="202"/>
      <c r="L375" s="202"/>
      <c r="M375" s="202"/>
      <c r="N375" s="201"/>
      <c r="O375" s="201"/>
      <c r="P375" s="202"/>
      <c r="Q375" s="202"/>
      <c r="R375" s="207"/>
      <c r="S375" s="204"/>
      <c r="T375" s="204"/>
      <c r="U375" s="205"/>
      <c r="V375" s="40" t="str" cm="1">
        <f t="array" ref="V3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5" s="15" t="str">
        <f>_xlfn.LET(_xlpm.var,MitarbeiterFTE[[#This Row],[Name]]&amp;"|"&amp;MitarbeiterFTE[[#This Row],[Vorhaben]]&amp;"|"&amp;MitarbeiterFTE[[#This Row],[Monat]]&amp;"|"&amp;MitarbeiterFTE[[#This Row],[Jahr]], IF(_xlpm.var="|||","input missing",_xlpm.var))</f>
        <v>input missing</v>
      </c>
      <c r="AB375" s="15" t="e">
        <f>_xlfn.LET(
_xlpm.start,DATE(MitarbeiterFTE[[#This Row],[Jahr]],MitarbeiterFTE[[#This Row],[Monat]],1),
_xlpm.end,EOMONTH(_xlpm.start,0),
NETWORKDAYS(_xlpm.start,_xlpm.end))</f>
        <v>#NUM!</v>
      </c>
      <c r="AC375" s="318" t="e">
        <f>MitarbeiterFTE[[#This Row],[BWD]]-MitarbeiterFTE[[#This Row],[Sum Abwesend]]</f>
        <v>#NUM!</v>
      </c>
      <c r="AD375" s="318">
        <f>SUMIFS(MitarbeiterFTE[BWD],MitarbeiterFTE[Jahr],MitarbeiterFTE[[#This Row],[Jahr]],MitarbeiterFTE[Name],MitarbeiterFTE[[#This Row],[Name]])</f>
        <v>0</v>
      </c>
      <c r="AE375" s="318">
        <f>SUMIFS(MitarbeiterFTE[NWD],MitarbeiterFTE[Jahr],MitarbeiterFTE[[#This Row],[Jahr]],MitarbeiterFTE[Name],MitarbeiterFTE[[#This Row],[Name]])</f>
        <v>0</v>
      </c>
      <c r="AF375" s="15" t="str">
        <f>IF(MitarbeiterFTE[[#This Row],[HS]]="ja",2,IF(MitarbeiterFTE[[#This Row],[Tech]]="ja",1,IF(MitarbeiterFTE[[#This Row],[Sonst]]="ja",0,"input missing")))</f>
        <v>input missing</v>
      </c>
      <c r="AG375" s="130"/>
      <c r="AH375" s="117"/>
      <c r="AI375" s="408"/>
      <c r="AJ375" s="404"/>
      <c r="AK375" s="412"/>
      <c r="AL375" s="15" cm="1">
        <f t="array" ref="AL3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5" s="15" t="str">
        <f>IF(Table6[[#This Row],[FT/WE]]=2,"",Table6[[#This Row],[Name]]&amp;Table6[[#This Row],[Tag]])</f>
        <v/>
      </c>
      <c r="AN375" s="117"/>
      <c r="AP375" s="14" t="str">
        <f t="shared" si="12"/>
        <v/>
      </c>
      <c r="AQ375" s="14" t="str">
        <f t="shared" si="13"/>
        <v/>
      </c>
    </row>
    <row r="376" spans="1:43" ht="14.5">
      <c r="A376" s="117"/>
      <c r="B376" s="201"/>
      <c r="C376" s="209"/>
      <c r="D376" s="210"/>
      <c r="E376" s="131"/>
      <c r="F376" s="132"/>
      <c r="G376" s="131"/>
      <c r="H376" s="117"/>
      <c r="I376" s="201"/>
      <c r="J376" s="201"/>
      <c r="K376" s="202"/>
      <c r="L376" s="202"/>
      <c r="M376" s="202"/>
      <c r="N376" s="201"/>
      <c r="O376" s="201"/>
      <c r="P376" s="202"/>
      <c r="Q376" s="202"/>
      <c r="R376" s="207"/>
      <c r="S376" s="204"/>
      <c r="T376" s="204"/>
      <c r="U376" s="205"/>
      <c r="V376" s="40" t="str" cm="1">
        <f t="array" ref="V3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6" s="15" t="str">
        <f>_xlfn.LET(_xlpm.var,MitarbeiterFTE[[#This Row],[Name]]&amp;"|"&amp;MitarbeiterFTE[[#This Row],[Vorhaben]]&amp;"|"&amp;MitarbeiterFTE[[#This Row],[Monat]]&amp;"|"&amp;MitarbeiterFTE[[#This Row],[Jahr]], IF(_xlpm.var="|||","input missing",_xlpm.var))</f>
        <v>input missing</v>
      </c>
      <c r="AB376" s="15" t="e">
        <f>_xlfn.LET(
_xlpm.start,DATE(MitarbeiterFTE[[#This Row],[Jahr]],MitarbeiterFTE[[#This Row],[Monat]],1),
_xlpm.end,EOMONTH(_xlpm.start,0),
NETWORKDAYS(_xlpm.start,_xlpm.end))</f>
        <v>#NUM!</v>
      </c>
      <c r="AC376" s="318" t="e">
        <f>MitarbeiterFTE[[#This Row],[BWD]]-MitarbeiterFTE[[#This Row],[Sum Abwesend]]</f>
        <v>#NUM!</v>
      </c>
      <c r="AD376" s="318">
        <f>SUMIFS(MitarbeiterFTE[BWD],MitarbeiterFTE[Jahr],MitarbeiterFTE[[#This Row],[Jahr]],MitarbeiterFTE[Name],MitarbeiterFTE[[#This Row],[Name]])</f>
        <v>0</v>
      </c>
      <c r="AE376" s="318">
        <f>SUMIFS(MitarbeiterFTE[NWD],MitarbeiterFTE[Jahr],MitarbeiterFTE[[#This Row],[Jahr]],MitarbeiterFTE[Name],MitarbeiterFTE[[#This Row],[Name]])</f>
        <v>0</v>
      </c>
      <c r="AF376" s="15" t="str">
        <f>IF(MitarbeiterFTE[[#This Row],[HS]]="ja",2,IF(MitarbeiterFTE[[#This Row],[Tech]]="ja",1,IF(MitarbeiterFTE[[#This Row],[Sonst]]="ja",0,"input missing")))</f>
        <v>input missing</v>
      </c>
      <c r="AG376" s="130"/>
      <c r="AH376" s="117"/>
      <c r="AI376" s="408"/>
      <c r="AJ376" s="404"/>
      <c r="AK376" s="412"/>
      <c r="AL376" s="15" cm="1">
        <f t="array" ref="AL3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6" s="15" t="str">
        <f>IF(Table6[[#This Row],[FT/WE]]=2,"",Table6[[#This Row],[Name]]&amp;Table6[[#This Row],[Tag]])</f>
        <v/>
      </c>
      <c r="AN376" s="117"/>
      <c r="AP376" s="14" t="str">
        <f t="shared" si="12"/>
        <v/>
      </c>
      <c r="AQ376" s="14" t="str">
        <f t="shared" si="13"/>
        <v/>
      </c>
    </row>
    <row r="377" spans="1:43" ht="14.5">
      <c r="A377" s="117"/>
      <c r="B377" s="201"/>
      <c r="C377" s="209"/>
      <c r="D377" s="210"/>
      <c r="E377" s="131"/>
      <c r="F377" s="132"/>
      <c r="G377" s="131"/>
      <c r="H377" s="117"/>
      <c r="I377" s="201"/>
      <c r="J377" s="201"/>
      <c r="K377" s="202"/>
      <c r="L377" s="202"/>
      <c r="M377" s="202"/>
      <c r="N377" s="201"/>
      <c r="O377" s="201"/>
      <c r="P377" s="202"/>
      <c r="Q377" s="202"/>
      <c r="R377" s="207"/>
      <c r="S377" s="204"/>
      <c r="T377" s="204"/>
      <c r="U377" s="205"/>
      <c r="V377" s="40" t="str" cm="1">
        <f t="array" ref="V3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7" s="15" t="str">
        <f>_xlfn.LET(_xlpm.var,MitarbeiterFTE[[#This Row],[Name]]&amp;"|"&amp;MitarbeiterFTE[[#This Row],[Vorhaben]]&amp;"|"&amp;MitarbeiterFTE[[#This Row],[Monat]]&amp;"|"&amp;MitarbeiterFTE[[#This Row],[Jahr]], IF(_xlpm.var="|||","input missing",_xlpm.var))</f>
        <v>input missing</v>
      </c>
      <c r="AB377" s="15" t="e">
        <f>_xlfn.LET(
_xlpm.start,DATE(MitarbeiterFTE[[#This Row],[Jahr]],MitarbeiterFTE[[#This Row],[Monat]],1),
_xlpm.end,EOMONTH(_xlpm.start,0),
NETWORKDAYS(_xlpm.start,_xlpm.end))</f>
        <v>#NUM!</v>
      </c>
      <c r="AC377" s="318" t="e">
        <f>MitarbeiterFTE[[#This Row],[BWD]]-MitarbeiterFTE[[#This Row],[Sum Abwesend]]</f>
        <v>#NUM!</v>
      </c>
      <c r="AD377" s="318">
        <f>SUMIFS(MitarbeiterFTE[BWD],MitarbeiterFTE[Jahr],MitarbeiterFTE[[#This Row],[Jahr]],MitarbeiterFTE[Name],MitarbeiterFTE[[#This Row],[Name]])</f>
        <v>0</v>
      </c>
      <c r="AE377" s="318">
        <f>SUMIFS(MitarbeiterFTE[NWD],MitarbeiterFTE[Jahr],MitarbeiterFTE[[#This Row],[Jahr]],MitarbeiterFTE[Name],MitarbeiterFTE[[#This Row],[Name]])</f>
        <v>0</v>
      </c>
      <c r="AF377" s="15" t="str">
        <f>IF(MitarbeiterFTE[[#This Row],[HS]]="ja",2,IF(MitarbeiterFTE[[#This Row],[Tech]]="ja",1,IF(MitarbeiterFTE[[#This Row],[Sonst]]="ja",0,"input missing")))</f>
        <v>input missing</v>
      </c>
      <c r="AG377" s="130"/>
      <c r="AH377" s="117"/>
      <c r="AI377" s="408"/>
      <c r="AJ377" s="404"/>
      <c r="AK377" s="412"/>
      <c r="AL377" s="15" cm="1">
        <f t="array" ref="AL3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7" s="15" t="str">
        <f>IF(Table6[[#This Row],[FT/WE]]=2,"",Table6[[#This Row],[Name]]&amp;Table6[[#This Row],[Tag]])</f>
        <v/>
      </c>
      <c r="AN377" s="117"/>
      <c r="AP377" s="14" t="str">
        <f t="shared" si="12"/>
        <v/>
      </c>
      <c r="AQ377" s="14" t="str">
        <f t="shared" si="13"/>
        <v/>
      </c>
    </row>
    <row r="378" spans="1:43" ht="14.5">
      <c r="A378" s="117"/>
      <c r="B378" s="201"/>
      <c r="C378" s="209"/>
      <c r="D378" s="210"/>
      <c r="E378" s="131"/>
      <c r="F378" s="132"/>
      <c r="G378" s="131"/>
      <c r="H378" s="117"/>
      <c r="I378" s="201"/>
      <c r="J378" s="201"/>
      <c r="K378" s="202"/>
      <c r="L378" s="202"/>
      <c r="M378" s="202"/>
      <c r="N378" s="201"/>
      <c r="O378" s="201"/>
      <c r="P378" s="202"/>
      <c r="Q378" s="202"/>
      <c r="R378" s="207"/>
      <c r="S378" s="204"/>
      <c r="T378" s="204"/>
      <c r="U378" s="205"/>
      <c r="V378" s="40" t="str" cm="1">
        <f t="array" ref="V3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8" s="15" t="str">
        <f>_xlfn.LET(_xlpm.var,MitarbeiterFTE[[#This Row],[Name]]&amp;"|"&amp;MitarbeiterFTE[[#This Row],[Vorhaben]]&amp;"|"&amp;MitarbeiterFTE[[#This Row],[Monat]]&amp;"|"&amp;MitarbeiterFTE[[#This Row],[Jahr]], IF(_xlpm.var="|||","input missing",_xlpm.var))</f>
        <v>input missing</v>
      </c>
      <c r="AB378" s="15" t="e">
        <f>_xlfn.LET(
_xlpm.start,DATE(MitarbeiterFTE[[#This Row],[Jahr]],MitarbeiterFTE[[#This Row],[Monat]],1),
_xlpm.end,EOMONTH(_xlpm.start,0),
NETWORKDAYS(_xlpm.start,_xlpm.end))</f>
        <v>#NUM!</v>
      </c>
      <c r="AC378" s="318" t="e">
        <f>MitarbeiterFTE[[#This Row],[BWD]]-MitarbeiterFTE[[#This Row],[Sum Abwesend]]</f>
        <v>#NUM!</v>
      </c>
      <c r="AD378" s="318">
        <f>SUMIFS(MitarbeiterFTE[BWD],MitarbeiterFTE[Jahr],MitarbeiterFTE[[#This Row],[Jahr]],MitarbeiterFTE[Name],MitarbeiterFTE[[#This Row],[Name]])</f>
        <v>0</v>
      </c>
      <c r="AE378" s="318">
        <f>SUMIFS(MitarbeiterFTE[NWD],MitarbeiterFTE[Jahr],MitarbeiterFTE[[#This Row],[Jahr]],MitarbeiterFTE[Name],MitarbeiterFTE[[#This Row],[Name]])</f>
        <v>0</v>
      </c>
      <c r="AF378" s="15" t="str">
        <f>IF(MitarbeiterFTE[[#This Row],[HS]]="ja",2,IF(MitarbeiterFTE[[#This Row],[Tech]]="ja",1,IF(MitarbeiterFTE[[#This Row],[Sonst]]="ja",0,"input missing")))</f>
        <v>input missing</v>
      </c>
      <c r="AG378" s="130"/>
      <c r="AH378" s="117"/>
      <c r="AI378" s="408"/>
      <c r="AJ378" s="404"/>
      <c r="AK378" s="412"/>
      <c r="AL378" s="15" cm="1">
        <f t="array" ref="AL3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8" s="15" t="str">
        <f>IF(Table6[[#This Row],[FT/WE]]=2,"",Table6[[#This Row],[Name]]&amp;Table6[[#This Row],[Tag]])</f>
        <v/>
      </c>
      <c r="AN378" s="117"/>
      <c r="AP378" s="14" t="str">
        <f t="shared" si="12"/>
        <v/>
      </c>
      <c r="AQ378" s="14" t="str">
        <f t="shared" si="13"/>
        <v/>
      </c>
    </row>
    <row r="379" spans="1:43" ht="14.5">
      <c r="A379" s="117"/>
      <c r="B379" s="201"/>
      <c r="C379" s="209"/>
      <c r="D379" s="210"/>
      <c r="E379" s="131"/>
      <c r="F379" s="132"/>
      <c r="G379" s="131"/>
      <c r="H379" s="117"/>
      <c r="I379" s="201"/>
      <c r="J379" s="201"/>
      <c r="K379" s="202"/>
      <c r="L379" s="202"/>
      <c r="M379" s="202"/>
      <c r="N379" s="201"/>
      <c r="O379" s="201"/>
      <c r="P379" s="202"/>
      <c r="Q379" s="202"/>
      <c r="R379" s="207"/>
      <c r="S379" s="204"/>
      <c r="T379" s="204"/>
      <c r="U379" s="205"/>
      <c r="V379" s="40" t="str" cm="1">
        <f t="array" ref="V3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79" s="15" t="str">
        <f>_xlfn.LET(_xlpm.var,MitarbeiterFTE[[#This Row],[Name]]&amp;"|"&amp;MitarbeiterFTE[[#This Row],[Vorhaben]]&amp;"|"&amp;MitarbeiterFTE[[#This Row],[Monat]]&amp;"|"&amp;MitarbeiterFTE[[#This Row],[Jahr]], IF(_xlpm.var="|||","input missing",_xlpm.var))</f>
        <v>input missing</v>
      </c>
      <c r="AB379" s="15" t="e">
        <f>_xlfn.LET(
_xlpm.start,DATE(MitarbeiterFTE[[#This Row],[Jahr]],MitarbeiterFTE[[#This Row],[Monat]],1),
_xlpm.end,EOMONTH(_xlpm.start,0),
NETWORKDAYS(_xlpm.start,_xlpm.end))</f>
        <v>#NUM!</v>
      </c>
      <c r="AC379" s="318" t="e">
        <f>MitarbeiterFTE[[#This Row],[BWD]]-MitarbeiterFTE[[#This Row],[Sum Abwesend]]</f>
        <v>#NUM!</v>
      </c>
      <c r="AD379" s="318">
        <f>SUMIFS(MitarbeiterFTE[BWD],MitarbeiterFTE[Jahr],MitarbeiterFTE[[#This Row],[Jahr]],MitarbeiterFTE[Name],MitarbeiterFTE[[#This Row],[Name]])</f>
        <v>0</v>
      </c>
      <c r="AE379" s="318">
        <f>SUMIFS(MitarbeiterFTE[NWD],MitarbeiterFTE[Jahr],MitarbeiterFTE[[#This Row],[Jahr]],MitarbeiterFTE[Name],MitarbeiterFTE[[#This Row],[Name]])</f>
        <v>0</v>
      </c>
      <c r="AF379" s="15" t="str">
        <f>IF(MitarbeiterFTE[[#This Row],[HS]]="ja",2,IF(MitarbeiterFTE[[#This Row],[Tech]]="ja",1,IF(MitarbeiterFTE[[#This Row],[Sonst]]="ja",0,"input missing")))</f>
        <v>input missing</v>
      </c>
      <c r="AG379" s="130"/>
      <c r="AH379" s="117"/>
      <c r="AI379" s="408"/>
      <c r="AJ379" s="404"/>
      <c r="AK379" s="412"/>
      <c r="AL379" s="15" cm="1">
        <f t="array" ref="AL3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79" s="15" t="str">
        <f>IF(Table6[[#This Row],[FT/WE]]=2,"",Table6[[#This Row],[Name]]&amp;Table6[[#This Row],[Tag]])</f>
        <v/>
      </c>
      <c r="AN379" s="117"/>
      <c r="AP379" s="14" t="str">
        <f t="shared" si="12"/>
        <v/>
      </c>
      <c r="AQ379" s="14" t="str">
        <f t="shared" si="13"/>
        <v/>
      </c>
    </row>
    <row r="380" spans="1:43" ht="14.5">
      <c r="A380" s="117"/>
      <c r="B380" s="201"/>
      <c r="C380" s="209"/>
      <c r="D380" s="210"/>
      <c r="E380" s="131"/>
      <c r="F380" s="132"/>
      <c r="G380" s="131"/>
      <c r="H380" s="117"/>
      <c r="I380" s="201"/>
      <c r="J380" s="201"/>
      <c r="K380" s="202"/>
      <c r="L380" s="202"/>
      <c r="M380" s="202"/>
      <c r="N380" s="201"/>
      <c r="O380" s="201"/>
      <c r="P380" s="202"/>
      <c r="Q380" s="202"/>
      <c r="R380" s="207"/>
      <c r="S380" s="204"/>
      <c r="T380" s="204"/>
      <c r="U380" s="205"/>
      <c r="V380" s="40" t="str" cm="1">
        <f t="array" ref="V3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0" s="15" t="str">
        <f>_xlfn.LET(_xlpm.var,MitarbeiterFTE[[#This Row],[Name]]&amp;"|"&amp;MitarbeiterFTE[[#This Row],[Vorhaben]]&amp;"|"&amp;MitarbeiterFTE[[#This Row],[Monat]]&amp;"|"&amp;MitarbeiterFTE[[#This Row],[Jahr]], IF(_xlpm.var="|||","input missing",_xlpm.var))</f>
        <v>input missing</v>
      </c>
      <c r="AB380" s="15" t="e">
        <f>_xlfn.LET(
_xlpm.start,DATE(MitarbeiterFTE[[#This Row],[Jahr]],MitarbeiterFTE[[#This Row],[Monat]],1),
_xlpm.end,EOMONTH(_xlpm.start,0),
NETWORKDAYS(_xlpm.start,_xlpm.end))</f>
        <v>#NUM!</v>
      </c>
      <c r="AC380" s="318" t="e">
        <f>MitarbeiterFTE[[#This Row],[BWD]]-MitarbeiterFTE[[#This Row],[Sum Abwesend]]</f>
        <v>#NUM!</v>
      </c>
      <c r="AD380" s="318">
        <f>SUMIFS(MitarbeiterFTE[BWD],MitarbeiterFTE[Jahr],MitarbeiterFTE[[#This Row],[Jahr]],MitarbeiterFTE[Name],MitarbeiterFTE[[#This Row],[Name]])</f>
        <v>0</v>
      </c>
      <c r="AE380" s="318">
        <f>SUMIFS(MitarbeiterFTE[NWD],MitarbeiterFTE[Jahr],MitarbeiterFTE[[#This Row],[Jahr]],MitarbeiterFTE[Name],MitarbeiterFTE[[#This Row],[Name]])</f>
        <v>0</v>
      </c>
      <c r="AF380" s="15" t="str">
        <f>IF(MitarbeiterFTE[[#This Row],[HS]]="ja",2,IF(MitarbeiterFTE[[#This Row],[Tech]]="ja",1,IF(MitarbeiterFTE[[#This Row],[Sonst]]="ja",0,"input missing")))</f>
        <v>input missing</v>
      </c>
      <c r="AG380" s="130"/>
      <c r="AH380" s="117"/>
      <c r="AI380" s="408"/>
      <c r="AJ380" s="404"/>
      <c r="AK380" s="412"/>
      <c r="AL380" s="15" cm="1">
        <f t="array" ref="AL3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0" s="15" t="str">
        <f>IF(Table6[[#This Row],[FT/WE]]=2,"",Table6[[#This Row],[Name]]&amp;Table6[[#This Row],[Tag]])</f>
        <v/>
      </c>
      <c r="AN380" s="117"/>
      <c r="AP380" s="14" t="str">
        <f t="shared" si="12"/>
        <v/>
      </c>
      <c r="AQ380" s="14" t="str">
        <f t="shared" si="13"/>
        <v/>
      </c>
    </row>
    <row r="381" spans="1:43" ht="14.5">
      <c r="A381" s="117"/>
      <c r="B381" s="201"/>
      <c r="C381" s="209"/>
      <c r="D381" s="210"/>
      <c r="E381" s="131"/>
      <c r="F381" s="132"/>
      <c r="G381" s="131"/>
      <c r="H381" s="117"/>
      <c r="I381" s="201"/>
      <c r="J381" s="201"/>
      <c r="K381" s="202"/>
      <c r="L381" s="202"/>
      <c r="M381" s="202"/>
      <c r="N381" s="201"/>
      <c r="O381" s="201"/>
      <c r="P381" s="202"/>
      <c r="Q381" s="202"/>
      <c r="R381" s="207"/>
      <c r="S381" s="204"/>
      <c r="T381" s="204"/>
      <c r="U381" s="205"/>
      <c r="V381" s="40" t="str" cm="1">
        <f t="array" ref="V3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1" s="15" t="str">
        <f>_xlfn.LET(_xlpm.var,MitarbeiterFTE[[#This Row],[Name]]&amp;"|"&amp;MitarbeiterFTE[[#This Row],[Vorhaben]]&amp;"|"&amp;MitarbeiterFTE[[#This Row],[Monat]]&amp;"|"&amp;MitarbeiterFTE[[#This Row],[Jahr]], IF(_xlpm.var="|||","input missing",_xlpm.var))</f>
        <v>input missing</v>
      </c>
      <c r="AB381" s="15" t="e">
        <f>_xlfn.LET(
_xlpm.start,DATE(MitarbeiterFTE[[#This Row],[Jahr]],MitarbeiterFTE[[#This Row],[Monat]],1),
_xlpm.end,EOMONTH(_xlpm.start,0),
NETWORKDAYS(_xlpm.start,_xlpm.end))</f>
        <v>#NUM!</v>
      </c>
      <c r="AC381" s="318" t="e">
        <f>MitarbeiterFTE[[#This Row],[BWD]]-MitarbeiterFTE[[#This Row],[Sum Abwesend]]</f>
        <v>#NUM!</v>
      </c>
      <c r="AD381" s="318">
        <f>SUMIFS(MitarbeiterFTE[BWD],MitarbeiterFTE[Jahr],MitarbeiterFTE[[#This Row],[Jahr]],MitarbeiterFTE[Name],MitarbeiterFTE[[#This Row],[Name]])</f>
        <v>0</v>
      </c>
      <c r="AE381" s="318">
        <f>SUMIFS(MitarbeiterFTE[NWD],MitarbeiterFTE[Jahr],MitarbeiterFTE[[#This Row],[Jahr]],MitarbeiterFTE[Name],MitarbeiterFTE[[#This Row],[Name]])</f>
        <v>0</v>
      </c>
      <c r="AF381" s="15" t="str">
        <f>IF(MitarbeiterFTE[[#This Row],[HS]]="ja",2,IF(MitarbeiterFTE[[#This Row],[Tech]]="ja",1,IF(MitarbeiterFTE[[#This Row],[Sonst]]="ja",0,"input missing")))</f>
        <v>input missing</v>
      </c>
      <c r="AG381" s="130"/>
      <c r="AH381" s="117"/>
      <c r="AI381" s="408"/>
      <c r="AJ381" s="404"/>
      <c r="AK381" s="412"/>
      <c r="AL381" s="15" cm="1">
        <f t="array" ref="AL3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1" s="15" t="str">
        <f>IF(Table6[[#This Row],[FT/WE]]=2,"",Table6[[#This Row],[Name]]&amp;Table6[[#This Row],[Tag]])</f>
        <v/>
      </c>
      <c r="AN381" s="117"/>
      <c r="AP381" s="14" t="str">
        <f t="shared" si="12"/>
        <v/>
      </c>
      <c r="AQ381" s="14" t="str">
        <f t="shared" si="13"/>
        <v/>
      </c>
    </row>
    <row r="382" spans="1:43" ht="14.5">
      <c r="A382" s="117"/>
      <c r="B382" s="201"/>
      <c r="C382" s="209"/>
      <c r="D382" s="210"/>
      <c r="E382" s="131"/>
      <c r="F382" s="132"/>
      <c r="G382" s="131"/>
      <c r="H382" s="117"/>
      <c r="I382" s="201"/>
      <c r="J382" s="201"/>
      <c r="K382" s="202"/>
      <c r="L382" s="202"/>
      <c r="M382" s="202"/>
      <c r="N382" s="201"/>
      <c r="O382" s="201"/>
      <c r="P382" s="202"/>
      <c r="Q382" s="202"/>
      <c r="R382" s="207"/>
      <c r="S382" s="204"/>
      <c r="T382" s="204"/>
      <c r="U382" s="205"/>
      <c r="V382" s="40" t="str" cm="1">
        <f t="array" ref="V3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2" s="15" t="str">
        <f>_xlfn.LET(_xlpm.var,MitarbeiterFTE[[#This Row],[Name]]&amp;"|"&amp;MitarbeiterFTE[[#This Row],[Vorhaben]]&amp;"|"&amp;MitarbeiterFTE[[#This Row],[Monat]]&amp;"|"&amp;MitarbeiterFTE[[#This Row],[Jahr]], IF(_xlpm.var="|||","input missing",_xlpm.var))</f>
        <v>input missing</v>
      </c>
      <c r="AB382" s="15" t="e">
        <f>_xlfn.LET(
_xlpm.start,DATE(MitarbeiterFTE[[#This Row],[Jahr]],MitarbeiterFTE[[#This Row],[Monat]],1),
_xlpm.end,EOMONTH(_xlpm.start,0),
NETWORKDAYS(_xlpm.start,_xlpm.end))</f>
        <v>#NUM!</v>
      </c>
      <c r="AC382" s="318" t="e">
        <f>MitarbeiterFTE[[#This Row],[BWD]]-MitarbeiterFTE[[#This Row],[Sum Abwesend]]</f>
        <v>#NUM!</v>
      </c>
      <c r="AD382" s="318">
        <f>SUMIFS(MitarbeiterFTE[BWD],MitarbeiterFTE[Jahr],MitarbeiterFTE[[#This Row],[Jahr]],MitarbeiterFTE[Name],MitarbeiterFTE[[#This Row],[Name]])</f>
        <v>0</v>
      </c>
      <c r="AE382" s="318">
        <f>SUMIFS(MitarbeiterFTE[NWD],MitarbeiterFTE[Jahr],MitarbeiterFTE[[#This Row],[Jahr]],MitarbeiterFTE[Name],MitarbeiterFTE[[#This Row],[Name]])</f>
        <v>0</v>
      </c>
      <c r="AF382" s="15" t="str">
        <f>IF(MitarbeiterFTE[[#This Row],[HS]]="ja",2,IF(MitarbeiterFTE[[#This Row],[Tech]]="ja",1,IF(MitarbeiterFTE[[#This Row],[Sonst]]="ja",0,"input missing")))</f>
        <v>input missing</v>
      </c>
      <c r="AG382" s="130"/>
      <c r="AH382" s="117"/>
      <c r="AI382" s="408"/>
      <c r="AJ382" s="404"/>
      <c r="AK382" s="412"/>
      <c r="AL382" s="15" cm="1">
        <f t="array" ref="AL3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2" s="15" t="str">
        <f>IF(Table6[[#This Row],[FT/WE]]=2,"",Table6[[#This Row],[Name]]&amp;Table6[[#This Row],[Tag]])</f>
        <v/>
      </c>
      <c r="AN382" s="117"/>
      <c r="AP382" s="14" t="str">
        <f t="shared" si="12"/>
        <v/>
      </c>
      <c r="AQ382" s="14" t="str">
        <f t="shared" si="13"/>
        <v/>
      </c>
    </row>
    <row r="383" spans="1:43" ht="14.5">
      <c r="A383" s="117"/>
      <c r="B383" s="201"/>
      <c r="C383" s="209"/>
      <c r="D383" s="210"/>
      <c r="E383" s="131"/>
      <c r="F383" s="132"/>
      <c r="G383" s="131"/>
      <c r="H383" s="117"/>
      <c r="I383" s="201"/>
      <c r="J383" s="201"/>
      <c r="K383" s="202"/>
      <c r="L383" s="202"/>
      <c r="M383" s="202"/>
      <c r="N383" s="201"/>
      <c r="O383" s="201"/>
      <c r="P383" s="202"/>
      <c r="Q383" s="202"/>
      <c r="R383" s="207"/>
      <c r="S383" s="204"/>
      <c r="T383" s="204"/>
      <c r="U383" s="205"/>
      <c r="V383" s="40" t="str" cm="1">
        <f t="array" ref="V3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3" s="15" t="str">
        <f>_xlfn.LET(_xlpm.var,MitarbeiterFTE[[#This Row],[Name]]&amp;"|"&amp;MitarbeiterFTE[[#This Row],[Vorhaben]]&amp;"|"&amp;MitarbeiterFTE[[#This Row],[Monat]]&amp;"|"&amp;MitarbeiterFTE[[#This Row],[Jahr]], IF(_xlpm.var="|||","input missing",_xlpm.var))</f>
        <v>input missing</v>
      </c>
      <c r="AB383" s="15" t="e">
        <f>_xlfn.LET(
_xlpm.start,DATE(MitarbeiterFTE[[#This Row],[Jahr]],MitarbeiterFTE[[#This Row],[Monat]],1),
_xlpm.end,EOMONTH(_xlpm.start,0),
NETWORKDAYS(_xlpm.start,_xlpm.end))</f>
        <v>#NUM!</v>
      </c>
      <c r="AC383" s="318" t="e">
        <f>MitarbeiterFTE[[#This Row],[BWD]]-MitarbeiterFTE[[#This Row],[Sum Abwesend]]</f>
        <v>#NUM!</v>
      </c>
      <c r="AD383" s="318">
        <f>SUMIFS(MitarbeiterFTE[BWD],MitarbeiterFTE[Jahr],MitarbeiterFTE[[#This Row],[Jahr]],MitarbeiterFTE[Name],MitarbeiterFTE[[#This Row],[Name]])</f>
        <v>0</v>
      </c>
      <c r="AE383" s="318">
        <f>SUMIFS(MitarbeiterFTE[NWD],MitarbeiterFTE[Jahr],MitarbeiterFTE[[#This Row],[Jahr]],MitarbeiterFTE[Name],MitarbeiterFTE[[#This Row],[Name]])</f>
        <v>0</v>
      </c>
      <c r="AF383" s="15" t="str">
        <f>IF(MitarbeiterFTE[[#This Row],[HS]]="ja",2,IF(MitarbeiterFTE[[#This Row],[Tech]]="ja",1,IF(MitarbeiterFTE[[#This Row],[Sonst]]="ja",0,"input missing")))</f>
        <v>input missing</v>
      </c>
      <c r="AG383" s="130"/>
      <c r="AH383" s="117"/>
      <c r="AI383" s="408"/>
      <c r="AJ383" s="404"/>
      <c r="AK383" s="412"/>
      <c r="AL383" s="15" cm="1">
        <f t="array" ref="AL3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3" s="15" t="str">
        <f>IF(Table6[[#This Row],[FT/WE]]=2,"",Table6[[#This Row],[Name]]&amp;Table6[[#This Row],[Tag]])</f>
        <v/>
      </c>
      <c r="AN383" s="117"/>
      <c r="AP383" s="14" t="str">
        <f t="shared" si="12"/>
        <v/>
      </c>
      <c r="AQ383" s="14" t="str">
        <f t="shared" si="13"/>
        <v/>
      </c>
    </row>
    <row r="384" spans="1:43" ht="14.5">
      <c r="A384" s="117"/>
      <c r="B384" s="201"/>
      <c r="C384" s="209"/>
      <c r="D384" s="210"/>
      <c r="E384" s="131"/>
      <c r="F384" s="132"/>
      <c r="G384" s="131"/>
      <c r="H384" s="117"/>
      <c r="I384" s="201"/>
      <c r="J384" s="201"/>
      <c r="K384" s="202"/>
      <c r="L384" s="202"/>
      <c r="M384" s="202"/>
      <c r="N384" s="201"/>
      <c r="O384" s="201"/>
      <c r="P384" s="202"/>
      <c r="Q384" s="202"/>
      <c r="R384" s="207"/>
      <c r="S384" s="204"/>
      <c r="T384" s="204"/>
      <c r="U384" s="205"/>
      <c r="V384" s="40" t="str" cm="1">
        <f t="array" ref="V3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4" s="15" t="str">
        <f>_xlfn.LET(_xlpm.var,MitarbeiterFTE[[#This Row],[Name]]&amp;"|"&amp;MitarbeiterFTE[[#This Row],[Vorhaben]]&amp;"|"&amp;MitarbeiterFTE[[#This Row],[Monat]]&amp;"|"&amp;MitarbeiterFTE[[#This Row],[Jahr]], IF(_xlpm.var="|||","input missing",_xlpm.var))</f>
        <v>input missing</v>
      </c>
      <c r="AB384" s="15" t="e">
        <f>_xlfn.LET(
_xlpm.start,DATE(MitarbeiterFTE[[#This Row],[Jahr]],MitarbeiterFTE[[#This Row],[Monat]],1),
_xlpm.end,EOMONTH(_xlpm.start,0),
NETWORKDAYS(_xlpm.start,_xlpm.end))</f>
        <v>#NUM!</v>
      </c>
      <c r="AC384" s="318" t="e">
        <f>MitarbeiterFTE[[#This Row],[BWD]]-MitarbeiterFTE[[#This Row],[Sum Abwesend]]</f>
        <v>#NUM!</v>
      </c>
      <c r="AD384" s="318">
        <f>SUMIFS(MitarbeiterFTE[BWD],MitarbeiterFTE[Jahr],MitarbeiterFTE[[#This Row],[Jahr]],MitarbeiterFTE[Name],MitarbeiterFTE[[#This Row],[Name]])</f>
        <v>0</v>
      </c>
      <c r="AE384" s="318">
        <f>SUMIFS(MitarbeiterFTE[NWD],MitarbeiterFTE[Jahr],MitarbeiterFTE[[#This Row],[Jahr]],MitarbeiterFTE[Name],MitarbeiterFTE[[#This Row],[Name]])</f>
        <v>0</v>
      </c>
      <c r="AF384" s="15" t="str">
        <f>IF(MitarbeiterFTE[[#This Row],[HS]]="ja",2,IF(MitarbeiterFTE[[#This Row],[Tech]]="ja",1,IF(MitarbeiterFTE[[#This Row],[Sonst]]="ja",0,"input missing")))</f>
        <v>input missing</v>
      </c>
      <c r="AG384" s="130"/>
      <c r="AH384" s="117"/>
      <c r="AI384" s="408"/>
      <c r="AJ384" s="404"/>
      <c r="AK384" s="412"/>
      <c r="AL384" s="15" cm="1">
        <f t="array" ref="AL3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4" s="15" t="str">
        <f>IF(Table6[[#This Row],[FT/WE]]=2,"",Table6[[#This Row],[Name]]&amp;Table6[[#This Row],[Tag]])</f>
        <v/>
      </c>
      <c r="AN384" s="117"/>
      <c r="AP384" s="14" t="str">
        <f t="shared" si="12"/>
        <v/>
      </c>
      <c r="AQ384" s="14" t="str">
        <f t="shared" si="13"/>
        <v/>
      </c>
    </row>
    <row r="385" spans="1:43" ht="14.5">
      <c r="A385" s="117"/>
      <c r="B385" s="201"/>
      <c r="C385" s="209"/>
      <c r="D385" s="210"/>
      <c r="E385" s="131"/>
      <c r="F385" s="132"/>
      <c r="G385" s="131"/>
      <c r="H385" s="117"/>
      <c r="I385" s="201"/>
      <c r="J385" s="201"/>
      <c r="K385" s="202"/>
      <c r="L385" s="202"/>
      <c r="M385" s="202"/>
      <c r="N385" s="201"/>
      <c r="O385" s="201"/>
      <c r="P385" s="202"/>
      <c r="Q385" s="202"/>
      <c r="R385" s="207"/>
      <c r="S385" s="204"/>
      <c r="T385" s="204"/>
      <c r="U385" s="205"/>
      <c r="V385" s="40" t="str" cm="1">
        <f t="array" ref="V3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5" s="15" t="str">
        <f>_xlfn.LET(_xlpm.var,MitarbeiterFTE[[#This Row],[Name]]&amp;"|"&amp;MitarbeiterFTE[[#This Row],[Vorhaben]]&amp;"|"&amp;MitarbeiterFTE[[#This Row],[Monat]]&amp;"|"&amp;MitarbeiterFTE[[#This Row],[Jahr]], IF(_xlpm.var="|||","input missing",_xlpm.var))</f>
        <v>input missing</v>
      </c>
      <c r="AB385" s="15" t="e">
        <f>_xlfn.LET(
_xlpm.start,DATE(MitarbeiterFTE[[#This Row],[Jahr]],MitarbeiterFTE[[#This Row],[Monat]],1),
_xlpm.end,EOMONTH(_xlpm.start,0),
NETWORKDAYS(_xlpm.start,_xlpm.end))</f>
        <v>#NUM!</v>
      </c>
      <c r="AC385" s="318" t="e">
        <f>MitarbeiterFTE[[#This Row],[BWD]]-MitarbeiterFTE[[#This Row],[Sum Abwesend]]</f>
        <v>#NUM!</v>
      </c>
      <c r="AD385" s="318">
        <f>SUMIFS(MitarbeiterFTE[BWD],MitarbeiterFTE[Jahr],MitarbeiterFTE[[#This Row],[Jahr]],MitarbeiterFTE[Name],MitarbeiterFTE[[#This Row],[Name]])</f>
        <v>0</v>
      </c>
      <c r="AE385" s="318">
        <f>SUMIFS(MitarbeiterFTE[NWD],MitarbeiterFTE[Jahr],MitarbeiterFTE[[#This Row],[Jahr]],MitarbeiterFTE[Name],MitarbeiterFTE[[#This Row],[Name]])</f>
        <v>0</v>
      </c>
      <c r="AF385" s="15" t="str">
        <f>IF(MitarbeiterFTE[[#This Row],[HS]]="ja",2,IF(MitarbeiterFTE[[#This Row],[Tech]]="ja",1,IF(MitarbeiterFTE[[#This Row],[Sonst]]="ja",0,"input missing")))</f>
        <v>input missing</v>
      </c>
      <c r="AG385" s="130"/>
      <c r="AH385" s="117"/>
      <c r="AI385" s="408"/>
      <c r="AJ385" s="404"/>
      <c r="AK385" s="412"/>
      <c r="AL385" s="15" cm="1">
        <f t="array" ref="AL3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5" s="15" t="str">
        <f>IF(Table6[[#This Row],[FT/WE]]=2,"",Table6[[#This Row],[Name]]&amp;Table6[[#This Row],[Tag]])</f>
        <v/>
      </c>
      <c r="AN385" s="117"/>
      <c r="AP385" s="14" t="str">
        <f t="shared" si="12"/>
        <v/>
      </c>
      <c r="AQ385" s="14" t="str">
        <f t="shared" si="13"/>
        <v/>
      </c>
    </row>
    <row r="386" spans="1:43" ht="14.5">
      <c r="A386" s="117"/>
      <c r="B386" s="201"/>
      <c r="C386" s="209"/>
      <c r="D386" s="210"/>
      <c r="E386" s="131"/>
      <c r="F386" s="132"/>
      <c r="G386" s="131"/>
      <c r="H386" s="117"/>
      <c r="I386" s="201"/>
      <c r="J386" s="201"/>
      <c r="K386" s="202"/>
      <c r="L386" s="202"/>
      <c r="M386" s="202"/>
      <c r="N386" s="201"/>
      <c r="O386" s="201"/>
      <c r="P386" s="202"/>
      <c r="Q386" s="202"/>
      <c r="R386" s="207"/>
      <c r="S386" s="204"/>
      <c r="T386" s="204"/>
      <c r="U386" s="205"/>
      <c r="V386" s="40" t="str" cm="1">
        <f t="array" ref="V3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6" s="15" t="str">
        <f>_xlfn.LET(_xlpm.var,MitarbeiterFTE[[#This Row],[Name]]&amp;"|"&amp;MitarbeiterFTE[[#This Row],[Vorhaben]]&amp;"|"&amp;MitarbeiterFTE[[#This Row],[Monat]]&amp;"|"&amp;MitarbeiterFTE[[#This Row],[Jahr]], IF(_xlpm.var="|||","input missing",_xlpm.var))</f>
        <v>input missing</v>
      </c>
      <c r="AB386" s="15" t="e">
        <f>_xlfn.LET(
_xlpm.start,DATE(MitarbeiterFTE[[#This Row],[Jahr]],MitarbeiterFTE[[#This Row],[Monat]],1),
_xlpm.end,EOMONTH(_xlpm.start,0),
NETWORKDAYS(_xlpm.start,_xlpm.end))</f>
        <v>#NUM!</v>
      </c>
      <c r="AC386" s="318" t="e">
        <f>MitarbeiterFTE[[#This Row],[BWD]]-MitarbeiterFTE[[#This Row],[Sum Abwesend]]</f>
        <v>#NUM!</v>
      </c>
      <c r="AD386" s="318">
        <f>SUMIFS(MitarbeiterFTE[BWD],MitarbeiterFTE[Jahr],MitarbeiterFTE[[#This Row],[Jahr]],MitarbeiterFTE[Name],MitarbeiterFTE[[#This Row],[Name]])</f>
        <v>0</v>
      </c>
      <c r="AE386" s="318">
        <f>SUMIFS(MitarbeiterFTE[NWD],MitarbeiterFTE[Jahr],MitarbeiterFTE[[#This Row],[Jahr]],MitarbeiterFTE[Name],MitarbeiterFTE[[#This Row],[Name]])</f>
        <v>0</v>
      </c>
      <c r="AF386" s="15" t="str">
        <f>IF(MitarbeiterFTE[[#This Row],[HS]]="ja",2,IF(MitarbeiterFTE[[#This Row],[Tech]]="ja",1,IF(MitarbeiterFTE[[#This Row],[Sonst]]="ja",0,"input missing")))</f>
        <v>input missing</v>
      </c>
      <c r="AG386" s="130"/>
      <c r="AH386" s="117"/>
      <c r="AI386" s="408"/>
      <c r="AJ386" s="404"/>
      <c r="AK386" s="412"/>
      <c r="AL386" s="15" cm="1">
        <f t="array" ref="AL3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6" s="15" t="str">
        <f>IF(Table6[[#This Row],[FT/WE]]=2,"",Table6[[#This Row],[Name]]&amp;Table6[[#This Row],[Tag]])</f>
        <v/>
      </c>
      <c r="AN386" s="117"/>
      <c r="AP386" s="14" t="str">
        <f t="shared" si="12"/>
        <v/>
      </c>
      <c r="AQ386" s="14" t="str">
        <f t="shared" si="13"/>
        <v/>
      </c>
    </row>
    <row r="387" spans="1:43" ht="14.5">
      <c r="A387" s="117"/>
      <c r="B387" s="201"/>
      <c r="C387" s="209"/>
      <c r="D387" s="210"/>
      <c r="E387" s="131"/>
      <c r="F387" s="132"/>
      <c r="G387" s="131"/>
      <c r="H387" s="117"/>
      <c r="I387" s="201"/>
      <c r="J387" s="201"/>
      <c r="K387" s="202"/>
      <c r="L387" s="202"/>
      <c r="M387" s="202"/>
      <c r="N387" s="201"/>
      <c r="O387" s="201"/>
      <c r="P387" s="202"/>
      <c r="Q387" s="202"/>
      <c r="R387" s="207"/>
      <c r="S387" s="204"/>
      <c r="T387" s="204"/>
      <c r="U387" s="205"/>
      <c r="V387" s="40" t="str" cm="1">
        <f t="array" ref="V3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7" s="15" t="str">
        <f>_xlfn.LET(_xlpm.var,MitarbeiterFTE[[#This Row],[Name]]&amp;"|"&amp;MitarbeiterFTE[[#This Row],[Vorhaben]]&amp;"|"&amp;MitarbeiterFTE[[#This Row],[Monat]]&amp;"|"&amp;MitarbeiterFTE[[#This Row],[Jahr]], IF(_xlpm.var="|||","input missing",_xlpm.var))</f>
        <v>input missing</v>
      </c>
      <c r="AB387" s="15" t="e">
        <f>_xlfn.LET(
_xlpm.start,DATE(MitarbeiterFTE[[#This Row],[Jahr]],MitarbeiterFTE[[#This Row],[Monat]],1),
_xlpm.end,EOMONTH(_xlpm.start,0),
NETWORKDAYS(_xlpm.start,_xlpm.end))</f>
        <v>#NUM!</v>
      </c>
      <c r="AC387" s="318" t="e">
        <f>MitarbeiterFTE[[#This Row],[BWD]]-MitarbeiterFTE[[#This Row],[Sum Abwesend]]</f>
        <v>#NUM!</v>
      </c>
      <c r="AD387" s="318">
        <f>SUMIFS(MitarbeiterFTE[BWD],MitarbeiterFTE[Jahr],MitarbeiterFTE[[#This Row],[Jahr]],MitarbeiterFTE[Name],MitarbeiterFTE[[#This Row],[Name]])</f>
        <v>0</v>
      </c>
      <c r="AE387" s="318">
        <f>SUMIFS(MitarbeiterFTE[NWD],MitarbeiterFTE[Jahr],MitarbeiterFTE[[#This Row],[Jahr]],MitarbeiterFTE[Name],MitarbeiterFTE[[#This Row],[Name]])</f>
        <v>0</v>
      </c>
      <c r="AF387" s="15" t="str">
        <f>IF(MitarbeiterFTE[[#This Row],[HS]]="ja",2,IF(MitarbeiterFTE[[#This Row],[Tech]]="ja",1,IF(MitarbeiterFTE[[#This Row],[Sonst]]="ja",0,"input missing")))</f>
        <v>input missing</v>
      </c>
      <c r="AG387" s="130"/>
      <c r="AH387" s="117"/>
      <c r="AI387" s="408"/>
      <c r="AJ387" s="404"/>
      <c r="AK387" s="412"/>
      <c r="AL387" s="15" cm="1">
        <f t="array" ref="AL3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7" s="15" t="str">
        <f>IF(Table6[[#This Row],[FT/WE]]=2,"",Table6[[#This Row],[Name]]&amp;Table6[[#This Row],[Tag]])</f>
        <v/>
      </c>
      <c r="AN387" s="117"/>
      <c r="AP387" s="14" t="str">
        <f t="shared" si="12"/>
        <v/>
      </c>
      <c r="AQ387" s="14" t="str">
        <f t="shared" si="13"/>
        <v/>
      </c>
    </row>
    <row r="388" spans="1:43" ht="14.5">
      <c r="A388" s="117"/>
      <c r="B388" s="201"/>
      <c r="C388" s="209"/>
      <c r="D388" s="210"/>
      <c r="E388" s="131"/>
      <c r="F388" s="132"/>
      <c r="G388" s="131"/>
      <c r="H388" s="117"/>
      <c r="I388" s="201"/>
      <c r="J388" s="201"/>
      <c r="K388" s="202"/>
      <c r="L388" s="202"/>
      <c r="M388" s="202"/>
      <c r="N388" s="201"/>
      <c r="O388" s="201"/>
      <c r="P388" s="202"/>
      <c r="Q388" s="202"/>
      <c r="R388" s="207"/>
      <c r="S388" s="204"/>
      <c r="T388" s="204"/>
      <c r="U388" s="205"/>
      <c r="V388" s="40" t="str" cm="1">
        <f t="array" ref="V3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8" s="15" t="str">
        <f>_xlfn.LET(_xlpm.var,MitarbeiterFTE[[#This Row],[Name]]&amp;"|"&amp;MitarbeiterFTE[[#This Row],[Vorhaben]]&amp;"|"&amp;MitarbeiterFTE[[#This Row],[Monat]]&amp;"|"&amp;MitarbeiterFTE[[#This Row],[Jahr]], IF(_xlpm.var="|||","input missing",_xlpm.var))</f>
        <v>input missing</v>
      </c>
      <c r="AB388" s="15" t="e">
        <f>_xlfn.LET(
_xlpm.start,DATE(MitarbeiterFTE[[#This Row],[Jahr]],MitarbeiterFTE[[#This Row],[Monat]],1),
_xlpm.end,EOMONTH(_xlpm.start,0),
NETWORKDAYS(_xlpm.start,_xlpm.end))</f>
        <v>#NUM!</v>
      </c>
      <c r="AC388" s="318" t="e">
        <f>MitarbeiterFTE[[#This Row],[BWD]]-MitarbeiterFTE[[#This Row],[Sum Abwesend]]</f>
        <v>#NUM!</v>
      </c>
      <c r="AD388" s="318">
        <f>SUMIFS(MitarbeiterFTE[BWD],MitarbeiterFTE[Jahr],MitarbeiterFTE[[#This Row],[Jahr]],MitarbeiterFTE[Name],MitarbeiterFTE[[#This Row],[Name]])</f>
        <v>0</v>
      </c>
      <c r="AE388" s="318">
        <f>SUMIFS(MitarbeiterFTE[NWD],MitarbeiterFTE[Jahr],MitarbeiterFTE[[#This Row],[Jahr]],MitarbeiterFTE[Name],MitarbeiterFTE[[#This Row],[Name]])</f>
        <v>0</v>
      </c>
      <c r="AF388" s="15" t="str">
        <f>IF(MitarbeiterFTE[[#This Row],[HS]]="ja",2,IF(MitarbeiterFTE[[#This Row],[Tech]]="ja",1,IF(MitarbeiterFTE[[#This Row],[Sonst]]="ja",0,"input missing")))</f>
        <v>input missing</v>
      </c>
      <c r="AG388" s="130"/>
      <c r="AH388" s="117"/>
      <c r="AI388" s="408"/>
      <c r="AJ388" s="404"/>
      <c r="AK388" s="412"/>
      <c r="AL388" s="15" cm="1">
        <f t="array" ref="AL3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8" s="15" t="str">
        <f>IF(Table6[[#This Row],[FT/WE]]=2,"",Table6[[#This Row],[Name]]&amp;Table6[[#This Row],[Tag]])</f>
        <v/>
      </c>
      <c r="AN388" s="117"/>
      <c r="AP388" s="14" t="str">
        <f t="shared" si="12"/>
        <v/>
      </c>
      <c r="AQ388" s="14" t="str">
        <f t="shared" si="13"/>
        <v/>
      </c>
    </row>
    <row r="389" spans="1:43" ht="14.5">
      <c r="A389" s="117"/>
      <c r="B389" s="201"/>
      <c r="C389" s="209"/>
      <c r="D389" s="210"/>
      <c r="E389" s="131"/>
      <c r="F389" s="132"/>
      <c r="G389" s="131"/>
      <c r="H389" s="117"/>
      <c r="I389" s="201"/>
      <c r="J389" s="201"/>
      <c r="K389" s="202"/>
      <c r="L389" s="202"/>
      <c r="M389" s="202"/>
      <c r="N389" s="201"/>
      <c r="O389" s="201"/>
      <c r="P389" s="202"/>
      <c r="Q389" s="202"/>
      <c r="R389" s="207"/>
      <c r="S389" s="204"/>
      <c r="T389" s="204"/>
      <c r="U389" s="205"/>
      <c r="V389" s="40" t="str" cm="1">
        <f t="array" ref="V3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89" s="15" t="str">
        <f>_xlfn.LET(_xlpm.var,MitarbeiterFTE[[#This Row],[Name]]&amp;"|"&amp;MitarbeiterFTE[[#This Row],[Vorhaben]]&amp;"|"&amp;MitarbeiterFTE[[#This Row],[Monat]]&amp;"|"&amp;MitarbeiterFTE[[#This Row],[Jahr]], IF(_xlpm.var="|||","input missing",_xlpm.var))</f>
        <v>input missing</v>
      </c>
      <c r="AB389" s="15" t="e">
        <f>_xlfn.LET(
_xlpm.start,DATE(MitarbeiterFTE[[#This Row],[Jahr]],MitarbeiterFTE[[#This Row],[Monat]],1),
_xlpm.end,EOMONTH(_xlpm.start,0),
NETWORKDAYS(_xlpm.start,_xlpm.end))</f>
        <v>#NUM!</v>
      </c>
      <c r="AC389" s="318" t="e">
        <f>MitarbeiterFTE[[#This Row],[BWD]]-MitarbeiterFTE[[#This Row],[Sum Abwesend]]</f>
        <v>#NUM!</v>
      </c>
      <c r="AD389" s="318">
        <f>SUMIFS(MitarbeiterFTE[BWD],MitarbeiterFTE[Jahr],MitarbeiterFTE[[#This Row],[Jahr]],MitarbeiterFTE[Name],MitarbeiterFTE[[#This Row],[Name]])</f>
        <v>0</v>
      </c>
      <c r="AE389" s="318">
        <f>SUMIFS(MitarbeiterFTE[NWD],MitarbeiterFTE[Jahr],MitarbeiterFTE[[#This Row],[Jahr]],MitarbeiterFTE[Name],MitarbeiterFTE[[#This Row],[Name]])</f>
        <v>0</v>
      </c>
      <c r="AF389" s="15" t="str">
        <f>IF(MitarbeiterFTE[[#This Row],[HS]]="ja",2,IF(MitarbeiterFTE[[#This Row],[Tech]]="ja",1,IF(MitarbeiterFTE[[#This Row],[Sonst]]="ja",0,"input missing")))</f>
        <v>input missing</v>
      </c>
      <c r="AG389" s="130"/>
      <c r="AH389" s="117"/>
      <c r="AI389" s="408"/>
      <c r="AJ389" s="404"/>
      <c r="AK389" s="412"/>
      <c r="AL389" s="15" cm="1">
        <f t="array" ref="AL3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89" s="15" t="str">
        <f>IF(Table6[[#This Row],[FT/WE]]=2,"",Table6[[#This Row],[Name]]&amp;Table6[[#This Row],[Tag]])</f>
        <v/>
      </c>
      <c r="AN389" s="117"/>
      <c r="AP389" s="14" t="str">
        <f t="shared" si="12"/>
        <v/>
      </c>
      <c r="AQ389" s="14" t="str">
        <f t="shared" si="13"/>
        <v/>
      </c>
    </row>
    <row r="390" spans="1:43" ht="14.5">
      <c r="A390" s="117"/>
      <c r="B390" s="201"/>
      <c r="C390" s="209"/>
      <c r="D390" s="210"/>
      <c r="E390" s="131"/>
      <c r="F390" s="132"/>
      <c r="G390" s="131"/>
      <c r="H390" s="117"/>
      <c r="I390" s="201"/>
      <c r="J390" s="201"/>
      <c r="K390" s="202"/>
      <c r="L390" s="202"/>
      <c r="M390" s="202"/>
      <c r="N390" s="201"/>
      <c r="O390" s="201"/>
      <c r="P390" s="202"/>
      <c r="Q390" s="202"/>
      <c r="R390" s="207"/>
      <c r="S390" s="204"/>
      <c r="T390" s="204"/>
      <c r="U390" s="205"/>
      <c r="V390" s="40" t="str" cm="1">
        <f t="array" ref="V3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0" s="15" t="str">
        <f>_xlfn.LET(_xlpm.var,MitarbeiterFTE[[#This Row],[Name]]&amp;"|"&amp;MitarbeiterFTE[[#This Row],[Vorhaben]]&amp;"|"&amp;MitarbeiterFTE[[#This Row],[Monat]]&amp;"|"&amp;MitarbeiterFTE[[#This Row],[Jahr]], IF(_xlpm.var="|||","input missing",_xlpm.var))</f>
        <v>input missing</v>
      </c>
      <c r="AB390" s="15" t="e">
        <f>_xlfn.LET(
_xlpm.start,DATE(MitarbeiterFTE[[#This Row],[Jahr]],MitarbeiterFTE[[#This Row],[Monat]],1),
_xlpm.end,EOMONTH(_xlpm.start,0),
NETWORKDAYS(_xlpm.start,_xlpm.end))</f>
        <v>#NUM!</v>
      </c>
      <c r="AC390" s="318" t="e">
        <f>MitarbeiterFTE[[#This Row],[BWD]]-MitarbeiterFTE[[#This Row],[Sum Abwesend]]</f>
        <v>#NUM!</v>
      </c>
      <c r="AD390" s="318">
        <f>SUMIFS(MitarbeiterFTE[BWD],MitarbeiterFTE[Jahr],MitarbeiterFTE[[#This Row],[Jahr]],MitarbeiterFTE[Name],MitarbeiterFTE[[#This Row],[Name]])</f>
        <v>0</v>
      </c>
      <c r="AE390" s="318">
        <f>SUMIFS(MitarbeiterFTE[NWD],MitarbeiterFTE[Jahr],MitarbeiterFTE[[#This Row],[Jahr]],MitarbeiterFTE[Name],MitarbeiterFTE[[#This Row],[Name]])</f>
        <v>0</v>
      </c>
      <c r="AF390" s="15" t="str">
        <f>IF(MitarbeiterFTE[[#This Row],[HS]]="ja",2,IF(MitarbeiterFTE[[#This Row],[Tech]]="ja",1,IF(MitarbeiterFTE[[#This Row],[Sonst]]="ja",0,"input missing")))</f>
        <v>input missing</v>
      </c>
      <c r="AG390" s="130"/>
      <c r="AH390" s="117"/>
      <c r="AI390" s="408"/>
      <c r="AJ390" s="404"/>
      <c r="AK390" s="412"/>
      <c r="AL390" s="15" cm="1">
        <f t="array" ref="AL3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0" s="15" t="str">
        <f>IF(Table6[[#This Row],[FT/WE]]=2,"",Table6[[#This Row],[Name]]&amp;Table6[[#This Row],[Tag]])</f>
        <v/>
      </c>
      <c r="AN390" s="117"/>
      <c r="AP390" s="14" t="str">
        <f t="shared" si="12"/>
        <v/>
      </c>
      <c r="AQ390" s="14" t="str">
        <f t="shared" si="13"/>
        <v/>
      </c>
    </row>
    <row r="391" spans="1:43" ht="14.5">
      <c r="A391" s="117"/>
      <c r="B391" s="201"/>
      <c r="C391" s="209"/>
      <c r="D391" s="210"/>
      <c r="E391" s="131"/>
      <c r="F391" s="132"/>
      <c r="G391" s="131"/>
      <c r="H391" s="117"/>
      <c r="I391" s="201"/>
      <c r="J391" s="201"/>
      <c r="K391" s="202"/>
      <c r="L391" s="202"/>
      <c r="M391" s="202"/>
      <c r="N391" s="201"/>
      <c r="O391" s="201"/>
      <c r="P391" s="202"/>
      <c r="Q391" s="202"/>
      <c r="R391" s="207"/>
      <c r="S391" s="204"/>
      <c r="T391" s="204"/>
      <c r="U391" s="205"/>
      <c r="V391" s="40" t="str" cm="1">
        <f t="array" ref="V3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1" s="15" t="str">
        <f>_xlfn.LET(_xlpm.var,MitarbeiterFTE[[#This Row],[Name]]&amp;"|"&amp;MitarbeiterFTE[[#This Row],[Vorhaben]]&amp;"|"&amp;MitarbeiterFTE[[#This Row],[Monat]]&amp;"|"&amp;MitarbeiterFTE[[#This Row],[Jahr]], IF(_xlpm.var="|||","input missing",_xlpm.var))</f>
        <v>input missing</v>
      </c>
      <c r="AB391" s="15" t="e">
        <f>_xlfn.LET(
_xlpm.start,DATE(MitarbeiterFTE[[#This Row],[Jahr]],MitarbeiterFTE[[#This Row],[Monat]],1),
_xlpm.end,EOMONTH(_xlpm.start,0),
NETWORKDAYS(_xlpm.start,_xlpm.end))</f>
        <v>#NUM!</v>
      </c>
      <c r="AC391" s="318" t="e">
        <f>MitarbeiterFTE[[#This Row],[BWD]]-MitarbeiterFTE[[#This Row],[Sum Abwesend]]</f>
        <v>#NUM!</v>
      </c>
      <c r="AD391" s="318">
        <f>SUMIFS(MitarbeiterFTE[BWD],MitarbeiterFTE[Jahr],MitarbeiterFTE[[#This Row],[Jahr]],MitarbeiterFTE[Name],MitarbeiterFTE[[#This Row],[Name]])</f>
        <v>0</v>
      </c>
      <c r="AE391" s="318">
        <f>SUMIFS(MitarbeiterFTE[NWD],MitarbeiterFTE[Jahr],MitarbeiterFTE[[#This Row],[Jahr]],MitarbeiterFTE[Name],MitarbeiterFTE[[#This Row],[Name]])</f>
        <v>0</v>
      </c>
      <c r="AF391" s="15" t="str">
        <f>IF(MitarbeiterFTE[[#This Row],[HS]]="ja",2,IF(MitarbeiterFTE[[#This Row],[Tech]]="ja",1,IF(MitarbeiterFTE[[#This Row],[Sonst]]="ja",0,"input missing")))</f>
        <v>input missing</v>
      </c>
      <c r="AG391" s="130"/>
      <c r="AH391" s="117"/>
      <c r="AI391" s="408"/>
      <c r="AJ391" s="404"/>
      <c r="AK391" s="412"/>
      <c r="AL391" s="15" cm="1">
        <f t="array" ref="AL3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1" s="15" t="str">
        <f>IF(Table6[[#This Row],[FT/WE]]=2,"",Table6[[#This Row],[Name]]&amp;Table6[[#This Row],[Tag]])</f>
        <v/>
      </c>
      <c r="AN391" s="117"/>
      <c r="AP391" s="14" t="str">
        <f t="shared" si="12"/>
        <v/>
      </c>
      <c r="AQ391" s="14" t="str">
        <f t="shared" si="13"/>
        <v/>
      </c>
    </row>
    <row r="392" spans="1:43" ht="14.5">
      <c r="A392" s="117"/>
      <c r="B392" s="201"/>
      <c r="C392" s="209"/>
      <c r="D392" s="210"/>
      <c r="E392" s="131"/>
      <c r="F392" s="132"/>
      <c r="G392" s="131"/>
      <c r="H392" s="117"/>
      <c r="I392" s="201"/>
      <c r="J392" s="201"/>
      <c r="K392" s="202"/>
      <c r="L392" s="202"/>
      <c r="M392" s="202"/>
      <c r="N392" s="201"/>
      <c r="O392" s="201"/>
      <c r="P392" s="202"/>
      <c r="Q392" s="202"/>
      <c r="R392" s="207"/>
      <c r="S392" s="204"/>
      <c r="T392" s="204"/>
      <c r="U392" s="205"/>
      <c r="V392" s="40" t="str" cm="1">
        <f t="array" ref="V3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2" s="15" t="str">
        <f>_xlfn.LET(_xlpm.var,MitarbeiterFTE[[#This Row],[Name]]&amp;"|"&amp;MitarbeiterFTE[[#This Row],[Vorhaben]]&amp;"|"&amp;MitarbeiterFTE[[#This Row],[Monat]]&amp;"|"&amp;MitarbeiterFTE[[#This Row],[Jahr]], IF(_xlpm.var="|||","input missing",_xlpm.var))</f>
        <v>input missing</v>
      </c>
      <c r="AB392" s="15" t="e">
        <f>_xlfn.LET(
_xlpm.start,DATE(MitarbeiterFTE[[#This Row],[Jahr]],MitarbeiterFTE[[#This Row],[Monat]],1),
_xlpm.end,EOMONTH(_xlpm.start,0),
NETWORKDAYS(_xlpm.start,_xlpm.end))</f>
        <v>#NUM!</v>
      </c>
      <c r="AC392" s="318" t="e">
        <f>MitarbeiterFTE[[#This Row],[BWD]]-MitarbeiterFTE[[#This Row],[Sum Abwesend]]</f>
        <v>#NUM!</v>
      </c>
      <c r="AD392" s="318">
        <f>SUMIFS(MitarbeiterFTE[BWD],MitarbeiterFTE[Jahr],MitarbeiterFTE[[#This Row],[Jahr]],MitarbeiterFTE[Name],MitarbeiterFTE[[#This Row],[Name]])</f>
        <v>0</v>
      </c>
      <c r="AE392" s="318">
        <f>SUMIFS(MitarbeiterFTE[NWD],MitarbeiterFTE[Jahr],MitarbeiterFTE[[#This Row],[Jahr]],MitarbeiterFTE[Name],MitarbeiterFTE[[#This Row],[Name]])</f>
        <v>0</v>
      </c>
      <c r="AF392" s="15" t="str">
        <f>IF(MitarbeiterFTE[[#This Row],[HS]]="ja",2,IF(MitarbeiterFTE[[#This Row],[Tech]]="ja",1,IF(MitarbeiterFTE[[#This Row],[Sonst]]="ja",0,"input missing")))</f>
        <v>input missing</v>
      </c>
      <c r="AG392" s="130"/>
      <c r="AH392" s="117"/>
      <c r="AI392" s="408"/>
      <c r="AJ392" s="404"/>
      <c r="AK392" s="412"/>
      <c r="AL392" s="15" cm="1">
        <f t="array" ref="AL3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2" s="15" t="str">
        <f>IF(Table6[[#This Row],[FT/WE]]=2,"",Table6[[#This Row],[Name]]&amp;Table6[[#This Row],[Tag]])</f>
        <v/>
      </c>
      <c r="AN392" s="117"/>
      <c r="AP392" s="14" t="str">
        <f t="shared" si="12"/>
        <v/>
      </c>
      <c r="AQ392" s="14" t="str">
        <f t="shared" si="13"/>
        <v/>
      </c>
    </row>
    <row r="393" spans="1:43" ht="14.5">
      <c r="A393" s="117"/>
      <c r="B393" s="201"/>
      <c r="C393" s="209"/>
      <c r="D393" s="210"/>
      <c r="E393" s="131"/>
      <c r="F393" s="132"/>
      <c r="G393" s="131"/>
      <c r="H393" s="117"/>
      <c r="I393" s="201"/>
      <c r="J393" s="201"/>
      <c r="K393" s="202"/>
      <c r="L393" s="202"/>
      <c r="M393" s="202"/>
      <c r="N393" s="201"/>
      <c r="O393" s="201"/>
      <c r="P393" s="202"/>
      <c r="Q393" s="202"/>
      <c r="R393" s="207"/>
      <c r="S393" s="204"/>
      <c r="T393" s="204"/>
      <c r="U393" s="205"/>
      <c r="V393" s="40" t="str" cm="1">
        <f t="array" ref="V3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3" s="15" t="str">
        <f>_xlfn.LET(_xlpm.var,MitarbeiterFTE[[#This Row],[Name]]&amp;"|"&amp;MitarbeiterFTE[[#This Row],[Vorhaben]]&amp;"|"&amp;MitarbeiterFTE[[#This Row],[Monat]]&amp;"|"&amp;MitarbeiterFTE[[#This Row],[Jahr]], IF(_xlpm.var="|||","input missing",_xlpm.var))</f>
        <v>input missing</v>
      </c>
      <c r="AB393" s="15" t="e">
        <f>_xlfn.LET(
_xlpm.start,DATE(MitarbeiterFTE[[#This Row],[Jahr]],MitarbeiterFTE[[#This Row],[Monat]],1),
_xlpm.end,EOMONTH(_xlpm.start,0),
NETWORKDAYS(_xlpm.start,_xlpm.end))</f>
        <v>#NUM!</v>
      </c>
      <c r="AC393" s="318" t="e">
        <f>MitarbeiterFTE[[#This Row],[BWD]]-MitarbeiterFTE[[#This Row],[Sum Abwesend]]</f>
        <v>#NUM!</v>
      </c>
      <c r="AD393" s="318">
        <f>SUMIFS(MitarbeiterFTE[BWD],MitarbeiterFTE[Jahr],MitarbeiterFTE[[#This Row],[Jahr]],MitarbeiterFTE[Name],MitarbeiterFTE[[#This Row],[Name]])</f>
        <v>0</v>
      </c>
      <c r="AE393" s="318">
        <f>SUMIFS(MitarbeiterFTE[NWD],MitarbeiterFTE[Jahr],MitarbeiterFTE[[#This Row],[Jahr]],MitarbeiterFTE[Name],MitarbeiterFTE[[#This Row],[Name]])</f>
        <v>0</v>
      </c>
      <c r="AF393" s="15" t="str">
        <f>IF(MitarbeiterFTE[[#This Row],[HS]]="ja",2,IF(MitarbeiterFTE[[#This Row],[Tech]]="ja",1,IF(MitarbeiterFTE[[#This Row],[Sonst]]="ja",0,"input missing")))</f>
        <v>input missing</v>
      </c>
      <c r="AG393" s="130"/>
      <c r="AH393" s="117"/>
      <c r="AI393" s="408"/>
      <c r="AJ393" s="404"/>
      <c r="AK393" s="412"/>
      <c r="AL393" s="15" cm="1">
        <f t="array" ref="AL3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3" s="15" t="str">
        <f>IF(Table6[[#This Row],[FT/WE]]=2,"",Table6[[#This Row],[Name]]&amp;Table6[[#This Row],[Tag]])</f>
        <v/>
      </c>
      <c r="AN393" s="117"/>
      <c r="AP393" s="14" t="str">
        <f t="shared" si="12"/>
        <v/>
      </c>
      <c r="AQ393" s="14" t="str">
        <f t="shared" si="13"/>
        <v/>
      </c>
    </row>
    <row r="394" spans="1:43" ht="14.5">
      <c r="A394" s="117"/>
      <c r="B394" s="201"/>
      <c r="C394" s="209"/>
      <c r="D394" s="210"/>
      <c r="E394" s="131"/>
      <c r="F394" s="132"/>
      <c r="G394" s="131"/>
      <c r="H394" s="117"/>
      <c r="I394" s="201"/>
      <c r="J394" s="201"/>
      <c r="K394" s="202"/>
      <c r="L394" s="202"/>
      <c r="M394" s="202"/>
      <c r="N394" s="201"/>
      <c r="O394" s="201"/>
      <c r="P394" s="202"/>
      <c r="Q394" s="202"/>
      <c r="R394" s="207"/>
      <c r="S394" s="204"/>
      <c r="T394" s="204"/>
      <c r="U394" s="205"/>
      <c r="V394" s="40" t="str" cm="1">
        <f t="array" ref="V3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4" s="15" t="str">
        <f>_xlfn.LET(_xlpm.var,MitarbeiterFTE[[#This Row],[Name]]&amp;"|"&amp;MitarbeiterFTE[[#This Row],[Vorhaben]]&amp;"|"&amp;MitarbeiterFTE[[#This Row],[Monat]]&amp;"|"&amp;MitarbeiterFTE[[#This Row],[Jahr]], IF(_xlpm.var="|||","input missing",_xlpm.var))</f>
        <v>input missing</v>
      </c>
      <c r="AB394" s="15" t="e">
        <f>_xlfn.LET(
_xlpm.start,DATE(MitarbeiterFTE[[#This Row],[Jahr]],MitarbeiterFTE[[#This Row],[Monat]],1),
_xlpm.end,EOMONTH(_xlpm.start,0),
NETWORKDAYS(_xlpm.start,_xlpm.end))</f>
        <v>#NUM!</v>
      </c>
      <c r="AC394" s="318" t="e">
        <f>MitarbeiterFTE[[#This Row],[BWD]]-MitarbeiterFTE[[#This Row],[Sum Abwesend]]</f>
        <v>#NUM!</v>
      </c>
      <c r="AD394" s="318">
        <f>SUMIFS(MitarbeiterFTE[BWD],MitarbeiterFTE[Jahr],MitarbeiterFTE[[#This Row],[Jahr]],MitarbeiterFTE[Name],MitarbeiterFTE[[#This Row],[Name]])</f>
        <v>0</v>
      </c>
      <c r="AE394" s="318">
        <f>SUMIFS(MitarbeiterFTE[NWD],MitarbeiterFTE[Jahr],MitarbeiterFTE[[#This Row],[Jahr]],MitarbeiterFTE[Name],MitarbeiterFTE[[#This Row],[Name]])</f>
        <v>0</v>
      </c>
      <c r="AF394" s="15" t="str">
        <f>IF(MitarbeiterFTE[[#This Row],[HS]]="ja",2,IF(MitarbeiterFTE[[#This Row],[Tech]]="ja",1,IF(MitarbeiterFTE[[#This Row],[Sonst]]="ja",0,"input missing")))</f>
        <v>input missing</v>
      </c>
      <c r="AG394" s="130"/>
      <c r="AH394" s="117"/>
      <c r="AI394" s="408"/>
      <c r="AJ394" s="404"/>
      <c r="AK394" s="412"/>
      <c r="AL394" s="15" cm="1">
        <f t="array" ref="AL3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4" s="15" t="str">
        <f>IF(Table6[[#This Row],[FT/WE]]=2,"",Table6[[#This Row],[Name]]&amp;Table6[[#This Row],[Tag]])</f>
        <v/>
      </c>
      <c r="AN394" s="117"/>
      <c r="AP394" s="14" t="str">
        <f t="shared" si="12"/>
        <v/>
      </c>
      <c r="AQ394" s="14" t="str">
        <f t="shared" si="13"/>
        <v/>
      </c>
    </row>
    <row r="395" spans="1:43" ht="14.5">
      <c r="A395" s="117"/>
      <c r="B395" s="201"/>
      <c r="C395" s="209"/>
      <c r="D395" s="210"/>
      <c r="E395" s="131"/>
      <c r="F395" s="132"/>
      <c r="G395" s="131"/>
      <c r="H395" s="117"/>
      <c r="I395" s="201"/>
      <c r="J395" s="201"/>
      <c r="K395" s="202"/>
      <c r="L395" s="202"/>
      <c r="M395" s="202"/>
      <c r="N395" s="201"/>
      <c r="O395" s="201"/>
      <c r="P395" s="202"/>
      <c r="Q395" s="202"/>
      <c r="R395" s="207"/>
      <c r="S395" s="204"/>
      <c r="T395" s="204"/>
      <c r="U395" s="205"/>
      <c r="V395" s="40" t="str" cm="1">
        <f t="array" ref="V3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5" s="15" t="str">
        <f>_xlfn.LET(_xlpm.var,MitarbeiterFTE[[#This Row],[Name]]&amp;"|"&amp;MitarbeiterFTE[[#This Row],[Vorhaben]]&amp;"|"&amp;MitarbeiterFTE[[#This Row],[Monat]]&amp;"|"&amp;MitarbeiterFTE[[#This Row],[Jahr]], IF(_xlpm.var="|||","input missing",_xlpm.var))</f>
        <v>input missing</v>
      </c>
      <c r="AB395" s="15" t="e">
        <f>_xlfn.LET(
_xlpm.start,DATE(MitarbeiterFTE[[#This Row],[Jahr]],MitarbeiterFTE[[#This Row],[Monat]],1),
_xlpm.end,EOMONTH(_xlpm.start,0),
NETWORKDAYS(_xlpm.start,_xlpm.end))</f>
        <v>#NUM!</v>
      </c>
      <c r="AC395" s="318" t="e">
        <f>MitarbeiterFTE[[#This Row],[BWD]]-MitarbeiterFTE[[#This Row],[Sum Abwesend]]</f>
        <v>#NUM!</v>
      </c>
      <c r="AD395" s="318">
        <f>SUMIFS(MitarbeiterFTE[BWD],MitarbeiterFTE[Jahr],MitarbeiterFTE[[#This Row],[Jahr]],MitarbeiterFTE[Name],MitarbeiterFTE[[#This Row],[Name]])</f>
        <v>0</v>
      </c>
      <c r="AE395" s="318">
        <f>SUMIFS(MitarbeiterFTE[NWD],MitarbeiterFTE[Jahr],MitarbeiterFTE[[#This Row],[Jahr]],MitarbeiterFTE[Name],MitarbeiterFTE[[#This Row],[Name]])</f>
        <v>0</v>
      </c>
      <c r="AF395" s="15" t="str">
        <f>IF(MitarbeiterFTE[[#This Row],[HS]]="ja",2,IF(MitarbeiterFTE[[#This Row],[Tech]]="ja",1,IF(MitarbeiterFTE[[#This Row],[Sonst]]="ja",0,"input missing")))</f>
        <v>input missing</v>
      </c>
      <c r="AG395" s="130"/>
      <c r="AH395" s="117"/>
      <c r="AI395" s="408"/>
      <c r="AJ395" s="404"/>
      <c r="AK395" s="412"/>
      <c r="AL395" s="15" cm="1">
        <f t="array" ref="AL3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5" s="15" t="str">
        <f>IF(Table6[[#This Row],[FT/WE]]=2,"",Table6[[#This Row],[Name]]&amp;Table6[[#This Row],[Tag]])</f>
        <v/>
      </c>
      <c r="AN395" s="117"/>
      <c r="AP395" s="14" t="str">
        <f t="shared" si="12"/>
        <v/>
      </c>
      <c r="AQ395" s="14" t="str">
        <f t="shared" si="13"/>
        <v/>
      </c>
    </row>
    <row r="396" spans="1:43" ht="14.5">
      <c r="A396" s="117"/>
      <c r="B396" s="201"/>
      <c r="C396" s="209"/>
      <c r="D396" s="210"/>
      <c r="E396" s="131"/>
      <c r="F396" s="132"/>
      <c r="G396" s="131"/>
      <c r="H396" s="117"/>
      <c r="I396" s="201"/>
      <c r="J396" s="201"/>
      <c r="K396" s="202"/>
      <c r="L396" s="202"/>
      <c r="M396" s="202"/>
      <c r="N396" s="201"/>
      <c r="O396" s="201"/>
      <c r="P396" s="202"/>
      <c r="Q396" s="202"/>
      <c r="R396" s="207"/>
      <c r="S396" s="204"/>
      <c r="T396" s="204"/>
      <c r="U396" s="205"/>
      <c r="V396" s="40" t="str" cm="1">
        <f t="array" ref="V3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6" s="15" t="str">
        <f>_xlfn.LET(_xlpm.var,MitarbeiterFTE[[#This Row],[Name]]&amp;"|"&amp;MitarbeiterFTE[[#This Row],[Vorhaben]]&amp;"|"&amp;MitarbeiterFTE[[#This Row],[Monat]]&amp;"|"&amp;MitarbeiterFTE[[#This Row],[Jahr]], IF(_xlpm.var="|||","input missing",_xlpm.var))</f>
        <v>input missing</v>
      </c>
      <c r="AB396" s="15" t="e">
        <f>_xlfn.LET(
_xlpm.start,DATE(MitarbeiterFTE[[#This Row],[Jahr]],MitarbeiterFTE[[#This Row],[Monat]],1),
_xlpm.end,EOMONTH(_xlpm.start,0),
NETWORKDAYS(_xlpm.start,_xlpm.end))</f>
        <v>#NUM!</v>
      </c>
      <c r="AC396" s="318" t="e">
        <f>MitarbeiterFTE[[#This Row],[BWD]]-MitarbeiterFTE[[#This Row],[Sum Abwesend]]</f>
        <v>#NUM!</v>
      </c>
      <c r="AD396" s="318">
        <f>SUMIFS(MitarbeiterFTE[BWD],MitarbeiterFTE[Jahr],MitarbeiterFTE[[#This Row],[Jahr]],MitarbeiterFTE[Name],MitarbeiterFTE[[#This Row],[Name]])</f>
        <v>0</v>
      </c>
      <c r="AE396" s="318">
        <f>SUMIFS(MitarbeiterFTE[NWD],MitarbeiterFTE[Jahr],MitarbeiterFTE[[#This Row],[Jahr]],MitarbeiterFTE[Name],MitarbeiterFTE[[#This Row],[Name]])</f>
        <v>0</v>
      </c>
      <c r="AF396" s="15" t="str">
        <f>IF(MitarbeiterFTE[[#This Row],[HS]]="ja",2,IF(MitarbeiterFTE[[#This Row],[Tech]]="ja",1,IF(MitarbeiterFTE[[#This Row],[Sonst]]="ja",0,"input missing")))</f>
        <v>input missing</v>
      </c>
      <c r="AG396" s="130"/>
      <c r="AH396" s="117"/>
      <c r="AI396" s="408"/>
      <c r="AJ396" s="404"/>
      <c r="AK396" s="412"/>
      <c r="AL396" s="15" cm="1">
        <f t="array" ref="AL3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6" s="15" t="str">
        <f>IF(Table6[[#This Row],[FT/WE]]=2,"",Table6[[#This Row],[Name]]&amp;Table6[[#This Row],[Tag]])</f>
        <v/>
      </c>
      <c r="AN396" s="117"/>
      <c r="AP396" s="14" t="str">
        <f t="shared" si="12"/>
        <v/>
      </c>
      <c r="AQ396" s="14" t="str">
        <f t="shared" si="13"/>
        <v/>
      </c>
    </row>
    <row r="397" spans="1:43" ht="14.5">
      <c r="A397" s="117"/>
      <c r="B397" s="201"/>
      <c r="C397" s="209"/>
      <c r="D397" s="210"/>
      <c r="E397" s="131"/>
      <c r="F397" s="132"/>
      <c r="G397" s="131"/>
      <c r="H397" s="117"/>
      <c r="I397" s="201"/>
      <c r="J397" s="201"/>
      <c r="K397" s="202"/>
      <c r="L397" s="202"/>
      <c r="M397" s="202"/>
      <c r="N397" s="201"/>
      <c r="O397" s="201"/>
      <c r="P397" s="202"/>
      <c r="Q397" s="202"/>
      <c r="R397" s="207"/>
      <c r="S397" s="204"/>
      <c r="T397" s="204"/>
      <c r="U397" s="205"/>
      <c r="V397" s="40" t="str" cm="1">
        <f t="array" ref="V3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7" s="15" t="str">
        <f>_xlfn.LET(_xlpm.var,MitarbeiterFTE[[#This Row],[Name]]&amp;"|"&amp;MitarbeiterFTE[[#This Row],[Vorhaben]]&amp;"|"&amp;MitarbeiterFTE[[#This Row],[Monat]]&amp;"|"&amp;MitarbeiterFTE[[#This Row],[Jahr]], IF(_xlpm.var="|||","input missing",_xlpm.var))</f>
        <v>input missing</v>
      </c>
      <c r="AB397" s="15" t="e">
        <f>_xlfn.LET(
_xlpm.start,DATE(MitarbeiterFTE[[#This Row],[Jahr]],MitarbeiterFTE[[#This Row],[Monat]],1),
_xlpm.end,EOMONTH(_xlpm.start,0),
NETWORKDAYS(_xlpm.start,_xlpm.end))</f>
        <v>#NUM!</v>
      </c>
      <c r="AC397" s="318" t="e">
        <f>MitarbeiterFTE[[#This Row],[BWD]]-MitarbeiterFTE[[#This Row],[Sum Abwesend]]</f>
        <v>#NUM!</v>
      </c>
      <c r="AD397" s="318">
        <f>SUMIFS(MitarbeiterFTE[BWD],MitarbeiterFTE[Jahr],MitarbeiterFTE[[#This Row],[Jahr]],MitarbeiterFTE[Name],MitarbeiterFTE[[#This Row],[Name]])</f>
        <v>0</v>
      </c>
      <c r="AE397" s="318">
        <f>SUMIFS(MitarbeiterFTE[NWD],MitarbeiterFTE[Jahr],MitarbeiterFTE[[#This Row],[Jahr]],MitarbeiterFTE[Name],MitarbeiterFTE[[#This Row],[Name]])</f>
        <v>0</v>
      </c>
      <c r="AF397" s="15" t="str">
        <f>IF(MitarbeiterFTE[[#This Row],[HS]]="ja",2,IF(MitarbeiterFTE[[#This Row],[Tech]]="ja",1,IF(MitarbeiterFTE[[#This Row],[Sonst]]="ja",0,"input missing")))</f>
        <v>input missing</v>
      </c>
      <c r="AG397" s="130"/>
      <c r="AH397" s="117"/>
      <c r="AI397" s="408"/>
      <c r="AJ397" s="404"/>
      <c r="AK397" s="412"/>
      <c r="AL397" s="15" cm="1">
        <f t="array" ref="AL3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7" s="15" t="str">
        <f>IF(Table6[[#This Row],[FT/WE]]=2,"",Table6[[#This Row],[Name]]&amp;Table6[[#This Row],[Tag]])</f>
        <v/>
      </c>
      <c r="AN397" s="117"/>
      <c r="AP397" s="14" t="str">
        <f t="shared" ref="AP397:AP460" si="14">IF(AO397&amp;"1"&lt;&gt;"1",RIGHT(AO397,4),"")</f>
        <v/>
      </c>
      <c r="AQ397" s="14" t="str">
        <f t="shared" ref="AQ397:AQ460" si="15">IF(AO397&amp;"1"="1","",LEFT(AO397,LEN(AO397)-5))</f>
        <v/>
      </c>
    </row>
    <row r="398" spans="1:43" ht="14.5">
      <c r="A398" s="117"/>
      <c r="B398" s="201"/>
      <c r="C398" s="209"/>
      <c r="D398" s="210"/>
      <c r="E398" s="131"/>
      <c r="F398" s="132"/>
      <c r="G398" s="131"/>
      <c r="H398" s="117"/>
      <c r="I398" s="201"/>
      <c r="J398" s="201"/>
      <c r="K398" s="202"/>
      <c r="L398" s="202"/>
      <c r="M398" s="202"/>
      <c r="N398" s="201"/>
      <c r="O398" s="201"/>
      <c r="P398" s="202"/>
      <c r="Q398" s="202"/>
      <c r="R398" s="207"/>
      <c r="S398" s="204"/>
      <c r="T398" s="204"/>
      <c r="U398" s="205"/>
      <c r="V398" s="40" t="str" cm="1">
        <f t="array" ref="V3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8" s="15" t="str">
        <f>_xlfn.LET(_xlpm.var,MitarbeiterFTE[[#This Row],[Name]]&amp;"|"&amp;MitarbeiterFTE[[#This Row],[Vorhaben]]&amp;"|"&amp;MitarbeiterFTE[[#This Row],[Monat]]&amp;"|"&amp;MitarbeiterFTE[[#This Row],[Jahr]], IF(_xlpm.var="|||","input missing",_xlpm.var))</f>
        <v>input missing</v>
      </c>
      <c r="AB398" s="15" t="e">
        <f>_xlfn.LET(
_xlpm.start,DATE(MitarbeiterFTE[[#This Row],[Jahr]],MitarbeiterFTE[[#This Row],[Monat]],1),
_xlpm.end,EOMONTH(_xlpm.start,0),
NETWORKDAYS(_xlpm.start,_xlpm.end))</f>
        <v>#NUM!</v>
      </c>
      <c r="AC398" s="318" t="e">
        <f>MitarbeiterFTE[[#This Row],[BWD]]-MitarbeiterFTE[[#This Row],[Sum Abwesend]]</f>
        <v>#NUM!</v>
      </c>
      <c r="AD398" s="318">
        <f>SUMIFS(MitarbeiterFTE[BWD],MitarbeiterFTE[Jahr],MitarbeiterFTE[[#This Row],[Jahr]],MitarbeiterFTE[Name],MitarbeiterFTE[[#This Row],[Name]])</f>
        <v>0</v>
      </c>
      <c r="AE398" s="318">
        <f>SUMIFS(MitarbeiterFTE[NWD],MitarbeiterFTE[Jahr],MitarbeiterFTE[[#This Row],[Jahr]],MitarbeiterFTE[Name],MitarbeiterFTE[[#This Row],[Name]])</f>
        <v>0</v>
      </c>
      <c r="AF398" s="15" t="str">
        <f>IF(MitarbeiterFTE[[#This Row],[HS]]="ja",2,IF(MitarbeiterFTE[[#This Row],[Tech]]="ja",1,IF(MitarbeiterFTE[[#This Row],[Sonst]]="ja",0,"input missing")))</f>
        <v>input missing</v>
      </c>
      <c r="AG398" s="130"/>
      <c r="AH398" s="117"/>
      <c r="AI398" s="408"/>
      <c r="AJ398" s="404"/>
      <c r="AK398" s="412"/>
      <c r="AL398" s="15" cm="1">
        <f t="array" ref="AL3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8" s="15" t="str">
        <f>IF(Table6[[#This Row],[FT/WE]]=2,"",Table6[[#This Row],[Name]]&amp;Table6[[#This Row],[Tag]])</f>
        <v/>
      </c>
      <c r="AN398" s="117"/>
      <c r="AP398" s="14" t="str">
        <f t="shared" si="14"/>
        <v/>
      </c>
      <c r="AQ398" s="14" t="str">
        <f t="shared" si="15"/>
        <v/>
      </c>
    </row>
    <row r="399" spans="1:43" ht="14.5">
      <c r="A399" s="117"/>
      <c r="B399" s="201"/>
      <c r="C399" s="209"/>
      <c r="D399" s="210"/>
      <c r="E399" s="131"/>
      <c r="F399" s="132"/>
      <c r="G399" s="131"/>
      <c r="H399" s="117"/>
      <c r="I399" s="201"/>
      <c r="J399" s="201"/>
      <c r="K399" s="202"/>
      <c r="L399" s="202"/>
      <c r="M399" s="202"/>
      <c r="N399" s="201"/>
      <c r="O399" s="201"/>
      <c r="P399" s="202"/>
      <c r="Q399" s="202"/>
      <c r="R399" s="207"/>
      <c r="S399" s="204"/>
      <c r="T399" s="204"/>
      <c r="U399" s="205"/>
      <c r="V399" s="40" t="str" cm="1">
        <f t="array" ref="V3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3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3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3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3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399" s="15" t="str">
        <f>_xlfn.LET(_xlpm.var,MitarbeiterFTE[[#This Row],[Name]]&amp;"|"&amp;MitarbeiterFTE[[#This Row],[Vorhaben]]&amp;"|"&amp;MitarbeiterFTE[[#This Row],[Monat]]&amp;"|"&amp;MitarbeiterFTE[[#This Row],[Jahr]], IF(_xlpm.var="|||","input missing",_xlpm.var))</f>
        <v>input missing</v>
      </c>
      <c r="AB399" s="15" t="e">
        <f>_xlfn.LET(
_xlpm.start,DATE(MitarbeiterFTE[[#This Row],[Jahr]],MitarbeiterFTE[[#This Row],[Monat]],1),
_xlpm.end,EOMONTH(_xlpm.start,0),
NETWORKDAYS(_xlpm.start,_xlpm.end))</f>
        <v>#NUM!</v>
      </c>
      <c r="AC399" s="318" t="e">
        <f>MitarbeiterFTE[[#This Row],[BWD]]-MitarbeiterFTE[[#This Row],[Sum Abwesend]]</f>
        <v>#NUM!</v>
      </c>
      <c r="AD399" s="318">
        <f>SUMIFS(MitarbeiterFTE[BWD],MitarbeiterFTE[Jahr],MitarbeiterFTE[[#This Row],[Jahr]],MitarbeiterFTE[Name],MitarbeiterFTE[[#This Row],[Name]])</f>
        <v>0</v>
      </c>
      <c r="AE399" s="318">
        <f>SUMIFS(MitarbeiterFTE[NWD],MitarbeiterFTE[Jahr],MitarbeiterFTE[[#This Row],[Jahr]],MitarbeiterFTE[Name],MitarbeiterFTE[[#This Row],[Name]])</f>
        <v>0</v>
      </c>
      <c r="AF399" s="15" t="str">
        <f>IF(MitarbeiterFTE[[#This Row],[HS]]="ja",2,IF(MitarbeiterFTE[[#This Row],[Tech]]="ja",1,IF(MitarbeiterFTE[[#This Row],[Sonst]]="ja",0,"input missing")))</f>
        <v>input missing</v>
      </c>
      <c r="AG399" s="130"/>
      <c r="AH399" s="117"/>
      <c r="AI399" s="408"/>
      <c r="AJ399" s="404"/>
      <c r="AK399" s="412"/>
      <c r="AL399" s="15" cm="1">
        <f t="array" ref="AL3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399" s="15" t="str">
        <f>IF(Table6[[#This Row],[FT/WE]]=2,"",Table6[[#This Row],[Name]]&amp;Table6[[#This Row],[Tag]])</f>
        <v/>
      </c>
      <c r="AN399" s="117"/>
      <c r="AP399" s="14" t="str">
        <f t="shared" si="14"/>
        <v/>
      </c>
      <c r="AQ399" s="14" t="str">
        <f t="shared" si="15"/>
        <v/>
      </c>
    </row>
    <row r="400" spans="1:43" ht="14.5">
      <c r="A400" s="117"/>
      <c r="B400" s="201"/>
      <c r="C400" s="209"/>
      <c r="D400" s="210"/>
      <c r="E400" s="131"/>
      <c r="F400" s="132"/>
      <c r="G400" s="131"/>
      <c r="H400" s="117"/>
      <c r="I400" s="201"/>
      <c r="J400" s="201"/>
      <c r="K400" s="202"/>
      <c r="L400" s="202"/>
      <c r="M400" s="202"/>
      <c r="N400" s="201"/>
      <c r="O400" s="201"/>
      <c r="P400" s="202"/>
      <c r="Q400" s="202"/>
      <c r="R400" s="207"/>
      <c r="S400" s="204"/>
      <c r="T400" s="204"/>
      <c r="U400" s="205"/>
      <c r="V400" s="40" t="str" cm="1">
        <f t="array" ref="V4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0" s="15" t="str">
        <f>_xlfn.LET(_xlpm.var,MitarbeiterFTE[[#This Row],[Name]]&amp;"|"&amp;MitarbeiterFTE[[#This Row],[Vorhaben]]&amp;"|"&amp;MitarbeiterFTE[[#This Row],[Monat]]&amp;"|"&amp;MitarbeiterFTE[[#This Row],[Jahr]], IF(_xlpm.var="|||","input missing",_xlpm.var))</f>
        <v>input missing</v>
      </c>
      <c r="AB400" s="15" t="e">
        <f>_xlfn.LET(
_xlpm.start,DATE(MitarbeiterFTE[[#This Row],[Jahr]],MitarbeiterFTE[[#This Row],[Monat]],1),
_xlpm.end,EOMONTH(_xlpm.start,0),
NETWORKDAYS(_xlpm.start,_xlpm.end))</f>
        <v>#NUM!</v>
      </c>
      <c r="AC400" s="318" t="e">
        <f>MitarbeiterFTE[[#This Row],[BWD]]-MitarbeiterFTE[[#This Row],[Sum Abwesend]]</f>
        <v>#NUM!</v>
      </c>
      <c r="AD400" s="318">
        <f>SUMIFS(MitarbeiterFTE[BWD],MitarbeiterFTE[Jahr],MitarbeiterFTE[[#This Row],[Jahr]],MitarbeiterFTE[Name],MitarbeiterFTE[[#This Row],[Name]])</f>
        <v>0</v>
      </c>
      <c r="AE400" s="318">
        <f>SUMIFS(MitarbeiterFTE[NWD],MitarbeiterFTE[Jahr],MitarbeiterFTE[[#This Row],[Jahr]],MitarbeiterFTE[Name],MitarbeiterFTE[[#This Row],[Name]])</f>
        <v>0</v>
      </c>
      <c r="AF400" s="15" t="str">
        <f>IF(MitarbeiterFTE[[#This Row],[HS]]="ja",2,IF(MitarbeiterFTE[[#This Row],[Tech]]="ja",1,IF(MitarbeiterFTE[[#This Row],[Sonst]]="ja",0,"input missing")))</f>
        <v>input missing</v>
      </c>
      <c r="AG400" s="130"/>
      <c r="AH400" s="117"/>
      <c r="AI400" s="408"/>
      <c r="AJ400" s="404"/>
      <c r="AK400" s="412"/>
      <c r="AL400" s="15" cm="1">
        <f t="array" ref="AL4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0" s="15" t="str">
        <f>IF(Table6[[#This Row],[FT/WE]]=2,"",Table6[[#This Row],[Name]]&amp;Table6[[#This Row],[Tag]])</f>
        <v/>
      </c>
      <c r="AN400" s="117"/>
      <c r="AP400" s="14" t="str">
        <f t="shared" si="14"/>
        <v/>
      </c>
      <c r="AQ400" s="14" t="str">
        <f t="shared" si="15"/>
        <v/>
      </c>
    </row>
    <row r="401" spans="1:43" ht="14.5">
      <c r="A401" s="117"/>
      <c r="B401" s="201"/>
      <c r="C401" s="209"/>
      <c r="D401" s="210"/>
      <c r="E401" s="131"/>
      <c r="F401" s="132"/>
      <c r="G401" s="131"/>
      <c r="H401" s="117"/>
      <c r="I401" s="201"/>
      <c r="J401" s="201"/>
      <c r="K401" s="202"/>
      <c r="L401" s="202"/>
      <c r="M401" s="202"/>
      <c r="N401" s="201"/>
      <c r="O401" s="201"/>
      <c r="P401" s="202"/>
      <c r="Q401" s="202"/>
      <c r="R401" s="207"/>
      <c r="S401" s="204"/>
      <c r="T401" s="204"/>
      <c r="U401" s="205"/>
      <c r="V401" s="40" t="str" cm="1">
        <f t="array" ref="V4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1" s="15" t="str">
        <f>_xlfn.LET(_xlpm.var,MitarbeiterFTE[[#This Row],[Name]]&amp;"|"&amp;MitarbeiterFTE[[#This Row],[Vorhaben]]&amp;"|"&amp;MitarbeiterFTE[[#This Row],[Monat]]&amp;"|"&amp;MitarbeiterFTE[[#This Row],[Jahr]], IF(_xlpm.var="|||","input missing",_xlpm.var))</f>
        <v>input missing</v>
      </c>
      <c r="AB401" s="15" t="e">
        <f>_xlfn.LET(
_xlpm.start,DATE(MitarbeiterFTE[[#This Row],[Jahr]],MitarbeiterFTE[[#This Row],[Monat]],1),
_xlpm.end,EOMONTH(_xlpm.start,0),
NETWORKDAYS(_xlpm.start,_xlpm.end))</f>
        <v>#NUM!</v>
      </c>
      <c r="AC401" s="318" t="e">
        <f>MitarbeiterFTE[[#This Row],[BWD]]-MitarbeiterFTE[[#This Row],[Sum Abwesend]]</f>
        <v>#NUM!</v>
      </c>
      <c r="AD401" s="318">
        <f>SUMIFS(MitarbeiterFTE[BWD],MitarbeiterFTE[Jahr],MitarbeiterFTE[[#This Row],[Jahr]],MitarbeiterFTE[Name],MitarbeiterFTE[[#This Row],[Name]])</f>
        <v>0</v>
      </c>
      <c r="AE401" s="318">
        <f>SUMIFS(MitarbeiterFTE[NWD],MitarbeiterFTE[Jahr],MitarbeiterFTE[[#This Row],[Jahr]],MitarbeiterFTE[Name],MitarbeiterFTE[[#This Row],[Name]])</f>
        <v>0</v>
      </c>
      <c r="AF401" s="15" t="str">
        <f>IF(MitarbeiterFTE[[#This Row],[HS]]="ja",2,IF(MitarbeiterFTE[[#This Row],[Tech]]="ja",1,IF(MitarbeiterFTE[[#This Row],[Sonst]]="ja",0,"input missing")))</f>
        <v>input missing</v>
      </c>
      <c r="AG401" s="130"/>
      <c r="AH401" s="117"/>
      <c r="AI401" s="408"/>
      <c r="AJ401" s="404"/>
      <c r="AK401" s="412"/>
      <c r="AL401" s="15" cm="1">
        <f t="array" ref="AL4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1" s="15" t="str">
        <f>IF(Table6[[#This Row],[FT/WE]]=2,"",Table6[[#This Row],[Name]]&amp;Table6[[#This Row],[Tag]])</f>
        <v/>
      </c>
      <c r="AN401" s="117"/>
      <c r="AP401" s="14" t="str">
        <f t="shared" si="14"/>
        <v/>
      </c>
      <c r="AQ401" s="14" t="str">
        <f t="shared" si="15"/>
        <v/>
      </c>
    </row>
    <row r="402" spans="1:43" ht="14.5">
      <c r="A402" s="117"/>
      <c r="B402" s="201"/>
      <c r="C402" s="209"/>
      <c r="D402" s="210"/>
      <c r="E402" s="131"/>
      <c r="F402" s="132"/>
      <c r="G402" s="131"/>
      <c r="H402" s="117"/>
      <c r="I402" s="201"/>
      <c r="J402" s="201"/>
      <c r="K402" s="202"/>
      <c r="L402" s="202"/>
      <c r="M402" s="202"/>
      <c r="N402" s="201"/>
      <c r="O402" s="201"/>
      <c r="P402" s="202"/>
      <c r="Q402" s="202"/>
      <c r="R402" s="207"/>
      <c r="S402" s="204"/>
      <c r="T402" s="204"/>
      <c r="U402" s="205"/>
      <c r="V402" s="40" t="str" cm="1">
        <f t="array" ref="V4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2" s="15" t="str">
        <f>_xlfn.LET(_xlpm.var,MitarbeiterFTE[[#This Row],[Name]]&amp;"|"&amp;MitarbeiterFTE[[#This Row],[Vorhaben]]&amp;"|"&amp;MitarbeiterFTE[[#This Row],[Monat]]&amp;"|"&amp;MitarbeiterFTE[[#This Row],[Jahr]], IF(_xlpm.var="|||","input missing",_xlpm.var))</f>
        <v>input missing</v>
      </c>
      <c r="AB402" s="15" t="e">
        <f>_xlfn.LET(
_xlpm.start,DATE(MitarbeiterFTE[[#This Row],[Jahr]],MitarbeiterFTE[[#This Row],[Monat]],1),
_xlpm.end,EOMONTH(_xlpm.start,0),
NETWORKDAYS(_xlpm.start,_xlpm.end))</f>
        <v>#NUM!</v>
      </c>
      <c r="AC402" s="318" t="e">
        <f>MitarbeiterFTE[[#This Row],[BWD]]-MitarbeiterFTE[[#This Row],[Sum Abwesend]]</f>
        <v>#NUM!</v>
      </c>
      <c r="AD402" s="318">
        <f>SUMIFS(MitarbeiterFTE[BWD],MitarbeiterFTE[Jahr],MitarbeiterFTE[[#This Row],[Jahr]],MitarbeiterFTE[Name],MitarbeiterFTE[[#This Row],[Name]])</f>
        <v>0</v>
      </c>
      <c r="AE402" s="318">
        <f>SUMIFS(MitarbeiterFTE[NWD],MitarbeiterFTE[Jahr],MitarbeiterFTE[[#This Row],[Jahr]],MitarbeiterFTE[Name],MitarbeiterFTE[[#This Row],[Name]])</f>
        <v>0</v>
      </c>
      <c r="AF402" s="15" t="str">
        <f>IF(MitarbeiterFTE[[#This Row],[HS]]="ja",2,IF(MitarbeiterFTE[[#This Row],[Tech]]="ja",1,IF(MitarbeiterFTE[[#This Row],[Sonst]]="ja",0,"input missing")))</f>
        <v>input missing</v>
      </c>
      <c r="AG402" s="130"/>
      <c r="AH402" s="117"/>
      <c r="AI402" s="408"/>
      <c r="AJ402" s="404"/>
      <c r="AK402" s="412"/>
      <c r="AL402" s="15" cm="1">
        <f t="array" ref="AL4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2" s="15" t="str">
        <f>IF(Table6[[#This Row],[FT/WE]]=2,"",Table6[[#This Row],[Name]]&amp;Table6[[#This Row],[Tag]])</f>
        <v/>
      </c>
      <c r="AN402" s="117"/>
      <c r="AP402" s="14" t="str">
        <f t="shared" si="14"/>
        <v/>
      </c>
      <c r="AQ402" s="14" t="str">
        <f t="shared" si="15"/>
        <v/>
      </c>
    </row>
    <row r="403" spans="1:43" ht="14.5">
      <c r="A403" s="117"/>
      <c r="B403" s="201"/>
      <c r="C403" s="209"/>
      <c r="D403" s="210"/>
      <c r="E403" s="131"/>
      <c r="F403" s="132"/>
      <c r="G403" s="131"/>
      <c r="H403" s="117"/>
      <c r="I403" s="201"/>
      <c r="J403" s="201"/>
      <c r="K403" s="202"/>
      <c r="L403" s="202"/>
      <c r="M403" s="202"/>
      <c r="N403" s="201"/>
      <c r="O403" s="201"/>
      <c r="P403" s="202"/>
      <c r="Q403" s="202"/>
      <c r="R403" s="207"/>
      <c r="S403" s="204"/>
      <c r="T403" s="204"/>
      <c r="U403" s="205"/>
      <c r="V403" s="40" t="str" cm="1">
        <f t="array" ref="V4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3" s="15" t="str">
        <f>_xlfn.LET(_xlpm.var,MitarbeiterFTE[[#This Row],[Name]]&amp;"|"&amp;MitarbeiterFTE[[#This Row],[Vorhaben]]&amp;"|"&amp;MitarbeiterFTE[[#This Row],[Monat]]&amp;"|"&amp;MitarbeiterFTE[[#This Row],[Jahr]], IF(_xlpm.var="|||","input missing",_xlpm.var))</f>
        <v>input missing</v>
      </c>
      <c r="AB403" s="15" t="e">
        <f>_xlfn.LET(
_xlpm.start,DATE(MitarbeiterFTE[[#This Row],[Jahr]],MitarbeiterFTE[[#This Row],[Monat]],1),
_xlpm.end,EOMONTH(_xlpm.start,0),
NETWORKDAYS(_xlpm.start,_xlpm.end))</f>
        <v>#NUM!</v>
      </c>
      <c r="AC403" s="318" t="e">
        <f>MitarbeiterFTE[[#This Row],[BWD]]-MitarbeiterFTE[[#This Row],[Sum Abwesend]]</f>
        <v>#NUM!</v>
      </c>
      <c r="AD403" s="318">
        <f>SUMIFS(MitarbeiterFTE[BWD],MitarbeiterFTE[Jahr],MitarbeiterFTE[[#This Row],[Jahr]],MitarbeiterFTE[Name],MitarbeiterFTE[[#This Row],[Name]])</f>
        <v>0</v>
      </c>
      <c r="AE403" s="318">
        <f>SUMIFS(MitarbeiterFTE[NWD],MitarbeiterFTE[Jahr],MitarbeiterFTE[[#This Row],[Jahr]],MitarbeiterFTE[Name],MitarbeiterFTE[[#This Row],[Name]])</f>
        <v>0</v>
      </c>
      <c r="AF403" s="15" t="str">
        <f>IF(MitarbeiterFTE[[#This Row],[HS]]="ja",2,IF(MitarbeiterFTE[[#This Row],[Tech]]="ja",1,IF(MitarbeiterFTE[[#This Row],[Sonst]]="ja",0,"input missing")))</f>
        <v>input missing</v>
      </c>
      <c r="AG403" s="130"/>
      <c r="AH403" s="117"/>
      <c r="AI403" s="408"/>
      <c r="AJ403" s="404"/>
      <c r="AK403" s="412"/>
      <c r="AL403" s="15" cm="1">
        <f t="array" ref="AL4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3" s="15" t="str">
        <f>IF(Table6[[#This Row],[FT/WE]]=2,"",Table6[[#This Row],[Name]]&amp;Table6[[#This Row],[Tag]])</f>
        <v/>
      </c>
      <c r="AN403" s="117"/>
      <c r="AP403" s="14" t="str">
        <f t="shared" si="14"/>
        <v/>
      </c>
      <c r="AQ403" s="14" t="str">
        <f t="shared" si="15"/>
        <v/>
      </c>
    </row>
    <row r="404" spans="1:43" ht="14.5">
      <c r="A404" s="117"/>
      <c r="B404" s="201"/>
      <c r="C404" s="209"/>
      <c r="D404" s="210"/>
      <c r="E404" s="131"/>
      <c r="F404" s="132"/>
      <c r="G404" s="131"/>
      <c r="H404" s="117"/>
      <c r="I404" s="201"/>
      <c r="J404" s="201"/>
      <c r="K404" s="202"/>
      <c r="L404" s="202"/>
      <c r="M404" s="202"/>
      <c r="N404" s="201"/>
      <c r="O404" s="201"/>
      <c r="P404" s="202"/>
      <c r="Q404" s="202"/>
      <c r="R404" s="207"/>
      <c r="S404" s="204"/>
      <c r="T404" s="204"/>
      <c r="U404" s="205"/>
      <c r="V404" s="40" t="str" cm="1">
        <f t="array" ref="V4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4" s="15" t="str">
        <f>_xlfn.LET(_xlpm.var,MitarbeiterFTE[[#This Row],[Name]]&amp;"|"&amp;MitarbeiterFTE[[#This Row],[Vorhaben]]&amp;"|"&amp;MitarbeiterFTE[[#This Row],[Monat]]&amp;"|"&amp;MitarbeiterFTE[[#This Row],[Jahr]], IF(_xlpm.var="|||","input missing",_xlpm.var))</f>
        <v>input missing</v>
      </c>
      <c r="AB404" s="15" t="e">
        <f>_xlfn.LET(
_xlpm.start,DATE(MitarbeiterFTE[[#This Row],[Jahr]],MitarbeiterFTE[[#This Row],[Monat]],1),
_xlpm.end,EOMONTH(_xlpm.start,0),
NETWORKDAYS(_xlpm.start,_xlpm.end))</f>
        <v>#NUM!</v>
      </c>
      <c r="AC404" s="318" t="e">
        <f>MitarbeiterFTE[[#This Row],[BWD]]-MitarbeiterFTE[[#This Row],[Sum Abwesend]]</f>
        <v>#NUM!</v>
      </c>
      <c r="AD404" s="318">
        <f>SUMIFS(MitarbeiterFTE[BWD],MitarbeiterFTE[Jahr],MitarbeiterFTE[[#This Row],[Jahr]],MitarbeiterFTE[Name],MitarbeiterFTE[[#This Row],[Name]])</f>
        <v>0</v>
      </c>
      <c r="AE404" s="318">
        <f>SUMIFS(MitarbeiterFTE[NWD],MitarbeiterFTE[Jahr],MitarbeiterFTE[[#This Row],[Jahr]],MitarbeiterFTE[Name],MitarbeiterFTE[[#This Row],[Name]])</f>
        <v>0</v>
      </c>
      <c r="AF404" s="15" t="str">
        <f>IF(MitarbeiterFTE[[#This Row],[HS]]="ja",2,IF(MitarbeiterFTE[[#This Row],[Tech]]="ja",1,IF(MitarbeiterFTE[[#This Row],[Sonst]]="ja",0,"input missing")))</f>
        <v>input missing</v>
      </c>
      <c r="AG404" s="130"/>
      <c r="AH404" s="117"/>
      <c r="AI404" s="408"/>
      <c r="AJ404" s="404"/>
      <c r="AK404" s="412"/>
      <c r="AL404" s="15" cm="1">
        <f t="array" ref="AL4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4" s="15" t="str">
        <f>IF(Table6[[#This Row],[FT/WE]]=2,"",Table6[[#This Row],[Name]]&amp;Table6[[#This Row],[Tag]])</f>
        <v/>
      </c>
      <c r="AN404" s="117"/>
      <c r="AP404" s="14" t="str">
        <f t="shared" si="14"/>
        <v/>
      </c>
      <c r="AQ404" s="14" t="str">
        <f t="shared" si="15"/>
        <v/>
      </c>
    </row>
    <row r="405" spans="1:43" ht="14.5">
      <c r="A405" s="117"/>
      <c r="B405" s="201"/>
      <c r="C405" s="209"/>
      <c r="D405" s="210"/>
      <c r="E405" s="131"/>
      <c r="F405" s="132"/>
      <c r="G405" s="131"/>
      <c r="H405" s="117"/>
      <c r="I405" s="201"/>
      <c r="J405" s="201"/>
      <c r="K405" s="202"/>
      <c r="L405" s="202"/>
      <c r="M405" s="202"/>
      <c r="N405" s="201"/>
      <c r="O405" s="201"/>
      <c r="P405" s="202"/>
      <c r="Q405" s="202"/>
      <c r="R405" s="207"/>
      <c r="S405" s="204"/>
      <c r="T405" s="204"/>
      <c r="U405" s="205"/>
      <c r="V405" s="40" t="str" cm="1">
        <f t="array" ref="V4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5" s="15" t="str">
        <f>_xlfn.LET(_xlpm.var,MitarbeiterFTE[[#This Row],[Name]]&amp;"|"&amp;MitarbeiterFTE[[#This Row],[Vorhaben]]&amp;"|"&amp;MitarbeiterFTE[[#This Row],[Monat]]&amp;"|"&amp;MitarbeiterFTE[[#This Row],[Jahr]], IF(_xlpm.var="|||","input missing",_xlpm.var))</f>
        <v>input missing</v>
      </c>
      <c r="AB405" s="15" t="e">
        <f>_xlfn.LET(
_xlpm.start,DATE(MitarbeiterFTE[[#This Row],[Jahr]],MitarbeiterFTE[[#This Row],[Monat]],1),
_xlpm.end,EOMONTH(_xlpm.start,0),
NETWORKDAYS(_xlpm.start,_xlpm.end))</f>
        <v>#NUM!</v>
      </c>
      <c r="AC405" s="318" t="e">
        <f>MitarbeiterFTE[[#This Row],[BWD]]-MitarbeiterFTE[[#This Row],[Sum Abwesend]]</f>
        <v>#NUM!</v>
      </c>
      <c r="AD405" s="318">
        <f>SUMIFS(MitarbeiterFTE[BWD],MitarbeiterFTE[Jahr],MitarbeiterFTE[[#This Row],[Jahr]],MitarbeiterFTE[Name],MitarbeiterFTE[[#This Row],[Name]])</f>
        <v>0</v>
      </c>
      <c r="AE405" s="318">
        <f>SUMIFS(MitarbeiterFTE[NWD],MitarbeiterFTE[Jahr],MitarbeiterFTE[[#This Row],[Jahr]],MitarbeiterFTE[Name],MitarbeiterFTE[[#This Row],[Name]])</f>
        <v>0</v>
      </c>
      <c r="AF405" s="15" t="str">
        <f>IF(MitarbeiterFTE[[#This Row],[HS]]="ja",2,IF(MitarbeiterFTE[[#This Row],[Tech]]="ja",1,IF(MitarbeiterFTE[[#This Row],[Sonst]]="ja",0,"input missing")))</f>
        <v>input missing</v>
      </c>
      <c r="AG405" s="130"/>
      <c r="AH405" s="117"/>
      <c r="AI405" s="408"/>
      <c r="AJ405" s="404"/>
      <c r="AK405" s="412"/>
      <c r="AL405" s="15" cm="1">
        <f t="array" ref="AL4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5" s="15" t="str">
        <f>IF(Table6[[#This Row],[FT/WE]]=2,"",Table6[[#This Row],[Name]]&amp;Table6[[#This Row],[Tag]])</f>
        <v/>
      </c>
      <c r="AN405" s="117"/>
      <c r="AP405" s="14" t="str">
        <f t="shared" si="14"/>
        <v/>
      </c>
      <c r="AQ405" s="14" t="str">
        <f t="shared" si="15"/>
        <v/>
      </c>
    </row>
    <row r="406" spans="1:43" ht="14.5">
      <c r="A406" s="117"/>
      <c r="B406" s="201"/>
      <c r="C406" s="209"/>
      <c r="D406" s="210"/>
      <c r="E406" s="131"/>
      <c r="F406" s="132"/>
      <c r="G406" s="131"/>
      <c r="H406" s="117"/>
      <c r="I406" s="201"/>
      <c r="J406" s="201"/>
      <c r="K406" s="202"/>
      <c r="L406" s="202"/>
      <c r="M406" s="202"/>
      <c r="N406" s="201"/>
      <c r="O406" s="201"/>
      <c r="P406" s="202"/>
      <c r="Q406" s="202"/>
      <c r="R406" s="207"/>
      <c r="S406" s="204"/>
      <c r="T406" s="204"/>
      <c r="U406" s="205"/>
      <c r="V406" s="40" t="str" cm="1">
        <f t="array" ref="V4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6" s="15" t="str">
        <f>_xlfn.LET(_xlpm.var,MitarbeiterFTE[[#This Row],[Name]]&amp;"|"&amp;MitarbeiterFTE[[#This Row],[Vorhaben]]&amp;"|"&amp;MitarbeiterFTE[[#This Row],[Monat]]&amp;"|"&amp;MitarbeiterFTE[[#This Row],[Jahr]], IF(_xlpm.var="|||","input missing",_xlpm.var))</f>
        <v>input missing</v>
      </c>
      <c r="AB406" s="15" t="e">
        <f>_xlfn.LET(
_xlpm.start,DATE(MitarbeiterFTE[[#This Row],[Jahr]],MitarbeiterFTE[[#This Row],[Monat]],1),
_xlpm.end,EOMONTH(_xlpm.start,0),
NETWORKDAYS(_xlpm.start,_xlpm.end))</f>
        <v>#NUM!</v>
      </c>
      <c r="AC406" s="318" t="e">
        <f>MitarbeiterFTE[[#This Row],[BWD]]-MitarbeiterFTE[[#This Row],[Sum Abwesend]]</f>
        <v>#NUM!</v>
      </c>
      <c r="AD406" s="318">
        <f>SUMIFS(MitarbeiterFTE[BWD],MitarbeiterFTE[Jahr],MitarbeiterFTE[[#This Row],[Jahr]],MitarbeiterFTE[Name],MitarbeiterFTE[[#This Row],[Name]])</f>
        <v>0</v>
      </c>
      <c r="AE406" s="318">
        <f>SUMIFS(MitarbeiterFTE[NWD],MitarbeiterFTE[Jahr],MitarbeiterFTE[[#This Row],[Jahr]],MitarbeiterFTE[Name],MitarbeiterFTE[[#This Row],[Name]])</f>
        <v>0</v>
      </c>
      <c r="AF406" s="15" t="str">
        <f>IF(MitarbeiterFTE[[#This Row],[HS]]="ja",2,IF(MitarbeiterFTE[[#This Row],[Tech]]="ja",1,IF(MitarbeiterFTE[[#This Row],[Sonst]]="ja",0,"input missing")))</f>
        <v>input missing</v>
      </c>
      <c r="AG406" s="130"/>
      <c r="AH406" s="117"/>
      <c r="AI406" s="408"/>
      <c r="AJ406" s="404"/>
      <c r="AK406" s="412"/>
      <c r="AL406" s="15" cm="1">
        <f t="array" ref="AL4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6" s="15" t="str">
        <f>IF(Table6[[#This Row],[FT/WE]]=2,"",Table6[[#This Row],[Name]]&amp;Table6[[#This Row],[Tag]])</f>
        <v/>
      </c>
      <c r="AN406" s="117"/>
      <c r="AP406" s="14" t="str">
        <f t="shared" si="14"/>
        <v/>
      </c>
      <c r="AQ406" s="14" t="str">
        <f t="shared" si="15"/>
        <v/>
      </c>
    </row>
    <row r="407" spans="1:43" ht="14.5">
      <c r="A407" s="117"/>
      <c r="B407" s="201"/>
      <c r="C407" s="209"/>
      <c r="D407" s="210"/>
      <c r="E407" s="131"/>
      <c r="F407" s="132"/>
      <c r="G407" s="131"/>
      <c r="H407" s="117"/>
      <c r="I407" s="201"/>
      <c r="J407" s="201"/>
      <c r="K407" s="202"/>
      <c r="L407" s="202"/>
      <c r="M407" s="202"/>
      <c r="N407" s="201"/>
      <c r="O407" s="201"/>
      <c r="P407" s="202"/>
      <c r="Q407" s="202"/>
      <c r="R407" s="207"/>
      <c r="S407" s="204"/>
      <c r="T407" s="204"/>
      <c r="U407" s="205"/>
      <c r="V407" s="40" t="str" cm="1">
        <f t="array" ref="V4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7" s="15" t="str">
        <f>_xlfn.LET(_xlpm.var,MitarbeiterFTE[[#This Row],[Name]]&amp;"|"&amp;MitarbeiterFTE[[#This Row],[Vorhaben]]&amp;"|"&amp;MitarbeiterFTE[[#This Row],[Monat]]&amp;"|"&amp;MitarbeiterFTE[[#This Row],[Jahr]], IF(_xlpm.var="|||","input missing",_xlpm.var))</f>
        <v>input missing</v>
      </c>
      <c r="AB407" s="15" t="e">
        <f>_xlfn.LET(
_xlpm.start,DATE(MitarbeiterFTE[[#This Row],[Jahr]],MitarbeiterFTE[[#This Row],[Monat]],1),
_xlpm.end,EOMONTH(_xlpm.start,0),
NETWORKDAYS(_xlpm.start,_xlpm.end))</f>
        <v>#NUM!</v>
      </c>
      <c r="AC407" s="318" t="e">
        <f>MitarbeiterFTE[[#This Row],[BWD]]-MitarbeiterFTE[[#This Row],[Sum Abwesend]]</f>
        <v>#NUM!</v>
      </c>
      <c r="AD407" s="318">
        <f>SUMIFS(MitarbeiterFTE[BWD],MitarbeiterFTE[Jahr],MitarbeiterFTE[[#This Row],[Jahr]],MitarbeiterFTE[Name],MitarbeiterFTE[[#This Row],[Name]])</f>
        <v>0</v>
      </c>
      <c r="AE407" s="318">
        <f>SUMIFS(MitarbeiterFTE[NWD],MitarbeiterFTE[Jahr],MitarbeiterFTE[[#This Row],[Jahr]],MitarbeiterFTE[Name],MitarbeiterFTE[[#This Row],[Name]])</f>
        <v>0</v>
      </c>
      <c r="AF407" s="15" t="str">
        <f>IF(MitarbeiterFTE[[#This Row],[HS]]="ja",2,IF(MitarbeiterFTE[[#This Row],[Tech]]="ja",1,IF(MitarbeiterFTE[[#This Row],[Sonst]]="ja",0,"input missing")))</f>
        <v>input missing</v>
      </c>
      <c r="AG407" s="130"/>
      <c r="AH407" s="117"/>
      <c r="AI407" s="408"/>
      <c r="AJ407" s="404"/>
      <c r="AK407" s="412"/>
      <c r="AL407" s="15" cm="1">
        <f t="array" ref="AL4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7" s="15" t="str">
        <f>IF(Table6[[#This Row],[FT/WE]]=2,"",Table6[[#This Row],[Name]]&amp;Table6[[#This Row],[Tag]])</f>
        <v/>
      </c>
      <c r="AN407" s="117"/>
      <c r="AP407" s="14" t="str">
        <f t="shared" si="14"/>
        <v/>
      </c>
      <c r="AQ407" s="14" t="str">
        <f t="shared" si="15"/>
        <v/>
      </c>
    </row>
    <row r="408" spans="1:43" ht="14.5">
      <c r="A408" s="117"/>
      <c r="B408" s="201"/>
      <c r="C408" s="209"/>
      <c r="D408" s="210"/>
      <c r="E408" s="131"/>
      <c r="F408" s="132"/>
      <c r="G408" s="131"/>
      <c r="H408" s="117"/>
      <c r="I408" s="201"/>
      <c r="J408" s="201"/>
      <c r="K408" s="202"/>
      <c r="L408" s="202"/>
      <c r="M408" s="202"/>
      <c r="N408" s="201"/>
      <c r="O408" s="201"/>
      <c r="P408" s="202"/>
      <c r="Q408" s="202"/>
      <c r="R408" s="207"/>
      <c r="S408" s="204"/>
      <c r="T408" s="204"/>
      <c r="U408" s="205"/>
      <c r="V408" s="40" t="str" cm="1">
        <f t="array" ref="V4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8" s="15" t="str">
        <f>_xlfn.LET(_xlpm.var,MitarbeiterFTE[[#This Row],[Name]]&amp;"|"&amp;MitarbeiterFTE[[#This Row],[Vorhaben]]&amp;"|"&amp;MitarbeiterFTE[[#This Row],[Monat]]&amp;"|"&amp;MitarbeiterFTE[[#This Row],[Jahr]], IF(_xlpm.var="|||","input missing",_xlpm.var))</f>
        <v>input missing</v>
      </c>
      <c r="AB408" s="15" t="e">
        <f>_xlfn.LET(
_xlpm.start,DATE(MitarbeiterFTE[[#This Row],[Jahr]],MitarbeiterFTE[[#This Row],[Monat]],1),
_xlpm.end,EOMONTH(_xlpm.start,0),
NETWORKDAYS(_xlpm.start,_xlpm.end))</f>
        <v>#NUM!</v>
      </c>
      <c r="AC408" s="318" t="e">
        <f>MitarbeiterFTE[[#This Row],[BWD]]-MitarbeiterFTE[[#This Row],[Sum Abwesend]]</f>
        <v>#NUM!</v>
      </c>
      <c r="AD408" s="318">
        <f>SUMIFS(MitarbeiterFTE[BWD],MitarbeiterFTE[Jahr],MitarbeiterFTE[[#This Row],[Jahr]],MitarbeiterFTE[Name],MitarbeiterFTE[[#This Row],[Name]])</f>
        <v>0</v>
      </c>
      <c r="AE408" s="318">
        <f>SUMIFS(MitarbeiterFTE[NWD],MitarbeiterFTE[Jahr],MitarbeiterFTE[[#This Row],[Jahr]],MitarbeiterFTE[Name],MitarbeiterFTE[[#This Row],[Name]])</f>
        <v>0</v>
      </c>
      <c r="AF408" s="15" t="str">
        <f>IF(MitarbeiterFTE[[#This Row],[HS]]="ja",2,IF(MitarbeiterFTE[[#This Row],[Tech]]="ja",1,IF(MitarbeiterFTE[[#This Row],[Sonst]]="ja",0,"input missing")))</f>
        <v>input missing</v>
      </c>
      <c r="AG408" s="130"/>
      <c r="AH408" s="117"/>
      <c r="AI408" s="408"/>
      <c r="AJ408" s="404"/>
      <c r="AK408" s="412"/>
      <c r="AL408" s="15" cm="1">
        <f t="array" ref="AL4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8" s="15" t="str">
        <f>IF(Table6[[#This Row],[FT/WE]]=2,"",Table6[[#This Row],[Name]]&amp;Table6[[#This Row],[Tag]])</f>
        <v/>
      </c>
      <c r="AN408" s="117"/>
      <c r="AP408" s="14" t="str">
        <f t="shared" si="14"/>
        <v/>
      </c>
      <c r="AQ408" s="14" t="str">
        <f t="shared" si="15"/>
        <v/>
      </c>
    </row>
    <row r="409" spans="1:43" ht="14.5">
      <c r="A409" s="117"/>
      <c r="B409" s="201"/>
      <c r="C409" s="209"/>
      <c r="D409" s="210"/>
      <c r="E409" s="131"/>
      <c r="F409" s="132"/>
      <c r="G409" s="131"/>
      <c r="H409" s="117"/>
      <c r="I409" s="201"/>
      <c r="J409" s="201"/>
      <c r="K409" s="202"/>
      <c r="L409" s="202"/>
      <c r="M409" s="202"/>
      <c r="N409" s="201"/>
      <c r="O409" s="201"/>
      <c r="P409" s="202"/>
      <c r="Q409" s="202"/>
      <c r="R409" s="207"/>
      <c r="S409" s="204"/>
      <c r="T409" s="204"/>
      <c r="U409" s="205"/>
      <c r="V409" s="40" t="str" cm="1">
        <f t="array" ref="V4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09" s="15" t="str">
        <f>_xlfn.LET(_xlpm.var,MitarbeiterFTE[[#This Row],[Name]]&amp;"|"&amp;MitarbeiterFTE[[#This Row],[Vorhaben]]&amp;"|"&amp;MitarbeiterFTE[[#This Row],[Monat]]&amp;"|"&amp;MitarbeiterFTE[[#This Row],[Jahr]], IF(_xlpm.var="|||","input missing",_xlpm.var))</f>
        <v>input missing</v>
      </c>
      <c r="AB409" s="15" t="e">
        <f>_xlfn.LET(
_xlpm.start,DATE(MitarbeiterFTE[[#This Row],[Jahr]],MitarbeiterFTE[[#This Row],[Monat]],1),
_xlpm.end,EOMONTH(_xlpm.start,0),
NETWORKDAYS(_xlpm.start,_xlpm.end))</f>
        <v>#NUM!</v>
      </c>
      <c r="AC409" s="318" t="e">
        <f>MitarbeiterFTE[[#This Row],[BWD]]-MitarbeiterFTE[[#This Row],[Sum Abwesend]]</f>
        <v>#NUM!</v>
      </c>
      <c r="AD409" s="318">
        <f>SUMIFS(MitarbeiterFTE[BWD],MitarbeiterFTE[Jahr],MitarbeiterFTE[[#This Row],[Jahr]],MitarbeiterFTE[Name],MitarbeiterFTE[[#This Row],[Name]])</f>
        <v>0</v>
      </c>
      <c r="AE409" s="318">
        <f>SUMIFS(MitarbeiterFTE[NWD],MitarbeiterFTE[Jahr],MitarbeiterFTE[[#This Row],[Jahr]],MitarbeiterFTE[Name],MitarbeiterFTE[[#This Row],[Name]])</f>
        <v>0</v>
      </c>
      <c r="AF409" s="15" t="str">
        <f>IF(MitarbeiterFTE[[#This Row],[HS]]="ja",2,IF(MitarbeiterFTE[[#This Row],[Tech]]="ja",1,IF(MitarbeiterFTE[[#This Row],[Sonst]]="ja",0,"input missing")))</f>
        <v>input missing</v>
      </c>
      <c r="AG409" s="130"/>
      <c r="AH409" s="117"/>
      <c r="AI409" s="408"/>
      <c r="AJ409" s="404"/>
      <c r="AK409" s="412"/>
      <c r="AL409" s="15" cm="1">
        <f t="array" ref="AL4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09" s="15" t="str">
        <f>IF(Table6[[#This Row],[FT/WE]]=2,"",Table6[[#This Row],[Name]]&amp;Table6[[#This Row],[Tag]])</f>
        <v/>
      </c>
      <c r="AN409" s="117"/>
      <c r="AP409" s="14" t="str">
        <f t="shared" si="14"/>
        <v/>
      </c>
      <c r="AQ409" s="14" t="str">
        <f t="shared" si="15"/>
        <v/>
      </c>
    </row>
    <row r="410" spans="1:43" ht="14.5">
      <c r="A410" s="117"/>
      <c r="B410" s="201"/>
      <c r="C410" s="209"/>
      <c r="D410" s="210"/>
      <c r="E410" s="131"/>
      <c r="F410" s="132"/>
      <c r="G410" s="131"/>
      <c r="H410" s="117"/>
      <c r="I410" s="201"/>
      <c r="J410" s="201"/>
      <c r="K410" s="202"/>
      <c r="L410" s="202"/>
      <c r="M410" s="202"/>
      <c r="N410" s="201"/>
      <c r="O410" s="201"/>
      <c r="P410" s="202"/>
      <c r="Q410" s="202"/>
      <c r="R410" s="207"/>
      <c r="S410" s="204"/>
      <c r="T410" s="204"/>
      <c r="U410" s="205"/>
      <c r="V410" s="40" t="str" cm="1">
        <f t="array" ref="V4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0" s="15" t="str">
        <f>_xlfn.LET(_xlpm.var,MitarbeiterFTE[[#This Row],[Name]]&amp;"|"&amp;MitarbeiterFTE[[#This Row],[Vorhaben]]&amp;"|"&amp;MitarbeiterFTE[[#This Row],[Monat]]&amp;"|"&amp;MitarbeiterFTE[[#This Row],[Jahr]], IF(_xlpm.var="|||","input missing",_xlpm.var))</f>
        <v>input missing</v>
      </c>
      <c r="AB410" s="15" t="e">
        <f>_xlfn.LET(
_xlpm.start,DATE(MitarbeiterFTE[[#This Row],[Jahr]],MitarbeiterFTE[[#This Row],[Monat]],1),
_xlpm.end,EOMONTH(_xlpm.start,0),
NETWORKDAYS(_xlpm.start,_xlpm.end))</f>
        <v>#NUM!</v>
      </c>
      <c r="AC410" s="318" t="e">
        <f>MitarbeiterFTE[[#This Row],[BWD]]-MitarbeiterFTE[[#This Row],[Sum Abwesend]]</f>
        <v>#NUM!</v>
      </c>
      <c r="AD410" s="318">
        <f>SUMIFS(MitarbeiterFTE[BWD],MitarbeiterFTE[Jahr],MitarbeiterFTE[[#This Row],[Jahr]],MitarbeiterFTE[Name],MitarbeiterFTE[[#This Row],[Name]])</f>
        <v>0</v>
      </c>
      <c r="AE410" s="318">
        <f>SUMIFS(MitarbeiterFTE[NWD],MitarbeiterFTE[Jahr],MitarbeiterFTE[[#This Row],[Jahr]],MitarbeiterFTE[Name],MitarbeiterFTE[[#This Row],[Name]])</f>
        <v>0</v>
      </c>
      <c r="AF410" s="15" t="str">
        <f>IF(MitarbeiterFTE[[#This Row],[HS]]="ja",2,IF(MitarbeiterFTE[[#This Row],[Tech]]="ja",1,IF(MitarbeiterFTE[[#This Row],[Sonst]]="ja",0,"input missing")))</f>
        <v>input missing</v>
      </c>
      <c r="AG410" s="130"/>
      <c r="AH410" s="117"/>
      <c r="AI410" s="408"/>
      <c r="AJ410" s="404"/>
      <c r="AK410" s="412"/>
      <c r="AL410" s="15" cm="1">
        <f t="array" ref="AL4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0" s="15" t="str">
        <f>IF(Table6[[#This Row],[FT/WE]]=2,"",Table6[[#This Row],[Name]]&amp;Table6[[#This Row],[Tag]])</f>
        <v/>
      </c>
      <c r="AN410" s="117"/>
      <c r="AP410" s="14" t="str">
        <f t="shared" si="14"/>
        <v/>
      </c>
      <c r="AQ410" s="14" t="str">
        <f t="shared" si="15"/>
        <v/>
      </c>
    </row>
    <row r="411" spans="1:43" ht="14.5">
      <c r="A411" s="117"/>
      <c r="B411" s="201"/>
      <c r="C411" s="209"/>
      <c r="D411" s="210"/>
      <c r="E411" s="131"/>
      <c r="F411" s="132"/>
      <c r="G411" s="131"/>
      <c r="H411" s="117"/>
      <c r="I411" s="201"/>
      <c r="J411" s="201"/>
      <c r="K411" s="202"/>
      <c r="L411" s="202"/>
      <c r="M411" s="202"/>
      <c r="N411" s="201"/>
      <c r="O411" s="201"/>
      <c r="P411" s="202"/>
      <c r="Q411" s="202"/>
      <c r="R411" s="207"/>
      <c r="S411" s="204"/>
      <c r="T411" s="204"/>
      <c r="U411" s="205"/>
      <c r="V411" s="40" t="str" cm="1">
        <f t="array" ref="V4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1" s="15" t="str">
        <f>_xlfn.LET(_xlpm.var,MitarbeiterFTE[[#This Row],[Name]]&amp;"|"&amp;MitarbeiterFTE[[#This Row],[Vorhaben]]&amp;"|"&amp;MitarbeiterFTE[[#This Row],[Monat]]&amp;"|"&amp;MitarbeiterFTE[[#This Row],[Jahr]], IF(_xlpm.var="|||","input missing",_xlpm.var))</f>
        <v>input missing</v>
      </c>
      <c r="AB411" s="15" t="e">
        <f>_xlfn.LET(
_xlpm.start,DATE(MitarbeiterFTE[[#This Row],[Jahr]],MitarbeiterFTE[[#This Row],[Monat]],1),
_xlpm.end,EOMONTH(_xlpm.start,0),
NETWORKDAYS(_xlpm.start,_xlpm.end))</f>
        <v>#NUM!</v>
      </c>
      <c r="AC411" s="318" t="e">
        <f>MitarbeiterFTE[[#This Row],[BWD]]-MitarbeiterFTE[[#This Row],[Sum Abwesend]]</f>
        <v>#NUM!</v>
      </c>
      <c r="AD411" s="318">
        <f>SUMIFS(MitarbeiterFTE[BWD],MitarbeiterFTE[Jahr],MitarbeiterFTE[[#This Row],[Jahr]],MitarbeiterFTE[Name],MitarbeiterFTE[[#This Row],[Name]])</f>
        <v>0</v>
      </c>
      <c r="AE411" s="318">
        <f>SUMIFS(MitarbeiterFTE[NWD],MitarbeiterFTE[Jahr],MitarbeiterFTE[[#This Row],[Jahr]],MitarbeiterFTE[Name],MitarbeiterFTE[[#This Row],[Name]])</f>
        <v>0</v>
      </c>
      <c r="AF411" s="15" t="str">
        <f>IF(MitarbeiterFTE[[#This Row],[HS]]="ja",2,IF(MitarbeiterFTE[[#This Row],[Tech]]="ja",1,IF(MitarbeiterFTE[[#This Row],[Sonst]]="ja",0,"input missing")))</f>
        <v>input missing</v>
      </c>
      <c r="AG411" s="130"/>
      <c r="AH411" s="117"/>
      <c r="AI411" s="408"/>
      <c r="AJ411" s="404"/>
      <c r="AK411" s="412"/>
      <c r="AL411" s="15" cm="1">
        <f t="array" ref="AL4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1" s="15" t="str">
        <f>IF(Table6[[#This Row],[FT/WE]]=2,"",Table6[[#This Row],[Name]]&amp;Table6[[#This Row],[Tag]])</f>
        <v/>
      </c>
      <c r="AN411" s="117"/>
      <c r="AP411" s="14" t="str">
        <f t="shared" si="14"/>
        <v/>
      </c>
      <c r="AQ411" s="14" t="str">
        <f t="shared" si="15"/>
        <v/>
      </c>
    </row>
    <row r="412" spans="1:43" ht="14.5">
      <c r="A412" s="117"/>
      <c r="B412" s="201"/>
      <c r="C412" s="209"/>
      <c r="D412" s="210"/>
      <c r="E412" s="131"/>
      <c r="F412" s="132"/>
      <c r="G412" s="131"/>
      <c r="H412" s="117"/>
      <c r="I412" s="201"/>
      <c r="J412" s="201"/>
      <c r="K412" s="202"/>
      <c r="L412" s="202"/>
      <c r="M412" s="202"/>
      <c r="N412" s="201"/>
      <c r="O412" s="201"/>
      <c r="P412" s="202"/>
      <c r="Q412" s="202"/>
      <c r="R412" s="207"/>
      <c r="S412" s="204"/>
      <c r="T412" s="204"/>
      <c r="U412" s="205"/>
      <c r="V412" s="40" t="str" cm="1">
        <f t="array" ref="V4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2" s="15" t="str">
        <f>_xlfn.LET(_xlpm.var,MitarbeiterFTE[[#This Row],[Name]]&amp;"|"&amp;MitarbeiterFTE[[#This Row],[Vorhaben]]&amp;"|"&amp;MitarbeiterFTE[[#This Row],[Monat]]&amp;"|"&amp;MitarbeiterFTE[[#This Row],[Jahr]], IF(_xlpm.var="|||","input missing",_xlpm.var))</f>
        <v>input missing</v>
      </c>
      <c r="AB412" s="15" t="e">
        <f>_xlfn.LET(
_xlpm.start,DATE(MitarbeiterFTE[[#This Row],[Jahr]],MitarbeiterFTE[[#This Row],[Monat]],1),
_xlpm.end,EOMONTH(_xlpm.start,0),
NETWORKDAYS(_xlpm.start,_xlpm.end))</f>
        <v>#NUM!</v>
      </c>
      <c r="AC412" s="318" t="e">
        <f>MitarbeiterFTE[[#This Row],[BWD]]-MitarbeiterFTE[[#This Row],[Sum Abwesend]]</f>
        <v>#NUM!</v>
      </c>
      <c r="AD412" s="318">
        <f>SUMIFS(MitarbeiterFTE[BWD],MitarbeiterFTE[Jahr],MitarbeiterFTE[[#This Row],[Jahr]],MitarbeiterFTE[Name],MitarbeiterFTE[[#This Row],[Name]])</f>
        <v>0</v>
      </c>
      <c r="AE412" s="318">
        <f>SUMIFS(MitarbeiterFTE[NWD],MitarbeiterFTE[Jahr],MitarbeiterFTE[[#This Row],[Jahr]],MitarbeiterFTE[Name],MitarbeiterFTE[[#This Row],[Name]])</f>
        <v>0</v>
      </c>
      <c r="AF412" s="15" t="str">
        <f>IF(MitarbeiterFTE[[#This Row],[HS]]="ja",2,IF(MitarbeiterFTE[[#This Row],[Tech]]="ja",1,IF(MitarbeiterFTE[[#This Row],[Sonst]]="ja",0,"input missing")))</f>
        <v>input missing</v>
      </c>
      <c r="AG412" s="130"/>
      <c r="AH412" s="117"/>
      <c r="AI412" s="408"/>
      <c r="AJ412" s="404"/>
      <c r="AK412" s="412"/>
      <c r="AL412" s="15" cm="1">
        <f t="array" ref="AL4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2" s="15" t="str">
        <f>IF(Table6[[#This Row],[FT/WE]]=2,"",Table6[[#This Row],[Name]]&amp;Table6[[#This Row],[Tag]])</f>
        <v/>
      </c>
      <c r="AN412" s="117"/>
      <c r="AP412" s="14" t="str">
        <f t="shared" si="14"/>
        <v/>
      </c>
      <c r="AQ412" s="14" t="str">
        <f t="shared" si="15"/>
        <v/>
      </c>
    </row>
    <row r="413" spans="1:43" ht="14.5">
      <c r="A413" s="117"/>
      <c r="B413" s="201"/>
      <c r="C413" s="209"/>
      <c r="D413" s="210"/>
      <c r="E413" s="131"/>
      <c r="F413" s="132"/>
      <c r="G413" s="131"/>
      <c r="H413" s="117"/>
      <c r="I413" s="201"/>
      <c r="J413" s="201"/>
      <c r="K413" s="202"/>
      <c r="L413" s="202"/>
      <c r="M413" s="202"/>
      <c r="N413" s="201"/>
      <c r="O413" s="201"/>
      <c r="P413" s="202"/>
      <c r="Q413" s="202"/>
      <c r="R413" s="207"/>
      <c r="S413" s="204"/>
      <c r="T413" s="204"/>
      <c r="U413" s="205"/>
      <c r="V413" s="40" t="str" cm="1">
        <f t="array" ref="V4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3" s="15" t="str">
        <f>_xlfn.LET(_xlpm.var,MitarbeiterFTE[[#This Row],[Name]]&amp;"|"&amp;MitarbeiterFTE[[#This Row],[Vorhaben]]&amp;"|"&amp;MitarbeiterFTE[[#This Row],[Monat]]&amp;"|"&amp;MitarbeiterFTE[[#This Row],[Jahr]], IF(_xlpm.var="|||","input missing",_xlpm.var))</f>
        <v>input missing</v>
      </c>
      <c r="AB413" s="15" t="e">
        <f>_xlfn.LET(
_xlpm.start,DATE(MitarbeiterFTE[[#This Row],[Jahr]],MitarbeiterFTE[[#This Row],[Monat]],1),
_xlpm.end,EOMONTH(_xlpm.start,0),
NETWORKDAYS(_xlpm.start,_xlpm.end))</f>
        <v>#NUM!</v>
      </c>
      <c r="AC413" s="318" t="e">
        <f>MitarbeiterFTE[[#This Row],[BWD]]-MitarbeiterFTE[[#This Row],[Sum Abwesend]]</f>
        <v>#NUM!</v>
      </c>
      <c r="AD413" s="318">
        <f>SUMIFS(MitarbeiterFTE[BWD],MitarbeiterFTE[Jahr],MitarbeiterFTE[[#This Row],[Jahr]],MitarbeiterFTE[Name],MitarbeiterFTE[[#This Row],[Name]])</f>
        <v>0</v>
      </c>
      <c r="AE413" s="318">
        <f>SUMIFS(MitarbeiterFTE[NWD],MitarbeiterFTE[Jahr],MitarbeiterFTE[[#This Row],[Jahr]],MitarbeiterFTE[Name],MitarbeiterFTE[[#This Row],[Name]])</f>
        <v>0</v>
      </c>
      <c r="AF413" s="15" t="str">
        <f>IF(MitarbeiterFTE[[#This Row],[HS]]="ja",2,IF(MitarbeiterFTE[[#This Row],[Tech]]="ja",1,IF(MitarbeiterFTE[[#This Row],[Sonst]]="ja",0,"input missing")))</f>
        <v>input missing</v>
      </c>
      <c r="AG413" s="130"/>
      <c r="AH413" s="117"/>
      <c r="AI413" s="408"/>
      <c r="AJ413" s="404"/>
      <c r="AK413" s="412"/>
      <c r="AL413" s="15" cm="1">
        <f t="array" ref="AL4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3" s="15" t="str">
        <f>IF(Table6[[#This Row],[FT/WE]]=2,"",Table6[[#This Row],[Name]]&amp;Table6[[#This Row],[Tag]])</f>
        <v/>
      </c>
      <c r="AN413" s="117"/>
      <c r="AP413" s="14" t="str">
        <f t="shared" si="14"/>
        <v/>
      </c>
      <c r="AQ413" s="14" t="str">
        <f t="shared" si="15"/>
        <v/>
      </c>
    </row>
    <row r="414" spans="1:43" ht="14.5">
      <c r="A414" s="117"/>
      <c r="B414" s="201"/>
      <c r="C414" s="209"/>
      <c r="D414" s="210"/>
      <c r="E414" s="131"/>
      <c r="F414" s="132"/>
      <c r="G414" s="131"/>
      <c r="H414" s="117"/>
      <c r="I414" s="201"/>
      <c r="J414" s="201"/>
      <c r="K414" s="202"/>
      <c r="L414" s="202"/>
      <c r="M414" s="202"/>
      <c r="N414" s="201"/>
      <c r="O414" s="201"/>
      <c r="P414" s="202"/>
      <c r="Q414" s="202"/>
      <c r="R414" s="207"/>
      <c r="S414" s="204"/>
      <c r="T414" s="204"/>
      <c r="U414" s="205"/>
      <c r="V414" s="40" t="str" cm="1">
        <f t="array" ref="V4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4" s="15" t="str">
        <f>_xlfn.LET(_xlpm.var,MitarbeiterFTE[[#This Row],[Name]]&amp;"|"&amp;MitarbeiterFTE[[#This Row],[Vorhaben]]&amp;"|"&amp;MitarbeiterFTE[[#This Row],[Monat]]&amp;"|"&amp;MitarbeiterFTE[[#This Row],[Jahr]], IF(_xlpm.var="|||","input missing",_xlpm.var))</f>
        <v>input missing</v>
      </c>
      <c r="AB414" s="15" t="e">
        <f>_xlfn.LET(
_xlpm.start,DATE(MitarbeiterFTE[[#This Row],[Jahr]],MitarbeiterFTE[[#This Row],[Monat]],1),
_xlpm.end,EOMONTH(_xlpm.start,0),
NETWORKDAYS(_xlpm.start,_xlpm.end))</f>
        <v>#NUM!</v>
      </c>
      <c r="AC414" s="318" t="e">
        <f>MitarbeiterFTE[[#This Row],[BWD]]-MitarbeiterFTE[[#This Row],[Sum Abwesend]]</f>
        <v>#NUM!</v>
      </c>
      <c r="AD414" s="318">
        <f>SUMIFS(MitarbeiterFTE[BWD],MitarbeiterFTE[Jahr],MitarbeiterFTE[[#This Row],[Jahr]],MitarbeiterFTE[Name],MitarbeiterFTE[[#This Row],[Name]])</f>
        <v>0</v>
      </c>
      <c r="AE414" s="318">
        <f>SUMIFS(MitarbeiterFTE[NWD],MitarbeiterFTE[Jahr],MitarbeiterFTE[[#This Row],[Jahr]],MitarbeiterFTE[Name],MitarbeiterFTE[[#This Row],[Name]])</f>
        <v>0</v>
      </c>
      <c r="AF414" s="15" t="str">
        <f>IF(MitarbeiterFTE[[#This Row],[HS]]="ja",2,IF(MitarbeiterFTE[[#This Row],[Tech]]="ja",1,IF(MitarbeiterFTE[[#This Row],[Sonst]]="ja",0,"input missing")))</f>
        <v>input missing</v>
      </c>
      <c r="AG414" s="130"/>
      <c r="AH414" s="117"/>
      <c r="AI414" s="408"/>
      <c r="AJ414" s="404"/>
      <c r="AK414" s="412"/>
      <c r="AL414" s="15" cm="1">
        <f t="array" ref="AL4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4" s="15" t="str">
        <f>IF(Table6[[#This Row],[FT/WE]]=2,"",Table6[[#This Row],[Name]]&amp;Table6[[#This Row],[Tag]])</f>
        <v/>
      </c>
      <c r="AN414" s="117"/>
      <c r="AP414" s="14" t="str">
        <f t="shared" si="14"/>
        <v/>
      </c>
      <c r="AQ414" s="14" t="str">
        <f t="shared" si="15"/>
        <v/>
      </c>
    </row>
    <row r="415" spans="1:43" ht="14.5">
      <c r="A415" s="117"/>
      <c r="B415" s="201"/>
      <c r="C415" s="209"/>
      <c r="D415" s="210"/>
      <c r="E415" s="131"/>
      <c r="F415" s="132"/>
      <c r="G415" s="131"/>
      <c r="H415" s="117"/>
      <c r="I415" s="201"/>
      <c r="J415" s="201"/>
      <c r="K415" s="202"/>
      <c r="L415" s="202"/>
      <c r="M415" s="202"/>
      <c r="N415" s="201"/>
      <c r="O415" s="201"/>
      <c r="P415" s="202"/>
      <c r="Q415" s="202"/>
      <c r="R415" s="207"/>
      <c r="S415" s="204"/>
      <c r="T415" s="204"/>
      <c r="U415" s="205"/>
      <c r="V415" s="40" t="str" cm="1">
        <f t="array" ref="V4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5" s="15" t="str">
        <f>_xlfn.LET(_xlpm.var,MitarbeiterFTE[[#This Row],[Name]]&amp;"|"&amp;MitarbeiterFTE[[#This Row],[Vorhaben]]&amp;"|"&amp;MitarbeiterFTE[[#This Row],[Monat]]&amp;"|"&amp;MitarbeiterFTE[[#This Row],[Jahr]], IF(_xlpm.var="|||","input missing",_xlpm.var))</f>
        <v>input missing</v>
      </c>
      <c r="AB415" s="15" t="e">
        <f>_xlfn.LET(
_xlpm.start,DATE(MitarbeiterFTE[[#This Row],[Jahr]],MitarbeiterFTE[[#This Row],[Monat]],1),
_xlpm.end,EOMONTH(_xlpm.start,0),
NETWORKDAYS(_xlpm.start,_xlpm.end))</f>
        <v>#NUM!</v>
      </c>
      <c r="AC415" s="318" t="e">
        <f>MitarbeiterFTE[[#This Row],[BWD]]-MitarbeiterFTE[[#This Row],[Sum Abwesend]]</f>
        <v>#NUM!</v>
      </c>
      <c r="AD415" s="318">
        <f>SUMIFS(MitarbeiterFTE[BWD],MitarbeiterFTE[Jahr],MitarbeiterFTE[[#This Row],[Jahr]],MitarbeiterFTE[Name],MitarbeiterFTE[[#This Row],[Name]])</f>
        <v>0</v>
      </c>
      <c r="AE415" s="318">
        <f>SUMIFS(MitarbeiterFTE[NWD],MitarbeiterFTE[Jahr],MitarbeiterFTE[[#This Row],[Jahr]],MitarbeiterFTE[Name],MitarbeiterFTE[[#This Row],[Name]])</f>
        <v>0</v>
      </c>
      <c r="AF415" s="15" t="str">
        <f>IF(MitarbeiterFTE[[#This Row],[HS]]="ja",2,IF(MitarbeiterFTE[[#This Row],[Tech]]="ja",1,IF(MitarbeiterFTE[[#This Row],[Sonst]]="ja",0,"input missing")))</f>
        <v>input missing</v>
      </c>
      <c r="AG415" s="130"/>
      <c r="AH415" s="117"/>
      <c r="AI415" s="408"/>
      <c r="AJ415" s="404"/>
      <c r="AK415" s="412"/>
      <c r="AL415" s="15" cm="1">
        <f t="array" ref="AL4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5" s="15" t="str">
        <f>IF(Table6[[#This Row],[FT/WE]]=2,"",Table6[[#This Row],[Name]]&amp;Table6[[#This Row],[Tag]])</f>
        <v/>
      </c>
      <c r="AN415" s="117"/>
      <c r="AP415" s="14" t="str">
        <f t="shared" si="14"/>
        <v/>
      </c>
      <c r="AQ415" s="14" t="str">
        <f t="shared" si="15"/>
        <v/>
      </c>
    </row>
    <row r="416" spans="1:43" ht="14.5">
      <c r="A416" s="117"/>
      <c r="B416" s="201"/>
      <c r="C416" s="209"/>
      <c r="D416" s="210"/>
      <c r="E416" s="131"/>
      <c r="F416" s="132"/>
      <c r="G416" s="131"/>
      <c r="H416" s="117"/>
      <c r="I416" s="201"/>
      <c r="J416" s="201"/>
      <c r="K416" s="202"/>
      <c r="L416" s="202"/>
      <c r="M416" s="202"/>
      <c r="N416" s="201"/>
      <c r="O416" s="201"/>
      <c r="P416" s="202"/>
      <c r="Q416" s="202"/>
      <c r="R416" s="207"/>
      <c r="S416" s="204"/>
      <c r="T416" s="204"/>
      <c r="U416" s="205"/>
      <c r="V416" s="40" t="str" cm="1">
        <f t="array" ref="V4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6" s="15" t="str">
        <f>_xlfn.LET(_xlpm.var,MitarbeiterFTE[[#This Row],[Name]]&amp;"|"&amp;MitarbeiterFTE[[#This Row],[Vorhaben]]&amp;"|"&amp;MitarbeiterFTE[[#This Row],[Monat]]&amp;"|"&amp;MitarbeiterFTE[[#This Row],[Jahr]], IF(_xlpm.var="|||","input missing",_xlpm.var))</f>
        <v>input missing</v>
      </c>
      <c r="AB416" s="15" t="e">
        <f>_xlfn.LET(
_xlpm.start,DATE(MitarbeiterFTE[[#This Row],[Jahr]],MitarbeiterFTE[[#This Row],[Monat]],1),
_xlpm.end,EOMONTH(_xlpm.start,0),
NETWORKDAYS(_xlpm.start,_xlpm.end))</f>
        <v>#NUM!</v>
      </c>
      <c r="AC416" s="318" t="e">
        <f>MitarbeiterFTE[[#This Row],[BWD]]-MitarbeiterFTE[[#This Row],[Sum Abwesend]]</f>
        <v>#NUM!</v>
      </c>
      <c r="AD416" s="318">
        <f>SUMIFS(MitarbeiterFTE[BWD],MitarbeiterFTE[Jahr],MitarbeiterFTE[[#This Row],[Jahr]],MitarbeiterFTE[Name],MitarbeiterFTE[[#This Row],[Name]])</f>
        <v>0</v>
      </c>
      <c r="AE416" s="318">
        <f>SUMIFS(MitarbeiterFTE[NWD],MitarbeiterFTE[Jahr],MitarbeiterFTE[[#This Row],[Jahr]],MitarbeiterFTE[Name],MitarbeiterFTE[[#This Row],[Name]])</f>
        <v>0</v>
      </c>
      <c r="AF416" s="15" t="str">
        <f>IF(MitarbeiterFTE[[#This Row],[HS]]="ja",2,IF(MitarbeiterFTE[[#This Row],[Tech]]="ja",1,IF(MitarbeiterFTE[[#This Row],[Sonst]]="ja",0,"input missing")))</f>
        <v>input missing</v>
      </c>
      <c r="AG416" s="130"/>
      <c r="AH416" s="117"/>
      <c r="AI416" s="408"/>
      <c r="AJ416" s="404"/>
      <c r="AK416" s="412"/>
      <c r="AL416" s="15" cm="1">
        <f t="array" ref="AL4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6" s="15" t="str">
        <f>IF(Table6[[#This Row],[FT/WE]]=2,"",Table6[[#This Row],[Name]]&amp;Table6[[#This Row],[Tag]])</f>
        <v/>
      </c>
      <c r="AN416" s="117"/>
      <c r="AP416" s="14" t="str">
        <f t="shared" si="14"/>
        <v/>
      </c>
      <c r="AQ416" s="14" t="str">
        <f t="shared" si="15"/>
        <v/>
      </c>
    </row>
    <row r="417" spans="1:43" ht="14.5">
      <c r="A417" s="117"/>
      <c r="B417" s="201"/>
      <c r="C417" s="209"/>
      <c r="D417" s="210"/>
      <c r="E417" s="131"/>
      <c r="F417" s="132"/>
      <c r="G417" s="131"/>
      <c r="H417" s="117"/>
      <c r="I417" s="201"/>
      <c r="J417" s="201"/>
      <c r="K417" s="202"/>
      <c r="L417" s="202"/>
      <c r="M417" s="202"/>
      <c r="N417" s="201"/>
      <c r="O417" s="201"/>
      <c r="P417" s="202"/>
      <c r="Q417" s="202"/>
      <c r="R417" s="207"/>
      <c r="S417" s="204"/>
      <c r="T417" s="204"/>
      <c r="U417" s="205"/>
      <c r="V417" s="40" t="str" cm="1">
        <f t="array" ref="V4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7" s="15" t="str">
        <f>_xlfn.LET(_xlpm.var,MitarbeiterFTE[[#This Row],[Name]]&amp;"|"&amp;MitarbeiterFTE[[#This Row],[Vorhaben]]&amp;"|"&amp;MitarbeiterFTE[[#This Row],[Monat]]&amp;"|"&amp;MitarbeiterFTE[[#This Row],[Jahr]], IF(_xlpm.var="|||","input missing",_xlpm.var))</f>
        <v>input missing</v>
      </c>
      <c r="AB417" s="15" t="e">
        <f>_xlfn.LET(
_xlpm.start,DATE(MitarbeiterFTE[[#This Row],[Jahr]],MitarbeiterFTE[[#This Row],[Monat]],1),
_xlpm.end,EOMONTH(_xlpm.start,0),
NETWORKDAYS(_xlpm.start,_xlpm.end))</f>
        <v>#NUM!</v>
      </c>
      <c r="AC417" s="318" t="e">
        <f>MitarbeiterFTE[[#This Row],[BWD]]-MitarbeiterFTE[[#This Row],[Sum Abwesend]]</f>
        <v>#NUM!</v>
      </c>
      <c r="AD417" s="318">
        <f>SUMIFS(MitarbeiterFTE[BWD],MitarbeiterFTE[Jahr],MitarbeiterFTE[[#This Row],[Jahr]],MitarbeiterFTE[Name],MitarbeiterFTE[[#This Row],[Name]])</f>
        <v>0</v>
      </c>
      <c r="AE417" s="318">
        <f>SUMIFS(MitarbeiterFTE[NWD],MitarbeiterFTE[Jahr],MitarbeiterFTE[[#This Row],[Jahr]],MitarbeiterFTE[Name],MitarbeiterFTE[[#This Row],[Name]])</f>
        <v>0</v>
      </c>
      <c r="AF417" s="15" t="str">
        <f>IF(MitarbeiterFTE[[#This Row],[HS]]="ja",2,IF(MitarbeiterFTE[[#This Row],[Tech]]="ja",1,IF(MitarbeiterFTE[[#This Row],[Sonst]]="ja",0,"input missing")))</f>
        <v>input missing</v>
      </c>
      <c r="AG417" s="130"/>
      <c r="AH417" s="117"/>
      <c r="AI417" s="408"/>
      <c r="AJ417" s="404"/>
      <c r="AK417" s="412"/>
      <c r="AL417" s="15" cm="1">
        <f t="array" ref="AL4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7" s="15" t="str">
        <f>IF(Table6[[#This Row],[FT/WE]]=2,"",Table6[[#This Row],[Name]]&amp;Table6[[#This Row],[Tag]])</f>
        <v/>
      </c>
      <c r="AN417" s="117"/>
      <c r="AP417" s="14" t="str">
        <f t="shared" si="14"/>
        <v/>
      </c>
      <c r="AQ417" s="14" t="str">
        <f t="shared" si="15"/>
        <v/>
      </c>
    </row>
    <row r="418" spans="1:43" ht="14.5">
      <c r="A418" s="117"/>
      <c r="B418" s="201"/>
      <c r="C418" s="209"/>
      <c r="D418" s="210"/>
      <c r="E418" s="131"/>
      <c r="F418" s="132"/>
      <c r="G418" s="131"/>
      <c r="H418" s="117"/>
      <c r="I418" s="201"/>
      <c r="J418" s="201"/>
      <c r="K418" s="202"/>
      <c r="L418" s="202"/>
      <c r="M418" s="202"/>
      <c r="N418" s="201"/>
      <c r="O418" s="201"/>
      <c r="P418" s="202"/>
      <c r="Q418" s="202"/>
      <c r="R418" s="207"/>
      <c r="S418" s="204"/>
      <c r="T418" s="204"/>
      <c r="U418" s="205"/>
      <c r="V418" s="40" t="str" cm="1">
        <f t="array" ref="V4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8" s="15" t="str">
        <f>_xlfn.LET(_xlpm.var,MitarbeiterFTE[[#This Row],[Name]]&amp;"|"&amp;MitarbeiterFTE[[#This Row],[Vorhaben]]&amp;"|"&amp;MitarbeiterFTE[[#This Row],[Monat]]&amp;"|"&amp;MitarbeiterFTE[[#This Row],[Jahr]], IF(_xlpm.var="|||","input missing",_xlpm.var))</f>
        <v>input missing</v>
      </c>
      <c r="AB418" s="15" t="e">
        <f>_xlfn.LET(
_xlpm.start,DATE(MitarbeiterFTE[[#This Row],[Jahr]],MitarbeiterFTE[[#This Row],[Monat]],1),
_xlpm.end,EOMONTH(_xlpm.start,0),
NETWORKDAYS(_xlpm.start,_xlpm.end))</f>
        <v>#NUM!</v>
      </c>
      <c r="AC418" s="318" t="e">
        <f>MitarbeiterFTE[[#This Row],[BWD]]-MitarbeiterFTE[[#This Row],[Sum Abwesend]]</f>
        <v>#NUM!</v>
      </c>
      <c r="AD418" s="318">
        <f>SUMIFS(MitarbeiterFTE[BWD],MitarbeiterFTE[Jahr],MitarbeiterFTE[[#This Row],[Jahr]],MitarbeiterFTE[Name],MitarbeiterFTE[[#This Row],[Name]])</f>
        <v>0</v>
      </c>
      <c r="AE418" s="318">
        <f>SUMIFS(MitarbeiterFTE[NWD],MitarbeiterFTE[Jahr],MitarbeiterFTE[[#This Row],[Jahr]],MitarbeiterFTE[Name],MitarbeiterFTE[[#This Row],[Name]])</f>
        <v>0</v>
      </c>
      <c r="AF418" s="15" t="str">
        <f>IF(MitarbeiterFTE[[#This Row],[HS]]="ja",2,IF(MitarbeiterFTE[[#This Row],[Tech]]="ja",1,IF(MitarbeiterFTE[[#This Row],[Sonst]]="ja",0,"input missing")))</f>
        <v>input missing</v>
      </c>
      <c r="AG418" s="130"/>
      <c r="AH418" s="117"/>
      <c r="AI418" s="408"/>
      <c r="AJ418" s="404"/>
      <c r="AK418" s="412"/>
      <c r="AL418" s="15" cm="1">
        <f t="array" ref="AL4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8" s="15" t="str">
        <f>IF(Table6[[#This Row],[FT/WE]]=2,"",Table6[[#This Row],[Name]]&amp;Table6[[#This Row],[Tag]])</f>
        <v/>
      </c>
      <c r="AN418" s="117"/>
      <c r="AP418" s="14" t="str">
        <f t="shared" si="14"/>
        <v/>
      </c>
      <c r="AQ418" s="14" t="str">
        <f t="shared" si="15"/>
        <v/>
      </c>
    </row>
    <row r="419" spans="1:43" ht="14.5">
      <c r="A419" s="117"/>
      <c r="B419" s="201"/>
      <c r="C419" s="209"/>
      <c r="D419" s="210"/>
      <c r="E419" s="131"/>
      <c r="F419" s="132"/>
      <c r="G419" s="131"/>
      <c r="H419" s="117"/>
      <c r="I419" s="201"/>
      <c r="J419" s="201"/>
      <c r="K419" s="202"/>
      <c r="L419" s="202"/>
      <c r="M419" s="202"/>
      <c r="N419" s="201"/>
      <c r="O419" s="201"/>
      <c r="P419" s="202"/>
      <c r="Q419" s="202"/>
      <c r="R419" s="207"/>
      <c r="S419" s="204"/>
      <c r="T419" s="204"/>
      <c r="U419" s="205"/>
      <c r="V419" s="40" t="str" cm="1">
        <f t="array" ref="V4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19" s="15" t="str">
        <f>_xlfn.LET(_xlpm.var,MitarbeiterFTE[[#This Row],[Name]]&amp;"|"&amp;MitarbeiterFTE[[#This Row],[Vorhaben]]&amp;"|"&amp;MitarbeiterFTE[[#This Row],[Monat]]&amp;"|"&amp;MitarbeiterFTE[[#This Row],[Jahr]], IF(_xlpm.var="|||","input missing",_xlpm.var))</f>
        <v>input missing</v>
      </c>
      <c r="AB419" s="15" t="e">
        <f>_xlfn.LET(
_xlpm.start,DATE(MitarbeiterFTE[[#This Row],[Jahr]],MitarbeiterFTE[[#This Row],[Monat]],1),
_xlpm.end,EOMONTH(_xlpm.start,0),
NETWORKDAYS(_xlpm.start,_xlpm.end))</f>
        <v>#NUM!</v>
      </c>
      <c r="AC419" s="318" t="e">
        <f>MitarbeiterFTE[[#This Row],[BWD]]-MitarbeiterFTE[[#This Row],[Sum Abwesend]]</f>
        <v>#NUM!</v>
      </c>
      <c r="AD419" s="318">
        <f>SUMIFS(MitarbeiterFTE[BWD],MitarbeiterFTE[Jahr],MitarbeiterFTE[[#This Row],[Jahr]],MitarbeiterFTE[Name],MitarbeiterFTE[[#This Row],[Name]])</f>
        <v>0</v>
      </c>
      <c r="AE419" s="318">
        <f>SUMIFS(MitarbeiterFTE[NWD],MitarbeiterFTE[Jahr],MitarbeiterFTE[[#This Row],[Jahr]],MitarbeiterFTE[Name],MitarbeiterFTE[[#This Row],[Name]])</f>
        <v>0</v>
      </c>
      <c r="AF419" s="15" t="str">
        <f>IF(MitarbeiterFTE[[#This Row],[HS]]="ja",2,IF(MitarbeiterFTE[[#This Row],[Tech]]="ja",1,IF(MitarbeiterFTE[[#This Row],[Sonst]]="ja",0,"input missing")))</f>
        <v>input missing</v>
      </c>
      <c r="AG419" s="130"/>
      <c r="AH419" s="117"/>
      <c r="AI419" s="408"/>
      <c r="AJ419" s="404"/>
      <c r="AK419" s="412"/>
      <c r="AL419" s="15" cm="1">
        <f t="array" ref="AL4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19" s="15" t="str">
        <f>IF(Table6[[#This Row],[FT/WE]]=2,"",Table6[[#This Row],[Name]]&amp;Table6[[#This Row],[Tag]])</f>
        <v/>
      </c>
      <c r="AN419" s="117"/>
      <c r="AP419" s="14" t="str">
        <f t="shared" si="14"/>
        <v/>
      </c>
      <c r="AQ419" s="14" t="str">
        <f t="shared" si="15"/>
        <v/>
      </c>
    </row>
    <row r="420" spans="1:43" ht="14.5">
      <c r="A420" s="117"/>
      <c r="B420" s="201"/>
      <c r="C420" s="209"/>
      <c r="D420" s="210"/>
      <c r="E420" s="131"/>
      <c r="F420" s="132"/>
      <c r="G420" s="131"/>
      <c r="H420" s="117"/>
      <c r="I420" s="201"/>
      <c r="J420" s="201"/>
      <c r="K420" s="202"/>
      <c r="L420" s="202"/>
      <c r="M420" s="202"/>
      <c r="N420" s="201"/>
      <c r="O420" s="201"/>
      <c r="P420" s="202"/>
      <c r="Q420" s="202"/>
      <c r="R420" s="207"/>
      <c r="S420" s="204"/>
      <c r="T420" s="204"/>
      <c r="U420" s="205"/>
      <c r="V420" s="40" t="str" cm="1">
        <f t="array" ref="V4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0" s="15" t="str">
        <f>_xlfn.LET(_xlpm.var,MitarbeiterFTE[[#This Row],[Name]]&amp;"|"&amp;MitarbeiterFTE[[#This Row],[Vorhaben]]&amp;"|"&amp;MitarbeiterFTE[[#This Row],[Monat]]&amp;"|"&amp;MitarbeiterFTE[[#This Row],[Jahr]], IF(_xlpm.var="|||","input missing",_xlpm.var))</f>
        <v>input missing</v>
      </c>
      <c r="AB420" s="15" t="e">
        <f>_xlfn.LET(
_xlpm.start,DATE(MitarbeiterFTE[[#This Row],[Jahr]],MitarbeiterFTE[[#This Row],[Monat]],1),
_xlpm.end,EOMONTH(_xlpm.start,0),
NETWORKDAYS(_xlpm.start,_xlpm.end))</f>
        <v>#NUM!</v>
      </c>
      <c r="AC420" s="318" t="e">
        <f>MitarbeiterFTE[[#This Row],[BWD]]-MitarbeiterFTE[[#This Row],[Sum Abwesend]]</f>
        <v>#NUM!</v>
      </c>
      <c r="AD420" s="318">
        <f>SUMIFS(MitarbeiterFTE[BWD],MitarbeiterFTE[Jahr],MitarbeiterFTE[[#This Row],[Jahr]],MitarbeiterFTE[Name],MitarbeiterFTE[[#This Row],[Name]])</f>
        <v>0</v>
      </c>
      <c r="AE420" s="318">
        <f>SUMIFS(MitarbeiterFTE[NWD],MitarbeiterFTE[Jahr],MitarbeiterFTE[[#This Row],[Jahr]],MitarbeiterFTE[Name],MitarbeiterFTE[[#This Row],[Name]])</f>
        <v>0</v>
      </c>
      <c r="AF420" s="15" t="str">
        <f>IF(MitarbeiterFTE[[#This Row],[HS]]="ja",2,IF(MitarbeiterFTE[[#This Row],[Tech]]="ja",1,IF(MitarbeiterFTE[[#This Row],[Sonst]]="ja",0,"input missing")))</f>
        <v>input missing</v>
      </c>
      <c r="AG420" s="130"/>
      <c r="AH420" s="117"/>
      <c r="AI420" s="408"/>
      <c r="AJ420" s="404"/>
      <c r="AK420" s="412"/>
      <c r="AL420" s="15" cm="1">
        <f t="array" ref="AL4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0" s="15" t="str">
        <f>IF(Table6[[#This Row],[FT/WE]]=2,"",Table6[[#This Row],[Name]]&amp;Table6[[#This Row],[Tag]])</f>
        <v/>
      </c>
      <c r="AN420" s="117"/>
      <c r="AP420" s="14" t="str">
        <f t="shared" si="14"/>
        <v/>
      </c>
      <c r="AQ420" s="14" t="str">
        <f t="shared" si="15"/>
        <v/>
      </c>
    </row>
    <row r="421" spans="1:43" ht="14.5">
      <c r="A421" s="117"/>
      <c r="B421" s="201"/>
      <c r="C421" s="209"/>
      <c r="D421" s="210"/>
      <c r="E421" s="131"/>
      <c r="F421" s="132"/>
      <c r="G421" s="131"/>
      <c r="H421" s="117"/>
      <c r="I421" s="201"/>
      <c r="J421" s="201"/>
      <c r="K421" s="202"/>
      <c r="L421" s="202"/>
      <c r="M421" s="202"/>
      <c r="N421" s="201"/>
      <c r="O421" s="201"/>
      <c r="P421" s="202"/>
      <c r="Q421" s="202"/>
      <c r="R421" s="207"/>
      <c r="S421" s="204"/>
      <c r="T421" s="204"/>
      <c r="U421" s="205"/>
      <c r="V421" s="40" t="str" cm="1">
        <f t="array" ref="V4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1" s="15" t="str">
        <f>_xlfn.LET(_xlpm.var,MitarbeiterFTE[[#This Row],[Name]]&amp;"|"&amp;MitarbeiterFTE[[#This Row],[Vorhaben]]&amp;"|"&amp;MitarbeiterFTE[[#This Row],[Monat]]&amp;"|"&amp;MitarbeiterFTE[[#This Row],[Jahr]], IF(_xlpm.var="|||","input missing",_xlpm.var))</f>
        <v>input missing</v>
      </c>
      <c r="AB421" s="15" t="e">
        <f>_xlfn.LET(
_xlpm.start,DATE(MitarbeiterFTE[[#This Row],[Jahr]],MitarbeiterFTE[[#This Row],[Monat]],1),
_xlpm.end,EOMONTH(_xlpm.start,0),
NETWORKDAYS(_xlpm.start,_xlpm.end))</f>
        <v>#NUM!</v>
      </c>
      <c r="AC421" s="318" t="e">
        <f>MitarbeiterFTE[[#This Row],[BWD]]-MitarbeiterFTE[[#This Row],[Sum Abwesend]]</f>
        <v>#NUM!</v>
      </c>
      <c r="AD421" s="318">
        <f>SUMIFS(MitarbeiterFTE[BWD],MitarbeiterFTE[Jahr],MitarbeiterFTE[[#This Row],[Jahr]],MitarbeiterFTE[Name],MitarbeiterFTE[[#This Row],[Name]])</f>
        <v>0</v>
      </c>
      <c r="AE421" s="318">
        <f>SUMIFS(MitarbeiterFTE[NWD],MitarbeiterFTE[Jahr],MitarbeiterFTE[[#This Row],[Jahr]],MitarbeiterFTE[Name],MitarbeiterFTE[[#This Row],[Name]])</f>
        <v>0</v>
      </c>
      <c r="AF421" s="15" t="str">
        <f>IF(MitarbeiterFTE[[#This Row],[HS]]="ja",2,IF(MitarbeiterFTE[[#This Row],[Tech]]="ja",1,IF(MitarbeiterFTE[[#This Row],[Sonst]]="ja",0,"input missing")))</f>
        <v>input missing</v>
      </c>
      <c r="AG421" s="130"/>
      <c r="AH421" s="117"/>
      <c r="AI421" s="408"/>
      <c r="AJ421" s="404"/>
      <c r="AK421" s="412"/>
      <c r="AL421" s="15" cm="1">
        <f t="array" ref="AL4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1" s="15" t="str">
        <f>IF(Table6[[#This Row],[FT/WE]]=2,"",Table6[[#This Row],[Name]]&amp;Table6[[#This Row],[Tag]])</f>
        <v/>
      </c>
      <c r="AN421" s="117"/>
      <c r="AP421" s="14" t="str">
        <f t="shared" si="14"/>
        <v/>
      </c>
      <c r="AQ421" s="14" t="str">
        <f t="shared" si="15"/>
        <v/>
      </c>
    </row>
    <row r="422" spans="1:43" ht="14.5">
      <c r="A422" s="117"/>
      <c r="B422" s="201"/>
      <c r="C422" s="209"/>
      <c r="D422" s="210"/>
      <c r="E422" s="131"/>
      <c r="F422" s="132"/>
      <c r="G422" s="131"/>
      <c r="H422" s="117"/>
      <c r="I422" s="201"/>
      <c r="J422" s="201"/>
      <c r="K422" s="202"/>
      <c r="L422" s="202"/>
      <c r="M422" s="202"/>
      <c r="N422" s="201"/>
      <c r="O422" s="201"/>
      <c r="P422" s="202"/>
      <c r="Q422" s="202"/>
      <c r="R422" s="207"/>
      <c r="S422" s="204"/>
      <c r="T422" s="204"/>
      <c r="U422" s="205"/>
      <c r="V422" s="40" t="str" cm="1">
        <f t="array" ref="V4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2" s="15" t="str">
        <f>_xlfn.LET(_xlpm.var,MitarbeiterFTE[[#This Row],[Name]]&amp;"|"&amp;MitarbeiterFTE[[#This Row],[Vorhaben]]&amp;"|"&amp;MitarbeiterFTE[[#This Row],[Monat]]&amp;"|"&amp;MitarbeiterFTE[[#This Row],[Jahr]], IF(_xlpm.var="|||","input missing",_xlpm.var))</f>
        <v>input missing</v>
      </c>
      <c r="AB422" s="15" t="e">
        <f>_xlfn.LET(
_xlpm.start,DATE(MitarbeiterFTE[[#This Row],[Jahr]],MitarbeiterFTE[[#This Row],[Monat]],1),
_xlpm.end,EOMONTH(_xlpm.start,0),
NETWORKDAYS(_xlpm.start,_xlpm.end))</f>
        <v>#NUM!</v>
      </c>
      <c r="AC422" s="318" t="e">
        <f>MitarbeiterFTE[[#This Row],[BWD]]-MitarbeiterFTE[[#This Row],[Sum Abwesend]]</f>
        <v>#NUM!</v>
      </c>
      <c r="AD422" s="318">
        <f>SUMIFS(MitarbeiterFTE[BWD],MitarbeiterFTE[Jahr],MitarbeiterFTE[[#This Row],[Jahr]],MitarbeiterFTE[Name],MitarbeiterFTE[[#This Row],[Name]])</f>
        <v>0</v>
      </c>
      <c r="AE422" s="318">
        <f>SUMIFS(MitarbeiterFTE[NWD],MitarbeiterFTE[Jahr],MitarbeiterFTE[[#This Row],[Jahr]],MitarbeiterFTE[Name],MitarbeiterFTE[[#This Row],[Name]])</f>
        <v>0</v>
      </c>
      <c r="AF422" s="15" t="str">
        <f>IF(MitarbeiterFTE[[#This Row],[HS]]="ja",2,IF(MitarbeiterFTE[[#This Row],[Tech]]="ja",1,IF(MitarbeiterFTE[[#This Row],[Sonst]]="ja",0,"input missing")))</f>
        <v>input missing</v>
      </c>
      <c r="AG422" s="130"/>
      <c r="AH422" s="117"/>
      <c r="AI422" s="408"/>
      <c r="AJ422" s="404"/>
      <c r="AK422" s="412"/>
      <c r="AL422" s="15" cm="1">
        <f t="array" ref="AL4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2" s="15" t="str">
        <f>IF(Table6[[#This Row],[FT/WE]]=2,"",Table6[[#This Row],[Name]]&amp;Table6[[#This Row],[Tag]])</f>
        <v/>
      </c>
      <c r="AN422" s="117"/>
      <c r="AP422" s="14" t="str">
        <f t="shared" si="14"/>
        <v/>
      </c>
      <c r="AQ422" s="14" t="str">
        <f t="shared" si="15"/>
        <v/>
      </c>
    </row>
    <row r="423" spans="1:43" ht="14.5">
      <c r="A423" s="117"/>
      <c r="B423" s="201"/>
      <c r="C423" s="209"/>
      <c r="D423" s="210"/>
      <c r="E423" s="131"/>
      <c r="F423" s="132"/>
      <c r="G423" s="131"/>
      <c r="H423" s="117"/>
      <c r="I423" s="201"/>
      <c r="J423" s="201"/>
      <c r="K423" s="202"/>
      <c r="L423" s="202"/>
      <c r="M423" s="202"/>
      <c r="N423" s="201"/>
      <c r="O423" s="201"/>
      <c r="P423" s="202"/>
      <c r="Q423" s="202"/>
      <c r="R423" s="207"/>
      <c r="S423" s="204"/>
      <c r="T423" s="204"/>
      <c r="U423" s="205"/>
      <c r="V423" s="40" t="str" cm="1">
        <f t="array" ref="V4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3" s="15" t="str">
        <f>_xlfn.LET(_xlpm.var,MitarbeiterFTE[[#This Row],[Name]]&amp;"|"&amp;MitarbeiterFTE[[#This Row],[Vorhaben]]&amp;"|"&amp;MitarbeiterFTE[[#This Row],[Monat]]&amp;"|"&amp;MitarbeiterFTE[[#This Row],[Jahr]], IF(_xlpm.var="|||","input missing",_xlpm.var))</f>
        <v>input missing</v>
      </c>
      <c r="AB423" s="15" t="e">
        <f>_xlfn.LET(
_xlpm.start,DATE(MitarbeiterFTE[[#This Row],[Jahr]],MitarbeiterFTE[[#This Row],[Monat]],1),
_xlpm.end,EOMONTH(_xlpm.start,0),
NETWORKDAYS(_xlpm.start,_xlpm.end))</f>
        <v>#NUM!</v>
      </c>
      <c r="AC423" s="318" t="e">
        <f>MitarbeiterFTE[[#This Row],[BWD]]-MitarbeiterFTE[[#This Row],[Sum Abwesend]]</f>
        <v>#NUM!</v>
      </c>
      <c r="AD423" s="318">
        <f>SUMIFS(MitarbeiterFTE[BWD],MitarbeiterFTE[Jahr],MitarbeiterFTE[[#This Row],[Jahr]],MitarbeiterFTE[Name],MitarbeiterFTE[[#This Row],[Name]])</f>
        <v>0</v>
      </c>
      <c r="AE423" s="318">
        <f>SUMIFS(MitarbeiterFTE[NWD],MitarbeiterFTE[Jahr],MitarbeiterFTE[[#This Row],[Jahr]],MitarbeiterFTE[Name],MitarbeiterFTE[[#This Row],[Name]])</f>
        <v>0</v>
      </c>
      <c r="AF423" s="15" t="str">
        <f>IF(MitarbeiterFTE[[#This Row],[HS]]="ja",2,IF(MitarbeiterFTE[[#This Row],[Tech]]="ja",1,IF(MitarbeiterFTE[[#This Row],[Sonst]]="ja",0,"input missing")))</f>
        <v>input missing</v>
      </c>
      <c r="AG423" s="130"/>
      <c r="AH423" s="117"/>
      <c r="AI423" s="408"/>
      <c r="AJ423" s="404"/>
      <c r="AK423" s="412"/>
      <c r="AL423" s="15" cm="1">
        <f t="array" ref="AL4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3" s="15" t="str">
        <f>IF(Table6[[#This Row],[FT/WE]]=2,"",Table6[[#This Row],[Name]]&amp;Table6[[#This Row],[Tag]])</f>
        <v/>
      </c>
      <c r="AN423" s="117"/>
      <c r="AP423" s="14" t="str">
        <f t="shared" si="14"/>
        <v/>
      </c>
      <c r="AQ423" s="14" t="str">
        <f t="shared" si="15"/>
        <v/>
      </c>
    </row>
    <row r="424" spans="1:43" ht="14.5">
      <c r="A424" s="117"/>
      <c r="B424" s="201"/>
      <c r="C424" s="209"/>
      <c r="D424" s="210"/>
      <c r="E424" s="131"/>
      <c r="F424" s="132"/>
      <c r="G424" s="131"/>
      <c r="H424" s="117"/>
      <c r="I424" s="201"/>
      <c r="J424" s="201"/>
      <c r="K424" s="202"/>
      <c r="L424" s="202"/>
      <c r="M424" s="202"/>
      <c r="N424" s="201"/>
      <c r="O424" s="201"/>
      <c r="P424" s="202"/>
      <c r="Q424" s="202"/>
      <c r="R424" s="207"/>
      <c r="S424" s="204"/>
      <c r="T424" s="204"/>
      <c r="U424" s="205"/>
      <c r="V424" s="40" t="str" cm="1">
        <f t="array" ref="V4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4" s="15" t="str">
        <f>_xlfn.LET(_xlpm.var,MitarbeiterFTE[[#This Row],[Name]]&amp;"|"&amp;MitarbeiterFTE[[#This Row],[Vorhaben]]&amp;"|"&amp;MitarbeiterFTE[[#This Row],[Monat]]&amp;"|"&amp;MitarbeiterFTE[[#This Row],[Jahr]], IF(_xlpm.var="|||","input missing",_xlpm.var))</f>
        <v>input missing</v>
      </c>
      <c r="AB424" s="15" t="e">
        <f>_xlfn.LET(
_xlpm.start,DATE(MitarbeiterFTE[[#This Row],[Jahr]],MitarbeiterFTE[[#This Row],[Monat]],1),
_xlpm.end,EOMONTH(_xlpm.start,0),
NETWORKDAYS(_xlpm.start,_xlpm.end))</f>
        <v>#NUM!</v>
      </c>
      <c r="AC424" s="318" t="e">
        <f>MitarbeiterFTE[[#This Row],[BWD]]-MitarbeiterFTE[[#This Row],[Sum Abwesend]]</f>
        <v>#NUM!</v>
      </c>
      <c r="AD424" s="318">
        <f>SUMIFS(MitarbeiterFTE[BWD],MitarbeiterFTE[Jahr],MitarbeiterFTE[[#This Row],[Jahr]],MitarbeiterFTE[Name],MitarbeiterFTE[[#This Row],[Name]])</f>
        <v>0</v>
      </c>
      <c r="AE424" s="318">
        <f>SUMIFS(MitarbeiterFTE[NWD],MitarbeiterFTE[Jahr],MitarbeiterFTE[[#This Row],[Jahr]],MitarbeiterFTE[Name],MitarbeiterFTE[[#This Row],[Name]])</f>
        <v>0</v>
      </c>
      <c r="AF424" s="15" t="str">
        <f>IF(MitarbeiterFTE[[#This Row],[HS]]="ja",2,IF(MitarbeiterFTE[[#This Row],[Tech]]="ja",1,IF(MitarbeiterFTE[[#This Row],[Sonst]]="ja",0,"input missing")))</f>
        <v>input missing</v>
      </c>
      <c r="AG424" s="130"/>
      <c r="AH424" s="117"/>
      <c r="AI424" s="408"/>
      <c r="AJ424" s="404"/>
      <c r="AK424" s="412"/>
      <c r="AL424" s="15" cm="1">
        <f t="array" ref="AL4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4" s="15" t="str">
        <f>IF(Table6[[#This Row],[FT/WE]]=2,"",Table6[[#This Row],[Name]]&amp;Table6[[#This Row],[Tag]])</f>
        <v/>
      </c>
      <c r="AN424" s="117"/>
      <c r="AP424" s="14" t="str">
        <f t="shared" si="14"/>
        <v/>
      </c>
      <c r="AQ424" s="14" t="str">
        <f t="shared" si="15"/>
        <v/>
      </c>
    </row>
    <row r="425" spans="1:43" ht="14.5">
      <c r="A425" s="117"/>
      <c r="B425" s="201"/>
      <c r="C425" s="209"/>
      <c r="D425" s="210"/>
      <c r="E425" s="131"/>
      <c r="F425" s="132"/>
      <c r="G425" s="131"/>
      <c r="H425" s="117"/>
      <c r="I425" s="201"/>
      <c r="J425" s="201"/>
      <c r="K425" s="202"/>
      <c r="L425" s="202"/>
      <c r="M425" s="202"/>
      <c r="N425" s="201"/>
      <c r="O425" s="201"/>
      <c r="P425" s="202"/>
      <c r="Q425" s="202"/>
      <c r="R425" s="207"/>
      <c r="S425" s="204"/>
      <c r="T425" s="204"/>
      <c r="U425" s="205"/>
      <c r="V425" s="40" t="str" cm="1">
        <f t="array" ref="V4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5" s="15" t="str">
        <f>_xlfn.LET(_xlpm.var,MitarbeiterFTE[[#This Row],[Name]]&amp;"|"&amp;MitarbeiterFTE[[#This Row],[Vorhaben]]&amp;"|"&amp;MitarbeiterFTE[[#This Row],[Monat]]&amp;"|"&amp;MitarbeiterFTE[[#This Row],[Jahr]], IF(_xlpm.var="|||","input missing",_xlpm.var))</f>
        <v>input missing</v>
      </c>
      <c r="AB425" s="15" t="e">
        <f>_xlfn.LET(
_xlpm.start,DATE(MitarbeiterFTE[[#This Row],[Jahr]],MitarbeiterFTE[[#This Row],[Monat]],1),
_xlpm.end,EOMONTH(_xlpm.start,0),
NETWORKDAYS(_xlpm.start,_xlpm.end))</f>
        <v>#NUM!</v>
      </c>
      <c r="AC425" s="318" t="e">
        <f>MitarbeiterFTE[[#This Row],[BWD]]-MitarbeiterFTE[[#This Row],[Sum Abwesend]]</f>
        <v>#NUM!</v>
      </c>
      <c r="AD425" s="318">
        <f>SUMIFS(MitarbeiterFTE[BWD],MitarbeiterFTE[Jahr],MitarbeiterFTE[[#This Row],[Jahr]],MitarbeiterFTE[Name],MitarbeiterFTE[[#This Row],[Name]])</f>
        <v>0</v>
      </c>
      <c r="AE425" s="318">
        <f>SUMIFS(MitarbeiterFTE[NWD],MitarbeiterFTE[Jahr],MitarbeiterFTE[[#This Row],[Jahr]],MitarbeiterFTE[Name],MitarbeiterFTE[[#This Row],[Name]])</f>
        <v>0</v>
      </c>
      <c r="AF425" s="15" t="str">
        <f>IF(MitarbeiterFTE[[#This Row],[HS]]="ja",2,IF(MitarbeiterFTE[[#This Row],[Tech]]="ja",1,IF(MitarbeiterFTE[[#This Row],[Sonst]]="ja",0,"input missing")))</f>
        <v>input missing</v>
      </c>
      <c r="AG425" s="130"/>
      <c r="AH425" s="117"/>
      <c r="AI425" s="408"/>
      <c r="AJ425" s="404"/>
      <c r="AK425" s="412"/>
      <c r="AL425" s="15" cm="1">
        <f t="array" ref="AL4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5" s="15" t="str">
        <f>IF(Table6[[#This Row],[FT/WE]]=2,"",Table6[[#This Row],[Name]]&amp;Table6[[#This Row],[Tag]])</f>
        <v/>
      </c>
      <c r="AN425" s="117"/>
      <c r="AP425" s="14" t="str">
        <f t="shared" si="14"/>
        <v/>
      </c>
      <c r="AQ425" s="14" t="str">
        <f t="shared" si="15"/>
        <v/>
      </c>
    </row>
    <row r="426" spans="1:43" ht="14.5">
      <c r="A426" s="117"/>
      <c r="B426" s="201"/>
      <c r="C426" s="209"/>
      <c r="D426" s="210"/>
      <c r="E426" s="131"/>
      <c r="F426" s="132"/>
      <c r="G426" s="131"/>
      <c r="H426" s="117"/>
      <c r="I426" s="201"/>
      <c r="J426" s="201"/>
      <c r="K426" s="202"/>
      <c r="L426" s="202"/>
      <c r="M426" s="202"/>
      <c r="N426" s="201"/>
      <c r="O426" s="201"/>
      <c r="P426" s="202"/>
      <c r="Q426" s="202"/>
      <c r="R426" s="207"/>
      <c r="S426" s="204"/>
      <c r="T426" s="204"/>
      <c r="U426" s="205"/>
      <c r="V426" s="40" t="str" cm="1">
        <f t="array" ref="V4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6" s="15" t="str">
        <f>_xlfn.LET(_xlpm.var,MitarbeiterFTE[[#This Row],[Name]]&amp;"|"&amp;MitarbeiterFTE[[#This Row],[Vorhaben]]&amp;"|"&amp;MitarbeiterFTE[[#This Row],[Monat]]&amp;"|"&amp;MitarbeiterFTE[[#This Row],[Jahr]], IF(_xlpm.var="|||","input missing",_xlpm.var))</f>
        <v>input missing</v>
      </c>
      <c r="AB426" s="15" t="e">
        <f>_xlfn.LET(
_xlpm.start,DATE(MitarbeiterFTE[[#This Row],[Jahr]],MitarbeiterFTE[[#This Row],[Monat]],1),
_xlpm.end,EOMONTH(_xlpm.start,0),
NETWORKDAYS(_xlpm.start,_xlpm.end))</f>
        <v>#NUM!</v>
      </c>
      <c r="AC426" s="318" t="e">
        <f>MitarbeiterFTE[[#This Row],[BWD]]-MitarbeiterFTE[[#This Row],[Sum Abwesend]]</f>
        <v>#NUM!</v>
      </c>
      <c r="AD426" s="318">
        <f>SUMIFS(MitarbeiterFTE[BWD],MitarbeiterFTE[Jahr],MitarbeiterFTE[[#This Row],[Jahr]],MitarbeiterFTE[Name],MitarbeiterFTE[[#This Row],[Name]])</f>
        <v>0</v>
      </c>
      <c r="AE426" s="318">
        <f>SUMIFS(MitarbeiterFTE[NWD],MitarbeiterFTE[Jahr],MitarbeiterFTE[[#This Row],[Jahr]],MitarbeiterFTE[Name],MitarbeiterFTE[[#This Row],[Name]])</f>
        <v>0</v>
      </c>
      <c r="AF426" s="15" t="str">
        <f>IF(MitarbeiterFTE[[#This Row],[HS]]="ja",2,IF(MitarbeiterFTE[[#This Row],[Tech]]="ja",1,IF(MitarbeiterFTE[[#This Row],[Sonst]]="ja",0,"input missing")))</f>
        <v>input missing</v>
      </c>
      <c r="AG426" s="130"/>
      <c r="AH426" s="117"/>
      <c r="AI426" s="408"/>
      <c r="AJ426" s="404"/>
      <c r="AK426" s="412"/>
      <c r="AL426" s="15" cm="1">
        <f t="array" ref="AL4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6" s="15" t="str">
        <f>IF(Table6[[#This Row],[FT/WE]]=2,"",Table6[[#This Row],[Name]]&amp;Table6[[#This Row],[Tag]])</f>
        <v/>
      </c>
      <c r="AN426" s="117"/>
      <c r="AP426" s="14" t="str">
        <f t="shared" si="14"/>
        <v/>
      </c>
      <c r="AQ426" s="14" t="str">
        <f t="shared" si="15"/>
        <v/>
      </c>
    </row>
    <row r="427" spans="1:43" ht="14.5">
      <c r="A427" s="117"/>
      <c r="B427" s="201"/>
      <c r="C427" s="209"/>
      <c r="D427" s="210"/>
      <c r="E427" s="131"/>
      <c r="F427" s="132"/>
      <c r="G427" s="131"/>
      <c r="H427" s="117"/>
      <c r="I427" s="201"/>
      <c r="J427" s="201"/>
      <c r="K427" s="202"/>
      <c r="L427" s="202"/>
      <c r="M427" s="202"/>
      <c r="N427" s="201"/>
      <c r="O427" s="201"/>
      <c r="P427" s="202"/>
      <c r="Q427" s="202"/>
      <c r="R427" s="207"/>
      <c r="S427" s="204"/>
      <c r="T427" s="204"/>
      <c r="U427" s="205"/>
      <c r="V427" s="40" t="str" cm="1">
        <f t="array" ref="V4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7" s="15" t="str">
        <f>_xlfn.LET(_xlpm.var,MitarbeiterFTE[[#This Row],[Name]]&amp;"|"&amp;MitarbeiterFTE[[#This Row],[Vorhaben]]&amp;"|"&amp;MitarbeiterFTE[[#This Row],[Monat]]&amp;"|"&amp;MitarbeiterFTE[[#This Row],[Jahr]], IF(_xlpm.var="|||","input missing",_xlpm.var))</f>
        <v>input missing</v>
      </c>
      <c r="AB427" s="15" t="e">
        <f>_xlfn.LET(
_xlpm.start,DATE(MitarbeiterFTE[[#This Row],[Jahr]],MitarbeiterFTE[[#This Row],[Monat]],1),
_xlpm.end,EOMONTH(_xlpm.start,0),
NETWORKDAYS(_xlpm.start,_xlpm.end))</f>
        <v>#NUM!</v>
      </c>
      <c r="AC427" s="318" t="e">
        <f>MitarbeiterFTE[[#This Row],[BWD]]-MitarbeiterFTE[[#This Row],[Sum Abwesend]]</f>
        <v>#NUM!</v>
      </c>
      <c r="AD427" s="318">
        <f>SUMIFS(MitarbeiterFTE[BWD],MitarbeiterFTE[Jahr],MitarbeiterFTE[[#This Row],[Jahr]],MitarbeiterFTE[Name],MitarbeiterFTE[[#This Row],[Name]])</f>
        <v>0</v>
      </c>
      <c r="AE427" s="318">
        <f>SUMIFS(MitarbeiterFTE[NWD],MitarbeiterFTE[Jahr],MitarbeiterFTE[[#This Row],[Jahr]],MitarbeiterFTE[Name],MitarbeiterFTE[[#This Row],[Name]])</f>
        <v>0</v>
      </c>
      <c r="AF427" s="15" t="str">
        <f>IF(MitarbeiterFTE[[#This Row],[HS]]="ja",2,IF(MitarbeiterFTE[[#This Row],[Tech]]="ja",1,IF(MitarbeiterFTE[[#This Row],[Sonst]]="ja",0,"input missing")))</f>
        <v>input missing</v>
      </c>
      <c r="AG427" s="130"/>
      <c r="AH427" s="117"/>
      <c r="AI427" s="408"/>
      <c r="AJ427" s="404"/>
      <c r="AK427" s="412"/>
      <c r="AL427" s="15" cm="1">
        <f t="array" ref="AL4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7" s="15" t="str">
        <f>IF(Table6[[#This Row],[FT/WE]]=2,"",Table6[[#This Row],[Name]]&amp;Table6[[#This Row],[Tag]])</f>
        <v/>
      </c>
      <c r="AN427" s="117"/>
      <c r="AP427" s="14" t="str">
        <f t="shared" si="14"/>
        <v/>
      </c>
      <c r="AQ427" s="14" t="str">
        <f t="shared" si="15"/>
        <v/>
      </c>
    </row>
    <row r="428" spans="1:43" ht="14.5">
      <c r="A428" s="117"/>
      <c r="B428" s="201"/>
      <c r="C428" s="209"/>
      <c r="D428" s="210"/>
      <c r="E428" s="131"/>
      <c r="F428" s="132"/>
      <c r="G428" s="131"/>
      <c r="H428" s="117"/>
      <c r="I428" s="201"/>
      <c r="J428" s="201"/>
      <c r="K428" s="202"/>
      <c r="L428" s="202"/>
      <c r="M428" s="202"/>
      <c r="N428" s="201"/>
      <c r="O428" s="201"/>
      <c r="P428" s="202"/>
      <c r="Q428" s="202"/>
      <c r="R428" s="207"/>
      <c r="S428" s="204"/>
      <c r="T428" s="204"/>
      <c r="U428" s="205"/>
      <c r="V428" s="40" t="str" cm="1">
        <f t="array" ref="V4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8" s="15" t="str">
        <f>_xlfn.LET(_xlpm.var,MitarbeiterFTE[[#This Row],[Name]]&amp;"|"&amp;MitarbeiterFTE[[#This Row],[Vorhaben]]&amp;"|"&amp;MitarbeiterFTE[[#This Row],[Monat]]&amp;"|"&amp;MitarbeiterFTE[[#This Row],[Jahr]], IF(_xlpm.var="|||","input missing",_xlpm.var))</f>
        <v>input missing</v>
      </c>
      <c r="AB428" s="15" t="e">
        <f>_xlfn.LET(
_xlpm.start,DATE(MitarbeiterFTE[[#This Row],[Jahr]],MitarbeiterFTE[[#This Row],[Monat]],1),
_xlpm.end,EOMONTH(_xlpm.start,0),
NETWORKDAYS(_xlpm.start,_xlpm.end))</f>
        <v>#NUM!</v>
      </c>
      <c r="AC428" s="318" t="e">
        <f>MitarbeiterFTE[[#This Row],[BWD]]-MitarbeiterFTE[[#This Row],[Sum Abwesend]]</f>
        <v>#NUM!</v>
      </c>
      <c r="AD428" s="318">
        <f>SUMIFS(MitarbeiterFTE[BWD],MitarbeiterFTE[Jahr],MitarbeiterFTE[[#This Row],[Jahr]],MitarbeiterFTE[Name],MitarbeiterFTE[[#This Row],[Name]])</f>
        <v>0</v>
      </c>
      <c r="AE428" s="318">
        <f>SUMIFS(MitarbeiterFTE[NWD],MitarbeiterFTE[Jahr],MitarbeiterFTE[[#This Row],[Jahr]],MitarbeiterFTE[Name],MitarbeiterFTE[[#This Row],[Name]])</f>
        <v>0</v>
      </c>
      <c r="AF428" s="15" t="str">
        <f>IF(MitarbeiterFTE[[#This Row],[HS]]="ja",2,IF(MitarbeiterFTE[[#This Row],[Tech]]="ja",1,IF(MitarbeiterFTE[[#This Row],[Sonst]]="ja",0,"input missing")))</f>
        <v>input missing</v>
      </c>
      <c r="AG428" s="130"/>
      <c r="AH428" s="117"/>
      <c r="AI428" s="408"/>
      <c r="AJ428" s="404"/>
      <c r="AK428" s="412"/>
      <c r="AL428" s="15" cm="1">
        <f t="array" ref="AL4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8" s="15" t="str">
        <f>IF(Table6[[#This Row],[FT/WE]]=2,"",Table6[[#This Row],[Name]]&amp;Table6[[#This Row],[Tag]])</f>
        <v/>
      </c>
      <c r="AN428" s="117"/>
      <c r="AP428" s="14" t="str">
        <f t="shared" si="14"/>
        <v/>
      </c>
      <c r="AQ428" s="14" t="str">
        <f t="shared" si="15"/>
        <v/>
      </c>
    </row>
    <row r="429" spans="1:43" ht="14.5">
      <c r="A429" s="117"/>
      <c r="B429" s="201"/>
      <c r="C429" s="209"/>
      <c r="D429" s="210"/>
      <c r="E429" s="131"/>
      <c r="F429" s="132"/>
      <c r="G429" s="131"/>
      <c r="H429" s="117"/>
      <c r="I429" s="201"/>
      <c r="J429" s="201"/>
      <c r="K429" s="202"/>
      <c r="L429" s="202"/>
      <c r="M429" s="202"/>
      <c r="N429" s="201"/>
      <c r="O429" s="201"/>
      <c r="P429" s="202"/>
      <c r="Q429" s="202"/>
      <c r="R429" s="207"/>
      <c r="S429" s="204"/>
      <c r="T429" s="204"/>
      <c r="U429" s="205"/>
      <c r="V429" s="40" t="str" cm="1">
        <f t="array" ref="V4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29" s="15" t="str">
        <f>_xlfn.LET(_xlpm.var,MitarbeiterFTE[[#This Row],[Name]]&amp;"|"&amp;MitarbeiterFTE[[#This Row],[Vorhaben]]&amp;"|"&amp;MitarbeiterFTE[[#This Row],[Monat]]&amp;"|"&amp;MitarbeiterFTE[[#This Row],[Jahr]], IF(_xlpm.var="|||","input missing",_xlpm.var))</f>
        <v>input missing</v>
      </c>
      <c r="AB429" s="15" t="e">
        <f>_xlfn.LET(
_xlpm.start,DATE(MitarbeiterFTE[[#This Row],[Jahr]],MitarbeiterFTE[[#This Row],[Monat]],1),
_xlpm.end,EOMONTH(_xlpm.start,0),
NETWORKDAYS(_xlpm.start,_xlpm.end))</f>
        <v>#NUM!</v>
      </c>
      <c r="AC429" s="318" t="e">
        <f>MitarbeiterFTE[[#This Row],[BWD]]-MitarbeiterFTE[[#This Row],[Sum Abwesend]]</f>
        <v>#NUM!</v>
      </c>
      <c r="AD429" s="318">
        <f>SUMIFS(MitarbeiterFTE[BWD],MitarbeiterFTE[Jahr],MitarbeiterFTE[[#This Row],[Jahr]],MitarbeiterFTE[Name],MitarbeiterFTE[[#This Row],[Name]])</f>
        <v>0</v>
      </c>
      <c r="AE429" s="318">
        <f>SUMIFS(MitarbeiterFTE[NWD],MitarbeiterFTE[Jahr],MitarbeiterFTE[[#This Row],[Jahr]],MitarbeiterFTE[Name],MitarbeiterFTE[[#This Row],[Name]])</f>
        <v>0</v>
      </c>
      <c r="AF429" s="15" t="str">
        <f>IF(MitarbeiterFTE[[#This Row],[HS]]="ja",2,IF(MitarbeiterFTE[[#This Row],[Tech]]="ja",1,IF(MitarbeiterFTE[[#This Row],[Sonst]]="ja",0,"input missing")))</f>
        <v>input missing</v>
      </c>
      <c r="AG429" s="130"/>
      <c r="AH429" s="117"/>
      <c r="AI429" s="408"/>
      <c r="AJ429" s="404"/>
      <c r="AK429" s="412"/>
      <c r="AL429" s="15" cm="1">
        <f t="array" ref="AL4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29" s="15" t="str">
        <f>IF(Table6[[#This Row],[FT/WE]]=2,"",Table6[[#This Row],[Name]]&amp;Table6[[#This Row],[Tag]])</f>
        <v/>
      </c>
      <c r="AN429" s="117"/>
      <c r="AP429" s="14" t="str">
        <f t="shared" si="14"/>
        <v/>
      </c>
      <c r="AQ429" s="14" t="str">
        <f t="shared" si="15"/>
        <v/>
      </c>
    </row>
    <row r="430" spans="1:43" ht="14.5">
      <c r="A430" s="117"/>
      <c r="B430" s="201"/>
      <c r="C430" s="209"/>
      <c r="D430" s="210"/>
      <c r="E430" s="131"/>
      <c r="F430" s="132"/>
      <c r="G430" s="131"/>
      <c r="H430" s="117"/>
      <c r="I430" s="201"/>
      <c r="J430" s="201"/>
      <c r="K430" s="202"/>
      <c r="L430" s="202"/>
      <c r="M430" s="202"/>
      <c r="N430" s="201"/>
      <c r="O430" s="201"/>
      <c r="P430" s="202"/>
      <c r="Q430" s="202"/>
      <c r="R430" s="207"/>
      <c r="S430" s="204"/>
      <c r="T430" s="204"/>
      <c r="U430" s="205"/>
      <c r="V430" s="40" t="str" cm="1">
        <f t="array" ref="V4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0" s="15" t="str">
        <f>_xlfn.LET(_xlpm.var,MitarbeiterFTE[[#This Row],[Name]]&amp;"|"&amp;MitarbeiterFTE[[#This Row],[Vorhaben]]&amp;"|"&amp;MitarbeiterFTE[[#This Row],[Monat]]&amp;"|"&amp;MitarbeiterFTE[[#This Row],[Jahr]], IF(_xlpm.var="|||","input missing",_xlpm.var))</f>
        <v>input missing</v>
      </c>
      <c r="AB430" s="15" t="e">
        <f>_xlfn.LET(
_xlpm.start,DATE(MitarbeiterFTE[[#This Row],[Jahr]],MitarbeiterFTE[[#This Row],[Monat]],1),
_xlpm.end,EOMONTH(_xlpm.start,0),
NETWORKDAYS(_xlpm.start,_xlpm.end))</f>
        <v>#NUM!</v>
      </c>
      <c r="AC430" s="318" t="e">
        <f>MitarbeiterFTE[[#This Row],[BWD]]-MitarbeiterFTE[[#This Row],[Sum Abwesend]]</f>
        <v>#NUM!</v>
      </c>
      <c r="AD430" s="318">
        <f>SUMIFS(MitarbeiterFTE[BWD],MitarbeiterFTE[Jahr],MitarbeiterFTE[[#This Row],[Jahr]],MitarbeiterFTE[Name],MitarbeiterFTE[[#This Row],[Name]])</f>
        <v>0</v>
      </c>
      <c r="AE430" s="318">
        <f>SUMIFS(MitarbeiterFTE[NWD],MitarbeiterFTE[Jahr],MitarbeiterFTE[[#This Row],[Jahr]],MitarbeiterFTE[Name],MitarbeiterFTE[[#This Row],[Name]])</f>
        <v>0</v>
      </c>
      <c r="AF430" s="15" t="str">
        <f>IF(MitarbeiterFTE[[#This Row],[HS]]="ja",2,IF(MitarbeiterFTE[[#This Row],[Tech]]="ja",1,IF(MitarbeiterFTE[[#This Row],[Sonst]]="ja",0,"input missing")))</f>
        <v>input missing</v>
      </c>
      <c r="AG430" s="130"/>
      <c r="AH430" s="117"/>
      <c r="AI430" s="408"/>
      <c r="AJ430" s="404"/>
      <c r="AK430" s="412"/>
      <c r="AL430" s="15" cm="1">
        <f t="array" ref="AL4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0" s="15" t="str">
        <f>IF(Table6[[#This Row],[FT/WE]]=2,"",Table6[[#This Row],[Name]]&amp;Table6[[#This Row],[Tag]])</f>
        <v/>
      </c>
      <c r="AN430" s="117"/>
      <c r="AP430" s="14" t="str">
        <f t="shared" si="14"/>
        <v/>
      </c>
      <c r="AQ430" s="14" t="str">
        <f t="shared" si="15"/>
        <v/>
      </c>
    </row>
    <row r="431" spans="1:43" ht="14.5">
      <c r="A431" s="117"/>
      <c r="B431" s="201"/>
      <c r="C431" s="209"/>
      <c r="D431" s="210"/>
      <c r="E431" s="131"/>
      <c r="F431" s="132"/>
      <c r="G431" s="131"/>
      <c r="H431" s="117"/>
      <c r="I431" s="201"/>
      <c r="J431" s="201"/>
      <c r="K431" s="202"/>
      <c r="L431" s="202"/>
      <c r="M431" s="202"/>
      <c r="N431" s="201"/>
      <c r="O431" s="201"/>
      <c r="P431" s="202"/>
      <c r="Q431" s="202"/>
      <c r="R431" s="207"/>
      <c r="S431" s="204"/>
      <c r="T431" s="204"/>
      <c r="U431" s="205"/>
      <c r="V431" s="40" t="str" cm="1">
        <f t="array" ref="V4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1" s="15" t="str">
        <f>_xlfn.LET(_xlpm.var,MitarbeiterFTE[[#This Row],[Name]]&amp;"|"&amp;MitarbeiterFTE[[#This Row],[Vorhaben]]&amp;"|"&amp;MitarbeiterFTE[[#This Row],[Monat]]&amp;"|"&amp;MitarbeiterFTE[[#This Row],[Jahr]], IF(_xlpm.var="|||","input missing",_xlpm.var))</f>
        <v>input missing</v>
      </c>
      <c r="AB431" s="15" t="e">
        <f>_xlfn.LET(
_xlpm.start,DATE(MitarbeiterFTE[[#This Row],[Jahr]],MitarbeiterFTE[[#This Row],[Monat]],1),
_xlpm.end,EOMONTH(_xlpm.start,0),
NETWORKDAYS(_xlpm.start,_xlpm.end))</f>
        <v>#NUM!</v>
      </c>
      <c r="AC431" s="318" t="e">
        <f>MitarbeiterFTE[[#This Row],[BWD]]-MitarbeiterFTE[[#This Row],[Sum Abwesend]]</f>
        <v>#NUM!</v>
      </c>
      <c r="AD431" s="318">
        <f>SUMIFS(MitarbeiterFTE[BWD],MitarbeiterFTE[Jahr],MitarbeiterFTE[[#This Row],[Jahr]],MitarbeiterFTE[Name],MitarbeiterFTE[[#This Row],[Name]])</f>
        <v>0</v>
      </c>
      <c r="AE431" s="318">
        <f>SUMIFS(MitarbeiterFTE[NWD],MitarbeiterFTE[Jahr],MitarbeiterFTE[[#This Row],[Jahr]],MitarbeiterFTE[Name],MitarbeiterFTE[[#This Row],[Name]])</f>
        <v>0</v>
      </c>
      <c r="AF431" s="15" t="str">
        <f>IF(MitarbeiterFTE[[#This Row],[HS]]="ja",2,IF(MitarbeiterFTE[[#This Row],[Tech]]="ja",1,IF(MitarbeiterFTE[[#This Row],[Sonst]]="ja",0,"input missing")))</f>
        <v>input missing</v>
      </c>
      <c r="AG431" s="130"/>
      <c r="AH431" s="117"/>
      <c r="AI431" s="408"/>
      <c r="AJ431" s="404"/>
      <c r="AK431" s="412"/>
      <c r="AL431" s="15" cm="1">
        <f t="array" ref="AL4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1" s="15" t="str">
        <f>IF(Table6[[#This Row],[FT/WE]]=2,"",Table6[[#This Row],[Name]]&amp;Table6[[#This Row],[Tag]])</f>
        <v/>
      </c>
      <c r="AN431" s="117"/>
      <c r="AP431" s="14" t="str">
        <f t="shared" si="14"/>
        <v/>
      </c>
      <c r="AQ431" s="14" t="str">
        <f t="shared" si="15"/>
        <v/>
      </c>
    </row>
    <row r="432" spans="1:43" ht="14.5">
      <c r="A432" s="117"/>
      <c r="B432" s="201"/>
      <c r="C432" s="209"/>
      <c r="D432" s="210"/>
      <c r="E432" s="131"/>
      <c r="F432" s="132"/>
      <c r="G432" s="131"/>
      <c r="H432" s="117"/>
      <c r="I432" s="201"/>
      <c r="J432" s="201"/>
      <c r="K432" s="202"/>
      <c r="L432" s="202"/>
      <c r="M432" s="202"/>
      <c r="N432" s="201"/>
      <c r="O432" s="201"/>
      <c r="P432" s="202"/>
      <c r="Q432" s="202"/>
      <c r="R432" s="207"/>
      <c r="S432" s="204"/>
      <c r="T432" s="204"/>
      <c r="U432" s="205"/>
      <c r="V432" s="40" t="str" cm="1">
        <f t="array" ref="V4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2" s="15" t="str">
        <f>_xlfn.LET(_xlpm.var,MitarbeiterFTE[[#This Row],[Name]]&amp;"|"&amp;MitarbeiterFTE[[#This Row],[Vorhaben]]&amp;"|"&amp;MitarbeiterFTE[[#This Row],[Monat]]&amp;"|"&amp;MitarbeiterFTE[[#This Row],[Jahr]], IF(_xlpm.var="|||","input missing",_xlpm.var))</f>
        <v>input missing</v>
      </c>
      <c r="AB432" s="15" t="e">
        <f>_xlfn.LET(
_xlpm.start,DATE(MitarbeiterFTE[[#This Row],[Jahr]],MitarbeiterFTE[[#This Row],[Monat]],1),
_xlpm.end,EOMONTH(_xlpm.start,0),
NETWORKDAYS(_xlpm.start,_xlpm.end))</f>
        <v>#NUM!</v>
      </c>
      <c r="AC432" s="318" t="e">
        <f>MitarbeiterFTE[[#This Row],[BWD]]-MitarbeiterFTE[[#This Row],[Sum Abwesend]]</f>
        <v>#NUM!</v>
      </c>
      <c r="AD432" s="318">
        <f>SUMIFS(MitarbeiterFTE[BWD],MitarbeiterFTE[Jahr],MitarbeiterFTE[[#This Row],[Jahr]],MitarbeiterFTE[Name],MitarbeiterFTE[[#This Row],[Name]])</f>
        <v>0</v>
      </c>
      <c r="AE432" s="318">
        <f>SUMIFS(MitarbeiterFTE[NWD],MitarbeiterFTE[Jahr],MitarbeiterFTE[[#This Row],[Jahr]],MitarbeiterFTE[Name],MitarbeiterFTE[[#This Row],[Name]])</f>
        <v>0</v>
      </c>
      <c r="AF432" s="15" t="str">
        <f>IF(MitarbeiterFTE[[#This Row],[HS]]="ja",2,IF(MitarbeiterFTE[[#This Row],[Tech]]="ja",1,IF(MitarbeiterFTE[[#This Row],[Sonst]]="ja",0,"input missing")))</f>
        <v>input missing</v>
      </c>
      <c r="AG432" s="130"/>
      <c r="AH432" s="117"/>
      <c r="AI432" s="408"/>
      <c r="AJ432" s="404"/>
      <c r="AK432" s="412"/>
      <c r="AL432" s="15" cm="1">
        <f t="array" ref="AL4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2" s="15" t="str">
        <f>IF(Table6[[#This Row],[FT/WE]]=2,"",Table6[[#This Row],[Name]]&amp;Table6[[#This Row],[Tag]])</f>
        <v/>
      </c>
      <c r="AN432" s="117"/>
      <c r="AP432" s="14" t="str">
        <f t="shared" si="14"/>
        <v/>
      </c>
      <c r="AQ432" s="14" t="str">
        <f t="shared" si="15"/>
        <v/>
      </c>
    </row>
    <row r="433" spans="1:43" ht="14.5">
      <c r="A433" s="117"/>
      <c r="B433" s="201"/>
      <c r="C433" s="209"/>
      <c r="D433" s="210"/>
      <c r="E433" s="131"/>
      <c r="F433" s="132"/>
      <c r="G433" s="131"/>
      <c r="H433" s="117"/>
      <c r="I433" s="201"/>
      <c r="J433" s="201"/>
      <c r="K433" s="202"/>
      <c r="L433" s="202"/>
      <c r="M433" s="202"/>
      <c r="N433" s="201"/>
      <c r="O433" s="201"/>
      <c r="P433" s="202"/>
      <c r="Q433" s="202"/>
      <c r="R433" s="207"/>
      <c r="S433" s="204"/>
      <c r="T433" s="204"/>
      <c r="U433" s="205"/>
      <c r="V433" s="40" t="str" cm="1">
        <f t="array" ref="V4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3" s="15" t="str">
        <f>_xlfn.LET(_xlpm.var,MitarbeiterFTE[[#This Row],[Name]]&amp;"|"&amp;MitarbeiterFTE[[#This Row],[Vorhaben]]&amp;"|"&amp;MitarbeiterFTE[[#This Row],[Monat]]&amp;"|"&amp;MitarbeiterFTE[[#This Row],[Jahr]], IF(_xlpm.var="|||","input missing",_xlpm.var))</f>
        <v>input missing</v>
      </c>
      <c r="AB433" s="15" t="e">
        <f>_xlfn.LET(
_xlpm.start,DATE(MitarbeiterFTE[[#This Row],[Jahr]],MitarbeiterFTE[[#This Row],[Monat]],1),
_xlpm.end,EOMONTH(_xlpm.start,0),
NETWORKDAYS(_xlpm.start,_xlpm.end))</f>
        <v>#NUM!</v>
      </c>
      <c r="AC433" s="318" t="e">
        <f>MitarbeiterFTE[[#This Row],[BWD]]-MitarbeiterFTE[[#This Row],[Sum Abwesend]]</f>
        <v>#NUM!</v>
      </c>
      <c r="AD433" s="318">
        <f>SUMIFS(MitarbeiterFTE[BWD],MitarbeiterFTE[Jahr],MitarbeiterFTE[[#This Row],[Jahr]],MitarbeiterFTE[Name],MitarbeiterFTE[[#This Row],[Name]])</f>
        <v>0</v>
      </c>
      <c r="AE433" s="318">
        <f>SUMIFS(MitarbeiterFTE[NWD],MitarbeiterFTE[Jahr],MitarbeiterFTE[[#This Row],[Jahr]],MitarbeiterFTE[Name],MitarbeiterFTE[[#This Row],[Name]])</f>
        <v>0</v>
      </c>
      <c r="AF433" s="15" t="str">
        <f>IF(MitarbeiterFTE[[#This Row],[HS]]="ja",2,IF(MitarbeiterFTE[[#This Row],[Tech]]="ja",1,IF(MitarbeiterFTE[[#This Row],[Sonst]]="ja",0,"input missing")))</f>
        <v>input missing</v>
      </c>
      <c r="AG433" s="130"/>
      <c r="AH433" s="117"/>
      <c r="AI433" s="408"/>
      <c r="AJ433" s="404"/>
      <c r="AK433" s="412"/>
      <c r="AL433" s="15" cm="1">
        <f t="array" ref="AL4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3" s="15" t="str">
        <f>IF(Table6[[#This Row],[FT/WE]]=2,"",Table6[[#This Row],[Name]]&amp;Table6[[#This Row],[Tag]])</f>
        <v/>
      </c>
      <c r="AN433" s="117"/>
      <c r="AP433" s="14" t="str">
        <f t="shared" si="14"/>
        <v/>
      </c>
      <c r="AQ433" s="14" t="str">
        <f t="shared" si="15"/>
        <v/>
      </c>
    </row>
    <row r="434" spans="1:43" ht="14.5">
      <c r="A434" s="117"/>
      <c r="B434" s="201"/>
      <c r="C434" s="209"/>
      <c r="D434" s="210"/>
      <c r="E434" s="131"/>
      <c r="F434" s="132"/>
      <c r="G434" s="131"/>
      <c r="H434" s="117"/>
      <c r="I434" s="201"/>
      <c r="J434" s="201"/>
      <c r="K434" s="202"/>
      <c r="L434" s="202"/>
      <c r="M434" s="202"/>
      <c r="N434" s="201"/>
      <c r="O434" s="201"/>
      <c r="P434" s="202"/>
      <c r="Q434" s="202"/>
      <c r="R434" s="207"/>
      <c r="S434" s="204"/>
      <c r="T434" s="204"/>
      <c r="U434" s="205"/>
      <c r="V434" s="40" t="str" cm="1">
        <f t="array" ref="V4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4" s="15" t="str">
        <f>_xlfn.LET(_xlpm.var,MitarbeiterFTE[[#This Row],[Name]]&amp;"|"&amp;MitarbeiterFTE[[#This Row],[Vorhaben]]&amp;"|"&amp;MitarbeiterFTE[[#This Row],[Monat]]&amp;"|"&amp;MitarbeiterFTE[[#This Row],[Jahr]], IF(_xlpm.var="|||","input missing",_xlpm.var))</f>
        <v>input missing</v>
      </c>
      <c r="AB434" s="15" t="e">
        <f>_xlfn.LET(
_xlpm.start,DATE(MitarbeiterFTE[[#This Row],[Jahr]],MitarbeiterFTE[[#This Row],[Monat]],1),
_xlpm.end,EOMONTH(_xlpm.start,0),
NETWORKDAYS(_xlpm.start,_xlpm.end))</f>
        <v>#NUM!</v>
      </c>
      <c r="AC434" s="318" t="e">
        <f>MitarbeiterFTE[[#This Row],[BWD]]-MitarbeiterFTE[[#This Row],[Sum Abwesend]]</f>
        <v>#NUM!</v>
      </c>
      <c r="AD434" s="318">
        <f>SUMIFS(MitarbeiterFTE[BWD],MitarbeiterFTE[Jahr],MitarbeiterFTE[[#This Row],[Jahr]],MitarbeiterFTE[Name],MitarbeiterFTE[[#This Row],[Name]])</f>
        <v>0</v>
      </c>
      <c r="AE434" s="318">
        <f>SUMIFS(MitarbeiterFTE[NWD],MitarbeiterFTE[Jahr],MitarbeiterFTE[[#This Row],[Jahr]],MitarbeiterFTE[Name],MitarbeiterFTE[[#This Row],[Name]])</f>
        <v>0</v>
      </c>
      <c r="AF434" s="15" t="str">
        <f>IF(MitarbeiterFTE[[#This Row],[HS]]="ja",2,IF(MitarbeiterFTE[[#This Row],[Tech]]="ja",1,IF(MitarbeiterFTE[[#This Row],[Sonst]]="ja",0,"input missing")))</f>
        <v>input missing</v>
      </c>
      <c r="AG434" s="130"/>
      <c r="AH434" s="117"/>
      <c r="AI434" s="408"/>
      <c r="AJ434" s="404"/>
      <c r="AK434" s="412"/>
      <c r="AL434" s="15" cm="1">
        <f t="array" ref="AL4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4" s="15" t="str">
        <f>IF(Table6[[#This Row],[FT/WE]]=2,"",Table6[[#This Row],[Name]]&amp;Table6[[#This Row],[Tag]])</f>
        <v/>
      </c>
      <c r="AN434" s="117"/>
      <c r="AP434" s="14" t="str">
        <f t="shared" si="14"/>
        <v/>
      </c>
      <c r="AQ434" s="14" t="str">
        <f t="shared" si="15"/>
        <v/>
      </c>
    </row>
    <row r="435" spans="1:43" ht="14.5">
      <c r="A435" s="117"/>
      <c r="B435" s="201"/>
      <c r="C435" s="209"/>
      <c r="D435" s="210"/>
      <c r="E435" s="131"/>
      <c r="F435" s="132"/>
      <c r="G435" s="131"/>
      <c r="H435" s="117"/>
      <c r="I435" s="201"/>
      <c r="J435" s="201"/>
      <c r="K435" s="202"/>
      <c r="L435" s="202"/>
      <c r="M435" s="202"/>
      <c r="N435" s="201"/>
      <c r="O435" s="201"/>
      <c r="P435" s="202"/>
      <c r="Q435" s="202"/>
      <c r="R435" s="207"/>
      <c r="S435" s="204"/>
      <c r="T435" s="204"/>
      <c r="U435" s="205"/>
      <c r="V435" s="40" t="str" cm="1">
        <f t="array" ref="V4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5" s="15" t="str">
        <f>_xlfn.LET(_xlpm.var,MitarbeiterFTE[[#This Row],[Name]]&amp;"|"&amp;MitarbeiterFTE[[#This Row],[Vorhaben]]&amp;"|"&amp;MitarbeiterFTE[[#This Row],[Monat]]&amp;"|"&amp;MitarbeiterFTE[[#This Row],[Jahr]], IF(_xlpm.var="|||","input missing",_xlpm.var))</f>
        <v>input missing</v>
      </c>
      <c r="AB435" s="15" t="e">
        <f>_xlfn.LET(
_xlpm.start,DATE(MitarbeiterFTE[[#This Row],[Jahr]],MitarbeiterFTE[[#This Row],[Monat]],1),
_xlpm.end,EOMONTH(_xlpm.start,0),
NETWORKDAYS(_xlpm.start,_xlpm.end))</f>
        <v>#NUM!</v>
      </c>
      <c r="AC435" s="318" t="e">
        <f>MitarbeiterFTE[[#This Row],[BWD]]-MitarbeiterFTE[[#This Row],[Sum Abwesend]]</f>
        <v>#NUM!</v>
      </c>
      <c r="AD435" s="318">
        <f>SUMIFS(MitarbeiterFTE[BWD],MitarbeiterFTE[Jahr],MitarbeiterFTE[[#This Row],[Jahr]],MitarbeiterFTE[Name],MitarbeiterFTE[[#This Row],[Name]])</f>
        <v>0</v>
      </c>
      <c r="AE435" s="318">
        <f>SUMIFS(MitarbeiterFTE[NWD],MitarbeiterFTE[Jahr],MitarbeiterFTE[[#This Row],[Jahr]],MitarbeiterFTE[Name],MitarbeiterFTE[[#This Row],[Name]])</f>
        <v>0</v>
      </c>
      <c r="AF435" s="15" t="str">
        <f>IF(MitarbeiterFTE[[#This Row],[HS]]="ja",2,IF(MitarbeiterFTE[[#This Row],[Tech]]="ja",1,IF(MitarbeiterFTE[[#This Row],[Sonst]]="ja",0,"input missing")))</f>
        <v>input missing</v>
      </c>
      <c r="AG435" s="130"/>
      <c r="AH435" s="117"/>
      <c r="AI435" s="408"/>
      <c r="AJ435" s="404"/>
      <c r="AK435" s="412"/>
      <c r="AL435" s="15" cm="1">
        <f t="array" ref="AL4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5" s="15" t="str">
        <f>IF(Table6[[#This Row],[FT/WE]]=2,"",Table6[[#This Row],[Name]]&amp;Table6[[#This Row],[Tag]])</f>
        <v/>
      </c>
      <c r="AN435" s="117"/>
      <c r="AP435" s="14" t="str">
        <f t="shared" si="14"/>
        <v/>
      </c>
      <c r="AQ435" s="14" t="str">
        <f t="shared" si="15"/>
        <v/>
      </c>
    </row>
    <row r="436" spans="1:43" ht="14.5">
      <c r="A436" s="117"/>
      <c r="B436" s="201"/>
      <c r="C436" s="209"/>
      <c r="D436" s="210"/>
      <c r="E436" s="131"/>
      <c r="F436" s="132"/>
      <c r="G436" s="131"/>
      <c r="H436" s="117"/>
      <c r="I436" s="201"/>
      <c r="J436" s="201"/>
      <c r="K436" s="202"/>
      <c r="L436" s="202"/>
      <c r="M436" s="202"/>
      <c r="N436" s="201"/>
      <c r="O436" s="201"/>
      <c r="P436" s="202"/>
      <c r="Q436" s="202"/>
      <c r="R436" s="207"/>
      <c r="S436" s="204"/>
      <c r="T436" s="204"/>
      <c r="U436" s="205"/>
      <c r="V436" s="40" t="str" cm="1">
        <f t="array" ref="V4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6" s="15" t="str">
        <f>_xlfn.LET(_xlpm.var,MitarbeiterFTE[[#This Row],[Name]]&amp;"|"&amp;MitarbeiterFTE[[#This Row],[Vorhaben]]&amp;"|"&amp;MitarbeiterFTE[[#This Row],[Monat]]&amp;"|"&amp;MitarbeiterFTE[[#This Row],[Jahr]], IF(_xlpm.var="|||","input missing",_xlpm.var))</f>
        <v>input missing</v>
      </c>
      <c r="AB436" s="15" t="e">
        <f>_xlfn.LET(
_xlpm.start,DATE(MitarbeiterFTE[[#This Row],[Jahr]],MitarbeiterFTE[[#This Row],[Monat]],1),
_xlpm.end,EOMONTH(_xlpm.start,0),
NETWORKDAYS(_xlpm.start,_xlpm.end))</f>
        <v>#NUM!</v>
      </c>
      <c r="AC436" s="318" t="e">
        <f>MitarbeiterFTE[[#This Row],[BWD]]-MitarbeiterFTE[[#This Row],[Sum Abwesend]]</f>
        <v>#NUM!</v>
      </c>
      <c r="AD436" s="318">
        <f>SUMIFS(MitarbeiterFTE[BWD],MitarbeiterFTE[Jahr],MitarbeiterFTE[[#This Row],[Jahr]],MitarbeiterFTE[Name],MitarbeiterFTE[[#This Row],[Name]])</f>
        <v>0</v>
      </c>
      <c r="AE436" s="318">
        <f>SUMIFS(MitarbeiterFTE[NWD],MitarbeiterFTE[Jahr],MitarbeiterFTE[[#This Row],[Jahr]],MitarbeiterFTE[Name],MitarbeiterFTE[[#This Row],[Name]])</f>
        <v>0</v>
      </c>
      <c r="AF436" s="15" t="str">
        <f>IF(MitarbeiterFTE[[#This Row],[HS]]="ja",2,IF(MitarbeiterFTE[[#This Row],[Tech]]="ja",1,IF(MitarbeiterFTE[[#This Row],[Sonst]]="ja",0,"input missing")))</f>
        <v>input missing</v>
      </c>
      <c r="AG436" s="130"/>
      <c r="AH436" s="117"/>
      <c r="AI436" s="408"/>
      <c r="AJ436" s="404"/>
      <c r="AK436" s="412"/>
      <c r="AL436" s="15" cm="1">
        <f t="array" ref="AL4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6" s="15" t="str">
        <f>IF(Table6[[#This Row],[FT/WE]]=2,"",Table6[[#This Row],[Name]]&amp;Table6[[#This Row],[Tag]])</f>
        <v/>
      </c>
      <c r="AN436" s="117"/>
      <c r="AP436" s="14" t="str">
        <f t="shared" si="14"/>
        <v/>
      </c>
      <c r="AQ436" s="14" t="str">
        <f t="shared" si="15"/>
        <v/>
      </c>
    </row>
    <row r="437" spans="1:43" ht="14.5">
      <c r="A437" s="117"/>
      <c r="B437" s="201"/>
      <c r="C437" s="209"/>
      <c r="D437" s="210"/>
      <c r="E437" s="131"/>
      <c r="F437" s="132"/>
      <c r="G437" s="131"/>
      <c r="H437" s="117"/>
      <c r="I437" s="201"/>
      <c r="J437" s="201"/>
      <c r="K437" s="202"/>
      <c r="L437" s="202"/>
      <c r="M437" s="202"/>
      <c r="N437" s="201"/>
      <c r="O437" s="201"/>
      <c r="P437" s="202"/>
      <c r="Q437" s="202"/>
      <c r="R437" s="207"/>
      <c r="S437" s="204"/>
      <c r="T437" s="204"/>
      <c r="U437" s="205"/>
      <c r="V437" s="40" t="str" cm="1">
        <f t="array" ref="V4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7" s="15" t="str">
        <f>_xlfn.LET(_xlpm.var,MitarbeiterFTE[[#This Row],[Name]]&amp;"|"&amp;MitarbeiterFTE[[#This Row],[Vorhaben]]&amp;"|"&amp;MitarbeiterFTE[[#This Row],[Monat]]&amp;"|"&amp;MitarbeiterFTE[[#This Row],[Jahr]], IF(_xlpm.var="|||","input missing",_xlpm.var))</f>
        <v>input missing</v>
      </c>
      <c r="AB437" s="15" t="e">
        <f>_xlfn.LET(
_xlpm.start,DATE(MitarbeiterFTE[[#This Row],[Jahr]],MitarbeiterFTE[[#This Row],[Monat]],1),
_xlpm.end,EOMONTH(_xlpm.start,0),
NETWORKDAYS(_xlpm.start,_xlpm.end))</f>
        <v>#NUM!</v>
      </c>
      <c r="AC437" s="318" t="e">
        <f>MitarbeiterFTE[[#This Row],[BWD]]-MitarbeiterFTE[[#This Row],[Sum Abwesend]]</f>
        <v>#NUM!</v>
      </c>
      <c r="AD437" s="318">
        <f>SUMIFS(MitarbeiterFTE[BWD],MitarbeiterFTE[Jahr],MitarbeiterFTE[[#This Row],[Jahr]],MitarbeiterFTE[Name],MitarbeiterFTE[[#This Row],[Name]])</f>
        <v>0</v>
      </c>
      <c r="AE437" s="318">
        <f>SUMIFS(MitarbeiterFTE[NWD],MitarbeiterFTE[Jahr],MitarbeiterFTE[[#This Row],[Jahr]],MitarbeiterFTE[Name],MitarbeiterFTE[[#This Row],[Name]])</f>
        <v>0</v>
      </c>
      <c r="AF437" s="15" t="str">
        <f>IF(MitarbeiterFTE[[#This Row],[HS]]="ja",2,IF(MitarbeiterFTE[[#This Row],[Tech]]="ja",1,IF(MitarbeiterFTE[[#This Row],[Sonst]]="ja",0,"input missing")))</f>
        <v>input missing</v>
      </c>
      <c r="AG437" s="130"/>
      <c r="AH437" s="117"/>
      <c r="AI437" s="408"/>
      <c r="AJ437" s="404"/>
      <c r="AK437" s="412"/>
      <c r="AL437" s="15" cm="1">
        <f t="array" ref="AL4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7" s="15" t="str">
        <f>IF(Table6[[#This Row],[FT/WE]]=2,"",Table6[[#This Row],[Name]]&amp;Table6[[#This Row],[Tag]])</f>
        <v/>
      </c>
      <c r="AN437" s="117"/>
      <c r="AP437" s="14" t="str">
        <f t="shared" si="14"/>
        <v/>
      </c>
      <c r="AQ437" s="14" t="str">
        <f t="shared" si="15"/>
        <v/>
      </c>
    </row>
    <row r="438" spans="1:43" ht="14.5">
      <c r="A438" s="117"/>
      <c r="B438" s="201"/>
      <c r="C438" s="209"/>
      <c r="D438" s="210"/>
      <c r="E438" s="131"/>
      <c r="F438" s="132"/>
      <c r="G438" s="131"/>
      <c r="H438" s="117"/>
      <c r="I438" s="201"/>
      <c r="J438" s="201"/>
      <c r="K438" s="202"/>
      <c r="L438" s="202"/>
      <c r="M438" s="202"/>
      <c r="N438" s="201"/>
      <c r="O438" s="201"/>
      <c r="P438" s="202"/>
      <c r="Q438" s="202"/>
      <c r="R438" s="207"/>
      <c r="S438" s="204"/>
      <c r="T438" s="204"/>
      <c r="U438" s="205"/>
      <c r="V438" s="40" t="str" cm="1">
        <f t="array" ref="V4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8" s="15" t="str">
        <f>_xlfn.LET(_xlpm.var,MitarbeiterFTE[[#This Row],[Name]]&amp;"|"&amp;MitarbeiterFTE[[#This Row],[Vorhaben]]&amp;"|"&amp;MitarbeiterFTE[[#This Row],[Monat]]&amp;"|"&amp;MitarbeiterFTE[[#This Row],[Jahr]], IF(_xlpm.var="|||","input missing",_xlpm.var))</f>
        <v>input missing</v>
      </c>
      <c r="AB438" s="15" t="e">
        <f>_xlfn.LET(
_xlpm.start,DATE(MitarbeiterFTE[[#This Row],[Jahr]],MitarbeiterFTE[[#This Row],[Monat]],1),
_xlpm.end,EOMONTH(_xlpm.start,0),
NETWORKDAYS(_xlpm.start,_xlpm.end))</f>
        <v>#NUM!</v>
      </c>
      <c r="AC438" s="318" t="e">
        <f>MitarbeiterFTE[[#This Row],[BWD]]-MitarbeiterFTE[[#This Row],[Sum Abwesend]]</f>
        <v>#NUM!</v>
      </c>
      <c r="AD438" s="318">
        <f>SUMIFS(MitarbeiterFTE[BWD],MitarbeiterFTE[Jahr],MitarbeiterFTE[[#This Row],[Jahr]],MitarbeiterFTE[Name],MitarbeiterFTE[[#This Row],[Name]])</f>
        <v>0</v>
      </c>
      <c r="AE438" s="318">
        <f>SUMIFS(MitarbeiterFTE[NWD],MitarbeiterFTE[Jahr],MitarbeiterFTE[[#This Row],[Jahr]],MitarbeiterFTE[Name],MitarbeiterFTE[[#This Row],[Name]])</f>
        <v>0</v>
      </c>
      <c r="AF438" s="15" t="str">
        <f>IF(MitarbeiterFTE[[#This Row],[HS]]="ja",2,IF(MitarbeiterFTE[[#This Row],[Tech]]="ja",1,IF(MitarbeiterFTE[[#This Row],[Sonst]]="ja",0,"input missing")))</f>
        <v>input missing</v>
      </c>
      <c r="AG438" s="130"/>
      <c r="AH438" s="117"/>
      <c r="AI438" s="408"/>
      <c r="AJ438" s="404"/>
      <c r="AK438" s="412"/>
      <c r="AL438" s="15" cm="1">
        <f t="array" ref="AL4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8" s="15" t="str">
        <f>IF(Table6[[#This Row],[FT/WE]]=2,"",Table6[[#This Row],[Name]]&amp;Table6[[#This Row],[Tag]])</f>
        <v/>
      </c>
      <c r="AN438" s="117"/>
      <c r="AP438" s="14" t="str">
        <f t="shared" si="14"/>
        <v/>
      </c>
      <c r="AQ438" s="14" t="str">
        <f t="shared" si="15"/>
        <v/>
      </c>
    </row>
    <row r="439" spans="1:43" ht="14.5">
      <c r="A439" s="117"/>
      <c r="B439" s="201"/>
      <c r="C439" s="209"/>
      <c r="D439" s="210"/>
      <c r="E439" s="131"/>
      <c r="F439" s="132"/>
      <c r="G439" s="131"/>
      <c r="H439" s="117"/>
      <c r="I439" s="201"/>
      <c r="J439" s="201"/>
      <c r="K439" s="202"/>
      <c r="L439" s="202"/>
      <c r="M439" s="202"/>
      <c r="N439" s="201"/>
      <c r="O439" s="201"/>
      <c r="P439" s="202"/>
      <c r="Q439" s="202"/>
      <c r="R439" s="207"/>
      <c r="S439" s="204"/>
      <c r="T439" s="204"/>
      <c r="U439" s="205"/>
      <c r="V439" s="40" t="str" cm="1">
        <f t="array" ref="V4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39" s="15" t="str">
        <f>_xlfn.LET(_xlpm.var,MitarbeiterFTE[[#This Row],[Name]]&amp;"|"&amp;MitarbeiterFTE[[#This Row],[Vorhaben]]&amp;"|"&amp;MitarbeiterFTE[[#This Row],[Monat]]&amp;"|"&amp;MitarbeiterFTE[[#This Row],[Jahr]], IF(_xlpm.var="|||","input missing",_xlpm.var))</f>
        <v>input missing</v>
      </c>
      <c r="AB439" s="15" t="e">
        <f>_xlfn.LET(
_xlpm.start,DATE(MitarbeiterFTE[[#This Row],[Jahr]],MitarbeiterFTE[[#This Row],[Monat]],1),
_xlpm.end,EOMONTH(_xlpm.start,0),
NETWORKDAYS(_xlpm.start,_xlpm.end))</f>
        <v>#NUM!</v>
      </c>
      <c r="AC439" s="318" t="e">
        <f>MitarbeiterFTE[[#This Row],[BWD]]-MitarbeiterFTE[[#This Row],[Sum Abwesend]]</f>
        <v>#NUM!</v>
      </c>
      <c r="AD439" s="318">
        <f>SUMIFS(MitarbeiterFTE[BWD],MitarbeiterFTE[Jahr],MitarbeiterFTE[[#This Row],[Jahr]],MitarbeiterFTE[Name],MitarbeiterFTE[[#This Row],[Name]])</f>
        <v>0</v>
      </c>
      <c r="AE439" s="318">
        <f>SUMIFS(MitarbeiterFTE[NWD],MitarbeiterFTE[Jahr],MitarbeiterFTE[[#This Row],[Jahr]],MitarbeiterFTE[Name],MitarbeiterFTE[[#This Row],[Name]])</f>
        <v>0</v>
      </c>
      <c r="AF439" s="15" t="str">
        <f>IF(MitarbeiterFTE[[#This Row],[HS]]="ja",2,IF(MitarbeiterFTE[[#This Row],[Tech]]="ja",1,IF(MitarbeiterFTE[[#This Row],[Sonst]]="ja",0,"input missing")))</f>
        <v>input missing</v>
      </c>
      <c r="AG439" s="130"/>
      <c r="AH439" s="117"/>
      <c r="AI439" s="408"/>
      <c r="AJ439" s="404"/>
      <c r="AK439" s="412"/>
      <c r="AL439" s="15" cm="1">
        <f t="array" ref="AL4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39" s="15" t="str">
        <f>IF(Table6[[#This Row],[FT/WE]]=2,"",Table6[[#This Row],[Name]]&amp;Table6[[#This Row],[Tag]])</f>
        <v/>
      </c>
      <c r="AN439" s="117"/>
      <c r="AP439" s="14" t="str">
        <f t="shared" si="14"/>
        <v/>
      </c>
      <c r="AQ439" s="14" t="str">
        <f t="shared" si="15"/>
        <v/>
      </c>
    </row>
    <row r="440" spans="1:43" ht="14.5">
      <c r="A440" s="117"/>
      <c r="B440" s="201"/>
      <c r="C440" s="209"/>
      <c r="D440" s="210"/>
      <c r="E440" s="131"/>
      <c r="F440" s="132"/>
      <c r="G440" s="131"/>
      <c r="H440" s="117"/>
      <c r="I440" s="201"/>
      <c r="J440" s="201"/>
      <c r="K440" s="202"/>
      <c r="L440" s="202"/>
      <c r="M440" s="202"/>
      <c r="N440" s="201"/>
      <c r="O440" s="201"/>
      <c r="P440" s="202"/>
      <c r="Q440" s="202"/>
      <c r="R440" s="207"/>
      <c r="S440" s="204"/>
      <c r="T440" s="204"/>
      <c r="U440" s="205"/>
      <c r="V440" s="40" t="str" cm="1">
        <f t="array" ref="V4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0" s="15" t="str">
        <f>_xlfn.LET(_xlpm.var,MitarbeiterFTE[[#This Row],[Name]]&amp;"|"&amp;MitarbeiterFTE[[#This Row],[Vorhaben]]&amp;"|"&amp;MitarbeiterFTE[[#This Row],[Monat]]&amp;"|"&amp;MitarbeiterFTE[[#This Row],[Jahr]], IF(_xlpm.var="|||","input missing",_xlpm.var))</f>
        <v>input missing</v>
      </c>
      <c r="AB440" s="15" t="e">
        <f>_xlfn.LET(
_xlpm.start,DATE(MitarbeiterFTE[[#This Row],[Jahr]],MitarbeiterFTE[[#This Row],[Monat]],1),
_xlpm.end,EOMONTH(_xlpm.start,0),
NETWORKDAYS(_xlpm.start,_xlpm.end))</f>
        <v>#NUM!</v>
      </c>
      <c r="AC440" s="318" t="e">
        <f>MitarbeiterFTE[[#This Row],[BWD]]-MitarbeiterFTE[[#This Row],[Sum Abwesend]]</f>
        <v>#NUM!</v>
      </c>
      <c r="AD440" s="318">
        <f>SUMIFS(MitarbeiterFTE[BWD],MitarbeiterFTE[Jahr],MitarbeiterFTE[[#This Row],[Jahr]],MitarbeiterFTE[Name],MitarbeiterFTE[[#This Row],[Name]])</f>
        <v>0</v>
      </c>
      <c r="AE440" s="318">
        <f>SUMIFS(MitarbeiterFTE[NWD],MitarbeiterFTE[Jahr],MitarbeiterFTE[[#This Row],[Jahr]],MitarbeiterFTE[Name],MitarbeiterFTE[[#This Row],[Name]])</f>
        <v>0</v>
      </c>
      <c r="AF440" s="15" t="str">
        <f>IF(MitarbeiterFTE[[#This Row],[HS]]="ja",2,IF(MitarbeiterFTE[[#This Row],[Tech]]="ja",1,IF(MitarbeiterFTE[[#This Row],[Sonst]]="ja",0,"input missing")))</f>
        <v>input missing</v>
      </c>
      <c r="AG440" s="130"/>
      <c r="AH440" s="117"/>
      <c r="AI440" s="408"/>
      <c r="AJ440" s="404"/>
      <c r="AK440" s="412"/>
      <c r="AL440" s="15" cm="1">
        <f t="array" ref="AL4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0" s="15" t="str">
        <f>IF(Table6[[#This Row],[FT/WE]]=2,"",Table6[[#This Row],[Name]]&amp;Table6[[#This Row],[Tag]])</f>
        <v/>
      </c>
      <c r="AN440" s="117"/>
      <c r="AP440" s="14" t="str">
        <f t="shared" si="14"/>
        <v/>
      </c>
      <c r="AQ440" s="14" t="str">
        <f t="shared" si="15"/>
        <v/>
      </c>
    </row>
    <row r="441" spans="1:43" ht="14.5">
      <c r="A441" s="117"/>
      <c r="B441" s="201"/>
      <c r="C441" s="209"/>
      <c r="D441" s="210"/>
      <c r="E441" s="131"/>
      <c r="F441" s="132"/>
      <c r="G441" s="131"/>
      <c r="H441" s="117"/>
      <c r="I441" s="201"/>
      <c r="J441" s="201"/>
      <c r="K441" s="202"/>
      <c r="L441" s="202"/>
      <c r="M441" s="202"/>
      <c r="N441" s="201"/>
      <c r="O441" s="201"/>
      <c r="P441" s="202"/>
      <c r="Q441" s="202"/>
      <c r="R441" s="207"/>
      <c r="S441" s="204"/>
      <c r="T441" s="204"/>
      <c r="U441" s="205"/>
      <c r="V441" s="40" t="str" cm="1">
        <f t="array" ref="V4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1" s="15" t="str">
        <f>_xlfn.LET(_xlpm.var,MitarbeiterFTE[[#This Row],[Name]]&amp;"|"&amp;MitarbeiterFTE[[#This Row],[Vorhaben]]&amp;"|"&amp;MitarbeiterFTE[[#This Row],[Monat]]&amp;"|"&amp;MitarbeiterFTE[[#This Row],[Jahr]], IF(_xlpm.var="|||","input missing",_xlpm.var))</f>
        <v>input missing</v>
      </c>
      <c r="AB441" s="15" t="e">
        <f>_xlfn.LET(
_xlpm.start,DATE(MitarbeiterFTE[[#This Row],[Jahr]],MitarbeiterFTE[[#This Row],[Monat]],1),
_xlpm.end,EOMONTH(_xlpm.start,0),
NETWORKDAYS(_xlpm.start,_xlpm.end))</f>
        <v>#NUM!</v>
      </c>
      <c r="AC441" s="318" t="e">
        <f>MitarbeiterFTE[[#This Row],[BWD]]-MitarbeiterFTE[[#This Row],[Sum Abwesend]]</f>
        <v>#NUM!</v>
      </c>
      <c r="AD441" s="318">
        <f>SUMIFS(MitarbeiterFTE[BWD],MitarbeiterFTE[Jahr],MitarbeiterFTE[[#This Row],[Jahr]],MitarbeiterFTE[Name],MitarbeiterFTE[[#This Row],[Name]])</f>
        <v>0</v>
      </c>
      <c r="AE441" s="318">
        <f>SUMIFS(MitarbeiterFTE[NWD],MitarbeiterFTE[Jahr],MitarbeiterFTE[[#This Row],[Jahr]],MitarbeiterFTE[Name],MitarbeiterFTE[[#This Row],[Name]])</f>
        <v>0</v>
      </c>
      <c r="AF441" s="15" t="str">
        <f>IF(MitarbeiterFTE[[#This Row],[HS]]="ja",2,IF(MitarbeiterFTE[[#This Row],[Tech]]="ja",1,IF(MitarbeiterFTE[[#This Row],[Sonst]]="ja",0,"input missing")))</f>
        <v>input missing</v>
      </c>
      <c r="AG441" s="130"/>
      <c r="AH441" s="117"/>
      <c r="AI441" s="408"/>
      <c r="AJ441" s="404"/>
      <c r="AK441" s="412"/>
      <c r="AL441" s="15" cm="1">
        <f t="array" ref="AL4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1" s="15" t="str">
        <f>IF(Table6[[#This Row],[FT/WE]]=2,"",Table6[[#This Row],[Name]]&amp;Table6[[#This Row],[Tag]])</f>
        <v/>
      </c>
      <c r="AN441" s="117"/>
      <c r="AP441" s="14" t="str">
        <f t="shared" si="14"/>
        <v/>
      </c>
      <c r="AQ441" s="14" t="str">
        <f t="shared" si="15"/>
        <v/>
      </c>
    </row>
    <row r="442" spans="1:43" ht="14.5">
      <c r="A442" s="117"/>
      <c r="B442" s="201"/>
      <c r="C442" s="209"/>
      <c r="D442" s="210"/>
      <c r="E442" s="131"/>
      <c r="F442" s="132"/>
      <c r="G442" s="131"/>
      <c r="H442" s="117"/>
      <c r="I442" s="201"/>
      <c r="J442" s="201"/>
      <c r="K442" s="202"/>
      <c r="L442" s="202"/>
      <c r="M442" s="202"/>
      <c r="N442" s="201"/>
      <c r="O442" s="201"/>
      <c r="P442" s="202"/>
      <c r="Q442" s="202"/>
      <c r="R442" s="207"/>
      <c r="S442" s="204"/>
      <c r="T442" s="204"/>
      <c r="U442" s="205"/>
      <c r="V442" s="40" t="str" cm="1">
        <f t="array" ref="V4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2" s="15" t="str">
        <f>_xlfn.LET(_xlpm.var,MitarbeiterFTE[[#This Row],[Name]]&amp;"|"&amp;MitarbeiterFTE[[#This Row],[Vorhaben]]&amp;"|"&amp;MitarbeiterFTE[[#This Row],[Monat]]&amp;"|"&amp;MitarbeiterFTE[[#This Row],[Jahr]], IF(_xlpm.var="|||","input missing",_xlpm.var))</f>
        <v>input missing</v>
      </c>
      <c r="AB442" s="15" t="e">
        <f>_xlfn.LET(
_xlpm.start,DATE(MitarbeiterFTE[[#This Row],[Jahr]],MitarbeiterFTE[[#This Row],[Monat]],1),
_xlpm.end,EOMONTH(_xlpm.start,0),
NETWORKDAYS(_xlpm.start,_xlpm.end))</f>
        <v>#NUM!</v>
      </c>
      <c r="AC442" s="318" t="e">
        <f>MitarbeiterFTE[[#This Row],[BWD]]-MitarbeiterFTE[[#This Row],[Sum Abwesend]]</f>
        <v>#NUM!</v>
      </c>
      <c r="AD442" s="318">
        <f>SUMIFS(MitarbeiterFTE[BWD],MitarbeiterFTE[Jahr],MitarbeiterFTE[[#This Row],[Jahr]],MitarbeiterFTE[Name],MitarbeiterFTE[[#This Row],[Name]])</f>
        <v>0</v>
      </c>
      <c r="AE442" s="318">
        <f>SUMIFS(MitarbeiterFTE[NWD],MitarbeiterFTE[Jahr],MitarbeiterFTE[[#This Row],[Jahr]],MitarbeiterFTE[Name],MitarbeiterFTE[[#This Row],[Name]])</f>
        <v>0</v>
      </c>
      <c r="AF442" s="15" t="str">
        <f>IF(MitarbeiterFTE[[#This Row],[HS]]="ja",2,IF(MitarbeiterFTE[[#This Row],[Tech]]="ja",1,IF(MitarbeiterFTE[[#This Row],[Sonst]]="ja",0,"input missing")))</f>
        <v>input missing</v>
      </c>
      <c r="AG442" s="130"/>
      <c r="AH442" s="117"/>
      <c r="AI442" s="408"/>
      <c r="AJ442" s="404"/>
      <c r="AK442" s="412"/>
      <c r="AL442" s="15" cm="1">
        <f t="array" ref="AL4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2" s="15" t="str">
        <f>IF(Table6[[#This Row],[FT/WE]]=2,"",Table6[[#This Row],[Name]]&amp;Table6[[#This Row],[Tag]])</f>
        <v/>
      </c>
      <c r="AN442" s="117"/>
      <c r="AP442" s="14" t="str">
        <f t="shared" si="14"/>
        <v/>
      </c>
      <c r="AQ442" s="14" t="str">
        <f t="shared" si="15"/>
        <v/>
      </c>
    </row>
    <row r="443" spans="1:43" ht="14.5">
      <c r="A443" s="117"/>
      <c r="B443" s="201"/>
      <c r="C443" s="209"/>
      <c r="D443" s="210"/>
      <c r="E443" s="131"/>
      <c r="F443" s="132"/>
      <c r="G443" s="131"/>
      <c r="H443" s="117"/>
      <c r="I443" s="201"/>
      <c r="J443" s="201"/>
      <c r="K443" s="202"/>
      <c r="L443" s="202"/>
      <c r="M443" s="202"/>
      <c r="N443" s="201"/>
      <c r="O443" s="201"/>
      <c r="P443" s="202"/>
      <c r="Q443" s="202"/>
      <c r="R443" s="207"/>
      <c r="S443" s="204"/>
      <c r="T443" s="204"/>
      <c r="U443" s="205"/>
      <c r="V443" s="40" t="str" cm="1">
        <f t="array" ref="V4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3" s="15" t="str">
        <f>_xlfn.LET(_xlpm.var,MitarbeiterFTE[[#This Row],[Name]]&amp;"|"&amp;MitarbeiterFTE[[#This Row],[Vorhaben]]&amp;"|"&amp;MitarbeiterFTE[[#This Row],[Monat]]&amp;"|"&amp;MitarbeiterFTE[[#This Row],[Jahr]], IF(_xlpm.var="|||","input missing",_xlpm.var))</f>
        <v>input missing</v>
      </c>
      <c r="AB443" s="15" t="e">
        <f>_xlfn.LET(
_xlpm.start,DATE(MitarbeiterFTE[[#This Row],[Jahr]],MitarbeiterFTE[[#This Row],[Monat]],1),
_xlpm.end,EOMONTH(_xlpm.start,0),
NETWORKDAYS(_xlpm.start,_xlpm.end))</f>
        <v>#NUM!</v>
      </c>
      <c r="AC443" s="318" t="e">
        <f>MitarbeiterFTE[[#This Row],[BWD]]-MitarbeiterFTE[[#This Row],[Sum Abwesend]]</f>
        <v>#NUM!</v>
      </c>
      <c r="AD443" s="318">
        <f>SUMIFS(MitarbeiterFTE[BWD],MitarbeiterFTE[Jahr],MitarbeiterFTE[[#This Row],[Jahr]],MitarbeiterFTE[Name],MitarbeiterFTE[[#This Row],[Name]])</f>
        <v>0</v>
      </c>
      <c r="AE443" s="318">
        <f>SUMIFS(MitarbeiterFTE[NWD],MitarbeiterFTE[Jahr],MitarbeiterFTE[[#This Row],[Jahr]],MitarbeiterFTE[Name],MitarbeiterFTE[[#This Row],[Name]])</f>
        <v>0</v>
      </c>
      <c r="AF443" s="15" t="str">
        <f>IF(MitarbeiterFTE[[#This Row],[HS]]="ja",2,IF(MitarbeiterFTE[[#This Row],[Tech]]="ja",1,IF(MitarbeiterFTE[[#This Row],[Sonst]]="ja",0,"input missing")))</f>
        <v>input missing</v>
      </c>
      <c r="AG443" s="130"/>
      <c r="AH443" s="117"/>
      <c r="AI443" s="408"/>
      <c r="AJ443" s="404"/>
      <c r="AK443" s="412"/>
      <c r="AL443" s="15" cm="1">
        <f t="array" ref="AL4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3" s="15" t="str">
        <f>IF(Table6[[#This Row],[FT/WE]]=2,"",Table6[[#This Row],[Name]]&amp;Table6[[#This Row],[Tag]])</f>
        <v/>
      </c>
      <c r="AN443" s="117"/>
      <c r="AP443" s="14" t="str">
        <f t="shared" si="14"/>
        <v/>
      </c>
      <c r="AQ443" s="14" t="str">
        <f t="shared" si="15"/>
        <v/>
      </c>
    </row>
    <row r="444" spans="1:43" ht="14.5">
      <c r="A444" s="117"/>
      <c r="B444" s="201"/>
      <c r="C444" s="209"/>
      <c r="D444" s="210"/>
      <c r="E444" s="131"/>
      <c r="F444" s="132"/>
      <c r="G444" s="131"/>
      <c r="H444" s="117"/>
      <c r="I444" s="201"/>
      <c r="J444" s="201"/>
      <c r="K444" s="202"/>
      <c r="L444" s="202"/>
      <c r="M444" s="202"/>
      <c r="N444" s="201"/>
      <c r="O444" s="201"/>
      <c r="P444" s="202"/>
      <c r="Q444" s="202"/>
      <c r="R444" s="207"/>
      <c r="S444" s="204"/>
      <c r="T444" s="204"/>
      <c r="U444" s="205"/>
      <c r="V444" s="40" t="str" cm="1">
        <f t="array" ref="V4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4" s="15" t="str">
        <f>_xlfn.LET(_xlpm.var,MitarbeiterFTE[[#This Row],[Name]]&amp;"|"&amp;MitarbeiterFTE[[#This Row],[Vorhaben]]&amp;"|"&amp;MitarbeiterFTE[[#This Row],[Monat]]&amp;"|"&amp;MitarbeiterFTE[[#This Row],[Jahr]], IF(_xlpm.var="|||","input missing",_xlpm.var))</f>
        <v>input missing</v>
      </c>
      <c r="AB444" s="15" t="e">
        <f>_xlfn.LET(
_xlpm.start,DATE(MitarbeiterFTE[[#This Row],[Jahr]],MitarbeiterFTE[[#This Row],[Monat]],1),
_xlpm.end,EOMONTH(_xlpm.start,0),
NETWORKDAYS(_xlpm.start,_xlpm.end))</f>
        <v>#NUM!</v>
      </c>
      <c r="AC444" s="318" t="e">
        <f>MitarbeiterFTE[[#This Row],[BWD]]-MitarbeiterFTE[[#This Row],[Sum Abwesend]]</f>
        <v>#NUM!</v>
      </c>
      <c r="AD444" s="318">
        <f>SUMIFS(MitarbeiterFTE[BWD],MitarbeiterFTE[Jahr],MitarbeiterFTE[[#This Row],[Jahr]],MitarbeiterFTE[Name],MitarbeiterFTE[[#This Row],[Name]])</f>
        <v>0</v>
      </c>
      <c r="AE444" s="318">
        <f>SUMIFS(MitarbeiterFTE[NWD],MitarbeiterFTE[Jahr],MitarbeiterFTE[[#This Row],[Jahr]],MitarbeiterFTE[Name],MitarbeiterFTE[[#This Row],[Name]])</f>
        <v>0</v>
      </c>
      <c r="AF444" s="15" t="str">
        <f>IF(MitarbeiterFTE[[#This Row],[HS]]="ja",2,IF(MitarbeiterFTE[[#This Row],[Tech]]="ja",1,IF(MitarbeiterFTE[[#This Row],[Sonst]]="ja",0,"input missing")))</f>
        <v>input missing</v>
      </c>
      <c r="AG444" s="130"/>
      <c r="AH444" s="117"/>
      <c r="AI444" s="408"/>
      <c r="AJ444" s="404"/>
      <c r="AK444" s="412"/>
      <c r="AL444" s="15" cm="1">
        <f t="array" ref="AL4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4" s="15" t="str">
        <f>IF(Table6[[#This Row],[FT/WE]]=2,"",Table6[[#This Row],[Name]]&amp;Table6[[#This Row],[Tag]])</f>
        <v/>
      </c>
      <c r="AN444" s="117"/>
      <c r="AP444" s="14" t="str">
        <f t="shared" si="14"/>
        <v/>
      </c>
      <c r="AQ444" s="14" t="str">
        <f t="shared" si="15"/>
        <v/>
      </c>
    </row>
    <row r="445" spans="1:43" ht="14.5">
      <c r="A445" s="117"/>
      <c r="B445" s="201"/>
      <c r="C445" s="209"/>
      <c r="D445" s="210"/>
      <c r="E445" s="131"/>
      <c r="F445" s="132"/>
      <c r="G445" s="131"/>
      <c r="H445" s="117"/>
      <c r="I445" s="201"/>
      <c r="J445" s="201"/>
      <c r="K445" s="202"/>
      <c r="L445" s="202"/>
      <c r="M445" s="202"/>
      <c r="N445" s="201"/>
      <c r="O445" s="201"/>
      <c r="P445" s="202"/>
      <c r="Q445" s="202"/>
      <c r="R445" s="207"/>
      <c r="S445" s="204"/>
      <c r="T445" s="204"/>
      <c r="U445" s="205"/>
      <c r="V445" s="40" t="str" cm="1">
        <f t="array" ref="V4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5" s="15" t="str">
        <f>_xlfn.LET(_xlpm.var,MitarbeiterFTE[[#This Row],[Name]]&amp;"|"&amp;MitarbeiterFTE[[#This Row],[Vorhaben]]&amp;"|"&amp;MitarbeiterFTE[[#This Row],[Monat]]&amp;"|"&amp;MitarbeiterFTE[[#This Row],[Jahr]], IF(_xlpm.var="|||","input missing",_xlpm.var))</f>
        <v>input missing</v>
      </c>
      <c r="AB445" s="15" t="e">
        <f>_xlfn.LET(
_xlpm.start,DATE(MitarbeiterFTE[[#This Row],[Jahr]],MitarbeiterFTE[[#This Row],[Monat]],1),
_xlpm.end,EOMONTH(_xlpm.start,0),
NETWORKDAYS(_xlpm.start,_xlpm.end))</f>
        <v>#NUM!</v>
      </c>
      <c r="AC445" s="318" t="e">
        <f>MitarbeiterFTE[[#This Row],[BWD]]-MitarbeiterFTE[[#This Row],[Sum Abwesend]]</f>
        <v>#NUM!</v>
      </c>
      <c r="AD445" s="318">
        <f>SUMIFS(MitarbeiterFTE[BWD],MitarbeiterFTE[Jahr],MitarbeiterFTE[[#This Row],[Jahr]],MitarbeiterFTE[Name],MitarbeiterFTE[[#This Row],[Name]])</f>
        <v>0</v>
      </c>
      <c r="AE445" s="318">
        <f>SUMIFS(MitarbeiterFTE[NWD],MitarbeiterFTE[Jahr],MitarbeiterFTE[[#This Row],[Jahr]],MitarbeiterFTE[Name],MitarbeiterFTE[[#This Row],[Name]])</f>
        <v>0</v>
      </c>
      <c r="AF445" s="15" t="str">
        <f>IF(MitarbeiterFTE[[#This Row],[HS]]="ja",2,IF(MitarbeiterFTE[[#This Row],[Tech]]="ja",1,IF(MitarbeiterFTE[[#This Row],[Sonst]]="ja",0,"input missing")))</f>
        <v>input missing</v>
      </c>
      <c r="AG445" s="130"/>
      <c r="AH445" s="117"/>
      <c r="AI445" s="408"/>
      <c r="AJ445" s="404"/>
      <c r="AK445" s="412"/>
      <c r="AL445" s="15" cm="1">
        <f t="array" ref="AL4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5" s="15" t="str">
        <f>IF(Table6[[#This Row],[FT/WE]]=2,"",Table6[[#This Row],[Name]]&amp;Table6[[#This Row],[Tag]])</f>
        <v/>
      </c>
      <c r="AN445" s="117"/>
      <c r="AP445" s="14" t="str">
        <f t="shared" si="14"/>
        <v/>
      </c>
      <c r="AQ445" s="14" t="str">
        <f t="shared" si="15"/>
        <v/>
      </c>
    </row>
    <row r="446" spans="1:43" ht="14.5">
      <c r="A446" s="117"/>
      <c r="B446" s="201"/>
      <c r="C446" s="209"/>
      <c r="D446" s="210"/>
      <c r="E446" s="131"/>
      <c r="F446" s="132"/>
      <c r="G446" s="131"/>
      <c r="H446" s="117"/>
      <c r="I446" s="201"/>
      <c r="J446" s="201"/>
      <c r="K446" s="202"/>
      <c r="L446" s="202"/>
      <c r="M446" s="202"/>
      <c r="N446" s="201"/>
      <c r="O446" s="201"/>
      <c r="P446" s="202"/>
      <c r="Q446" s="202"/>
      <c r="R446" s="207"/>
      <c r="S446" s="204"/>
      <c r="T446" s="204"/>
      <c r="U446" s="205"/>
      <c r="V446" s="40" t="str" cm="1">
        <f t="array" ref="V4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6" s="15" t="str">
        <f>_xlfn.LET(_xlpm.var,MitarbeiterFTE[[#This Row],[Name]]&amp;"|"&amp;MitarbeiterFTE[[#This Row],[Vorhaben]]&amp;"|"&amp;MitarbeiterFTE[[#This Row],[Monat]]&amp;"|"&amp;MitarbeiterFTE[[#This Row],[Jahr]], IF(_xlpm.var="|||","input missing",_xlpm.var))</f>
        <v>input missing</v>
      </c>
      <c r="AB446" s="15" t="e">
        <f>_xlfn.LET(
_xlpm.start,DATE(MitarbeiterFTE[[#This Row],[Jahr]],MitarbeiterFTE[[#This Row],[Monat]],1),
_xlpm.end,EOMONTH(_xlpm.start,0),
NETWORKDAYS(_xlpm.start,_xlpm.end))</f>
        <v>#NUM!</v>
      </c>
      <c r="AC446" s="318" t="e">
        <f>MitarbeiterFTE[[#This Row],[BWD]]-MitarbeiterFTE[[#This Row],[Sum Abwesend]]</f>
        <v>#NUM!</v>
      </c>
      <c r="AD446" s="318">
        <f>SUMIFS(MitarbeiterFTE[BWD],MitarbeiterFTE[Jahr],MitarbeiterFTE[[#This Row],[Jahr]],MitarbeiterFTE[Name],MitarbeiterFTE[[#This Row],[Name]])</f>
        <v>0</v>
      </c>
      <c r="AE446" s="318">
        <f>SUMIFS(MitarbeiterFTE[NWD],MitarbeiterFTE[Jahr],MitarbeiterFTE[[#This Row],[Jahr]],MitarbeiterFTE[Name],MitarbeiterFTE[[#This Row],[Name]])</f>
        <v>0</v>
      </c>
      <c r="AF446" s="15" t="str">
        <f>IF(MitarbeiterFTE[[#This Row],[HS]]="ja",2,IF(MitarbeiterFTE[[#This Row],[Tech]]="ja",1,IF(MitarbeiterFTE[[#This Row],[Sonst]]="ja",0,"input missing")))</f>
        <v>input missing</v>
      </c>
      <c r="AG446" s="130"/>
      <c r="AH446" s="117"/>
      <c r="AI446" s="408"/>
      <c r="AJ446" s="404"/>
      <c r="AK446" s="412"/>
      <c r="AL446" s="15" cm="1">
        <f t="array" ref="AL4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6" s="15" t="str">
        <f>IF(Table6[[#This Row],[FT/WE]]=2,"",Table6[[#This Row],[Name]]&amp;Table6[[#This Row],[Tag]])</f>
        <v/>
      </c>
      <c r="AN446" s="117"/>
      <c r="AP446" s="14" t="str">
        <f t="shared" si="14"/>
        <v/>
      </c>
      <c r="AQ446" s="14" t="str">
        <f t="shared" si="15"/>
        <v/>
      </c>
    </row>
    <row r="447" spans="1:43" ht="14.5">
      <c r="A447" s="117"/>
      <c r="B447" s="201"/>
      <c r="C447" s="209"/>
      <c r="D447" s="210"/>
      <c r="E447" s="131"/>
      <c r="F447" s="132"/>
      <c r="G447" s="131"/>
      <c r="H447" s="117"/>
      <c r="I447" s="201"/>
      <c r="J447" s="201"/>
      <c r="K447" s="202"/>
      <c r="L447" s="202"/>
      <c r="M447" s="202"/>
      <c r="N447" s="201"/>
      <c r="O447" s="201"/>
      <c r="P447" s="202"/>
      <c r="Q447" s="202"/>
      <c r="R447" s="207"/>
      <c r="S447" s="204"/>
      <c r="T447" s="204"/>
      <c r="U447" s="205"/>
      <c r="V447" s="40" t="str" cm="1">
        <f t="array" ref="V4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7" s="15" t="str">
        <f>_xlfn.LET(_xlpm.var,MitarbeiterFTE[[#This Row],[Name]]&amp;"|"&amp;MitarbeiterFTE[[#This Row],[Vorhaben]]&amp;"|"&amp;MitarbeiterFTE[[#This Row],[Monat]]&amp;"|"&amp;MitarbeiterFTE[[#This Row],[Jahr]], IF(_xlpm.var="|||","input missing",_xlpm.var))</f>
        <v>input missing</v>
      </c>
      <c r="AB447" s="15" t="e">
        <f>_xlfn.LET(
_xlpm.start,DATE(MitarbeiterFTE[[#This Row],[Jahr]],MitarbeiterFTE[[#This Row],[Monat]],1),
_xlpm.end,EOMONTH(_xlpm.start,0),
NETWORKDAYS(_xlpm.start,_xlpm.end))</f>
        <v>#NUM!</v>
      </c>
      <c r="AC447" s="318" t="e">
        <f>MitarbeiterFTE[[#This Row],[BWD]]-MitarbeiterFTE[[#This Row],[Sum Abwesend]]</f>
        <v>#NUM!</v>
      </c>
      <c r="AD447" s="318">
        <f>SUMIFS(MitarbeiterFTE[BWD],MitarbeiterFTE[Jahr],MitarbeiterFTE[[#This Row],[Jahr]],MitarbeiterFTE[Name],MitarbeiterFTE[[#This Row],[Name]])</f>
        <v>0</v>
      </c>
      <c r="AE447" s="318">
        <f>SUMIFS(MitarbeiterFTE[NWD],MitarbeiterFTE[Jahr],MitarbeiterFTE[[#This Row],[Jahr]],MitarbeiterFTE[Name],MitarbeiterFTE[[#This Row],[Name]])</f>
        <v>0</v>
      </c>
      <c r="AF447" s="15" t="str">
        <f>IF(MitarbeiterFTE[[#This Row],[HS]]="ja",2,IF(MitarbeiterFTE[[#This Row],[Tech]]="ja",1,IF(MitarbeiterFTE[[#This Row],[Sonst]]="ja",0,"input missing")))</f>
        <v>input missing</v>
      </c>
      <c r="AG447" s="130"/>
      <c r="AH447" s="117"/>
      <c r="AI447" s="408"/>
      <c r="AJ447" s="404"/>
      <c r="AK447" s="412"/>
      <c r="AL447" s="15" cm="1">
        <f t="array" ref="AL4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7" s="15" t="str">
        <f>IF(Table6[[#This Row],[FT/WE]]=2,"",Table6[[#This Row],[Name]]&amp;Table6[[#This Row],[Tag]])</f>
        <v/>
      </c>
      <c r="AN447" s="117"/>
      <c r="AP447" s="14" t="str">
        <f t="shared" si="14"/>
        <v/>
      </c>
      <c r="AQ447" s="14" t="str">
        <f t="shared" si="15"/>
        <v/>
      </c>
    </row>
    <row r="448" spans="1:43" ht="14.5">
      <c r="A448" s="117"/>
      <c r="B448" s="201"/>
      <c r="C448" s="209"/>
      <c r="D448" s="210"/>
      <c r="E448" s="131"/>
      <c r="F448" s="132"/>
      <c r="G448" s="131"/>
      <c r="H448" s="117"/>
      <c r="I448" s="201"/>
      <c r="J448" s="201"/>
      <c r="K448" s="202"/>
      <c r="L448" s="202"/>
      <c r="M448" s="202"/>
      <c r="N448" s="201"/>
      <c r="O448" s="201"/>
      <c r="P448" s="202"/>
      <c r="Q448" s="202"/>
      <c r="R448" s="207"/>
      <c r="S448" s="204"/>
      <c r="T448" s="204"/>
      <c r="U448" s="205"/>
      <c r="V448" s="40" t="str" cm="1">
        <f t="array" ref="V4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8" s="15" t="str">
        <f>_xlfn.LET(_xlpm.var,MitarbeiterFTE[[#This Row],[Name]]&amp;"|"&amp;MitarbeiterFTE[[#This Row],[Vorhaben]]&amp;"|"&amp;MitarbeiterFTE[[#This Row],[Monat]]&amp;"|"&amp;MitarbeiterFTE[[#This Row],[Jahr]], IF(_xlpm.var="|||","input missing",_xlpm.var))</f>
        <v>input missing</v>
      </c>
      <c r="AB448" s="15" t="e">
        <f>_xlfn.LET(
_xlpm.start,DATE(MitarbeiterFTE[[#This Row],[Jahr]],MitarbeiterFTE[[#This Row],[Monat]],1),
_xlpm.end,EOMONTH(_xlpm.start,0),
NETWORKDAYS(_xlpm.start,_xlpm.end))</f>
        <v>#NUM!</v>
      </c>
      <c r="AC448" s="318" t="e">
        <f>MitarbeiterFTE[[#This Row],[BWD]]-MitarbeiterFTE[[#This Row],[Sum Abwesend]]</f>
        <v>#NUM!</v>
      </c>
      <c r="AD448" s="318">
        <f>SUMIFS(MitarbeiterFTE[BWD],MitarbeiterFTE[Jahr],MitarbeiterFTE[[#This Row],[Jahr]],MitarbeiterFTE[Name],MitarbeiterFTE[[#This Row],[Name]])</f>
        <v>0</v>
      </c>
      <c r="AE448" s="318">
        <f>SUMIFS(MitarbeiterFTE[NWD],MitarbeiterFTE[Jahr],MitarbeiterFTE[[#This Row],[Jahr]],MitarbeiterFTE[Name],MitarbeiterFTE[[#This Row],[Name]])</f>
        <v>0</v>
      </c>
      <c r="AF448" s="15" t="str">
        <f>IF(MitarbeiterFTE[[#This Row],[HS]]="ja",2,IF(MitarbeiterFTE[[#This Row],[Tech]]="ja",1,IF(MitarbeiterFTE[[#This Row],[Sonst]]="ja",0,"input missing")))</f>
        <v>input missing</v>
      </c>
      <c r="AG448" s="130"/>
      <c r="AH448" s="117"/>
      <c r="AI448" s="408"/>
      <c r="AJ448" s="404"/>
      <c r="AK448" s="412"/>
      <c r="AL448" s="15" cm="1">
        <f t="array" ref="AL4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8" s="15" t="str">
        <f>IF(Table6[[#This Row],[FT/WE]]=2,"",Table6[[#This Row],[Name]]&amp;Table6[[#This Row],[Tag]])</f>
        <v/>
      </c>
      <c r="AN448" s="117"/>
      <c r="AP448" s="14" t="str">
        <f t="shared" si="14"/>
        <v/>
      </c>
      <c r="AQ448" s="14" t="str">
        <f t="shared" si="15"/>
        <v/>
      </c>
    </row>
    <row r="449" spans="1:43" ht="14.5">
      <c r="A449" s="117"/>
      <c r="B449" s="201"/>
      <c r="C449" s="209"/>
      <c r="D449" s="210"/>
      <c r="E449" s="131"/>
      <c r="F449" s="132"/>
      <c r="G449" s="131"/>
      <c r="H449" s="117"/>
      <c r="I449" s="201"/>
      <c r="J449" s="201"/>
      <c r="K449" s="202"/>
      <c r="L449" s="202"/>
      <c r="M449" s="202"/>
      <c r="N449" s="201"/>
      <c r="O449" s="201"/>
      <c r="P449" s="202"/>
      <c r="Q449" s="202"/>
      <c r="R449" s="207"/>
      <c r="S449" s="204"/>
      <c r="T449" s="204"/>
      <c r="U449" s="205"/>
      <c r="V449" s="40" t="str" cm="1">
        <f t="array" ref="V4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49" s="15" t="str">
        <f>_xlfn.LET(_xlpm.var,MitarbeiterFTE[[#This Row],[Name]]&amp;"|"&amp;MitarbeiterFTE[[#This Row],[Vorhaben]]&amp;"|"&amp;MitarbeiterFTE[[#This Row],[Monat]]&amp;"|"&amp;MitarbeiterFTE[[#This Row],[Jahr]], IF(_xlpm.var="|||","input missing",_xlpm.var))</f>
        <v>input missing</v>
      </c>
      <c r="AB449" s="15" t="e">
        <f>_xlfn.LET(
_xlpm.start,DATE(MitarbeiterFTE[[#This Row],[Jahr]],MitarbeiterFTE[[#This Row],[Monat]],1),
_xlpm.end,EOMONTH(_xlpm.start,0),
NETWORKDAYS(_xlpm.start,_xlpm.end))</f>
        <v>#NUM!</v>
      </c>
      <c r="AC449" s="318" t="e">
        <f>MitarbeiterFTE[[#This Row],[BWD]]-MitarbeiterFTE[[#This Row],[Sum Abwesend]]</f>
        <v>#NUM!</v>
      </c>
      <c r="AD449" s="318">
        <f>SUMIFS(MitarbeiterFTE[BWD],MitarbeiterFTE[Jahr],MitarbeiterFTE[[#This Row],[Jahr]],MitarbeiterFTE[Name],MitarbeiterFTE[[#This Row],[Name]])</f>
        <v>0</v>
      </c>
      <c r="AE449" s="318">
        <f>SUMIFS(MitarbeiterFTE[NWD],MitarbeiterFTE[Jahr],MitarbeiterFTE[[#This Row],[Jahr]],MitarbeiterFTE[Name],MitarbeiterFTE[[#This Row],[Name]])</f>
        <v>0</v>
      </c>
      <c r="AF449" s="15" t="str">
        <f>IF(MitarbeiterFTE[[#This Row],[HS]]="ja",2,IF(MitarbeiterFTE[[#This Row],[Tech]]="ja",1,IF(MitarbeiterFTE[[#This Row],[Sonst]]="ja",0,"input missing")))</f>
        <v>input missing</v>
      </c>
      <c r="AG449" s="130"/>
      <c r="AH449" s="117"/>
      <c r="AI449" s="408"/>
      <c r="AJ449" s="404"/>
      <c r="AK449" s="412"/>
      <c r="AL449" s="15" cm="1">
        <f t="array" ref="AL4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49" s="15" t="str">
        <f>IF(Table6[[#This Row],[FT/WE]]=2,"",Table6[[#This Row],[Name]]&amp;Table6[[#This Row],[Tag]])</f>
        <v/>
      </c>
      <c r="AN449" s="117"/>
      <c r="AP449" s="14" t="str">
        <f t="shared" si="14"/>
        <v/>
      </c>
      <c r="AQ449" s="14" t="str">
        <f t="shared" si="15"/>
        <v/>
      </c>
    </row>
    <row r="450" spans="1:43" ht="14.5">
      <c r="A450" s="117"/>
      <c r="B450" s="201"/>
      <c r="C450" s="209"/>
      <c r="D450" s="210"/>
      <c r="E450" s="131"/>
      <c r="F450" s="132"/>
      <c r="G450" s="131"/>
      <c r="H450" s="117"/>
      <c r="I450" s="201"/>
      <c r="J450" s="201"/>
      <c r="K450" s="202"/>
      <c r="L450" s="202"/>
      <c r="M450" s="202"/>
      <c r="N450" s="201"/>
      <c r="O450" s="201"/>
      <c r="P450" s="202"/>
      <c r="Q450" s="202"/>
      <c r="R450" s="207"/>
      <c r="S450" s="204"/>
      <c r="T450" s="204"/>
      <c r="U450" s="205"/>
      <c r="V450" s="40" t="str" cm="1">
        <f t="array" ref="V4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0" s="15" t="str">
        <f>_xlfn.LET(_xlpm.var,MitarbeiterFTE[[#This Row],[Name]]&amp;"|"&amp;MitarbeiterFTE[[#This Row],[Vorhaben]]&amp;"|"&amp;MitarbeiterFTE[[#This Row],[Monat]]&amp;"|"&amp;MitarbeiterFTE[[#This Row],[Jahr]], IF(_xlpm.var="|||","input missing",_xlpm.var))</f>
        <v>input missing</v>
      </c>
      <c r="AB450" s="15" t="e">
        <f>_xlfn.LET(
_xlpm.start,DATE(MitarbeiterFTE[[#This Row],[Jahr]],MitarbeiterFTE[[#This Row],[Monat]],1),
_xlpm.end,EOMONTH(_xlpm.start,0),
NETWORKDAYS(_xlpm.start,_xlpm.end))</f>
        <v>#NUM!</v>
      </c>
      <c r="AC450" s="318" t="e">
        <f>MitarbeiterFTE[[#This Row],[BWD]]-MitarbeiterFTE[[#This Row],[Sum Abwesend]]</f>
        <v>#NUM!</v>
      </c>
      <c r="AD450" s="318">
        <f>SUMIFS(MitarbeiterFTE[BWD],MitarbeiterFTE[Jahr],MitarbeiterFTE[[#This Row],[Jahr]],MitarbeiterFTE[Name],MitarbeiterFTE[[#This Row],[Name]])</f>
        <v>0</v>
      </c>
      <c r="AE450" s="318">
        <f>SUMIFS(MitarbeiterFTE[NWD],MitarbeiterFTE[Jahr],MitarbeiterFTE[[#This Row],[Jahr]],MitarbeiterFTE[Name],MitarbeiterFTE[[#This Row],[Name]])</f>
        <v>0</v>
      </c>
      <c r="AF450" s="15" t="str">
        <f>IF(MitarbeiterFTE[[#This Row],[HS]]="ja",2,IF(MitarbeiterFTE[[#This Row],[Tech]]="ja",1,IF(MitarbeiterFTE[[#This Row],[Sonst]]="ja",0,"input missing")))</f>
        <v>input missing</v>
      </c>
      <c r="AG450" s="130"/>
      <c r="AH450" s="117"/>
      <c r="AI450" s="408"/>
      <c r="AJ450" s="404"/>
      <c r="AK450" s="412"/>
      <c r="AL450" s="15" cm="1">
        <f t="array" ref="AL4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0" s="15" t="str">
        <f>IF(Table6[[#This Row],[FT/WE]]=2,"",Table6[[#This Row],[Name]]&amp;Table6[[#This Row],[Tag]])</f>
        <v/>
      </c>
      <c r="AN450" s="117"/>
      <c r="AP450" s="14" t="str">
        <f t="shared" si="14"/>
        <v/>
      </c>
      <c r="AQ450" s="14" t="str">
        <f t="shared" si="15"/>
        <v/>
      </c>
    </row>
    <row r="451" spans="1:43" ht="14.5">
      <c r="A451" s="117"/>
      <c r="B451" s="201"/>
      <c r="C451" s="209"/>
      <c r="D451" s="210"/>
      <c r="E451" s="131"/>
      <c r="F451" s="132"/>
      <c r="G451" s="131"/>
      <c r="H451" s="117"/>
      <c r="I451" s="201"/>
      <c r="J451" s="201"/>
      <c r="K451" s="202"/>
      <c r="L451" s="202"/>
      <c r="M451" s="202"/>
      <c r="N451" s="201"/>
      <c r="O451" s="201"/>
      <c r="P451" s="202"/>
      <c r="Q451" s="202"/>
      <c r="R451" s="207"/>
      <c r="S451" s="204"/>
      <c r="T451" s="204"/>
      <c r="U451" s="205"/>
      <c r="V451" s="40" t="str" cm="1">
        <f t="array" ref="V4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1" s="15" t="str">
        <f>_xlfn.LET(_xlpm.var,MitarbeiterFTE[[#This Row],[Name]]&amp;"|"&amp;MitarbeiterFTE[[#This Row],[Vorhaben]]&amp;"|"&amp;MitarbeiterFTE[[#This Row],[Monat]]&amp;"|"&amp;MitarbeiterFTE[[#This Row],[Jahr]], IF(_xlpm.var="|||","input missing",_xlpm.var))</f>
        <v>input missing</v>
      </c>
      <c r="AB451" s="15" t="e">
        <f>_xlfn.LET(
_xlpm.start,DATE(MitarbeiterFTE[[#This Row],[Jahr]],MitarbeiterFTE[[#This Row],[Monat]],1),
_xlpm.end,EOMONTH(_xlpm.start,0),
NETWORKDAYS(_xlpm.start,_xlpm.end))</f>
        <v>#NUM!</v>
      </c>
      <c r="AC451" s="318" t="e">
        <f>MitarbeiterFTE[[#This Row],[BWD]]-MitarbeiterFTE[[#This Row],[Sum Abwesend]]</f>
        <v>#NUM!</v>
      </c>
      <c r="AD451" s="318">
        <f>SUMIFS(MitarbeiterFTE[BWD],MitarbeiterFTE[Jahr],MitarbeiterFTE[[#This Row],[Jahr]],MitarbeiterFTE[Name],MitarbeiterFTE[[#This Row],[Name]])</f>
        <v>0</v>
      </c>
      <c r="AE451" s="318">
        <f>SUMIFS(MitarbeiterFTE[NWD],MitarbeiterFTE[Jahr],MitarbeiterFTE[[#This Row],[Jahr]],MitarbeiterFTE[Name],MitarbeiterFTE[[#This Row],[Name]])</f>
        <v>0</v>
      </c>
      <c r="AF451" s="15" t="str">
        <f>IF(MitarbeiterFTE[[#This Row],[HS]]="ja",2,IF(MitarbeiterFTE[[#This Row],[Tech]]="ja",1,IF(MitarbeiterFTE[[#This Row],[Sonst]]="ja",0,"input missing")))</f>
        <v>input missing</v>
      </c>
      <c r="AG451" s="130"/>
      <c r="AH451" s="117"/>
      <c r="AI451" s="408"/>
      <c r="AJ451" s="404"/>
      <c r="AK451" s="412"/>
      <c r="AL451" s="15" cm="1">
        <f t="array" ref="AL4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1" s="15" t="str">
        <f>IF(Table6[[#This Row],[FT/WE]]=2,"",Table6[[#This Row],[Name]]&amp;Table6[[#This Row],[Tag]])</f>
        <v/>
      </c>
      <c r="AN451" s="117"/>
      <c r="AP451" s="14" t="str">
        <f t="shared" si="14"/>
        <v/>
      </c>
      <c r="AQ451" s="14" t="str">
        <f t="shared" si="15"/>
        <v/>
      </c>
    </row>
    <row r="452" spans="1:43" ht="14.5">
      <c r="A452" s="117"/>
      <c r="B452" s="201"/>
      <c r="C452" s="209"/>
      <c r="D452" s="210"/>
      <c r="E452" s="131"/>
      <c r="F452" s="132"/>
      <c r="G452" s="131"/>
      <c r="H452" s="117"/>
      <c r="I452" s="201"/>
      <c r="J452" s="201"/>
      <c r="K452" s="202"/>
      <c r="L452" s="202"/>
      <c r="M452" s="202"/>
      <c r="N452" s="201"/>
      <c r="O452" s="201"/>
      <c r="P452" s="202"/>
      <c r="Q452" s="202"/>
      <c r="R452" s="207"/>
      <c r="S452" s="204"/>
      <c r="T452" s="204"/>
      <c r="U452" s="205"/>
      <c r="V452" s="40" t="str" cm="1">
        <f t="array" ref="V4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2" s="15" t="str">
        <f>_xlfn.LET(_xlpm.var,MitarbeiterFTE[[#This Row],[Name]]&amp;"|"&amp;MitarbeiterFTE[[#This Row],[Vorhaben]]&amp;"|"&amp;MitarbeiterFTE[[#This Row],[Monat]]&amp;"|"&amp;MitarbeiterFTE[[#This Row],[Jahr]], IF(_xlpm.var="|||","input missing",_xlpm.var))</f>
        <v>input missing</v>
      </c>
      <c r="AB452" s="15" t="e">
        <f>_xlfn.LET(
_xlpm.start,DATE(MitarbeiterFTE[[#This Row],[Jahr]],MitarbeiterFTE[[#This Row],[Monat]],1),
_xlpm.end,EOMONTH(_xlpm.start,0),
NETWORKDAYS(_xlpm.start,_xlpm.end))</f>
        <v>#NUM!</v>
      </c>
      <c r="AC452" s="318" t="e">
        <f>MitarbeiterFTE[[#This Row],[BWD]]-MitarbeiterFTE[[#This Row],[Sum Abwesend]]</f>
        <v>#NUM!</v>
      </c>
      <c r="AD452" s="318">
        <f>SUMIFS(MitarbeiterFTE[BWD],MitarbeiterFTE[Jahr],MitarbeiterFTE[[#This Row],[Jahr]],MitarbeiterFTE[Name],MitarbeiterFTE[[#This Row],[Name]])</f>
        <v>0</v>
      </c>
      <c r="AE452" s="318">
        <f>SUMIFS(MitarbeiterFTE[NWD],MitarbeiterFTE[Jahr],MitarbeiterFTE[[#This Row],[Jahr]],MitarbeiterFTE[Name],MitarbeiterFTE[[#This Row],[Name]])</f>
        <v>0</v>
      </c>
      <c r="AF452" s="15" t="str">
        <f>IF(MitarbeiterFTE[[#This Row],[HS]]="ja",2,IF(MitarbeiterFTE[[#This Row],[Tech]]="ja",1,IF(MitarbeiterFTE[[#This Row],[Sonst]]="ja",0,"input missing")))</f>
        <v>input missing</v>
      </c>
      <c r="AG452" s="130"/>
      <c r="AH452" s="117"/>
      <c r="AI452" s="408"/>
      <c r="AJ452" s="404"/>
      <c r="AK452" s="412"/>
      <c r="AL452" s="15" cm="1">
        <f t="array" ref="AL4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2" s="15" t="str">
        <f>IF(Table6[[#This Row],[FT/WE]]=2,"",Table6[[#This Row],[Name]]&amp;Table6[[#This Row],[Tag]])</f>
        <v/>
      </c>
      <c r="AN452" s="117"/>
      <c r="AP452" s="14" t="str">
        <f t="shared" si="14"/>
        <v/>
      </c>
      <c r="AQ452" s="14" t="str">
        <f t="shared" si="15"/>
        <v/>
      </c>
    </row>
    <row r="453" spans="1:43" ht="14.5">
      <c r="A453" s="117"/>
      <c r="B453" s="201"/>
      <c r="C453" s="209"/>
      <c r="D453" s="210"/>
      <c r="E453" s="131"/>
      <c r="F453" s="132"/>
      <c r="G453" s="131"/>
      <c r="H453" s="117"/>
      <c r="I453" s="201"/>
      <c r="J453" s="201"/>
      <c r="K453" s="202"/>
      <c r="L453" s="202"/>
      <c r="M453" s="202"/>
      <c r="N453" s="201"/>
      <c r="O453" s="201"/>
      <c r="P453" s="202"/>
      <c r="Q453" s="202"/>
      <c r="R453" s="207"/>
      <c r="S453" s="204"/>
      <c r="T453" s="204"/>
      <c r="U453" s="205"/>
      <c r="V453" s="40" t="str" cm="1">
        <f t="array" ref="V4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3" s="15" t="str">
        <f>_xlfn.LET(_xlpm.var,MitarbeiterFTE[[#This Row],[Name]]&amp;"|"&amp;MitarbeiterFTE[[#This Row],[Vorhaben]]&amp;"|"&amp;MitarbeiterFTE[[#This Row],[Monat]]&amp;"|"&amp;MitarbeiterFTE[[#This Row],[Jahr]], IF(_xlpm.var="|||","input missing",_xlpm.var))</f>
        <v>input missing</v>
      </c>
      <c r="AB453" s="15" t="e">
        <f>_xlfn.LET(
_xlpm.start,DATE(MitarbeiterFTE[[#This Row],[Jahr]],MitarbeiterFTE[[#This Row],[Monat]],1),
_xlpm.end,EOMONTH(_xlpm.start,0),
NETWORKDAYS(_xlpm.start,_xlpm.end))</f>
        <v>#NUM!</v>
      </c>
      <c r="AC453" s="318" t="e">
        <f>MitarbeiterFTE[[#This Row],[BWD]]-MitarbeiterFTE[[#This Row],[Sum Abwesend]]</f>
        <v>#NUM!</v>
      </c>
      <c r="AD453" s="318">
        <f>SUMIFS(MitarbeiterFTE[BWD],MitarbeiterFTE[Jahr],MitarbeiterFTE[[#This Row],[Jahr]],MitarbeiterFTE[Name],MitarbeiterFTE[[#This Row],[Name]])</f>
        <v>0</v>
      </c>
      <c r="AE453" s="318">
        <f>SUMIFS(MitarbeiterFTE[NWD],MitarbeiterFTE[Jahr],MitarbeiterFTE[[#This Row],[Jahr]],MitarbeiterFTE[Name],MitarbeiterFTE[[#This Row],[Name]])</f>
        <v>0</v>
      </c>
      <c r="AF453" s="15" t="str">
        <f>IF(MitarbeiterFTE[[#This Row],[HS]]="ja",2,IF(MitarbeiterFTE[[#This Row],[Tech]]="ja",1,IF(MitarbeiterFTE[[#This Row],[Sonst]]="ja",0,"input missing")))</f>
        <v>input missing</v>
      </c>
      <c r="AG453" s="130"/>
      <c r="AH453" s="117"/>
      <c r="AI453" s="408"/>
      <c r="AJ453" s="404"/>
      <c r="AK453" s="412"/>
      <c r="AL453" s="15" cm="1">
        <f t="array" ref="AL4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3" s="15" t="str">
        <f>IF(Table6[[#This Row],[FT/WE]]=2,"",Table6[[#This Row],[Name]]&amp;Table6[[#This Row],[Tag]])</f>
        <v/>
      </c>
      <c r="AN453" s="117"/>
      <c r="AP453" s="14" t="str">
        <f t="shared" si="14"/>
        <v/>
      </c>
      <c r="AQ453" s="14" t="str">
        <f t="shared" si="15"/>
        <v/>
      </c>
    </row>
    <row r="454" spans="1:43" ht="14.5">
      <c r="A454" s="117"/>
      <c r="B454" s="201"/>
      <c r="C454" s="209"/>
      <c r="D454" s="210"/>
      <c r="E454" s="131"/>
      <c r="F454" s="132"/>
      <c r="G454" s="131"/>
      <c r="H454" s="117"/>
      <c r="I454" s="201"/>
      <c r="J454" s="201"/>
      <c r="K454" s="202"/>
      <c r="L454" s="202"/>
      <c r="M454" s="202"/>
      <c r="N454" s="201"/>
      <c r="O454" s="201"/>
      <c r="P454" s="202"/>
      <c r="Q454" s="202"/>
      <c r="R454" s="207"/>
      <c r="S454" s="204"/>
      <c r="T454" s="204"/>
      <c r="U454" s="205"/>
      <c r="V454" s="40" t="str" cm="1">
        <f t="array" ref="V4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4" s="15" t="str">
        <f>_xlfn.LET(_xlpm.var,MitarbeiterFTE[[#This Row],[Name]]&amp;"|"&amp;MitarbeiterFTE[[#This Row],[Vorhaben]]&amp;"|"&amp;MitarbeiterFTE[[#This Row],[Monat]]&amp;"|"&amp;MitarbeiterFTE[[#This Row],[Jahr]], IF(_xlpm.var="|||","input missing",_xlpm.var))</f>
        <v>input missing</v>
      </c>
      <c r="AB454" s="15" t="e">
        <f>_xlfn.LET(
_xlpm.start,DATE(MitarbeiterFTE[[#This Row],[Jahr]],MitarbeiterFTE[[#This Row],[Monat]],1),
_xlpm.end,EOMONTH(_xlpm.start,0),
NETWORKDAYS(_xlpm.start,_xlpm.end))</f>
        <v>#NUM!</v>
      </c>
      <c r="AC454" s="318" t="e">
        <f>MitarbeiterFTE[[#This Row],[BWD]]-MitarbeiterFTE[[#This Row],[Sum Abwesend]]</f>
        <v>#NUM!</v>
      </c>
      <c r="AD454" s="318">
        <f>SUMIFS(MitarbeiterFTE[BWD],MitarbeiterFTE[Jahr],MitarbeiterFTE[[#This Row],[Jahr]],MitarbeiterFTE[Name],MitarbeiterFTE[[#This Row],[Name]])</f>
        <v>0</v>
      </c>
      <c r="AE454" s="318">
        <f>SUMIFS(MitarbeiterFTE[NWD],MitarbeiterFTE[Jahr],MitarbeiterFTE[[#This Row],[Jahr]],MitarbeiterFTE[Name],MitarbeiterFTE[[#This Row],[Name]])</f>
        <v>0</v>
      </c>
      <c r="AF454" s="15" t="str">
        <f>IF(MitarbeiterFTE[[#This Row],[HS]]="ja",2,IF(MitarbeiterFTE[[#This Row],[Tech]]="ja",1,IF(MitarbeiterFTE[[#This Row],[Sonst]]="ja",0,"input missing")))</f>
        <v>input missing</v>
      </c>
      <c r="AG454" s="130"/>
      <c r="AH454" s="117"/>
      <c r="AI454" s="408"/>
      <c r="AJ454" s="404"/>
      <c r="AK454" s="412"/>
      <c r="AL454" s="15" cm="1">
        <f t="array" ref="AL4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4" s="15" t="str">
        <f>IF(Table6[[#This Row],[FT/WE]]=2,"",Table6[[#This Row],[Name]]&amp;Table6[[#This Row],[Tag]])</f>
        <v/>
      </c>
      <c r="AN454" s="117"/>
      <c r="AP454" s="14" t="str">
        <f t="shared" si="14"/>
        <v/>
      </c>
      <c r="AQ454" s="14" t="str">
        <f t="shared" si="15"/>
        <v/>
      </c>
    </row>
    <row r="455" spans="1:43" ht="14.5">
      <c r="A455" s="117"/>
      <c r="B455" s="201"/>
      <c r="C455" s="209"/>
      <c r="D455" s="210"/>
      <c r="E455" s="131"/>
      <c r="F455" s="132"/>
      <c r="G455" s="131"/>
      <c r="H455" s="117"/>
      <c r="I455" s="201"/>
      <c r="J455" s="201"/>
      <c r="K455" s="202"/>
      <c r="L455" s="202"/>
      <c r="M455" s="202"/>
      <c r="N455" s="201"/>
      <c r="O455" s="201"/>
      <c r="P455" s="202"/>
      <c r="Q455" s="202"/>
      <c r="R455" s="207"/>
      <c r="S455" s="204"/>
      <c r="T455" s="204"/>
      <c r="U455" s="205"/>
      <c r="V455" s="40" t="str" cm="1">
        <f t="array" ref="V4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5" s="15" t="str">
        <f>_xlfn.LET(_xlpm.var,MitarbeiterFTE[[#This Row],[Name]]&amp;"|"&amp;MitarbeiterFTE[[#This Row],[Vorhaben]]&amp;"|"&amp;MitarbeiterFTE[[#This Row],[Monat]]&amp;"|"&amp;MitarbeiterFTE[[#This Row],[Jahr]], IF(_xlpm.var="|||","input missing",_xlpm.var))</f>
        <v>input missing</v>
      </c>
      <c r="AB455" s="15" t="e">
        <f>_xlfn.LET(
_xlpm.start,DATE(MitarbeiterFTE[[#This Row],[Jahr]],MitarbeiterFTE[[#This Row],[Monat]],1),
_xlpm.end,EOMONTH(_xlpm.start,0),
NETWORKDAYS(_xlpm.start,_xlpm.end))</f>
        <v>#NUM!</v>
      </c>
      <c r="AC455" s="318" t="e">
        <f>MitarbeiterFTE[[#This Row],[BWD]]-MitarbeiterFTE[[#This Row],[Sum Abwesend]]</f>
        <v>#NUM!</v>
      </c>
      <c r="AD455" s="318">
        <f>SUMIFS(MitarbeiterFTE[BWD],MitarbeiterFTE[Jahr],MitarbeiterFTE[[#This Row],[Jahr]],MitarbeiterFTE[Name],MitarbeiterFTE[[#This Row],[Name]])</f>
        <v>0</v>
      </c>
      <c r="AE455" s="318">
        <f>SUMIFS(MitarbeiterFTE[NWD],MitarbeiterFTE[Jahr],MitarbeiterFTE[[#This Row],[Jahr]],MitarbeiterFTE[Name],MitarbeiterFTE[[#This Row],[Name]])</f>
        <v>0</v>
      </c>
      <c r="AF455" s="15" t="str">
        <f>IF(MitarbeiterFTE[[#This Row],[HS]]="ja",2,IF(MitarbeiterFTE[[#This Row],[Tech]]="ja",1,IF(MitarbeiterFTE[[#This Row],[Sonst]]="ja",0,"input missing")))</f>
        <v>input missing</v>
      </c>
      <c r="AG455" s="130"/>
      <c r="AH455" s="117"/>
      <c r="AI455" s="408"/>
      <c r="AJ455" s="404"/>
      <c r="AK455" s="412"/>
      <c r="AL455" s="15" cm="1">
        <f t="array" ref="AL4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5" s="15" t="str">
        <f>IF(Table6[[#This Row],[FT/WE]]=2,"",Table6[[#This Row],[Name]]&amp;Table6[[#This Row],[Tag]])</f>
        <v/>
      </c>
      <c r="AN455" s="117"/>
      <c r="AP455" s="14" t="str">
        <f t="shared" si="14"/>
        <v/>
      </c>
      <c r="AQ455" s="14" t="str">
        <f t="shared" si="15"/>
        <v/>
      </c>
    </row>
    <row r="456" spans="1:43" ht="14.5">
      <c r="A456" s="117"/>
      <c r="B456" s="201"/>
      <c r="C456" s="209"/>
      <c r="D456" s="210"/>
      <c r="E456" s="131"/>
      <c r="F456" s="132"/>
      <c r="G456" s="131"/>
      <c r="H456" s="117"/>
      <c r="I456" s="201"/>
      <c r="J456" s="201"/>
      <c r="K456" s="202"/>
      <c r="L456" s="202"/>
      <c r="M456" s="202"/>
      <c r="N456" s="201"/>
      <c r="O456" s="201"/>
      <c r="P456" s="202"/>
      <c r="Q456" s="202"/>
      <c r="R456" s="207"/>
      <c r="S456" s="204"/>
      <c r="T456" s="204"/>
      <c r="U456" s="205"/>
      <c r="V456" s="40" t="str" cm="1">
        <f t="array" ref="V4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6" s="15" t="str">
        <f>_xlfn.LET(_xlpm.var,MitarbeiterFTE[[#This Row],[Name]]&amp;"|"&amp;MitarbeiterFTE[[#This Row],[Vorhaben]]&amp;"|"&amp;MitarbeiterFTE[[#This Row],[Monat]]&amp;"|"&amp;MitarbeiterFTE[[#This Row],[Jahr]], IF(_xlpm.var="|||","input missing",_xlpm.var))</f>
        <v>input missing</v>
      </c>
      <c r="AB456" s="15" t="e">
        <f>_xlfn.LET(
_xlpm.start,DATE(MitarbeiterFTE[[#This Row],[Jahr]],MitarbeiterFTE[[#This Row],[Monat]],1),
_xlpm.end,EOMONTH(_xlpm.start,0),
NETWORKDAYS(_xlpm.start,_xlpm.end))</f>
        <v>#NUM!</v>
      </c>
      <c r="AC456" s="318" t="e">
        <f>MitarbeiterFTE[[#This Row],[BWD]]-MitarbeiterFTE[[#This Row],[Sum Abwesend]]</f>
        <v>#NUM!</v>
      </c>
      <c r="AD456" s="318">
        <f>SUMIFS(MitarbeiterFTE[BWD],MitarbeiterFTE[Jahr],MitarbeiterFTE[[#This Row],[Jahr]],MitarbeiterFTE[Name],MitarbeiterFTE[[#This Row],[Name]])</f>
        <v>0</v>
      </c>
      <c r="AE456" s="318">
        <f>SUMIFS(MitarbeiterFTE[NWD],MitarbeiterFTE[Jahr],MitarbeiterFTE[[#This Row],[Jahr]],MitarbeiterFTE[Name],MitarbeiterFTE[[#This Row],[Name]])</f>
        <v>0</v>
      </c>
      <c r="AF456" s="15" t="str">
        <f>IF(MitarbeiterFTE[[#This Row],[HS]]="ja",2,IF(MitarbeiterFTE[[#This Row],[Tech]]="ja",1,IF(MitarbeiterFTE[[#This Row],[Sonst]]="ja",0,"input missing")))</f>
        <v>input missing</v>
      </c>
      <c r="AG456" s="130"/>
      <c r="AH456" s="117"/>
      <c r="AI456" s="408"/>
      <c r="AJ456" s="404"/>
      <c r="AK456" s="412"/>
      <c r="AL456" s="15" cm="1">
        <f t="array" ref="AL4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6" s="15" t="str">
        <f>IF(Table6[[#This Row],[FT/WE]]=2,"",Table6[[#This Row],[Name]]&amp;Table6[[#This Row],[Tag]])</f>
        <v/>
      </c>
      <c r="AN456" s="117"/>
      <c r="AP456" s="14" t="str">
        <f t="shared" si="14"/>
        <v/>
      </c>
      <c r="AQ456" s="14" t="str">
        <f t="shared" si="15"/>
        <v/>
      </c>
    </row>
    <row r="457" spans="1:43" ht="14.5">
      <c r="A457" s="117"/>
      <c r="B457" s="201"/>
      <c r="C457" s="209"/>
      <c r="D457" s="210"/>
      <c r="E457" s="131"/>
      <c r="F457" s="132"/>
      <c r="G457" s="131"/>
      <c r="H457" s="117"/>
      <c r="I457" s="201"/>
      <c r="J457" s="201"/>
      <c r="K457" s="202"/>
      <c r="L457" s="202"/>
      <c r="M457" s="202"/>
      <c r="N457" s="201"/>
      <c r="O457" s="201"/>
      <c r="P457" s="202"/>
      <c r="Q457" s="202"/>
      <c r="R457" s="207"/>
      <c r="S457" s="204"/>
      <c r="T457" s="204"/>
      <c r="U457" s="205"/>
      <c r="V457" s="40" t="str" cm="1">
        <f t="array" ref="V4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7" s="15" t="str">
        <f>_xlfn.LET(_xlpm.var,MitarbeiterFTE[[#This Row],[Name]]&amp;"|"&amp;MitarbeiterFTE[[#This Row],[Vorhaben]]&amp;"|"&amp;MitarbeiterFTE[[#This Row],[Monat]]&amp;"|"&amp;MitarbeiterFTE[[#This Row],[Jahr]], IF(_xlpm.var="|||","input missing",_xlpm.var))</f>
        <v>input missing</v>
      </c>
      <c r="AB457" s="15" t="e">
        <f>_xlfn.LET(
_xlpm.start,DATE(MitarbeiterFTE[[#This Row],[Jahr]],MitarbeiterFTE[[#This Row],[Monat]],1),
_xlpm.end,EOMONTH(_xlpm.start,0),
NETWORKDAYS(_xlpm.start,_xlpm.end))</f>
        <v>#NUM!</v>
      </c>
      <c r="AC457" s="318" t="e">
        <f>MitarbeiterFTE[[#This Row],[BWD]]-MitarbeiterFTE[[#This Row],[Sum Abwesend]]</f>
        <v>#NUM!</v>
      </c>
      <c r="AD457" s="318">
        <f>SUMIFS(MitarbeiterFTE[BWD],MitarbeiterFTE[Jahr],MitarbeiterFTE[[#This Row],[Jahr]],MitarbeiterFTE[Name],MitarbeiterFTE[[#This Row],[Name]])</f>
        <v>0</v>
      </c>
      <c r="AE457" s="318">
        <f>SUMIFS(MitarbeiterFTE[NWD],MitarbeiterFTE[Jahr],MitarbeiterFTE[[#This Row],[Jahr]],MitarbeiterFTE[Name],MitarbeiterFTE[[#This Row],[Name]])</f>
        <v>0</v>
      </c>
      <c r="AF457" s="15" t="str">
        <f>IF(MitarbeiterFTE[[#This Row],[HS]]="ja",2,IF(MitarbeiterFTE[[#This Row],[Tech]]="ja",1,IF(MitarbeiterFTE[[#This Row],[Sonst]]="ja",0,"input missing")))</f>
        <v>input missing</v>
      </c>
      <c r="AG457" s="130"/>
      <c r="AH457" s="117"/>
      <c r="AI457" s="408"/>
      <c r="AJ457" s="404"/>
      <c r="AK457" s="412"/>
      <c r="AL457" s="15" cm="1">
        <f t="array" ref="AL4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7" s="15" t="str">
        <f>IF(Table6[[#This Row],[FT/WE]]=2,"",Table6[[#This Row],[Name]]&amp;Table6[[#This Row],[Tag]])</f>
        <v/>
      </c>
      <c r="AN457" s="117"/>
      <c r="AP457" s="14" t="str">
        <f t="shared" si="14"/>
        <v/>
      </c>
      <c r="AQ457" s="14" t="str">
        <f t="shared" si="15"/>
        <v/>
      </c>
    </row>
    <row r="458" spans="1:43" ht="14.5">
      <c r="A458" s="117"/>
      <c r="B458" s="201"/>
      <c r="C458" s="209"/>
      <c r="D458" s="210"/>
      <c r="E458" s="131"/>
      <c r="F458" s="132"/>
      <c r="G458" s="131"/>
      <c r="H458" s="117"/>
      <c r="I458" s="201"/>
      <c r="J458" s="201"/>
      <c r="K458" s="202"/>
      <c r="L458" s="202"/>
      <c r="M458" s="202"/>
      <c r="N458" s="201"/>
      <c r="O458" s="201"/>
      <c r="P458" s="202"/>
      <c r="Q458" s="202"/>
      <c r="R458" s="207"/>
      <c r="S458" s="204"/>
      <c r="T458" s="204"/>
      <c r="U458" s="205"/>
      <c r="V458" s="40" t="str" cm="1">
        <f t="array" ref="V4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8" s="15" t="str">
        <f>_xlfn.LET(_xlpm.var,MitarbeiterFTE[[#This Row],[Name]]&amp;"|"&amp;MitarbeiterFTE[[#This Row],[Vorhaben]]&amp;"|"&amp;MitarbeiterFTE[[#This Row],[Monat]]&amp;"|"&amp;MitarbeiterFTE[[#This Row],[Jahr]], IF(_xlpm.var="|||","input missing",_xlpm.var))</f>
        <v>input missing</v>
      </c>
      <c r="AB458" s="15" t="e">
        <f>_xlfn.LET(
_xlpm.start,DATE(MitarbeiterFTE[[#This Row],[Jahr]],MitarbeiterFTE[[#This Row],[Monat]],1),
_xlpm.end,EOMONTH(_xlpm.start,0),
NETWORKDAYS(_xlpm.start,_xlpm.end))</f>
        <v>#NUM!</v>
      </c>
      <c r="AC458" s="318" t="e">
        <f>MitarbeiterFTE[[#This Row],[BWD]]-MitarbeiterFTE[[#This Row],[Sum Abwesend]]</f>
        <v>#NUM!</v>
      </c>
      <c r="AD458" s="318">
        <f>SUMIFS(MitarbeiterFTE[BWD],MitarbeiterFTE[Jahr],MitarbeiterFTE[[#This Row],[Jahr]],MitarbeiterFTE[Name],MitarbeiterFTE[[#This Row],[Name]])</f>
        <v>0</v>
      </c>
      <c r="AE458" s="318">
        <f>SUMIFS(MitarbeiterFTE[NWD],MitarbeiterFTE[Jahr],MitarbeiterFTE[[#This Row],[Jahr]],MitarbeiterFTE[Name],MitarbeiterFTE[[#This Row],[Name]])</f>
        <v>0</v>
      </c>
      <c r="AF458" s="15" t="str">
        <f>IF(MitarbeiterFTE[[#This Row],[HS]]="ja",2,IF(MitarbeiterFTE[[#This Row],[Tech]]="ja",1,IF(MitarbeiterFTE[[#This Row],[Sonst]]="ja",0,"input missing")))</f>
        <v>input missing</v>
      </c>
      <c r="AG458" s="130"/>
      <c r="AH458" s="117"/>
      <c r="AI458" s="408"/>
      <c r="AJ458" s="404"/>
      <c r="AK458" s="412"/>
      <c r="AL458" s="15" cm="1">
        <f t="array" ref="AL4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8" s="15" t="str">
        <f>IF(Table6[[#This Row],[FT/WE]]=2,"",Table6[[#This Row],[Name]]&amp;Table6[[#This Row],[Tag]])</f>
        <v/>
      </c>
      <c r="AN458" s="117"/>
      <c r="AP458" s="14" t="str">
        <f t="shared" si="14"/>
        <v/>
      </c>
      <c r="AQ458" s="14" t="str">
        <f t="shared" si="15"/>
        <v/>
      </c>
    </row>
    <row r="459" spans="1:43" ht="14.5">
      <c r="A459" s="117"/>
      <c r="B459" s="201"/>
      <c r="C459" s="209"/>
      <c r="D459" s="210"/>
      <c r="E459" s="131"/>
      <c r="F459" s="132"/>
      <c r="G459" s="131"/>
      <c r="H459" s="117"/>
      <c r="I459" s="201"/>
      <c r="J459" s="201"/>
      <c r="K459" s="202"/>
      <c r="L459" s="202"/>
      <c r="M459" s="202"/>
      <c r="N459" s="201"/>
      <c r="O459" s="201"/>
      <c r="P459" s="202"/>
      <c r="Q459" s="202"/>
      <c r="R459" s="207"/>
      <c r="S459" s="204"/>
      <c r="T459" s="204"/>
      <c r="U459" s="205"/>
      <c r="V459" s="40" t="str" cm="1">
        <f t="array" ref="V4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59" s="15" t="str">
        <f>_xlfn.LET(_xlpm.var,MitarbeiterFTE[[#This Row],[Name]]&amp;"|"&amp;MitarbeiterFTE[[#This Row],[Vorhaben]]&amp;"|"&amp;MitarbeiterFTE[[#This Row],[Monat]]&amp;"|"&amp;MitarbeiterFTE[[#This Row],[Jahr]], IF(_xlpm.var="|||","input missing",_xlpm.var))</f>
        <v>input missing</v>
      </c>
      <c r="AB459" s="15" t="e">
        <f>_xlfn.LET(
_xlpm.start,DATE(MitarbeiterFTE[[#This Row],[Jahr]],MitarbeiterFTE[[#This Row],[Monat]],1),
_xlpm.end,EOMONTH(_xlpm.start,0),
NETWORKDAYS(_xlpm.start,_xlpm.end))</f>
        <v>#NUM!</v>
      </c>
      <c r="AC459" s="318" t="e">
        <f>MitarbeiterFTE[[#This Row],[BWD]]-MitarbeiterFTE[[#This Row],[Sum Abwesend]]</f>
        <v>#NUM!</v>
      </c>
      <c r="AD459" s="318">
        <f>SUMIFS(MitarbeiterFTE[BWD],MitarbeiterFTE[Jahr],MitarbeiterFTE[[#This Row],[Jahr]],MitarbeiterFTE[Name],MitarbeiterFTE[[#This Row],[Name]])</f>
        <v>0</v>
      </c>
      <c r="AE459" s="318">
        <f>SUMIFS(MitarbeiterFTE[NWD],MitarbeiterFTE[Jahr],MitarbeiterFTE[[#This Row],[Jahr]],MitarbeiterFTE[Name],MitarbeiterFTE[[#This Row],[Name]])</f>
        <v>0</v>
      </c>
      <c r="AF459" s="15" t="str">
        <f>IF(MitarbeiterFTE[[#This Row],[HS]]="ja",2,IF(MitarbeiterFTE[[#This Row],[Tech]]="ja",1,IF(MitarbeiterFTE[[#This Row],[Sonst]]="ja",0,"input missing")))</f>
        <v>input missing</v>
      </c>
      <c r="AG459" s="130"/>
      <c r="AH459" s="117"/>
      <c r="AI459" s="408"/>
      <c r="AJ459" s="404"/>
      <c r="AK459" s="412"/>
      <c r="AL459" s="15" cm="1">
        <f t="array" ref="AL4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59" s="15" t="str">
        <f>IF(Table6[[#This Row],[FT/WE]]=2,"",Table6[[#This Row],[Name]]&amp;Table6[[#This Row],[Tag]])</f>
        <v/>
      </c>
      <c r="AN459" s="117"/>
      <c r="AP459" s="14" t="str">
        <f t="shared" si="14"/>
        <v/>
      </c>
      <c r="AQ459" s="14" t="str">
        <f t="shared" si="15"/>
        <v/>
      </c>
    </row>
    <row r="460" spans="1:43" ht="14.5">
      <c r="A460" s="117"/>
      <c r="B460" s="201"/>
      <c r="C460" s="209"/>
      <c r="D460" s="210"/>
      <c r="E460" s="131"/>
      <c r="F460" s="132"/>
      <c r="G460" s="131"/>
      <c r="H460" s="117"/>
      <c r="I460" s="201"/>
      <c r="J460" s="201"/>
      <c r="K460" s="202"/>
      <c r="L460" s="202"/>
      <c r="M460" s="202"/>
      <c r="N460" s="201"/>
      <c r="O460" s="201"/>
      <c r="P460" s="202"/>
      <c r="Q460" s="202"/>
      <c r="R460" s="207"/>
      <c r="S460" s="204"/>
      <c r="T460" s="204"/>
      <c r="U460" s="205"/>
      <c r="V460" s="40" t="str" cm="1">
        <f t="array" ref="V4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0" s="15" t="str">
        <f>_xlfn.LET(_xlpm.var,MitarbeiterFTE[[#This Row],[Name]]&amp;"|"&amp;MitarbeiterFTE[[#This Row],[Vorhaben]]&amp;"|"&amp;MitarbeiterFTE[[#This Row],[Monat]]&amp;"|"&amp;MitarbeiterFTE[[#This Row],[Jahr]], IF(_xlpm.var="|||","input missing",_xlpm.var))</f>
        <v>input missing</v>
      </c>
      <c r="AB460" s="15" t="e">
        <f>_xlfn.LET(
_xlpm.start,DATE(MitarbeiterFTE[[#This Row],[Jahr]],MitarbeiterFTE[[#This Row],[Monat]],1),
_xlpm.end,EOMONTH(_xlpm.start,0),
NETWORKDAYS(_xlpm.start,_xlpm.end))</f>
        <v>#NUM!</v>
      </c>
      <c r="AC460" s="318" t="e">
        <f>MitarbeiterFTE[[#This Row],[BWD]]-MitarbeiterFTE[[#This Row],[Sum Abwesend]]</f>
        <v>#NUM!</v>
      </c>
      <c r="AD460" s="318">
        <f>SUMIFS(MitarbeiterFTE[BWD],MitarbeiterFTE[Jahr],MitarbeiterFTE[[#This Row],[Jahr]],MitarbeiterFTE[Name],MitarbeiterFTE[[#This Row],[Name]])</f>
        <v>0</v>
      </c>
      <c r="AE460" s="318">
        <f>SUMIFS(MitarbeiterFTE[NWD],MitarbeiterFTE[Jahr],MitarbeiterFTE[[#This Row],[Jahr]],MitarbeiterFTE[Name],MitarbeiterFTE[[#This Row],[Name]])</f>
        <v>0</v>
      </c>
      <c r="AF460" s="15" t="str">
        <f>IF(MitarbeiterFTE[[#This Row],[HS]]="ja",2,IF(MitarbeiterFTE[[#This Row],[Tech]]="ja",1,IF(MitarbeiterFTE[[#This Row],[Sonst]]="ja",0,"input missing")))</f>
        <v>input missing</v>
      </c>
      <c r="AG460" s="130"/>
      <c r="AH460" s="117"/>
      <c r="AI460" s="408"/>
      <c r="AJ460" s="404"/>
      <c r="AK460" s="412"/>
      <c r="AL460" s="15" cm="1">
        <f t="array" ref="AL4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0" s="15" t="str">
        <f>IF(Table6[[#This Row],[FT/WE]]=2,"",Table6[[#This Row],[Name]]&amp;Table6[[#This Row],[Tag]])</f>
        <v/>
      </c>
      <c r="AN460" s="117"/>
      <c r="AP460" s="14" t="str">
        <f t="shared" si="14"/>
        <v/>
      </c>
      <c r="AQ460" s="14" t="str">
        <f t="shared" si="15"/>
        <v/>
      </c>
    </row>
    <row r="461" spans="1:43" ht="14.5">
      <c r="A461" s="117"/>
      <c r="B461" s="201"/>
      <c r="C461" s="209"/>
      <c r="D461" s="210"/>
      <c r="E461" s="131"/>
      <c r="F461" s="132"/>
      <c r="G461" s="131"/>
      <c r="H461" s="117"/>
      <c r="I461" s="201"/>
      <c r="J461" s="201"/>
      <c r="K461" s="202"/>
      <c r="L461" s="202"/>
      <c r="M461" s="202"/>
      <c r="N461" s="201"/>
      <c r="O461" s="201"/>
      <c r="P461" s="202"/>
      <c r="Q461" s="202"/>
      <c r="R461" s="207"/>
      <c r="S461" s="204"/>
      <c r="T461" s="204"/>
      <c r="U461" s="205"/>
      <c r="V461" s="40" t="str" cm="1">
        <f t="array" ref="V4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1" s="15" t="str">
        <f>_xlfn.LET(_xlpm.var,MitarbeiterFTE[[#This Row],[Name]]&amp;"|"&amp;MitarbeiterFTE[[#This Row],[Vorhaben]]&amp;"|"&amp;MitarbeiterFTE[[#This Row],[Monat]]&amp;"|"&amp;MitarbeiterFTE[[#This Row],[Jahr]], IF(_xlpm.var="|||","input missing",_xlpm.var))</f>
        <v>input missing</v>
      </c>
      <c r="AB461" s="15" t="e">
        <f>_xlfn.LET(
_xlpm.start,DATE(MitarbeiterFTE[[#This Row],[Jahr]],MitarbeiterFTE[[#This Row],[Monat]],1),
_xlpm.end,EOMONTH(_xlpm.start,0),
NETWORKDAYS(_xlpm.start,_xlpm.end))</f>
        <v>#NUM!</v>
      </c>
      <c r="AC461" s="318" t="e">
        <f>MitarbeiterFTE[[#This Row],[BWD]]-MitarbeiterFTE[[#This Row],[Sum Abwesend]]</f>
        <v>#NUM!</v>
      </c>
      <c r="AD461" s="318">
        <f>SUMIFS(MitarbeiterFTE[BWD],MitarbeiterFTE[Jahr],MitarbeiterFTE[[#This Row],[Jahr]],MitarbeiterFTE[Name],MitarbeiterFTE[[#This Row],[Name]])</f>
        <v>0</v>
      </c>
      <c r="AE461" s="318">
        <f>SUMIFS(MitarbeiterFTE[NWD],MitarbeiterFTE[Jahr],MitarbeiterFTE[[#This Row],[Jahr]],MitarbeiterFTE[Name],MitarbeiterFTE[[#This Row],[Name]])</f>
        <v>0</v>
      </c>
      <c r="AF461" s="15" t="str">
        <f>IF(MitarbeiterFTE[[#This Row],[HS]]="ja",2,IF(MitarbeiterFTE[[#This Row],[Tech]]="ja",1,IF(MitarbeiterFTE[[#This Row],[Sonst]]="ja",0,"input missing")))</f>
        <v>input missing</v>
      </c>
      <c r="AG461" s="130"/>
      <c r="AH461" s="117"/>
      <c r="AI461" s="408"/>
      <c r="AJ461" s="404"/>
      <c r="AK461" s="412"/>
      <c r="AL461" s="15" cm="1">
        <f t="array" ref="AL4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1" s="15" t="str">
        <f>IF(Table6[[#This Row],[FT/WE]]=2,"",Table6[[#This Row],[Name]]&amp;Table6[[#This Row],[Tag]])</f>
        <v/>
      </c>
      <c r="AN461" s="117"/>
      <c r="AP461" s="14" t="str">
        <f t="shared" ref="AP461:AP524" si="16">IF(AO461&amp;"1"&lt;&gt;"1",RIGHT(AO461,4),"")</f>
        <v/>
      </c>
      <c r="AQ461" s="14" t="str">
        <f t="shared" ref="AQ461:AQ524" si="17">IF(AO461&amp;"1"="1","",LEFT(AO461,LEN(AO461)-5))</f>
        <v/>
      </c>
    </row>
    <row r="462" spans="1:43" ht="14.5">
      <c r="A462" s="117"/>
      <c r="B462" s="201"/>
      <c r="C462" s="209"/>
      <c r="D462" s="210"/>
      <c r="E462" s="131"/>
      <c r="F462" s="132"/>
      <c r="G462" s="131"/>
      <c r="H462" s="117"/>
      <c r="I462" s="201"/>
      <c r="J462" s="201"/>
      <c r="K462" s="202"/>
      <c r="L462" s="202"/>
      <c r="M462" s="202"/>
      <c r="N462" s="201"/>
      <c r="O462" s="201"/>
      <c r="P462" s="202"/>
      <c r="Q462" s="202"/>
      <c r="R462" s="207"/>
      <c r="S462" s="204"/>
      <c r="T462" s="204"/>
      <c r="U462" s="205"/>
      <c r="V462" s="40" t="str" cm="1">
        <f t="array" ref="V4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2" s="15" t="str">
        <f>_xlfn.LET(_xlpm.var,MitarbeiterFTE[[#This Row],[Name]]&amp;"|"&amp;MitarbeiterFTE[[#This Row],[Vorhaben]]&amp;"|"&amp;MitarbeiterFTE[[#This Row],[Monat]]&amp;"|"&amp;MitarbeiterFTE[[#This Row],[Jahr]], IF(_xlpm.var="|||","input missing",_xlpm.var))</f>
        <v>input missing</v>
      </c>
      <c r="AB462" s="15" t="e">
        <f>_xlfn.LET(
_xlpm.start,DATE(MitarbeiterFTE[[#This Row],[Jahr]],MitarbeiterFTE[[#This Row],[Monat]],1),
_xlpm.end,EOMONTH(_xlpm.start,0),
NETWORKDAYS(_xlpm.start,_xlpm.end))</f>
        <v>#NUM!</v>
      </c>
      <c r="AC462" s="318" t="e">
        <f>MitarbeiterFTE[[#This Row],[BWD]]-MitarbeiterFTE[[#This Row],[Sum Abwesend]]</f>
        <v>#NUM!</v>
      </c>
      <c r="AD462" s="318">
        <f>SUMIFS(MitarbeiterFTE[BWD],MitarbeiterFTE[Jahr],MitarbeiterFTE[[#This Row],[Jahr]],MitarbeiterFTE[Name],MitarbeiterFTE[[#This Row],[Name]])</f>
        <v>0</v>
      </c>
      <c r="AE462" s="318">
        <f>SUMIFS(MitarbeiterFTE[NWD],MitarbeiterFTE[Jahr],MitarbeiterFTE[[#This Row],[Jahr]],MitarbeiterFTE[Name],MitarbeiterFTE[[#This Row],[Name]])</f>
        <v>0</v>
      </c>
      <c r="AF462" s="15" t="str">
        <f>IF(MitarbeiterFTE[[#This Row],[HS]]="ja",2,IF(MitarbeiterFTE[[#This Row],[Tech]]="ja",1,IF(MitarbeiterFTE[[#This Row],[Sonst]]="ja",0,"input missing")))</f>
        <v>input missing</v>
      </c>
      <c r="AG462" s="130"/>
      <c r="AH462" s="117"/>
      <c r="AI462" s="408"/>
      <c r="AJ462" s="404"/>
      <c r="AK462" s="412"/>
      <c r="AL462" s="15" cm="1">
        <f t="array" ref="AL4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2" s="15" t="str">
        <f>IF(Table6[[#This Row],[FT/WE]]=2,"",Table6[[#This Row],[Name]]&amp;Table6[[#This Row],[Tag]])</f>
        <v/>
      </c>
      <c r="AN462" s="117"/>
      <c r="AP462" s="14" t="str">
        <f t="shared" si="16"/>
        <v/>
      </c>
      <c r="AQ462" s="14" t="str">
        <f t="shared" si="17"/>
        <v/>
      </c>
    </row>
    <row r="463" spans="1:43" ht="14.5">
      <c r="A463" s="117"/>
      <c r="B463" s="201"/>
      <c r="C463" s="209"/>
      <c r="D463" s="210"/>
      <c r="E463" s="131"/>
      <c r="F463" s="132"/>
      <c r="G463" s="131"/>
      <c r="H463" s="117"/>
      <c r="I463" s="201"/>
      <c r="J463" s="201"/>
      <c r="K463" s="202"/>
      <c r="L463" s="202"/>
      <c r="M463" s="202"/>
      <c r="N463" s="201"/>
      <c r="O463" s="201"/>
      <c r="P463" s="202"/>
      <c r="Q463" s="202"/>
      <c r="R463" s="207"/>
      <c r="S463" s="204"/>
      <c r="T463" s="204"/>
      <c r="U463" s="205"/>
      <c r="V463" s="40" t="str" cm="1">
        <f t="array" ref="V4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3" s="15" t="str">
        <f>_xlfn.LET(_xlpm.var,MitarbeiterFTE[[#This Row],[Name]]&amp;"|"&amp;MitarbeiterFTE[[#This Row],[Vorhaben]]&amp;"|"&amp;MitarbeiterFTE[[#This Row],[Monat]]&amp;"|"&amp;MitarbeiterFTE[[#This Row],[Jahr]], IF(_xlpm.var="|||","input missing",_xlpm.var))</f>
        <v>input missing</v>
      </c>
      <c r="AB463" s="15" t="e">
        <f>_xlfn.LET(
_xlpm.start,DATE(MitarbeiterFTE[[#This Row],[Jahr]],MitarbeiterFTE[[#This Row],[Monat]],1),
_xlpm.end,EOMONTH(_xlpm.start,0),
NETWORKDAYS(_xlpm.start,_xlpm.end))</f>
        <v>#NUM!</v>
      </c>
      <c r="AC463" s="318" t="e">
        <f>MitarbeiterFTE[[#This Row],[BWD]]-MitarbeiterFTE[[#This Row],[Sum Abwesend]]</f>
        <v>#NUM!</v>
      </c>
      <c r="AD463" s="318">
        <f>SUMIFS(MitarbeiterFTE[BWD],MitarbeiterFTE[Jahr],MitarbeiterFTE[[#This Row],[Jahr]],MitarbeiterFTE[Name],MitarbeiterFTE[[#This Row],[Name]])</f>
        <v>0</v>
      </c>
      <c r="AE463" s="318">
        <f>SUMIFS(MitarbeiterFTE[NWD],MitarbeiterFTE[Jahr],MitarbeiterFTE[[#This Row],[Jahr]],MitarbeiterFTE[Name],MitarbeiterFTE[[#This Row],[Name]])</f>
        <v>0</v>
      </c>
      <c r="AF463" s="15" t="str">
        <f>IF(MitarbeiterFTE[[#This Row],[HS]]="ja",2,IF(MitarbeiterFTE[[#This Row],[Tech]]="ja",1,IF(MitarbeiterFTE[[#This Row],[Sonst]]="ja",0,"input missing")))</f>
        <v>input missing</v>
      </c>
      <c r="AG463" s="130"/>
      <c r="AH463" s="117"/>
      <c r="AI463" s="408"/>
      <c r="AJ463" s="404"/>
      <c r="AK463" s="412"/>
      <c r="AL463" s="15" cm="1">
        <f t="array" ref="AL4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3" s="15" t="str">
        <f>IF(Table6[[#This Row],[FT/WE]]=2,"",Table6[[#This Row],[Name]]&amp;Table6[[#This Row],[Tag]])</f>
        <v/>
      </c>
      <c r="AN463" s="117"/>
      <c r="AP463" s="14" t="str">
        <f t="shared" si="16"/>
        <v/>
      </c>
      <c r="AQ463" s="14" t="str">
        <f t="shared" si="17"/>
        <v/>
      </c>
    </row>
    <row r="464" spans="1:43" ht="14.5">
      <c r="A464" s="117"/>
      <c r="B464" s="201"/>
      <c r="C464" s="209"/>
      <c r="D464" s="210"/>
      <c r="E464" s="131"/>
      <c r="F464" s="132"/>
      <c r="G464" s="131"/>
      <c r="H464" s="117"/>
      <c r="I464" s="201"/>
      <c r="J464" s="201"/>
      <c r="K464" s="202"/>
      <c r="L464" s="202"/>
      <c r="M464" s="202"/>
      <c r="N464" s="201"/>
      <c r="O464" s="201"/>
      <c r="P464" s="202"/>
      <c r="Q464" s="202"/>
      <c r="R464" s="207"/>
      <c r="S464" s="204"/>
      <c r="T464" s="204"/>
      <c r="U464" s="205"/>
      <c r="V464" s="40" t="str" cm="1">
        <f t="array" ref="V4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4" s="15" t="str">
        <f>_xlfn.LET(_xlpm.var,MitarbeiterFTE[[#This Row],[Name]]&amp;"|"&amp;MitarbeiterFTE[[#This Row],[Vorhaben]]&amp;"|"&amp;MitarbeiterFTE[[#This Row],[Monat]]&amp;"|"&amp;MitarbeiterFTE[[#This Row],[Jahr]], IF(_xlpm.var="|||","input missing",_xlpm.var))</f>
        <v>input missing</v>
      </c>
      <c r="AB464" s="15" t="e">
        <f>_xlfn.LET(
_xlpm.start,DATE(MitarbeiterFTE[[#This Row],[Jahr]],MitarbeiterFTE[[#This Row],[Monat]],1),
_xlpm.end,EOMONTH(_xlpm.start,0),
NETWORKDAYS(_xlpm.start,_xlpm.end))</f>
        <v>#NUM!</v>
      </c>
      <c r="AC464" s="318" t="e">
        <f>MitarbeiterFTE[[#This Row],[BWD]]-MitarbeiterFTE[[#This Row],[Sum Abwesend]]</f>
        <v>#NUM!</v>
      </c>
      <c r="AD464" s="318">
        <f>SUMIFS(MitarbeiterFTE[BWD],MitarbeiterFTE[Jahr],MitarbeiterFTE[[#This Row],[Jahr]],MitarbeiterFTE[Name],MitarbeiterFTE[[#This Row],[Name]])</f>
        <v>0</v>
      </c>
      <c r="AE464" s="318">
        <f>SUMIFS(MitarbeiterFTE[NWD],MitarbeiterFTE[Jahr],MitarbeiterFTE[[#This Row],[Jahr]],MitarbeiterFTE[Name],MitarbeiterFTE[[#This Row],[Name]])</f>
        <v>0</v>
      </c>
      <c r="AF464" s="15" t="str">
        <f>IF(MitarbeiterFTE[[#This Row],[HS]]="ja",2,IF(MitarbeiterFTE[[#This Row],[Tech]]="ja",1,IF(MitarbeiterFTE[[#This Row],[Sonst]]="ja",0,"input missing")))</f>
        <v>input missing</v>
      </c>
      <c r="AG464" s="130"/>
      <c r="AH464" s="117"/>
      <c r="AI464" s="408"/>
      <c r="AJ464" s="404"/>
      <c r="AK464" s="412"/>
      <c r="AL464" s="15" cm="1">
        <f t="array" ref="AL4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4" s="15" t="str">
        <f>IF(Table6[[#This Row],[FT/WE]]=2,"",Table6[[#This Row],[Name]]&amp;Table6[[#This Row],[Tag]])</f>
        <v/>
      </c>
      <c r="AN464" s="117"/>
      <c r="AP464" s="14" t="str">
        <f t="shared" si="16"/>
        <v/>
      </c>
      <c r="AQ464" s="14" t="str">
        <f t="shared" si="17"/>
        <v/>
      </c>
    </row>
    <row r="465" spans="1:43" ht="14.5">
      <c r="A465" s="117"/>
      <c r="B465" s="201"/>
      <c r="C465" s="209"/>
      <c r="D465" s="210"/>
      <c r="E465" s="131"/>
      <c r="F465" s="132"/>
      <c r="G465" s="131"/>
      <c r="H465" s="117"/>
      <c r="I465" s="201"/>
      <c r="J465" s="201"/>
      <c r="K465" s="202"/>
      <c r="L465" s="202"/>
      <c r="M465" s="202"/>
      <c r="N465" s="201"/>
      <c r="O465" s="201"/>
      <c r="P465" s="202"/>
      <c r="Q465" s="202"/>
      <c r="R465" s="207"/>
      <c r="S465" s="204"/>
      <c r="T465" s="204"/>
      <c r="U465" s="205"/>
      <c r="V465" s="40" t="str" cm="1">
        <f t="array" ref="V4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5" s="15" t="str">
        <f>_xlfn.LET(_xlpm.var,MitarbeiterFTE[[#This Row],[Name]]&amp;"|"&amp;MitarbeiterFTE[[#This Row],[Vorhaben]]&amp;"|"&amp;MitarbeiterFTE[[#This Row],[Monat]]&amp;"|"&amp;MitarbeiterFTE[[#This Row],[Jahr]], IF(_xlpm.var="|||","input missing",_xlpm.var))</f>
        <v>input missing</v>
      </c>
      <c r="AB465" s="15" t="e">
        <f>_xlfn.LET(
_xlpm.start,DATE(MitarbeiterFTE[[#This Row],[Jahr]],MitarbeiterFTE[[#This Row],[Monat]],1),
_xlpm.end,EOMONTH(_xlpm.start,0),
NETWORKDAYS(_xlpm.start,_xlpm.end))</f>
        <v>#NUM!</v>
      </c>
      <c r="AC465" s="318" t="e">
        <f>MitarbeiterFTE[[#This Row],[BWD]]-MitarbeiterFTE[[#This Row],[Sum Abwesend]]</f>
        <v>#NUM!</v>
      </c>
      <c r="AD465" s="318">
        <f>SUMIFS(MitarbeiterFTE[BWD],MitarbeiterFTE[Jahr],MitarbeiterFTE[[#This Row],[Jahr]],MitarbeiterFTE[Name],MitarbeiterFTE[[#This Row],[Name]])</f>
        <v>0</v>
      </c>
      <c r="AE465" s="318">
        <f>SUMIFS(MitarbeiterFTE[NWD],MitarbeiterFTE[Jahr],MitarbeiterFTE[[#This Row],[Jahr]],MitarbeiterFTE[Name],MitarbeiterFTE[[#This Row],[Name]])</f>
        <v>0</v>
      </c>
      <c r="AF465" s="15" t="str">
        <f>IF(MitarbeiterFTE[[#This Row],[HS]]="ja",2,IF(MitarbeiterFTE[[#This Row],[Tech]]="ja",1,IF(MitarbeiterFTE[[#This Row],[Sonst]]="ja",0,"input missing")))</f>
        <v>input missing</v>
      </c>
      <c r="AG465" s="130"/>
      <c r="AH465" s="117"/>
      <c r="AI465" s="408"/>
      <c r="AJ465" s="404"/>
      <c r="AK465" s="412"/>
      <c r="AL465" s="15" cm="1">
        <f t="array" ref="AL4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5" s="15" t="str">
        <f>IF(Table6[[#This Row],[FT/WE]]=2,"",Table6[[#This Row],[Name]]&amp;Table6[[#This Row],[Tag]])</f>
        <v/>
      </c>
      <c r="AN465" s="117"/>
      <c r="AP465" s="14" t="str">
        <f t="shared" si="16"/>
        <v/>
      </c>
      <c r="AQ465" s="14" t="str">
        <f t="shared" si="17"/>
        <v/>
      </c>
    </row>
    <row r="466" spans="1:43" ht="14.5">
      <c r="A466" s="117"/>
      <c r="B466" s="201"/>
      <c r="C466" s="209"/>
      <c r="D466" s="210"/>
      <c r="E466" s="131"/>
      <c r="F466" s="132"/>
      <c r="G466" s="131"/>
      <c r="H466" s="117"/>
      <c r="I466" s="201"/>
      <c r="J466" s="201"/>
      <c r="K466" s="202"/>
      <c r="L466" s="202"/>
      <c r="M466" s="202"/>
      <c r="N466" s="201"/>
      <c r="O466" s="201"/>
      <c r="P466" s="202"/>
      <c r="Q466" s="202"/>
      <c r="R466" s="207"/>
      <c r="S466" s="204"/>
      <c r="T466" s="204"/>
      <c r="U466" s="205"/>
      <c r="V466" s="40" t="str" cm="1">
        <f t="array" ref="V4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6" s="15" t="str">
        <f>_xlfn.LET(_xlpm.var,MitarbeiterFTE[[#This Row],[Name]]&amp;"|"&amp;MitarbeiterFTE[[#This Row],[Vorhaben]]&amp;"|"&amp;MitarbeiterFTE[[#This Row],[Monat]]&amp;"|"&amp;MitarbeiterFTE[[#This Row],[Jahr]], IF(_xlpm.var="|||","input missing",_xlpm.var))</f>
        <v>input missing</v>
      </c>
      <c r="AB466" s="15" t="e">
        <f>_xlfn.LET(
_xlpm.start,DATE(MitarbeiterFTE[[#This Row],[Jahr]],MitarbeiterFTE[[#This Row],[Monat]],1),
_xlpm.end,EOMONTH(_xlpm.start,0),
NETWORKDAYS(_xlpm.start,_xlpm.end))</f>
        <v>#NUM!</v>
      </c>
      <c r="AC466" s="318" t="e">
        <f>MitarbeiterFTE[[#This Row],[BWD]]-MitarbeiterFTE[[#This Row],[Sum Abwesend]]</f>
        <v>#NUM!</v>
      </c>
      <c r="AD466" s="318">
        <f>SUMIFS(MitarbeiterFTE[BWD],MitarbeiterFTE[Jahr],MitarbeiterFTE[[#This Row],[Jahr]],MitarbeiterFTE[Name],MitarbeiterFTE[[#This Row],[Name]])</f>
        <v>0</v>
      </c>
      <c r="AE466" s="318">
        <f>SUMIFS(MitarbeiterFTE[NWD],MitarbeiterFTE[Jahr],MitarbeiterFTE[[#This Row],[Jahr]],MitarbeiterFTE[Name],MitarbeiterFTE[[#This Row],[Name]])</f>
        <v>0</v>
      </c>
      <c r="AF466" s="15" t="str">
        <f>IF(MitarbeiterFTE[[#This Row],[HS]]="ja",2,IF(MitarbeiterFTE[[#This Row],[Tech]]="ja",1,IF(MitarbeiterFTE[[#This Row],[Sonst]]="ja",0,"input missing")))</f>
        <v>input missing</v>
      </c>
      <c r="AG466" s="130"/>
      <c r="AH466" s="117"/>
      <c r="AI466" s="408"/>
      <c r="AJ466" s="404"/>
      <c r="AK466" s="412"/>
      <c r="AL466" s="15" cm="1">
        <f t="array" ref="AL4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6" s="15" t="str">
        <f>IF(Table6[[#This Row],[FT/WE]]=2,"",Table6[[#This Row],[Name]]&amp;Table6[[#This Row],[Tag]])</f>
        <v/>
      </c>
      <c r="AN466" s="117"/>
      <c r="AP466" s="14" t="str">
        <f t="shared" si="16"/>
        <v/>
      </c>
      <c r="AQ466" s="14" t="str">
        <f t="shared" si="17"/>
        <v/>
      </c>
    </row>
    <row r="467" spans="1:43" ht="14.5">
      <c r="A467" s="117"/>
      <c r="B467" s="201"/>
      <c r="C467" s="209"/>
      <c r="D467" s="210"/>
      <c r="E467" s="131"/>
      <c r="F467" s="132"/>
      <c r="G467" s="131"/>
      <c r="H467" s="117"/>
      <c r="I467" s="201"/>
      <c r="J467" s="201"/>
      <c r="K467" s="202"/>
      <c r="L467" s="202"/>
      <c r="M467" s="202"/>
      <c r="N467" s="201"/>
      <c r="O467" s="201"/>
      <c r="P467" s="202"/>
      <c r="Q467" s="202"/>
      <c r="R467" s="207"/>
      <c r="S467" s="204"/>
      <c r="T467" s="204"/>
      <c r="U467" s="205"/>
      <c r="V467" s="40" t="str" cm="1">
        <f t="array" ref="V4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7" s="15" t="str">
        <f>_xlfn.LET(_xlpm.var,MitarbeiterFTE[[#This Row],[Name]]&amp;"|"&amp;MitarbeiterFTE[[#This Row],[Vorhaben]]&amp;"|"&amp;MitarbeiterFTE[[#This Row],[Monat]]&amp;"|"&amp;MitarbeiterFTE[[#This Row],[Jahr]], IF(_xlpm.var="|||","input missing",_xlpm.var))</f>
        <v>input missing</v>
      </c>
      <c r="AB467" s="15" t="e">
        <f>_xlfn.LET(
_xlpm.start,DATE(MitarbeiterFTE[[#This Row],[Jahr]],MitarbeiterFTE[[#This Row],[Monat]],1),
_xlpm.end,EOMONTH(_xlpm.start,0),
NETWORKDAYS(_xlpm.start,_xlpm.end))</f>
        <v>#NUM!</v>
      </c>
      <c r="AC467" s="318" t="e">
        <f>MitarbeiterFTE[[#This Row],[BWD]]-MitarbeiterFTE[[#This Row],[Sum Abwesend]]</f>
        <v>#NUM!</v>
      </c>
      <c r="AD467" s="318">
        <f>SUMIFS(MitarbeiterFTE[BWD],MitarbeiterFTE[Jahr],MitarbeiterFTE[[#This Row],[Jahr]],MitarbeiterFTE[Name],MitarbeiterFTE[[#This Row],[Name]])</f>
        <v>0</v>
      </c>
      <c r="AE467" s="318">
        <f>SUMIFS(MitarbeiterFTE[NWD],MitarbeiterFTE[Jahr],MitarbeiterFTE[[#This Row],[Jahr]],MitarbeiterFTE[Name],MitarbeiterFTE[[#This Row],[Name]])</f>
        <v>0</v>
      </c>
      <c r="AF467" s="15" t="str">
        <f>IF(MitarbeiterFTE[[#This Row],[HS]]="ja",2,IF(MitarbeiterFTE[[#This Row],[Tech]]="ja",1,IF(MitarbeiterFTE[[#This Row],[Sonst]]="ja",0,"input missing")))</f>
        <v>input missing</v>
      </c>
      <c r="AG467" s="130"/>
      <c r="AH467" s="117"/>
      <c r="AI467" s="408"/>
      <c r="AJ467" s="404"/>
      <c r="AK467" s="412"/>
      <c r="AL467" s="15" cm="1">
        <f t="array" ref="AL4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7" s="15" t="str">
        <f>IF(Table6[[#This Row],[FT/WE]]=2,"",Table6[[#This Row],[Name]]&amp;Table6[[#This Row],[Tag]])</f>
        <v/>
      </c>
      <c r="AN467" s="117"/>
      <c r="AP467" s="14" t="str">
        <f t="shared" si="16"/>
        <v/>
      </c>
      <c r="AQ467" s="14" t="str">
        <f t="shared" si="17"/>
        <v/>
      </c>
    </row>
    <row r="468" spans="1:43" ht="14.5">
      <c r="A468" s="117"/>
      <c r="B468" s="201"/>
      <c r="C468" s="209"/>
      <c r="D468" s="210"/>
      <c r="E468" s="131"/>
      <c r="F468" s="132"/>
      <c r="G468" s="131"/>
      <c r="H468" s="117"/>
      <c r="I468" s="201"/>
      <c r="J468" s="201"/>
      <c r="K468" s="202"/>
      <c r="L468" s="202"/>
      <c r="M468" s="202"/>
      <c r="N468" s="201"/>
      <c r="O468" s="201"/>
      <c r="P468" s="202"/>
      <c r="Q468" s="202"/>
      <c r="R468" s="207"/>
      <c r="S468" s="204"/>
      <c r="T468" s="204"/>
      <c r="U468" s="205"/>
      <c r="V468" s="40" t="str" cm="1">
        <f t="array" ref="V4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8" s="15" t="str">
        <f>_xlfn.LET(_xlpm.var,MitarbeiterFTE[[#This Row],[Name]]&amp;"|"&amp;MitarbeiterFTE[[#This Row],[Vorhaben]]&amp;"|"&amp;MitarbeiterFTE[[#This Row],[Monat]]&amp;"|"&amp;MitarbeiterFTE[[#This Row],[Jahr]], IF(_xlpm.var="|||","input missing",_xlpm.var))</f>
        <v>input missing</v>
      </c>
      <c r="AB468" s="15" t="e">
        <f>_xlfn.LET(
_xlpm.start,DATE(MitarbeiterFTE[[#This Row],[Jahr]],MitarbeiterFTE[[#This Row],[Monat]],1),
_xlpm.end,EOMONTH(_xlpm.start,0),
NETWORKDAYS(_xlpm.start,_xlpm.end))</f>
        <v>#NUM!</v>
      </c>
      <c r="AC468" s="318" t="e">
        <f>MitarbeiterFTE[[#This Row],[BWD]]-MitarbeiterFTE[[#This Row],[Sum Abwesend]]</f>
        <v>#NUM!</v>
      </c>
      <c r="AD468" s="318">
        <f>SUMIFS(MitarbeiterFTE[BWD],MitarbeiterFTE[Jahr],MitarbeiterFTE[[#This Row],[Jahr]],MitarbeiterFTE[Name],MitarbeiterFTE[[#This Row],[Name]])</f>
        <v>0</v>
      </c>
      <c r="AE468" s="318">
        <f>SUMIFS(MitarbeiterFTE[NWD],MitarbeiterFTE[Jahr],MitarbeiterFTE[[#This Row],[Jahr]],MitarbeiterFTE[Name],MitarbeiterFTE[[#This Row],[Name]])</f>
        <v>0</v>
      </c>
      <c r="AF468" s="15" t="str">
        <f>IF(MitarbeiterFTE[[#This Row],[HS]]="ja",2,IF(MitarbeiterFTE[[#This Row],[Tech]]="ja",1,IF(MitarbeiterFTE[[#This Row],[Sonst]]="ja",0,"input missing")))</f>
        <v>input missing</v>
      </c>
      <c r="AG468" s="130"/>
      <c r="AH468" s="117"/>
      <c r="AI468" s="408"/>
      <c r="AJ468" s="404"/>
      <c r="AK468" s="412"/>
      <c r="AL468" s="15" cm="1">
        <f t="array" ref="AL4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8" s="15" t="str">
        <f>IF(Table6[[#This Row],[FT/WE]]=2,"",Table6[[#This Row],[Name]]&amp;Table6[[#This Row],[Tag]])</f>
        <v/>
      </c>
      <c r="AN468" s="117"/>
      <c r="AP468" s="14" t="str">
        <f t="shared" si="16"/>
        <v/>
      </c>
      <c r="AQ468" s="14" t="str">
        <f t="shared" si="17"/>
        <v/>
      </c>
    </row>
    <row r="469" spans="1:43" ht="14.5">
      <c r="A469" s="117"/>
      <c r="B469" s="201"/>
      <c r="C469" s="209"/>
      <c r="D469" s="210"/>
      <c r="E469" s="131"/>
      <c r="F469" s="132"/>
      <c r="G469" s="131"/>
      <c r="H469" s="117"/>
      <c r="I469" s="201"/>
      <c r="J469" s="201"/>
      <c r="K469" s="202"/>
      <c r="L469" s="202"/>
      <c r="M469" s="202"/>
      <c r="N469" s="201"/>
      <c r="O469" s="201"/>
      <c r="P469" s="202"/>
      <c r="Q469" s="202"/>
      <c r="R469" s="207"/>
      <c r="S469" s="204"/>
      <c r="T469" s="204"/>
      <c r="U469" s="205"/>
      <c r="V469" s="40" t="str" cm="1">
        <f t="array" ref="V4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69" s="15" t="str">
        <f>_xlfn.LET(_xlpm.var,MitarbeiterFTE[[#This Row],[Name]]&amp;"|"&amp;MitarbeiterFTE[[#This Row],[Vorhaben]]&amp;"|"&amp;MitarbeiterFTE[[#This Row],[Monat]]&amp;"|"&amp;MitarbeiterFTE[[#This Row],[Jahr]], IF(_xlpm.var="|||","input missing",_xlpm.var))</f>
        <v>input missing</v>
      </c>
      <c r="AB469" s="15" t="e">
        <f>_xlfn.LET(
_xlpm.start,DATE(MitarbeiterFTE[[#This Row],[Jahr]],MitarbeiterFTE[[#This Row],[Monat]],1),
_xlpm.end,EOMONTH(_xlpm.start,0),
NETWORKDAYS(_xlpm.start,_xlpm.end))</f>
        <v>#NUM!</v>
      </c>
      <c r="AC469" s="318" t="e">
        <f>MitarbeiterFTE[[#This Row],[BWD]]-MitarbeiterFTE[[#This Row],[Sum Abwesend]]</f>
        <v>#NUM!</v>
      </c>
      <c r="AD469" s="318">
        <f>SUMIFS(MitarbeiterFTE[BWD],MitarbeiterFTE[Jahr],MitarbeiterFTE[[#This Row],[Jahr]],MitarbeiterFTE[Name],MitarbeiterFTE[[#This Row],[Name]])</f>
        <v>0</v>
      </c>
      <c r="AE469" s="318">
        <f>SUMIFS(MitarbeiterFTE[NWD],MitarbeiterFTE[Jahr],MitarbeiterFTE[[#This Row],[Jahr]],MitarbeiterFTE[Name],MitarbeiterFTE[[#This Row],[Name]])</f>
        <v>0</v>
      </c>
      <c r="AF469" s="15" t="str">
        <f>IF(MitarbeiterFTE[[#This Row],[HS]]="ja",2,IF(MitarbeiterFTE[[#This Row],[Tech]]="ja",1,IF(MitarbeiterFTE[[#This Row],[Sonst]]="ja",0,"input missing")))</f>
        <v>input missing</v>
      </c>
      <c r="AG469" s="130"/>
      <c r="AH469" s="117"/>
      <c r="AI469" s="408"/>
      <c r="AJ469" s="404"/>
      <c r="AK469" s="412"/>
      <c r="AL469" s="15" cm="1">
        <f t="array" ref="AL4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69" s="15" t="str">
        <f>IF(Table6[[#This Row],[FT/WE]]=2,"",Table6[[#This Row],[Name]]&amp;Table6[[#This Row],[Tag]])</f>
        <v/>
      </c>
      <c r="AN469" s="117"/>
      <c r="AP469" s="14" t="str">
        <f t="shared" si="16"/>
        <v/>
      </c>
      <c r="AQ469" s="14" t="str">
        <f t="shared" si="17"/>
        <v/>
      </c>
    </row>
    <row r="470" spans="1:43" ht="14.5">
      <c r="A470" s="117"/>
      <c r="B470" s="201"/>
      <c r="C470" s="209"/>
      <c r="D470" s="210"/>
      <c r="E470" s="131"/>
      <c r="F470" s="132"/>
      <c r="G470" s="131"/>
      <c r="H470" s="117"/>
      <c r="I470" s="201"/>
      <c r="J470" s="201"/>
      <c r="K470" s="202"/>
      <c r="L470" s="202"/>
      <c r="M470" s="202"/>
      <c r="N470" s="201"/>
      <c r="O470" s="201"/>
      <c r="P470" s="202"/>
      <c r="Q470" s="202"/>
      <c r="R470" s="207"/>
      <c r="S470" s="204"/>
      <c r="T470" s="204"/>
      <c r="U470" s="205"/>
      <c r="V470" s="40" t="str" cm="1">
        <f t="array" ref="V4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0" s="15" t="str">
        <f>_xlfn.LET(_xlpm.var,MitarbeiterFTE[[#This Row],[Name]]&amp;"|"&amp;MitarbeiterFTE[[#This Row],[Vorhaben]]&amp;"|"&amp;MitarbeiterFTE[[#This Row],[Monat]]&amp;"|"&amp;MitarbeiterFTE[[#This Row],[Jahr]], IF(_xlpm.var="|||","input missing",_xlpm.var))</f>
        <v>input missing</v>
      </c>
      <c r="AB470" s="15" t="e">
        <f>_xlfn.LET(
_xlpm.start,DATE(MitarbeiterFTE[[#This Row],[Jahr]],MitarbeiterFTE[[#This Row],[Monat]],1),
_xlpm.end,EOMONTH(_xlpm.start,0),
NETWORKDAYS(_xlpm.start,_xlpm.end))</f>
        <v>#NUM!</v>
      </c>
      <c r="AC470" s="318" t="e">
        <f>MitarbeiterFTE[[#This Row],[BWD]]-MitarbeiterFTE[[#This Row],[Sum Abwesend]]</f>
        <v>#NUM!</v>
      </c>
      <c r="AD470" s="318">
        <f>SUMIFS(MitarbeiterFTE[BWD],MitarbeiterFTE[Jahr],MitarbeiterFTE[[#This Row],[Jahr]],MitarbeiterFTE[Name],MitarbeiterFTE[[#This Row],[Name]])</f>
        <v>0</v>
      </c>
      <c r="AE470" s="318">
        <f>SUMIFS(MitarbeiterFTE[NWD],MitarbeiterFTE[Jahr],MitarbeiterFTE[[#This Row],[Jahr]],MitarbeiterFTE[Name],MitarbeiterFTE[[#This Row],[Name]])</f>
        <v>0</v>
      </c>
      <c r="AF470" s="15" t="str">
        <f>IF(MitarbeiterFTE[[#This Row],[HS]]="ja",2,IF(MitarbeiterFTE[[#This Row],[Tech]]="ja",1,IF(MitarbeiterFTE[[#This Row],[Sonst]]="ja",0,"input missing")))</f>
        <v>input missing</v>
      </c>
      <c r="AG470" s="130"/>
      <c r="AH470" s="117"/>
      <c r="AI470" s="408"/>
      <c r="AJ470" s="404"/>
      <c r="AK470" s="412"/>
      <c r="AL470" s="15" cm="1">
        <f t="array" ref="AL4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0" s="15" t="str">
        <f>IF(Table6[[#This Row],[FT/WE]]=2,"",Table6[[#This Row],[Name]]&amp;Table6[[#This Row],[Tag]])</f>
        <v/>
      </c>
      <c r="AN470" s="117"/>
      <c r="AP470" s="14" t="str">
        <f t="shared" si="16"/>
        <v/>
      </c>
      <c r="AQ470" s="14" t="str">
        <f t="shared" si="17"/>
        <v/>
      </c>
    </row>
    <row r="471" spans="1:43" ht="14.5">
      <c r="A471" s="117"/>
      <c r="B471" s="201"/>
      <c r="C471" s="209"/>
      <c r="D471" s="210"/>
      <c r="E471" s="131"/>
      <c r="F471" s="132"/>
      <c r="G471" s="131"/>
      <c r="H471" s="117"/>
      <c r="I471" s="201"/>
      <c r="J471" s="201"/>
      <c r="K471" s="202"/>
      <c r="L471" s="202"/>
      <c r="M471" s="202"/>
      <c r="N471" s="201"/>
      <c r="O471" s="201"/>
      <c r="P471" s="202"/>
      <c r="Q471" s="202"/>
      <c r="R471" s="207"/>
      <c r="S471" s="204"/>
      <c r="T471" s="204"/>
      <c r="U471" s="205"/>
      <c r="V471" s="40" t="str" cm="1">
        <f t="array" ref="V4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1" s="15" t="str">
        <f>_xlfn.LET(_xlpm.var,MitarbeiterFTE[[#This Row],[Name]]&amp;"|"&amp;MitarbeiterFTE[[#This Row],[Vorhaben]]&amp;"|"&amp;MitarbeiterFTE[[#This Row],[Monat]]&amp;"|"&amp;MitarbeiterFTE[[#This Row],[Jahr]], IF(_xlpm.var="|||","input missing",_xlpm.var))</f>
        <v>input missing</v>
      </c>
      <c r="AB471" s="15" t="e">
        <f>_xlfn.LET(
_xlpm.start,DATE(MitarbeiterFTE[[#This Row],[Jahr]],MitarbeiterFTE[[#This Row],[Monat]],1),
_xlpm.end,EOMONTH(_xlpm.start,0),
NETWORKDAYS(_xlpm.start,_xlpm.end))</f>
        <v>#NUM!</v>
      </c>
      <c r="AC471" s="318" t="e">
        <f>MitarbeiterFTE[[#This Row],[BWD]]-MitarbeiterFTE[[#This Row],[Sum Abwesend]]</f>
        <v>#NUM!</v>
      </c>
      <c r="AD471" s="318">
        <f>SUMIFS(MitarbeiterFTE[BWD],MitarbeiterFTE[Jahr],MitarbeiterFTE[[#This Row],[Jahr]],MitarbeiterFTE[Name],MitarbeiterFTE[[#This Row],[Name]])</f>
        <v>0</v>
      </c>
      <c r="AE471" s="318">
        <f>SUMIFS(MitarbeiterFTE[NWD],MitarbeiterFTE[Jahr],MitarbeiterFTE[[#This Row],[Jahr]],MitarbeiterFTE[Name],MitarbeiterFTE[[#This Row],[Name]])</f>
        <v>0</v>
      </c>
      <c r="AF471" s="15" t="str">
        <f>IF(MitarbeiterFTE[[#This Row],[HS]]="ja",2,IF(MitarbeiterFTE[[#This Row],[Tech]]="ja",1,IF(MitarbeiterFTE[[#This Row],[Sonst]]="ja",0,"input missing")))</f>
        <v>input missing</v>
      </c>
      <c r="AG471" s="130"/>
      <c r="AH471" s="117"/>
      <c r="AI471" s="408"/>
      <c r="AJ471" s="404"/>
      <c r="AK471" s="412"/>
      <c r="AL471" s="15" cm="1">
        <f t="array" ref="AL4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1" s="15" t="str">
        <f>IF(Table6[[#This Row],[FT/WE]]=2,"",Table6[[#This Row],[Name]]&amp;Table6[[#This Row],[Tag]])</f>
        <v/>
      </c>
      <c r="AN471" s="117"/>
      <c r="AP471" s="14" t="str">
        <f t="shared" si="16"/>
        <v/>
      </c>
      <c r="AQ471" s="14" t="str">
        <f t="shared" si="17"/>
        <v/>
      </c>
    </row>
    <row r="472" spans="1:43" ht="14.5">
      <c r="A472" s="117"/>
      <c r="B472" s="201"/>
      <c r="C472" s="209"/>
      <c r="D472" s="210"/>
      <c r="E472" s="131"/>
      <c r="F472" s="132"/>
      <c r="G472" s="131"/>
      <c r="H472" s="117"/>
      <c r="I472" s="201"/>
      <c r="J472" s="201"/>
      <c r="K472" s="202"/>
      <c r="L472" s="202"/>
      <c r="M472" s="202"/>
      <c r="N472" s="201"/>
      <c r="O472" s="201"/>
      <c r="P472" s="202"/>
      <c r="Q472" s="202"/>
      <c r="R472" s="207"/>
      <c r="S472" s="204"/>
      <c r="T472" s="204"/>
      <c r="U472" s="205"/>
      <c r="V472" s="40" t="str" cm="1">
        <f t="array" ref="V4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2" s="15" t="str">
        <f>_xlfn.LET(_xlpm.var,MitarbeiterFTE[[#This Row],[Name]]&amp;"|"&amp;MitarbeiterFTE[[#This Row],[Vorhaben]]&amp;"|"&amp;MitarbeiterFTE[[#This Row],[Monat]]&amp;"|"&amp;MitarbeiterFTE[[#This Row],[Jahr]], IF(_xlpm.var="|||","input missing",_xlpm.var))</f>
        <v>input missing</v>
      </c>
      <c r="AB472" s="15" t="e">
        <f>_xlfn.LET(
_xlpm.start,DATE(MitarbeiterFTE[[#This Row],[Jahr]],MitarbeiterFTE[[#This Row],[Monat]],1),
_xlpm.end,EOMONTH(_xlpm.start,0),
NETWORKDAYS(_xlpm.start,_xlpm.end))</f>
        <v>#NUM!</v>
      </c>
      <c r="AC472" s="318" t="e">
        <f>MitarbeiterFTE[[#This Row],[BWD]]-MitarbeiterFTE[[#This Row],[Sum Abwesend]]</f>
        <v>#NUM!</v>
      </c>
      <c r="AD472" s="318">
        <f>SUMIFS(MitarbeiterFTE[BWD],MitarbeiterFTE[Jahr],MitarbeiterFTE[[#This Row],[Jahr]],MitarbeiterFTE[Name],MitarbeiterFTE[[#This Row],[Name]])</f>
        <v>0</v>
      </c>
      <c r="AE472" s="318">
        <f>SUMIFS(MitarbeiterFTE[NWD],MitarbeiterFTE[Jahr],MitarbeiterFTE[[#This Row],[Jahr]],MitarbeiterFTE[Name],MitarbeiterFTE[[#This Row],[Name]])</f>
        <v>0</v>
      </c>
      <c r="AF472" s="15" t="str">
        <f>IF(MitarbeiterFTE[[#This Row],[HS]]="ja",2,IF(MitarbeiterFTE[[#This Row],[Tech]]="ja",1,IF(MitarbeiterFTE[[#This Row],[Sonst]]="ja",0,"input missing")))</f>
        <v>input missing</v>
      </c>
      <c r="AG472" s="130"/>
      <c r="AH472" s="117"/>
      <c r="AI472" s="408"/>
      <c r="AJ472" s="404"/>
      <c r="AK472" s="412"/>
      <c r="AL472" s="15" cm="1">
        <f t="array" ref="AL4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2" s="15" t="str">
        <f>IF(Table6[[#This Row],[FT/WE]]=2,"",Table6[[#This Row],[Name]]&amp;Table6[[#This Row],[Tag]])</f>
        <v/>
      </c>
      <c r="AN472" s="117"/>
      <c r="AP472" s="14" t="str">
        <f t="shared" si="16"/>
        <v/>
      </c>
      <c r="AQ472" s="14" t="str">
        <f t="shared" si="17"/>
        <v/>
      </c>
    </row>
    <row r="473" spans="1:43" ht="14.5">
      <c r="A473" s="117"/>
      <c r="B473" s="201"/>
      <c r="C473" s="209"/>
      <c r="D473" s="210"/>
      <c r="E473" s="131"/>
      <c r="F473" s="132"/>
      <c r="G473" s="131"/>
      <c r="H473" s="117"/>
      <c r="I473" s="201"/>
      <c r="J473" s="201"/>
      <c r="K473" s="202"/>
      <c r="L473" s="202"/>
      <c r="M473" s="202"/>
      <c r="N473" s="201"/>
      <c r="O473" s="201"/>
      <c r="P473" s="202"/>
      <c r="Q473" s="202"/>
      <c r="R473" s="207"/>
      <c r="S473" s="204"/>
      <c r="T473" s="204"/>
      <c r="U473" s="205"/>
      <c r="V473" s="40" t="str" cm="1">
        <f t="array" ref="V4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3" s="15" t="str">
        <f>_xlfn.LET(_xlpm.var,MitarbeiterFTE[[#This Row],[Name]]&amp;"|"&amp;MitarbeiterFTE[[#This Row],[Vorhaben]]&amp;"|"&amp;MitarbeiterFTE[[#This Row],[Monat]]&amp;"|"&amp;MitarbeiterFTE[[#This Row],[Jahr]], IF(_xlpm.var="|||","input missing",_xlpm.var))</f>
        <v>input missing</v>
      </c>
      <c r="AB473" s="15" t="e">
        <f>_xlfn.LET(
_xlpm.start,DATE(MitarbeiterFTE[[#This Row],[Jahr]],MitarbeiterFTE[[#This Row],[Monat]],1),
_xlpm.end,EOMONTH(_xlpm.start,0),
NETWORKDAYS(_xlpm.start,_xlpm.end))</f>
        <v>#NUM!</v>
      </c>
      <c r="AC473" s="318" t="e">
        <f>MitarbeiterFTE[[#This Row],[BWD]]-MitarbeiterFTE[[#This Row],[Sum Abwesend]]</f>
        <v>#NUM!</v>
      </c>
      <c r="AD473" s="318">
        <f>SUMIFS(MitarbeiterFTE[BWD],MitarbeiterFTE[Jahr],MitarbeiterFTE[[#This Row],[Jahr]],MitarbeiterFTE[Name],MitarbeiterFTE[[#This Row],[Name]])</f>
        <v>0</v>
      </c>
      <c r="AE473" s="318">
        <f>SUMIFS(MitarbeiterFTE[NWD],MitarbeiterFTE[Jahr],MitarbeiterFTE[[#This Row],[Jahr]],MitarbeiterFTE[Name],MitarbeiterFTE[[#This Row],[Name]])</f>
        <v>0</v>
      </c>
      <c r="AF473" s="15" t="str">
        <f>IF(MitarbeiterFTE[[#This Row],[HS]]="ja",2,IF(MitarbeiterFTE[[#This Row],[Tech]]="ja",1,IF(MitarbeiterFTE[[#This Row],[Sonst]]="ja",0,"input missing")))</f>
        <v>input missing</v>
      </c>
      <c r="AG473" s="130"/>
      <c r="AH473" s="117"/>
      <c r="AI473" s="408"/>
      <c r="AJ473" s="404"/>
      <c r="AK473" s="412"/>
      <c r="AL473" s="15" cm="1">
        <f t="array" ref="AL4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3" s="15" t="str">
        <f>IF(Table6[[#This Row],[FT/WE]]=2,"",Table6[[#This Row],[Name]]&amp;Table6[[#This Row],[Tag]])</f>
        <v/>
      </c>
      <c r="AN473" s="117"/>
      <c r="AP473" s="14" t="str">
        <f t="shared" si="16"/>
        <v/>
      </c>
      <c r="AQ473" s="14" t="str">
        <f t="shared" si="17"/>
        <v/>
      </c>
    </row>
    <row r="474" spans="1:43" ht="14.5">
      <c r="A474" s="117"/>
      <c r="B474" s="201"/>
      <c r="C474" s="209"/>
      <c r="D474" s="210"/>
      <c r="E474" s="131"/>
      <c r="F474" s="132"/>
      <c r="G474" s="131"/>
      <c r="H474" s="117"/>
      <c r="I474" s="201"/>
      <c r="J474" s="201"/>
      <c r="K474" s="202"/>
      <c r="L474" s="202"/>
      <c r="M474" s="202"/>
      <c r="N474" s="201"/>
      <c r="O474" s="201"/>
      <c r="P474" s="202"/>
      <c r="Q474" s="202"/>
      <c r="R474" s="207"/>
      <c r="S474" s="204"/>
      <c r="T474" s="204"/>
      <c r="U474" s="205"/>
      <c r="V474" s="40" t="str" cm="1">
        <f t="array" ref="V4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4" s="15" t="str">
        <f>_xlfn.LET(_xlpm.var,MitarbeiterFTE[[#This Row],[Name]]&amp;"|"&amp;MitarbeiterFTE[[#This Row],[Vorhaben]]&amp;"|"&amp;MitarbeiterFTE[[#This Row],[Monat]]&amp;"|"&amp;MitarbeiterFTE[[#This Row],[Jahr]], IF(_xlpm.var="|||","input missing",_xlpm.var))</f>
        <v>input missing</v>
      </c>
      <c r="AB474" s="15" t="e">
        <f>_xlfn.LET(
_xlpm.start,DATE(MitarbeiterFTE[[#This Row],[Jahr]],MitarbeiterFTE[[#This Row],[Monat]],1),
_xlpm.end,EOMONTH(_xlpm.start,0),
NETWORKDAYS(_xlpm.start,_xlpm.end))</f>
        <v>#NUM!</v>
      </c>
      <c r="AC474" s="318" t="e">
        <f>MitarbeiterFTE[[#This Row],[BWD]]-MitarbeiterFTE[[#This Row],[Sum Abwesend]]</f>
        <v>#NUM!</v>
      </c>
      <c r="AD474" s="318">
        <f>SUMIFS(MitarbeiterFTE[BWD],MitarbeiterFTE[Jahr],MitarbeiterFTE[[#This Row],[Jahr]],MitarbeiterFTE[Name],MitarbeiterFTE[[#This Row],[Name]])</f>
        <v>0</v>
      </c>
      <c r="AE474" s="318">
        <f>SUMIFS(MitarbeiterFTE[NWD],MitarbeiterFTE[Jahr],MitarbeiterFTE[[#This Row],[Jahr]],MitarbeiterFTE[Name],MitarbeiterFTE[[#This Row],[Name]])</f>
        <v>0</v>
      </c>
      <c r="AF474" s="15" t="str">
        <f>IF(MitarbeiterFTE[[#This Row],[HS]]="ja",2,IF(MitarbeiterFTE[[#This Row],[Tech]]="ja",1,IF(MitarbeiterFTE[[#This Row],[Sonst]]="ja",0,"input missing")))</f>
        <v>input missing</v>
      </c>
      <c r="AG474" s="130"/>
      <c r="AH474" s="117"/>
      <c r="AI474" s="408"/>
      <c r="AJ474" s="404"/>
      <c r="AK474" s="412"/>
      <c r="AL474" s="15" cm="1">
        <f t="array" ref="AL4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4" s="15" t="str">
        <f>IF(Table6[[#This Row],[FT/WE]]=2,"",Table6[[#This Row],[Name]]&amp;Table6[[#This Row],[Tag]])</f>
        <v/>
      </c>
      <c r="AN474" s="117"/>
      <c r="AP474" s="14" t="str">
        <f t="shared" si="16"/>
        <v/>
      </c>
      <c r="AQ474" s="14" t="str">
        <f t="shared" si="17"/>
        <v/>
      </c>
    </row>
    <row r="475" spans="1:43" ht="14.5">
      <c r="A475" s="117"/>
      <c r="B475" s="201"/>
      <c r="C475" s="209"/>
      <c r="D475" s="210"/>
      <c r="E475" s="131"/>
      <c r="F475" s="132"/>
      <c r="G475" s="131"/>
      <c r="H475" s="117"/>
      <c r="I475" s="201"/>
      <c r="J475" s="201"/>
      <c r="K475" s="202"/>
      <c r="L475" s="202"/>
      <c r="M475" s="202"/>
      <c r="N475" s="201"/>
      <c r="O475" s="201"/>
      <c r="P475" s="202"/>
      <c r="Q475" s="202"/>
      <c r="R475" s="207"/>
      <c r="S475" s="204"/>
      <c r="T475" s="204"/>
      <c r="U475" s="205"/>
      <c r="V475" s="40" t="str" cm="1">
        <f t="array" ref="V4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5" s="15" t="str">
        <f>_xlfn.LET(_xlpm.var,MitarbeiterFTE[[#This Row],[Name]]&amp;"|"&amp;MitarbeiterFTE[[#This Row],[Vorhaben]]&amp;"|"&amp;MitarbeiterFTE[[#This Row],[Monat]]&amp;"|"&amp;MitarbeiterFTE[[#This Row],[Jahr]], IF(_xlpm.var="|||","input missing",_xlpm.var))</f>
        <v>input missing</v>
      </c>
      <c r="AB475" s="15" t="e">
        <f>_xlfn.LET(
_xlpm.start,DATE(MitarbeiterFTE[[#This Row],[Jahr]],MitarbeiterFTE[[#This Row],[Monat]],1),
_xlpm.end,EOMONTH(_xlpm.start,0),
NETWORKDAYS(_xlpm.start,_xlpm.end))</f>
        <v>#NUM!</v>
      </c>
      <c r="AC475" s="318" t="e">
        <f>MitarbeiterFTE[[#This Row],[BWD]]-MitarbeiterFTE[[#This Row],[Sum Abwesend]]</f>
        <v>#NUM!</v>
      </c>
      <c r="AD475" s="318">
        <f>SUMIFS(MitarbeiterFTE[BWD],MitarbeiterFTE[Jahr],MitarbeiterFTE[[#This Row],[Jahr]],MitarbeiterFTE[Name],MitarbeiterFTE[[#This Row],[Name]])</f>
        <v>0</v>
      </c>
      <c r="AE475" s="318">
        <f>SUMIFS(MitarbeiterFTE[NWD],MitarbeiterFTE[Jahr],MitarbeiterFTE[[#This Row],[Jahr]],MitarbeiterFTE[Name],MitarbeiterFTE[[#This Row],[Name]])</f>
        <v>0</v>
      </c>
      <c r="AF475" s="15" t="str">
        <f>IF(MitarbeiterFTE[[#This Row],[HS]]="ja",2,IF(MitarbeiterFTE[[#This Row],[Tech]]="ja",1,IF(MitarbeiterFTE[[#This Row],[Sonst]]="ja",0,"input missing")))</f>
        <v>input missing</v>
      </c>
      <c r="AG475" s="130"/>
      <c r="AH475" s="117"/>
      <c r="AI475" s="408"/>
      <c r="AJ475" s="404"/>
      <c r="AK475" s="412"/>
      <c r="AL475" s="15" cm="1">
        <f t="array" ref="AL4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5" s="15" t="str">
        <f>IF(Table6[[#This Row],[FT/WE]]=2,"",Table6[[#This Row],[Name]]&amp;Table6[[#This Row],[Tag]])</f>
        <v/>
      </c>
      <c r="AN475" s="117"/>
      <c r="AP475" s="14" t="str">
        <f t="shared" si="16"/>
        <v/>
      </c>
      <c r="AQ475" s="14" t="str">
        <f t="shared" si="17"/>
        <v/>
      </c>
    </row>
    <row r="476" spans="1:43" ht="14.5">
      <c r="A476" s="117"/>
      <c r="B476" s="201"/>
      <c r="C476" s="209"/>
      <c r="D476" s="210"/>
      <c r="E476" s="131"/>
      <c r="F476" s="132"/>
      <c r="G476" s="131"/>
      <c r="H476" s="117"/>
      <c r="I476" s="201"/>
      <c r="J476" s="201"/>
      <c r="K476" s="202"/>
      <c r="L476" s="202"/>
      <c r="M476" s="202"/>
      <c r="N476" s="201"/>
      <c r="O476" s="201"/>
      <c r="P476" s="202"/>
      <c r="Q476" s="202"/>
      <c r="R476" s="207"/>
      <c r="S476" s="204"/>
      <c r="T476" s="204"/>
      <c r="U476" s="205"/>
      <c r="V476" s="40" t="str" cm="1">
        <f t="array" ref="V4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6" s="15" t="str">
        <f>_xlfn.LET(_xlpm.var,MitarbeiterFTE[[#This Row],[Name]]&amp;"|"&amp;MitarbeiterFTE[[#This Row],[Vorhaben]]&amp;"|"&amp;MitarbeiterFTE[[#This Row],[Monat]]&amp;"|"&amp;MitarbeiterFTE[[#This Row],[Jahr]], IF(_xlpm.var="|||","input missing",_xlpm.var))</f>
        <v>input missing</v>
      </c>
      <c r="AB476" s="15" t="e">
        <f>_xlfn.LET(
_xlpm.start,DATE(MitarbeiterFTE[[#This Row],[Jahr]],MitarbeiterFTE[[#This Row],[Monat]],1),
_xlpm.end,EOMONTH(_xlpm.start,0),
NETWORKDAYS(_xlpm.start,_xlpm.end))</f>
        <v>#NUM!</v>
      </c>
      <c r="AC476" s="318" t="e">
        <f>MitarbeiterFTE[[#This Row],[BWD]]-MitarbeiterFTE[[#This Row],[Sum Abwesend]]</f>
        <v>#NUM!</v>
      </c>
      <c r="AD476" s="318">
        <f>SUMIFS(MitarbeiterFTE[BWD],MitarbeiterFTE[Jahr],MitarbeiterFTE[[#This Row],[Jahr]],MitarbeiterFTE[Name],MitarbeiterFTE[[#This Row],[Name]])</f>
        <v>0</v>
      </c>
      <c r="AE476" s="318">
        <f>SUMIFS(MitarbeiterFTE[NWD],MitarbeiterFTE[Jahr],MitarbeiterFTE[[#This Row],[Jahr]],MitarbeiterFTE[Name],MitarbeiterFTE[[#This Row],[Name]])</f>
        <v>0</v>
      </c>
      <c r="AF476" s="15" t="str">
        <f>IF(MitarbeiterFTE[[#This Row],[HS]]="ja",2,IF(MitarbeiterFTE[[#This Row],[Tech]]="ja",1,IF(MitarbeiterFTE[[#This Row],[Sonst]]="ja",0,"input missing")))</f>
        <v>input missing</v>
      </c>
      <c r="AG476" s="130"/>
      <c r="AH476" s="117"/>
      <c r="AI476" s="408"/>
      <c r="AJ476" s="404"/>
      <c r="AK476" s="412"/>
      <c r="AL476" s="15" cm="1">
        <f t="array" ref="AL4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6" s="15" t="str">
        <f>IF(Table6[[#This Row],[FT/WE]]=2,"",Table6[[#This Row],[Name]]&amp;Table6[[#This Row],[Tag]])</f>
        <v/>
      </c>
      <c r="AN476" s="117"/>
      <c r="AP476" s="14" t="str">
        <f t="shared" si="16"/>
        <v/>
      </c>
      <c r="AQ476" s="14" t="str">
        <f t="shared" si="17"/>
        <v/>
      </c>
    </row>
    <row r="477" spans="1:43" ht="14.5">
      <c r="A477" s="117"/>
      <c r="B477" s="201"/>
      <c r="C477" s="209"/>
      <c r="D477" s="210"/>
      <c r="E477" s="131"/>
      <c r="F477" s="132"/>
      <c r="G477" s="131"/>
      <c r="H477" s="117"/>
      <c r="I477" s="201"/>
      <c r="J477" s="201"/>
      <c r="K477" s="202"/>
      <c r="L477" s="202"/>
      <c r="M477" s="202"/>
      <c r="N477" s="201"/>
      <c r="O477" s="201"/>
      <c r="P477" s="202"/>
      <c r="Q477" s="202"/>
      <c r="R477" s="207"/>
      <c r="S477" s="204"/>
      <c r="T477" s="204"/>
      <c r="U477" s="205"/>
      <c r="V477" s="40" t="str" cm="1">
        <f t="array" ref="V4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7" s="15" t="str">
        <f>_xlfn.LET(_xlpm.var,MitarbeiterFTE[[#This Row],[Name]]&amp;"|"&amp;MitarbeiterFTE[[#This Row],[Vorhaben]]&amp;"|"&amp;MitarbeiterFTE[[#This Row],[Monat]]&amp;"|"&amp;MitarbeiterFTE[[#This Row],[Jahr]], IF(_xlpm.var="|||","input missing",_xlpm.var))</f>
        <v>input missing</v>
      </c>
      <c r="AB477" s="15" t="e">
        <f>_xlfn.LET(
_xlpm.start,DATE(MitarbeiterFTE[[#This Row],[Jahr]],MitarbeiterFTE[[#This Row],[Monat]],1),
_xlpm.end,EOMONTH(_xlpm.start,0),
NETWORKDAYS(_xlpm.start,_xlpm.end))</f>
        <v>#NUM!</v>
      </c>
      <c r="AC477" s="318" t="e">
        <f>MitarbeiterFTE[[#This Row],[BWD]]-MitarbeiterFTE[[#This Row],[Sum Abwesend]]</f>
        <v>#NUM!</v>
      </c>
      <c r="AD477" s="318">
        <f>SUMIFS(MitarbeiterFTE[BWD],MitarbeiterFTE[Jahr],MitarbeiterFTE[[#This Row],[Jahr]],MitarbeiterFTE[Name],MitarbeiterFTE[[#This Row],[Name]])</f>
        <v>0</v>
      </c>
      <c r="AE477" s="318">
        <f>SUMIFS(MitarbeiterFTE[NWD],MitarbeiterFTE[Jahr],MitarbeiterFTE[[#This Row],[Jahr]],MitarbeiterFTE[Name],MitarbeiterFTE[[#This Row],[Name]])</f>
        <v>0</v>
      </c>
      <c r="AF477" s="15" t="str">
        <f>IF(MitarbeiterFTE[[#This Row],[HS]]="ja",2,IF(MitarbeiterFTE[[#This Row],[Tech]]="ja",1,IF(MitarbeiterFTE[[#This Row],[Sonst]]="ja",0,"input missing")))</f>
        <v>input missing</v>
      </c>
      <c r="AG477" s="130"/>
      <c r="AH477" s="117"/>
      <c r="AI477" s="408"/>
      <c r="AJ477" s="404"/>
      <c r="AK477" s="412"/>
      <c r="AL477" s="15" cm="1">
        <f t="array" ref="AL4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7" s="15" t="str">
        <f>IF(Table6[[#This Row],[FT/WE]]=2,"",Table6[[#This Row],[Name]]&amp;Table6[[#This Row],[Tag]])</f>
        <v/>
      </c>
      <c r="AN477" s="117"/>
      <c r="AP477" s="14" t="str">
        <f t="shared" si="16"/>
        <v/>
      </c>
      <c r="AQ477" s="14" t="str">
        <f t="shared" si="17"/>
        <v/>
      </c>
    </row>
    <row r="478" spans="1:43" ht="14.5">
      <c r="A478" s="117"/>
      <c r="B478" s="201"/>
      <c r="C478" s="209"/>
      <c r="D478" s="210"/>
      <c r="E478" s="131"/>
      <c r="F478" s="132"/>
      <c r="G478" s="131"/>
      <c r="H478" s="117"/>
      <c r="I478" s="201"/>
      <c r="J478" s="201"/>
      <c r="K478" s="202"/>
      <c r="L478" s="202"/>
      <c r="M478" s="202"/>
      <c r="N478" s="201"/>
      <c r="O478" s="201"/>
      <c r="P478" s="202"/>
      <c r="Q478" s="202"/>
      <c r="R478" s="207"/>
      <c r="S478" s="204"/>
      <c r="T478" s="204"/>
      <c r="U478" s="205"/>
      <c r="V478" s="40" t="str" cm="1">
        <f t="array" ref="V4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8" s="15" t="str">
        <f>_xlfn.LET(_xlpm.var,MitarbeiterFTE[[#This Row],[Name]]&amp;"|"&amp;MitarbeiterFTE[[#This Row],[Vorhaben]]&amp;"|"&amp;MitarbeiterFTE[[#This Row],[Monat]]&amp;"|"&amp;MitarbeiterFTE[[#This Row],[Jahr]], IF(_xlpm.var="|||","input missing",_xlpm.var))</f>
        <v>input missing</v>
      </c>
      <c r="AB478" s="15" t="e">
        <f>_xlfn.LET(
_xlpm.start,DATE(MitarbeiterFTE[[#This Row],[Jahr]],MitarbeiterFTE[[#This Row],[Monat]],1),
_xlpm.end,EOMONTH(_xlpm.start,0),
NETWORKDAYS(_xlpm.start,_xlpm.end))</f>
        <v>#NUM!</v>
      </c>
      <c r="AC478" s="318" t="e">
        <f>MitarbeiterFTE[[#This Row],[BWD]]-MitarbeiterFTE[[#This Row],[Sum Abwesend]]</f>
        <v>#NUM!</v>
      </c>
      <c r="AD478" s="318">
        <f>SUMIFS(MitarbeiterFTE[BWD],MitarbeiterFTE[Jahr],MitarbeiterFTE[[#This Row],[Jahr]],MitarbeiterFTE[Name],MitarbeiterFTE[[#This Row],[Name]])</f>
        <v>0</v>
      </c>
      <c r="AE478" s="318">
        <f>SUMIFS(MitarbeiterFTE[NWD],MitarbeiterFTE[Jahr],MitarbeiterFTE[[#This Row],[Jahr]],MitarbeiterFTE[Name],MitarbeiterFTE[[#This Row],[Name]])</f>
        <v>0</v>
      </c>
      <c r="AF478" s="15" t="str">
        <f>IF(MitarbeiterFTE[[#This Row],[HS]]="ja",2,IF(MitarbeiterFTE[[#This Row],[Tech]]="ja",1,IF(MitarbeiterFTE[[#This Row],[Sonst]]="ja",0,"input missing")))</f>
        <v>input missing</v>
      </c>
      <c r="AG478" s="130"/>
      <c r="AH478" s="117"/>
      <c r="AI478" s="408"/>
      <c r="AJ478" s="404"/>
      <c r="AK478" s="412"/>
      <c r="AL478" s="15" cm="1">
        <f t="array" ref="AL4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8" s="15" t="str">
        <f>IF(Table6[[#This Row],[FT/WE]]=2,"",Table6[[#This Row],[Name]]&amp;Table6[[#This Row],[Tag]])</f>
        <v/>
      </c>
      <c r="AN478" s="117"/>
      <c r="AP478" s="14" t="str">
        <f t="shared" si="16"/>
        <v/>
      </c>
      <c r="AQ478" s="14" t="str">
        <f t="shared" si="17"/>
        <v/>
      </c>
    </row>
    <row r="479" spans="1:43" ht="14.5">
      <c r="A479" s="117"/>
      <c r="B479" s="201"/>
      <c r="C479" s="209"/>
      <c r="D479" s="210"/>
      <c r="E479" s="131"/>
      <c r="F479" s="132"/>
      <c r="G479" s="131"/>
      <c r="H479" s="117"/>
      <c r="I479" s="201"/>
      <c r="J479" s="201"/>
      <c r="K479" s="202"/>
      <c r="L479" s="202"/>
      <c r="M479" s="202"/>
      <c r="N479" s="201"/>
      <c r="O479" s="201"/>
      <c r="P479" s="202"/>
      <c r="Q479" s="202"/>
      <c r="R479" s="207"/>
      <c r="S479" s="204"/>
      <c r="T479" s="204"/>
      <c r="U479" s="205"/>
      <c r="V479" s="40" t="str" cm="1">
        <f t="array" ref="V4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79" s="15" t="str">
        <f>_xlfn.LET(_xlpm.var,MitarbeiterFTE[[#This Row],[Name]]&amp;"|"&amp;MitarbeiterFTE[[#This Row],[Vorhaben]]&amp;"|"&amp;MitarbeiterFTE[[#This Row],[Monat]]&amp;"|"&amp;MitarbeiterFTE[[#This Row],[Jahr]], IF(_xlpm.var="|||","input missing",_xlpm.var))</f>
        <v>input missing</v>
      </c>
      <c r="AB479" s="15" t="e">
        <f>_xlfn.LET(
_xlpm.start,DATE(MitarbeiterFTE[[#This Row],[Jahr]],MitarbeiterFTE[[#This Row],[Monat]],1),
_xlpm.end,EOMONTH(_xlpm.start,0),
NETWORKDAYS(_xlpm.start,_xlpm.end))</f>
        <v>#NUM!</v>
      </c>
      <c r="AC479" s="318" t="e">
        <f>MitarbeiterFTE[[#This Row],[BWD]]-MitarbeiterFTE[[#This Row],[Sum Abwesend]]</f>
        <v>#NUM!</v>
      </c>
      <c r="AD479" s="318">
        <f>SUMIFS(MitarbeiterFTE[BWD],MitarbeiterFTE[Jahr],MitarbeiterFTE[[#This Row],[Jahr]],MitarbeiterFTE[Name],MitarbeiterFTE[[#This Row],[Name]])</f>
        <v>0</v>
      </c>
      <c r="AE479" s="318">
        <f>SUMIFS(MitarbeiterFTE[NWD],MitarbeiterFTE[Jahr],MitarbeiterFTE[[#This Row],[Jahr]],MitarbeiterFTE[Name],MitarbeiterFTE[[#This Row],[Name]])</f>
        <v>0</v>
      </c>
      <c r="AF479" s="15" t="str">
        <f>IF(MitarbeiterFTE[[#This Row],[HS]]="ja",2,IF(MitarbeiterFTE[[#This Row],[Tech]]="ja",1,IF(MitarbeiterFTE[[#This Row],[Sonst]]="ja",0,"input missing")))</f>
        <v>input missing</v>
      </c>
      <c r="AG479" s="130"/>
      <c r="AH479" s="117"/>
      <c r="AI479" s="408"/>
      <c r="AJ479" s="404"/>
      <c r="AK479" s="412"/>
      <c r="AL479" s="15" cm="1">
        <f t="array" ref="AL4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79" s="15" t="str">
        <f>IF(Table6[[#This Row],[FT/WE]]=2,"",Table6[[#This Row],[Name]]&amp;Table6[[#This Row],[Tag]])</f>
        <v/>
      </c>
      <c r="AN479" s="117"/>
      <c r="AP479" s="14" t="str">
        <f t="shared" si="16"/>
        <v/>
      </c>
      <c r="AQ479" s="14" t="str">
        <f t="shared" si="17"/>
        <v/>
      </c>
    </row>
    <row r="480" spans="1:43" ht="14.5">
      <c r="A480" s="117"/>
      <c r="B480" s="201"/>
      <c r="C480" s="209"/>
      <c r="D480" s="210"/>
      <c r="E480" s="131"/>
      <c r="F480" s="132"/>
      <c r="G480" s="131"/>
      <c r="H480" s="117"/>
      <c r="I480" s="201"/>
      <c r="J480" s="201"/>
      <c r="K480" s="202"/>
      <c r="L480" s="202"/>
      <c r="M480" s="202"/>
      <c r="N480" s="201"/>
      <c r="O480" s="201"/>
      <c r="P480" s="202"/>
      <c r="Q480" s="202"/>
      <c r="R480" s="207"/>
      <c r="S480" s="204"/>
      <c r="T480" s="204"/>
      <c r="U480" s="205"/>
      <c r="V480" s="40" t="str" cm="1">
        <f t="array" ref="V4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0" s="15" t="str">
        <f>_xlfn.LET(_xlpm.var,MitarbeiterFTE[[#This Row],[Name]]&amp;"|"&amp;MitarbeiterFTE[[#This Row],[Vorhaben]]&amp;"|"&amp;MitarbeiterFTE[[#This Row],[Monat]]&amp;"|"&amp;MitarbeiterFTE[[#This Row],[Jahr]], IF(_xlpm.var="|||","input missing",_xlpm.var))</f>
        <v>input missing</v>
      </c>
      <c r="AB480" s="15" t="e">
        <f>_xlfn.LET(
_xlpm.start,DATE(MitarbeiterFTE[[#This Row],[Jahr]],MitarbeiterFTE[[#This Row],[Monat]],1),
_xlpm.end,EOMONTH(_xlpm.start,0),
NETWORKDAYS(_xlpm.start,_xlpm.end))</f>
        <v>#NUM!</v>
      </c>
      <c r="AC480" s="318" t="e">
        <f>MitarbeiterFTE[[#This Row],[BWD]]-MitarbeiterFTE[[#This Row],[Sum Abwesend]]</f>
        <v>#NUM!</v>
      </c>
      <c r="AD480" s="318">
        <f>SUMIFS(MitarbeiterFTE[BWD],MitarbeiterFTE[Jahr],MitarbeiterFTE[[#This Row],[Jahr]],MitarbeiterFTE[Name],MitarbeiterFTE[[#This Row],[Name]])</f>
        <v>0</v>
      </c>
      <c r="AE480" s="318">
        <f>SUMIFS(MitarbeiterFTE[NWD],MitarbeiterFTE[Jahr],MitarbeiterFTE[[#This Row],[Jahr]],MitarbeiterFTE[Name],MitarbeiterFTE[[#This Row],[Name]])</f>
        <v>0</v>
      </c>
      <c r="AF480" s="15" t="str">
        <f>IF(MitarbeiterFTE[[#This Row],[HS]]="ja",2,IF(MitarbeiterFTE[[#This Row],[Tech]]="ja",1,IF(MitarbeiterFTE[[#This Row],[Sonst]]="ja",0,"input missing")))</f>
        <v>input missing</v>
      </c>
      <c r="AG480" s="130"/>
      <c r="AH480" s="117"/>
      <c r="AI480" s="408"/>
      <c r="AJ480" s="404"/>
      <c r="AK480" s="412"/>
      <c r="AL480" s="15" cm="1">
        <f t="array" ref="AL4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0" s="15" t="str">
        <f>IF(Table6[[#This Row],[FT/WE]]=2,"",Table6[[#This Row],[Name]]&amp;Table6[[#This Row],[Tag]])</f>
        <v/>
      </c>
      <c r="AN480" s="117"/>
      <c r="AP480" s="14" t="str">
        <f t="shared" si="16"/>
        <v/>
      </c>
      <c r="AQ480" s="14" t="str">
        <f t="shared" si="17"/>
        <v/>
      </c>
    </row>
    <row r="481" spans="1:43" ht="14.5">
      <c r="A481" s="117"/>
      <c r="B481" s="201"/>
      <c r="C481" s="209"/>
      <c r="D481" s="210"/>
      <c r="E481" s="131"/>
      <c r="F481" s="132"/>
      <c r="G481" s="131"/>
      <c r="H481" s="117"/>
      <c r="I481" s="201"/>
      <c r="J481" s="201"/>
      <c r="K481" s="202"/>
      <c r="L481" s="202"/>
      <c r="M481" s="202"/>
      <c r="N481" s="201"/>
      <c r="O481" s="201"/>
      <c r="P481" s="202"/>
      <c r="Q481" s="202"/>
      <c r="R481" s="207"/>
      <c r="S481" s="204"/>
      <c r="T481" s="204"/>
      <c r="U481" s="205"/>
      <c r="V481" s="40" t="str" cm="1">
        <f t="array" ref="V4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1" s="15" t="str">
        <f>_xlfn.LET(_xlpm.var,MitarbeiterFTE[[#This Row],[Name]]&amp;"|"&amp;MitarbeiterFTE[[#This Row],[Vorhaben]]&amp;"|"&amp;MitarbeiterFTE[[#This Row],[Monat]]&amp;"|"&amp;MitarbeiterFTE[[#This Row],[Jahr]], IF(_xlpm.var="|||","input missing",_xlpm.var))</f>
        <v>input missing</v>
      </c>
      <c r="AB481" s="15" t="e">
        <f>_xlfn.LET(
_xlpm.start,DATE(MitarbeiterFTE[[#This Row],[Jahr]],MitarbeiterFTE[[#This Row],[Monat]],1),
_xlpm.end,EOMONTH(_xlpm.start,0),
NETWORKDAYS(_xlpm.start,_xlpm.end))</f>
        <v>#NUM!</v>
      </c>
      <c r="AC481" s="318" t="e">
        <f>MitarbeiterFTE[[#This Row],[BWD]]-MitarbeiterFTE[[#This Row],[Sum Abwesend]]</f>
        <v>#NUM!</v>
      </c>
      <c r="AD481" s="318">
        <f>SUMIFS(MitarbeiterFTE[BWD],MitarbeiterFTE[Jahr],MitarbeiterFTE[[#This Row],[Jahr]],MitarbeiterFTE[Name],MitarbeiterFTE[[#This Row],[Name]])</f>
        <v>0</v>
      </c>
      <c r="AE481" s="318">
        <f>SUMIFS(MitarbeiterFTE[NWD],MitarbeiterFTE[Jahr],MitarbeiterFTE[[#This Row],[Jahr]],MitarbeiterFTE[Name],MitarbeiterFTE[[#This Row],[Name]])</f>
        <v>0</v>
      </c>
      <c r="AF481" s="15" t="str">
        <f>IF(MitarbeiterFTE[[#This Row],[HS]]="ja",2,IF(MitarbeiterFTE[[#This Row],[Tech]]="ja",1,IF(MitarbeiterFTE[[#This Row],[Sonst]]="ja",0,"input missing")))</f>
        <v>input missing</v>
      </c>
      <c r="AG481" s="130"/>
      <c r="AH481" s="117"/>
      <c r="AI481" s="408"/>
      <c r="AJ481" s="404"/>
      <c r="AK481" s="412"/>
      <c r="AL481" s="15" cm="1">
        <f t="array" ref="AL4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1" s="15" t="str">
        <f>IF(Table6[[#This Row],[FT/WE]]=2,"",Table6[[#This Row],[Name]]&amp;Table6[[#This Row],[Tag]])</f>
        <v/>
      </c>
      <c r="AN481" s="117"/>
      <c r="AP481" s="14" t="str">
        <f t="shared" si="16"/>
        <v/>
      </c>
      <c r="AQ481" s="14" t="str">
        <f t="shared" si="17"/>
        <v/>
      </c>
    </row>
    <row r="482" spans="1:43" ht="14.5">
      <c r="A482" s="117"/>
      <c r="B482" s="201"/>
      <c r="C482" s="209"/>
      <c r="D482" s="210"/>
      <c r="E482" s="131"/>
      <c r="F482" s="132"/>
      <c r="G482" s="131"/>
      <c r="H482" s="117"/>
      <c r="I482" s="201"/>
      <c r="J482" s="201"/>
      <c r="K482" s="202"/>
      <c r="L482" s="202"/>
      <c r="M482" s="202"/>
      <c r="N482" s="201"/>
      <c r="O482" s="201"/>
      <c r="P482" s="202"/>
      <c r="Q482" s="202"/>
      <c r="R482" s="207"/>
      <c r="S482" s="204"/>
      <c r="T482" s="204"/>
      <c r="U482" s="205"/>
      <c r="V482" s="40" t="str" cm="1">
        <f t="array" ref="V4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2" s="15" t="str">
        <f>_xlfn.LET(_xlpm.var,MitarbeiterFTE[[#This Row],[Name]]&amp;"|"&amp;MitarbeiterFTE[[#This Row],[Vorhaben]]&amp;"|"&amp;MitarbeiterFTE[[#This Row],[Monat]]&amp;"|"&amp;MitarbeiterFTE[[#This Row],[Jahr]], IF(_xlpm.var="|||","input missing",_xlpm.var))</f>
        <v>input missing</v>
      </c>
      <c r="AB482" s="15" t="e">
        <f>_xlfn.LET(
_xlpm.start,DATE(MitarbeiterFTE[[#This Row],[Jahr]],MitarbeiterFTE[[#This Row],[Monat]],1),
_xlpm.end,EOMONTH(_xlpm.start,0),
NETWORKDAYS(_xlpm.start,_xlpm.end))</f>
        <v>#NUM!</v>
      </c>
      <c r="AC482" s="318" t="e">
        <f>MitarbeiterFTE[[#This Row],[BWD]]-MitarbeiterFTE[[#This Row],[Sum Abwesend]]</f>
        <v>#NUM!</v>
      </c>
      <c r="AD482" s="318">
        <f>SUMIFS(MitarbeiterFTE[BWD],MitarbeiterFTE[Jahr],MitarbeiterFTE[[#This Row],[Jahr]],MitarbeiterFTE[Name],MitarbeiterFTE[[#This Row],[Name]])</f>
        <v>0</v>
      </c>
      <c r="AE482" s="318">
        <f>SUMIFS(MitarbeiterFTE[NWD],MitarbeiterFTE[Jahr],MitarbeiterFTE[[#This Row],[Jahr]],MitarbeiterFTE[Name],MitarbeiterFTE[[#This Row],[Name]])</f>
        <v>0</v>
      </c>
      <c r="AF482" s="15" t="str">
        <f>IF(MitarbeiterFTE[[#This Row],[HS]]="ja",2,IF(MitarbeiterFTE[[#This Row],[Tech]]="ja",1,IF(MitarbeiterFTE[[#This Row],[Sonst]]="ja",0,"input missing")))</f>
        <v>input missing</v>
      </c>
      <c r="AG482" s="130"/>
      <c r="AH482" s="117"/>
      <c r="AI482" s="408"/>
      <c r="AJ482" s="404"/>
      <c r="AK482" s="412"/>
      <c r="AL482" s="15" cm="1">
        <f t="array" ref="AL4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2" s="15" t="str">
        <f>IF(Table6[[#This Row],[FT/WE]]=2,"",Table6[[#This Row],[Name]]&amp;Table6[[#This Row],[Tag]])</f>
        <v/>
      </c>
      <c r="AN482" s="117"/>
      <c r="AP482" s="14" t="str">
        <f t="shared" si="16"/>
        <v/>
      </c>
      <c r="AQ482" s="14" t="str">
        <f t="shared" si="17"/>
        <v/>
      </c>
    </row>
    <row r="483" spans="1:43" ht="14.5">
      <c r="A483" s="117"/>
      <c r="B483" s="201"/>
      <c r="C483" s="209"/>
      <c r="D483" s="210"/>
      <c r="E483" s="131"/>
      <c r="F483" s="132"/>
      <c r="G483" s="131"/>
      <c r="H483" s="117"/>
      <c r="I483" s="201"/>
      <c r="J483" s="201"/>
      <c r="K483" s="202"/>
      <c r="L483" s="202"/>
      <c r="M483" s="202"/>
      <c r="N483" s="201"/>
      <c r="O483" s="201"/>
      <c r="P483" s="202"/>
      <c r="Q483" s="202"/>
      <c r="R483" s="207"/>
      <c r="S483" s="204"/>
      <c r="T483" s="204"/>
      <c r="U483" s="205"/>
      <c r="V483" s="40" t="str" cm="1">
        <f t="array" ref="V4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3" s="15" t="str">
        <f>_xlfn.LET(_xlpm.var,MitarbeiterFTE[[#This Row],[Name]]&amp;"|"&amp;MitarbeiterFTE[[#This Row],[Vorhaben]]&amp;"|"&amp;MitarbeiterFTE[[#This Row],[Monat]]&amp;"|"&amp;MitarbeiterFTE[[#This Row],[Jahr]], IF(_xlpm.var="|||","input missing",_xlpm.var))</f>
        <v>input missing</v>
      </c>
      <c r="AB483" s="15" t="e">
        <f>_xlfn.LET(
_xlpm.start,DATE(MitarbeiterFTE[[#This Row],[Jahr]],MitarbeiterFTE[[#This Row],[Monat]],1),
_xlpm.end,EOMONTH(_xlpm.start,0),
NETWORKDAYS(_xlpm.start,_xlpm.end))</f>
        <v>#NUM!</v>
      </c>
      <c r="AC483" s="318" t="e">
        <f>MitarbeiterFTE[[#This Row],[BWD]]-MitarbeiterFTE[[#This Row],[Sum Abwesend]]</f>
        <v>#NUM!</v>
      </c>
      <c r="AD483" s="318">
        <f>SUMIFS(MitarbeiterFTE[BWD],MitarbeiterFTE[Jahr],MitarbeiterFTE[[#This Row],[Jahr]],MitarbeiterFTE[Name],MitarbeiterFTE[[#This Row],[Name]])</f>
        <v>0</v>
      </c>
      <c r="AE483" s="318">
        <f>SUMIFS(MitarbeiterFTE[NWD],MitarbeiterFTE[Jahr],MitarbeiterFTE[[#This Row],[Jahr]],MitarbeiterFTE[Name],MitarbeiterFTE[[#This Row],[Name]])</f>
        <v>0</v>
      </c>
      <c r="AF483" s="15" t="str">
        <f>IF(MitarbeiterFTE[[#This Row],[HS]]="ja",2,IF(MitarbeiterFTE[[#This Row],[Tech]]="ja",1,IF(MitarbeiterFTE[[#This Row],[Sonst]]="ja",0,"input missing")))</f>
        <v>input missing</v>
      </c>
      <c r="AG483" s="130"/>
      <c r="AH483" s="117"/>
      <c r="AI483" s="408"/>
      <c r="AJ483" s="404"/>
      <c r="AK483" s="412"/>
      <c r="AL483" s="15" cm="1">
        <f t="array" ref="AL4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3" s="15" t="str">
        <f>IF(Table6[[#This Row],[FT/WE]]=2,"",Table6[[#This Row],[Name]]&amp;Table6[[#This Row],[Tag]])</f>
        <v/>
      </c>
      <c r="AN483" s="117"/>
      <c r="AP483" s="14" t="str">
        <f t="shared" si="16"/>
        <v/>
      </c>
      <c r="AQ483" s="14" t="str">
        <f t="shared" si="17"/>
        <v/>
      </c>
    </row>
    <row r="484" spans="1:43" ht="14.5">
      <c r="A484" s="117"/>
      <c r="B484" s="201"/>
      <c r="C484" s="209"/>
      <c r="D484" s="210"/>
      <c r="E484" s="131"/>
      <c r="F484" s="132"/>
      <c r="G484" s="131"/>
      <c r="H484" s="117"/>
      <c r="I484" s="201"/>
      <c r="J484" s="201"/>
      <c r="K484" s="202"/>
      <c r="L484" s="202"/>
      <c r="M484" s="202"/>
      <c r="N484" s="201"/>
      <c r="O484" s="201"/>
      <c r="P484" s="202"/>
      <c r="Q484" s="202"/>
      <c r="R484" s="207"/>
      <c r="S484" s="204"/>
      <c r="T484" s="204"/>
      <c r="U484" s="205"/>
      <c r="V484" s="40" t="str" cm="1">
        <f t="array" ref="V4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4" s="15" t="str">
        <f>_xlfn.LET(_xlpm.var,MitarbeiterFTE[[#This Row],[Name]]&amp;"|"&amp;MitarbeiterFTE[[#This Row],[Vorhaben]]&amp;"|"&amp;MitarbeiterFTE[[#This Row],[Monat]]&amp;"|"&amp;MitarbeiterFTE[[#This Row],[Jahr]], IF(_xlpm.var="|||","input missing",_xlpm.var))</f>
        <v>input missing</v>
      </c>
      <c r="AB484" s="15" t="e">
        <f>_xlfn.LET(
_xlpm.start,DATE(MitarbeiterFTE[[#This Row],[Jahr]],MitarbeiterFTE[[#This Row],[Monat]],1),
_xlpm.end,EOMONTH(_xlpm.start,0),
NETWORKDAYS(_xlpm.start,_xlpm.end))</f>
        <v>#NUM!</v>
      </c>
      <c r="AC484" s="318" t="e">
        <f>MitarbeiterFTE[[#This Row],[BWD]]-MitarbeiterFTE[[#This Row],[Sum Abwesend]]</f>
        <v>#NUM!</v>
      </c>
      <c r="AD484" s="318">
        <f>SUMIFS(MitarbeiterFTE[BWD],MitarbeiterFTE[Jahr],MitarbeiterFTE[[#This Row],[Jahr]],MitarbeiterFTE[Name],MitarbeiterFTE[[#This Row],[Name]])</f>
        <v>0</v>
      </c>
      <c r="AE484" s="318">
        <f>SUMIFS(MitarbeiterFTE[NWD],MitarbeiterFTE[Jahr],MitarbeiterFTE[[#This Row],[Jahr]],MitarbeiterFTE[Name],MitarbeiterFTE[[#This Row],[Name]])</f>
        <v>0</v>
      </c>
      <c r="AF484" s="15" t="str">
        <f>IF(MitarbeiterFTE[[#This Row],[HS]]="ja",2,IF(MitarbeiterFTE[[#This Row],[Tech]]="ja",1,IF(MitarbeiterFTE[[#This Row],[Sonst]]="ja",0,"input missing")))</f>
        <v>input missing</v>
      </c>
      <c r="AG484" s="130"/>
      <c r="AH484" s="117"/>
      <c r="AI484" s="408"/>
      <c r="AJ484" s="404"/>
      <c r="AK484" s="412"/>
      <c r="AL484" s="15" cm="1">
        <f t="array" ref="AL4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4" s="15" t="str">
        <f>IF(Table6[[#This Row],[FT/WE]]=2,"",Table6[[#This Row],[Name]]&amp;Table6[[#This Row],[Tag]])</f>
        <v/>
      </c>
      <c r="AN484" s="117"/>
      <c r="AP484" s="14" t="str">
        <f t="shared" si="16"/>
        <v/>
      </c>
      <c r="AQ484" s="14" t="str">
        <f t="shared" si="17"/>
        <v/>
      </c>
    </row>
    <row r="485" spans="1:43" ht="14.5">
      <c r="A485" s="117"/>
      <c r="B485" s="201"/>
      <c r="C485" s="209"/>
      <c r="D485" s="210"/>
      <c r="E485" s="131"/>
      <c r="F485" s="132"/>
      <c r="G485" s="131"/>
      <c r="H485" s="117"/>
      <c r="I485" s="201"/>
      <c r="J485" s="201"/>
      <c r="K485" s="202"/>
      <c r="L485" s="202"/>
      <c r="M485" s="202"/>
      <c r="N485" s="201"/>
      <c r="O485" s="201"/>
      <c r="P485" s="202"/>
      <c r="Q485" s="202"/>
      <c r="R485" s="207"/>
      <c r="S485" s="204"/>
      <c r="T485" s="204"/>
      <c r="U485" s="205"/>
      <c r="V485" s="40" t="str" cm="1">
        <f t="array" ref="V4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5" s="15" t="str">
        <f>_xlfn.LET(_xlpm.var,MitarbeiterFTE[[#This Row],[Name]]&amp;"|"&amp;MitarbeiterFTE[[#This Row],[Vorhaben]]&amp;"|"&amp;MitarbeiterFTE[[#This Row],[Monat]]&amp;"|"&amp;MitarbeiterFTE[[#This Row],[Jahr]], IF(_xlpm.var="|||","input missing",_xlpm.var))</f>
        <v>input missing</v>
      </c>
      <c r="AB485" s="15" t="e">
        <f>_xlfn.LET(
_xlpm.start,DATE(MitarbeiterFTE[[#This Row],[Jahr]],MitarbeiterFTE[[#This Row],[Monat]],1),
_xlpm.end,EOMONTH(_xlpm.start,0),
NETWORKDAYS(_xlpm.start,_xlpm.end))</f>
        <v>#NUM!</v>
      </c>
      <c r="AC485" s="318" t="e">
        <f>MitarbeiterFTE[[#This Row],[BWD]]-MitarbeiterFTE[[#This Row],[Sum Abwesend]]</f>
        <v>#NUM!</v>
      </c>
      <c r="AD485" s="318">
        <f>SUMIFS(MitarbeiterFTE[BWD],MitarbeiterFTE[Jahr],MitarbeiterFTE[[#This Row],[Jahr]],MitarbeiterFTE[Name],MitarbeiterFTE[[#This Row],[Name]])</f>
        <v>0</v>
      </c>
      <c r="AE485" s="318">
        <f>SUMIFS(MitarbeiterFTE[NWD],MitarbeiterFTE[Jahr],MitarbeiterFTE[[#This Row],[Jahr]],MitarbeiterFTE[Name],MitarbeiterFTE[[#This Row],[Name]])</f>
        <v>0</v>
      </c>
      <c r="AF485" s="15" t="str">
        <f>IF(MitarbeiterFTE[[#This Row],[HS]]="ja",2,IF(MitarbeiterFTE[[#This Row],[Tech]]="ja",1,IF(MitarbeiterFTE[[#This Row],[Sonst]]="ja",0,"input missing")))</f>
        <v>input missing</v>
      </c>
      <c r="AG485" s="130"/>
      <c r="AH485" s="117"/>
      <c r="AI485" s="408"/>
      <c r="AJ485" s="404"/>
      <c r="AK485" s="412"/>
      <c r="AL485" s="15" cm="1">
        <f t="array" ref="AL4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5" s="15" t="str">
        <f>IF(Table6[[#This Row],[FT/WE]]=2,"",Table6[[#This Row],[Name]]&amp;Table6[[#This Row],[Tag]])</f>
        <v/>
      </c>
      <c r="AN485" s="117"/>
      <c r="AP485" s="14" t="str">
        <f t="shared" si="16"/>
        <v/>
      </c>
      <c r="AQ485" s="14" t="str">
        <f t="shared" si="17"/>
        <v/>
      </c>
    </row>
    <row r="486" spans="1:43" ht="14.5">
      <c r="A486" s="117"/>
      <c r="B486" s="201"/>
      <c r="C486" s="209"/>
      <c r="D486" s="210"/>
      <c r="E486" s="131"/>
      <c r="F486" s="132"/>
      <c r="G486" s="131"/>
      <c r="H486" s="117"/>
      <c r="I486" s="201"/>
      <c r="J486" s="201"/>
      <c r="K486" s="202"/>
      <c r="L486" s="202"/>
      <c r="M486" s="202"/>
      <c r="N486" s="201"/>
      <c r="O486" s="201"/>
      <c r="P486" s="202"/>
      <c r="Q486" s="202"/>
      <c r="R486" s="207"/>
      <c r="S486" s="204"/>
      <c r="T486" s="204"/>
      <c r="U486" s="205"/>
      <c r="V486" s="40" t="str" cm="1">
        <f t="array" ref="V4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6" s="15" t="str">
        <f>_xlfn.LET(_xlpm.var,MitarbeiterFTE[[#This Row],[Name]]&amp;"|"&amp;MitarbeiterFTE[[#This Row],[Vorhaben]]&amp;"|"&amp;MitarbeiterFTE[[#This Row],[Monat]]&amp;"|"&amp;MitarbeiterFTE[[#This Row],[Jahr]], IF(_xlpm.var="|||","input missing",_xlpm.var))</f>
        <v>input missing</v>
      </c>
      <c r="AB486" s="15" t="e">
        <f>_xlfn.LET(
_xlpm.start,DATE(MitarbeiterFTE[[#This Row],[Jahr]],MitarbeiterFTE[[#This Row],[Monat]],1),
_xlpm.end,EOMONTH(_xlpm.start,0),
NETWORKDAYS(_xlpm.start,_xlpm.end))</f>
        <v>#NUM!</v>
      </c>
      <c r="AC486" s="318" t="e">
        <f>MitarbeiterFTE[[#This Row],[BWD]]-MitarbeiterFTE[[#This Row],[Sum Abwesend]]</f>
        <v>#NUM!</v>
      </c>
      <c r="AD486" s="318">
        <f>SUMIFS(MitarbeiterFTE[BWD],MitarbeiterFTE[Jahr],MitarbeiterFTE[[#This Row],[Jahr]],MitarbeiterFTE[Name],MitarbeiterFTE[[#This Row],[Name]])</f>
        <v>0</v>
      </c>
      <c r="AE486" s="318">
        <f>SUMIFS(MitarbeiterFTE[NWD],MitarbeiterFTE[Jahr],MitarbeiterFTE[[#This Row],[Jahr]],MitarbeiterFTE[Name],MitarbeiterFTE[[#This Row],[Name]])</f>
        <v>0</v>
      </c>
      <c r="AF486" s="15" t="str">
        <f>IF(MitarbeiterFTE[[#This Row],[HS]]="ja",2,IF(MitarbeiterFTE[[#This Row],[Tech]]="ja",1,IF(MitarbeiterFTE[[#This Row],[Sonst]]="ja",0,"input missing")))</f>
        <v>input missing</v>
      </c>
      <c r="AG486" s="130"/>
      <c r="AH486" s="117"/>
      <c r="AI486" s="408"/>
      <c r="AJ486" s="404"/>
      <c r="AK486" s="412"/>
      <c r="AL486" s="15" cm="1">
        <f t="array" ref="AL4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6" s="15" t="str">
        <f>IF(Table6[[#This Row],[FT/WE]]=2,"",Table6[[#This Row],[Name]]&amp;Table6[[#This Row],[Tag]])</f>
        <v/>
      </c>
      <c r="AN486" s="117"/>
      <c r="AP486" s="14" t="str">
        <f t="shared" si="16"/>
        <v/>
      </c>
      <c r="AQ486" s="14" t="str">
        <f t="shared" si="17"/>
        <v/>
      </c>
    </row>
    <row r="487" spans="1:43" ht="14.5">
      <c r="A487" s="117"/>
      <c r="B487" s="201"/>
      <c r="C487" s="209"/>
      <c r="D487" s="210"/>
      <c r="E487" s="131"/>
      <c r="F487" s="132"/>
      <c r="G487" s="131"/>
      <c r="H487" s="117"/>
      <c r="I487" s="201"/>
      <c r="J487" s="201"/>
      <c r="K487" s="202"/>
      <c r="L487" s="202"/>
      <c r="M487" s="202"/>
      <c r="N487" s="201"/>
      <c r="O487" s="201"/>
      <c r="P487" s="202"/>
      <c r="Q487" s="202"/>
      <c r="R487" s="207"/>
      <c r="S487" s="204"/>
      <c r="T487" s="204"/>
      <c r="U487" s="205"/>
      <c r="V487" s="40" t="str" cm="1">
        <f t="array" ref="V4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7" s="15" t="str">
        <f>_xlfn.LET(_xlpm.var,MitarbeiterFTE[[#This Row],[Name]]&amp;"|"&amp;MitarbeiterFTE[[#This Row],[Vorhaben]]&amp;"|"&amp;MitarbeiterFTE[[#This Row],[Monat]]&amp;"|"&amp;MitarbeiterFTE[[#This Row],[Jahr]], IF(_xlpm.var="|||","input missing",_xlpm.var))</f>
        <v>input missing</v>
      </c>
      <c r="AB487" s="15" t="e">
        <f>_xlfn.LET(
_xlpm.start,DATE(MitarbeiterFTE[[#This Row],[Jahr]],MitarbeiterFTE[[#This Row],[Monat]],1),
_xlpm.end,EOMONTH(_xlpm.start,0),
NETWORKDAYS(_xlpm.start,_xlpm.end))</f>
        <v>#NUM!</v>
      </c>
      <c r="AC487" s="318" t="e">
        <f>MitarbeiterFTE[[#This Row],[BWD]]-MitarbeiterFTE[[#This Row],[Sum Abwesend]]</f>
        <v>#NUM!</v>
      </c>
      <c r="AD487" s="318">
        <f>SUMIFS(MitarbeiterFTE[BWD],MitarbeiterFTE[Jahr],MitarbeiterFTE[[#This Row],[Jahr]],MitarbeiterFTE[Name],MitarbeiterFTE[[#This Row],[Name]])</f>
        <v>0</v>
      </c>
      <c r="AE487" s="318">
        <f>SUMIFS(MitarbeiterFTE[NWD],MitarbeiterFTE[Jahr],MitarbeiterFTE[[#This Row],[Jahr]],MitarbeiterFTE[Name],MitarbeiterFTE[[#This Row],[Name]])</f>
        <v>0</v>
      </c>
      <c r="AF487" s="15" t="str">
        <f>IF(MitarbeiterFTE[[#This Row],[HS]]="ja",2,IF(MitarbeiterFTE[[#This Row],[Tech]]="ja",1,IF(MitarbeiterFTE[[#This Row],[Sonst]]="ja",0,"input missing")))</f>
        <v>input missing</v>
      </c>
      <c r="AG487" s="130"/>
      <c r="AH487" s="117"/>
      <c r="AI487" s="408"/>
      <c r="AJ487" s="404"/>
      <c r="AK487" s="412"/>
      <c r="AL487" s="15" cm="1">
        <f t="array" ref="AL4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7" s="15" t="str">
        <f>IF(Table6[[#This Row],[FT/WE]]=2,"",Table6[[#This Row],[Name]]&amp;Table6[[#This Row],[Tag]])</f>
        <v/>
      </c>
      <c r="AN487" s="117"/>
      <c r="AP487" s="14" t="str">
        <f t="shared" si="16"/>
        <v/>
      </c>
      <c r="AQ487" s="14" t="str">
        <f t="shared" si="17"/>
        <v/>
      </c>
    </row>
    <row r="488" spans="1:43" ht="14.5">
      <c r="A488" s="117"/>
      <c r="B488" s="201"/>
      <c r="C488" s="209"/>
      <c r="D488" s="210"/>
      <c r="E488" s="131"/>
      <c r="F488" s="132"/>
      <c r="G488" s="131"/>
      <c r="H488" s="117"/>
      <c r="I488" s="201"/>
      <c r="J488" s="201"/>
      <c r="K488" s="202"/>
      <c r="L488" s="202"/>
      <c r="M488" s="202"/>
      <c r="N488" s="201"/>
      <c r="O488" s="201"/>
      <c r="P488" s="202"/>
      <c r="Q488" s="202"/>
      <c r="R488" s="207"/>
      <c r="S488" s="204"/>
      <c r="T488" s="204"/>
      <c r="U488" s="205"/>
      <c r="V488" s="40" t="str" cm="1">
        <f t="array" ref="V4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8" s="15" t="str">
        <f>_xlfn.LET(_xlpm.var,MitarbeiterFTE[[#This Row],[Name]]&amp;"|"&amp;MitarbeiterFTE[[#This Row],[Vorhaben]]&amp;"|"&amp;MitarbeiterFTE[[#This Row],[Monat]]&amp;"|"&amp;MitarbeiterFTE[[#This Row],[Jahr]], IF(_xlpm.var="|||","input missing",_xlpm.var))</f>
        <v>input missing</v>
      </c>
      <c r="AB488" s="15" t="e">
        <f>_xlfn.LET(
_xlpm.start,DATE(MitarbeiterFTE[[#This Row],[Jahr]],MitarbeiterFTE[[#This Row],[Monat]],1),
_xlpm.end,EOMONTH(_xlpm.start,0),
NETWORKDAYS(_xlpm.start,_xlpm.end))</f>
        <v>#NUM!</v>
      </c>
      <c r="AC488" s="318" t="e">
        <f>MitarbeiterFTE[[#This Row],[BWD]]-MitarbeiterFTE[[#This Row],[Sum Abwesend]]</f>
        <v>#NUM!</v>
      </c>
      <c r="AD488" s="318">
        <f>SUMIFS(MitarbeiterFTE[BWD],MitarbeiterFTE[Jahr],MitarbeiterFTE[[#This Row],[Jahr]],MitarbeiterFTE[Name],MitarbeiterFTE[[#This Row],[Name]])</f>
        <v>0</v>
      </c>
      <c r="AE488" s="318">
        <f>SUMIFS(MitarbeiterFTE[NWD],MitarbeiterFTE[Jahr],MitarbeiterFTE[[#This Row],[Jahr]],MitarbeiterFTE[Name],MitarbeiterFTE[[#This Row],[Name]])</f>
        <v>0</v>
      </c>
      <c r="AF488" s="15" t="str">
        <f>IF(MitarbeiterFTE[[#This Row],[HS]]="ja",2,IF(MitarbeiterFTE[[#This Row],[Tech]]="ja",1,IF(MitarbeiterFTE[[#This Row],[Sonst]]="ja",0,"input missing")))</f>
        <v>input missing</v>
      </c>
      <c r="AG488" s="130"/>
      <c r="AH488" s="117"/>
      <c r="AI488" s="408"/>
      <c r="AJ488" s="404"/>
      <c r="AK488" s="412"/>
      <c r="AL488" s="15" cm="1">
        <f t="array" ref="AL4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8" s="15" t="str">
        <f>IF(Table6[[#This Row],[FT/WE]]=2,"",Table6[[#This Row],[Name]]&amp;Table6[[#This Row],[Tag]])</f>
        <v/>
      </c>
      <c r="AN488" s="117"/>
      <c r="AP488" s="14" t="str">
        <f t="shared" si="16"/>
        <v/>
      </c>
      <c r="AQ488" s="14" t="str">
        <f t="shared" si="17"/>
        <v/>
      </c>
    </row>
    <row r="489" spans="1:43" ht="14.5">
      <c r="A489" s="117"/>
      <c r="B489" s="201"/>
      <c r="C489" s="209"/>
      <c r="D489" s="210"/>
      <c r="E489" s="131"/>
      <c r="F489" s="132"/>
      <c r="G489" s="131"/>
      <c r="H489" s="117"/>
      <c r="I489" s="201"/>
      <c r="J489" s="201"/>
      <c r="K489" s="202"/>
      <c r="L489" s="202"/>
      <c r="M489" s="202"/>
      <c r="N489" s="201"/>
      <c r="O489" s="201"/>
      <c r="P489" s="202"/>
      <c r="Q489" s="202"/>
      <c r="R489" s="207"/>
      <c r="S489" s="204"/>
      <c r="T489" s="204"/>
      <c r="U489" s="205"/>
      <c r="V489" s="40" t="str" cm="1">
        <f t="array" ref="V4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89" s="15" t="str">
        <f>_xlfn.LET(_xlpm.var,MitarbeiterFTE[[#This Row],[Name]]&amp;"|"&amp;MitarbeiterFTE[[#This Row],[Vorhaben]]&amp;"|"&amp;MitarbeiterFTE[[#This Row],[Monat]]&amp;"|"&amp;MitarbeiterFTE[[#This Row],[Jahr]], IF(_xlpm.var="|||","input missing",_xlpm.var))</f>
        <v>input missing</v>
      </c>
      <c r="AB489" s="15" t="e">
        <f>_xlfn.LET(
_xlpm.start,DATE(MitarbeiterFTE[[#This Row],[Jahr]],MitarbeiterFTE[[#This Row],[Monat]],1),
_xlpm.end,EOMONTH(_xlpm.start,0),
NETWORKDAYS(_xlpm.start,_xlpm.end))</f>
        <v>#NUM!</v>
      </c>
      <c r="AC489" s="318" t="e">
        <f>MitarbeiterFTE[[#This Row],[BWD]]-MitarbeiterFTE[[#This Row],[Sum Abwesend]]</f>
        <v>#NUM!</v>
      </c>
      <c r="AD489" s="318">
        <f>SUMIFS(MitarbeiterFTE[BWD],MitarbeiterFTE[Jahr],MitarbeiterFTE[[#This Row],[Jahr]],MitarbeiterFTE[Name],MitarbeiterFTE[[#This Row],[Name]])</f>
        <v>0</v>
      </c>
      <c r="AE489" s="318">
        <f>SUMIFS(MitarbeiterFTE[NWD],MitarbeiterFTE[Jahr],MitarbeiterFTE[[#This Row],[Jahr]],MitarbeiterFTE[Name],MitarbeiterFTE[[#This Row],[Name]])</f>
        <v>0</v>
      </c>
      <c r="AF489" s="15" t="str">
        <f>IF(MitarbeiterFTE[[#This Row],[HS]]="ja",2,IF(MitarbeiterFTE[[#This Row],[Tech]]="ja",1,IF(MitarbeiterFTE[[#This Row],[Sonst]]="ja",0,"input missing")))</f>
        <v>input missing</v>
      </c>
      <c r="AG489" s="130"/>
      <c r="AH489" s="117"/>
      <c r="AI489" s="408"/>
      <c r="AJ489" s="404"/>
      <c r="AK489" s="412"/>
      <c r="AL489" s="15" cm="1">
        <f t="array" ref="AL4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89" s="15" t="str">
        <f>IF(Table6[[#This Row],[FT/WE]]=2,"",Table6[[#This Row],[Name]]&amp;Table6[[#This Row],[Tag]])</f>
        <v/>
      </c>
      <c r="AN489" s="117"/>
      <c r="AP489" s="14" t="str">
        <f t="shared" si="16"/>
        <v/>
      </c>
      <c r="AQ489" s="14" t="str">
        <f t="shared" si="17"/>
        <v/>
      </c>
    </row>
    <row r="490" spans="1:43" ht="14.5">
      <c r="A490" s="117"/>
      <c r="B490" s="201"/>
      <c r="C490" s="209"/>
      <c r="D490" s="210"/>
      <c r="E490" s="131"/>
      <c r="F490" s="132"/>
      <c r="G490" s="131"/>
      <c r="H490" s="117"/>
      <c r="I490" s="201"/>
      <c r="J490" s="201"/>
      <c r="K490" s="202"/>
      <c r="L490" s="202"/>
      <c r="M490" s="202"/>
      <c r="N490" s="201"/>
      <c r="O490" s="201"/>
      <c r="P490" s="202"/>
      <c r="Q490" s="202"/>
      <c r="R490" s="207"/>
      <c r="S490" s="204"/>
      <c r="T490" s="204"/>
      <c r="U490" s="205"/>
      <c r="V490" s="40" t="str" cm="1">
        <f t="array" ref="V4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0" s="15" t="str">
        <f>_xlfn.LET(_xlpm.var,MitarbeiterFTE[[#This Row],[Name]]&amp;"|"&amp;MitarbeiterFTE[[#This Row],[Vorhaben]]&amp;"|"&amp;MitarbeiterFTE[[#This Row],[Monat]]&amp;"|"&amp;MitarbeiterFTE[[#This Row],[Jahr]], IF(_xlpm.var="|||","input missing",_xlpm.var))</f>
        <v>input missing</v>
      </c>
      <c r="AB490" s="15" t="e">
        <f>_xlfn.LET(
_xlpm.start,DATE(MitarbeiterFTE[[#This Row],[Jahr]],MitarbeiterFTE[[#This Row],[Monat]],1),
_xlpm.end,EOMONTH(_xlpm.start,0),
NETWORKDAYS(_xlpm.start,_xlpm.end))</f>
        <v>#NUM!</v>
      </c>
      <c r="AC490" s="318" t="e">
        <f>MitarbeiterFTE[[#This Row],[BWD]]-MitarbeiterFTE[[#This Row],[Sum Abwesend]]</f>
        <v>#NUM!</v>
      </c>
      <c r="AD490" s="318">
        <f>SUMIFS(MitarbeiterFTE[BWD],MitarbeiterFTE[Jahr],MitarbeiterFTE[[#This Row],[Jahr]],MitarbeiterFTE[Name],MitarbeiterFTE[[#This Row],[Name]])</f>
        <v>0</v>
      </c>
      <c r="AE490" s="318">
        <f>SUMIFS(MitarbeiterFTE[NWD],MitarbeiterFTE[Jahr],MitarbeiterFTE[[#This Row],[Jahr]],MitarbeiterFTE[Name],MitarbeiterFTE[[#This Row],[Name]])</f>
        <v>0</v>
      </c>
      <c r="AF490" s="15" t="str">
        <f>IF(MitarbeiterFTE[[#This Row],[HS]]="ja",2,IF(MitarbeiterFTE[[#This Row],[Tech]]="ja",1,IF(MitarbeiterFTE[[#This Row],[Sonst]]="ja",0,"input missing")))</f>
        <v>input missing</v>
      </c>
      <c r="AG490" s="130"/>
      <c r="AH490" s="117"/>
      <c r="AI490" s="408"/>
      <c r="AJ490" s="404"/>
      <c r="AK490" s="412"/>
      <c r="AL490" s="15" cm="1">
        <f t="array" ref="AL4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0" s="15" t="str">
        <f>IF(Table6[[#This Row],[FT/WE]]=2,"",Table6[[#This Row],[Name]]&amp;Table6[[#This Row],[Tag]])</f>
        <v/>
      </c>
      <c r="AN490" s="117"/>
      <c r="AP490" s="14" t="str">
        <f t="shared" si="16"/>
        <v/>
      </c>
      <c r="AQ490" s="14" t="str">
        <f t="shared" si="17"/>
        <v/>
      </c>
    </row>
    <row r="491" spans="1:43" ht="14.5">
      <c r="A491" s="117"/>
      <c r="B491" s="201"/>
      <c r="C491" s="209"/>
      <c r="D491" s="210"/>
      <c r="E491" s="131"/>
      <c r="F491" s="132"/>
      <c r="G491" s="131"/>
      <c r="H491" s="117"/>
      <c r="I491" s="201"/>
      <c r="J491" s="201"/>
      <c r="K491" s="202"/>
      <c r="L491" s="202"/>
      <c r="M491" s="202"/>
      <c r="N491" s="201"/>
      <c r="O491" s="201"/>
      <c r="P491" s="202"/>
      <c r="Q491" s="202"/>
      <c r="R491" s="207"/>
      <c r="S491" s="204"/>
      <c r="T491" s="204"/>
      <c r="U491" s="205"/>
      <c r="V491" s="40" t="str" cm="1">
        <f t="array" ref="V4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1" s="15" t="str">
        <f>_xlfn.LET(_xlpm.var,MitarbeiterFTE[[#This Row],[Name]]&amp;"|"&amp;MitarbeiterFTE[[#This Row],[Vorhaben]]&amp;"|"&amp;MitarbeiterFTE[[#This Row],[Monat]]&amp;"|"&amp;MitarbeiterFTE[[#This Row],[Jahr]], IF(_xlpm.var="|||","input missing",_xlpm.var))</f>
        <v>input missing</v>
      </c>
      <c r="AB491" s="15" t="e">
        <f>_xlfn.LET(
_xlpm.start,DATE(MitarbeiterFTE[[#This Row],[Jahr]],MitarbeiterFTE[[#This Row],[Monat]],1),
_xlpm.end,EOMONTH(_xlpm.start,0),
NETWORKDAYS(_xlpm.start,_xlpm.end))</f>
        <v>#NUM!</v>
      </c>
      <c r="AC491" s="318" t="e">
        <f>MitarbeiterFTE[[#This Row],[BWD]]-MitarbeiterFTE[[#This Row],[Sum Abwesend]]</f>
        <v>#NUM!</v>
      </c>
      <c r="AD491" s="318">
        <f>SUMIFS(MitarbeiterFTE[BWD],MitarbeiterFTE[Jahr],MitarbeiterFTE[[#This Row],[Jahr]],MitarbeiterFTE[Name],MitarbeiterFTE[[#This Row],[Name]])</f>
        <v>0</v>
      </c>
      <c r="AE491" s="318">
        <f>SUMIFS(MitarbeiterFTE[NWD],MitarbeiterFTE[Jahr],MitarbeiterFTE[[#This Row],[Jahr]],MitarbeiterFTE[Name],MitarbeiterFTE[[#This Row],[Name]])</f>
        <v>0</v>
      </c>
      <c r="AF491" s="15" t="str">
        <f>IF(MitarbeiterFTE[[#This Row],[HS]]="ja",2,IF(MitarbeiterFTE[[#This Row],[Tech]]="ja",1,IF(MitarbeiterFTE[[#This Row],[Sonst]]="ja",0,"input missing")))</f>
        <v>input missing</v>
      </c>
      <c r="AG491" s="130"/>
      <c r="AH491" s="117"/>
      <c r="AI491" s="408"/>
      <c r="AJ491" s="404"/>
      <c r="AK491" s="412"/>
      <c r="AL491" s="15" cm="1">
        <f t="array" ref="AL4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1" s="15" t="str">
        <f>IF(Table6[[#This Row],[FT/WE]]=2,"",Table6[[#This Row],[Name]]&amp;Table6[[#This Row],[Tag]])</f>
        <v/>
      </c>
      <c r="AN491" s="117"/>
      <c r="AP491" s="14" t="str">
        <f t="shared" si="16"/>
        <v/>
      </c>
      <c r="AQ491" s="14" t="str">
        <f t="shared" si="17"/>
        <v/>
      </c>
    </row>
    <row r="492" spans="1:43" ht="14.5">
      <c r="A492" s="117"/>
      <c r="B492" s="201"/>
      <c r="C492" s="209"/>
      <c r="D492" s="210"/>
      <c r="E492" s="131"/>
      <c r="F492" s="132"/>
      <c r="G492" s="131"/>
      <c r="H492" s="117"/>
      <c r="I492" s="201"/>
      <c r="J492" s="201"/>
      <c r="K492" s="202"/>
      <c r="L492" s="202"/>
      <c r="M492" s="202"/>
      <c r="N492" s="201"/>
      <c r="O492" s="201"/>
      <c r="P492" s="202"/>
      <c r="Q492" s="202"/>
      <c r="R492" s="207"/>
      <c r="S492" s="204"/>
      <c r="T492" s="204"/>
      <c r="U492" s="205"/>
      <c r="V492" s="40" t="str" cm="1">
        <f t="array" ref="V4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2" s="15" t="str">
        <f>_xlfn.LET(_xlpm.var,MitarbeiterFTE[[#This Row],[Name]]&amp;"|"&amp;MitarbeiterFTE[[#This Row],[Vorhaben]]&amp;"|"&amp;MitarbeiterFTE[[#This Row],[Monat]]&amp;"|"&amp;MitarbeiterFTE[[#This Row],[Jahr]], IF(_xlpm.var="|||","input missing",_xlpm.var))</f>
        <v>input missing</v>
      </c>
      <c r="AB492" s="15" t="e">
        <f>_xlfn.LET(
_xlpm.start,DATE(MitarbeiterFTE[[#This Row],[Jahr]],MitarbeiterFTE[[#This Row],[Monat]],1),
_xlpm.end,EOMONTH(_xlpm.start,0),
NETWORKDAYS(_xlpm.start,_xlpm.end))</f>
        <v>#NUM!</v>
      </c>
      <c r="AC492" s="318" t="e">
        <f>MitarbeiterFTE[[#This Row],[BWD]]-MitarbeiterFTE[[#This Row],[Sum Abwesend]]</f>
        <v>#NUM!</v>
      </c>
      <c r="AD492" s="318">
        <f>SUMIFS(MitarbeiterFTE[BWD],MitarbeiterFTE[Jahr],MitarbeiterFTE[[#This Row],[Jahr]],MitarbeiterFTE[Name],MitarbeiterFTE[[#This Row],[Name]])</f>
        <v>0</v>
      </c>
      <c r="AE492" s="318">
        <f>SUMIFS(MitarbeiterFTE[NWD],MitarbeiterFTE[Jahr],MitarbeiterFTE[[#This Row],[Jahr]],MitarbeiterFTE[Name],MitarbeiterFTE[[#This Row],[Name]])</f>
        <v>0</v>
      </c>
      <c r="AF492" s="15" t="str">
        <f>IF(MitarbeiterFTE[[#This Row],[HS]]="ja",2,IF(MitarbeiterFTE[[#This Row],[Tech]]="ja",1,IF(MitarbeiterFTE[[#This Row],[Sonst]]="ja",0,"input missing")))</f>
        <v>input missing</v>
      </c>
      <c r="AG492" s="130"/>
      <c r="AH492" s="117"/>
      <c r="AI492" s="408"/>
      <c r="AJ492" s="404"/>
      <c r="AK492" s="412"/>
      <c r="AL492" s="15" cm="1">
        <f t="array" ref="AL4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2" s="15" t="str">
        <f>IF(Table6[[#This Row],[FT/WE]]=2,"",Table6[[#This Row],[Name]]&amp;Table6[[#This Row],[Tag]])</f>
        <v/>
      </c>
      <c r="AN492" s="117"/>
      <c r="AP492" s="14" t="str">
        <f t="shared" si="16"/>
        <v/>
      </c>
      <c r="AQ492" s="14" t="str">
        <f t="shared" si="17"/>
        <v/>
      </c>
    </row>
    <row r="493" spans="1:43" ht="14.5">
      <c r="A493" s="117"/>
      <c r="B493" s="201"/>
      <c r="C493" s="209"/>
      <c r="D493" s="210"/>
      <c r="E493" s="131"/>
      <c r="F493" s="132"/>
      <c r="G493" s="131"/>
      <c r="H493" s="117"/>
      <c r="I493" s="201"/>
      <c r="J493" s="201"/>
      <c r="K493" s="202"/>
      <c r="L493" s="202"/>
      <c r="M493" s="202"/>
      <c r="N493" s="201"/>
      <c r="O493" s="201"/>
      <c r="P493" s="202"/>
      <c r="Q493" s="202"/>
      <c r="R493" s="207"/>
      <c r="S493" s="204"/>
      <c r="T493" s="204"/>
      <c r="U493" s="205"/>
      <c r="V493" s="40" t="str" cm="1">
        <f t="array" ref="V4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3" s="15" t="str">
        <f>_xlfn.LET(_xlpm.var,MitarbeiterFTE[[#This Row],[Name]]&amp;"|"&amp;MitarbeiterFTE[[#This Row],[Vorhaben]]&amp;"|"&amp;MitarbeiterFTE[[#This Row],[Monat]]&amp;"|"&amp;MitarbeiterFTE[[#This Row],[Jahr]], IF(_xlpm.var="|||","input missing",_xlpm.var))</f>
        <v>input missing</v>
      </c>
      <c r="AB493" s="15" t="e">
        <f>_xlfn.LET(
_xlpm.start,DATE(MitarbeiterFTE[[#This Row],[Jahr]],MitarbeiterFTE[[#This Row],[Monat]],1),
_xlpm.end,EOMONTH(_xlpm.start,0),
NETWORKDAYS(_xlpm.start,_xlpm.end))</f>
        <v>#NUM!</v>
      </c>
      <c r="AC493" s="318" t="e">
        <f>MitarbeiterFTE[[#This Row],[BWD]]-MitarbeiterFTE[[#This Row],[Sum Abwesend]]</f>
        <v>#NUM!</v>
      </c>
      <c r="AD493" s="318">
        <f>SUMIFS(MitarbeiterFTE[BWD],MitarbeiterFTE[Jahr],MitarbeiterFTE[[#This Row],[Jahr]],MitarbeiterFTE[Name],MitarbeiterFTE[[#This Row],[Name]])</f>
        <v>0</v>
      </c>
      <c r="AE493" s="318">
        <f>SUMIFS(MitarbeiterFTE[NWD],MitarbeiterFTE[Jahr],MitarbeiterFTE[[#This Row],[Jahr]],MitarbeiterFTE[Name],MitarbeiterFTE[[#This Row],[Name]])</f>
        <v>0</v>
      </c>
      <c r="AF493" s="15" t="str">
        <f>IF(MitarbeiterFTE[[#This Row],[HS]]="ja",2,IF(MitarbeiterFTE[[#This Row],[Tech]]="ja",1,IF(MitarbeiterFTE[[#This Row],[Sonst]]="ja",0,"input missing")))</f>
        <v>input missing</v>
      </c>
      <c r="AG493" s="130"/>
      <c r="AH493" s="117"/>
      <c r="AI493" s="408"/>
      <c r="AJ493" s="404"/>
      <c r="AK493" s="412"/>
      <c r="AL493" s="15" cm="1">
        <f t="array" ref="AL4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3" s="15" t="str">
        <f>IF(Table6[[#This Row],[FT/WE]]=2,"",Table6[[#This Row],[Name]]&amp;Table6[[#This Row],[Tag]])</f>
        <v/>
      </c>
      <c r="AN493" s="117"/>
      <c r="AP493" s="14" t="str">
        <f t="shared" si="16"/>
        <v/>
      </c>
      <c r="AQ493" s="14" t="str">
        <f t="shared" si="17"/>
        <v/>
      </c>
    </row>
    <row r="494" spans="1:43" ht="14.5">
      <c r="A494" s="117"/>
      <c r="B494" s="201"/>
      <c r="C494" s="209"/>
      <c r="D494" s="210"/>
      <c r="E494" s="131"/>
      <c r="F494" s="132"/>
      <c r="G494" s="131"/>
      <c r="H494" s="117"/>
      <c r="I494" s="201"/>
      <c r="J494" s="201"/>
      <c r="K494" s="202"/>
      <c r="L494" s="202"/>
      <c r="M494" s="202"/>
      <c r="N494" s="201"/>
      <c r="O494" s="201"/>
      <c r="P494" s="202"/>
      <c r="Q494" s="202"/>
      <c r="R494" s="207"/>
      <c r="S494" s="204"/>
      <c r="T494" s="204"/>
      <c r="U494" s="205"/>
      <c r="V494" s="40" t="str" cm="1">
        <f t="array" ref="V4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4" s="15" t="str">
        <f>_xlfn.LET(_xlpm.var,MitarbeiterFTE[[#This Row],[Name]]&amp;"|"&amp;MitarbeiterFTE[[#This Row],[Vorhaben]]&amp;"|"&amp;MitarbeiterFTE[[#This Row],[Monat]]&amp;"|"&amp;MitarbeiterFTE[[#This Row],[Jahr]], IF(_xlpm.var="|||","input missing",_xlpm.var))</f>
        <v>input missing</v>
      </c>
      <c r="AB494" s="15" t="e">
        <f>_xlfn.LET(
_xlpm.start,DATE(MitarbeiterFTE[[#This Row],[Jahr]],MitarbeiterFTE[[#This Row],[Monat]],1),
_xlpm.end,EOMONTH(_xlpm.start,0),
NETWORKDAYS(_xlpm.start,_xlpm.end))</f>
        <v>#NUM!</v>
      </c>
      <c r="AC494" s="318" t="e">
        <f>MitarbeiterFTE[[#This Row],[BWD]]-MitarbeiterFTE[[#This Row],[Sum Abwesend]]</f>
        <v>#NUM!</v>
      </c>
      <c r="AD494" s="318">
        <f>SUMIFS(MitarbeiterFTE[BWD],MitarbeiterFTE[Jahr],MitarbeiterFTE[[#This Row],[Jahr]],MitarbeiterFTE[Name],MitarbeiterFTE[[#This Row],[Name]])</f>
        <v>0</v>
      </c>
      <c r="AE494" s="318">
        <f>SUMIFS(MitarbeiterFTE[NWD],MitarbeiterFTE[Jahr],MitarbeiterFTE[[#This Row],[Jahr]],MitarbeiterFTE[Name],MitarbeiterFTE[[#This Row],[Name]])</f>
        <v>0</v>
      </c>
      <c r="AF494" s="15" t="str">
        <f>IF(MitarbeiterFTE[[#This Row],[HS]]="ja",2,IF(MitarbeiterFTE[[#This Row],[Tech]]="ja",1,IF(MitarbeiterFTE[[#This Row],[Sonst]]="ja",0,"input missing")))</f>
        <v>input missing</v>
      </c>
      <c r="AG494" s="130"/>
      <c r="AH494" s="117"/>
      <c r="AI494" s="408"/>
      <c r="AJ494" s="404"/>
      <c r="AK494" s="412"/>
      <c r="AL494" s="15" cm="1">
        <f t="array" ref="AL4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4" s="15" t="str">
        <f>IF(Table6[[#This Row],[FT/WE]]=2,"",Table6[[#This Row],[Name]]&amp;Table6[[#This Row],[Tag]])</f>
        <v/>
      </c>
      <c r="AN494" s="117"/>
      <c r="AP494" s="14" t="str">
        <f t="shared" si="16"/>
        <v/>
      </c>
      <c r="AQ494" s="14" t="str">
        <f t="shared" si="17"/>
        <v/>
      </c>
    </row>
    <row r="495" spans="1:43" ht="14.5">
      <c r="A495" s="117"/>
      <c r="B495" s="201"/>
      <c r="C495" s="209"/>
      <c r="D495" s="210"/>
      <c r="E495" s="131"/>
      <c r="F495" s="132"/>
      <c r="G495" s="131"/>
      <c r="H495" s="117"/>
      <c r="I495" s="201"/>
      <c r="J495" s="201"/>
      <c r="K495" s="202"/>
      <c r="L495" s="202"/>
      <c r="M495" s="202"/>
      <c r="N495" s="201"/>
      <c r="O495" s="201"/>
      <c r="P495" s="202"/>
      <c r="Q495" s="202"/>
      <c r="R495" s="207"/>
      <c r="S495" s="204"/>
      <c r="T495" s="204"/>
      <c r="U495" s="205"/>
      <c r="V495" s="40" t="str" cm="1">
        <f t="array" ref="V4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5" s="15" t="str">
        <f>_xlfn.LET(_xlpm.var,MitarbeiterFTE[[#This Row],[Name]]&amp;"|"&amp;MitarbeiterFTE[[#This Row],[Vorhaben]]&amp;"|"&amp;MitarbeiterFTE[[#This Row],[Monat]]&amp;"|"&amp;MitarbeiterFTE[[#This Row],[Jahr]], IF(_xlpm.var="|||","input missing",_xlpm.var))</f>
        <v>input missing</v>
      </c>
      <c r="AB495" s="15" t="e">
        <f>_xlfn.LET(
_xlpm.start,DATE(MitarbeiterFTE[[#This Row],[Jahr]],MitarbeiterFTE[[#This Row],[Monat]],1),
_xlpm.end,EOMONTH(_xlpm.start,0),
NETWORKDAYS(_xlpm.start,_xlpm.end))</f>
        <v>#NUM!</v>
      </c>
      <c r="AC495" s="318" t="e">
        <f>MitarbeiterFTE[[#This Row],[BWD]]-MitarbeiterFTE[[#This Row],[Sum Abwesend]]</f>
        <v>#NUM!</v>
      </c>
      <c r="AD495" s="318">
        <f>SUMIFS(MitarbeiterFTE[BWD],MitarbeiterFTE[Jahr],MitarbeiterFTE[[#This Row],[Jahr]],MitarbeiterFTE[Name],MitarbeiterFTE[[#This Row],[Name]])</f>
        <v>0</v>
      </c>
      <c r="AE495" s="318">
        <f>SUMIFS(MitarbeiterFTE[NWD],MitarbeiterFTE[Jahr],MitarbeiterFTE[[#This Row],[Jahr]],MitarbeiterFTE[Name],MitarbeiterFTE[[#This Row],[Name]])</f>
        <v>0</v>
      </c>
      <c r="AF495" s="15" t="str">
        <f>IF(MitarbeiterFTE[[#This Row],[HS]]="ja",2,IF(MitarbeiterFTE[[#This Row],[Tech]]="ja",1,IF(MitarbeiterFTE[[#This Row],[Sonst]]="ja",0,"input missing")))</f>
        <v>input missing</v>
      </c>
      <c r="AG495" s="130"/>
      <c r="AH495" s="117"/>
      <c r="AI495" s="408"/>
      <c r="AJ495" s="404"/>
      <c r="AK495" s="412"/>
      <c r="AL495" s="15" cm="1">
        <f t="array" ref="AL4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5" s="15" t="str">
        <f>IF(Table6[[#This Row],[FT/WE]]=2,"",Table6[[#This Row],[Name]]&amp;Table6[[#This Row],[Tag]])</f>
        <v/>
      </c>
      <c r="AN495" s="117"/>
      <c r="AP495" s="14" t="str">
        <f t="shared" si="16"/>
        <v/>
      </c>
      <c r="AQ495" s="14" t="str">
        <f t="shared" si="17"/>
        <v/>
      </c>
    </row>
    <row r="496" spans="1:43" ht="14.5">
      <c r="A496" s="117"/>
      <c r="B496" s="201"/>
      <c r="C496" s="209"/>
      <c r="D496" s="210"/>
      <c r="E496" s="131"/>
      <c r="F496" s="132"/>
      <c r="G496" s="131"/>
      <c r="H496" s="117"/>
      <c r="I496" s="201"/>
      <c r="J496" s="201"/>
      <c r="K496" s="202"/>
      <c r="L496" s="202"/>
      <c r="M496" s="202"/>
      <c r="N496" s="201"/>
      <c r="O496" s="201"/>
      <c r="P496" s="202"/>
      <c r="Q496" s="202"/>
      <c r="R496" s="207"/>
      <c r="S496" s="204"/>
      <c r="T496" s="204"/>
      <c r="U496" s="205"/>
      <c r="V496" s="40" t="str" cm="1">
        <f t="array" ref="V4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6" s="15" t="str">
        <f>_xlfn.LET(_xlpm.var,MitarbeiterFTE[[#This Row],[Name]]&amp;"|"&amp;MitarbeiterFTE[[#This Row],[Vorhaben]]&amp;"|"&amp;MitarbeiterFTE[[#This Row],[Monat]]&amp;"|"&amp;MitarbeiterFTE[[#This Row],[Jahr]], IF(_xlpm.var="|||","input missing",_xlpm.var))</f>
        <v>input missing</v>
      </c>
      <c r="AB496" s="15" t="e">
        <f>_xlfn.LET(
_xlpm.start,DATE(MitarbeiterFTE[[#This Row],[Jahr]],MitarbeiterFTE[[#This Row],[Monat]],1),
_xlpm.end,EOMONTH(_xlpm.start,0),
NETWORKDAYS(_xlpm.start,_xlpm.end))</f>
        <v>#NUM!</v>
      </c>
      <c r="AC496" s="318" t="e">
        <f>MitarbeiterFTE[[#This Row],[BWD]]-MitarbeiterFTE[[#This Row],[Sum Abwesend]]</f>
        <v>#NUM!</v>
      </c>
      <c r="AD496" s="318">
        <f>SUMIFS(MitarbeiterFTE[BWD],MitarbeiterFTE[Jahr],MitarbeiterFTE[[#This Row],[Jahr]],MitarbeiterFTE[Name],MitarbeiterFTE[[#This Row],[Name]])</f>
        <v>0</v>
      </c>
      <c r="AE496" s="318">
        <f>SUMIFS(MitarbeiterFTE[NWD],MitarbeiterFTE[Jahr],MitarbeiterFTE[[#This Row],[Jahr]],MitarbeiterFTE[Name],MitarbeiterFTE[[#This Row],[Name]])</f>
        <v>0</v>
      </c>
      <c r="AF496" s="15" t="str">
        <f>IF(MitarbeiterFTE[[#This Row],[HS]]="ja",2,IF(MitarbeiterFTE[[#This Row],[Tech]]="ja",1,IF(MitarbeiterFTE[[#This Row],[Sonst]]="ja",0,"input missing")))</f>
        <v>input missing</v>
      </c>
      <c r="AG496" s="130"/>
      <c r="AH496" s="117"/>
      <c r="AI496" s="408"/>
      <c r="AJ496" s="404"/>
      <c r="AK496" s="412"/>
      <c r="AL496" s="15" cm="1">
        <f t="array" ref="AL4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6" s="15" t="str">
        <f>IF(Table6[[#This Row],[FT/WE]]=2,"",Table6[[#This Row],[Name]]&amp;Table6[[#This Row],[Tag]])</f>
        <v/>
      </c>
      <c r="AN496" s="117"/>
      <c r="AP496" s="14" t="str">
        <f t="shared" si="16"/>
        <v/>
      </c>
      <c r="AQ496" s="14" t="str">
        <f t="shared" si="17"/>
        <v/>
      </c>
    </row>
    <row r="497" spans="1:43" ht="14.5">
      <c r="A497" s="117"/>
      <c r="B497" s="201"/>
      <c r="C497" s="209"/>
      <c r="D497" s="210"/>
      <c r="E497" s="131"/>
      <c r="F497" s="132"/>
      <c r="G497" s="131"/>
      <c r="H497" s="117"/>
      <c r="I497" s="201"/>
      <c r="J497" s="201"/>
      <c r="K497" s="202"/>
      <c r="L497" s="202"/>
      <c r="M497" s="202"/>
      <c r="N497" s="201"/>
      <c r="O497" s="201"/>
      <c r="P497" s="202"/>
      <c r="Q497" s="202"/>
      <c r="R497" s="207"/>
      <c r="S497" s="204"/>
      <c r="T497" s="204"/>
      <c r="U497" s="205"/>
      <c r="V497" s="40" t="str" cm="1">
        <f t="array" ref="V4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7" s="15" t="str">
        <f>_xlfn.LET(_xlpm.var,MitarbeiterFTE[[#This Row],[Name]]&amp;"|"&amp;MitarbeiterFTE[[#This Row],[Vorhaben]]&amp;"|"&amp;MitarbeiterFTE[[#This Row],[Monat]]&amp;"|"&amp;MitarbeiterFTE[[#This Row],[Jahr]], IF(_xlpm.var="|||","input missing",_xlpm.var))</f>
        <v>input missing</v>
      </c>
      <c r="AB497" s="15" t="e">
        <f>_xlfn.LET(
_xlpm.start,DATE(MitarbeiterFTE[[#This Row],[Jahr]],MitarbeiterFTE[[#This Row],[Monat]],1),
_xlpm.end,EOMONTH(_xlpm.start,0),
NETWORKDAYS(_xlpm.start,_xlpm.end))</f>
        <v>#NUM!</v>
      </c>
      <c r="AC497" s="318" t="e">
        <f>MitarbeiterFTE[[#This Row],[BWD]]-MitarbeiterFTE[[#This Row],[Sum Abwesend]]</f>
        <v>#NUM!</v>
      </c>
      <c r="AD497" s="318">
        <f>SUMIFS(MitarbeiterFTE[BWD],MitarbeiterFTE[Jahr],MitarbeiterFTE[[#This Row],[Jahr]],MitarbeiterFTE[Name],MitarbeiterFTE[[#This Row],[Name]])</f>
        <v>0</v>
      </c>
      <c r="AE497" s="318">
        <f>SUMIFS(MitarbeiterFTE[NWD],MitarbeiterFTE[Jahr],MitarbeiterFTE[[#This Row],[Jahr]],MitarbeiterFTE[Name],MitarbeiterFTE[[#This Row],[Name]])</f>
        <v>0</v>
      </c>
      <c r="AF497" s="15" t="str">
        <f>IF(MitarbeiterFTE[[#This Row],[HS]]="ja",2,IF(MitarbeiterFTE[[#This Row],[Tech]]="ja",1,IF(MitarbeiterFTE[[#This Row],[Sonst]]="ja",0,"input missing")))</f>
        <v>input missing</v>
      </c>
      <c r="AG497" s="130"/>
      <c r="AH497" s="117"/>
      <c r="AI497" s="408"/>
      <c r="AJ497" s="404"/>
      <c r="AK497" s="412"/>
      <c r="AL497" s="15" cm="1">
        <f t="array" ref="AL4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7" s="15" t="str">
        <f>IF(Table6[[#This Row],[FT/WE]]=2,"",Table6[[#This Row],[Name]]&amp;Table6[[#This Row],[Tag]])</f>
        <v/>
      </c>
      <c r="AN497" s="117"/>
      <c r="AP497" s="14" t="str">
        <f t="shared" si="16"/>
        <v/>
      </c>
      <c r="AQ497" s="14" t="str">
        <f t="shared" si="17"/>
        <v/>
      </c>
    </row>
    <row r="498" spans="1:43" ht="14.5">
      <c r="A498" s="117"/>
      <c r="B498" s="201"/>
      <c r="C498" s="209"/>
      <c r="D498" s="210"/>
      <c r="E498" s="131"/>
      <c r="F498" s="132"/>
      <c r="G498" s="131"/>
      <c r="H498" s="117"/>
      <c r="I498" s="201"/>
      <c r="J498" s="201"/>
      <c r="K498" s="202"/>
      <c r="L498" s="202"/>
      <c r="M498" s="202"/>
      <c r="N498" s="201"/>
      <c r="O498" s="201"/>
      <c r="P498" s="202"/>
      <c r="Q498" s="202"/>
      <c r="R498" s="207"/>
      <c r="S498" s="204"/>
      <c r="T498" s="204"/>
      <c r="U498" s="205"/>
      <c r="V498" s="40" t="str" cm="1">
        <f t="array" ref="V4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8" s="15" t="str">
        <f>_xlfn.LET(_xlpm.var,MitarbeiterFTE[[#This Row],[Name]]&amp;"|"&amp;MitarbeiterFTE[[#This Row],[Vorhaben]]&amp;"|"&amp;MitarbeiterFTE[[#This Row],[Monat]]&amp;"|"&amp;MitarbeiterFTE[[#This Row],[Jahr]], IF(_xlpm.var="|||","input missing",_xlpm.var))</f>
        <v>input missing</v>
      </c>
      <c r="AB498" s="15" t="e">
        <f>_xlfn.LET(
_xlpm.start,DATE(MitarbeiterFTE[[#This Row],[Jahr]],MitarbeiterFTE[[#This Row],[Monat]],1),
_xlpm.end,EOMONTH(_xlpm.start,0),
NETWORKDAYS(_xlpm.start,_xlpm.end))</f>
        <v>#NUM!</v>
      </c>
      <c r="AC498" s="318" t="e">
        <f>MitarbeiterFTE[[#This Row],[BWD]]-MitarbeiterFTE[[#This Row],[Sum Abwesend]]</f>
        <v>#NUM!</v>
      </c>
      <c r="AD498" s="318">
        <f>SUMIFS(MitarbeiterFTE[BWD],MitarbeiterFTE[Jahr],MitarbeiterFTE[[#This Row],[Jahr]],MitarbeiterFTE[Name],MitarbeiterFTE[[#This Row],[Name]])</f>
        <v>0</v>
      </c>
      <c r="AE498" s="318">
        <f>SUMIFS(MitarbeiterFTE[NWD],MitarbeiterFTE[Jahr],MitarbeiterFTE[[#This Row],[Jahr]],MitarbeiterFTE[Name],MitarbeiterFTE[[#This Row],[Name]])</f>
        <v>0</v>
      </c>
      <c r="AF498" s="15" t="str">
        <f>IF(MitarbeiterFTE[[#This Row],[HS]]="ja",2,IF(MitarbeiterFTE[[#This Row],[Tech]]="ja",1,IF(MitarbeiterFTE[[#This Row],[Sonst]]="ja",0,"input missing")))</f>
        <v>input missing</v>
      </c>
      <c r="AG498" s="130"/>
      <c r="AH498" s="117"/>
      <c r="AI498" s="408"/>
      <c r="AJ498" s="404"/>
      <c r="AK498" s="412"/>
      <c r="AL498" s="15" cm="1">
        <f t="array" ref="AL4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8" s="15" t="str">
        <f>IF(Table6[[#This Row],[FT/WE]]=2,"",Table6[[#This Row],[Name]]&amp;Table6[[#This Row],[Tag]])</f>
        <v/>
      </c>
      <c r="AN498" s="117"/>
      <c r="AP498" s="14" t="str">
        <f t="shared" si="16"/>
        <v/>
      </c>
      <c r="AQ498" s="14" t="str">
        <f t="shared" si="17"/>
        <v/>
      </c>
    </row>
    <row r="499" spans="1:43" ht="14.5">
      <c r="A499" s="117"/>
      <c r="B499" s="201"/>
      <c r="C499" s="209"/>
      <c r="D499" s="210"/>
      <c r="E499" s="131"/>
      <c r="F499" s="132"/>
      <c r="G499" s="131"/>
      <c r="H499" s="117"/>
      <c r="I499" s="201"/>
      <c r="J499" s="201"/>
      <c r="K499" s="202"/>
      <c r="L499" s="202"/>
      <c r="M499" s="202"/>
      <c r="N499" s="201"/>
      <c r="O499" s="201"/>
      <c r="P499" s="202"/>
      <c r="Q499" s="202"/>
      <c r="R499" s="207"/>
      <c r="S499" s="204"/>
      <c r="T499" s="204"/>
      <c r="U499" s="205"/>
      <c r="V499" s="40" t="str" cm="1">
        <f t="array" ref="V4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4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4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4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4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499" s="15" t="str">
        <f>_xlfn.LET(_xlpm.var,MitarbeiterFTE[[#This Row],[Name]]&amp;"|"&amp;MitarbeiterFTE[[#This Row],[Vorhaben]]&amp;"|"&amp;MitarbeiterFTE[[#This Row],[Monat]]&amp;"|"&amp;MitarbeiterFTE[[#This Row],[Jahr]], IF(_xlpm.var="|||","input missing",_xlpm.var))</f>
        <v>input missing</v>
      </c>
      <c r="AB499" s="15" t="e">
        <f>_xlfn.LET(
_xlpm.start,DATE(MitarbeiterFTE[[#This Row],[Jahr]],MitarbeiterFTE[[#This Row],[Monat]],1),
_xlpm.end,EOMONTH(_xlpm.start,0),
NETWORKDAYS(_xlpm.start,_xlpm.end))</f>
        <v>#NUM!</v>
      </c>
      <c r="AC499" s="318" t="e">
        <f>MitarbeiterFTE[[#This Row],[BWD]]-MitarbeiterFTE[[#This Row],[Sum Abwesend]]</f>
        <v>#NUM!</v>
      </c>
      <c r="AD499" s="318">
        <f>SUMIFS(MitarbeiterFTE[BWD],MitarbeiterFTE[Jahr],MitarbeiterFTE[[#This Row],[Jahr]],MitarbeiterFTE[Name],MitarbeiterFTE[[#This Row],[Name]])</f>
        <v>0</v>
      </c>
      <c r="AE499" s="318">
        <f>SUMIFS(MitarbeiterFTE[NWD],MitarbeiterFTE[Jahr],MitarbeiterFTE[[#This Row],[Jahr]],MitarbeiterFTE[Name],MitarbeiterFTE[[#This Row],[Name]])</f>
        <v>0</v>
      </c>
      <c r="AF499" s="15" t="str">
        <f>IF(MitarbeiterFTE[[#This Row],[HS]]="ja",2,IF(MitarbeiterFTE[[#This Row],[Tech]]="ja",1,IF(MitarbeiterFTE[[#This Row],[Sonst]]="ja",0,"input missing")))</f>
        <v>input missing</v>
      </c>
      <c r="AG499" s="130"/>
      <c r="AH499" s="117"/>
      <c r="AI499" s="408"/>
      <c r="AJ499" s="404"/>
      <c r="AK499" s="412"/>
      <c r="AL499" s="15" cm="1">
        <f t="array" ref="AL4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499" s="15" t="str">
        <f>IF(Table6[[#This Row],[FT/WE]]=2,"",Table6[[#This Row],[Name]]&amp;Table6[[#This Row],[Tag]])</f>
        <v/>
      </c>
      <c r="AN499" s="117"/>
      <c r="AP499" s="14" t="str">
        <f t="shared" si="16"/>
        <v/>
      </c>
      <c r="AQ499" s="14" t="str">
        <f t="shared" si="17"/>
        <v/>
      </c>
    </row>
    <row r="500" spans="1:43" ht="14.5">
      <c r="A500" s="117"/>
      <c r="B500" s="201"/>
      <c r="C500" s="209"/>
      <c r="D500" s="210"/>
      <c r="E500" s="131"/>
      <c r="F500" s="132"/>
      <c r="G500" s="131"/>
      <c r="H500" s="117"/>
      <c r="I500" s="201"/>
      <c r="J500" s="201"/>
      <c r="K500" s="202"/>
      <c r="L500" s="202"/>
      <c r="M500" s="202"/>
      <c r="N500" s="201"/>
      <c r="O500" s="201"/>
      <c r="P500" s="202"/>
      <c r="Q500" s="202"/>
      <c r="R500" s="207"/>
      <c r="S500" s="204"/>
      <c r="T500" s="204"/>
      <c r="U500" s="205"/>
      <c r="V500" s="40" t="str" cm="1">
        <f t="array" ref="V5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0" s="15" t="str">
        <f>_xlfn.LET(_xlpm.var,MitarbeiterFTE[[#This Row],[Name]]&amp;"|"&amp;MitarbeiterFTE[[#This Row],[Vorhaben]]&amp;"|"&amp;MitarbeiterFTE[[#This Row],[Monat]]&amp;"|"&amp;MitarbeiterFTE[[#This Row],[Jahr]], IF(_xlpm.var="|||","input missing",_xlpm.var))</f>
        <v>input missing</v>
      </c>
      <c r="AB500" s="15" t="e">
        <f>_xlfn.LET(
_xlpm.start,DATE(MitarbeiterFTE[[#This Row],[Jahr]],MitarbeiterFTE[[#This Row],[Monat]],1),
_xlpm.end,EOMONTH(_xlpm.start,0),
NETWORKDAYS(_xlpm.start,_xlpm.end))</f>
        <v>#NUM!</v>
      </c>
      <c r="AC500" s="318" t="e">
        <f>MitarbeiterFTE[[#This Row],[BWD]]-MitarbeiterFTE[[#This Row],[Sum Abwesend]]</f>
        <v>#NUM!</v>
      </c>
      <c r="AD500" s="318">
        <f>SUMIFS(MitarbeiterFTE[BWD],MitarbeiterFTE[Jahr],MitarbeiterFTE[[#This Row],[Jahr]],MitarbeiterFTE[Name],MitarbeiterFTE[[#This Row],[Name]])</f>
        <v>0</v>
      </c>
      <c r="AE500" s="318">
        <f>SUMIFS(MitarbeiterFTE[NWD],MitarbeiterFTE[Jahr],MitarbeiterFTE[[#This Row],[Jahr]],MitarbeiterFTE[Name],MitarbeiterFTE[[#This Row],[Name]])</f>
        <v>0</v>
      </c>
      <c r="AF500" s="15" t="str">
        <f>IF(MitarbeiterFTE[[#This Row],[HS]]="ja",2,IF(MitarbeiterFTE[[#This Row],[Tech]]="ja",1,IF(MitarbeiterFTE[[#This Row],[Sonst]]="ja",0,"input missing")))</f>
        <v>input missing</v>
      </c>
      <c r="AG500" s="130"/>
      <c r="AH500" s="117"/>
      <c r="AI500" s="408"/>
      <c r="AJ500" s="404"/>
      <c r="AK500" s="412"/>
      <c r="AL500" s="15" cm="1">
        <f t="array" ref="AL5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0" s="15" t="str">
        <f>IF(Table6[[#This Row],[FT/WE]]=2,"",Table6[[#This Row],[Name]]&amp;Table6[[#This Row],[Tag]])</f>
        <v/>
      </c>
      <c r="AN500" s="117"/>
      <c r="AP500" s="14" t="str">
        <f t="shared" si="16"/>
        <v/>
      </c>
      <c r="AQ500" s="14" t="str">
        <f t="shared" si="17"/>
        <v/>
      </c>
    </row>
    <row r="501" spans="1:43" ht="14.5">
      <c r="A501" s="117"/>
      <c r="B501" s="201"/>
      <c r="C501" s="209"/>
      <c r="D501" s="210"/>
      <c r="E501" s="131"/>
      <c r="F501" s="132"/>
      <c r="G501" s="131"/>
      <c r="H501" s="117"/>
      <c r="I501" s="201"/>
      <c r="J501" s="201"/>
      <c r="K501" s="202"/>
      <c r="L501" s="202"/>
      <c r="M501" s="202"/>
      <c r="N501" s="201"/>
      <c r="O501" s="201"/>
      <c r="P501" s="202"/>
      <c r="Q501" s="202"/>
      <c r="R501" s="207"/>
      <c r="S501" s="204"/>
      <c r="T501" s="204"/>
      <c r="U501" s="205"/>
      <c r="V501" s="40" t="str" cm="1">
        <f t="array" ref="V5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1" s="15" t="str">
        <f>_xlfn.LET(_xlpm.var,MitarbeiterFTE[[#This Row],[Name]]&amp;"|"&amp;MitarbeiterFTE[[#This Row],[Vorhaben]]&amp;"|"&amp;MitarbeiterFTE[[#This Row],[Monat]]&amp;"|"&amp;MitarbeiterFTE[[#This Row],[Jahr]], IF(_xlpm.var="|||","input missing",_xlpm.var))</f>
        <v>input missing</v>
      </c>
      <c r="AB501" s="15" t="e">
        <f>_xlfn.LET(
_xlpm.start,DATE(MitarbeiterFTE[[#This Row],[Jahr]],MitarbeiterFTE[[#This Row],[Monat]],1),
_xlpm.end,EOMONTH(_xlpm.start,0),
NETWORKDAYS(_xlpm.start,_xlpm.end))</f>
        <v>#NUM!</v>
      </c>
      <c r="AC501" s="318" t="e">
        <f>MitarbeiterFTE[[#This Row],[BWD]]-MitarbeiterFTE[[#This Row],[Sum Abwesend]]</f>
        <v>#NUM!</v>
      </c>
      <c r="AD501" s="318">
        <f>SUMIFS(MitarbeiterFTE[BWD],MitarbeiterFTE[Jahr],MitarbeiterFTE[[#This Row],[Jahr]],MitarbeiterFTE[Name],MitarbeiterFTE[[#This Row],[Name]])</f>
        <v>0</v>
      </c>
      <c r="AE501" s="318">
        <f>SUMIFS(MitarbeiterFTE[NWD],MitarbeiterFTE[Jahr],MitarbeiterFTE[[#This Row],[Jahr]],MitarbeiterFTE[Name],MitarbeiterFTE[[#This Row],[Name]])</f>
        <v>0</v>
      </c>
      <c r="AF501" s="15" t="str">
        <f>IF(MitarbeiterFTE[[#This Row],[HS]]="ja",2,IF(MitarbeiterFTE[[#This Row],[Tech]]="ja",1,IF(MitarbeiterFTE[[#This Row],[Sonst]]="ja",0,"input missing")))</f>
        <v>input missing</v>
      </c>
      <c r="AG501" s="130"/>
      <c r="AH501" s="117"/>
      <c r="AI501" s="408"/>
      <c r="AJ501" s="404"/>
      <c r="AK501" s="412"/>
      <c r="AL501" s="15" cm="1">
        <f t="array" ref="AL5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1" s="15" t="str">
        <f>IF(Table6[[#This Row],[FT/WE]]=2,"",Table6[[#This Row],[Name]]&amp;Table6[[#This Row],[Tag]])</f>
        <v/>
      </c>
      <c r="AN501" s="117"/>
      <c r="AP501" s="14" t="str">
        <f t="shared" si="16"/>
        <v/>
      </c>
      <c r="AQ501" s="14" t="str">
        <f t="shared" si="17"/>
        <v/>
      </c>
    </row>
    <row r="502" spans="1:43" ht="14.5">
      <c r="A502" s="117"/>
      <c r="B502" s="201"/>
      <c r="C502" s="209"/>
      <c r="D502" s="210"/>
      <c r="E502" s="131"/>
      <c r="F502" s="132"/>
      <c r="G502" s="131"/>
      <c r="H502" s="117"/>
      <c r="I502" s="201"/>
      <c r="J502" s="201"/>
      <c r="K502" s="202"/>
      <c r="L502" s="202"/>
      <c r="M502" s="202"/>
      <c r="N502" s="201"/>
      <c r="O502" s="201"/>
      <c r="P502" s="202"/>
      <c r="Q502" s="202"/>
      <c r="R502" s="207"/>
      <c r="S502" s="204"/>
      <c r="T502" s="204"/>
      <c r="U502" s="205"/>
      <c r="V502" s="40" t="str" cm="1">
        <f t="array" ref="V5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2" s="15" t="str">
        <f>_xlfn.LET(_xlpm.var,MitarbeiterFTE[[#This Row],[Name]]&amp;"|"&amp;MitarbeiterFTE[[#This Row],[Vorhaben]]&amp;"|"&amp;MitarbeiterFTE[[#This Row],[Monat]]&amp;"|"&amp;MitarbeiterFTE[[#This Row],[Jahr]], IF(_xlpm.var="|||","input missing",_xlpm.var))</f>
        <v>input missing</v>
      </c>
      <c r="AB502" s="15" t="e">
        <f>_xlfn.LET(
_xlpm.start,DATE(MitarbeiterFTE[[#This Row],[Jahr]],MitarbeiterFTE[[#This Row],[Monat]],1),
_xlpm.end,EOMONTH(_xlpm.start,0),
NETWORKDAYS(_xlpm.start,_xlpm.end))</f>
        <v>#NUM!</v>
      </c>
      <c r="AC502" s="318" t="e">
        <f>MitarbeiterFTE[[#This Row],[BWD]]-MitarbeiterFTE[[#This Row],[Sum Abwesend]]</f>
        <v>#NUM!</v>
      </c>
      <c r="AD502" s="318">
        <f>SUMIFS(MitarbeiterFTE[BWD],MitarbeiterFTE[Jahr],MitarbeiterFTE[[#This Row],[Jahr]],MitarbeiterFTE[Name],MitarbeiterFTE[[#This Row],[Name]])</f>
        <v>0</v>
      </c>
      <c r="AE502" s="318">
        <f>SUMIFS(MitarbeiterFTE[NWD],MitarbeiterFTE[Jahr],MitarbeiterFTE[[#This Row],[Jahr]],MitarbeiterFTE[Name],MitarbeiterFTE[[#This Row],[Name]])</f>
        <v>0</v>
      </c>
      <c r="AF502" s="15" t="str">
        <f>IF(MitarbeiterFTE[[#This Row],[HS]]="ja",2,IF(MitarbeiterFTE[[#This Row],[Tech]]="ja",1,IF(MitarbeiterFTE[[#This Row],[Sonst]]="ja",0,"input missing")))</f>
        <v>input missing</v>
      </c>
      <c r="AG502" s="130"/>
      <c r="AH502" s="117"/>
      <c r="AI502" s="408"/>
      <c r="AJ502" s="404"/>
      <c r="AK502" s="412"/>
      <c r="AL502" s="15" cm="1">
        <f t="array" ref="AL5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2" s="15" t="str">
        <f>IF(Table6[[#This Row],[FT/WE]]=2,"",Table6[[#This Row],[Name]]&amp;Table6[[#This Row],[Tag]])</f>
        <v/>
      </c>
      <c r="AN502" s="117"/>
      <c r="AP502" s="14" t="str">
        <f t="shared" si="16"/>
        <v/>
      </c>
      <c r="AQ502" s="14" t="str">
        <f t="shared" si="17"/>
        <v/>
      </c>
    </row>
    <row r="503" spans="1:43" ht="14.5">
      <c r="A503" s="117"/>
      <c r="B503" s="201"/>
      <c r="C503" s="209"/>
      <c r="D503" s="210"/>
      <c r="E503" s="131"/>
      <c r="F503" s="132"/>
      <c r="G503" s="131"/>
      <c r="H503" s="117"/>
      <c r="I503" s="201"/>
      <c r="J503" s="201"/>
      <c r="K503" s="202"/>
      <c r="L503" s="202"/>
      <c r="M503" s="202"/>
      <c r="N503" s="201"/>
      <c r="O503" s="201"/>
      <c r="P503" s="202"/>
      <c r="Q503" s="202"/>
      <c r="R503" s="207"/>
      <c r="S503" s="204"/>
      <c r="T503" s="204"/>
      <c r="U503" s="205"/>
      <c r="V503" s="40" t="str" cm="1">
        <f t="array" ref="V5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3" s="15" t="str">
        <f>_xlfn.LET(_xlpm.var,MitarbeiterFTE[[#This Row],[Name]]&amp;"|"&amp;MitarbeiterFTE[[#This Row],[Vorhaben]]&amp;"|"&amp;MitarbeiterFTE[[#This Row],[Monat]]&amp;"|"&amp;MitarbeiterFTE[[#This Row],[Jahr]], IF(_xlpm.var="|||","input missing",_xlpm.var))</f>
        <v>input missing</v>
      </c>
      <c r="AB503" s="15" t="e">
        <f>_xlfn.LET(
_xlpm.start,DATE(MitarbeiterFTE[[#This Row],[Jahr]],MitarbeiterFTE[[#This Row],[Monat]],1),
_xlpm.end,EOMONTH(_xlpm.start,0),
NETWORKDAYS(_xlpm.start,_xlpm.end))</f>
        <v>#NUM!</v>
      </c>
      <c r="AC503" s="318" t="e">
        <f>MitarbeiterFTE[[#This Row],[BWD]]-MitarbeiterFTE[[#This Row],[Sum Abwesend]]</f>
        <v>#NUM!</v>
      </c>
      <c r="AD503" s="318">
        <f>SUMIFS(MitarbeiterFTE[BWD],MitarbeiterFTE[Jahr],MitarbeiterFTE[[#This Row],[Jahr]],MitarbeiterFTE[Name],MitarbeiterFTE[[#This Row],[Name]])</f>
        <v>0</v>
      </c>
      <c r="AE503" s="318">
        <f>SUMIFS(MitarbeiterFTE[NWD],MitarbeiterFTE[Jahr],MitarbeiterFTE[[#This Row],[Jahr]],MitarbeiterFTE[Name],MitarbeiterFTE[[#This Row],[Name]])</f>
        <v>0</v>
      </c>
      <c r="AF503" s="15" t="str">
        <f>IF(MitarbeiterFTE[[#This Row],[HS]]="ja",2,IF(MitarbeiterFTE[[#This Row],[Tech]]="ja",1,IF(MitarbeiterFTE[[#This Row],[Sonst]]="ja",0,"input missing")))</f>
        <v>input missing</v>
      </c>
      <c r="AG503" s="130"/>
      <c r="AH503" s="117"/>
      <c r="AI503" s="408"/>
      <c r="AJ503" s="404"/>
      <c r="AK503" s="412"/>
      <c r="AL503" s="15" cm="1">
        <f t="array" ref="AL5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3" s="15" t="str">
        <f>IF(Table6[[#This Row],[FT/WE]]=2,"",Table6[[#This Row],[Name]]&amp;Table6[[#This Row],[Tag]])</f>
        <v/>
      </c>
      <c r="AN503" s="117"/>
      <c r="AP503" s="14" t="str">
        <f t="shared" si="16"/>
        <v/>
      </c>
      <c r="AQ503" s="14" t="str">
        <f t="shared" si="17"/>
        <v/>
      </c>
    </row>
    <row r="504" spans="1:43" ht="14.5">
      <c r="A504" s="117"/>
      <c r="B504" s="201"/>
      <c r="C504" s="209"/>
      <c r="D504" s="210"/>
      <c r="E504" s="131"/>
      <c r="F504" s="132"/>
      <c r="G504" s="131"/>
      <c r="H504" s="117"/>
      <c r="I504" s="201"/>
      <c r="J504" s="201"/>
      <c r="K504" s="202"/>
      <c r="L504" s="202"/>
      <c r="M504" s="202"/>
      <c r="N504" s="201"/>
      <c r="O504" s="201"/>
      <c r="P504" s="202"/>
      <c r="Q504" s="202"/>
      <c r="R504" s="207"/>
      <c r="S504" s="204"/>
      <c r="T504" s="204"/>
      <c r="U504" s="205"/>
      <c r="V504" s="40" t="str" cm="1">
        <f t="array" ref="V5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4" s="15" t="str">
        <f>_xlfn.LET(_xlpm.var,MitarbeiterFTE[[#This Row],[Name]]&amp;"|"&amp;MitarbeiterFTE[[#This Row],[Vorhaben]]&amp;"|"&amp;MitarbeiterFTE[[#This Row],[Monat]]&amp;"|"&amp;MitarbeiterFTE[[#This Row],[Jahr]], IF(_xlpm.var="|||","input missing",_xlpm.var))</f>
        <v>input missing</v>
      </c>
      <c r="AB504" s="15" t="e">
        <f>_xlfn.LET(
_xlpm.start,DATE(MitarbeiterFTE[[#This Row],[Jahr]],MitarbeiterFTE[[#This Row],[Monat]],1),
_xlpm.end,EOMONTH(_xlpm.start,0),
NETWORKDAYS(_xlpm.start,_xlpm.end))</f>
        <v>#NUM!</v>
      </c>
      <c r="AC504" s="318" t="e">
        <f>MitarbeiterFTE[[#This Row],[BWD]]-MitarbeiterFTE[[#This Row],[Sum Abwesend]]</f>
        <v>#NUM!</v>
      </c>
      <c r="AD504" s="318">
        <f>SUMIFS(MitarbeiterFTE[BWD],MitarbeiterFTE[Jahr],MitarbeiterFTE[[#This Row],[Jahr]],MitarbeiterFTE[Name],MitarbeiterFTE[[#This Row],[Name]])</f>
        <v>0</v>
      </c>
      <c r="AE504" s="318">
        <f>SUMIFS(MitarbeiterFTE[NWD],MitarbeiterFTE[Jahr],MitarbeiterFTE[[#This Row],[Jahr]],MitarbeiterFTE[Name],MitarbeiterFTE[[#This Row],[Name]])</f>
        <v>0</v>
      </c>
      <c r="AF504" s="15" t="str">
        <f>IF(MitarbeiterFTE[[#This Row],[HS]]="ja",2,IF(MitarbeiterFTE[[#This Row],[Tech]]="ja",1,IF(MitarbeiterFTE[[#This Row],[Sonst]]="ja",0,"input missing")))</f>
        <v>input missing</v>
      </c>
      <c r="AG504" s="130"/>
      <c r="AH504" s="117"/>
      <c r="AI504" s="408"/>
      <c r="AJ504" s="404"/>
      <c r="AK504" s="412"/>
      <c r="AL504" s="15" cm="1">
        <f t="array" ref="AL5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4" s="15" t="str">
        <f>IF(Table6[[#This Row],[FT/WE]]=2,"",Table6[[#This Row],[Name]]&amp;Table6[[#This Row],[Tag]])</f>
        <v/>
      </c>
      <c r="AN504" s="117"/>
      <c r="AP504" s="14" t="str">
        <f t="shared" si="16"/>
        <v/>
      </c>
      <c r="AQ504" s="14" t="str">
        <f t="shared" si="17"/>
        <v/>
      </c>
    </row>
    <row r="505" spans="1:43" ht="14.5">
      <c r="A505" s="117"/>
      <c r="B505" s="201"/>
      <c r="C505" s="209"/>
      <c r="D505" s="210"/>
      <c r="E505" s="131"/>
      <c r="F505" s="132"/>
      <c r="G505" s="131"/>
      <c r="H505" s="117"/>
      <c r="I505" s="201"/>
      <c r="J505" s="201"/>
      <c r="K505" s="202"/>
      <c r="L505" s="202"/>
      <c r="M505" s="202"/>
      <c r="N505" s="201"/>
      <c r="O505" s="201"/>
      <c r="P505" s="202"/>
      <c r="Q505" s="202"/>
      <c r="R505" s="207"/>
      <c r="S505" s="204"/>
      <c r="T505" s="204"/>
      <c r="U505" s="205"/>
      <c r="V505" s="40" t="str" cm="1">
        <f t="array" ref="V5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5" s="15" t="str">
        <f>_xlfn.LET(_xlpm.var,MitarbeiterFTE[[#This Row],[Name]]&amp;"|"&amp;MitarbeiterFTE[[#This Row],[Vorhaben]]&amp;"|"&amp;MitarbeiterFTE[[#This Row],[Monat]]&amp;"|"&amp;MitarbeiterFTE[[#This Row],[Jahr]], IF(_xlpm.var="|||","input missing",_xlpm.var))</f>
        <v>input missing</v>
      </c>
      <c r="AB505" s="15" t="e">
        <f>_xlfn.LET(
_xlpm.start,DATE(MitarbeiterFTE[[#This Row],[Jahr]],MitarbeiterFTE[[#This Row],[Monat]],1),
_xlpm.end,EOMONTH(_xlpm.start,0),
NETWORKDAYS(_xlpm.start,_xlpm.end))</f>
        <v>#NUM!</v>
      </c>
      <c r="AC505" s="318" t="e">
        <f>MitarbeiterFTE[[#This Row],[BWD]]-MitarbeiterFTE[[#This Row],[Sum Abwesend]]</f>
        <v>#NUM!</v>
      </c>
      <c r="AD505" s="318">
        <f>SUMIFS(MitarbeiterFTE[BWD],MitarbeiterFTE[Jahr],MitarbeiterFTE[[#This Row],[Jahr]],MitarbeiterFTE[Name],MitarbeiterFTE[[#This Row],[Name]])</f>
        <v>0</v>
      </c>
      <c r="AE505" s="318">
        <f>SUMIFS(MitarbeiterFTE[NWD],MitarbeiterFTE[Jahr],MitarbeiterFTE[[#This Row],[Jahr]],MitarbeiterFTE[Name],MitarbeiterFTE[[#This Row],[Name]])</f>
        <v>0</v>
      </c>
      <c r="AF505" s="15" t="str">
        <f>IF(MitarbeiterFTE[[#This Row],[HS]]="ja",2,IF(MitarbeiterFTE[[#This Row],[Tech]]="ja",1,IF(MitarbeiterFTE[[#This Row],[Sonst]]="ja",0,"input missing")))</f>
        <v>input missing</v>
      </c>
      <c r="AG505" s="130"/>
      <c r="AH505" s="117"/>
      <c r="AI505" s="408"/>
      <c r="AJ505" s="404"/>
      <c r="AK505" s="412"/>
      <c r="AL505" s="15" cm="1">
        <f t="array" ref="AL5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5" s="15" t="str">
        <f>IF(Table6[[#This Row],[FT/WE]]=2,"",Table6[[#This Row],[Name]]&amp;Table6[[#This Row],[Tag]])</f>
        <v/>
      </c>
      <c r="AN505" s="117"/>
      <c r="AP505" s="14" t="str">
        <f t="shared" si="16"/>
        <v/>
      </c>
      <c r="AQ505" s="14" t="str">
        <f t="shared" si="17"/>
        <v/>
      </c>
    </row>
    <row r="506" spans="1:43" ht="14.5">
      <c r="A506" s="117"/>
      <c r="B506" s="201"/>
      <c r="C506" s="209"/>
      <c r="D506" s="210"/>
      <c r="E506" s="131"/>
      <c r="F506" s="132"/>
      <c r="G506" s="131"/>
      <c r="H506" s="117"/>
      <c r="I506" s="201"/>
      <c r="J506" s="201"/>
      <c r="K506" s="202"/>
      <c r="L506" s="202"/>
      <c r="M506" s="202"/>
      <c r="N506" s="201"/>
      <c r="O506" s="201"/>
      <c r="P506" s="202"/>
      <c r="Q506" s="202"/>
      <c r="R506" s="207"/>
      <c r="S506" s="204"/>
      <c r="T506" s="204"/>
      <c r="U506" s="205"/>
      <c r="V506" s="40" t="str" cm="1">
        <f t="array" ref="V5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6" s="15" t="str">
        <f>_xlfn.LET(_xlpm.var,MitarbeiterFTE[[#This Row],[Name]]&amp;"|"&amp;MitarbeiterFTE[[#This Row],[Vorhaben]]&amp;"|"&amp;MitarbeiterFTE[[#This Row],[Monat]]&amp;"|"&amp;MitarbeiterFTE[[#This Row],[Jahr]], IF(_xlpm.var="|||","input missing",_xlpm.var))</f>
        <v>input missing</v>
      </c>
      <c r="AB506" s="15" t="e">
        <f>_xlfn.LET(
_xlpm.start,DATE(MitarbeiterFTE[[#This Row],[Jahr]],MitarbeiterFTE[[#This Row],[Monat]],1),
_xlpm.end,EOMONTH(_xlpm.start,0),
NETWORKDAYS(_xlpm.start,_xlpm.end))</f>
        <v>#NUM!</v>
      </c>
      <c r="AC506" s="318" t="e">
        <f>MitarbeiterFTE[[#This Row],[BWD]]-MitarbeiterFTE[[#This Row],[Sum Abwesend]]</f>
        <v>#NUM!</v>
      </c>
      <c r="AD506" s="318">
        <f>SUMIFS(MitarbeiterFTE[BWD],MitarbeiterFTE[Jahr],MitarbeiterFTE[[#This Row],[Jahr]],MitarbeiterFTE[Name],MitarbeiterFTE[[#This Row],[Name]])</f>
        <v>0</v>
      </c>
      <c r="AE506" s="318">
        <f>SUMIFS(MitarbeiterFTE[NWD],MitarbeiterFTE[Jahr],MitarbeiterFTE[[#This Row],[Jahr]],MitarbeiterFTE[Name],MitarbeiterFTE[[#This Row],[Name]])</f>
        <v>0</v>
      </c>
      <c r="AF506" s="15" t="str">
        <f>IF(MitarbeiterFTE[[#This Row],[HS]]="ja",2,IF(MitarbeiterFTE[[#This Row],[Tech]]="ja",1,IF(MitarbeiterFTE[[#This Row],[Sonst]]="ja",0,"input missing")))</f>
        <v>input missing</v>
      </c>
      <c r="AG506" s="130"/>
      <c r="AH506" s="117"/>
      <c r="AI506" s="408"/>
      <c r="AJ506" s="404"/>
      <c r="AK506" s="412"/>
      <c r="AL506" s="15" cm="1">
        <f t="array" ref="AL5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6" s="15" t="str">
        <f>IF(Table6[[#This Row],[FT/WE]]=2,"",Table6[[#This Row],[Name]]&amp;Table6[[#This Row],[Tag]])</f>
        <v/>
      </c>
      <c r="AN506" s="117"/>
      <c r="AP506" s="14" t="str">
        <f t="shared" si="16"/>
        <v/>
      </c>
      <c r="AQ506" s="14" t="str">
        <f t="shared" si="17"/>
        <v/>
      </c>
    </row>
    <row r="507" spans="1:43" ht="14.5">
      <c r="A507" s="117"/>
      <c r="B507" s="201"/>
      <c r="C507" s="209"/>
      <c r="D507" s="210"/>
      <c r="E507" s="131"/>
      <c r="F507" s="132"/>
      <c r="G507" s="131"/>
      <c r="H507" s="117"/>
      <c r="I507" s="201"/>
      <c r="J507" s="201"/>
      <c r="K507" s="202"/>
      <c r="L507" s="202"/>
      <c r="M507" s="202"/>
      <c r="N507" s="201"/>
      <c r="O507" s="201"/>
      <c r="P507" s="202"/>
      <c r="Q507" s="202"/>
      <c r="R507" s="207"/>
      <c r="S507" s="204"/>
      <c r="T507" s="204"/>
      <c r="U507" s="205"/>
      <c r="V507" s="40" t="str" cm="1">
        <f t="array" ref="V5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7" s="15" t="str">
        <f>_xlfn.LET(_xlpm.var,MitarbeiterFTE[[#This Row],[Name]]&amp;"|"&amp;MitarbeiterFTE[[#This Row],[Vorhaben]]&amp;"|"&amp;MitarbeiterFTE[[#This Row],[Monat]]&amp;"|"&amp;MitarbeiterFTE[[#This Row],[Jahr]], IF(_xlpm.var="|||","input missing",_xlpm.var))</f>
        <v>input missing</v>
      </c>
      <c r="AB507" s="15" t="e">
        <f>_xlfn.LET(
_xlpm.start,DATE(MitarbeiterFTE[[#This Row],[Jahr]],MitarbeiterFTE[[#This Row],[Monat]],1),
_xlpm.end,EOMONTH(_xlpm.start,0),
NETWORKDAYS(_xlpm.start,_xlpm.end))</f>
        <v>#NUM!</v>
      </c>
      <c r="AC507" s="318" t="e">
        <f>MitarbeiterFTE[[#This Row],[BWD]]-MitarbeiterFTE[[#This Row],[Sum Abwesend]]</f>
        <v>#NUM!</v>
      </c>
      <c r="AD507" s="318">
        <f>SUMIFS(MitarbeiterFTE[BWD],MitarbeiterFTE[Jahr],MitarbeiterFTE[[#This Row],[Jahr]],MitarbeiterFTE[Name],MitarbeiterFTE[[#This Row],[Name]])</f>
        <v>0</v>
      </c>
      <c r="AE507" s="318">
        <f>SUMIFS(MitarbeiterFTE[NWD],MitarbeiterFTE[Jahr],MitarbeiterFTE[[#This Row],[Jahr]],MitarbeiterFTE[Name],MitarbeiterFTE[[#This Row],[Name]])</f>
        <v>0</v>
      </c>
      <c r="AF507" s="15" t="str">
        <f>IF(MitarbeiterFTE[[#This Row],[HS]]="ja",2,IF(MitarbeiterFTE[[#This Row],[Tech]]="ja",1,IF(MitarbeiterFTE[[#This Row],[Sonst]]="ja",0,"input missing")))</f>
        <v>input missing</v>
      </c>
      <c r="AG507" s="130"/>
      <c r="AH507" s="117"/>
      <c r="AI507" s="408"/>
      <c r="AJ507" s="404"/>
      <c r="AK507" s="412"/>
      <c r="AL507" s="15" cm="1">
        <f t="array" ref="AL5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7" s="15" t="str">
        <f>IF(Table6[[#This Row],[FT/WE]]=2,"",Table6[[#This Row],[Name]]&amp;Table6[[#This Row],[Tag]])</f>
        <v/>
      </c>
      <c r="AN507" s="117"/>
      <c r="AP507" s="14" t="str">
        <f t="shared" si="16"/>
        <v/>
      </c>
      <c r="AQ507" s="14" t="str">
        <f t="shared" si="17"/>
        <v/>
      </c>
    </row>
    <row r="508" spans="1:43" ht="14.5">
      <c r="A508" s="117"/>
      <c r="B508" s="201"/>
      <c r="C508" s="209"/>
      <c r="D508" s="210"/>
      <c r="E508" s="131"/>
      <c r="F508" s="132"/>
      <c r="G508" s="131"/>
      <c r="H508" s="117"/>
      <c r="I508" s="201"/>
      <c r="J508" s="201"/>
      <c r="K508" s="202"/>
      <c r="L508" s="202"/>
      <c r="M508" s="202"/>
      <c r="N508" s="201"/>
      <c r="O508" s="201"/>
      <c r="P508" s="202"/>
      <c r="Q508" s="202"/>
      <c r="R508" s="207"/>
      <c r="S508" s="204"/>
      <c r="T508" s="204"/>
      <c r="U508" s="205"/>
      <c r="V508" s="40" t="str" cm="1">
        <f t="array" ref="V5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8" s="15" t="str">
        <f>_xlfn.LET(_xlpm.var,MitarbeiterFTE[[#This Row],[Name]]&amp;"|"&amp;MitarbeiterFTE[[#This Row],[Vorhaben]]&amp;"|"&amp;MitarbeiterFTE[[#This Row],[Monat]]&amp;"|"&amp;MitarbeiterFTE[[#This Row],[Jahr]], IF(_xlpm.var="|||","input missing",_xlpm.var))</f>
        <v>input missing</v>
      </c>
      <c r="AB508" s="15" t="e">
        <f>_xlfn.LET(
_xlpm.start,DATE(MitarbeiterFTE[[#This Row],[Jahr]],MitarbeiterFTE[[#This Row],[Monat]],1),
_xlpm.end,EOMONTH(_xlpm.start,0),
NETWORKDAYS(_xlpm.start,_xlpm.end))</f>
        <v>#NUM!</v>
      </c>
      <c r="AC508" s="318" t="e">
        <f>MitarbeiterFTE[[#This Row],[BWD]]-MitarbeiterFTE[[#This Row],[Sum Abwesend]]</f>
        <v>#NUM!</v>
      </c>
      <c r="AD508" s="318">
        <f>SUMIFS(MitarbeiterFTE[BWD],MitarbeiterFTE[Jahr],MitarbeiterFTE[[#This Row],[Jahr]],MitarbeiterFTE[Name],MitarbeiterFTE[[#This Row],[Name]])</f>
        <v>0</v>
      </c>
      <c r="AE508" s="318">
        <f>SUMIFS(MitarbeiterFTE[NWD],MitarbeiterFTE[Jahr],MitarbeiterFTE[[#This Row],[Jahr]],MitarbeiterFTE[Name],MitarbeiterFTE[[#This Row],[Name]])</f>
        <v>0</v>
      </c>
      <c r="AF508" s="15" t="str">
        <f>IF(MitarbeiterFTE[[#This Row],[HS]]="ja",2,IF(MitarbeiterFTE[[#This Row],[Tech]]="ja",1,IF(MitarbeiterFTE[[#This Row],[Sonst]]="ja",0,"input missing")))</f>
        <v>input missing</v>
      </c>
      <c r="AG508" s="130"/>
      <c r="AH508" s="117"/>
      <c r="AI508" s="408"/>
      <c r="AJ508" s="404"/>
      <c r="AK508" s="412"/>
      <c r="AL508" s="15" cm="1">
        <f t="array" ref="AL5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8" s="15" t="str">
        <f>IF(Table6[[#This Row],[FT/WE]]=2,"",Table6[[#This Row],[Name]]&amp;Table6[[#This Row],[Tag]])</f>
        <v/>
      </c>
      <c r="AN508" s="117"/>
      <c r="AP508" s="14" t="str">
        <f t="shared" si="16"/>
        <v/>
      </c>
      <c r="AQ508" s="14" t="str">
        <f t="shared" si="17"/>
        <v/>
      </c>
    </row>
    <row r="509" spans="1:43" ht="14.5">
      <c r="A509" s="117"/>
      <c r="B509" s="201"/>
      <c r="C509" s="209"/>
      <c r="D509" s="210"/>
      <c r="E509" s="131"/>
      <c r="F509" s="132"/>
      <c r="G509" s="131"/>
      <c r="H509" s="117"/>
      <c r="I509" s="201"/>
      <c r="J509" s="201"/>
      <c r="K509" s="202"/>
      <c r="L509" s="202"/>
      <c r="M509" s="202"/>
      <c r="N509" s="201"/>
      <c r="O509" s="201"/>
      <c r="P509" s="202"/>
      <c r="Q509" s="202"/>
      <c r="R509" s="207"/>
      <c r="S509" s="204"/>
      <c r="T509" s="204"/>
      <c r="U509" s="205"/>
      <c r="V509" s="40" t="str" cm="1">
        <f t="array" ref="V5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09" s="15" t="str">
        <f>_xlfn.LET(_xlpm.var,MitarbeiterFTE[[#This Row],[Name]]&amp;"|"&amp;MitarbeiterFTE[[#This Row],[Vorhaben]]&amp;"|"&amp;MitarbeiterFTE[[#This Row],[Monat]]&amp;"|"&amp;MitarbeiterFTE[[#This Row],[Jahr]], IF(_xlpm.var="|||","input missing",_xlpm.var))</f>
        <v>input missing</v>
      </c>
      <c r="AB509" s="15" t="e">
        <f>_xlfn.LET(
_xlpm.start,DATE(MitarbeiterFTE[[#This Row],[Jahr]],MitarbeiterFTE[[#This Row],[Monat]],1),
_xlpm.end,EOMONTH(_xlpm.start,0),
NETWORKDAYS(_xlpm.start,_xlpm.end))</f>
        <v>#NUM!</v>
      </c>
      <c r="AC509" s="318" t="e">
        <f>MitarbeiterFTE[[#This Row],[BWD]]-MitarbeiterFTE[[#This Row],[Sum Abwesend]]</f>
        <v>#NUM!</v>
      </c>
      <c r="AD509" s="318">
        <f>SUMIFS(MitarbeiterFTE[BWD],MitarbeiterFTE[Jahr],MitarbeiterFTE[[#This Row],[Jahr]],MitarbeiterFTE[Name],MitarbeiterFTE[[#This Row],[Name]])</f>
        <v>0</v>
      </c>
      <c r="AE509" s="318">
        <f>SUMIFS(MitarbeiterFTE[NWD],MitarbeiterFTE[Jahr],MitarbeiterFTE[[#This Row],[Jahr]],MitarbeiterFTE[Name],MitarbeiterFTE[[#This Row],[Name]])</f>
        <v>0</v>
      </c>
      <c r="AF509" s="15" t="str">
        <f>IF(MitarbeiterFTE[[#This Row],[HS]]="ja",2,IF(MitarbeiterFTE[[#This Row],[Tech]]="ja",1,IF(MitarbeiterFTE[[#This Row],[Sonst]]="ja",0,"input missing")))</f>
        <v>input missing</v>
      </c>
      <c r="AG509" s="130"/>
      <c r="AH509" s="117"/>
      <c r="AI509" s="408"/>
      <c r="AJ509" s="404"/>
      <c r="AK509" s="412"/>
      <c r="AL509" s="15" cm="1">
        <f t="array" ref="AL5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09" s="15" t="str">
        <f>IF(Table6[[#This Row],[FT/WE]]=2,"",Table6[[#This Row],[Name]]&amp;Table6[[#This Row],[Tag]])</f>
        <v/>
      </c>
      <c r="AN509" s="117"/>
      <c r="AP509" s="14" t="str">
        <f t="shared" si="16"/>
        <v/>
      </c>
      <c r="AQ509" s="14" t="str">
        <f t="shared" si="17"/>
        <v/>
      </c>
    </row>
    <row r="510" spans="1:43" ht="14.5">
      <c r="A510" s="117"/>
      <c r="B510" s="201"/>
      <c r="C510" s="209"/>
      <c r="D510" s="210"/>
      <c r="E510" s="131"/>
      <c r="F510" s="132"/>
      <c r="G510" s="131"/>
      <c r="H510" s="117"/>
      <c r="I510" s="201"/>
      <c r="J510" s="201"/>
      <c r="K510" s="202"/>
      <c r="L510" s="202"/>
      <c r="M510" s="202"/>
      <c r="N510" s="201"/>
      <c r="O510" s="201"/>
      <c r="P510" s="202"/>
      <c r="Q510" s="202"/>
      <c r="R510" s="207"/>
      <c r="S510" s="204"/>
      <c r="T510" s="204"/>
      <c r="U510" s="205"/>
      <c r="V510" s="40" t="str" cm="1">
        <f t="array" ref="V5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0" s="15" t="str">
        <f>_xlfn.LET(_xlpm.var,MitarbeiterFTE[[#This Row],[Name]]&amp;"|"&amp;MitarbeiterFTE[[#This Row],[Vorhaben]]&amp;"|"&amp;MitarbeiterFTE[[#This Row],[Monat]]&amp;"|"&amp;MitarbeiterFTE[[#This Row],[Jahr]], IF(_xlpm.var="|||","input missing",_xlpm.var))</f>
        <v>input missing</v>
      </c>
      <c r="AB510" s="15" t="e">
        <f>_xlfn.LET(
_xlpm.start,DATE(MitarbeiterFTE[[#This Row],[Jahr]],MitarbeiterFTE[[#This Row],[Monat]],1),
_xlpm.end,EOMONTH(_xlpm.start,0),
NETWORKDAYS(_xlpm.start,_xlpm.end))</f>
        <v>#NUM!</v>
      </c>
      <c r="AC510" s="318" t="e">
        <f>MitarbeiterFTE[[#This Row],[BWD]]-MitarbeiterFTE[[#This Row],[Sum Abwesend]]</f>
        <v>#NUM!</v>
      </c>
      <c r="AD510" s="318">
        <f>SUMIFS(MitarbeiterFTE[BWD],MitarbeiterFTE[Jahr],MitarbeiterFTE[[#This Row],[Jahr]],MitarbeiterFTE[Name],MitarbeiterFTE[[#This Row],[Name]])</f>
        <v>0</v>
      </c>
      <c r="AE510" s="318">
        <f>SUMIFS(MitarbeiterFTE[NWD],MitarbeiterFTE[Jahr],MitarbeiterFTE[[#This Row],[Jahr]],MitarbeiterFTE[Name],MitarbeiterFTE[[#This Row],[Name]])</f>
        <v>0</v>
      </c>
      <c r="AF510" s="15" t="str">
        <f>IF(MitarbeiterFTE[[#This Row],[HS]]="ja",2,IF(MitarbeiterFTE[[#This Row],[Tech]]="ja",1,IF(MitarbeiterFTE[[#This Row],[Sonst]]="ja",0,"input missing")))</f>
        <v>input missing</v>
      </c>
      <c r="AG510" s="130"/>
      <c r="AH510" s="117"/>
      <c r="AI510" s="408"/>
      <c r="AJ510" s="404"/>
      <c r="AK510" s="412"/>
      <c r="AL510" s="15" cm="1">
        <f t="array" ref="AL5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0" s="15" t="str">
        <f>IF(Table6[[#This Row],[FT/WE]]=2,"",Table6[[#This Row],[Name]]&amp;Table6[[#This Row],[Tag]])</f>
        <v/>
      </c>
      <c r="AN510" s="117"/>
      <c r="AP510" s="14" t="str">
        <f t="shared" si="16"/>
        <v/>
      </c>
      <c r="AQ510" s="14" t="str">
        <f t="shared" si="17"/>
        <v/>
      </c>
    </row>
    <row r="511" spans="1:43" ht="14.5">
      <c r="A511" s="117"/>
      <c r="B511" s="201"/>
      <c r="C511" s="209"/>
      <c r="D511" s="210"/>
      <c r="E511" s="131"/>
      <c r="F511" s="132"/>
      <c r="G511" s="131"/>
      <c r="H511" s="117"/>
      <c r="I511" s="201"/>
      <c r="J511" s="201"/>
      <c r="K511" s="202"/>
      <c r="L511" s="202"/>
      <c r="M511" s="202"/>
      <c r="N511" s="201"/>
      <c r="O511" s="201"/>
      <c r="P511" s="202"/>
      <c r="Q511" s="202"/>
      <c r="R511" s="207"/>
      <c r="S511" s="204"/>
      <c r="T511" s="204"/>
      <c r="U511" s="205"/>
      <c r="V511" s="40" t="str" cm="1">
        <f t="array" ref="V5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1" s="15" t="str">
        <f>_xlfn.LET(_xlpm.var,MitarbeiterFTE[[#This Row],[Name]]&amp;"|"&amp;MitarbeiterFTE[[#This Row],[Vorhaben]]&amp;"|"&amp;MitarbeiterFTE[[#This Row],[Monat]]&amp;"|"&amp;MitarbeiterFTE[[#This Row],[Jahr]], IF(_xlpm.var="|||","input missing",_xlpm.var))</f>
        <v>input missing</v>
      </c>
      <c r="AB511" s="15" t="e">
        <f>_xlfn.LET(
_xlpm.start,DATE(MitarbeiterFTE[[#This Row],[Jahr]],MitarbeiterFTE[[#This Row],[Monat]],1),
_xlpm.end,EOMONTH(_xlpm.start,0),
NETWORKDAYS(_xlpm.start,_xlpm.end))</f>
        <v>#NUM!</v>
      </c>
      <c r="AC511" s="318" t="e">
        <f>MitarbeiterFTE[[#This Row],[BWD]]-MitarbeiterFTE[[#This Row],[Sum Abwesend]]</f>
        <v>#NUM!</v>
      </c>
      <c r="AD511" s="318">
        <f>SUMIFS(MitarbeiterFTE[BWD],MitarbeiterFTE[Jahr],MitarbeiterFTE[[#This Row],[Jahr]],MitarbeiterFTE[Name],MitarbeiterFTE[[#This Row],[Name]])</f>
        <v>0</v>
      </c>
      <c r="AE511" s="318">
        <f>SUMIFS(MitarbeiterFTE[NWD],MitarbeiterFTE[Jahr],MitarbeiterFTE[[#This Row],[Jahr]],MitarbeiterFTE[Name],MitarbeiterFTE[[#This Row],[Name]])</f>
        <v>0</v>
      </c>
      <c r="AF511" s="15" t="str">
        <f>IF(MitarbeiterFTE[[#This Row],[HS]]="ja",2,IF(MitarbeiterFTE[[#This Row],[Tech]]="ja",1,IF(MitarbeiterFTE[[#This Row],[Sonst]]="ja",0,"input missing")))</f>
        <v>input missing</v>
      </c>
      <c r="AG511" s="130"/>
      <c r="AH511" s="117"/>
      <c r="AI511" s="408"/>
      <c r="AJ511" s="404"/>
      <c r="AK511" s="412"/>
      <c r="AL511" s="15" cm="1">
        <f t="array" ref="AL5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1" s="15" t="str">
        <f>IF(Table6[[#This Row],[FT/WE]]=2,"",Table6[[#This Row],[Name]]&amp;Table6[[#This Row],[Tag]])</f>
        <v/>
      </c>
      <c r="AN511" s="117"/>
      <c r="AP511" s="14" t="str">
        <f t="shared" si="16"/>
        <v/>
      </c>
      <c r="AQ511" s="14" t="str">
        <f t="shared" si="17"/>
        <v/>
      </c>
    </row>
    <row r="512" spans="1:43" ht="14.5">
      <c r="A512" s="117"/>
      <c r="B512" s="201"/>
      <c r="C512" s="209"/>
      <c r="D512" s="210"/>
      <c r="E512" s="131"/>
      <c r="F512" s="132"/>
      <c r="G512" s="131"/>
      <c r="H512" s="117"/>
      <c r="I512" s="201"/>
      <c r="J512" s="201"/>
      <c r="K512" s="202"/>
      <c r="L512" s="202"/>
      <c r="M512" s="202"/>
      <c r="N512" s="201"/>
      <c r="O512" s="201"/>
      <c r="P512" s="202"/>
      <c r="Q512" s="202"/>
      <c r="R512" s="207"/>
      <c r="S512" s="204"/>
      <c r="T512" s="204"/>
      <c r="U512" s="205"/>
      <c r="V512" s="40" t="str" cm="1">
        <f t="array" ref="V5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2" s="15" t="str">
        <f>_xlfn.LET(_xlpm.var,MitarbeiterFTE[[#This Row],[Name]]&amp;"|"&amp;MitarbeiterFTE[[#This Row],[Vorhaben]]&amp;"|"&amp;MitarbeiterFTE[[#This Row],[Monat]]&amp;"|"&amp;MitarbeiterFTE[[#This Row],[Jahr]], IF(_xlpm.var="|||","input missing",_xlpm.var))</f>
        <v>input missing</v>
      </c>
      <c r="AB512" s="15" t="e">
        <f>_xlfn.LET(
_xlpm.start,DATE(MitarbeiterFTE[[#This Row],[Jahr]],MitarbeiterFTE[[#This Row],[Monat]],1),
_xlpm.end,EOMONTH(_xlpm.start,0),
NETWORKDAYS(_xlpm.start,_xlpm.end))</f>
        <v>#NUM!</v>
      </c>
      <c r="AC512" s="318" t="e">
        <f>MitarbeiterFTE[[#This Row],[BWD]]-MitarbeiterFTE[[#This Row],[Sum Abwesend]]</f>
        <v>#NUM!</v>
      </c>
      <c r="AD512" s="318">
        <f>SUMIFS(MitarbeiterFTE[BWD],MitarbeiterFTE[Jahr],MitarbeiterFTE[[#This Row],[Jahr]],MitarbeiterFTE[Name],MitarbeiterFTE[[#This Row],[Name]])</f>
        <v>0</v>
      </c>
      <c r="AE512" s="318">
        <f>SUMIFS(MitarbeiterFTE[NWD],MitarbeiterFTE[Jahr],MitarbeiterFTE[[#This Row],[Jahr]],MitarbeiterFTE[Name],MitarbeiterFTE[[#This Row],[Name]])</f>
        <v>0</v>
      </c>
      <c r="AF512" s="15" t="str">
        <f>IF(MitarbeiterFTE[[#This Row],[HS]]="ja",2,IF(MitarbeiterFTE[[#This Row],[Tech]]="ja",1,IF(MitarbeiterFTE[[#This Row],[Sonst]]="ja",0,"input missing")))</f>
        <v>input missing</v>
      </c>
      <c r="AG512" s="130"/>
      <c r="AH512" s="117"/>
      <c r="AI512" s="408"/>
      <c r="AJ512" s="404"/>
      <c r="AK512" s="412"/>
      <c r="AL512" s="15" cm="1">
        <f t="array" ref="AL5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2" s="15" t="str">
        <f>IF(Table6[[#This Row],[FT/WE]]=2,"",Table6[[#This Row],[Name]]&amp;Table6[[#This Row],[Tag]])</f>
        <v/>
      </c>
      <c r="AN512" s="117"/>
      <c r="AP512" s="14" t="str">
        <f t="shared" si="16"/>
        <v/>
      </c>
      <c r="AQ512" s="14" t="str">
        <f t="shared" si="17"/>
        <v/>
      </c>
    </row>
    <row r="513" spans="1:43" ht="14.5">
      <c r="A513" s="117"/>
      <c r="B513" s="201"/>
      <c r="C513" s="209"/>
      <c r="D513" s="210"/>
      <c r="E513" s="131"/>
      <c r="F513" s="132"/>
      <c r="G513" s="131"/>
      <c r="H513" s="117"/>
      <c r="I513" s="201"/>
      <c r="J513" s="201"/>
      <c r="K513" s="202"/>
      <c r="L513" s="202"/>
      <c r="M513" s="202"/>
      <c r="N513" s="201"/>
      <c r="O513" s="201"/>
      <c r="P513" s="202"/>
      <c r="Q513" s="202"/>
      <c r="R513" s="207"/>
      <c r="S513" s="204"/>
      <c r="T513" s="204"/>
      <c r="U513" s="205"/>
      <c r="V513" s="40" t="str" cm="1">
        <f t="array" ref="V5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3" s="15" t="str">
        <f>_xlfn.LET(_xlpm.var,MitarbeiterFTE[[#This Row],[Name]]&amp;"|"&amp;MitarbeiterFTE[[#This Row],[Vorhaben]]&amp;"|"&amp;MitarbeiterFTE[[#This Row],[Monat]]&amp;"|"&amp;MitarbeiterFTE[[#This Row],[Jahr]], IF(_xlpm.var="|||","input missing",_xlpm.var))</f>
        <v>input missing</v>
      </c>
      <c r="AB513" s="15" t="e">
        <f>_xlfn.LET(
_xlpm.start,DATE(MitarbeiterFTE[[#This Row],[Jahr]],MitarbeiterFTE[[#This Row],[Monat]],1),
_xlpm.end,EOMONTH(_xlpm.start,0),
NETWORKDAYS(_xlpm.start,_xlpm.end))</f>
        <v>#NUM!</v>
      </c>
      <c r="AC513" s="318" t="e">
        <f>MitarbeiterFTE[[#This Row],[BWD]]-MitarbeiterFTE[[#This Row],[Sum Abwesend]]</f>
        <v>#NUM!</v>
      </c>
      <c r="AD513" s="318">
        <f>SUMIFS(MitarbeiterFTE[BWD],MitarbeiterFTE[Jahr],MitarbeiterFTE[[#This Row],[Jahr]],MitarbeiterFTE[Name],MitarbeiterFTE[[#This Row],[Name]])</f>
        <v>0</v>
      </c>
      <c r="AE513" s="318">
        <f>SUMIFS(MitarbeiterFTE[NWD],MitarbeiterFTE[Jahr],MitarbeiterFTE[[#This Row],[Jahr]],MitarbeiterFTE[Name],MitarbeiterFTE[[#This Row],[Name]])</f>
        <v>0</v>
      </c>
      <c r="AF513" s="15" t="str">
        <f>IF(MitarbeiterFTE[[#This Row],[HS]]="ja",2,IF(MitarbeiterFTE[[#This Row],[Tech]]="ja",1,IF(MitarbeiterFTE[[#This Row],[Sonst]]="ja",0,"input missing")))</f>
        <v>input missing</v>
      </c>
      <c r="AG513" s="130"/>
      <c r="AH513" s="117"/>
      <c r="AI513" s="408"/>
      <c r="AJ513" s="404"/>
      <c r="AK513" s="412"/>
      <c r="AL513" s="15" cm="1">
        <f t="array" ref="AL5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3" s="15" t="str">
        <f>IF(Table6[[#This Row],[FT/WE]]=2,"",Table6[[#This Row],[Name]]&amp;Table6[[#This Row],[Tag]])</f>
        <v/>
      </c>
      <c r="AN513" s="117"/>
      <c r="AP513" s="14" t="str">
        <f t="shared" si="16"/>
        <v/>
      </c>
      <c r="AQ513" s="14" t="str">
        <f t="shared" si="17"/>
        <v/>
      </c>
    </row>
    <row r="514" spans="1:43" ht="14.5">
      <c r="A514" s="117"/>
      <c r="B514" s="201"/>
      <c r="C514" s="209"/>
      <c r="D514" s="210"/>
      <c r="E514" s="131"/>
      <c r="F514" s="132"/>
      <c r="G514" s="131"/>
      <c r="H514" s="117"/>
      <c r="I514" s="201"/>
      <c r="J514" s="201"/>
      <c r="K514" s="202"/>
      <c r="L514" s="202"/>
      <c r="M514" s="202"/>
      <c r="N514" s="201"/>
      <c r="O514" s="201"/>
      <c r="P514" s="202"/>
      <c r="Q514" s="202"/>
      <c r="R514" s="207"/>
      <c r="S514" s="204"/>
      <c r="T514" s="204"/>
      <c r="U514" s="205"/>
      <c r="V514" s="40" t="str" cm="1">
        <f t="array" ref="V5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4" s="15" t="str">
        <f>_xlfn.LET(_xlpm.var,MitarbeiterFTE[[#This Row],[Name]]&amp;"|"&amp;MitarbeiterFTE[[#This Row],[Vorhaben]]&amp;"|"&amp;MitarbeiterFTE[[#This Row],[Monat]]&amp;"|"&amp;MitarbeiterFTE[[#This Row],[Jahr]], IF(_xlpm.var="|||","input missing",_xlpm.var))</f>
        <v>input missing</v>
      </c>
      <c r="AB514" s="15" t="e">
        <f>_xlfn.LET(
_xlpm.start,DATE(MitarbeiterFTE[[#This Row],[Jahr]],MitarbeiterFTE[[#This Row],[Monat]],1),
_xlpm.end,EOMONTH(_xlpm.start,0),
NETWORKDAYS(_xlpm.start,_xlpm.end))</f>
        <v>#NUM!</v>
      </c>
      <c r="AC514" s="318" t="e">
        <f>MitarbeiterFTE[[#This Row],[BWD]]-MitarbeiterFTE[[#This Row],[Sum Abwesend]]</f>
        <v>#NUM!</v>
      </c>
      <c r="AD514" s="318">
        <f>SUMIFS(MitarbeiterFTE[BWD],MitarbeiterFTE[Jahr],MitarbeiterFTE[[#This Row],[Jahr]],MitarbeiterFTE[Name],MitarbeiterFTE[[#This Row],[Name]])</f>
        <v>0</v>
      </c>
      <c r="AE514" s="318">
        <f>SUMIFS(MitarbeiterFTE[NWD],MitarbeiterFTE[Jahr],MitarbeiterFTE[[#This Row],[Jahr]],MitarbeiterFTE[Name],MitarbeiterFTE[[#This Row],[Name]])</f>
        <v>0</v>
      </c>
      <c r="AF514" s="15" t="str">
        <f>IF(MitarbeiterFTE[[#This Row],[HS]]="ja",2,IF(MitarbeiterFTE[[#This Row],[Tech]]="ja",1,IF(MitarbeiterFTE[[#This Row],[Sonst]]="ja",0,"input missing")))</f>
        <v>input missing</v>
      </c>
      <c r="AG514" s="130"/>
      <c r="AH514" s="117"/>
      <c r="AI514" s="408"/>
      <c r="AJ514" s="404"/>
      <c r="AK514" s="412"/>
      <c r="AL514" s="15" cm="1">
        <f t="array" ref="AL5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4" s="15" t="str">
        <f>IF(Table6[[#This Row],[FT/WE]]=2,"",Table6[[#This Row],[Name]]&amp;Table6[[#This Row],[Tag]])</f>
        <v/>
      </c>
      <c r="AN514" s="117"/>
      <c r="AP514" s="14" t="str">
        <f t="shared" si="16"/>
        <v/>
      </c>
      <c r="AQ514" s="14" t="str">
        <f t="shared" si="17"/>
        <v/>
      </c>
    </row>
    <row r="515" spans="1:43" ht="14.5">
      <c r="A515" s="117"/>
      <c r="B515" s="201"/>
      <c r="C515" s="209"/>
      <c r="D515" s="210"/>
      <c r="E515" s="131"/>
      <c r="F515" s="132"/>
      <c r="G515" s="131"/>
      <c r="H515" s="117"/>
      <c r="I515" s="201"/>
      <c r="J515" s="201"/>
      <c r="K515" s="202"/>
      <c r="L515" s="202"/>
      <c r="M515" s="202"/>
      <c r="N515" s="201"/>
      <c r="O515" s="201"/>
      <c r="P515" s="202"/>
      <c r="Q515" s="202"/>
      <c r="R515" s="207"/>
      <c r="S515" s="204"/>
      <c r="T515" s="204"/>
      <c r="U515" s="205"/>
      <c r="V515" s="40" t="str" cm="1">
        <f t="array" ref="V5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5" s="15" t="str">
        <f>_xlfn.LET(_xlpm.var,MitarbeiterFTE[[#This Row],[Name]]&amp;"|"&amp;MitarbeiterFTE[[#This Row],[Vorhaben]]&amp;"|"&amp;MitarbeiterFTE[[#This Row],[Monat]]&amp;"|"&amp;MitarbeiterFTE[[#This Row],[Jahr]], IF(_xlpm.var="|||","input missing",_xlpm.var))</f>
        <v>input missing</v>
      </c>
      <c r="AB515" s="15" t="e">
        <f>_xlfn.LET(
_xlpm.start,DATE(MitarbeiterFTE[[#This Row],[Jahr]],MitarbeiterFTE[[#This Row],[Monat]],1),
_xlpm.end,EOMONTH(_xlpm.start,0),
NETWORKDAYS(_xlpm.start,_xlpm.end))</f>
        <v>#NUM!</v>
      </c>
      <c r="AC515" s="318" t="e">
        <f>MitarbeiterFTE[[#This Row],[BWD]]-MitarbeiterFTE[[#This Row],[Sum Abwesend]]</f>
        <v>#NUM!</v>
      </c>
      <c r="AD515" s="318">
        <f>SUMIFS(MitarbeiterFTE[BWD],MitarbeiterFTE[Jahr],MitarbeiterFTE[[#This Row],[Jahr]],MitarbeiterFTE[Name],MitarbeiterFTE[[#This Row],[Name]])</f>
        <v>0</v>
      </c>
      <c r="AE515" s="318">
        <f>SUMIFS(MitarbeiterFTE[NWD],MitarbeiterFTE[Jahr],MitarbeiterFTE[[#This Row],[Jahr]],MitarbeiterFTE[Name],MitarbeiterFTE[[#This Row],[Name]])</f>
        <v>0</v>
      </c>
      <c r="AF515" s="15" t="str">
        <f>IF(MitarbeiterFTE[[#This Row],[HS]]="ja",2,IF(MitarbeiterFTE[[#This Row],[Tech]]="ja",1,IF(MitarbeiterFTE[[#This Row],[Sonst]]="ja",0,"input missing")))</f>
        <v>input missing</v>
      </c>
      <c r="AG515" s="130"/>
      <c r="AH515" s="117"/>
      <c r="AI515" s="408"/>
      <c r="AJ515" s="404"/>
      <c r="AK515" s="412"/>
      <c r="AL515" s="15" cm="1">
        <f t="array" ref="AL5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5" s="15" t="str">
        <f>IF(Table6[[#This Row],[FT/WE]]=2,"",Table6[[#This Row],[Name]]&amp;Table6[[#This Row],[Tag]])</f>
        <v/>
      </c>
      <c r="AN515" s="117"/>
      <c r="AP515" s="14" t="str">
        <f t="shared" si="16"/>
        <v/>
      </c>
      <c r="AQ515" s="14" t="str">
        <f t="shared" si="17"/>
        <v/>
      </c>
    </row>
    <row r="516" spans="1:43" ht="14.5">
      <c r="A516" s="117"/>
      <c r="B516" s="201"/>
      <c r="C516" s="209"/>
      <c r="D516" s="210"/>
      <c r="E516" s="131"/>
      <c r="F516" s="132"/>
      <c r="G516" s="131"/>
      <c r="H516" s="117"/>
      <c r="I516" s="201"/>
      <c r="J516" s="201"/>
      <c r="K516" s="202"/>
      <c r="L516" s="202"/>
      <c r="M516" s="202"/>
      <c r="N516" s="201"/>
      <c r="O516" s="201"/>
      <c r="P516" s="202"/>
      <c r="Q516" s="202"/>
      <c r="R516" s="207"/>
      <c r="S516" s="204"/>
      <c r="T516" s="204"/>
      <c r="U516" s="205"/>
      <c r="V516" s="40" t="str" cm="1">
        <f t="array" ref="V5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6" s="15" t="str">
        <f>_xlfn.LET(_xlpm.var,MitarbeiterFTE[[#This Row],[Name]]&amp;"|"&amp;MitarbeiterFTE[[#This Row],[Vorhaben]]&amp;"|"&amp;MitarbeiterFTE[[#This Row],[Monat]]&amp;"|"&amp;MitarbeiterFTE[[#This Row],[Jahr]], IF(_xlpm.var="|||","input missing",_xlpm.var))</f>
        <v>input missing</v>
      </c>
      <c r="AB516" s="15" t="e">
        <f>_xlfn.LET(
_xlpm.start,DATE(MitarbeiterFTE[[#This Row],[Jahr]],MitarbeiterFTE[[#This Row],[Monat]],1),
_xlpm.end,EOMONTH(_xlpm.start,0),
NETWORKDAYS(_xlpm.start,_xlpm.end))</f>
        <v>#NUM!</v>
      </c>
      <c r="AC516" s="318" t="e">
        <f>MitarbeiterFTE[[#This Row],[BWD]]-MitarbeiterFTE[[#This Row],[Sum Abwesend]]</f>
        <v>#NUM!</v>
      </c>
      <c r="AD516" s="318">
        <f>SUMIFS(MitarbeiterFTE[BWD],MitarbeiterFTE[Jahr],MitarbeiterFTE[[#This Row],[Jahr]],MitarbeiterFTE[Name],MitarbeiterFTE[[#This Row],[Name]])</f>
        <v>0</v>
      </c>
      <c r="AE516" s="318">
        <f>SUMIFS(MitarbeiterFTE[NWD],MitarbeiterFTE[Jahr],MitarbeiterFTE[[#This Row],[Jahr]],MitarbeiterFTE[Name],MitarbeiterFTE[[#This Row],[Name]])</f>
        <v>0</v>
      </c>
      <c r="AF516" s="15" t="str">
        <f>IF(MitarbeiterFTE[[#This Row],[HS]]="ja",2,IF(MitarbeiterFTE[[#This Row],[Tech]]="ja",1,IF(MitarbeiterFTE[[#This Row],[Sonst]]="ja",0,"input missing")))</f>
        <v>input missing</v>
      </c>
      <c r="AG516" s="130"/>
      <c r="AH516" s="117"/>
      <c r="AI516" s="408"/>
      <c r="AJ516" s="404"/>
      <c r="AK516" s="412"/>
      <c r="AL516" s="15" cm="1">
        <f t="array" ref="AL5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6" s="15" t="str">
        <f>IF(Table6[[#This Row],[FT/WE]]=2,"",Table6[[#This Row],[Name]]&amp;Table6[[#This Row],[Tag]])</f>
        <v/>
      </c>
      <c r="AN516" s="117"/>
      <c r="AP516" s="14" t="str">
        <f t="shared" si="16"/>
        <v/>
      </c>
      <c r="AQ516" s="14" t="str">
        <f t="shared" si="17"/>
        <v/>
      </c>
    </row>
    <row r="517" spans="1:43" ht="14.5">
      <c r="A517" s="117"/>
      <c r="B517" s="201"/>
      <c r="C517" s="209"/>
      <c r="D517" s="210"/>
      <c r="E517" s="131"/>
      <c r="F517" s="132"/>
      <c r="G517" s="131"/>
      <c r="H517" s="117"/>
      <c r="I517" s="201"/>
      <c r="J517" s="201"/>
      <c r="K517" s="202"/>
      <c r="L517" s="202"/>
      <c r="M517" s="202"/>
      <c r="N517" s="201"/>
      <c r="O517" s="201"/>
      <c r="P517" s="202"/>
      <c r="Q517" s="202"/>
      <c r="R517" s="207"/>
      <c r="S517" s="204"/>
      <c r="T517" s="204"/>
      <c r="U517" s="205"/>
      <c r="V517" s="40" t="str" cm="1">
        <f t="array" ref="V5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7" s="15" t="str">
        <f>_xlfn.LET(_xlpm.var,MitarbeiterFTE[[#This Row],[Name]]&amp;"|"&amp;MitarbeiterFTE[[#This Row],[Vorhaben]]&amp;"|"&amp;MitarbeiterFTE[[#This Row],[Monat]]&amp;"|"&amp;MitarbeiterFTE[[#This Row],[Jahr]], IF(_xlpm.var="|||","input missing",_xlpm.var))</f>
        <v>input missing</v>
      </c>
      <c r="AB517" s="15" t="e">
        <f>_xlfn.LET(
_xlpm.start,DATE(MitarbeiterFTE[[#This Row],[Jahr]],MitarbeiterFTE[[#This Row],[Monat]],1),
_xlpm.end,EOMONTH(_xlpm.start,0),
NETWORKDAYS(_xlpm.start,_xlpm.end))</f>
        <v>#NUM!</v>
      </c>
      <c r="AC517" s="318" t="e">
        <f>MitarbeiterFTE[[#This Row],[BWD]]-MitarbeiterFTE[[#This Row],[Sum Abwesend]]</f>
        <v>#NUM!</v>
      </c>
      <c r="AD517" s="318">
        <f>SUMIFS(MitarbeiterFTE[BWD],MitarbeiterFTE[Jahr],MitarbeiterFTE[[#This Row],[Jahr]],MitarbeiterFTE[Name],MitarbeiterFTE[[#This Row],[Name]])</f>
        <v>0</v>
      </c>
      <c r="AE517" s="318">
        <f>SUMIFS(MitarbeiterFTE[NWD],MitarbeiterFTE[Jahr],MitarbeiterFTE[[#This Row],[Jahr]],MitarbeiterFTE[Name],MitarbeiterFTE[[#This Row],[Name]])</f>
        <v>0</v>
      </c>
      <c r="AF517" s="15" t="str">
        <f>IF(MitarbeiterFTE[[#This Row],[HS]]="ja",2,IF(MitarbeiterFTE[[#This Row],[Tech]]="ja",1,IF(MitarbeiterFTE[[#This Row],[Sonst]]="ja",0,"input missing")))</f>
        <v>input missing</v>
      </c>
      <c r="AG517" s="130"/>
      <c r="AH517" s="117"/>
      <c r="AI517" s="408"/>
      <c r="AJ517" s="404"/>
      <c r="AK517" s="412"/>
      <c r="AL517" s="15" cm="1">
        <f t="array" ref="AL5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7" s="15" t="str">
        <f>IF(Table6[[#This Row],[FT/WE]]=2,"",Table6[[#This Row],[Name]]&amp;Table6[[#This Row],[Tag]])</f>
        <v/>
      </c>
      <c r="AN517" s="117"/>
      <c r="AP517" s="14" t="str">
        <f t="shared" si="16"/>
        <v/>
      </c>
      <c r="AQ517" s="14" t="str">
        <f t="shared" si="17"/>
        <v/>
      </c>
    </row>
    <row r="518" spans="1:43" ht="14.5">
      <c r="A518" s="117"/>
      <c r="B518" s="201"/>
      <c r="C518" s="209"/>
      <c r="D518" s="210"/>
      <c r="E518" s="131"/>
      <c r="F518" s="132"/>
      <c r="G518" s="131"/>
      <c r="H518" s="117"/>
      <c r="I518" s="201"/>
      <c r="J518" s="201"/>
      <c r="K518" s="202"/>
      <c r="L518" s="202"/>
      <c r="M518" s="202"/>
      <c r="N518" s="201"/>
      <c r="O518" s="201"/>
      <c r="P518" s="202"/>
      <c r="Q518" s="202"/>
      <c r="R518" s="207"/>
      <c r="S518" s="204"/>
      <c r="T518" s="204"/>
      <c r="U518" s="205"/>
      <c r="V518" s="40" t="str" cm="1">
        <f t="array" ref="V5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8" s="15" t="str">
        <f>_xlfn.LET(_xlpm.var,MitarbeiterFTE[[#This Row],[Name]]&amp;"|"&amp;MitarbeiterFTE[[#This Row],[Vorhaben]]&amp;"|"&amp;MitarbeiterFTE[[#This Row],[Monat]]&amp;"|"&amp;MitarbeiterFTE[[#This Row],[Jahr]], IF(_xlpm.var="|||","input missing",_xlpm.var))</f>
        <v>input missing</v>
      </c>
      <c r="AB518" s="15" t="e">
        <f>_xlfn.LET(
_xlpm.start,DATE(MitarbeiterFTE[[#This Row],[Jahr]],MitarbeiterFTE[[#This Row],[Monat]],1),
_xlpm.end,EOMONTH(_xlpm.start,0),
NETWORKDAYS(_xlpm.start,_xlpm.end))</f>
        <v>#NUM!</v>
      </c>
      <c r="AC518" s="318" t="e">
        <f>MitarbeiterFTE[[#This Row],[BWD]]-MitarbeiterFTE[[#This Row],[Sum Abwesend]]</f>
        <v>#NUM!</v>
      </c>
      <c r="AD518" s="318">
        <f>SUMIFS(MitarbeiterFTE[BWD],MitarbeiterFTE[Jahr],MitarbeiterFTE[[#This Row],[Jahr]],MitarbeiterFTE[Name],MitarbeiterFTE[[#This Row],[Name]])</f>
        <v>0</v>
      </c>
      <c r="AE518" s="318">
        <f>SUMIFS(MitarbeiterFTE[NWD],MitarbeiterFTE[Jahr],MitarbeiterFTE[[#This Row],[Jahr]],MitarbeiterFTE[Name],MitarbeiterFTE[[#This Row],[Name]])</f>
        <v>0</v>
      </c>
      <c r="AF518" s="15" t="str">
        <f>IF(MitarbeiterFTE[[#This Row],[HS]]="ja",2,IF(MitarbeiterFTE[[#This Row],[Tech]]="ja",1,IF(MitarbeiterFTE[[#This Row],[Sonst]]="ja",0,"input missing")))</f>
        <v>input missing</v>
      </c>
      <c r="AG518" s="130"/>
      <c r="AH518" s="117"/>
      <c r="AI518" s="408"/>
      <c r="AJ518" s="404"/>
      <c r="AK518" s="412"/>
      <c r="AL518" s="15" cm="1">
        <f t="array" ref="AL5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8" s="15" t="str">
        <f>IF(Table6[[#This Row],[FT/WE]]=2,"",Table6[[#This Row],[Name]]&amp;Table6[[#This Row],[Tag]])</f>
        <v/>
      </c>
      <c r="AN518" s="117"/>
      <c r="AP518" s="14" t="str">
        <f t="shared" si="16"/>
        <v/>
      </c>
      <c r="AQ518" s="14" t="str">
        <f t="shared" si="17"/>
        <v/>
      </c>
    </row>
    <row r="519" spans="1:43" ht="14.5">
      <c r="A519" s="117"/>
      <c r="B519" s="201"/>
      <c r="C519" s="209"/>
      <c r="D519" s="210"/>
      <c r="E519" s="131"/>
      <c r="F519" s="132"/>
      <c r="G519" s="131"/>
      <c r="H519" s="117"/>
      <c r="I519" s="201"/>
      <c r="J519" s="201"/>
      <c r="K519" s="202"/>
      <c r="L519" s="202"/>
      <c r="M519" s="202"/>
      <c r="N519" s="201"/>
      <c r="O519" s="201"/>
      <c r="P519" s="202"/>
      <c r="Q519" s="202"/>
      <c r="R519" s="207"/>
      <c r="S519" s="204"/>
      <c r="T519" s="204"/>
      <c r="U519" s="205"/>
      <c r="V519" s="40" t="str" cm="1">
        <f t="array" ref="V5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19" s="15" t="str">
        <f>_xlfn.LET(_xlpm.var,MitarbeiterFTE[[#This Row],[Name]]&amp;"|"&amp;MitarbeiterFTE[[#This Row],[Vorhaben]]&amp;"|"&amp;MitarbeiterFTE[[#This Row],[Monat]]&amp;"|"&amp;MitarbeiterFTE[[#This Row],[Jahr]], IF(_xlpm.var="|||","input missing",_xlpm.var))</f>
        <v>input missing</v>
      </c>
      <c r="AB519" s="15" t="e">
        <f>_xlfn.LET(
_xlpm.start,DATE(MitarbeiterFTE[[#This Row],[Jahr]],MitarbeiterFTE[[#This Row],[Monat]],1),
_xlpm.end,EOMONTH(_xlpm.start,0),
NETWORKDAYS(_xlpm.start,_xlpm.end))</f>
        <v>#NUM!</v>
      </c>
      <c r="AC519" s="318" t="e">
        <f>MitarbeiterFTE[[#This Row],[BWD]]-MitarbeiterFTE[[#This Row],[Sum Abwesend]]</f>
        <v>#NUM!</v>
      </c>
      <c r="AD519" s="318">
        <f>SUMIFS(MitarbeiterFTE[BWD],MitarbeiterFTE[Jahr],MitarbeiterFTE[[#This Row],[Jahr]],MitarbeiterFTE[Name],MitarbeiterFTE[[#This Row],[Name]])</f>
        <v>0</v>
      </c>
      <c r="AE519" s="318">
        <f>SUMIFS(MitarbeiterFTE[NWD],MitarbeiterFTE[Jahr],MitarbeiterFTE[[#This Row],[Jahr]],MitarbeiterFTE[Name],MitarbeiterFTE[[#This Row],[Name]])</f>
        <v>0</v>
      </c>
      <c r="AF519" s="15" t="str">
        <f>IF(MitarbeiterFTE[[#This Row],[HS]]="ja",2,IF(MitarbeiterFTE[[#This Row],[Tech]]="ja",1,IF(MitarbeiterFTE[[#This Row],[Sonst]]="ja",0,"input missing")))</f>
        <v>input missing</v>
      </c>
      <c r="AG519" s="130"/>
      <c r="AH519" s="117"/>
      <c r="AI519" s="408"/>
      <c r="AJ519" s="404"/>
      <c r="AK519" s="412"/>
      <c r="AL519" s="15" cm="1">
        <f t="array" ref="AL5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19" s="15" t="str">
        <f>IF(Table6[[#This Row],[FT/WE]]=2,"",Table6[[#This Row],[Name]]&amp;Table6[[#This Row],[Tag]])</f>
        <v/>
      </c>
      <c r="AN519" s="117"/>
      <c r="AP519" s="14" t="str">
        <f t="shared" si="16"/>
        <v/>
      </c>
      <c r="AQ519" s="14" t="str">
        <f t="shared" si="17"/>
        <v/>
      </c>
    </row>
    <row r="520" spans="1:43" ht="14.5">
      <c r="A520" s="117"/>
      <c r="B520" s="201"/>
      <c r="C520" s="209"/>
      <c r="D520" s="210"/>
      <c r="E520" s="131"/>
      <c r="F520" s="132"/>
      <c r="G520" s="131"/>
      <c r="H520" s="117"/>
      <c r="I520" s="201"/>
      <c r="J520" s="201"/>
      <c r="K520" s="202"/>
      <c r="L520" s="202"/>
      <c r="M520" s="202"/>
      <c r="N520" s="201"/>
      <c r="O520" s="201"/>
      <c r="P520" s="202"/>
      <c r="Q520" s="202"/>
      <c r="R520" s="207"/>
      <c r="S520" s="204"/>
      <c r="T520" s="204"/>
      <c r="U520" s="205"/>
      <c r="V520" s="40" t="str" cm="1">
        <f t="array" ref="V5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0" s="15" t="str">
        <f>_xlfn.LET(_xlpm.var,MitarbeiterFTE[[#This Row],[Name]]&amp;"|"&amp;MitarbeiterFTE[[#This Row],[Vorhaben]]&amp;"|"&amp;MitarbeiterFTE[[#This Row],[Monat]]&amp;"|"&amp;MitarbeiterFTE[[#This Row],[Jahr]], IF(_xlpm.var="|||","input missing",_xlpm.var))</f>
        <v>input missing</v>
      </c>
      <c r="AB520" s="15" t="e">
        <f>_xlfn.LET(
_xlpm.start,DATE(MitarbeiterFTE[[#This Row],[Jahr]],MitarbeiterFTE[[#This Row],[Monat]],1),
_xlpm.end,EOMONTH(_xlpm.start,0),
NETWORKDAYS(_xlpm.start,_xlpm.end))</f>
        <v>#NUM!</v>
      </c>
      <c r="AC520" s="318" t="e">
        <f>MitarbeiterFTE[[#This Row],[BWD]]-MitarbeiterFTE[[#This Row],[Sum Abwesend]]</f>
        <v>#NUM!</v>
      </c>
      <c r="AD520" s="318">
        <f>SUMIFS(MitarbeiterFTE[BWD],MitarbeiterFTE[Jahr],MitarbeiterFTE[[#This Row],[Jahr]],MitarbeiterFTE[Name],MitarbeiterFTE[[#This Row],[Name]])</f>
        <v>0</v>
      </c>
      <c r="AE520" s="318">
        <f>SUMIFS(MitarbeiterFTE[NWD],MitarbeiterFTE[Jahr],MitarbeiterFTE[[#This Row],[Jahr]],MitarbeiterFTE[Name],MitarbeiterFTE[[#This Row],[Name]])</f>
        <v>0</v>
      </c>
      <c r="AF520" s="15" t="str">
        <f>IF(MitarbeiterFTE[[#This Row],[HS]]="ja",2,IF(MitarbeiterFTE[[#This Row],[Tech]]="ja",1,IF(MitarbeiterFTE[[#This Row],[Sonst]]="ja",0,"input missing")))</f>
        <v>input missing</v>
      </c>
      <c r="AG520" s="130"/>
      <c r="AH520" s="117"/>
      <c r="AI520" s="408"/>
      <c r="AJ520" s="404"/>
      <c r="AK520" s="412"/>
      <c r="AL520" s="15" cm="1">
        <f t="array" ref="AL5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0" s="15" t="str">
        <f>IF(Table6[[#This Row],[FT/WE]]=2,"",Table6[[#This Row],[Name]]&amp;Table6[[#This Row],[Tag]])</f>
        <v/>
      </c>
      <c r="AN520" s="117"/>
      <c r="AP520" s="14" t="str">
        <f t="shared" si="16"/>
        <v/>
      </c>
      <c r="AQ520" s="14" t="str">
        <f t="shared" si="17"/>
        <v/>
      </c>
    </row>
    <row r="521" spans="1:43" ht="14.5">
      <c r="A521" s="117"/>
      <c r="B521" s="201"/>
      <c r="C521" s="209"/>
      <c r="D521" s="210"/>
      <c r="E521" s="131"/>
      <c r="F521" s="132"/>
      <c r="G521" s="131"/>
      <c r="H521" s="117"/>
      <c r="I521" s="201"/>
      <c r="J521" s="201"/>
      <c r="K521" s="202"/>
      <c r="L521" s="202"/>
      <c r="M521" s="202"/>
      <c r="N521" s="201"/>
      <c r="O521" s="201"/>
      <c r="P521" s="202"/>
      <c r="Q521" s="202"/>
      <c r="R521" s="207"/>
      <c r="S521" s="204"/>
      <c r="T521" s="204"/>
      <c r="U521" s="205"/>
      <c r="V521" s="40" t="str" cm="1">
        <f t="array" ref="V5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1" s="15" t="str">
        <f>_xlfn.LET(_xlpm.var,MitarbeiterFTE[[#This Row],[Name]]&amp;"|"&amp;MitarbeiterFTE[[#This Row],[Vorhaben]]&amp;"|"&amp;MitarbeiterFTE[[#This Row],[Monat]]&amp;"|"&amp;MitarbeiterFTE[[#This Row],[Jahr]], IF(_xlpm.var="|||","input missing",_xlpm.var))</f>
        <v>input missing</v>
      </c>
      <c r="AB521" s="15" t="e">
        <f>_xlfn.LET(
_xlpm.start,DATE(MitarbeiterFTE[[#This Row],[Jahr]],MitarbeiterFTE[[#This Row],[Monat]],1),
_xlpm.end,EOMONTH(_xlpm.start,0),
NETWORKDAYS(_xlpm.start,_xlpm.end))</f>
        <v>#NUM!</v>
      </c>
      <c r="AC521" s="318" t="e">
        <f>MitarbeiterFTE[[#This Row],[BWD]]-MitarbeiterFTE[[#This Row],[Sum Abwesend]]</f>
        <v>#NUM!</v>
      </c>
      <c r="AD521" s="318">
        <f>SUMIFS(MitarbeiterFTE[BWD],MitarbeiterFTE[Jahr],MitarbeiterFTE[[#This Row],[Jahr]],MitarbeiterFTE[Name],MitarbeiterFTE[[#This Row],[Name]])</f>
        <v>0</v>
      </c>
      <c r="AE521" s="318">
        <f>SUMIFS(MitarbeiterFTE[NWD],MitarbeiterFTE[Jahr],MitarbeiterFTE[[#This Row],[Jahr]],MitarbeiterFTE[Name],MitarbeiterFTE[[#This Row],[Name]])</f>
        <v>0</v>
      </c>
      <c r="AF521" s="15" t="str">
        <f>IF(MitarbeiterFTE[[#This Row],[HS]]="ja",2,IF(MitarbeiterFTE[[#This Row],[Tech]]="ja",1,IF(MitarbeiterFTE[[#This Row],[Sonst]]="ja",0,"input missing")))</f>
        <v>input missing</v>
      </c>
      <c r="AG521" s="130"/>
      <c r="AH521" s="117"/>
      <c r="AI521" s="408"/>
      <c r="AJ521" s="404"/>
      <c r="AK521" s="412"/>
      <c r="AL521" s="15" cm="1">
        <f t="array" ref="AL5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1" s="15" t="str">
        <f>IF(Table6[[#This Row],[FT/WE]]=2,"",Table6[[#This Row],[Name]]&amp;Table6[[#This Row],[Tag]])</f>
        <v/>
      </c>
      <c r="AN521" s="117"/>
      <c r="AP521" s="14" t="str">
        <f t="shared" si="16"/>
        <v/>
      </c>
      <c r="AQ521" s="14" t="str">
        <f t="shared" si="17"/>
        <v/>
      </c>
    </row>
    <row r="522" spans="1:43" ht="14.5">
      <c r="A522" s="117"/>
      <c r="B522" s="201"/>
      <c r="C522" s="209"/>
      <c r="D522" s="210"/>
      <c r="E522" s="131"/>
      <c r="F522" s="132"/>
      <c r="G522" s="131"/>
      <c r="H522" s="117"/>
      <c r="I522" s="201"/>
      <c r="J522" s="201"/>
      <c r="K522" s="202"/>
      <c r="L522" s="202"/>
      <c r="M522" s="202"/>
      <c r="N522" s="201"/>
      <c r="O522" s="201"/>
      <c r="P522" s="202"/>
      <c r="Q522" s="202"/>
      <c r="R522" s="207"/>
      <c r="S522" s="204"/>
      <c r="T522" s="204"/>
      <c r="U522" s="205"/>
      <c r="V522" s="40" t="str" cm="1">
        <f t="array" ref="V5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2" s="15" t="str">
        <f>_xlfn.LET(_xlpm.var,MitarbeiterFTE[[#This Row],[Name]]&amp;"|"&amp;MitarbeiterFTE[[#This Row],[Vorhaben]]&amp;"|"&amp;MitarbeiterFTE[[#This Row],[Monat]]&amp;"|"&amp;MitarbeiterFTE[[#This Row],[Jahr]], IF(_xlpm.var="|||","input missing",_xlpm.var))</f>
        <v>input missing</v>
      </c>
      <c r="AB522" s="15" t="e">
        <f>_xlfn.LET(
_xlpm.start,DATE(MitarbeiterFTE[[#This Row],[Jahr]],MitarbeiterFTE[[#This Row],[Monat]],1),
_xlpm.end,EOMONTH(_xlpm.start,0),
NETWORKDAYS(_xlpm.start,_xlpm.end))</f>
        <v>#NUM!</v>
      </c>
      <c r="AC522" s="318" t="e">
        <f>MitarbeiterFTE[[#This Row],[BWD]]-MitarbeiterFTE[[#This Row],[Sum Abwesend]]</f>
        <v>#NUM!</v>
      </c>
      <c r="AD522" s="318">
        <f>SUMIFS(MitarbeiterFTE[BWD],MitarbeiterFTE[Jahr],MitarbeiterFTE[[#This Row],[Jahr]],MitarbeiterFTE[Name],MitarbeiterFTE[[#This Row],[Name]])</f>
        <v>0</v>
      </c>
      <c r="AE522" s="318">
        <f>SUMIFS(MitarbeiterFTE[NWD],MitarbeiterFTE[Jahr],MitarbeiterFTE[[#This Row],[Jahr]],MitarbeiterFTE[Name],MitarbeiterFTE[[#This Row],[Name]])</f>
        <v>0</v>
      </c>
      <c r="AF522" s="15" t="str">
        <f>IF(MitarbeiterFTE[[#This Row],[HS]]="ja",2,IF(MitarbeiterFTE[[#This Row],[Tech]]="ja",1,IF(MitarbeiterFTE[[#This Row],[Sonst]]="ja",0,"input missing")))</f>
        <v>input missing</v>
      </c>
      <c r="AG522" s="130"/>
      <c r="AH522" s="117"/>
      <c r="AI522" s="408"/>
      <c r="AJ522" s="404"/>
      <c r="AK522" s="412"/>
      <c r="AL522" s="15" cm="1">
        <f t="array" ref="AL5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2" s="15" t="str">
        <f>IF(Table6[[#This Row],[FT/WE]]=2,"",Table6[[#This Row],[Name]]&amp;Table6[[#This Row],[Tag]])</f>
        <v/>
      </c>
      <c r="AN522" s="117"/>
      <c r="AP522" s="14" t="str">
        <f t="shared" si="16"/>
        <v/>
      </c>
      <c r="AQ522" s="14" t="str">
        <f t="shared" si="17"/>
        <v/>
      </c>
    </row>
    <row r="523" spans="1:43" ht="14.5">
      <c r="A523" s="117"/>
      <c r="B523" s="201"/>
      <c r="C523" s="209"/>
      <c r="D523" s="210"/>
      <c r="E523" s="131"/>
      <c r="F523" s="132"/>
      <c r="G523" s="131"/>
      <c r="H523" s="117"/>
      <c r="I523" s="201"/>
      <c r="J523" s="201"/>
      <c r="K523" s="202"/>
      <c r="L523" s="202"/>
      <c r="M523" s="202"/>
      <c r="N523" s="201"/>
      <c r="O523" s="201"/>
      <c r="P523" s="202"/>
      <c r="Q523" s="202"/>
      <c r="R523" s="207"/>
      <c r="S523" s="204"/>
      <c r="T523" s="204"/>
      <c r="U523" s="205"/>
      <c r="V523" s="40" t="str" cm="1">
        <f t="array" ref="V5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3" s="15" t="str">
        <f>_xlfn.LET(_xlpm.var,MitarbeiterFTE[[#This Row],[Name]]&amp;"|"&amp;MitarbeiterFTE[[#This Row],[Vorhaben]]&amp;"|"&amp;MitarbeiterFTE[[#This Row],[Monat]]&amp;"|"&amp;MitarbeiterFTE[[#This Row],[Jahr]], IF(_xlpm.var="|||","input missing",_xlpm.var))</f>
        <v>input missing</v>
      </c>
      <c r="AB523" s="15" t="e">
        <f>_xlfn.LET(
_xlpm.start,DATE(MitarbeiterFTE[[#This Row],[Jahr]],MitarbeiterFTE[[#This Row],[Monat]],1),
_xlpm.end,EOMONTH(_xlpm.start,0),
NETWORKDAYS(_xlpm.start,_xlpm.end))</f>
        <v>#NUM!</v>
      </c>
      <c r="AC523" s="318" t="e">
        <f>MitarbeiterFTE[[#This Row],[BWD]]-MitarbeiterFTE[[#This Row],[Sum Abwesend]]</f>
        <v>#NUM!</v>
      </c>
      <c r="AD523" s="318">
        <f>SUMIFS(MitarbeiterFTE[BWD],MitarbeiterFTE[Jahr],MitarbeiterFTE[[#This Row],[Jahr]],MitarbeiterFTE[Name],MitarbeiterFTE[[#This Row],[Name]])</f>
        <v>0</v>
      </c>
      <c r="AE523" s="318">
        <f>SUMIFS(MitarbeiterFTE[NWD],MitarbeiterFTE[Jahr],MitarbeiterFTE[[#This Row],[Jahr]],MitarbeiterFTE[Name],MitarbeiterFTE[[#This Row],[Name]])</f>
        <v>0</v>
      </c>
      <c r="AF523" s="15" t="str">
        <f>IF(MitarbeiterFTE[[#This Row],[HS]]="ja",2,IF(MitarbeiterFTE[[#This Row],[Tech]]="ja",1,IF(MitarbeiterFTE[[#This Row],[Sonst]]="ja",0,"input missing")))</f>
        <v>input missing</v>
      </c>
      <c r="AG523" s="130"/>
      <c r="AH523" s="117"/>
      <c r="AI523" s="408"/>
      <c r="AJ523" s="404"/>
      <c r="AK523" s="412"/>
      <c r="AL523" s="15" cm="1">
        <f t="array" ref="AL5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3" s="15" t="str">
        <f>IF(Table6[[#This Row],[FT/WE]]=2,"",Table6[[#This Row],[Name]]&amp;Table6[[#This Row],[Tag]])</f>
        <v/>
      </c>
      <c r="AN523" s="117"/>
      <c r="AP523" s="14" t="str">
        <f t="shared" si="16"/>
        <v/>
      </c>
      <c r="AQ523" s="14" t="str">
        <f t="shared" si="17"/>
        <v/>
      </c>
    </row>
    <row r="524" spans="1:43" ht="14.5">
      <c r="A524" s="117"/>
      <c r="B524" s="201"/>
      <c r="C524" s="209"/>
      <c r="D524" s="210"/>
      <c r="E524" s="131"/>
      <c r="F524" s="132"/>
      <c r="G524" s="131"/>
      <c r="H524" s="117"/>
      <c r="I524" s="201"/>
      <c r="J524" s="201"/>
      <c r="K524" s="202"/>
      <c r="L524" s="202"/>
      <c r="M524" s="202"/>
      <c r="N524" s="201"/>
      <c r="O524" s="201"/>
      <c r="P524" s="202"/>
      <c r="Q524" s="202"/>
      <c r="R524" s="207"/>
      <c r="S524" s="204"/>
      <c r="T524" s="204"/>
      <c r="U524" s="205"/>
      <c r="V524" s="40" t="str" cm="1">
        <f t="array" ref="V5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4" s="15" t="str">
        <f>_xlfn.LET(_xlpm.var,MitarbeiterFTE[[#This Row],[Name]]&amp;"|"&amp;MitarbeiterFTE[[#This Row],[Vorhaben]]&amp;"|"&amp;MitarbeiterFTE[[#This Row],[Monat]]&amp;"|"&amp;MitarbeiterFTE[[#This Row],[Jahr]], IF(_xlpm.var="|||","input missing",_xlpm.var))</f>
        <v>input missing</v>
      </c>
      <c r="AB524" s="15" t="e">
        <f>_xlfn.LET(
_xlpm.start,DATE(MitarbeiterFTE[[#This Row],[Jahr]],MitarbeiterFTE[[#This Row],[Monat]],1),
_xlpm.end,EOMONTH(_xlpm.start,0),
NETWORKDAYS(_xlpm.start,_xlpm.end))</f>
        <v>#NUM!</v>
      </c>
      <c r="AC524" s="318" t="e">
        <f>MitarbeiterFTE[[#This Row],[BWD]]-MitarbeiterFTE[[#This Row],[Sum Abwesend]]</f>
        <v>#NUM!</v>
      </c>
      <c r="AD524" s="318">
        <f>SUMIFS(MitarbeiterFTE[BWD],MitarbeiterFTE[Jahr],MitarbeiterFTE[[#This Row],[Jahr]],MitarbeiterFTE[Name],MitarbeiterFTE[[#This Row],[Name]])</f>
        <v>0</v>
      </c>
      <c r="AE524" s="318">
        <f>SUMIFS(MitarbeiterFTE[NWD],MitarbeiterFTE[Jahr],MitarbeiterFTE[[#This Row],[Jahr]],MitarbeiterFTE[Name],MitarbeiterFTE[[#This Row],[Name]])</f>
        <v>0</v>
      </c>
      <c r="AF524" s="15" t="str">
        <f>IF(MitarbeiterFTE[[#This Row],[HS]]="ja",2,IF(MitarbeiterFTE[[#This Row],[Tech]]="ja",1,IF(MitarbeiterFTE[[#This Row],[Sonst]]="ja",0,"input missing")))</f>
        <v>input missing</v>
      </c>
      <c r="AG524" s="130"/>
      <c r="AH524" s="117"/>
      <c r="AI524" s="408"/>
      <c r="AJ524" s="404"/>
      <c r="AK524" s="412"/>
      <c r="AL524" s="15" cm="1">
        <f t="array" ref="AL5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4" s="15" t="str">
        <f>IF(Table6[[#This Row],[FT/WE]]=2,"",Table6[[#This Row],[Name]]&amp;Table6[[#This Row],[Tag]])</f>
        <v/>
      </c>
      <c r="AN524" s="117"/>
      <c r="AP524" s="14" t="str">
        <f t="shared" si="16"/>
        <v/>
      </c>
      <c r="AQ524" s="14" t="str">
        <f t="shared" si="17"/>
        <v/>
      </c>
    </row>
    <row r="525" spans="1:43" ht="14.5">
      <c r="A525" s="117"/>
      <c r="B525" s="201"/>
      <c r="C525" s="209"/>
      <c r="D525" s="210"/>
      <c r="E525" s="131"/>
      <c r="F525" s="132"/>
      <c r="G525" s="131"/>
      <c r="H525" s="117"/>
      <c r="I525" s="201"/>
      <c r="J525" s="201"/>
      <c r="K525" s="202"/>
      <c r="L525" s="202"/>
      <c r="M525" s="202"/>
      <c r="N525" s="201"/>
      <c r="O525" s="201"/>
      <c r="P525" s="202"/>
      <c r="Q525" s="202"/>
      <c r="R525" s="207"/>
      <c r="S525" s="204"/>
      <c r="T525" s="204"/>
      <c r="U525" s="205"/>
      <c r="V525" s="40" t="str" cm="1">
        <f t="array" ref="V5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5" s="15" t="str">
        <f>_xlfn.LET(_xlpm.var,MitarbeiterFTE[[#This Row],[Name]]&amp;"|"&amp;MitarbeiterFTE[[#This Row],[Vorhaben]]&amp;"|"&amp;MitarbeiterFTE[[#This Row],[Monat]]&amp;"|"&amp;MitarbeiterFTE[[#This Row],[Jahr]], IF(_xlpm.var="|||","input missing",_xlpm.var))</f>
        <v>input missing</v>
      </c>
      <c r="AB525" s="15" t="e">
        <f>_xlfn.LET(
_xlpm.start,DATE(MitarbeiterFTE[[#This Row],[Jahr]],MitarbeiterFTE[[#This Row],[Monat]],1),
_xlpm.end,EOMONTH(_xlpm.start,0),
NETWORKDAYS(_xlpm.start,_xlpm.end))</f>
        <v>#NUM!</v>
      </c>
      <c r="AC525" s="318" t="e">
        <f>MitarbeiterFTE[[#This Row],[BWD]]-MitarbeiterFTE[[#This Row],[Sum Abwesend]]</f>
        <v>#NUM!</v>
      </c>
      <c r="AD525" s="318">
        <f>SUMIFS(MitarbeiterFTE[BWD],MitarbeiterFTE[Jahr],MitarbeiterFTE[[#This Row],[Jahr]],MitarbeiterFTE[Name],MitarbeiterFTE[[#This Row],[Name]])</f>
        <v>0</v>
      </c>
      <c r="AE525" s="318">
        <f>SUMIFS(MitarbeiterFTE[NWD],MitarbeiterFTE[Jahr],MitarbeiterFTE[[#This Row],[Jahr]],MitarbeiterFTE[Name],MitarbeiterFTE[[#This Row],[Name]])</f>
        <v>0</v>
      </c>
      <c r="AF525" s="15" t="str">
        <f>IF(MitarbeiterFTE[[#This Row],[HS]]="ja",2,IF(MitarbeiterFTE[[#This Row],[Tech]]="ja",1,IF(MitarbeiterFTE[[#This Row],[Sonst]]="ja",0,"input missing")))</f>
        <v>input missing</v>
      </c>
      <c r="AG525" s="130"/>
      <c r="AH525" s="117"/>
      <c r="AI525" s="408"/>
      <c r="AJ525" s="404"/>
      <c r="AK525" s="412"/>
      <c r="AL525" s="15" cm="1">
        <f t="array" ref="AL5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5" s="15" t="str">
        <f>IF(Table6[[#This Row],[FT/WE]]=2,"",Table6[[#This Row],[Name]]&amp;Table6[[#This Row],[Tag]])</f>
        <v/>
      </c>
      <c r="AN525" s="117"/>
      <c r="AP525" s="14" t="str">
        <f t="shared" ref="AP525:AP588" si="18">IF(AO525&amp;"1"&lt;&gt;"1",RIGHT(AO525,4),"")</f>
        <v/>
      </c>
      <c r="AQ525" s="14" t="str">
        <f t="shared" ref="AQ525:AQ588" si="19">IF(AO525&amp;"1"="1","",LEFT(AO525,LEN(AO525)-5))</f>
        <v/>
      </c>
    </row>
    <row r="526" spans="1:43" ht="14.5">
      <c r="A526" s="117"/>
      <c r="B526" s="201"/>
      <c r="C526" s="209"/>
      <c r="D526" s="210"/>
      <c r="E526" s="131"/>
      <c r="F526" s="132"/>
      <c r="G526" s="131"/>
      <c r="H526" s="117"/>
      <c r="I526" s="201"/>
      <c r="J526" s="201"/>
      <c r="K526" s="202"/>
      <c r="L526" s="202"/>
      <c r="M526" s="202"/>
      <c r="N526" s="201"/>
      <c r="O526" s="201"/>
      <c r="P526" s="202"/>
      <c r="Q526" s="202"/>
      <c r="R526" s="207"/>
      <c r="S526" s="204"/>
      <c r="T526" s="204"/>
      <c r="U526" s="205"/>
      <c r="V526" s="40" t="str" cm="1">
        <f t="array" ref="V5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6" s="15" t="str">
        <f>_xlfn.LET(_xlpm.var,MitarbeiterFTE[[#This Row],[Name]]&amp;"|"&amp;MitarbeiterFTE[[#This Row],[Vorhaben]]&amp;"|"&amp;MitarbeiterFTE[[#This Row],[Monat]]&amp;"|"&amp;MitarbeiterFTE[[#This Row],[Jahr]], IF(_xlpm.var="|||","input missing",_xlpm.var))</f>
        <v>input missing</v>
      </c>
      <c r="AB526" s="15" t="e">
        <f>_xlfn.LET(
_xlpm.start,DATE(MitarbeiterFTE[[#This Row],[Jahr]],MitarbeiterFTE[[#This Row],[Monat]],1),
_xlpm.end,EOMONTH(_xlpm.start,0),
NETWORKDAYS(_xlpm.start,_xlpm.end))</f>
        <v>#NUM!</v>
      </c>
      <c r="AC526" s="318" t="e">
        <f>MitarbeiterFTE[[#This Row],[BWD]]-MitarbeiterFTE[[#This Row],[Sum Abwesend]]</f>
        <v>#NUM!</v>
      </c>
      <c r="AD526" s="318">
        <f>SUMIFS(MitarbeiterFTE[BWD],MitarbeiterFTE[Jahr],MitarbeiterFTE[[#This Row],[Jahr]],MitarbeiterFTE[Name],MitarbeiterFTE[[#This Row],[Name]])</f>
        <v>0</v>
      </c>
      <c r="AE526" s="318">
        <f>SUMIFS(MitarbeiterFTE[NWD],MitarbeiterFTE[Jahr],MitarbeiterFTE[[#This Row],[Jahr]],MitarbeiterFTE[Name],MitarbeiterFTE[[#This Row],[Name]])</f>
        <v>0</v>
      </c>
      <c r="AF526" s="15" t="str">
        <f>IF(MitarbeiterFTE[[#This Row],[HS]]="ja",2,IF(MitarbeiterFTE[[#This Row],[Tech]]="ja",1,IF(MitarbeiterFTE[[#This Row],[Sonst]]="ja",0,"input missing")))</f>
        <v>input missing</v>
      </c>
      <c r="AG526" s="130"/>
      <c r="AH526" s="117"/>
      <c r="AI526" s="408"/>
      <c r="AJ526" s="404"/>
      <c r="AK526" s="412"/>
      <c r="AL526" s="15" cm="1">
        <f t="array" ref="AL5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6" s="15" t="str">
        <f>IF(Table6[[#This Row],[FT/WE]]=2,"",Table6[[#This Row],[Name]]&amp;Table6[[#This Row],[Tag]])</f>
        <v/>
      </c>
      <c r="AN526" s="117"/>
      <c r="AP526" s="14" t="str">
        <f t="shared" si="18"/>
        <v/>
      </c>
      <c r="AQ526" s="14" t="str">
        <f t="shared" si="19"/>
        <v/>
      </c>
    </row>
    <row r="527" spans="1:43" ht="14.5">
      <c r="A527" s="117"/>
      <c r="B527" s="201"/>
      <c r="C527" s="209"/>
      <c r="D527" s="210"/>
      <c r="E527" s="131"/>
      <c r="F527" s="132"/>
      <c r="G527" s="131"/>
      <c r="H527" s="117"/>
      <c r="I527" s="201"/>
      <c r="J527" s="201"/>
      <c r="K527" s="202"/>
      <c r="L527" s="202"/>
      <c r="M527" s="202"/>
      <c r="N527" s="201"/>
      <c r="O527" s="201"/>
      <c r="P527" s="202"/>
      <c r="Q527" s="202"/>
      <c r="R527" s="207"/>
      <c r="S527" s="204"/>
      <c r="T527" s="204"/>
      <c r="U527" s="205"/>
      <c r="V527" s="40" t="str" cm="1">
        <f t="array" ref="V5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7" s="15" t="str">
        <f>_xlfn.LET(_xlpm.var,MitarbeiterFTE[[#This Row],[Name]]&amp;"|"&amp;MitarbeiterFTE[[#This Row],[Vorhaben]]&amp;"|"&amp;MitarbeiterFTE[[#This Row],[Monat]]&amp;"|"&amp;MitarbeiterFTE[[#This Row],[Jahr]], IF(_xlpm.var="|||","input missing",_xlpm.var))</f>
        <v>input missing</v>
      </c>
      <c r="AB527" s="15" t="e">
        <f>_xlfn.LET(
_xlpm.start,DATE(MitarbeiterFTE[[#This Row],[Jahr]],MitarbeiterFTE[[#This Row],[Monat]],1),
_xlpm.end,EOMONTH(_xlpm.start,0),
NETWORKDAYS(_xlpm.start,_xlpm.end))</f>
        <v>#NUM!</v>
      </c>
      <c r="AC527" s="318" t="e">
        <f>MitarbeiterFTE[[#This Row],[BWD]]-MitarbeiterFTE[[#This Row],[Sum Abwesend]]</f>
        <v>#NUM!</v>
      </c>
      <c r="AD527" s="318">
        <f>SUMIFS(MitarbeiterFTE[BWD],MitarbeiterFTE[Jahr],MitarbeiterFTE[[#This Row],[Jahr]],MitarbeiterFTE[Name],MitarbeiterFTE[[#This Row],[Name]])</f>
        <v>0</v>
      </c>
      <c r="AE527" s="318">
        <f>SUMIFS(MitarbeiterFTE[NWD],MitarbeiterFTE[Jahr],MitarbeiterFTE[[#This Row],[Jahr]],MitarbeiterFTE[Name],MitarbeiterFTE[[#This Row],[Name]])</f>
        <v>0</v>
      </c>
      <c r="AF527" s="15" t="str">
        <f>IF(MitarbeiterFTE[[#This Row],[HS]]="ja",2,IF(MitarbeiterFTE[[#This Row],[Tech]]="ja",1,IF(MitarbeiterFTE[[#This Row],[Sonst]]="ja",0,"input missing")))</f>
        <v>input missing</v>
      </c>
      <c r="AG527" s="130"/>
      <c r="AH527" s="117"/>
      <c r="AI527" s="408"/>
      <c r="AJ527" s="404"/>
      <c r="AK527" s="412"/>
      <c r="AL527" s="15" cm="1">
        <f t="array" ref="AL5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7" s="15" t="str">
        <f>IF(Table6[[#This Row],[FT/WE]]=2,"",Table6[[#This Row],[Name]]&amp;Table6[[#This Row],[Tag]])</f>
        <v/>
      </c>
      <c r="AN527" s="117"/>
      <c r="AP527" s="14" t="str">
        <f t="shared" si="18"/>
        <v/>
      </c>
      <c r="AQ527" s="14" t="str">
        <f t="shared" si="19"/>
        <v/>
      </c>
    </row>
    <row r="528" spans="1:43" ht="14.5">
      <c r="A528" s="117"/>
      <c r="B528" s="201"/>
      <c r="C528" s="209"/>
      <c r="D528" s="210"/>
      <c r="E528" s="131"/>
      <c r="F528" s="132"/>
      <c r="G528" s="131"/>
      <c r="H528" s="117"/>
      <c r="I528" s="201"/>
      <c r="J528" s="201"/>
      <c r="K528" s="202"/>
      <c r="L528" s="202"/>
      <c r="M528" s="202"/>
      <c r="N528" s="201"/>
      <c r="O528" s="201"/>
      <c r="P528" s="202"/>
      <c r="Q528" s="202"/>
      <c r="R528" s="207"/>
      <c r="S528" s="204"/>
      <c r="T528" s="204"/>
      <c r="U528" s="205"/>
      <c r="V528" s="40" t="str" cm="1">
        <f t="array" ref="V5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8" s="15" t="str">
        <f>_xlfn.LET(_xlpm.var,MitarbeiterFTE[[#This Row],[Name]]&amp;"|"&amp;MitarbeiterFTE[[#This Row],[Vorhaben]]&amp;"|"&amp;MitarbeiterFTE[[#This Row],[Monat]]&amp;"|"&amp;MitarbeiterFTE[[#This Row],[Jahr]], IF(_xlpm.var="|||","input missing",_xlpm.var))</f>
        <v>input missing</v>
      </c>
      <c r="AB528" s="15" t="e">
        <f>_xlfn.LET(
_xlpm.start,DATE(MitarbeiterFTE[[#This Row],[Jahr]],MitarbeiterFTE[[#This Row],[Monat]],1),
_xlpm.end,EOMONTH(_xlpm.start,0),
NETWORKDAYS(_xlpm.start,_xlpm.end))</f>
        <v>#NUM!</v>
      </c>
      <c r="AC528" s="318" t="e">
        <f>MitarbeiterFTE[[#This Row],[BWD]]-MitarbeiterFTE[[#This Row],[Sum Abwesend]]</f>
        <v>#NUM!</v>
      </c>
      <c r="AD528" s="318">
        <f>SUMIFS(MitarbeiterFTE[BWD],MitarbeiterFTE[Jahr],MitarbeiterFTE[[#This Row],[Jahr]],MitarbeiterFTE[Name],MitarbeiterFTE[[#This Row],[Name]])</f>
        <v>0</v>
      </c>
      <c r="AE528" s="318">
        <f>SUMIFS(MitarbeiterFTE[NWD],MitarbeiterFTE[Jahr],MitarbeiterFTE[[#This Row],[Jahr]],MitarbeiterFTE[Name],MitarbeiterFTE[[#This Row],[Name]])</f>
        <v>0</v>
      </c>
      <c r="AF528" s="15" t="str">
        <f>IF(MitarbeiterFTE[[#This Row],[HS]]="ja",2,IF(MitarbeiterFTE[[#This Row],[Tech]]="ja",1,IF(MitarbeiterFTE[[#This Row],[Sonst]]="ja",0,"input missing")))</f>
        <v>input missing</v>
      </c>
      <c r="AG528" s="130"/>
      <c r="AH528" s="117"/>
      <c r="AI528" s="408"/>
      <c r="AJ528" s="404"/>
      <c r="AK528" s="412"/>
      <c r="AL528" s="15" cm="1">
        <f t="array" ref="AL5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8" s="15" t="str">
        <f>IF(Table6[[#This Row],[FT/WE]]=2,"",Table6[[#This Row],[Name]]&amp;Table6[[#This Row],[Tag]])</f>
        <v/>
      </c>
      <c r="AN528" s="117"/>
      <c r="AP528" s="14" t="str">
        <f t="shared" si="18"/>
        <v/>
      </c>
      <c r="AQ528" s="14" t="str">
        <f t="shared" si="19"/>
        <v/>
      </c>
    </row>
    <row r="529" spans="1:43" ht="14.5">
      <c r="A529" s="117"/>
      <c r="B529" s="201"/>
      <c r="C529" s="209"/>
      <c r="D529" s="210"/>
      <c r="E529" s="131"/>
      <c r="F529" s="132"/>
      <c r="G529" s="131"/>
      <c r="H529" s="117"/>
      <c r="I529" s="201"/>
      <c r="J529" s="201"/>
      <c r="K529" s="202"/>
      <c r="L529" s="202"/>
      <c r="M529" s="202"/>
      <c r="N529" s="201"/>
      <c r="O529" s="201"/>
      <c r="P529" s="202"/>
      <c r="Q529" s="202"/>
      <c r="R529" s="207"/>
      <c r="S529" s="204"/>
      <c r="T529" s="204"/>
      <c r="U529" s="205"/>
      <c r="V529" s="40" t="str" cm="1">
        <f t="array" ref="V5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29" s="15" t="str">
        <f>_xlfn.LET(_xlpm.var,MitarbeiterFTE[[#This Row],[Name]]&amp;"|"&amp;MitarbeiterFTE[[#This Row],[Vorhaben]]&amp;"|"&amp;MitarbeiterFTE[[#This Row],[Monat]]&amp;"|"&amp;MitarbeiterFTE[[#This Row],[Jahr]], IF(_xlpm.var="|||","input missing",_xlpm.var))</f>
        <v>input missing</v>
      </c>
      <c r="AB529" s="15" t="e">
        <f>_xlfn.LET(
_xlpm.start,DATE(MitarbeiterFTE[[#This Row],[Jahr]],MitarbeiterFTE[[#This Row],[Monat]],1),
_xlpm.end,EOMONTH(_xlpm.start,0),
NETWORKDAYS(_xlpm.start,_xlpm.end))</f>
        <v>#NUM!</v>
      </c>
      <c r="AC529" s="318" t="e">
        <f>MitarbeiterFTE[[#This Row],[BWD]]-MitarbeiterFTE[[#This Row],[Sum Abwesend]]</f>
        <v>#NUM!</v>
      </c>
      <c r="AD529" s="318">
        <f>SUMIFS(MitarbeiterFTE[BWD],MitarbeiterFTE[Jahr],MitarbeiterFTE[[#This Row],[Jahr]],MitarbeiterFTE[Name],MitarbeiterFTE[[#This Row],[Name]])</f>
        <v>0</v>
      </c>
      <c r="AE529" s="318">
        <f>SUMIFS(MitarbeiterFTE[NWD],MitarbeiterFTE[Jahr],MitarbeiterFTE[[#This Row],[Jahr]],MitarbeiterFTE[Name],MitarbeiterFTE[[#This Row],[Name]])</f>
        <v>0</v>
      </c>
      <c r="AF529" s="15" t="str">
        <f>IF(MitarbeiterFTE[[#This Row],[HS]]="ja",2,IF(MitarbeiterFTE[[#This Row],[Tech]]="ja",1,IF(MitarbeiterFTE[[#This Row],[Sonst]]="ja",0,"input missing")))</f>
        <v>input missing</v>
      </c>
      <c r="AG529" s="130"/>
      <c r="AH529" s="117"/>
      <c r="AI529" s="408"/>
      <c r="AJ529" s="404"/>
      <c r="AK529" s="412"/>
      <c r="AL529" s="15" cm="1">
        <f t="array" ref="AL5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29" s="15" t="str">
        <f>IF(Table6[[#This Row],[FT/WE]]=2,"",Table6[[#This Row],[Name]]&amp;Table6[[#This Row],[Tag]])</f>
        <v/>
      </c>
      <c r="AN529" s="117"/>
      <c r="AP529" s="14" t="str">
        <f t="shared" si="18"/>
        <v/>
      </c>
      <c r="AQ529" s="14" t="str">
        <f t="shared" si="19"/>
        <v/>
      </c>
    </row>
    <row r="530" spans="1:43" ht="14.5">
      <c r="A530" s="117"/>
      <c r="B530" s="201"/>
      <c r="C530" s="209"/>
      <c r="D530" s="210"/>
      <c r="E530" s="131"/>
      <c r="F530" s="132"/>
      <c r="G530" s="131"/>
      <c r="H530" s="117"/>
      <c r="I530" s="201"/>
      <c r="J530" s="201"/>
      <c r="K530" s="202"/>
      <c r="L530" s="202"/>
      <c r="M530" s="202"/>
      <c r="N530" s="201"/>
      <c r="O530" s="201"/>
      <c r="P530" s="202"/>
      <c r="Q530" s="202"/>
      <c r="R530" s="207"/>
      <c r="S530" s="204"/>
      <c r="T530" s="204"/>
      <c r="U530" s="205"/>
      <c r="V530" s="40" t="str" cm="1">
        <f t="array" ref="V5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0" s="15" t="str">
        <f>_xlfn.LET(_xlpm.var,MitarbeiterFTE[[#This Row],[Name]]&amp;"|"&amp;MitarbeiterFTE[[#This Row],[Vorhaben]]&amp;"|"&amp;MitarbeiterFTE[[#This Row],[Monat]]&amp;"|"&amp;MitarbeiterFTE[[#This Row],[Jahr]], IF(_xlpm.var="|||","input missing",_xlpm.var))</f>
        <v>input missing</v>
      </c>
      <c r="AB530" s="15" t="e">
        <f>_xlfn.LET(
_xlpm.start,DATE(MitarbeiterFTE[[#This Row],[Jahr]],MitarbeiterFTE[[#This Row],[Monat]],1),
_xlpm.end,EOMONTH(_xlpm.start,0),
NETWORKDAYS(_xlpm.start,_xlpm.end))</f>
        <v>#NUM!</v>
      </c>
      <c r="AC530" s="318" t="e">
        <f>MitarbeiterFTE[[#This Row],[BWD]]-MitarbeiterFTE[[#This Row],[Sum Abwesend]]</f>
        <v>#NUM!</v>
      </c>
      <c r="AD530" s="318">
        <f>SUMIFS(MitarbeiterFTE[BWD],MitarbeiterFTE[Jahr],MitarbeiterFTE[[#This Row],[Jahr]],MitarbeiterFTE[Name],MitarbeiterFTE[[#This Row],[Name]])</f>
        <v>0</v>
      </c>
      <c r="AE530" s="318">
        <f>SUMIFS(MitarbeiterFTE[NWD],MitarbeiterFTE[Jahr],MitarbeiterFTE[[#This Row],[Jahr]],MitarbeiterFTE[Name],MitarbeiterFTE[[#This Row],[Name]])</f>
        <v>0</v>
      </c>
      <c r="AF530" s="15" t="str">
        <f>IF(MitarbeiterFTE[[#This Row],[HS]]="ja",2,IF(MitarbeiterFTE[[#This Row],[Tech]]="ja",1,IF(MitarbeiterFTE[[#This Row],[Sonst]]="ja",0,"input missing")))</f>
        <v>input missing</v>
      </c>
      <c r="AG530" s="130"/>
      <c r="AH530" s="117"/>
      <c r="AI530" s="408"/>
      <c r="AJ530" s="404"/>
      <c r="AK530" s="412"/>
      <c r="AL530" s="15" cm="1">
        <f t="array" ref="AL5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0" s="15" t="str">
        <f>IF(Table6[[#This Row],[FT/WE]]=2,"",Table6[[#This Row],[Name]]&amp;Table6[[#This Row],[Tag]])</f>
        <v/>
      </c>
      <c r="AN530" s="117"/>
      <c r="AP530" s="14" t="str">
        <f t="shared" si="18"/>
        <v/>
      </c>
      <c r="AQ530" s="14" t="str">
        <f t="shared" si="19"/>
        <v/>
      </c>
    </row>
    <row r="531" spans="1:43" ht="14.5">
      <c r="A531" s="117"/>
      <c r="B531" s="201"/>
      <c r="C531" s="209"/>
      <c r="D531" s="210"/>
      <c r="E531" s="131"/>
      <c r="F531" s="132"/>
      <c r="G531" s="131"/>
      <c r="H531" s="117"/>
      <c r="I531" s="201"/>
      <c r="J531" s="201"/>
      <c r="K531" s="202"/>
      <c r="L531" s="202"/>
      <c r="M531" s="202"/>
      <c r="N531" s="201"/>
      <c r="O531" s="201"/>
      <c r="P531" s="202"/>
      <c r="Q531" s="202"/>
      <c r="R531" s="207"/>
      <c r="S531" s="204"/>
      <c r="T531" s="204"/>
      <c r="U531" s="205"/>
      <c r="V531" s="40" t="str" cm="1">
        <f t="array" ref="V5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1" s="15" t="str">
        <f>_xlfn.LET(_xlpm.var,MitarbeiterFTE[[#This Row],[Name]]&amp;"|"&amp;MitarbeiterFTE[[#This Row],[Vorhaben]]&amp;"|"&amp;MitarbeiterFTE[[#This Row],[Monat]]&amp;"|"&amp;MitarbeiterFTE[[#This Row],[Jahr]], IF(_xlpm.var="|||","input missing",_xlpm.var))</f>
        <v>input missing</v>
      </c>
      <c r="AB531" s="15" t="e">
        <f>_xlfn.LET(
_xlpm.start,DATE(MitarbeiterFTE[[#This Row],[Jahr]],MitarbeiterFTE[[#This Row],[Monat]],1),
_xlpm.end,EOMONTH(_xlpm.start,0),
NETWORKDAYS(_xlpm.start,_xlpm.end))</f>
        <v>#NUM!</v>
      </c>
      <c r="AC531" s="318" t="e">
        <f>MitarbeiterFTE[[#This Row],[BWD]]-MitarbeiterFTE[[#This Row],[Sum Abwesend]]</f>
        <v>#NUM!</v>
      </c>
      <c r="AD531" s="318">
        <f>SUMIFS(MitarbeiterFTE[BWD],MitarbeiterFTE[Jahr],MitarbeiterFTE[[#This Row],[Jahr]],MitarbeiterFTE[Name],MitarbeiterFTE[[#This Row],[Name]])</f>
        <v>0</v>
      </c>
      <c r="AE531" s="318">
        <f>SUMIFS(MitarbeiterFTE[NWD],MitarbeiterFTE[Jahr],MitarbeiterFTE[[#This Row],[Jahr]],MitarbeiterFTE[Name],MitarbeiterFTE[[#This Row],[Name]])</f>
        <v>0</v>
      </c>
      <c r="AF531" s="15" t="str">
        <f>IF(MitarbeiterFTE[[#This Row],[HS]]="ja",2,IF(MitarbeiterFTE[[#This Row],[Tech]]="ja",1,IF(MitarbeiterFTE[[#This Row],[Sonst]]="ja",0,"input missing")))</f>
        <v>input missing</v>
      </c>
      <c r="AG531" s="130"/>
      <c r="AH531" s="117"/>
      <c r="AI531" s="408"/>
      <c r="AJ531" s="404"/>
      <c r="AK531" s="412"/>
      <c r="AL531" s="15" cm="1">
        <f t="array" ref="AL5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1" s="15" t="str">
        <f>IF(Table6[[#This Row],[FT/WE]]=2,"",Table6[[#This Row],[Name]]&amp;Table6[[#This Row],[Tag]])</f>
        <v/>
      </c>
      <c r="AN531" s="117"/>
      <c r="AP531" s="14" t="str">
        <f t="shared" si="18"/>
        <v/>
      </c>
      <c r="AQ531" s="14" t="str">
        <f t="shared" si="19"/>
        <v/>
      </c>
    </row>
    <row r="532" spans="1:43" ht="14.5">
      <c r="A532" s="117"/>
      <c r="B532" s="201"/>
      <c r="C532" s="209"/>
      <c r="D532" s="210"/>
      <c r="E532" s="131"/>
      <c r="F532" s="132"/>
      <c r="G532" s="131"/>
      <c r="H532" s="117"/>
      <c r="I532" s="201"/>
      <c r="J532" s="201"/>
      <c r="K532" s="202"/>
      <c r="L532" s="202"/>
      <c r="M532" s="202"/>
      <c r="N532" s="201"/>
      <c r="O532" s="201"/>
      <c r="P532" s="202"/>
      <c r="Q532" s="202"/>
      <c r="R532" s="207"/>
      <c r="S532" s="204"/>
      <c r="T532" s="204"/>
      <c r="U532" s="205"/>
      <c r="V532" s="40" t="str" cm="1">
        <f t="array" ref="V5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2" s="15" t="str">
        <f>_xlfn.LET(_xlpm.var,MitarbeiterFTE[[#This Row],[Name]]&amp;"|"&amp;MitarbeiterFTE[[#This Row],[Vorhaben]]&amp;"|"&amp;MitarbeiterFTE[[#This Row],[Monat]]&amp;"|"&amp;MitarbeiterFTE[[#This Row],[Jahr]], IF(_xlpm.var="|||","input missing",_xlpm.var))</f>
        <v>input missing</v>
      </c>
      <c r="AB532" s="15" t="e">
        <f>_xlfn.LET(
_xlpm.start,DATE(MitarbeiterFTE[[#This Row],[Jahr]],MitarbeiterFTE[[#This Row],[Monat]],1),
_xlpm.end,EOMONTH(_xlpm.start,0),
NETWORKDAYS(_xlpm.start,_xlpm.end))</f>
        <v>#NUM!</v>
      </c>
      <c r="AC532" s="318" t="e">
        <f>MitarbeiterFTE[[#This Row],[BWD]]-MitarbeiterFTE[[#This Row],[Sum Abwesend]]</f>
        <v>#NUM!</v>
      </c>
      <c r="AD532" s="318">
        <f>SUMIFS(MitarbeiterFTE[BWD],MitarbeiterFTE[Jahr],MitarbeiterFTE[[#This Row],[Jahr]],MitarbeiterFTE[Name],MitarbeiterFTE[[#This Row],[Name]])</f>
        <v>0</v>
      </c>
      <c r="AE532" s="318">
        <f>SUMIFS(MitarbeiterFTE[NWD],MitarbeiterFTE[Jahr],MitarbeiterFTE[[#This Row],[Jahr]],MitarbeiterFTE[Name],MitarbeiterFTE[[#This Row],[Name]])</f>
        <v>0</v>
      </c>
      <c r="AF532" s="15" t="str">
        <f>IF(MitarbeiterFTE[[#This Row],[HS]]="ja",2,IF(MitarbeiterFTE[[#This Row],[Tech]]="ja",1,IF(MitarbeiterFTE[[#This Row],[Sonst]]="ja",0,"input missing")))</f>
        <v>input missing</v>
      </c>
      <c r="AG532" s="130"/>
      <c r="AH532" s="117"/>
      <c r="AI532" s="408"/>
      <c r="AJ532" s="404"/>
      <c r="AK532" s="412"/>
      <c r="AL532" s="15" cm="1">
        <f t="array" ref="AL5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2" s="15" t="str">
        <f>IF(Table6[[#This Row],[FT/WE]]=2,"",Table6[[#This Row],[Name]]&amp;Table6[[#This Row],[Tag]])</f>
        <v/>
      </c>
      <c r="AN532" s="117"/>
      <c r="AP532" s="14" t="str">
        <f t="shared" si="18"/>
        <v/>
      </c>
      <c r="AQ532" s="14" t="str">
        <f t="shared" si="19"/>
        <v/>
      </c>
    </row>
    <row r="533" spans="1:43" ht="14.5">
      <c r="A533" s="117"/>
      <c r="B533" s="201"/>
      <c r="C533" s="209"/>
      <c r="D533" s="210"/>
      <c r="E533" s="131"/>
      <c r="F533" s="132"/>
      <c r="G533" s="131"/>
      <c r="H533" s="117"/>
      <c r="I533" s="201"/>
      <c r="J533" s="201"/>
      <c r="K533" s="202"/>
      <c r="L533" s="202"/>
      <c r="M533" s="202"/>
      <c r="N533" s="201"/>
      <c r="O533" s="201"/>
      <c r="P533" s="202"/>
      <c r="Q533" s="202"/>
      <c r="R533" s="207"/>
      <c r="S533" s="204" t="e">
        <f>_xlfn.LET(
_xlpm.ausLJ,_xlfn.XLOOKUP(MitarbeiterFTE[[#This Row],[Name]]&amp;"|"&amp;MitarbeiterFTE[[#This Row],[Jahr]]&amp;"|"&amp;MitarbeiterFTE[[#This Row],[Monat]],#REF!,#REF!,"not found",0,1),
IF(_xlpm.ausLJ="not found","input missing",_xlpm.ausLJ))</f>
        <v>#REF!</v>
      </c>
      <c r="T533" s="204" t="e">
        <f>_xlfn.LET(
_xlpm.ausLJ,_xlfn.XLOOKUP(MitarbeiterFTE[[#This Row],[Name]]&amp;"|"&amp;MitarbeiterFTE[[#This Row],[Jahr]]&amp;"|"&amp;MitarbeiterFTE[[#This Row],[Monat]],#REF!,#REF!,"not found",0,1),
IF(_xlpm.ausLJ="not found","input missing",_xlpm.ausLJ))</f>
        <v>#REF!</v>
      </c>
      <c r="U533" s="205"/>
      <c r="V533" s="40" t="str" cm="1">
        <f t="array" ref="V5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3" s="15" t="str">
        <f>_xlfn.LET(_xlpm.var,MitarbeiterFTE[[#This Row],[Name]]&amp;"|"&amp;MitarbeiterFTE[[#This Row],[Vorhaben]]&amp;"|"&amp;MitarbeiterFTE[[#This Row],[Monat]]&amp;"|"&amp;MitarbeiterFTE[[#This Row],[Jahr]], IF(_xlpm.var="|||","input missing",_xlpm.var))</f>
        <v>input missing</v>
      </c>
      <c r="AB533" s="15" t="e">
        <f>_xlfn.LET(
_xlpm.start,DATE(MitarbeiterFTE[[#This Row],[Jahr]],MitarbeiterFTE[[#This Row],[Monat]],1),
_xlpm.end,EOMONTH(_xlpm.start,0),
NETWORKDAYS(_xlpm.start,_xlpm.end))</f>
        <v>#NUM!</v>
      </c>
      <c r="AC533" s="318" t="e">
        <f>MitarbeiterFTE[[#This Row],[BWD]]-MitarbeiterFTE[[#This Row],[Sum Abwesend]]</f>
        <v>#NUM!</v>
      </c>
      <c r="AD533" s="318">
        <f>SUMIFS(MitarbeiterFTE[BWD],MitarbeiterFTE[Jahr],MitarbeiterFTE[[#This Row],[Jahr]],MitarbeiterFTE[Name],MitarbeiterFTE[[#This Row],[Name]])</f>
        <v>0</v>
      </c>
      <c r="AE533" s="318">
        <f>SUMIFS(MitarbeiterFTE[NWD],MitarbeiterFTE[Jahr],MitarbeiterFTE[[#This Row],[Jahr]],MitarbeiterFTE[Name],MitarbeiterFTE[[#This Row],[Name]])</f>
        <v>0</v>
      </c>
      <c r="AF533" s="15" t="str">
        <f>IF(MitarbeiterFTE[[#This Row],[HS]]="ja",2,IF(MitarbeiterFTE[[#This Row],[Tech]]="ja",1,IF(MitarbeiterFTE[[#This Row],[Sonst]]="ja",0,"input missing")))</f>
        <v>input missing</v>
      </c>
      <c r="AG533" s="130"/>
      <c r="AH533" s="117"/>
      <c r="AI533" s="408"/>
      <c r="AJ533" s="404"/>
      <c r="AK533" s="412"/>
      <c r="AL533" s="15" cm="1">
        <f t="array" ref="AL5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3" s="15" t="str">
        <f>IF(Table6[[#This Row],[FT/WE]]=2,"",Table6[[#This Row],[Name]]&amp;Table6[[#This Row],[Tag]])</f>
        <v/>
      </c>
      <c r="AN533" s="117"/>
      <c r="AP533" s="14" t="str">
        <f t="shared" si="18"/>
        <v/>
      </c>
      <c r="AQ533" s="14" t="str">
        <f t="shared" si="19"/>
        <v/>
      </c>
    </row>
    <row r="534" spans="1:43" ht="14.5">
      <c r="A534" s="117"/>
      <c r="B534" s="201"/>
      <c r="C534" s="209"/>
      <c r="D534" s="210"/>
      <c r="E534" s="131"/>
      <c r="F534" s="132"/>
      <c r="G534" s="131"/>
      <c r="H534" s="117"/>
      <c r="I534" s="201"/>
      <c r="J534" s="201"/>
      <c r="K534" s="202"/>
      <c r="L534" s="202"/>
      <c r="M534" s="202"/>
      <c r="N534" s="201"/>
      <c r="O534" s="201"/>
      <c r="P534" s="202"/>
      <c r="Q534" s="202"/>
      <c r="R534" s="207"/>
      <c r="S534" s="204" t="e">
        <f>_xlfn.LET(
_xlpm.ausLJ,_xlfn.XLOOKUP(MitarbeiterFTE[[#This Row],[Name]]&amp;"|"&amp;MitarbeiterFTE[[#This Row],[Jahr]]&amp;"|"&amp;MitarbeiterFTE[[#This Row],[Monat]],#REF!,#REF!,"not found",0,1),
IF(_xlpm.ausLJ="not found","input missing",_xlpm.ausLJ))</f>
        <v>#REF!</v>
      </c>
      <c r="T534" s="204" t="e">
        <f>_xlfn.LET(
_xlpm.ausLJ,_xlfn.XLOOKUP(MitarbeiterFTE[[#This Row],[Name]]&amp;"|"&amp;MitarbeiterFTE[[#This Row],[Jahr]]&amp;"|"&amp;MitarbeiterFTE[[#This Row],[Monat]],#REF!,#REF!,"not found",0,1),
IF(_xlpm.ausLJ="not found","input missing",_xlpm.ausLJ))</f>
        <v>#REF!</v>
      </c>
      <c r="U534" s="205"/>
      <c r="V534" s="40" t="str" cm="1">
        <f t="array" ref="V5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4" s="15" t="str">
        <f>_xlfn.LET(_xlpm.var,MitarbeiterFTE[[#This Row],[Name]]&amp;"|"&amp;MitarbeiterFTE[[#This Row],[Vorhaben]]&amp;"|"&amp;MitarbeiterFTE[[#This Row],[Monat]]&amp;"|"&amp;MitarbeiterFTE[[#This Row],[Jahr]], IF(_xlpm.var="|||","input missing",_xlpm.var))</f>
        <v>input missing</v>
      </c>
      <c r="AB534" s="15" t="e">
        <f>_xlfn.LET(
_xlpm.start,DATE(MitarbeiterFTE[[#This Row],[Jahr]],MitarbeiterFTE[[#This Row],[Monat]],1),
_xlpm.end,EOMONTH(_xlpm.start,0),
NETWORKDAYS(_xlpm.start,_xlpm.end))</f>
        <v>#NUM!</v>
      </c>
      <c r="AC534" s="318" t="e">
        <f>MitarbeiterFTE[[#This Row],[BWD]]-MitarbeiterFTE[[#This Row],[Sum Abwesend]]</f>
        <v>#NUM!</v>
      </c>
      <c r="AD534" s="318">
        <f>SUMIFS(MitarbeiterFTE[BWD],MitarbeiterFTE[Jahr],MitarbeiterFTE[[#This Row],[Jahr]],MitarbeiterFTE[Name],MitarbeiterFTE[[#This Row],[Name]])</f>
        <v>0</v>
      </c>
      <c r="AE534" s="318">
        <f>SUMIFS(MitarbeiterFTE[NWD],MitarbeiterFTE[Jahr],MitarbeiterFTE[[#This Row],[Jahr]],MitarbeiterFTE[Name],MitarbeiterFTE[[#This Row],[Name]])</f>
        <v>0</v>
      </c>
      <c r="AF534" s="15" t="str">
        <f>IF(MitarbeiterFTE[[#This Row],[HS]]="ja",2,IF(MitarbeiterFTE[[#This Row],[Tech]]="ja",1,IF(MitarbeiterFTE[[#This Row],[Sonst]]="ja",0,"input missing")))</f>
        <v>input missing</v>
      </c>
      <c r="AG534" s="130"/>
      <c r="AH534" s="117"/>
      <c r="AI534" s="408"/>
      <c r="AJ534" s="404"/>
      <c r="AK534" s="412"/>
      <c r="AL534" s="15" cm="1">
        <f t="array" ref="AL5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4" s="15" t="str">
        <f>IF(Table6[[#This Row],[FT/WE]]=2,"",Table6[[#This Row],[Name]]&amp;Table6[[#This Row],[Tag]])</f>
        <v/>
      </c>
      <c r="AN534" s="117"/>
      <c r="AP534" s="14" t="str">
        <f t="shared" si="18"/>
        <v/>
      </c>
      <c r="AQ534" s="14" t="str">
        <f t="shared" si="19"/>
        <v/>
      </c>
    </row>
    <row r="535" spans="1:43" ht="14.5">
      <c r="A535" s="117"/>
      <c r="B535" s="201"/>
      <c r="C535" s="209"/>
      <c r="D535" s="210"/>
      <c r="E535" s="131"/>
      <c r="F535" s="132"/>
      <c r="G535" s="131"/>
      <c r="H535" s="117"/>
      <c r="I535" s="201"/>
      <c r="J535" s="201"/>
      <c r="K535" s="202"/>
      <c r="L535" s="202"/>
      <c r="M535" s="202"/>
      <c r="N535" s="201"/>
      <c r="O535" s="201"/>
      <c r="P535" s="202"/>
      <c r="Q535" s="202"/>
      <c r="R535" s="207"/>
      <c r="S535" s="204" t="e">
        <f>_xlfn.LET(
_xlpm.ausLJ,_xlfn.XLOOKUP(MitarbeiterFTE[[#This Row],[Name]]&amp;"|"&amp;MitarbeiterFTE[[#This Row],[Jahr]]&amp;"|"&amp;MitarbeiterFTE[[#This Row],[Monat]],#REF!,#REF!,"not found",0,1),
IF(_xlpm.ausLJ="not found","input missing",_xlpm.ausLJ))</f>
        <v>#REF!</v>
      </c>
      <c r="T535" s="204" t="e">
        <f>_xlfn.LET(
_xlpm.ausLJ,_xlfn.XLOOKUP(MitarbeiterFTE[[#This Row],[Name]]&amp;"|"&amp;MitarbeiterFTE[[#This Row],[Jahr]]&amp;"|"&amp;MitarbeiterFTE[[#This Row],[Monat]],#REF!,#REF!,"not found",0,1),
IF(_xlpm.ausLJ="not found","input missing",_xlpm.ausLJ))</f>
        <v>#REF!</v>
      </c>
      <c r="U535" s="205"/>
      <c r="V535" s="40" t="str" cm="1">
        <f t="array" ref="V5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5" s="15" t="str">
        <f>_xlfn.LET(_xlpm.var,MitarbeiterFTE[[#This Row],[Name]]&amp;"|"&amp;MitarbeiterFTE[[#This Row],[Vorhaben]]&amp;"|"&amp;MitarbeiterFTE[[#This Row],[Monat]]&amp;"|"&amp;MitarbeiterFTE[[#This Row],[Jahr]], IF(_xlpm.var="|||","input missing",_xlpm.var))</f>
        <v>input missing</v>
      </c>
      <c r="AB535" s="15" t="e">
        <f>_xlfn.LET(
_xlpm.start,DATE(MitarbeiterFTE[[#This Row],[Jahr]],MitarbeiterFTE[[#This Row],[Monat]],1),
_xlpm.end,EOMONTH(_xlpm.start,0),
NETWORKDAYS(_xlpm.start,_xlpm.end))</f>
        <v>#NUM!</v>
      </c>
      <c r="AC535" s="318" t="e">
        <f>MitarbeiterFTE[[#This Row],[BWD]]-MitarbeiterFTE[[#This Row],[Sum Abwesend]]</f>
        <v>#NUM!</v>
      </c>
      <c r="AD535" s="318">
        <f>SUMIFS(MitarbeiterFTE[BWD],MitarbeiterFTE[Jahr],MitarbeiterFTE[[#This Row],[Jahr]],MitarbeiterFTE[Name],MitarbeiterFTE[[#This Row],[Name]])</f>
        <v>0</v>
      </c>
      <c r="AE535" s="318">
        <f>SUMIFS(MitarbeiterFTE[NWD],MitarbeiterFTE[Jahr],MitarbeiterFTE[[#This Row],[Jahr]],MitarbeiterFTE[Name],MitarbeiterFTE[[#This Row],[Name]])</f>
        <v>0</v>
      </c>
      <c r="AF535" s="15" t="str">
        <f>IF(MitarbeiterFTE[[#This Row],[HS]]="ja",2,IF(MitarbeiterFTE[[#This Row],[Tech]]="ja",1,IF(MitarbeiterFTE[[#This Row],[Sonst]]="ja",0,"input missing")))</f>
        <v>input missing</v>
      </c>
      <c r="AG535" s="130"/>
      <c r="AH535" s="117"/>
      <c r="AI535" s="408"/>
      <c r="AJ535" s="404"/>
      <c r="AK535" s="412"/>
      <c r="AL535" s="15" cm="1">
        <f t="array" ref="AL5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5" s="15" t="str">
        <f>IF(Table6[[#This Row],[FT/WE]]=2,"",Table6[[#This Row],[Name]]&amp;Table6[[#This Row],[Tag]])</f>
        <v/>
      </c>
      <c r="AN535" s="117"/>
      <c r="AP535" s="14" t="str">
        <f t="shared" si="18"/>
        <v/>
      </c>
      <c r="AQ535" s="14" t="str">
        <f t="shared" si="19"/>
        <v/>
      </c>
    </row>
    <row r="536" spans="1:43" ht="14.5">
      <c r="A536" s="117"/>
      <c r="B536" s="201"/>
      <c r="C536" s="209"/>
      <c r="D536" s="210"/>
      <c r="E536" s="131"/>
      <c r="F536" s="132"/>
      <c r="G536" s="131"/>
      <c r="H536" s="117"/>
      <c r="I536" s="201"/>
      <c r="J536" s="201"/>
      <c r="K536" s="202"/>
      <c r="L536" s="202"/>
      <c r="M536" s="202"/>
      <c r="N536" s="201"/>
      <c r="O536" s="201"/>
      <c r="P536" s="202"/>
      <c r="Q536" s="202"/>
      <c r="R536" s="207"/>
      <c r="S536" s="204" t="e">
        <f>_xlfn.LET(
_xlpm.ausLJ,_xlfn.XLOOKUP(MitarbeiterFTE[[#This Row],[Name]]&amp;"|"&amp;MitarbeiterFTE[[#This Row],[Jahr]]&amp;"|"&amp;MitarbeiterFTE[[#This Row],[Monat]],#REF!,#REF!,"not found",0,1),
IF(_xlpm.ausLJ="not found","input missing",_xlpm.ausLJ))</f>
        <v>#REF!</v>
      </c>
      <c r="T536" s="204" t="e">
        <f>_xlfn.LET(
_xlpm.ausLJ,_xlfn.XLOOKUP(MitarbeiterFTE[[#This Row],[Name]]&amp;"|"&amp;MitarbeiterFTE[[#This Row],[Jahr]]&amp;"|"&amp;MitarbeiterFTE[[#This Row],[Monat]],#REF!,#REF!,"not found",0,1),
IF(_xlpm.ausLJ="not found","input missing",_xlpm.ausLJ))</f>
        <v>#REF!</v>
      </c>
      <c r="U536" s="205"/>
      <c r="V536" s="40" t="str" cm="1">
        <f t="array" ref="V5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6" s="15" t="str">
        <f>_xlfn.LET(_xlpm.var,MitarbeiterFTE[[#This Row],[Name]]&amp;"|"&amp;MitarbeiterFTE[[#This Row],[Vorhaben]]&amp;"|"&amp;MitarbeiterFTE[[#This Row],[Monat]]&amp;"|"&amp;MitarbeiterFTE[[#This Row],[Jahr]], IF(_xlpm.var="|||","input missing",_xlpm.var))</f>
        <v>input missing</v>
      </c>
      <c r="AB536" s="15" t="e">
        <f>_xlfn.LET(
_xlpm.start,DATE(MitarbeiterFTE[[#This Row],[Jahr]],MitarbeiterFTE[[#This Row],[Monat]],1),
_xlpm.end,EOMONTH(_xlpm.start,0),
NETWORKDAYS(_xlpm.start,_xlpm.end))</f>
        <v>#NUM!</v>
      </c>
      <c r="AC536" s="318" t="e">
        <f>MitarbeiterFTE[[#This Row],[BWD]]-MitarbeiterFTE[[#This Row],[Sum Abwesend]]</f>
        <v>#NUM!</v>
      </c>
      <c r="AD536" s="318">
        <f>SUMIFS(MitarbeiterFTE[BWD],MitarbeiterFTE[Jahr],MitarbeiterFTE[[#This Row],[Jahr]],MitarbeiterFTE[Name],MitarbeiterFTE[[#This Row],[Name]])</f>
        <v>0</v>
      </c>
      <c r="AE536" s="318">
        <f>SUMIFS(MitarbeiterFTE[NWD],MitarbeiterFTE[Jahr],MitarbeiterFTE[[#This Row],[Jahr]],MitarbeiterFTE[Name],MitarbeiterFTE[[#This Row],[Name]])</f>
        <v>0</v>
      </c>
      <c r="AF536" s="15" t="str">
        <f>IF(MitarbeiterFTE[[#This Row],[HS]]="ja",2,IF(MitarbeiterFTE[[#This Row],[Tech]]="ja",1,IF(MitarbeiterFTE[[#This Row],[Sonst]]="ja",0,"input missing")))</f>
        <v>input missing</v>
      </c>
      <c r="AG536" s="130"/>
      <c r="AH536" s="117"/>
      <c r="AI536" s="408"/>
      <c r="AJ536" s="404"/>
      <c r="AK536" s="412"/>
      <c r="AL536" s="15" cm="1">
        <f t="array" ref="AL5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6" s="15" t="str">
        <f>IF(Table6[[#This Row],[FT/WE]]=2,"",Table6[[#This Row],[Name]]&amp;Table6[[#This Row],[Tag]])</f>
        <v/>
      </c>
      <c r="AN536" s="117"/>
      <c r="AP536" s="14" t="str">
        <f t="shared" si="18"/>
        <v/>
      </c>
      <c r="AQ536" s="14" t="str">
        <f t="shared" si="19"/>
        <v/>
      </c>
    </row>
    <row r="537" spans="1:43" ht="14.5">
      <c r="A537" s="117"/>
      <c r="B537" s="201"/>
      <c r="C537" s="209"/>
      <c r="D537" s="210"/>
      <c r="E537" s="131"/>
      <c r="F537" s="132"/>
      <c r="G537" s="131"/>
      <c r="H537" s="117"/>
      <c r="I537" s="201"/>
      <c r="J537" s="201"/>
      <c r="K537" s="202"/>
      <c r="L537" s="202"/>
      <c r="M537" s="202"/>
      <c r="N537" s="201"/>
      <c r="O537" s="201"/>
      <c r="P537" s="202"/>
      <c r="Q537" s="202"/>
      <c r="R537" s="207"/>
      <c r="S537" s="204" t="e">
        <f>_xlfn.LET(
_xlpm.ausLJ,_xlfn.XLOOKUP(MitarbeiterFTE[[#This Row],[Name]]&amp;"|"&amp;MitarbeiterFTE[[#This Row],[Jahr]]&amp;"|"&amp;MitarbeiterFTE[[#This Row],[Monat]],#REF!,#REF!,"not found",0,1),
IF(_xlpm.ausLJ="not found","input missing",_xlpm.ausLJ))</f>
        <v>#REF!</v>
      </c>
      <c r="T537" s="204" t="e">
        <f>_xlfn.LET(
_xlpm.ausLJ,_xlfn.XLOOKUP(MitarbeiterFTE[[#This Row],[Name]]&amp;"|"&amp;MitarbeiterFTE[[#This Row],[Jahr]]&amp;"|"&amp;MitarbeiterFTE[[#This Row],[Monat]],#REF!,#REF!,"not found",0,1),
IF(_xlpm.ausLJ="not found","input missing",_xlpm.ausLJ))</f>
        <v>#REF!</v>
      </c>
      <c r="U537" s="205"/>
      <c r="V537" s="40" t="str" cm="1">
        <f t="array" ref="V5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7" s="15" t="str">
        <f>_xlfn.LET(_xlpm.var,MitarbeiterFTE[[#This Row],[Name]]&amp;"|"&amp;MitarbeiterFTE[[#This Row],[Vorhaben]]&amp;"|"&amp;MitarbeiterFTE[[#This Row],[Monat]]&amp;"|"&amp;MitarbeiterFTE[[#This Row],[Jahr]], IF(_xlpm.var="|||","input missing",_xlpm.var))</f>
        <v>input missing</v>
      </c>
      <c r="AB537" s="15" t="e">
        <f>_xlfn.LET(
_xlpm.start,DATE(MitarbeiterFTE[[#This Row],[Jahr]],MitarbeiterFTE[[#This Row],[Monat]],1),
_xlpm.end,EOMONTH(_xlpm.start,0),
NETWORKDAYS(_xlpm.start,_xlpm.end))</f>
        <v>#NUM!</v>
      </c>
      <c r="AC537" s="318" t="e">
        <f>MitarbeiterFTE[[#This Row],[BWD]]-MitarbeiterFTE[[#This Row],[Sum Abwesend]]</f>
        <v>#NUM!</v>
      </c>
      <c r="AD537" s="318">
        <f>SUMIFS(MitarbeiterFTE[BWD],MitarbeiterFTE[Jahr],MitarbeiterFTE[[#This Row],[Jahr]],MitarbeiterFTE[Name],MitarbeiterFTE[[#This Row],[Name]])</f>
        <v>0</v>
      </c>
      <c r="AE537" s="318">
        <f>SUMIFS(MitarbeiterFTE[NWD],MitarbeiterFTE[Jahr],MitarbeiterFTE[[#This Row],[Jahr]],MitarbeiterFTE[Name],MitarbeiterFTE[[#This Row],[Name]])</f>
        <v>0</v>
      </c>
      <c r="AF537" s="15" t="str">
        <f>IF(MitarbeiterFTE[[#This Row],[HS]]="ja",2,IF(MitarbeiterFTE[[#This Row],[Tech]]="ja",1,IF(MitarbeiterFTE[[#This Row],[Sonst]]="ja",0,"input missing")))</f>
        <v>input missing</v>
      </c>
      <c r="AG537" s="130"/>
      <c r="AH537" s="117"/>
      <c r="AI537" s="408"/>
      <c r="AJ537" s="404"/>
      <c r="AK537" s="412"/>
      <c r="AL537" s="15" cm="1">
        <f t="array" ref="AL5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7" s="15" t="str">
        <f>IF(Table6[[#This Row],[FT/WE]]=2,"",Table6[[#This Row],[Name]]&amp;Table6[[#This Row],[Tag]])</f>
        <v/>
      </c>
      <c r="AN537" s="117"/>
      <c r="AP537" s="14" t="str">
        <f t="shared" si="18"/>
        <v/>
      </c>
      <c r="AQ537" s="14" t="str">
        <f t="shared" si="19"/>
        <v/>
      </c>
    </row>
    <row r="538" spans="1:43" ht="14.5">
      <c r="A538" s="117"/>
      <c r="B538" s="201"/>
      <c r="C538" s="209"/>
      <c r="D538" s="210"/>
      <c r="E538" s="131"/>
      <c r="F538" s="132"/>
      <c r="G538" s="131"/>
      <c r="H538" s="117"/>
      <c r="I538" s="201"/>
      <c r="J538" s="201"/>
      <c r="K538" s="202"/>
      <c r="L538" s="202"/>
      <c r="M538" s="202"/>
      <c r="N538" s="201"/>
      <c r="O538" s="201"/>
      <c r="P538" s="202"/>
      <c r="Q538" s="202"/>
      <c r="R538" s="207"/>
      <c r="S538" s="204" t="e">
        <f>_xlfn.LET(
_xlpm.ausLJ,_xlfn.XLOOKUP(MitarbeiterFTE[[#This Row],[Name]]&amp;"|"&amp;MitarbeiterFTE[[#This Row],[Jahr]]&amp;"|"&amp;MitarbeiterFTE[[#This Row],[Monat]],#REF!,#REF!,"not found",0,1),
IF(_xlpm.ausLJ="not found","input missing",_xlpm.ausLJ))</f>
        <v>#REF!</v>
      </c>
      <c r="T538" s="204" t="e">
        <f>_xlfn.LET(
_xlpm.ausLJ,_xlfn.XLOOKUP(MitarbeiterFTE[[#This Row],[Name]]&amp;"|"&amp;MitarbeiterFTE[[#This Row],[Jahr]]&amp;"|"&amp;MitarbeiterFTE[[#This Row],[Monat]],#REF!,#REF!,"not found",0,1),
IF(_xlpm.ausLJ="not found","input missing",_xlpm.ausLJ))</f>
        <v>#REF!</v>
      </c>
      <c r="U538" s="205"/>
      <c r="V538" s="40" t="str" cm="1">
        <f t="array" ref="V5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8" s="15" t="str">
        <f>_xlfn.LET(_xlpm.var,MitarbeiterFTE[[#This Row],[Name]]&amp;"|"&amp;MitarbeiterFTE[[#This Row],[Vorhaben]]&amp;"|"&amp;MitarbeiterFTE[[#This Row],[Monat]]&amp;"|"&amp;MitarbeiterFTE[[#This Row],[Jahr]], IF(_xlpm.var="|||","input missing",_xlpm.var))</f>
        <v>input missing</v>
      </c>
      <c r="AB538" s="15" t="e">
        <f>_xlfn.LET(
_xlpm.start,DATE(MitarbeiterFTE[[#This Row],[Jahr]],MitarbeiterFTE[[#This Row],[Monat]],1),
_xlpm.end,EOMONTH(_xlpm.start,0),
NETWORKDAYS(_xlpm.start,_xlpm.end))</f>
        <v>#NUM!</v>
      </c>
      <c r="AC538" s="318" t="e">
        <f>MitarbeiterFTE[[#This Row],[BWD]]-MitarbeiterFTE[[#This Row],[Sum Abwesend]]</f>
        <v>#NUM!</v>
      </c>
      <c r="AD538" s="318">
        <f>SUMIFS(MitarbeiterFTE[BWD],MitarbeiterFTE[Jahr],MitarbeiterFTE[[#This Row],[Jahr]],MitarbeiterFTE[Name],MitarbeiterFTE[[#This Row],[Name]])</f>
        <v>0</v>
      </c>
      <c r="AE538" s="318">
        <f>SUMIFS(MitarbeiterFTE[NWD],MitarbeiterFTE[Jahr],MitarbeiterFTE[[#This Row],[Jahr]],MitarbeiterFTE[Name],MitarbeiterFTE[[#This Row],[Name]])</f>
        <v>0</v>
      </c>
      <c r="AF538" s="15" t="str">
        <f>IF(MitarbeiterFTE[[#This Row],[HS]]="ja",2,IF(MitarbeiterFTE[[#This Row],[Tech]]="ja",1,IF(MitarbeiterFTE[[#This Row],[Sonst]]="ja",0,"input missing")))</f>
        <v>input missing</v>
      </c>
      <c r="AG538" s="130"/>
      <c r="AH538" s="117"/>
      <c r="AI538" s="408"/>
      <c r="AJ538" s="404"/>
      <c r="AK538" s="412"/>
      <c r="AL538" s="15" cm="1">
        <f t="array" ref="AL5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8" s="15" t="str">
        <f>IF(Table6[[#This Row],[FT/WE]]=2,"",Table6[[#This Row],[Name]]&amp;Table6[[#This Row],[Tag]])</f>
        <v/>
      </c>
      <c r="AN538" s="117"/>
      <c r="AP538" s="14" t="str">
        <f t="shared" si="18"/>
        <v/>
      </c>
      <c r="AQ538" s="14" t="str">
        <f t="shared" si="19"/>
        <v/>
      </c>
    </row>
    <row r="539" spans="1:43" ht="14.5">
      <c r="A539" s="117"/>
      <c r="B539" s="201"/>
      <c r="C539" s="209"/>
      <c r="D539" s="210"/>
      <c r="E539" s="131"/>
      <c r="F539" s="132"/>
      <c r="G539" s="131"/>
      <c r="H539" s="117"/>
      <c r="I539" s="201"/>
      <c r="J539" s="201"/>
      <c r="K539" s="202"/>
      <c r="L539" s="202"/>
      <c r="M539" s="202"/>
      <c r="N539" s="201"/>
      <c r="O539" s="201"/>
      <c r="P539" s="202"/>
      <c r="Q539" s="202"/>
      <c r="R539" s="207"/>
      <c r="S539" s="204" t="e">
        <f>_xlfn.LET(
_xlpm.ausLJ,_xlfn.XLOOKUP(MitarbeiterFTE[[#This Row],[Name]]&amp;"|"&amp;MitarbeiterFTE[[#This Row],[Jahr]]&amp;"|"&amp;MitarbeiterFTE[[#This Row],[Monat]],#REF!,#REF!,"not found",0,1),
IF(_xlpm.ausLJ="not found","input missing",_xlpm.ausLJ))</f>
        <v>#REF!</v>
      </c>
      <c r="T539" s="204" t="e">
        <f>_xlfn.LET(
_xlpm.ausLJ,_xlfn.XLOOKUP(MitarbeiterFTE[[#This Row],[Name]]&amp;"|"&amp;MitarbeiterFTE[[#This Row],[Jahr]]&amp;"|"&amp;MitarbeiterFTE[[#This Row],[Monat]],#REF!,#REF!,"not found",0,1),
IF(_xlpm.ausLJ="not found","input missing",_xlpm.ausLJ))</f>
        <v>#REF!</v>
      </c>
      <c r="U539" s="205"/>
      <c r="V539" s="40" t="str" cm="1">
        <f t="array" ref="V5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39" s="15" t="str">
        <f>_xlfn.LET(_xlpm.var,MitarbeiterFTE[[#This Row],[Name]]&amp;"|"&amp;MitarbeiterFTE[[#This Row],[Vorhaben]]&amp;"|"&amp;MitarbeiterFTE[[#This Row],[Monat]]&amp;"|"&amp;MitarbeiterFTE[[#This Row],[Jahr]], IF(_xlpm.var="|||","input missing",_xlpm.var))</f>
        <v>input missing</v>
      </c>
      <c r="AB539" s="15" t="e">
        <f>_xlfn.LET(
_xlpm.start,DATE(MitarbeiterFTE[[#This Row],[Jahr]],MitarbeiterFTE[[#This Row],[Monat]],1),
_xlpm.end,EOMONTH(_xlpm.start,0),
NETWORKDAYS(_xlpm.start,_xlpm.end))</f>
        <v>#NUM!</v>
      </c>
      <c r="AC539" s="318" t="e">
        <f>MitarbeiterFTE[[#This Row],[BWD]]-MitarbeiterFTE[[#This Row],[Sum Abwesend]]</f>
        <v>#NUM!</v>
      </c>
      <c r="AD539" s="318">
        <f>SUMIFS(MitarbeiterFTE[BWD],MitarbeiterFTE[Jahr],MitarbeiterFTE[[#This Row],[Jahr]],MitarbeiterFTE[Name],MitarbeiterFTE[[#This Row],[Name]])</f>
        <v>0</v>
      </c>
      <c r="AE539" s="318">
        <f>SUMIFS(MitarbeiterFTE[NWD],MitarbeiterFTE[Jahr],MitarbeiterFTE[[#This Row],[Jahr]],MitarbeiterFTE[Name],MitarbeiterFTE[[#This Row],[Name]])</f>
        <v>0</v>
      </c>
      <c r="AF539" s="15" t="str">
        <f>IF(MitarbeiterFTE[[#This Row],[HS]]="ja",2,IF(MitarbeiterFTE[[#This Row],[Tech]]="ja",1,IF(MitarbeiterFTE[[#This Row],[Sonst]]="ja",0,"input missing")))</f>
        <v>input missing</v>
      </c>
      <c r="AG539" s="130"/>
      <c r="AH539" s="117"/>
      <c r="AI539" s="408"/>
      <c r="AJ539" s="404"/>
      <c r="AK539" s="412"/>
      <c r="AL539" s="15" cm="1">
        <f t="array" ref="AL5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39" s="15" t="str">
        <f>IF(Table6[[#This Row],[FT/WE]]=2,"",Table6[[#This Row],[Name]]&amp;Table6[[#This Row],[Tag]])</f>
        <v/>
      </c>
      <c r="AN539" s="117"/>
      <c r="AP539" s="14" t="str">
        <f t="shared" si="18"/>
        <v/>
      </c>
      <c r="AQ539" s="14" t="str">
        <f t="shared" si="19"/>
        <v/>
      </c>
    </row>
    <row r="540" spans="1:43" ht="14.5">
      <c r="A540" s="117"/>
      <c r="B540" s="201"/>
      <c r="C540" s="209"/>
      <c r="D540" s="210"/>
      <c r="E540" s="131"/>
      <c r="F540" s="132"/>
      <c r="G540" s="131"/>
      <c r="H540" s="117"/>
      <c r="I540" s="201"/>
      <c r="J540" s="201"/>
      <c r="K540" s="202"/>
      <c r="L540" s="202"/>
      <c r="M540" s="202"/>
      <c r="N540" s="201"/>
      <c r="O540" s="201"/>
      <c r="P540" s="202"/>
      <c r="Q540" s="202"/>
      <c r="R540" s="207"/>
      <c r="S540" s="204" t="e">
        <f>_xlfn.LET(
_xlpm.ausLJ,_xlfn.XLOOKUP(MitarbeiterFTE[[#This Row],[Name]]&amp;"|"&amp;MitarbeiterFTE[[#This Row],[Jahr]]&amp;"|"&amp;MitarbeiterFTE[[#This Row],[Monat]],#REF!,#REF!,"not found",0,1),
IF(_xlpm.ausLJ="not found","input missing",_xlpm.ausLJ))</f>
        <v>#REF!</v>
      </c>
      <c r="T540" s="204" t="e">
        <f>_xlfn.LET(
_xlpm.ausLJ,_xlfn.XLOOKUP(MitarbeiterFTE[[#This Row],[Name]]&amp;"|"&amp;MitarbeiterFTE[[#This Row],[Jahr]]&amp;"|"&amp;MitarbeiterFTE[[#This Row],[Monat]],#REF!,#REF!,"not found",0,1),
IF(_xlpm.ausLJ="not found","input missing",_xlpm.ausLJ))</f>
        <v>#REF!</v>
      </c>
      <c r="U540" s="205"/>
      <c r="V540" s="40" t="str" cm="1">
        <f t="array" ref="V5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0" s="15" t="str">
        <f>_xlfn.LET(_xlpm.var,MitarbeiterFTE[[#This Row],[Name]]&amp;"|"&amp;MitarbeiterFTE[[#This Row],[Vorhaben]]&amp;"|"&amp;MitarbeiterFTE[[#This Row],[Monat]]&amp;"|"&amp;MitarbeiterFTE[[#This Row],[Jahr]], IF(_xlpm.var="|||","input missing",_xlpm.var))</f>
        <v>input missing</v>
      </c>
      <c r="AB540" s="15" t="e">
        <f>_xlfn.LET(
_xlpm.start,DATE(MitarbeiterFTE[[#This Row],[Jahr]],MitarbeiterFTE[[#This Row],[Monat]],1),
_xlpm.end,EOMONTH(_xlpm.start,0),
NETWORKDAYS(_xlpm.start,_xlpm.end))</f>
        <v>#NUM!</v>
      </c>
      <c r="AC540" s="318" t="e">
        <f>MitarbeiterFTE[[#This Row],[BWD]]-MitarbeiterFTE[[#This Row],[Sum Abwesend]]</f>
        <v>#NUM!</v>
      </c>
      <c r="AD540" s="318">
        <f>SUMIFS(MitarbeiterFTE[BWD],MitarbeiterFTE[Jahr],MitarbeiterFTE[[#This Row],[Jahr]],MitarbeiterFTE[Name],MitarbeiterFTE[[#This Row],[Name]])</f>
        <v>0</v>
      </c>
      <c r="AE540" s="318">
        <f>SUMIFS(MitarbeiterFTE[NWD],MitarbeiterFTE[Jahr],MitarbeiterFTE[[#This Row],[Jahr]],MitarbeiterFTE[Name],MitarbeiterFTE[[#This Row],[Name]])</f>
        <v>0</v>
      </c>
      <c r="AF540" s="15" t="str">
        <f>IF(MitarbeiterFTE[[#This Row],[HS]]="ja",2,IF(MitarbeiterFTE[[#This Row],[Tech]]="ja",1,IF(MitarbeiterFTE[[#This Row],[Sonst]]="ja",0,"input missing")))</f>
        <v>input missing</v>
      </c>
      <c r="AG540" s="130"/>
      <c r="AH540" s="117"/>
      <c r="AI540" s="408"/>
      <c r="AJ540" s="404"/>
      <c r="AK540" s="412"/>
      <c r="AL540" s="15" cm="1">
        <f t="array" ref="AL5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0" s="15" t="str">
        <f>IF(Table6[[#This Row],[FT/WE]]=2,"",Table6[[#This Row],[Name]]&amp;Table6[[#This Row],[Tag]])</f>
        <v/>
      </c>
      <c r="AN540" s="117"/>
      <c r="AP540" s="14" t="str">
        <f t="shared" si="18"/>
        <v/>
      </c>
      <c r="AQ540" s="14" t="str">
        <f t="shared" si="19"/>
        <v/>
      </c>
    </row>
    <row r="541" spans="1:43" ht="14.5">
      <c r="A541" s="117"/>
      <c r="B541" s="201"/>
      <c r="C541" s="209"/>
      <c r="D541" s="210"/>
      <c r="E541" s="131"/>
      <c r="F541" s="132"/>
      <c r="G541" s="131"/>
      <c r="H541" s="117"/>
      <c r="I541" s="201"/>
      <c r="J541" s="201"/>
      <c r="K541" s="202"/>
      <c r="L541" s="202"/>
      <c r="M541" s="202"/>
      <c r="N541" s="201"/>
      <c r="O541" s="201"/>
      <c r="P541" s="202"/>
      <c r="Q541" s="202"/>
      <c r="R541" s="207"/>
      <c r="S541" s="204" t="e">
        <f>_xlfn.LET(
_xlpm.ausLJ,_xlfn.XLOOKUP(MitarbeiterFTE[[#This Row],[Name]]&amp;"|"&amp;MitarbeiterFTE[[#This Row],[Jahr]]&amp;"|"&amp;MitarbeiterFTE[[#This Row],[Monat]],#REF!,#REF!,"not found",0,1),
IF(_xlpm.ausLJ="not found","input missing",_xlpm.ausLJ))</f>
        <v>#REF!</v>
      </c>
      <c r="T541" s="204" t="e">
        <f>_xlfn.LET(
_xlpm.ausLJ,_xlfn.XLOOKUP(MitarbeiterFTE[[#This Row],[Name]]&amp;"|"&amp;MitarbeiterFTE[[#This Row],[Jahr]]&amp;"|"&amp;MitarbeiterFTE[[#This Row],[Monat]],#REF!,#REF!,"not found",0,1),
IF(_xlpm.ausLJ="not found","input missing",_xlpm.ausLJ))</f>
        <v>#REF!</v>
      </c>
      <c r="U541" s="205"/>
      <c r="V541" s="40" t="str" cm="1">
        <f t="array" ref="V5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1" s="15" t="str">
        <f>_xlfn.LET(_xlpm.var,MitarbeiterFTE[[#This Row],[Name]]&amp;"|"&amp;MitarbeiterFTE[[#This Row],[Vorhaben]]&amp;"|"&amp;MitarbeiterFTE[[#This Row],[Monat]]&amp;"|"&amp;MitarbeiterFTE[[#This Row],[Jahr]], IF(_xlpm.var="|||","input missing",_xlpm.var))</f>
        <v>input missing</v>
      </c>
      <c r="AB541" s="15" t="e">
        <f>_xlfn.LET(
_xlpm.start,DATE(MitarbeiterFTE[[#This Row],[Jahr]],MitarbeiterFTE[[#This Row],[Monat]],1),
_xlpm.end,EOMONTH(_xlpm.start,0),
NETWORKDAYS(_xlpm.start,_xlpm.end))</f>
        <v>#NUM!</v>
      </c>
      <c r="AC541" s="318" t="e">
        <f>MitarbeiterFTE[[#This Row],[BWD]]-MitarbeiterFTE[[#This Row],[Sum Abwesend]]</f>
        <v>#NUM!</v>
      </c>
      <c r="AD541" s="318">
        <f>SUMIFS(MitarbeiterFTE[BWD],MitarbeiterFTE[Jahr],MitarbeiterFTE[[#This Row],[Jahr]],MitarbeiterFTE[Name],MitarbeiterFTE[[#This Row],[Name]])</f>
        <v>0</v>
      </c>
      <c r="AE541" s="318">
        <f>SUMIFS(MitarbeiterFTE[NWD],MitarbeiterFTE[Jahr],MitarbeiterFTE[[#This Row],[Jahr]],MitarbeiterFTE[Name],MitarbeiterFTE[[#This Row],[Name]])</f>
        <v>0</v>
      </c>
      <c r="AF541" s="15" t="str">
        <f>IF(MitarbeiterFTE[[#This Row],[HS]]="ja",2,IF(MitarbeiterFTE[[#This Row],[Tech]]="ja",1,IF(MitarbeiterFTE[[#This Row],[Sonst]]="ja",0,"input missing")))</f>
        <v>input missing</v>
      </c>
      <c r="AG541" s="130"/>
      <c r="AH541" s="117"/>
      <c r="AI541" s="408"/>
      <c r="AJ541" s="404"/>
      <c r="AK541" s="412"/>
      <c r="AL541" s="15" cm="1">
        <f t="array" ref="AL5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1" s="15" t="str">
        <f>IF(Table6[[#This Row],[FT/WE]]=2,"",Table6[[#This Row],[Name]]&amp;Table6[[#This Row],[Tag]])</f>
        <v/>
      </c>
      <c r="AN541" s="117"/>
      <c r="AP541" s="14" t="str">
        <f t="shared" si="18"/>
        <v/>
      </c>
      <c r="AQ541" s="14" t="str">
        <f t="shared" si="19"/>
        <v/>
      </c>
    </row>
    <row r="542" spans="1:43" ht="14.5">
      <c r="A542" s="117"/>
      <c r="B542" s="201"/>
      <c r="C542" s="209"/>
      <c r="D542" s="210"/>
      <c r="E542" s="131"/>
      <c r="F542" s="132"/>
      <c r="G542" s="131"/>
      <c r="H542" s="117"/>
      <c r="I542" s="201"/>
      <c r="J542" s="201"/>
      <c r="K542" s="202"/>
      <c r="L542" s="202"/>
      <c r="M542" s="202"/>
      <c r="N542" s="201"/>
      <c r="O542" s="201"/>
      <c r="P542" s="202"/>
      <c r="Q542" s="202"/>
      <c r="R542" s="207"/>
      <c r="S542" s="204" t="e">
        <f>_xlfn.LET(
_xlpm.ausLJ,_xlfn.XLOOKUP(MitarbeiterFTE[[#This Row],[Name]]&amp;"|"&amp;MitarbeiterFTE[[#This Row],[Jahr]]&amp;"|"&amp;MitarbeiterFTE[[#This Row],[Monat]],#REF!,#REF!,"not found",0,1),
IF(_xlpm.ausLJ="not found","input missing",_xlpm.ausLJ))</f>
        <v>#REF!</v>
      </c>
      <c r="T542" s="204" t="e">
        <f>_xlfn.LET(
_xlpm.ausLJ,_xlfn.XLOOKUP(MitarbeiterFTE[[#This Row],[Name]]&amp;"|"&amp;MitarbeiterFTE[[#This Row],[Jahr]]&amp;"|"&amp;MitarbeiterFTE[[#This Row],[Monat]],#REF!,#REF!,"not found",0,1),
IF(_xlpm.ausLJ="not found","input missing",_xlpm.ausLJ))</f>
        <v>#REF!</v>
      </c>
      <c r="U542" s="205"/>
      <c r="V542" s="40" t="str" cm="1">
        <f t="array" ref="V5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2" s="15" t="str">
        <f>_xlfn.LET(_xlpm.var,MitarbeiterFTE[[#This Row],[Name]]&amp;"|"&amp;MitarbeiterFTE[[#This Row],[Vorhaben]]&amp;"|"&amp;MitarbeiterFTE[[#This Row],[Monat]]&amp;"|"&amp;MitarbeiterFTE[[#This Row],[Jahr]], IF(_xlpm.var="|||","input missing",_xlpm.var))</f>
        <v>input missing</v>
      </c>
      <c r="AB542" s="15" t="e">
        <f>_xlfn.LET(
_xlpm.start,DATE(MitarbeiterFTE[[#This Row],[Jahr]],MitarbeiterFTE[[#This Row],[Monat]],1),
_xlpm.end,EOMONTH(_xlpm.start,0),
NETWORKDAYS(_xlpm.start,_xlpm.end))</f>
        <v>#NUM!</v>
      </c>
      <c r="AC542" s="318" t="e">
        <f>MitarbeiterFTE[[#This Row],[BWD]]-MitarbeiterFTE[[#This Row],[Sum Abwesend]]</f>
        <v>#NUM!</v>
      </c>
      <c r="AD542" s="318">
        <f>SUMIFS(MitarbeiterFTE[BWD],MitarbeiterFTE[Jahr],MitarbeiterFTE[[#This Row],[Jahr]],MitarbeiterFTE[Name],MitarbeiterFTE[[#This Row],[Name]])</f>
        <v>0</v>
      </c>
      <c r="AE542" s="318">
        <f>SUMIFS(MitarbeiterFTE[NWD],MitarbeiterFTE[Jahr],MitarbeiterFTE[[#This Row],[Jahr]],MitarbeiterFTE[Name],MitarbeiterFTE[[#This Row],[Name]])</f>
        <v>0</v>
      </c>
      <c r="AF542" s="15" t="str">
        <f>IF(MitarbeiterFTE[[#This Row],[HS]]="ja",2,IF(MitarbeiterFTE[[#This Row],[Tech]]="ja",1,IF(MitarbeiterFTE[[#This Row],[Sonst]]="ja",0,"input missing")))</f>
        <v>input missing</v>
      </c>
      <c r="AG542" s="130"/>
      <c r="AH542" s="117"/>
      <c r="AI542" s="408"/>
      <c r="AJ542" s="404"/>
      <c r="AK542" s="412"/>
      <c r="AL542" s="15" cm="1">
        <f t="array" ref="AL5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2" s="15" t="str">
        <f>IF(Table6[[#This Row],[FT/WE]]=2,"",Table6[[#This Row],[Name]]&amp;Table6[[#This Row],[Tag]])</f>
        <v/>
      </c>
      <c r="AN542" s="117"/>
      <c r="AP542" s="14" t="str">
        <f t="shared" si="18"/>
        <v/>
      </c>
      <c r="AQ542" s="14" t="str">
        <f t="shared" si="19"/>
        <v/>
      </c>
    </row>
    <row r="543" spans="1:43" ht="14.5">
      <c r="A543" s="117"/>
      <c r="B543" s="201"/>
      <c r="C543" s="209"/>
      <c r="D543" s="210"/>
      <c r="E543" s="131"/>
      <c r="F543" s="132"/>
      <c r="G543" s="131"/>
      <c r="H543" s="117"/>
      <c r="I543" s="201"/>
      <c r="J543" s="201"/>
      <c r="K543" s="202"/>
      <c r="L543" s="202"/>
      <c r="M543" s="202"/>
      <c r="N543" s="201"/>
      <c r="O543" s="201"/>
      <c r="P543" s="202"/>
      <c r="Q543" s="202"/>
      <c r="R543" s="207"/>
      <c r="S543" s="204" t="e">
        <f>_xlfn.LET(
_xlpm.ausLJ,_xlfn.XLOOKUP(MitarbeiterFTE[[#This Row],[Name]]&amp;"|"&amp;MitarbeiterFTE[[#This Row],[Jahr]]&amp;"|"&amp;MitarbeiterFTE[[#This Row],[Monat]],#REF!,#REF!,"not found",0,1),
IF(_xlpm.ausLJ="not found","input missing",_xlpm.ausLJ))</f>
        <v>#REF!</v>
      </c>
      <c r="T543" s="204" t="e">
        <f>_xlfn.LET(
_xlpm.ausLJ,_xlfn.XLOOKUP(MitarbeiterFTE[[#This Row],[Name]]&amp;"|"&amp;MitarbeiterFTE[[#This Row],[Jahr]]&amp;"|"&amp;MitarbeiterFTE[[#This Row],[Monat]],#REF!,#REF!,"not found",0,1),
IF(_xlpm.ausLJ="not found","input missing",_xlpm.ausLJ))</f>
        <v>#REF!</v>
      </c>
      <c r="U543" s="205"/>
      <c r="V543" s="40" t="str" cm="1">
        <f t="array" ref="V5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3" s="15" t="str">
        <f>_xlfn.LET(_xlpm.var,MitarbeiterFTE[[#This Row],[Name]]&amp;"|"&amp;MitarbeiterFTE[[#This Row],[Vorhaben]]&amp;"|"&amp;MitarbeiterFTE[[#This Row],[Monat]]&amp;"|"&amp;MitarbeiterFTE[[#This Row],[Jahr]], IF(_xlpm.var="|||","input missing",_xlpm.var))</f>
        <v>input missing</v>
      </c>
      <c r="AB543" s="15" t="e">
        <f>_xlfn.LET(
_xlpm.start,DATE(MitarbeiterFTE[[#This Row],[Jahr]],MitarbeiterFTE[[#This Row],[Monat]],1),
_xlpm.end,EOMONTH(_xlpm.start,0),
NETWORKDAYS(_xlpm.start,_xlpm.end))</f>
        <v>#NUM!</v>
      </c>
      <c r="AC543" s="318" t="e">
        <f>MitarbeiterFTE[[#This Row],[BWD]]-MitarbeiterFTE[[#This Row],[Sum Abwesend]]</f>
        <v>#NUM!</v>
      </c>
      <c r="AD543" s="318">
        <f>SUMIFS(MitarbeiterFTE[BWD],MitarbeiterFTE[Jahr],MitarbeiterFTE[[#This Row],[Jahr]],MitarbeiterFTE[Name],MitarbeiterFTE[[#This Row],[Name]])</f>
        <v>0</v>
      </c>
      <c r="AE543" s="318">
        <f>SUMIFS(MitarbeiterFTE[NWD],MitarbeiterFTE[Jahr],MitarbeiterFTE[[#This Row],[Jahr]],MitarbeiterFTE[Name],MitarbeiterFTE[[#This Row],[Name]])</f>
        <v>0</v>
      </c>
      <c r="AF543" s="15" t="str">
        <f>IF(MitarbeiterFTE[[#This Row],[HS]]="ja",2,IF(MitarbeiterFTE[[#This Row],[Tech]]="ja",1,IF(MitarbeiterFTE[[#This Row],[Sonst]]="ja",0,"input missing")))</f>
        <v>input missing</v>
      </c>
      <c r="AG543" s="130"/>
      <c r="AH543" s="117"/>
      <c r="AI543" s="408"/>
      <c r="AJ543" s="404"/>
      <c r="AK543" s="412"/>
      <c r="AL543" s="15" cm="1">
        <f t="array" ref="AL5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3" s="15" t="str">
        <f>IF(Table6[[#This Row],[FT/WE]]=2,"",Table6[[#This Row],[Name]]&amp;Table6[[#This Row],[Tag]])</f>
        <v/>
      </c>
      <c r="AN543" s="117"/>
      <c r="AP543" s="14" t="str">
        <f t="shared" si="18"/>
        <v/>
      </c>
      <c r="AQ543" s="14" t="str">
        <f t="shared" si="19"/>
        <v/>
      </c>
    </row>
    <row r="544" spans="1:43" ht="14.5">
      <c r="A544" s="117"/>
      <c r="B544" s="201"/>
      <c r="C544" s="209"/>
      <c r="D544" s="210"/>
      <c r="E544" s="131"/>
      <c r="F544" s="132"/>
      <c r="G544" s="131"/>
      <c r="H544" s="117"/>
      <c r="I544" s="201"/>
      <c r="J544" s="201"/>
      <c r="K544" s="202"/>
      <c r="L544" s="202"/>
      <c r="M544" s="202"/>
      <c r="N544" s="201"/>
      <c r="O544" s="201"/>
      <c r="P544" s="202"/>
      <c r="Q544" s="202"/>
      <c r="R544" s="207"/>
      <c r="S544" s="204" t="e">
        <f>_xlfn.LET(
_xlpm.ausLJ,_xlfn.XLOOKUP(MitarbeiterFTE[[#This Row],[Name]]&amp;"|"&amp;MitarbeiterFTE[[#This Row],[Jahr]]&amp;"|"&amp;MitarbeiterFTE[[#This Row],[Monat]],#REF!,#REF!,"not found",0,1),
IF(_xlpm.ausLJ="not found","input missing",_xlpm.ausLJ))</f>
        <v>#REF!</v>
      </c>
      <c r="T544" s="204" t="e">
        <f>_xlfn.LET(
_xlpm.ausLJ,_xlfn.XLOOKUP(MitarbeiterFTE[[#This Row],[Name]]&amp;"|"&amp;MitarbeiterFTE[[#This Row],[Jahr]]&amp;"|"&amp;MitarbeiterFTE[[#This Row],[Monat]],#REF!,#REF!,"not found",0,1),
IF(_xlpm.ausLJ="not found","input missing",_xlpm.ausLJ))</f>
        <v>#REF!</v>
      </c>
      <c r="U544" s="205"/>
      <c r="V544" s="40" t="str" cm="1">
        <f t="array" ref="V5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4" s="15" t="str">
        <f>_xlfn.LET(_xlpm.var,MitarbeiterFTE[[#This Row],[Name]]&amp;"|"&amp;MitarbeiterFTE[[#This Row],[Vorhaben]]&amp;"|"&amp;MitarbeiterFTE[[#This Row],[Monat]]&amp;"|"&amp;MitarbeiterFTE[[#This Row],[Jahr]], IF(_xlpm.var="|||","input missing",_xlpm.var))</f>
        <v>input missing</v>
      </c>
      <c r="AB544" s="15" t="e">
        <f>_xlfn.LET(
_xlpm.start,DATE(MitarbeiterFTE[[#This Row],[Jahr]],MitarbeiterFTE[[#This Row],[Monat]],1),
_xlpm.end,EOMONTH(_xlpm.start,0),
NETWORKDAYS(_xlpm.start,_xlpm.end))</f>
        <v>#NUM!</v>
      </c>
      <c r="AC544" s="318" t="e">
        <f>MitarbeiterFTE[[#This Row],[BWD]]-MitarbeiterFTE[[#This Row],[Sum Abwesend]]</f>
        <v>#NUM!</v>
      </c>
      <c r="AD544" s="318">
        <f>SUMIFS(MitarbeiterFTE[BWD],MitarbeiterFTE[Jahr],MitarbeiterFTE[[#This Row],[Jahr]],MitarbeiterFTE[Name],MitarbeiterFTE[[#This Row],[Name]])</f>
        <v>0</v>
      </c>
      <c r="AE544" s="318">
        <f>SUMIFS(MitarbeiterFTE[NWD],MitarbeiterFTE[Jahr],MitarbeiterFTE[[#This Row],[Jahr]],MitarbeiterFTE[Name],MitarbeiterFTE[[#This Row],[Name]])</f>
        <v>0</v>
      </c>
      <c r="AF544" s="15" t="str">
        <f>IF(MitarbeiterFTE[[#This Row],[HS]]="ja",2,IF(MitarbeiterFTE[[#This Row],[Tech]]="ja",1,IF(MitarbeiterFTE[[#This Row],[Sonst]]="ja",0,"input missing")))</f>
        <v>input missing</v>
      </c>
      <c r="AG544" s="130"/>
      <c r="AH544" s="117"/>
      <c r="AI544" s="408"/>
      <c r="AJ544" s="404"/>
      <c r="AK544" s="412"/>
      <c r="AL544" s="15" cm="1">
        <f t="array" ref="AL5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4" s="15" t="str">
        <f>IF(Table6[[#This Row],[FT/WE]]=2,"",Table6[[#This Row],[Name]]&amp;Table6[[#This Row],[Tag]])</f>
        <v/>
      </c>
      <c r="AN544" s="117"/>
      <c r="AP544" s="14" t="str">
        <f t="shared" si="18"/>
        <v/>
      </c>
      <c r="AQ544" s="14" t="str">
        <f t="shared" si="19"/>
        <v/>
      </c>
    </row>
    <row r="545" spans="1:43" ht="14.5">
      <c r="A545" s="117"/>
      <c r="B545" s="201"/>
      <c r="C545" s="209"/>
      <c r="D545" s="210"/>
      <c r="E545" s="131"/>
      <c r="F545" s="132"/>
      <c r="G545" s="131"/>
      <c r="H545" s="117"/>
      <c r="I545" s="201"/>
      <c r="J545" s="201"/>
      <c r="K545" s="202"/>
      <c r="L545" s="202"/>
      <c r="M545" s="202"/>
      <c r="N545" s="201"/>
      <c r="O545" s="201"/>
      <c r="P545" s="202"/>
      <c r="Q545" s="202"/>
      <c r="R545" s="207"/>
      <c r="S545" s="204" t="e">
        <f>_xlfn.LET(
_xlpm.ausLJ,_xlfn.XLOOKUP(MitarbeiterFTE[[#This Row],[Name]]&amp;"|"&amp;MitarbeiterFTE[[#This Row],[Jahr]]&amp;"|"&amp;MitarbeiterFTE[[#This Row],[Monat]],#REF!,#REF!,"not found",0,1),
IF(_xlpm.ausLJ="not found","input missing",_xlpm.ausLJ))</f>
        <v>#REF!</v>
      </c>
      <c r="T545" s="204" t="e">
        <f>_xlfn.LET(
_xlpm.ausLJ,_xlfn.XLOOKUP(MitarbeiterFTE[[#This Row],[Name]]&amp;"|"&amp;MitarbeiterFTE[[#This Row],[Jahr]]&amp;"|"&amp;MitarbeiterFTE[[#This Row],[Monat]],#REF!,#REF!,"not found",0,1),
IF(_xlpm.ausLJ="not found","input missing",_xlpm.ausLJ))</f>
        <v>#REF!</v>
      </c>
      <c r="U545" s="205"/>
      <c r="V545" s="40" t="str" cm="1">
        <f t="array" ref="V5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5" s="15" t="str">
        <f>_xlfn.LET(_xlpm.var,MitarbeiterFTE[[#This Row],[Name]]&amp;"|"&amp;MitarbeiterFTE[[#This Row],[Vorhaben]]&amp;"|"&amp;MitarbeiterFTE[[#This Row],[Monat]]&amp;"|"&amp;MitarbeiterFTE[[#This Row],[Jahr]], IF(_xlpm.var="|||","input missing",_xlpm.var))</f>
        <v>input missing</v>
      </c>
      <c r="AB545" s="15" t="e">
        <f>_xlfn.LET(
_xlpm.start,DATE(MitarbeiterFTE[[#This Row],[Jahr]],MitarbeiterFTE[[#This Row],[Monat]],1),
_xlpm.end,EOMONTH(_xlpm.start,0),
NETWORKDAYS(_xlpm.start,_xlpm.end))</f>
        <v>#NUM!</v>
      </c>
      <c r="AC545" s="318" t="e">
        <f>MitarbeiterFTE[[#This Row],[BWD]]-MitarbeiterFTE[[#This Row],[Sum Abwesend]]</f>
        <v>#NUM!</v>
      </c>
      <c r="AD545" s="318">
        <f>SUMIFS(MitarbeiterFTE[BWD],MitarbeiterFTE[Jahr],MitarbeiterFTE[[#This Row],[Jahr]],MitarbeiterFTE[Name],MitarbeiterFTE[[#This Row],[Name]])</f>
        <v>0</v>
      </c>
      <c r="AE545" s="318">
        <f>SUMIFS(MitarbeiterFTE[NWD],MitarbeiterFTE[Jahr],MitarbeiterFTE[[#This Row],[Jahr]],MitarbeiterFTE[Name],MitarbeiterFTE[[#This Row],[Name]])</f>
        <v>0</v>
      </c>
      <c r="AF545" s="15" t="str">
        <f>IF(MitarbeiterFTE[[#This Row],[HS]]="ja",2,IF(MitarbeiterFTE[[#This Row],[Tech]]="ja",1,IF(MitarbeiterFTE[[#This Row],[Sonst]]="ja",0,"input missing")))</f>
        <v>input missing</v>
      </c>
      <c r="AG545" s="130"/>
      <c r="AH545" s="117"/>
      <c r="AI545" s="408"/>
      <c r="AJ545" s="404"/>
      <c r="AK545" s="412"/>
      <c r="AL545" s="15" cm="1">
        <f t="array" ref="AL5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5" s="15" t="str">
        <f>IF(Table6[[#This Row],[FT/WE]]=2,"",Table6[[#This Row],[Name]]&amp;Table6[[#This Row],[Tag]])</f>
        <v/>
      </c>
      <c r="AN545" s="117"/>
      <c r="AP545" s="14" t="str">
        <f t="shared" si="18"/>
        <v/>
      </c>
      <c r="AQ545" s="14" t="str">
        <f t="shared" si="19"/>
        <v/>
      </c>
    </row>
    <row r="546" spans="1:43" ht="14.5">
      <c r="A546" s="117"/>
      <c r="B546" s="201"/>
      <c r="C546" s="209"/>
      <c r="D546" s="210"/>
      <c r="E546" s="131"/>
      <c r="F546" s="132"/>
      <c r="G546" s="131"/>
      <c r="H546" s="117"/>
      <c r="I546" s="201"/>
      <c r="J546" s="201"/>
      <c r="K546" s="202"/>
      <c r="L546" s="202"/>
      <c r="M546" s="202"/>
      <c r="N546" s="201"/>
      <c r="O546" s="201"/>
      <c r="P546" s="202"/>
      <c r="Q546" s="202"/>
      <c r="R546" s="207"/>
      <c r="S546" s="204" t="e">
        <f>_xlfn.LET(
_xlpm.ausLJ,_xlfn.XLOOKUP(MitarbeiterFTE[[#This Row],[Name]]&amp;"|"&amp;MitarbeiterFTE[[#This Row],[Jahr]]&amp;"|"&amp;MitarbeiterFTE[[#This Row],[Monat]],#REF!,#REF!,"not found",0,1),
IF(_xlpm.ausLJ="not found","input missing",_xlpm.ausLJ))</f>
        <v>#REF!</v>
      </c>
      <c r="T546" s="204" t="e">
        <f>_xlfn.LET(
_xlpm.ausLJ,_xlfn.XLOOKUP(MitarbeiterFTE[[#This Row],[Name]]&amp;"|"&amp;MitarbeiterFTE[[#This Row],[Jahr]]&amp;"|"&amp;MitarbeiterFTE[[#This Row],[Monat]],#REF!,#REF!,"not found",0,1),
IF(_xlpm.ausLJ="not found","input missing",_xlpm.ausLJ))</f>
        <v>#REF!</v>
      </c>
      <c r="U546" s="205"/>
      <c r="V546" s="40" t="str" cm="1">
        <f t="array" ref="V5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6" s="15" t="str">
        <f>_xlfn.LET(_xlpm.var,MitarbeiterFTE[[#This Row],[Name]]&amp;"|"&amp;MitarbeiterFTE[[#This Row],[Vorhaben]]&amp;"|"&amp;MitarbeiterFTE[[#This Row],[Monat]]&amp;"|"&amp;MitarbeiterFTE[[#This Row],[Jahr]], IF(_xlpm.var="|||","input missing",_xlpm.var))</f>
        <v>input missing</v>
      </c>
      <c r="AB546" s="15" t="e">
        <f>_xlfn.LET(
_xlpm.start,DATE(MitarbeiterFTE[[#This Row],[Jahr]],MitarbeiterFTE[[#This Row],[Monat]],1),
_xlpm.end,EOMONTH(_xlpm.start,0),
NETWORKDAYS(_xlpm.start,_xlpm.end))</f>
        <v>#NUM!</v>
      </c>
      <c r="AC546" s="318" t="e">
        <f>MitarbeiterFTE[[#This Row],[BWD]]-MitarbeiterFTE[[#This Row],[Sum Abwesend]]</f>
        <v>#NUM!</v>
      </c>
      <c r="AD546" s="318">
        <f>SUMIFS(MitarbeiterFTE[BWD],MitarbeiterFTE[Jahr],MitarbeiterFTE[[#This Row],[Jahr]],MitarbeiterFTE[Name],MitarbeiterFTE[[#This Row],[Name]])</f>
        <v>0</v>
      </c>
      <c r="AE546" s="318">
        <f>SUMIFS(MitarbeiterFTE[NWD],MitarbeiterFTE[Jahr],MitarbeiterFTE[[#This Row],[Jahr]],MitarbeiterFTE[Name],MitarbeiterFTE[[#This Row],[Name]])</f>
        <v>0</v>
      </c>
      <c r="AF546" s="15" t="str">
        <f>IF(MitarbeiterFTE[[#This Row],[HS]]="ja",2,IF(MitarbeiterFTE[[#This Row],[Tech]]="ja",1,IF(MitarbeiterFTE[[#This Row],[Sonst]]="ja",0,"input missing")))</f>
        <v>input missing</v>
      </c>
      <c r="AG546" s="130"/>
      <c r="AH546" s="117"/>
      <c r="AI546" s="408"/>
      <c r="AJ546" s="404"/>
      <c r="AK546" s="412"/>
      <c r="AL546" s="15" cm="1">
        <f t="array" ref="AL5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6" s="15" t="str">
        <f>IF(Table6[[#This Row],[FT/WE]]=2,"",Table6[[#This Row],[Name]]&amp;Table6[[#This Row],[Tag]])</f>
        <v/>
      </c>
      <c r="AN546" s="117"/>
      <c r="AP546" s="14" t="str">
        <f t="shared" si="18"/>
        <v/>
      </c>
      <c r="AQ546" s="14" t="str">
        <f t="shared" si="19"/>
        <v/>
      </c>
    </row>
    <row r="547" spans="1:43" ht="14.5">
      <c r="A547" s="117"/>
      <c r="B547" s="201"/>
      <c r="C547" s="209"/>
      <c r="D547" s="210"/>
      <c r="E547" s="131"/>
      <c r="F547" s="132"/>
      <c r="G547" s="131"/>
      <c r="H547" s="117"/>
      <c r="I547" s="201"/>
      <c r="J547" s="201"/>
      <c r="K547" s="202"/>
      <c r="L547" s="202"/>
      <c r="M547" s="202"/>
      <c r="N547" s="201"/>
      <c r="O547" s="201"/>
      <c r="P547" s="202"/>
      <c r="Q547" s="202"/>
      <c r="R547" s="207"/>
      <c r="S547" s="204" t="e">
        <f>_xlfn.LET(
_xlpm.ausLJ,_xlfn.XLOOKUP(MitarbeiterFTE[[#This Row],[Name]]&amp;"|"&amp;MitarbeiterFTE[[#This Row],[Jahr]]&amp;"|"&amp;MitarbeiterFTE[[#This Row],[Monat]],#REF!,#REF!,"not found",0,1),
IF(_xlpm.ausLJ="not found","input missing",_xlpm.ausLJ))</f>
        <v>#REF!</v>
      </c>
      <c r="T547" s="204" t="e">
        <f>_xlfn.LET(
_xlpm.ausLJ,_xlfn.XLOOKUP(MitarbeiterFTE[[#This Row],[Name]]&amp;"|"&amp;MitarbeiterFTE[[#This Row],[Jahr]]&amp;"|"&amp;MitarbeiterFTE[[#This Row],[Monat]],#REF!,#REF!,"not found",0,1),
IF(_xlpm.ausLJ="not found","input missing",_xlpm.ausLJ))</f>
        <v>#REF!</v>
      </c>
      <c r="U547" s="205"/>
      <c r="V547" s="40" t="str" cm="1">
        <f t="array" ref="V5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7" s="15" t="str">
        <f>_xlfn.LET(_xlpm.var,MitarbeiterFTE[[#This Row],[Name]]&amp;"|"&amp;MitarbeiterFTE[[#This Row],[Vorhaben]]&amp;"|"&amp;MitarbeiterFTE[[#This Row],[Monat]]&amp;"|"&amp;MitarbeiterFTE[[#This Row],[Jahr]], IF(_xlpm.var="|||","input missing",_xlpm.var))</f>
        <v>input missing</v>
      </c>
      <c r="AB547" s="15" t="e">
        <f>_xlfn.LET(
_xlpm.start,DATE(MitarbeiterFTE[[#This Row],[Jahr]],MitarbeiterFTE[[#This Row],[Monat]],1),
_xlpm.end,EOMONTH(_xlpm.start,0),
NETWORKDAYS(_xlpm.start,_xlpm.end))</f>
        <v>#NUM!</v>
      </c>
      <c r="AC547" s="318" t="e">
        <f>MitarbeiterFTE[[#This Row],[BWD]]-MitarbeiterFTE[[#This Row],[Sum Abwesend]]</f>
        <v>#NUM!</v>
      </c>
      <c r="AD547" s="318">
        <f>SUMIFS(MitarbeiterFTE[BWD],MitarbeiterFTE[Jahr],MitarbeiterFTE[[#This Row],[Jahr]],MitarbeiterFTE[Name],MitarbeiterFTE[[#This Row],[Name]])</f>
        <v>0</v>
      </c>
      <c r="AE547" s="318">
        <f>SUMIFS(MitarbeiterFTE[NWD],MitarbeiterFTE[Jahr],MitarbeiterFTE[[#This Row],[Jahr]],MitarbeiterFTE[Name],MitarbeiterFTE[[#This Row],[Name]])</f>
        <v>0</v>
      </c>
      <c r="AF547" s="15" t="str">
        <f>IF(MitarbeiterFTE[[#This Row],[HS]]="ja",2,IF(MitarbeiterFTE[[#This Row],[Tech]]="ja",1,IF(MitarbeiterFTE[[#This Row],[Sonst]]="ja",0,"input missing")))</f>
        <v>input missing</v>
      </c>
      <c r="AG547" s="130"/>
      <c r="AH547" s="117"/>
      <c r="AI547" s="408"/>
      <c r="AJ547" s="404"/>
      <c r="AK547" s="412"/>
      <c r="AL547" s="15" cm="1">
        <f t="array" ref="AL5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7" s="15" t="str">
        <f>IF(Table6[[#This Row],[FT/WE]]=2,"",Table6[[#This Row],[Name]]&amp;Table6[[#This Row],[Tag]])</f>
        <v/>
      </c>
      <c r="AN547" s="117"/>
      <c r="AP547" s="14" t="str">
        <f t="shared" si="18"/>
        <v/>
      </c>
      <c r="AQ547" s="14" t="str">
        <f t="shared" si="19"/>
        <v/>
      </c>
    </row>
    <row r="548" spans="1:43" ht="14.5">
      <c r="A548" s="117"/>
      <c r="B548" s="201"/>
      <c r="C548" s="209"/>
      <c r="D548" s="210"/>
      <c r="E548" s="131"/>
      <c r="F548" s="132"/>
      <c r="G548" s="131"/>
      <c r="H548" s="117"/>
      <c r="I548" s="201"/>
      <c r="J548" s="201"/>
      <c r="K548" s="202"/>
      <c r="L548" s="202"/>
      <c r="M548" s="202"/>
      <c r="N548" s="201"/>
      <c r="O548" s="201"/>
      <c r="P548" s="202"/>
      <c r="Q548" s="202"/>
      <c r="R548" s="207"/>
      <c r="S548" s="204" t="e">
        <f>_xlfn.LET(
_xlpm.ausLJ,_xlfn.XLOOKUP(MitarbeiterFTE[[#This Row],[Name]]&amp;"|"&amp;MitarbeiterFTE[[#This Row],[Jahr]]&amp;"|"&amp;MitarbeiterFTE[[#This Row],[Monat]],#REF!,#REF!,"not found",0,1),
IF(_xlpm.ausLJ="not found","input missing",_xlpm.ausLJ))</f>
        <v>#REF!</v>
      </c>
      <c r="T548" s="204" t="e">
        <f>_xlfn.LET(
_xlpm.ausLJ,_xlfn.XLOOKUP(MitarbeiterFTE[[#This Row],[Name]]&amp;"|"&amp;MitarbeiterFTE[[#This Row],[Jahr]]&amp;"|"&amp;MitarbeiterFTE[[#This Row],[Monat]],#REF!,#REF!,"not found",0,1),
IF(_xlpm.ausLJ="not found","input missing",_xlpm.ausLJ))</f>
        <v>#REF!</v>
      </c>
      <c r="U548" s="205"/>
      <c r="V548" s="40" t="str" cm="1">
        <f t="array" ref="V5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8" s="15" t="str">
        <f>_xlfn.LET(_xlpm.var,MitarbeiterFTE[[#This Row],[Name]]&amp;"|"&amp;MitarbeiterFTE[[#This Row],[Vorhaben]]&amp;"|"&amp;MitarbeiterFTE[[#This Row],[Monat]]&amp;"|"&amp;MitarbeiterFTE[[#This Row],[Jahr]], IF(_xlpm.var="|||","input missing",_xlpm.var))</f>
        <v>input missing</v>
      </c>
      <c r="AB548" s="15" t="e">
        <f>_xlfn.LET(
_xlpm.start,DATE(MitarbeiterFTE[[#This Row],[Jahr]],MitarbeiterFTE[[#This Row],[Monat]],1),
_xlpm.end,EOMONTH(_xlpm.start,0),
NETWORKDAYS(_xlpm.start,_xlpm.end))</f>
        <v>#NUM!</v>
      </c>
      <c r="AC548" s="318" t="e">
        <f>MitarbeiterFTE[[#This Row],[BWD]]-MitarbeiterFTE[[#This Row],[Sum Abwesend]]</f>
        <v>#NUM!</v>
      </c>
      <c r="AD548" s="318">
        <f>SUMIFS(MitarbeiterFTE[BWD],MitarbeiterFTE[Jahr],MitarbeiterFTE[[#This Row],[Jahr]],MitarbeiterFTE[Name],MitarbeiterFTE[[#This Row],[Name]])</f>
        <v>0</v>
      </c>
      <c r="AE548" s="318">
        <f>SUMIFS(MitarbeiterFTE[NWD],MitarbeiterFTE[Jahr],MitarbeiterFTE[[#This Row],[Jahr]],MitarbeiterFTE[Name],MitarbeiterFTE[[#This Row],[Name]])</f>
        <v>0</v>
      </c>
      <c r="AF548" s="15" t="str">
        <f>IF(MitarbeiterFTE[[#This Row],[HS]]="ja",2,IF(MitarbeiterFTE[[#This Row],[Tech]]="ja",1,IF(MitarbeiterFTE[[#This Row],[Sonst]]="ja",0,"input missing")))</f>
        <v>input missing</v>
      </c>
      <c r="AG548" s="130"/>
      <c r="AH548" s="117"/>
      <c r="AI548" s="408"/>
      <c r="AJ548" s="404"/>
      <c r="AK548" s="412"/>
      <c r="AL548" s="15" cm="1">
        <f t="array" ref="AL5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8" s="15" t="str">
        <f>IF(Table6[[#This Row],[FT/WE]]=2,"",Table6[[#This Row],[Name]]&amp;Table6[[#This Row],[Tag]])</f>
        <v/>
      </c>
      <c r="AN548" s="117"/>
      <c r="AP548" s="14" t="str">
        <f t="shared" si="18"/>
        <v/>
      </c>
      <c r="AQ548" s="14" t="str">
        <f t="shared" si="19"/>
        <v/>
      </c>
    </row>
    <row r="549" spans="1:43" ht="14.5">
      <c r="A549" s="117"/>
      <c r="B549" s="201"/>
      <c r="C549" s="209"/>
      <c r="D549" s="210"/>
      <c r="E549" s="131"/>
      <c r="F549" s="132"/>
      <c r="G549" s="131"/>
      <c r="H549" s="117"/>
      <c r="I549" s="201"/>
      <c r="J549" s="201"/>
      <c r="K549" s="202"/>
      <c r="L549" s="202"/>
      <c r="M549" s="202"/>
      <c r="N549" s="201"/>
      <c r="O549" s="201"/>
      <c r="P549" s="202"/>
      <c r="Q549" s="202"/>
      <c r="R549" s="207"/>
      <c r="S549" s="204" t="e">
        <f>_xlfn.LET(
_xlpm.ausLJ,_xlfn.XLOOKUP(MitarbeiterFTE[[#This Row],[Name]]&amp;"|"&amp;MitarbeiterFTE[[#This Row],[Jahr]]&amp;"|"&amp;MitarbeiterFTE[[#This Row],[Monat]],#REF!,#REF!,"not found",0,1),
IF(_xlpm.ausLJ="not found","input missing",_xlpm.ausLJ))</f>
        <v>#REF!</v>
      </c>
      <c r="T549" s="204" t="e">
        <f>_xlfn.LET(
_xlpm.ausLJ,_xlfn.XLOOKUP(MitarbeiterFTE[[#This Row],[Name]]&amp;"|"&amp;MitarbeiterFTE[[#This Row],[Jahr]]&amp;"|"&amp;MitarbeiterFTE[[#This Row],[Monat]],#REF!,#REF!,"not found",0,1),
IF(_xlpm.ausLJ="not found","input missing",_xlpm.ausLJ))</f>
        <v>#REF!</v>
      </c>
      <c r="U549" s="205"/>
      <c r="V549" s="40" t="str" cm="1">
        <f t="array" ref="V5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49" s="15" t="str">
        <f>_xlfn.LET(_xlpm.var,MitarbeiterFTE[[#This Row],[Name]]&amp;"|"&amp;MitarbeiterFTE[[#This Row],[Vorhaben]]&amp;"|"&amp;MitarbeiterFTE[[#This Row],[Monat]]&amp;"|"&amp;MitarbeiterFTE[[#This Row],[Jahr]], IF(_xlpm.var="|||","input missing",_xlpm.var))</f>
        <v>input missing</v>
      </c>
      <c r="AB549" s="15" t="e">
        <f>_xlfn.LET(
_xlpm.start,DATE(MitarbeiterFTE[[#This Row],[Jahr]],MitarbeiterFTE[[#This Row],[Monat]],1),
_xlpm.end,EOMONTH(_xlpm.start,0),
NETWORKDAYS(_xlpm.start,_xlpm.end))</f>
        <v>#NUM!</v>
      </c>
      <c r="AC549" s="318" t="e">
        <f>MitarbeiterFTE[[#This Row],[BWD]]-MitarbeiterFTE[[#This Row],[Sum Abwesend]]</f>
        <v>#NUM!</v>
      </c>
      <c r="AD549" s="318">
        <f>SUMIFS(MitarbeiterFTE[BWD],MitarbeiterFTE[Jahr],MitarbeiterFTE[[#This Row],[Jahr]],MitarbeiterFTE[Name],MitarbeiterFTE[[#This Row],[Name]])</f>
        <v>0</v>
      </c>
      <c r="AE549" s="318">
        <f>SUMIFS(MitarbeiterFTE[NWD],MitarbeiterFTE[Jahr],MitarbeiterFTE[[#This Row],[Jahr]],MitarbeiterFTE[Name],MitarbeiterFTE[[#This Row],[Name]])</f>
        <v>0</v>
      </c>
      <c r="AF549" s="15" t="str">
        <f>IF(MitarbeiterFTE[[#This Row],[HS]]="ja",2,IF(MitarbeiterFTE[[#This Row],[Tech]]="ja",1,IF(MitarbeiterFTE[[#This Row],[Sonst]]="ja",0,"input missing")))</f>
        <v>input missing</v>
      </c>
      <c r="AG549" s="130"/>
      <c r="AH549" s="117"/>
      <c r="AI549" s="408"/>
      <c r="AJ549" s="404"/>
      <c r="AK549" s="412"/>
      <c r="AL549" s="15" cm="1">
        <f t="array" ref="AL5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49" s="15" t="str">
        <f>IF(Table6[[#This Row],[FT/WE]]=2,"",Table6[[#This Row],[Name]]&amp;Table6[[#This Row],[Tag]])</f>
        <v/>
      </c>
      <c r="AN549" s="117"/>
      <c r="AP549" s="14" t="str">
        <f t="shared" si="18"/>
        <v/>
      </c>
      <c r="AQ549" s="14" t="str">
        <f t="shared" si="19"/>
        <v/>
      </c>
    </row>
    <row r="550" spans="1:43" ht="14.5">
      <c r="A550" s="117"/>
      <c r="B550" s="201"/>
      <c r="C550" s="209"/>
      <c r="D550" s="210"/>
      <c r="E550" s="131"/>
      <c r="F550" s="132"/>
      <c r="G550" s="131"/>
      <c r="H550" s="117"/>
      <c r="I550" s="201"/>
      <c r="J550" s="201"/>
      <c r="K550" s="202"/>
      <c r="L550" s="202"/>
      <c r="M550" s="202"/>
      <c r="N550" s="201"/>
      <c r="O550" s="201"/>
      <c r="P550" s="202"/>
      <c r="Q550" s="202"/>
      <c r="R550" s="207"/>
      <c r="S550" s="204" t="e">
        <f>_xlfn.LET(
_xlpm.ausLJ,_xlfn.XLOOKUP(MitarbeiterFTE[[#This Row],[Name]]&amp;"|"&amp;MitarbeiterFTE[[#This Row],[Jahr]]&amp;"|"&amp;MitarbeiterFTE[[#This Row],[Monat]],#REF!,#REF!,"not found",0,1),
IF(_xlpm.ausLJ="not found","input missing",_xlpm.ausLJ))</f>
        <v>#REF!</v>
      </c>
      <c r="T550" s="204" t="e">
        <f>_xlfn.LET(
_xlpm.ausLJ,_xlfn.XLOOKUP(MitarbeiterFTE[[#This Row],[Name]]&amp;"|"&amp;MitarbeiterFTE[[#This Row],[Jahr]]&amp;"|"&amp;MitarbeiterFTE[[#This Row],[Monat]],#REF!,#REF!,"not found",0,1),
IF(_xlpm.ausLJ="not found","input missing",_xlpm.ausLJ))</f>
        <v>#REF!</v>
      </c>
      <c r="U550" s="205"/>
      <c r="V550" s="40" t="str" cm="1">
        <f t="array" ref="V5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0" s="15" t="str">
        <f>_xlfn.LET(_xlpm.var,MitarbeiterFTE[[#This Row],[Name]]&amp;"|"&amp;MitarbeiterFTE[[#This Row],[Vorhaben]]&amp;"|"&amp;MitarbeiterFTE[[#This Row],[Monat]]&amp;"|"&amp;MitarbeiterFTE[[#This Row],[Jahr]], IF(_xlpm.var="|||","input missing",_xlpm.var))</f>
        <v>input missing</v>
      </c>
      <c r="AB550" s="15" t="e">
        <f>_xlfn.LET(
_xlpm.start,DATE(MitarbeiterFTE[[#This Row],[Jahr]],MitarbeiterFTE[[#This Row],[Monat]],1),
_xlpm.end,EOMONTH(_xlpm.start,0),
NETWORKDAYS(_xlpm.start,_xlpm.end))</f>
        <v>#NUM!</v>
      </c>
      <c r="AC550" s="318" t="e">
        <f>MitarbeiterFTE[[#This Row],[BWD]]-MitarbeiterFTE[[#This Row],[Sum Abwesend]]</f>
        <v>#NUM!</v>
      </c>
      <c r="AD550" s="318">
        <f>SUMIFS(MitarbeiterFTE[BWD],MitarbeiterFTE[Jahr],MitarbeiterFTE[[#This Row],[Jahr]],MitarbeiterFTE[Name],MitarbeiterFTE[[#This Row],[Name]])</f>
        <v>0</v>
      </c>
      <c r="AE550" s="318">
        <f>SUMIFS(MitarbeiterFTE[NWD],MitarbeiterFTE[Jahr],MitarbeiterFTE[[#This Row],[Jahr]],MitarbeiterFTE[Name],MitarbeiterFTE[[#This Row],[Name]])</f>
        <v>0</v>
      </c>
      <c r="AF550" s="15" t="str">
        <f>IF(MitarbeiterFTE[[#This Row],[HS]]="ja",2,IF(MitarbeiterFTE[[#This Row],[Tech]]="ja",1,IF(MitarbeiterFTE[[#This Row],[Sonst]]="ja",0,"input missing")))</f>
        <v>input missing</v>
      </c>
      <c r="AG550" s="130"/>
      <c r="AH550" s="117"/>
      <c r="AI550" s="408"/>
      <c r="AJ550" s="404"/>
      <c r="AK550" s="412"/>
      <c r="AL550" s="15" cm="1">
        <f t="array" ref="AL5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0" s="15" t="str">
        <f>IF(Table6[[#This Row],[FT/WE]]=2,"",Table6[[#This Row],[Name]]&amp;Table6[[#This Row],[Tag]])</f>
        <v/>
      </c>
      <c r="AN550" s="117"/>
      <c r="AP550" s="14" t="str">
        <f t="shared" si="18"/>
        <v/>
      </c>
      <c r="AQ550" s="14" t="str">
        <f t="shared" si="19"/>
        <v/>
      </c>
    </row>
    <row r="551" spans="1:43" ht="14.5">
      <c r="A551" s="117"/>
      <c r="B551" s="201"/>
      <c r="C551" s="209"/>
      <c r="D551" s="210"/>
      <c r="E551" s="131"/>
      <c r="F551" s="132"/>
      <c r="G551" s="131"/>
      <c r="H551" s="117"/>
      <c r="I551" s="201"/>
      <c r="J551" s="201"/>
      <c r="K551" s="202"/>
      <c r="L551" s="202"/>
      <c r="M551" s="202"/>
      <c r="N551" s="201"/>
      <c r="O551" s="201"/>
      <c r="P551" s="202"/>
      <c r="Q551" s="202"/>
      <c r="R551" s="207"/>
      <c r="S551" s="204" t="e">
        <f>_xlfn.LET(
_xlpm.ausLJ,_xlfn.XLOOKUP(MitarbeiterFTE[[#This Row],[Name]]&amp;"|"&amp;MitarbeiterFTE[[#This Row],[Jahr]]&amp;"|"&amp;MitarbeiterFTE[[#This Row],[Monat]],#REF!,#REF!,"not found",0,1),
IF(_xlpm.ausLJ="not found","input missing",_xlpm.ausLJ))</f>
        <v>#REF!</v>
      </c>
      <c r="T551" s="204" t="e">
        <f>_xlfn.LET(
_xlpm.ausLJ,_xlfn.XLOOKUP(MitarbeiterFTE[[#This Row],[Name]]&amp;"|"&amp;MitarbeiterFTE[[#This Row],[Jahr]]&amp;"|"&amp;MitarbeiterFTE[[#This Row],[Monat]],#REF!,#REF!,"not found",0,1),
IF(_xlpm.ausLJ="not found","input missing",_xlpm.ausLJ))</f>
        <v>#REF!</v>
      </c>
      <c r="U551" s="205"/>
      <c r="V551" s="40" t="str" cm="1">
        <f t="array" ref="V5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1" s="15" t="str">
        <f>_xlfn.LET(_xlpm.var,MitarbeiterFTE[[#This Row],[Name]]&amp;"|"&amp;MitarbeiterFTE[[#This Row],[Vorhaben]]&amp;"|"&amp;MitarbeiterFTE[[#This Row],[Monat]]&amp;"|"&amp;MitarbeiterFTE[[#This Row],[Jahr]], IF(_xlpm.var="|||","input missing",_xlpm.var))</f>
        <v>input missing</v>
      </c>
      <c r="AB551" s="15" t="e">
        <f>_xlfn.LET(
_xlpm.start,DATE(MitarbeiterFTE[[#This Row],[Jahr]],MitarbeiterFTE[[#This Row],[Monat]],1),
_xlpm.end,EOMONTH(_xlpm.start,0),
NETWORKDAYS(_xlpm.start,_xlpm.end))</f>
        <v>#NUM!</v>
      </c>
      <c r="AC551" s="318" t="e">
        <f>MitarbeiterFTE[[#This Row],[BWD]]-MitarbeiterFTE[[#This Row],[Sum Abwesend]]</f>
        <v>#NUM!</v>
      </c>
      <c r="AD551" s="318">
        <f>SUMIFS(MitarbeiterFTE[BWD],MitarbeiterFTE[Jahr],MitarbeiterFTE[[#This Row],[Jahr]],MitarbeiterFTE[Name],MitarbeiterFTE[[#This Row],[Name]])</f>
        <v>0</v>
      </c>
      <c r="AE551" s="318">
        <f>SUMIFS(MitarbeiterFTE[NWD],MitarbeiterFTE[Jahr],MitarbeiterFTE[[#This Row],[Jahr]],MitarbeiterFTE[Name],MitarbeiterFTE[[#This Row],[Name]])</f>
        <v>0</v>
      </c>
      <c r="AF551" s="15" t="str">
        <f>IF(MitarbeiterFTE[[#This Row],[HS]]="ja",2,IF(MitarbeiterFTE[[#This Row],[Tech]]="ja",1,IF(MitarbeiterFTE[[#This Row],[Sonst]]="ja",0,"input missing")))</f>
        <v>input missing</v>
      </c>
      <c r="AG551" s="130"/>
      <c r="AH551" s="117"/>
      <c r="AI551" s="408"/>
      <c r="AJ551" s="404"/>
      <c r="AK551" s="412"/>
      <c r="AL551" s="15" cm="1">
        <f t="array" ref="AL5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1" s="15" t="str">
        <f>IF(Table6[[#This Row],[FT/WE]]=2,"",Table6[[#This Row],[Name]]&amp;Table6[[#This Row],[Tag]])</f>
        <v/>
      </c>
      <c r="AN551" s="117"/>
      <c r="AP551" s="14" t="str">
        <f t="shared" si="18"/>
        <v/>
      </c>
      <c r="AQ551" s="14" t="str">
        <f t="shared" si="19"/>
        <v/>
      </c>
    </row>
    <row r="552" spans="1:43" ht="14.5">
      <c r="A552" s="117"/>
      <c r="B552" s="201"/>
      <c r="C552" s="209"/>
      <c r="D552" s="210"/>
      <c r="E552" s="131"/>
      <c r="F552" s="132"/>
      <c r="G552" s="131"/>
      <c r="H552" s="117"/>
      <c r="I552" s="201"/>
      <c r="J552" s="201"/>
      <c r="K552" s="202"/>
      <c r="L552" s="202"/>
      <c r="M552" s="202"/>
      <c r="N552" s="201"/>
      <c r="O552" s="201"/>
      <c r="P552" s="202"/>
      <c r="Q552" s="202"/>
      <c r="R552" s="207"/>
      <c r="S552" s="204" t="e">
        <f>_xlfn.LET(
_xlpm.ausLJ,_xlfn.XLOOKUP(MitarbeiterFTE[[#This Row],[Name]]&amp;"|"&amp;MitarbeiterFTE[[#This Row],[Jahr]]&amp;"|"&amp;MitarbeiterFTE[[#This Row],[Monat]],#REF!,#REF!,"not found",0,1),
IF(_xlpm.ausLJ="not found","input missing",_xlpm.ausLJ))</f>
        <v>#REF!</v>
      </c>
      <c r="T552" s="204" t="e">
        <f>_xlfn.LET(
_xlpm.ausLJ,_xlfn.XLOOKUP(MitarbeiterFTE[[#This Row],[Name]]&amp;"|"&amp;MitarbeiterFTE[[#This Row],[Jahr]]&amp;"|"&amp;MitarbeiterFTE[[#This Row],[Monat]],#REF!,#REF!,"not found",0,1),
IF(_xlpm.ausLJ="not found","input missing",_xlpm.ausLJ))</f>
        <v>#REF!</v>
      </c>
      <c r="U552" s="205"/>
      <c r="V552" s="40" t="str" cm="1">
        <f t="array" ref="V5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2" s="15" t="str">
        <f>_xlfn.LET(_xlpm.var,MitarbeiterFTE[[#This Row],[Name]]&amp;"|"&amp;MitarbeiterFTE[[#This Row],[Vorhaben]]&amp;"|"&amp;MitarbeiterFTE[[#This Row],[Monat]]&amp;"|"&amp;MitarbeiterFTE[[#This Row],[Jahr]], IF(_xlpm.var="|||","input missing",_xlpm.var))</f>
        <v>input missing</v>
      </c>
      <c r="AB552" s="15" t="e">
        <f>_xlfn.LET(
_xlpm.start,DATE(MitarbeiterFTE[[#This Row],[Jahr]],MitarbeiterFTE[[#This Row],[Monat]],1),
_xlpm.end,EOMONTH(_xlpm.start,0),
NETWORKDAYS(_xlpm.start,_xlpm.end))</f>
        <v>#NUM!</v>
      </c>
      <c r="AC552" s="318" t="e">
        <f>MitarbeiterFTE[[#This Row],[BWD]]-MitarbeiterFTE[[#This Row],[Sum Abwesend]]</f>
        <v>#NUM!</v>
      </c>
      <c r="AD552" s="318">
        <f>SUMIFS(MitarbeiterFTE[BWD],MitarbeiterFTE[Jahr],MitarbeiterFTE[[#This Row],[Jahr]],MitarbeiterFTE[Name],MitarbeiterFTE[[#This Row],[Name]])</f>
        <v>0</v>
      </c>
      <c r="AE552" s="318">
        <f>SUMIFS(MitarbeiterFTE[NWD],MitarbeiterFTE[Jahr],MitarbeiterFTE[[#This Row],[Jahr]],MitarbeiterFTE[Name],MitarbeiterFTE[[#This Row],[Name]])</f>
        <v>0</v>
      </c>
      <c r="AF552" s="15" t="str">
        <f>IF(MitarbeiterFTE[[#This Row],[HS]]="ja",2,IF(MitarbeiterFTE[[#This Row],[Tech]]="ja",1,IF(MitarbeiterFTE[[#This Row],[Sonst]]="ja",0,"input missing")))</f>
        <v>input missing</v>
      </c>
      <c r="AG552" s="130"/>
      <c r="AH552" s="117"/>
      <c r="AI552" s="408"/>
      <c r="AJ552" s="404"/>
      <c r="AK552" s="412"/>
      <c r="AL552" s="15" cm="1">
        <f t="array" ref="AL5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2" s="15" t="str">
        <f>IF(Table6[[#This Row],[FT/WE]]=2,"",Table6[[#This Row],[Name]]&amp;Table6[[#This Row],[Tag]])</f>
        <v/>
      </c>
      <c r="AN552" s="117"/>
      <c r="AP552" s="14" t="str">
        <f t="shared" si="18"/>
        <v/>
      </c>
      <c r="AQ552" s="14" t="str">
        <f t="shared" si="19"/>
        <v/>
      </c>
    </row>
    <row r="553" spans="1:43" ht="14.5">
      <c r="A553" s="117"/>
      <c r="B553" s="201"/>
      <c r="C553" s="209"/>
      <c r="D553" s="210"/>
      <c r="E553" s="131"/>
      <c r="F553" s="132"/>
      <c r="G553" s="131"/>
      <c r="H553" s="117"/>
      <c r="I553" s="201"/>
      <c r="J553" s="201"/>
      <c r="K553" s="202"/>
      <c r="L553" s="202"/>
      <c r="M553" s="202"/>
      <c r="N553" s="201"/>
      <c r="O553" s="201"/>
      <c r="P553" s="202"/>
      <c r="Q553" s="202"/>
      <c r="R553" s="207"/>
      <c r="S553" s="204" t="e">
        <f>_xlfn.LET(
_xlpm.ausLJ,_xlfn.XLOOKUP(MitarbeiterFTE[[#This Row],[Name]]&amp;"|"&amp;MitarbeiterFTE[[#This Row],[Jahr]]&amp;"|"&amp;MitarbeiterFTE[[#This Row],[Monat]],#REF!,#REF!,"not found",0,1),
IF(_xlpm.ausLJ="not found","input missing",_xlpm.ausLJ))</f>
        <v>#REF!</v>
      </c>
      <c r="T553" s="204" t="e">
        <f>_xlfn.LET(
_xlpm.ausLJ,_xlfn.XLOOKUP(MitarbeiterFTE[[#This Row],[Name]]&amp;"|"&amp;MitarbeiterFTE[[#This Row],[Jahr]]&amp;"|"&amp;MitarbeiterFTE[[#This Row],[Monat]],#REF!,#REF!,"not found",0,1),
IF(_xlpm.ausLJ="not found","input missing",_xlpm.ausLJ))</f>
        <v>#REF!</v>
      </c>
      <c r="U553" s="205"/>
      <c r="V553" s="40" t="str" cm="1">
        <f t="array" ref="V5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3" s="15" t="str">
        <f>_xlfn.LET(_xlpm.var,MitarbeiterFTE[[#This Row],[Name]]&amp;"|"&amp;MitarbeiterFTE[[#This Row],[Vorhaben]]&amp;"|"&amp;MitarbeiterFTE[[#This Row],[Monat]]&amp;"|"&amp;MitarbeiterFTE[[#This Row],[Jahr]], IF(_xlpm.var="|||","input missing",_xlpm.var))</f>
        <v>input missing</v>
      </c>
      <c r="AB553" s="15" t="e">
        <f>_xlfn.LET(
_xlpm.start,DATE(MitarbeiterFTE[[#This Row],[Jahr]],MitarbeiterFTE[[#This Row],[Monat]],1),
_xlpm.end,EOMONTH(_xlpm.start,0),
NETWORKDAYS(_xlpm.start,_xlpm.end))</f>
        <v>#NUM!</v>
      </c>
      <c r="AC553" s="318" t="e">
        <f>MitarbeiterFTE[[#This Row],[BWD]]-MitarbeiterFTE[[#This Row],[Sum Abwesend]]</f>
        <v>#NUM!</v>
      </c>
      <c r="AD553" s="318">
        <f>SUMIFS(MitarbeiterFTE[BWD],MitarbeiterFTE[Jahr],MitarbeiterFTE[[#This Row],[Jahr]],MitarbeiterFTE[Name],MitarbeiterFTE[[#This Row],[Name]])</f>
        <v>0</v>
      </c>
      <c r="AE553" s="318">
        <f>SUMIFS(MitarbeiterFTE[NWD],MitarbeiterFTE[Jahr],MitarbeiterFTE[[#This Row],[Jahr]],MitarbeiterFTE[Name],MitarbeiterFTE[[#This Row],[Name]])</f>
        <v>0</v>
      </c>
      <c r="AF553" s="15" t="str">
        <f>IF(MitarbeiterFTE[[#This Row],[HS]]="ja",2,IF(MitarbeiterFTE[[#This Row],[Tech]]="ja",1,IF(MitarbeiterFTE[[#This Row],[Sonst]]="ja",0,"input missing")))</f>
        <v>input missing</v>
      </c>
      <c r="AG553" s="130"/>
      <c r="AH553" s="117"/>
      <c r="AI553" s="408"/>
      <c r="AJ553" s="404"/>
      <c r="AK553" s="412"/>
      <c r="AL553" s="15" cm="1">
        <f t="array" ref="AL5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3" s="15" t="str">
        <f>IF(Table6[[#This Row],[FT/WE]]=2,"",Table6[[#This Row],[Name]]&amp;Table6[[#This Row],[Tag]])</f>
        <v/>
      </c>
      <c r="AN553" s="117"/>
      <c r="AP553" s="14" t="str">
        <f t="shared" si="18"/>
        <v/>
      </c>
      <c r="AQ553" s="14" t="str">
        <f t="shared" si="19"/>
        <v/>
      </c>
    </row>
    <row r="554" spans="1:43" ht="14.5">
      <c r="A554" s="117"/>
      <c r="B554" s="201"/>
      <c r="C554" s="209"/>
      <c r="D554" s="210"/>
      <c r="E554" s="131"/>
      <c r="F554" s="132"/>
      <c r="G554" s="131"/>
      <c r="H554" s="117"/>
      <c r="I554" s="201"/>
      <c r="J554" s="201"/>
      <c r="K554" s="202"/>
      <c r="L554" s="202"/>
      <c r="M554" s="202"/>
      <c r="N554" s="201"/>
      <c r="O554" s="201"/>
      <c r="P554" s="202"/>
      <c r="Q554" s="202"/>
      <c r="R554" s="207"/>
      <c r="S554" s="204" t="e">
        <f>_xlfn.LET(
_xlpm.ausLJ,_xlfn.XLOOKUP(MitarbeiterFTE[[#This Row],[Name]]&amp;"|"&amp;MitarbeiterFTE[[#This Row],[Jahr]]&amp;"|"&amp;MitarbeiterFTE[[#This Row],[Monat]],#REF!,#REF!,"not found",0,1),
IF(_xlpm.ausLJ="not found","input missing",_xlpm.ausLJ))</f>
        <v>#REF!</v>
      </c>
      <c r="T554" s="204" t="e">
        <f>_xlfn.LET(
_xlpm.ausLJ,_xlfn.XLOOKUP(MitarbeiterFTE[[#This Row],[Name]]&amp;"|"&amp;MitarbeiterFTE[[#This Row],[Jahr]]&amp;"|"&amp;MitarbeiterFTE[[#This Row],[Monat]],#REF!,#REF!,"not found",0,1),
IF(_xlpm.ausLJ="not found","input missing",_xlpm.ausLJ))</f>
        <v>#REF!</v>
      </c>
      <c r="U554" s="205"/>
      <c r="V554" s="40" t="str" cm="1">
        <f t="array" ref="V5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4" s="15" t="str">
        <f>_xlfn.LET(_xlpm.var,MitarbeiterFTE[[#This Row],[Name]]&amp;"|"&amp;MitarbeiterFTE[[#This Row],[Vorhaben]]&amp;"|"&amp;MitarbeiterFTE[[#This Row],[Monat]]&amp;"|"&amp;MitarbeiterFTE[[#This Row],[Jahr]], IF(_xlpm.var="|||","input missing",_xlpm.var))</f>
        <v>input missing</v>
      </c>
      <c r="AB554" s="15" t="e">
        <f>_xlfn.LET(
_xlpm.start,DATE(MitarbeiterFTE[[#This Row],[Jahr]],MitarbeiterFTE[[#This Row],[Monat]],1),
_xlpm.end,EOMONTH(_xlpm.start,0),
NETWORKDAYS(_xlpm.start,_xlpm.end))</f>
        <v>#NUM!</v>
      </c>
      <c r="AC554" s="318" t="e">
        <f>MitarbeiterFTE[[#This Row],[BWD]]-MitarbeiterFTE[[#This Row],[Sum Abwesend]]</f>
        <v>#NUM!</v>
      </c>
      <c r="AD554" s="318">
        <f>SUMIFS(MitarbeiterFTE[BWD],MitarbeiterFTE[Jahr],MitarbeiterFTE[[#This Row],[Jahr]],MitarbeiterFTE[Name],MitarbeiterFTE[[#This Row],[Name]])</f>
        <v>0</v>
      </c>
      <c r="AE554" s="318">
        <f>SUMIFS(MitarbeiterFTE[NWD],MitarbeiterFTE[Jahr],MitarbeiterFTE[[#This Row],[Jahr]],MitarbeiterFTE[Name],MitarbeiterFTE[[#This Row],[Name]])</f>
        <v>0</v>
      </c>
      <c r="AF554" s="15" t="str">
        <f>IF(MitarbeiterFTE[[#This Row],[HS]]="ja",2,IF(MitarbeiterFTE[[#This Row],[Tech]]="ja",1,IF(MitarbeiterFTE[[#This Row],[Sonst]]="ja",0,"input missing")))</f>
        <v>input missing</v>
      </c>
      <c r="AG554" s="130"/>
      <c r="AH554" s="117"/>
      <c r="AI554" s="408"/>
      <c r="AJ554" s="404"/>
      <c r="AK554" s="412"/>
      <c r="AL554" s="15" cm="1">
        <f t="array" ref="AL5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4" s="15" t="str">
        <f>IF(Table6[[#This Row],[FT/WE]]=2,"",Table6[[#This Row],[Name]]&amp;Table6[[#This Row],[Tag]])</f>
        <v/>
      </c>
      <c r="AN554" s="117"/>
      <c r="AP554" s="14" t="str">
        <f t="shared" si="18"/>
        <v/>
      </c>
      <c r="AQ554" s="14" t="str">
        <f t="shared" si="19"/>
        <v/>
      </c>
    </row>
    <row r="555" spans="1:43" ht="14.5">
      <c r="A555" s="117"/>
      <c r="B555" s="201"/>
      <c r="C555" s="209"/>
      <c r="D555" s="210"/>
      <c r="E555" s="131"/>
      <c r="F555" s="132"/>
      <c r="G555" s="131"/>
      <c r="H555" s="117"/>
      <c r="I555" s="201"/>
      <c r="J555" s="201"/>
      <c r="K555" s="202"/>
      <c r="L555" s="202"/>
      <c r="M555" s="202"/>
      <c r="N555" s="201"/>
      <c r="O555" s="201"/>
      <c r="P555" s="202"/>
      <c r="Q555" s="202"/>
      <c r="R555" s="207"/>
      <c r="S555" s="204" t="e">
        <f>_xlfn.LET(
_xlpm.ausLJ,_xlfn.XLOOKUP(MitarbeiterFTE[[#This Row],[Name]]&amp;"|"&amp;MitarbeiterFTE[[#This Row],[Jahr]]&amp;"|"&amp;MitarbeiterFTE[[#This Row],[Monat]],#REF!,#REF!,"not found",0,1),
IF(_xlpm.ausLJ="not found","input missing",_xlpm.ausLJ))</f>
        <v>#REF!</v>
      </c>
      <c r="T555" s="204" t="e">
        <f>_xlfn.LET(
_xlpm.ausLJ,_xlfn.XLOOKUP(MitarbeiterFTE[[#This Row],[Name]]&amp;"|"&amp;MitarbeiterFTE[[#This Row],[Jahr]]&amp;"|"&amp;MitarbeiterFTE[[#This Row],[Monat]],#REF!,#REF!,"not found",0,1),
IF(_xlpm.ausLJ="not found","input missing",_xlpm.ausLJ))</f>
        <v>#REF!</v>
      </c>
      <c r="U555" s="205"/>
      <c r="V555" s="40" t="str" cm="1">
        <f t="array" ref="V5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5" s="15" t="str">
        <f>_xlfn.LET(_xlpm.var,MitarbeiterFTE[[#This Row],[Name]]&amp;"|"&amp;MitarbeiterFTE[[#This Row],[Vorhaben]]&amp;"|"&amp;MitarbeiterFTE[[#This Row],[Monat]]&amp;"|"&amp;MitarbeiterFTE[[#This Row],[Jahr]], IF(_xlpm.var="|||","input missing",_xlpm.var))</f>
        <v>input missing</v>
      </c>
      <c r="AB555" s="15" t="e">
        <f>_xlfn.LET(
_xlpm.start,DATE(MitarbeiterFTE[[#This Row],[Jahr]],MitarbeiterFTE[[#This Row],[Monat]],1),
_xlpm.end,EOMONTH(_xlpm.start,0),
NETWORKDAYS(_xlpm.start,_xlpm.end))</f>
        <v>#NUM!</v>
      </c>
      <c r="AC555" s="318" t="e">
        <f>MitarbeiterFTE[[#This Row],[BWD]]-MitarbeiterFTE[[#This Row],[Sum Abwesend]]</f>
        <v>#NUM!</v>
      </c>
      <c r="AD555" s="318">
        <f>SUMIFS(MitarbeiterFTE[BWD],MitarbeiterFTE[Jahr],MitarbeiterFTE[[#This Row],[Jahr]],MitarbeiterFTE[Name],MitarbeiterFTE[[#This Row],[Name]])</f>
        <v>0</v>
      </c>
      <c r="AE555" s="318">
        <f>SUMIFS(MitarbeiterFTE[NWD],MitarbeiterFTE[Jahr],MitarbeiterFTE[[#This Row],[Jahr]],MitarbeiterFTE[Name],MitarbeiterFTE[[#This Row],[Name]])</f>
        <v>0</v>
      </c>
      <c r="AF555" s="15" t="str">
        <f>IF(MitarbeiterFTE[[#This Row],[HS]]="ja",2,IF(MitarbeiterFTE[[#This Row],[Tech]]="ja",1,IF(MitarbeiterFTE[[#This Row],[Sonst]]="ja",0,"input missing")))</f>
        <v>input missing</v>
      </c>
      <c r="AG555" s="130"/>
      <c r="AH555" s="117"/>
      <c r="AI555" s="408"/>
      <c r="AJ555" s="404"/>
      <c r="AK555" s="412"/>
      <c r="AL555" s="15" cm="1">
        <f t="array" ref="AL5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5" s="15" t="str">
        <f>IF(Table6[[#This Row],[FT/WE]]=2,"",Table6[[#This Row],[Name]]&amp;Table6[[#This Row],[Tag]])</f>
        <v/>
      </c>
      <c r="AN555" s="117"/>
      <c r="AP555" s="14" t="str">
        <f t="shared" si="18"/>
        <v/>
      </c>
      <c r="AQ555" s="14" t="str">
        <f t="shared" si="19"/>
        <v/>
      </c>
    </row>
    <row r="556" spans="1:43" ht="14.5">
      <c r="A556" s="117"/>
      <c r="B556" s="201"/>
      <c r="C556" s="209"/>
      <c r="D556" s="210"/>
      <c r="E556" s="131"/>
      <c r="F556" s="132"/>
      <c r="G556" s="131"/>
      <c r="H556" s="117"/>
      <c r="I556" s="201"/>
      <c r="J556" s="201"/>
      <c r="K556" s="202"/>
      <c r="L556" s="202"/>
      <c r="M556" s="202"/>
      <c r="N556" s="201"/>
      <c r="O556" s="201"/>
      <c r="P556" s="202"/>
      <c r="Q556" s="202"/>
      <c r="R556" s="207"/>
      <c r="S556" s="204" t="e">
        <f>_xlfn.LET(
_xlpm.ausLJ,_xlfn.XLOOKUP(MitarbeiterFTE[[#This Row],[Name]]&amp;"|"&amp;MitarbeiterFTE[[#This Row],[Jahr]]&amp;"|"&amp;MitarbeiterFTE[[#This Row],[Monat]],#REF!,#REF!,"not found",0,1),
IF(_xlpm.ausLJ="not found","input missing",_xlpm.ausLJ))</f>
        <v>#REF!</v>
      </c>
      <c r="T556" s="204" t="e">
        <f>_xlfn.LET(
_xlpm.ausLJ,_xlfn.XLOOKUP(MitarbeiterFTE[[#This Row],[Name]]&amp;"|"&amp;MitarbeiterFTE[[#This Row],[Jahr]]&amp;"|"&amp;MitarbeiterFTE[[#This Row],[Monat]],#REF!,#REF!,"not found",0,1),
IF(_xlpm.ausLJ="not found","input missing",_xlpm.ausLJ))</f>
        <v>#REF!</v>
      </c>
      <c r="U556" s="205"/>
      <c r="V556" s="40" t="str" cm="1">
        <f t="array" ref="V5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6" s="15" t="str">
        <f>_xlfn.LET(_xlpm.var,MitarbeiterFTE[[#This Row],[Name]]&amp;"|"&amp;MitarbeiterFTE[[#This Row],[Vorhaben]]&amp;"|"&amp;MitarbeiterFTE[[#This Row],[Monat]]&amp;"|"&amp;MitarbeiterFTE[[#This Row],[Jahr]], IF(_xlpm.var="|||","input missing",_xlpm.var))</f>
        <v>input missing</v>
      </c>
      <c r="AB556" s="15" t="e">
        <f>_xlfn.LET(
_xlpm.start,DATE(MitarbeiterFTE[[#This Row],[Jahr]],MitarbeiterFTE[[#This Row],[Monat]],1),
_xlpm.end,EOMONTH(_xlpm.start,0),
NETWORKDAYS(_xlpm.start,_xlpm.end))</f>
        <v>#NUM!</v>
      </c>
      <c r="AC556" s="318" t="e">
        <f>MitarbeiterFTE[[#This Row],[BWD]]-MitarbeiterFTE[[#This Row],[Sum Abwesend]]</f>
        <v>#NUM!</v>
      </c>
      <c r="AD556" s="318">
        <f>SUMIFS(MitarbeiterFTE[BWD],MitarbeiterFTE[Jahr],MitarbeiterFTE[[#This Row],[Jahr]],MitarbeiterFTE[Name],MitarbeiterFTE[[#This Row],[Name]])</f>
        <v>0</v>
      </c>
      <c r="AE556" s="318">
        <f>SUMIFS(MitarbeiterFTE[NWD],MitarbeiterFTE[Jahr],MitarbeiterFTE[[#This Row],[Jahr]],MitarbeiterFTE[Name],MitarbeiterFTE[[#This Row],[Name]])</f>
        <v>0</v>
      </c>
      <c r="AF556" s="15" t="str">
        <f>IF(MitarbeiterFTE[[#This Row],[HS]]="ja",2,IF(MitarbeiterFTE[[#This Row],[Tech]]="ja",1,IF(MitarbeiterFTE[[#This Row],[Sonst]]="ja",0,"input missing")))</f>
        <v>input missing</v>
      </c>
      <c r="AG556" s="130"/>
      <c r="AH556" s="117"/>
      <c r="AI556" s="408"/>
      <c r="AJ556" s="404"/>
      <c r="AK556" s="412"/>
      <c r="AL556" s="15" cm="1">
        <f t="array" ref="AL5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6" s="15" t="str">
        <f>IF(Table6[[#This Row],[FT/WE]]=2,"",Table6[[#This Row],[Name]]&amp;Table6[[#This Row],[Tag]])</f>
        <v/>
      </c>
      <c r="AN556" s="117"/>
      <c r="AP556" s="14" t="str">
        <f t="shared" si="18"/>
        <v/>
      </c>
      <c r="AQ556" s="14" t="str">
        <f t="shared" si="19"/>
        <v/>
      </c>
    </row>
    <row r="557" spans="1:43" ht="14.5">
      <c r="A557" s="117"/>
      <c r="B557" s="201"/>
      <c r="C557" s="209"/>
      <c r="D557" s="210"/>
      <c r="E557" s="131"/>
      <c r="F557" s="132"/>
      <c r="G557" s="131"/>
      <c r="H557" s="117"/>
      <c r="I557" s="201"/>
      <c r="J557" s="201"/>
      <c r="K557" s="202"/>
      <c r="L557" s="202"/>
      <c r="M557" s="202"/>
      <c r="N557" s="201"/>
      <c r="O557" s="201"/>
      <c r="P557" s="202"/>
      <c r="Q557" s="202"/>
      <c r="R557" s="207"/>
      <c r="S557" s="204" t="e">
        <f>_xlfn.LET(
_xlpm.ausLJ,_xlfn.XLOOKUP(MitarbeiterFTE[[#This Row],[Name]]&amp;"|"&amp;MitarbeiterFTE[[#This Row],[Jahr]]&amp;"|"&amp;MitarbeiterFTE[[#This Row],[Monat]],#REF!,#REF!,"not found",0,1),
IF(_xlpm.ausLJ="not found","input missing",_xlpm.ausLJ))</f>
        <v>#REF!</v>
      </c>
      <c r="T557" s="204" t="e">
        <f>_xlfn.LET(
_xlpm.ausLJ,_xlfn.XLOOKUP(MitarbeiterFTE[[#This Row],[Name]]&amp;"|"&amp;MitarbeiterFTE[[#This Row],[Jahr]]&amp;"|"&amp;MitarbeiterFTE[[#This Row],[Monat]],#REF!,#REF!,"not found",0,1),
IF(_xlpm.ausLJ="not found","input missing",_xlpm.ausLJ))</f>
        <v>#REF!</v>
      </c>
      <c r="U557" s="205"/>
      <c r="V557" s="40" t="str" cm="1">
        <f t="array" ref="V5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7" s="15" t="str">
        <f>_xlfn.LET(_xlpm.var,MitarbeiterFTE[[#This Row],[Name]]&amp;"|"&amp;MitarbeiterFTE[[#This Row],[Vorhaben]]&amp;"|"&amp;MitarbeiterFTE[[#This Row],[Monat]]&amp;"|"&amp;MitarbeiterFTE[[#This Row],[Jahr]], IF(_xlpm.var="|||","input missing",_xlpm.var))</f>
        <v>input missing</v>
      </c>
      <c r="AB557" s="15" t="e">
        <f>_xlfn.LET(
_xlpm.start,DATE(MitarbeiterFTE[[#This Row],[Jahr]],MitarbeiterFTE[[#This Row],[Monat]],1),
_xlpm.end,EOMONTH(_xlpm.start,0),
NETWORKDAYS(_xlpm.start,_xlpm.end))</f>
        <v>#NUM!</v>
      </c>
      <c r="AC557" s="318" t="e">
        <f>MitarbeiterFTE[[#This Row],[BWD]]-MitarbeiterFTE[[#This Row],[Sum Abwesend]]</f>
        <v>#NUM!</v>
      </c>
      <c r="AD557" s="318">
        <f>SUMIFS(MitarbeiterFTE[BWD],MitarbeiterFTE[Jahr],MitarbeiterFTE[[#This Row],[Jahr]],MitarbeiterFTE[Name],MitarbeiterFTE[[#This Row],[Name]])</f>
        <v>0</v>
      </c>
      <c r="AE557" s="318">
        <f>SUMIFS(MitarbeiterFTE[NWD],MitarbeiterFTE[Jahr],MitarbeiterFTE[[#This Row],[Jahr]],MitarbeiterFTE[Name],MitarbeiterFTE[[#This Row],[Name]])</f>
        <v>0</v>
      </c>
      <c r="AF557" s="15" t="str">
        <f>IF(MitarbeiterFTE[[#This Row],[HS]]="ja",2,IF(MitarbeiterFTE[[#This Row],[Tech]]="ja",1,IF(MitarbeiterFTE[[#This Row],[Sonst]]="ja",0,"input missing")))</f>
        <v>input missing</v>
      </c>
      <c r="AG557" s="130"/>
      <c r="AH557" s="117"/>
      <c r="AI557" s="408"/>
      <c r="AJ557" s="404"/>
      <c r="AK557" s="412"/>
      <c r="AL557" s="15" cm="1">
        <f t="array" ref="AL5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7" s="15" t="str">
        <f>IF(Table6[[#This Row],[FT/WE]]=2,"",Table6[[#This Row],[Name]]&amp;Table6[[#This Row],[Tag]])</f>
        <v/>
      </c>
      <c r="AN557" s="117"/>
      <c r="AP557" s="14" t="str">
        <f t="shared" si="18"/>
        <v/>
      </c>
      <c r="AQ557" s="14" t="str">
        <f t="shared" si="19"/>
        <v/>
      </c>
    </row>
    <row r="558" spans="1:43" ht="14.5">
      <c r="A558" s="117"/>
      <c r="B558" s="201"/>
      <c r="C558" s="209"/>
      <c r="D558" s="210"/>
      <c r="E558" s="131"/>
      <c r="F558" s="132"/>
      <c r="G558" s="131"/>
      <c r="H558" s="117"/>
      <c r="I558" s="201"/>
      <c r="J558" s="201"/>
      <c r="K558" s="202"/>
      <c r="L558" s="202"/>
      <c r="M558" s="202"/>
      <c r="N558" s="201"/>
      <c r="O558" s="201"/>
      <c r="P558" s="202"/>
      <c r="Q558" s="202"/>
      <c r="R558" s="207"/>
      <c r="S558" s="204" t="e">
        <f>_xlfn.LET(
_xlpm.ausLJ,_xlfn.XLOOKUP(MitarbeiterFTE[[#This Row],[Name]]&amp;"|"&amp;MitarbeiterFTE[[#This Row],[Jahr]]&amp;"|"&amp;MitarbeiterFTE[[#This Row],[Monat]],#REF!,#REF!,"not found",0,1),
IF(_xlpm.ausLJ="not found","input missing",_xlpm.ausLJ))</f>
        <v>#REF!</v>
      </c>
      <c r="T558" s="204" t="e">
        <f>_xlfn.LET(
_xlpm.ausLJ,_xlfn.XLOOKUP(MitarbeiterFTE[[#This Row],[Name]]&amp;"|"&amp;MitarbeiterFTE[[#This Row],[Jahr]]&amp;"|"&amp;MitarbeiterFTE[[#This Row],[Monat]],#REF!,#REF!,"not found",0,1),
IF(_xlpm.ausLJ="not found","input missing",_xlpm.ausLJ))</f>
        <v>#REF!</v>
      </c>
      <c r="U558" s="205"/>
      <c r="V558" s="40" t="str" cm="1">
        <f t="array" ref="V5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8" s="15" t="str">
        <f>_xlfn.LET(_xlpm.var,MitarbeiterFTE[[#This Row],[Name]]&amp;"|"&amp;MitarbeiterFTE[[#This Row],[Vorhaben]]&amp;"|"&amp;MitarbeiterFTE[[#This Row],[Monat]]&amp;"|"&amp;MitarbeiterFTE[[#This Row],[Jahr]], IF(_xlpm.var="|||","input missing",_xlpm.var))</f>
        <v>input missing</v>
      </c>
      <c r="AB558" s="15" t="e">
        <f>_xlfn.LET(
_xlpm.start,DATE(MitarbeiterFTE[[#This Row],[Jahr]],MitarbeiterFTE[[#This Row],[Monat]],1),
_xlpm.end,EOMONTH(_xlpm.start,0),
NETWORKDAYS(_xlpm.start,_xlpm.end))</f>
        <v>#NUM!</v>
      </c>
      <c r="AC558" s="318" t="e">
        <f>MitarbeiterFTE[[#This Row],[BWD]]-MitarbeiterFTE[[#This Row],[Sum Abwesend]]</f>
        <v>#NUM!</v>
      </c>
      <c r="AD558" s="318">
        <f>SUMIFS(MitarbeiterFTE[BWD],MitarbeiterFTE[Jahr],MitarbeiterFTE[[#This Row],[Jahr]],MitarbeiterFTE[Name],MitarbeiterFTE[[#This Row],[Name]])</f>
        <v>0</v>
      </c>
      <c r="AE558" s="318">
        <f>SUMIFS(MitarbeiterFTE[NWD],MitarbeiterFTE[Jahr],MitarbeiterFTE[[#This Row],[Jahr]],MitarbeiterFTE[Name],MitarbeiterFTE[[#This Row],[Name]])</f>
        <v>0</v>
      </c>
      <c r="AF558" s="15" t="str">
        <f>IF(MitarbeiterFTE[[#This Row],[HS]]="ja",2,IF(MitarbeiterFTE[[#This Row],[Tech]]="ja",1,IF(MitarbeiterFTE[[#This Row],[Sonst]]="ja",0,"input missing")))</f>
        <v>input missing</v>
      </c>
      <c r="AG558" s="130"/>
      <c r="AH558" s="117"/>
      <c r="AI558" s="408"/>
      <c r="AJ558" s="404"/>
      <c r="AK558" s="412"/>
      <c r="AL558" s="15" cm="1">
        <f t="array" ref="AL5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8" s="15" t="str">
        <f>IF(Table6[[#This Row],[FT/WE]]=2,"",Table6[[#This Row],[Name]]&amp;Table6[[#This Row],[Tag]])</f>
        <v/>
      </c>
      <c r="AN558" s="117"/>
      <c r="AP558" s="14" t="str">
        <f t="shared" si="18"/>
        <v/>
      </c>
      <c r="AQ558" s="14" t="str">
        <f t="shared" si="19"/>
        <v/>
      </c>
    </row>
    <row r="559" spans="1:43" ht="14.5">
      <c r="A559" s="117"/>
      <c r="B559" s="201"/>
      <c r="C559" s="209"/>
      <c r="D559" s="210"/>
      <c r="E559" s="131"/>
      <c r="F559" s="132"/>
      <c r="G559" s="131"/>
      <c r="H559" s="117"/>
      <c r="I559" s="201"/>
      <c r="J559" s="201"/>
      <c r="K559" s="202"/>
      <c r="L559" s="202"/>
      <c r="M559" s="202"/>
      <c r="N559" s="201"/>
      <c r="O559" s="201"/>
      <c r="P559" s="202"/>
      <c r="Q559" s="202"/>
      <c r="R559" s="207"/>
      <c r="S559" s="204" t="e">
        <f>_xlfn.LET(
_xlpm.ausLJ,_xlfn.XLOOKUP(MitarbeiterFTE[[#This Row],[Name]]&amp;"|"&amp;MitarbeiterFTE[[#This Row],[Jahr]]&amp;"|"&amp;MitarbeiterFTE[[#This Row],[Monat]],#REF!,#REF!,"not found",0,1),
IF(_xlpm.ausLJ="not found","input missing",_xlpm.ausLJ))</f>
        <v>#REF!</v>
      </c>
      <c r="T559" s="204" t="e">
        <f>_xlfn.LET(
_xlpm.ausLJ,_xlfn.XLOOKUP(MitarbeiterFTE[[#This Row],[Name]]&amp;"|"&amp;MitarbeiterFTE[[#This Row],[Jahr]]&amp;"|"&amp;MitarbeiterFTE[[#This Row],[Monat]],#REF!,#REF!,"not found",0,1),
IF(_xlpm.ausLJ="not found","input missing",_xlpm.ausLJ))</f>
        <v>#REF!</v>
      </c>
      <c r="U559" s="205"/>
      <c r="V559" s="40" t="str" cm="1">
        <f t="array" ref="V5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59" s="15" t="str">
        <f>_xlfn.LET(_xlpm.var,MitarbeiterFTE[[#This Row],[Name]]&amp;"|"&amp;MitarbeiterFTE[[#This Row],[Vorhaben]]&amp;"|"&amp;MitarbeiterFTE[[#This Row],[Monat]]&amp;"|"&amp;MitarbeiterFTE[[#This Row],[Jahr]], IF(_xlpm.var="|||","input missing",_xlpm.var))</f>
        <v>input missing</v>
      </c>
      <c r="AB559" s="15" t="e">
        <f>_xlfn.LET(
_xlpm.start,DATE(MitarbeiterFTE[[#This Row],[Jahr]],MitarbeiterFTE[[#This Row],[Monat]],1),
_xlpm.end,EOMONTH(_xlpm.start,0),
NETWORKDAYS(_xlpm.start,_xlpm.end))</f>
        <v>#NUM!</v>
      </c>
      <c r="AC559" s="318" t="e">
        <f>MitarbeiterFTE[[#This Row],[BWD]]-MitarbeiterFTE[[#This Row],[Sum Abwesend]]</f>
        <v>#NUM!</v>
      </c>
      <c r="AD559" s="318">
        <f>SUMIFS(MitarbeiterFTE[BWD],MitarbeiterFTE[Jahr],MitarbeiterFTE[[#This Row],[Jahr]],MitarbeiterFTE[Name],MitarbeiterFTE[[#This Row],[Name]])</f>
        <v>0</v>
      </c>
      <c r="AE559" s="318">
        <f>SUMIFS(MitarbeiterFTE[NWD],MitarbeiterFTE[Jahr],MitarbeiterFTE[[#This Row],[Jahr]],MitarbeiterFTE[Name],MitarbeiterFTE[[#This Row],[Name]])</f>
        <v>0</v>
      </c>
      <c r="AF559" s="15" t="str">
        <f>IF(MitarbeiterFTE[[#This Row],[HS]]="ja",2,IF(MitarbeiterFTE[[#This Row],[Tech]]="ja",1,IF(MitarbeiterFTE[[#This Row],[Sonst]]="ja",0,"input missing")))</f>
        <v>input missing</v>
      </c>
      <c r="AG559" s="130"/>
      <c r="AH559" s="117"/>
      <c r="AI559" s="408"/>
      <c r="AJ559" s="404"/>
      <c r="AK559" s="412"/>
      <c r="AL559" s="15" cm="1">
        <f t="array" ref="AL5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59" s="15" t="str">
        <f>IF(Table6[[#This Row],[FT/WE]]=2,"",Table6[[#This Row],[Name]]&amp;Table6[[#This Row],[Tag]])</f>
        <v/>
      </c>
      <c r="AN559" s="117"/>
      <c r="AP559" s="14" t="str">
        <f t="shared" si="18"/>
        <v/>
      </c>
      <c r="AQ559" s="14" t="str">
        <f t="shared" si="19"/>
        <v/>
      </c>
    </row>
    <row r="560" spans="1:43" ht="14.5">
      <c r="A560" s="117"/>
      <c r="B560" s="201"/>
      <c r="C560" s="209"/>
      <c r="D560" s="210"/>
      <c r="E560" s="131"/>
      <c r="F560" s="132"/>
      <c r="G560" s="131"/>
      <c r="H560" s="117"/>
      <c r="I560" s="201"/>
      <c r="J560" s="201"/>
      <c r="K560" s="202"/>
      <c r="L560" s="202"/>
      <c r="M560" s="202"/>
      <c r="N560" s="201"/>
      <c r="O560" s="201"/>
      <c r="P560" s="202"/>
      <c r="Q560" s="202"/>
      <c r="R560" s="207"/>
      <c r="S560" s="204" t="e">
        <f>_xlfn.LET(
_xlpm.ausLJ,_xlfn.XLOOKUP(MitarbeiterFTE[[#This Row],[Name]]&amp;"|"&amp;MitarbeiterFTE[[#This Row],[Jahr]]&amp;"|"&amp;MitarbeiterFTE[[#This Row],[Monat]],#REF!,#REF!,"not found",0,1),
IF(_xlpm.ausLJ="not found","input missing",_xlpm.ausLJ))</f>
        <v>#REF!</v>
      </c>
      <c r="T560" s="204" t="e">
        <f>_xlfn.LET(
_xlpm.ausLJ,_xlfn.XLOOKUP(MitarbeiterFTE[[#This Row],[Name]]&amp;"|"&amp;MitarbeiterFTE[[#This Row],[Jahr]]&amp;"|"&amp;MitarbeiterFTE[[#This Row],[Monat]],#REF!,#REF!,"not found",0,1),
IF(_xlpm.ausLJ="not found","input missing",_xlpm.ausLJ))</f>
        <v>#REF!</v>
      </c>
      <c r="U560" s="205"/>
      <c r="V560" s="40" t="str" cm="1">
        <f t="array" ref="V5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0" s="15" t="str">
        <f>_xlfn.LET(_xlpm.var,MitarbeiterFTE[[#This Row],[Name]]&amp;"|"&amp;MitarbeiterFTE[[#This Row],[Vorhaben]]&amp;"|"&amp;MitarbeiterFTE[[#This Row],[Monat]]&amp;"|"&amp;MitarbeiterFTE[[#This Row],[Jahr]], IF(_xlpm.var="|||","input missing",_xlpm.var))</f>
        <v>input missing</v>
      </c>
      <c r="AB560" s="15" t="e">
        <f>_xlfn.LET(
_xlpm.start,DATE(MitarbeiterFTE[[#This Row],[Jahr]],MitarbeiterFTE[[#This Row],[Monat]],1),
_xlpm.end,EOMONTH(_xlpm.start,0),
NETWORKDAYS(_xlpm.start,_xlpm.end))</f>
        <v>#NUM!</v>
      </c>
      <c r="AC560" s="318" t="e">
        <f>MitarbeiterFTE[[#This Row],[BWD]]-MitarbeiterFTE[[#This Row],[Sum Abwesend]]</f>
        <v>#NUM!</v>
      </c>
      <c r="AD560" s="318">
        <f>SUMIFS(MitarbeiterFTE[BWD],MitarbeiterFTE[Jahr],MitarbeiterFTE[[#This Row],[Jahr]],MitarbeiterFTE[Name],MitarbeiterFTE[[#This Row],[Name]])</f>
        <v>0</v>
      </c>
      <c r="AE560" s="318">
        <f>SUMIFS(MitarbeiterFTE[NWD],MitarbeiterFTE[Jahr],MitarbeiterFTE[[#This Row],[Jahr]],MitarbeiterFTE[Name],MitarbeiterFTE[[#This Row],[Name]])</f>
        <v>0</v>
      </c>
      <c r="AF560" s="15" t="str">
        <f>IF(MitarbeiterFTE[[#This Row],[HS]]="ja",2,IF(MitarbeiterFTE[[#This Row],[Tech]]="ja",1,IF(MitarbeiterFTE[[#This Row],[Sonst]]="ja",0,"input missing")))</f>
        <v>input missing</v>
      </c>
      <c r="AG560" s="130"/>
      <c r="AH560" s="117"/>
      <c r="AI560" s="408"/>
      <c r="AJ560" s="404"/>
      <c r="AK560" s="412"/>
      <c r="AL560" s="15" cm="1">
        <f t="array" ref="AL5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0" s="15" t="str">
        <f>IF(Table6[[#This Row],[FT/WE]]=2,"",Table6[[#This Row],[Name]]&amp;Table6[[#This Row],[Tag]])</f>
        <v/>
      </c>
      <c r="AN560" s="117"/>
      <c r="AP560" s="14" t="str">
        <f t="shared" si="18"/>
        <v/>
      </c>
      <c r="AQ560" s="14" t="str">
        <f t="shared" si="19"/>
        <v/>
      </c>
    </row>
    <row r="561" spans="1:43" ht="14.5">
      <c r="A561" s="117"/>
      <c r="B561" s="201"/>
      <c r="C561" s="209"/>
      <c r="D561" s="210"/>
      <c r="E561" s="131"/>
      <c r="F561" s="132"/>
      <c r="G561" s="131"/>
      <c r="H561" s="117"/>
      <c r="I561" s="201"/>
      <c r="J561" s="201"/>
      <c r="K561" s="202"/>
      <c r="L561" s="202"/>
      <c r="M561" s="202"/>
      <c r="N561" s="201"/>
      <c r="O561" s="201"/>
      <c r="P561" s="202"/>
      <c r="Q561" s="202"/>
      <c r="R561" s="207"/>
      <c r="S561" s="204" t="e">
        <f>_xlfn.LET(
_xlpm.ausLJ,_xlfn.XLOOKUP(MitarbeiterFTE[[#This Row],[Name]]&amp;"|"&amp;MitarbeiterFTE[[#This Row],[Jahr]]&amp;"|"&amp;MitarbeiterFTE[[#This Row],[Monat]],#REF!,#REF!,"not found",0,1),
IF(_xlpm.ausLJ="not found","input missing",_xlpm.ausLJ))</f>
        <v>#REF!</v>
      </c>
      <c r="T561" s="204" t="e">
        <f>_xlfn.LET(
_xlpm.ausLJ,_xlfn.XLOOKUP(MitarbeiterFTE[[#This Row],[Name]]&amp;"|"&amp;MitarbeiterFTE[[#This Row],[Jahr]]&amp;"|"&amp;MitarbeiterFTE[[#This Row],[Monat]],#REF!,#REF!,"not found",0,1),
IF(_xlpm.ausLJ="not found","input missing",_xlpm.ausLJ))</f>
        <v>#REF!</v>
      </c>
      <c r="U561" s="205"/>
      <c r="V561" s="40" t="str" cm="1">
        <f t="array" ref="V5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1" s="15" t="str">
        <f>_xlfn.LET(_xlpm.var,MitarbeiterFTE[[#This Row],[Name]]&amp;"|"&amp;MitarbeiterFTE[[#This Row],[Vorhaben]]&amp;"|"&amp;MitarbeiterFTE[[#This Row],[Monat]]&amp;"|"&amp;MitarbeiterFTE[[#This Row],[Jahr]], IF(_xlpm.var="|||","input missing",_xlpm.var))</f>
        <v>input missing</v>
      </c>
      <c r="AB561" s="15" t="e">
        <f>_xlfn.LET(
_xlpm.start,DATE(MitarbeiterFTE[[#This Row],[Jahr]],MitarbeiterFTE[[#This Row],[Monat]],1),
_xlpm.end,EOMONTH(_xlpm.start,0),
NETWORKDAYS(_xlpm.start,_xlpm.end))</f>
        <v>#NUM!</v>
      </c>
      <c r="AC561" s="318" t="e">
        <f>MitarbeiterFTE[[#This Row],[BWD]]-MitarbeiterFTE[[#This Row],[Sum Abwesend]]</f>
        <v>#NUM!</v>
      </c>
      <c r="AD561" s="318">
        <f>SUMIFS(MitarbeiterFTE[BWD],MitarbeiterFTE[Jahr],MitarbeiterFTE[[#This Row],[Jahr]],MitarbeiterFTE[Name],MitarbeiterFTE[[#This Row],[Name]])</f>
        <v>0</v>
      </c>
      <c r="AE561" s="318">
        <f>SUMIFS(MitarbeiterFTE[NWD],MitarbeiterFTE[Jahr],MitarbeiterFTE[[#This Row],[Jahr]],MitarbeiterFTE[Name],MitarbeiterFTE[[#This Row],[Name]])</f>
        <v>0</v>
      </c>
      <c r="AF561" s="15" t="str">
        <f>IF(MitarbeiterFTE[[#This Row],[HS]]="ja",2,IF(MitarbeiterFTE[[#This Row],[Tech]]="ja",1,IF(MitarbeiterFTE[[#This Row],[Sonst]]="ja",0,"input missing")))</f>
        <v>input missing</v>
      </c>
      <c r="AG561" s="130"/>
      <c r="AH561" s="117"/>
      <c r="AI561" s="408"/>
      <c r="AJ561" s="404"/>
      <c r="AK561" s="412"/>
      <c r="AL561" s="15" cm="1">
        <f t="array" ref="AL5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1" s="15" t="str">
        <f>IF(Table6[[#This Row],[FT/WE]]=2,"",Table6[[#This Row],[Name]]&amp;Table6[[#This Row],[Tag]])</f>
        <v/>
      </c>
      <c r="AN561" s="117"/>
      <c r="AP561" s="14" t="str">
        <f t="shared" si="18"/>
        <v/>
      </c>
      <c r="AQ561" s="14" t="str">
        <f t="shared" si="19"/>
        <v/>
      </c>
    </row>
    <row r="562" spans="1:43" ht="14.5">
      <c r="A562" s="117"/>
      <c r="B562" s="201"/>
      <c r="C562" s="209"/>
      <c r="D562" s="210"/>
      <c r="E562" s="131"/>
      <c r="F562" s="132"/>
      <c r="G562" s="131"/>
      <c r="H562" s="117"/>
      <c r="I562" s="201"/>
      <c r="J562" s="201"/>
      <c r="K562" s="202"/>
      <c r="L562" s="202"/>
      <c r="M562" s="202"/>
      <c r="N562" s="201"/>
      <c r="O562" s="201"/>
      <c r="P562" s="202"/>
      <c r="Q562" s="202"/>
      <c r="R562" s="207"/>
      <c r="S562" s="204" t="e">
        <f>_xlfn.LET(
_xlpm.ausLJ,_xlfn.XLOOKUP(MitarbeiterFTE[[#This Row],[Name]]&amp;"|"&amp;MitarbeiterFTE[[#This Row],[Jahr]]&amp;"|"&amp;MitarbeiterFTE[[#This Row],[Monat]],#REF!,#REF!,"not found",0,1),
IF(_xlpm.ausLJ="not found","input missing",_xlpm.ausLJ))</f>
        <v>#REF!</v>
      </c>
      <c r="T562" s="204" t="e">
        <f>_xlfn.LET(
_xlpm.ausLJ,_xlfn.XLOOKUP(MitarbeiterFTE[[#This Row],[Name]]&amp;"|"&amp;MitarbeiterFTE[[#This Row],[Jahr]]&amp;"|"&amp;MitarbeiterFTE[[#This Row],[Monat]],#REF!,#REF!,"not found",0,1),
IF(_xlpm.ausLJ="not found","input missing",_xlpm.ausLJ))</f>
        <v>#REF!</v>
      </c>
      <c r="U562" s="205"/>
      <c r="V562" s="40" t="str" cm="1">
        <f t="array" ref="V5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2" s="15" t="str">
        <f>_xlfn.LET(_xlpm.var,MitarbeiterFTE[[#This Row],[Name]]&amp;"|"&amp;MitarbeiterFTE[[#This Row],[Vorhaben]]&amp;"|"&amp;MitarbeiterFTE[[#This Row],[Monat]]&amp;"|"&amp;MitarbeiterFTE[[#This Row],[Jahr]], IF(_xlpm.var="|||","input missing",_xlpm.var))</f>
        <v>input missing</v>
      </c>
      <c r="AB562" s="15" t="e">
        <f>_xlfn.LET(
_xlpm.start,DATE(MitarbeiterFTE[[#This Row],[Jahr]],MitarbeiterFTE[[#This Row],[Monat]],1),
_xlpm.end,EOMONTH(_xlpm.start,0),
NETWORKDAYS(_xlpm.start,_xlpm.end))</f>
        <v>#NUM!</v>
      </c>
      <c r="AC562" s="318" t="e">
        <f>MitarbeiterFTE[[#This Row],[BWD]]-MitarbeiterFTE[[#This Row],[Sum Abwesend]]</f>
        <v>#NUM!</v>
      </c>
      <c r="AD562" s="318">
        <f>SUMIFS(MitarbeiterFTE[BWD],MitarbeiterFTE[Jahr],MitarbeiterFTE[[#This Row],[Jahr]],MitarbeiterFTE[Name],MitarbeiterFTE[[#This Row],[Name]])</f>
        <v>0</v>
      </c>
      <c r="AE562" s="318">
        <f>SUMIFS(MitarbeiterFTE[NWD],MitarbeiterFTE[Jahr],MitarbeiterFTE[[#This Row],[Jahr]],MitarbeiterFTE[Name],MitarbeiterFTE[[#This Row],[Name]])</f>
        <v>0</v>
      </c>
      <c r="AF562" s="15" t="str">
        <f>IF(MitarbeiterFTE[[#This Row],[HS]]="ja",2,IF(MitarbeiterFTE[[#This Row],[Tech]]="ja",1,IF(MitarbeiterFTE[[#This Row],[Sonst]]="ja",0,"input missing")))</f>
        <v>input missing</v>
      </c>
      <c r="AG562" s="130"/>
      <c r="AH562" s="117"/>
      <c r="AI562" s="408"/>
      <c r="AJ562" s="404"/>
      <c r="AK562" s="412"/>
      <c r="AL562" s="15" cm="1">
        <f t="array" ref="AL5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2" s="15" t="str">
        <f>IF(Table6[[#This Row],[FT/WE]]=2,"",Table6[[#This Row],[Name]]&amp;Table6[[#This Row],[Tag]])</f>
        <v/>
      </c>
      <c r="AN562" s="117"/>
      <c r="AP562" s="14" t="str">
        <f t="shared" si="18"/>
        <v/>
      </c>
      <c r="AQ562" s="14" t="str">
        <f t="shared" si="19"/>
        <v/>
      </c>
    </row>
    <row r="563" spans="1:43" ht="14.5">
      <c r="A563" s="117"/>
      <c r="B563" s="201"/>
      <c r="C563" s="209"/>
      <c r="D563" s="210"/>
      <c r="E563" s="131"/>
      <c r="F563" s="132"/>
      <c r="G563" s="131"/>
      <c r="H563" s="117"/>
      <c r="I563" s="201"/>
      <c r="J563" s="201"/>
      <c r="K563" s="202"/>
      <c r="L563" s="202"/>
      <c r="M563" s="202"/>
      <c r="N563" s="201"/>
      <c r="O563" s="201"/>
      <c r="P563" s="202"/>
      <c r="Q563" s="202"/>
      <c r="R563" s="207"/>
      <c r="S563" s="204" t="e">
        <f>_xlfn.LET(
_xlpm.ausLJ,_xlfn.XLOOKUP(MitarbeiterFTE[[#This Row],[Name]]&amp;"|"&amp;MitarbeiterFTE[[#This Row],[Jahr]]&amp;"|"&amp;MitarbeiterFTE[[#This Row],[Monat]],#REF!,#REF!,"not found",0,1),
IF(_xlpm.ausLJ="not found","input missing",_xlpm.ausLJ))</f>
        <v>#REF!</v>
      </c>
      <c r="T563" s="204" t="e">
        <f>_xlfn.LET(
_xlpm.ausLJ,_xlfn.XLOOKUP(MitarbeiterFTE[[#This Row],[Name]]&amp;"|"&amp;MitarbeiterFTE[[#This Row],[Jahr]]&amp;"|"&amp;MitarbeiterFTE[[#This Row],[Monat]],#REF!,#REF!,"not found",0,1),
IF(_xlpm.ausLJ="not found","input missing",_xlpm.ausLJ))</f>
        <v>#REF!</v>
      </c>
      <c r="U563" s="205"/>
      <c r="V563" s="40" t="str" cm="1">
        <f t="array" ref="V5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3" s="15" t="str">
        <f>_xlfn.LET(_xlpm.var,MitarbeiterFTE[[#This Row],[Name]]&amp;"|"&amp;MitarbeiterFTE[[#This Row],[Vorhaben]]&amp;"|"&amp;MitarbeiterFTE[[#This Row],[Monat]]&amp;"|"&amp;MitarbeiterFTE[[#This Row],[Jahr]], IF(_xlpm.var="|||","input missing",_xlpm.var))</f>
        <v>input missing</v>
      </c>
      <c r="AB563" s="15" t="e">
        <f>_xlfn.LET(
_xlpm.start,DATE(MitarbeiterFTE[[#This Row],[Jahr]],MitarbeiterFTE[[#This Row],[Monat]],1),
_xlpm.end,EOMONTH(_xlpm.start,0),
NETWORKDAYS(_xlpm.start,_xlpm.end))</f>
        <v>#NUM!</v>
      </c>
      <c r="AC563" s="318" t="e">
        <f>MitarbeiterFTE[[#This Row],[BWD]]-MitarbeiterFTE[[#This Row],[Sum Abwesend]]</f>
        <v>#NUM!</v>
      </c>
      <c r="AD563" s="318">
        <f>SUMIFS(MitarbeiterFTE[BWD],MitarbeiterFTE[Jahr],MitarbeiterFTE[[#This Row],[Jahr]],MitarbeiterFTE[Name],MitarbeiterFTE[[#This Row],[Name]])</f>
        <v>0</v>
      </c>
      <c r="AE563" s="318">
        <f>SUMIFS(MitarbeiterFTE[NWD],MitarbeiterFTE[Jahr],MitarbeiterFTE[[#This Row],[Jahr]],MitarbeiterFTE[Name],MitarbeiterFTE[[#This Row],[Name]])</f>
        <v>0</v>
      </c>
      <c r="AF563" s="15" t="str">
        <f>IF(MitarbeiterFTE[[#This Row],[HS]]="ja",2,IF(MitarbeiterFTE[[#This Row],[Tech]]="ja",1,IF(MitarbeiterFTE[[#This Row],[Sonst]]="ja",0,"input missing")))</f>
        <v>input missing</v>
      </c>
      <c r="AG563" s="130"/>
      <c r="AH563" s="117"/>
      <c r="AI563" s="408"/>
      <c r="AJ563" s="404"/>
      <c r="AK563" s="412"/>
      <c r="AL563" s="15" cm="1">
        <f t="array" ref="AL5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3" s="15" t="str">
        <f>IF(Table6[[#This Row],[FT/WE]]=2,"",Table6[[#This Row],[Name]]&amp;Table6[[#This Row],[Tag]])</f>
        <v/>
      </c>
      <c r="AN563" s="117"/>
      <c r="AP563" s="14" t="str">
        <f t="shared" si="18"/>
        <v/>
      </c>
      <c r="AQ563" s="14" t="str">
        <f t="shared" si="19"/>
        <v/>
      </c>
    </row>
    <row r="564" spans="1:43" ht="14.5">
      <c r="A564" s="117"/>
      <c r="B564" s="201"/>
      <c r="C564" s="209"/>
      <c r="D564" s="210"/>
      <c r="E564" s="131"/>
      <c r="F564" s="132"/>
      <c r="G564" s="131"/>
      <c r="H564" s="117"/>
      <c r="I564" s="201"/>
      <c r="J564" s="201"/>
      <c r="K564" s="202"/>
      <c r="L564" s="202"/>
      <c r="M564" s="202"/>
      <c r="N564" s="201"/>
      <c r="O564" s="201"/>
      <c r="P564" s="202"/>
      <c r="Q564" s="202"/>
      <c r="R564" s="207"/>
      <c r="S564" s="204" t="e">
        <f>_xlfn.LET(
_xlpm.ausLJ,_xlfn.XLOOKUP(MitarbeiterFTE[[#This Row],[Name]]&amp;"|"&amp;MitarbeiterFTE[[#This Row],[Jahr]]&amp;"|"&amp;MitarbeiterFTE[[#This Row],[Monat]],#REF!,#REF!,"not found",0,1),
IF(_xlpm.ausLJ="not found","input missing",_xlpm.ausLJ))</f>
        <v>#REF!</v>
      </c>
      <c r="T564" s="204" t="e">
        <f>_xlfn.LET(
_xlpm.ausLJ,_xlfn.XLOOKUP(MitarbeiterFTE[[#This Row],[Name]]&amp;"|"&amp;MitarbeiterFTE[[#This Row],[Jahr]]&amp;"|"&amp;MitarbeiterFTE[[#This Row],[Monat]],#REF!,#REF!,"not found",0,1),
IF(_xlpm.ausLJ="not found","input missing",_xlpm.ausLJ))</f>
        <v>#REF!</v>
      </c>
      <c r="U564" s="205"/>
      <c r="V564" s="40" t="str" cm="1">
        <f t="array" ref="V5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4" s="15" t="str">
        <f>_xlfn.LET(_xlpm.var,MitarbeiterFTE[[#This Row],[Name]]&amp;"|"&amp;MitarbeiterFTE[[#This Row],[Vorhaben]]&amp;"|"&amp;MitarbeiterFTE[[#This Row],[Monat]]&amp;"|"&amp;MitarbeiterFTE[[#This Row],[Jahr]], IF(_xlpm.var="|||","input missing",_xlpm.var))</f>
        <v>input missing</v>
      </c>
      <c r="AB564" s="15" t="e">
        <f>_xlfn.LET(
_xlpm.start,DATE(MitarbeiterFTE[[#This Row],[Jahr]],MitarbeiterFTE[[#This Row],[Monat]],1),
_xlpm.end,EOMONTH(_xlpm.start,0),
NETWORKDAYS(_xlpm.start,_xlpm.end))</f>
        <v>#NUM!</v>
      </c>
      <c r="AC564" s="318" t="e">
        <f>MitarbeiterFTE[[#This Row],[BWD]]-MitarbeiterFTE[[#This Row],[Sum Abwesend]]</f>
        <v>#NUM!</v>
      </c>
      <c r="AD564" s="318">
        <f>SUMIFS(MitarbeiterFTE[BWD],MitarbeiterFTE[Jahr],MitarbeiterFTE[[#This Row],[Jahr]],MitarbeiterFTE[Name],MitarbeiterFTE[[#This Row],[Name]])</f>
        <v>0</v>
      </c>
      <c r="AE564" s="318">
        <f>SUMIFS(MitarbeiterFTE[NWD],MitarbeiterFTE[Jahr],MitarbeiterFTE[[#This Row],[Jahr]],MitarbeiterFTE[Name],MitarbeiterFTE[[#This Row],[Name]])</f>
        <v>0</v>
      </c>
      <c r="AF564" s="15" t="str">
        <f>IF(MitarbeiterFTE[[#This Row],[HS]]="ja",2,IF(MitarbeiterFTE[[#This Row],[Tech]]="ja",1,IF(MitarbeiterFTE[[#This Row],[Sonst]]="ja",0,"input missing")))</f>
        <v>input missing</v>
      </c>
      <c r="AG564" s="130"/>
      <c r="AH564" s="117"/>
      <c r="AI564" s="408"/>
      <c r="AJ564" s="404"/>
      <c r="AK564" s="412"/>
      <c r="AL564" s="15" cm="1">
        <f t="array" ref="AL5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4" s="15" t="str">
        <f>IF(Table6[[#This Row],[FT/WE]]=2,"",Table6[[#This Row],[Name]]&amp;Table6[[#This Row],[Tag]])</f>
        <v/>
      </c>
      <c r="AN564" s="117"/>
      <c r="AP564" s="14" t="str">
        <f t="shared" si="18"/>
        <v/>
      </c>
      <c r="AQ564" s="14" t="str">
        <f t="shared" si="19"/>
        <v/>
      </c>
    </row>
    <row r="565" spans="1:43" ht="14.5">
      <c r="A565" s="117"/>
      <c r="B565" s="201"/>
      <c r="C565" s="209"/>
      <c r="D565" s="210"/>
      <c r="E565" s="131"/>
      <c r="F565" s="132"/>
      <c r="G565" s="131"/>
      <c r="H565" s="117"/>
      <c r="I565" s="201"/>
      <c r="J565" s="201"/>
      <c r="K565" s="202"/>
      <c r="L565" s="202"/>
      <c r="M565" s="202"/>
      <c r="N565" s="201"/>
      <c r="O565" s="201"/>
      <c r="P565" s="202"/>
      <c r="Q565" s="202"/>
      <c r="R565" s="207"/>
      <c r="S565" s="204" t="e">
        <f>_xlfn.LET(
_xlpm.ausLJ,_xlfn.XLOOKUP(MitarbeiterFTE[[#This Row],[Name]]&amp;"|"&amp;MitarbeiterFTE[[#This Row],[Jahr]]&amp;"|"&amp;MitarbeiterFTE[[#This Row],[Monat]],#REF!,#REF!,"not found",0,1),
IF(_xlpm.ausLJ="not found","input missing",_xlpm.ausLJ))</f>
        <v>#REF!</v>
      </c>
      <c r="T565" s="204" t="e">
        <f>_xlfn.LET(
_xlpm.ausLJ,_xlfn.XLOOKUP(MitarbeiterFTE[[#This Row],[Name]]&amp;"|"&amp;MitarbeiterFTE[[#This Row],[Jahr]]&amp;"|"&amp;MitarbeiterFTE[[#This Row],[Monat]],#REF!,#REF!,"not found",0,1),
IF(_xlpm.ausLJ="not found","input missing",_xlpm.ausLJ))</f>
        <v>#REF!</v>
      </c>
      <c r="U565" s="205"/>
      <c r="V565" s="40" t="str" cm="1">
        <f t="array" ref="V5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5" s="15" t="str">
        <f>_xlfn.LET(_xlpm.var,MitarbeiterFTE[[#This Row],[Name]]&amp;"|"&amp;MitarbeiterFTE[[#This Row],[Vorhaben]]&amp;"|"&amp;MitarbeiterFTE[[#This Row],[Monat]]&amp;"|"&amp;MitarbeiterFTE[[#This Row],[Jahr]], IF(_xlpm.var="|||","input missing",_xlpm.var))</f>
        <v>input missing</v>
      </c>
      <c r="AB565" s="15" t="e">
        <f>_xlfn.LET(
_xlpm.start,DATE(MitarbeiterFTE[[#This Row],[Jahr]],MitarbeiterFTE[[#This Row],[Monat]],1),
_xlpm.end,EOMONTH(_xlpm.start,0),
NETWORKDAYS(_xlpm.start,_xlpm.end))</f>
        <v>#NUM!</v>
      </c>
      <c r="AC565" s="318" t="e">
        <f>MitarbeiterFTE[[#This Row],[BWD]]-MitarbeiterFTE[[#This Row],[Sum Abwesend]]</f>
        <v>#NUM!</v>
      </c>
      <c r="AD565" s="318">
        <f>SUMIFS(MitarbeiterFTE[BWD],MitarbeiterFTE[Jahr],MitarbeiterFTE[[#This Row],[Jahr]],MitarbeiterFTE[Name],MitarbeiterFTE[[#This Row],[Name]])</f>
        <v>0</v>
      </c>
      <c r="AE565" s="318">
        <f>SUMIFS(MitarbeiterFTE[NWD],MitarbeiterFTE[Jahr],MitarbeiterFTE[[#This Row],[Jahr]],MitarbeiterFTE[Name],MitarbeiterFTE[[#This Row],[Name]])</f>
        <v>0</v>
      </c>
      <c r="AF565" s="15" t="str">
        <f>IF(MitarbeiterFTE[[#This Row],[HS]]="ja",2,IF(MitarbeiterFTE[[#This Row],[Tech]]="ja",1,IF(MitarbeiterFTE[[#This Row],[Sonst]]="ja",0,"input missing")))</f>
        <v>input missing</v>
      </c>
      <c r="AG565" s="130"/>
      <c r="AH565" s="117"/>
      <c r="AI565" s="408"/>
      <c r="AJ565" s="404"/>
      <c r="AK565" s="412"/>
      <c r="AL565" s="15" cm="1">
        <f t="array" ref="AL5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5" s="15" t="str">
        <f>IF(Table6[[#This Row],[FT/WE]]=2,"",Table6[[#This Row],[Name]]&amp;Table6[[#This Row],[Tag]])</f>
        <v/>
      </c>
      <c r="AN565" s="117"/>
      <c r="AP565" s="14" t="str">
        <f t="shared" si="18"/>
        <v/>
      </c>
      <c r="AQ565" s="14" t="str">
        <f t="shared" si="19"/>
        <v/>
      </c>
    </row>
    <row r="566" spans="1:43" ht="14.5">
      <c r="A566" s="117"/>
      <c r="B566" s="201"/>
      <c r="C566" s="209"/>
      <c r="D566" s="210"/>
      <c r="E566" s="131"/>
      <c r="F566" s="132"/>
      <c r="G566" s="131"/>
      <c r="H566" s="117"/>
      <c r="I566" s="201"/>
      <c r="J566" s="201"/>
      <c r="K566" s="202"/>
      <c r="L566" s="202"/>
      <c r="M566" s="202"/>
      <c r="N566" s="201"/>
      <c r="O566" s="201"/>
      <c r="P566" s="202"/>
      <c r="Q566" s="202"/>
      <c r="R566" s="207"/>
      <c r="S566" s="204" t="e">
        <f>_xlfn.LET(
_xlpm.ausLJ,_xlfn.XLOOKUP(MitarbeiterFTE[[#This Row],[Name]]&amp;"|"&amp;MitarbeiterFTE[[#This Row],[Jahr]]&amp;"|"&amp;MitarbeiterFTE[[#This Row],[Monat]],#REF!,#REF!,"not found",0,1),
IF(_xlpm.ausLJ="not found","input missing",_xlpm.ausLJ))</f>
        <v>#REF!</v>
      </c>
      <c r="T566" s="204" t="e">
        <f>_xlfn.LET(
_xlpm.ausLJ,_xlfn.XLOOKUP(MitarbeiterFTE[[#This Row],[Name]]&amp;"|"&amp;MitarbeiterFTE[[#This Row],[Jahr]]&amp;"|"&amp;MitarbeiterFTE[[#This Row],[Monat]],#REF!,#REF!,"not found",0,1),
IF(_xlpm.ausLJ="not found","input missing",_xlpm.ausLJ))</f>
        <v>#REF!</v>
      </c>
      <c r="U566" s="205"/>
      <c r="V566" s="40" t="str" cm="1">
        <f t="array" ref="V5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6" s="15" t="str">
        <f>_xlfn.LET(_xlpm.var,MitarbeiterFTE[[#This Row],[Name]]&amp;"|"&amp;MitarbeiterFTE[[#This Row],[Vorhaben]]&amp;"|"&amp;MitarbeiterFTE[[#This Row],[Monat]]&amp;"|"&amp;MitarbeiterFTE[[#This Row],[Jahr]], IF(_xlpm.var="|||","input missing",_xlpm.var))</f>
        <v>input missing</v>
      </c>
      <c r="AB566" s="15" t="e">
        <f>_xlfn.LET(
_xlpm.start,DATE(MitarbeiterFTE[[#This Row],[Jahr]],MitarbeiterFTE[[#This Row],[Monat]],1),
_xlpm.end,EOMONTH(_xlpm.start,0),
NETWORKDAYS(_xlpm.start,_xlpm.end))</f>
        <v>#NUM!</v>
      </c>
      <c r="AC566" s="318" t="e">
        <f>MitarbeiterFTE[[#This Row],[BWD]]-MitarbeiterFTE[[#This Row],[Sum Abwesend]]</f>
        <v>#NUM!</v>
      </c>
      <c r="AD566" s="318">
        <f>SUMIFS(MitarbeiterFTE[BWD],MitarbeiterFTE[Jahr],MitarbeiterFTE[[#This Row],[Jahr]],MitarbeiterFTE[Name],MitarbeiterFTE[[#This Row],[Name]])</f>
        <v>0</v>
      </c>
      <c r="AE566" s="318">
        <f>SUMIFS(MitarbeiterFTE[NWD],MitarbeiterFTE[Jahr],MitarbeiterFTE[[#This Row],[Jahr]],MitarbeiterFTE[Name],MitarbeiterFTE[[#This Row],[Name]])</f>
        <v>0</v>
      </c>
      <c r="AF566" s="15" t="str">
        <f>IF(MitarbeiterFTE[[#This Row],[HS]]="ja",2,IF(MitarbeiterFTE[[#This Row],[Tech]]="ja",1,IF(MitarbeiterFTE[[#This Row],[Sonst]]="ja",0,"input missing")))</f>
        <v>input missing</v>
      </c>
      <c r="AG566" s="130"/>
      <c r="AH566" s="117"/>
      <c r="AI566" s="408"/>
      <c r="AJ566" s="404"/>
      <c r="AK566" s="412"/>
      <c r="AL566" s="15" cm="1">
        <f t="array" ref="AL5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6" s="15" t="str">
        <f>IF(Table6[[#This Row],[FT/WE]]=2,"",Table6[[#This Row],[Name]]&amp;Table6[[#This Row],[Tag]])</f>
        <v/>
      </c>
      <c r="AN566" s="117"/>
      <c r="AP566" s="14" t="str">
        <f t="shared" si="18"/>
        <v/>
      </c>
      <c r="AQ566" s="14" t="str">
        <f t="shared" si="19"/>
        <v/>
      </c>
    </row>
    <row r="567" spans="1:43" ht="14.5">
      <c r="A567" s="117"/>
      <c r="B567" s="201"/>
      <c r="C567" s="209"/>
      <c r="D567" s="210"/>
      <c r="E567" s="131"/>
      <c r="F567" s="132"/>
      <c r="G567" s="131"/>
      <c r="H567" s="117"/>
      <c r="I567" s="201"/>
      <c r="J567" s="201"/>
      <c r="K567" s="202"/>
      <c r="L567" s="202"/>
      <c r="M567" s="202"/>
      <c r="N567" s="201"/>
      <c r="O567" s="201"/>
      <c r="P567" s="202"/>
      <c r="Q567" s="202"/>
      <c r="R567" s="207"/>
      <c r="S567" s="204" t="e">
        <f>_xlfn.LET(
_xlpm.ausLJ,_xlfn.XLOOKUP(MitarbeiterFTE[[#This Row],[Name]]&amp;"|"&amp;MitarbeiterFTE[[#This Row],[Jahr]]&amp;"|"&amp;MitarbeiterFTE[[#This Row],[Monat]],#REF!,#REF!,"not found",0,1),
IF(_xlpm.ausLJ="not found","input missing",_xlpm.ausLJ))</f>
        <v>#REF!</v>
      </c>
      <c r="T567" s="204" t="e">
        <f>_xlfn.LET(
_xlpm.ausLJ,_xlfn.XLOOKUP(MitarbeiterFTE[[#This Row],[Name]]&amp;"|"&amp;MitarbeiterFTE[[#This Row],[Jahr]]&amp;"|"&amp;MitarbeiterFTE[[#This Row],[Monat]],#REF!,#REF!,"not found",0,1),
IF(_xlpm.ausLJ="not found","input missing",_xlpm.ausLJ))</f>
        <v>#REF!</v>
      </c>
      <c r="U567" s="205"/>
      <c r="V567" s="40" t="str" cm="1">
        <f t="array" ref="V5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7" s="15" t="str">
        <f>_xlfn.LET(_xlpm.var,MitarbeiterFTE[[#This Row],[Name]]&amp;"|"&amp;MitarbeiterFTE[[#This Row],[Vorhaben]]&amp;"|"&amp;MitarbeiterFTE[[#This Row],[Monat]]&amp;"|"&amp;MitarbeiterFTE[[#This Row],[Jahr]], IF(_xlpm.var="|||","input missing",_xlpm.var))</f>
        <v>input missing</v>
      </c>
      <c r="AB567" s="15" t="e">
        <f>_xlfn.LET(
_xlpm.start,DATE(MitarbeiterFTE[[#This Row],[Jahr]],MitarbeiterFTE[[#This Row],[Monat]],1),
_xlpm.end,EOMONTH(_xlpm.start,0),
NETWORKDAYS(_xlpm.start,_xlpm.end))</f>
        <v>#NUM!</v>
      </c>
      <c r="AC567" s="318" t="e">
        <f>MitarbeiterFTE[[#This Row],[BWD]]-MitarbeiterFTE[[#This Row],[Sum Abwesend]]</f>
        <v>#NUM!</v>
      </c>
      <c r="AD567" s="318">
        <f>SUMIFS(MitarbeiterFTE[BWD],MitarbeiterFTE[Jahr],MitarbeiterFTE[[#This Row],[Jahr]],MitarbeiterFTE[Name],MitarbeiterFTE[[#This Row],[Name]])</f>
        <v>0</v>
      </c>
      <c r="AE567" s="318">
        <f>SUMIFS(MitarbeiterFTE[NWD],MitarbeiterFTE[Jahr],MitarbeiterFTE[[#This Row],[Jahr]],MitarbeiterFTE[Name],MitarbeiterFTE[[#This Row],[Name]])</f>
        <v>0</v>
      </c>
      <c r="AF567" s="15" t="str">
        <f>IF(MitarbeiterFTE[[#This Row],[HS]]="ja",2,IF(MitarbeiterFTE[[#This Row],[Tech]]="ja",1,IF(MitarbeiterFTE[[#This Row],[Sonst]]="ja",0,"input missing")))</f>
        <v>input missing</v>
      </c>
      <c r="AG567" s="130"/>
      <c r="AH567" s="117"/>
      <c r="AI567" s="408"/>
      <c r="AJ567" s="404"/>
      <c r="AK567" s="412"/>
      <c r="AL567" s="15" cm="1">
        <f t="array" ref="AL5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7" s="15" t="str">
        <f>IF(Table6[[#This Row],[FT/WE]]=2,"",Table6[[#This Row],[Name]]&amp;Table6[[#This Row],[Tag]])</f>
        <v/>
      </c>
      <c r="AN567" s="117"/>
      <c r="AP567" s="14" t="str">
        <f t="shared" si="18"/>
        <v/>
      </c>
      <c r="AQ567" s="14" t="str">
        <f t="shared" si="19"/>
        <v/>
      </c>
    </row>
    <row r="568" spans="1:43" ht="14.5">
      <c r="A568" s="117"/>
      <c r="B568" s="201"/>
      <c r="C568" s="209"/>
      <c r="D568" s="210"/>
      <c r="E568" s="131"/>
      <c r="F568" s="132"/>
      <c r="G568" s="131"/>
      <c r="H568" s="117"/>
      <c r="I568" s="201"/>
      <c r="J568" s="201"/>
      <c r="K568" s="202"/>
      <c r="L568" s="202"/>
      <c r="M568" s="202"/>
      <c r="N568" s="201"/>
      <c r="O568" s="201"/>
      <c r="P568" s="202"/>
      <c r="Q568" s="202"/>
      <c r="R568" s="207"/>
      <c r="S568" s="204" t="e">
        <f>_xlfn.LET(
_xlpm.ausLJ,_xlfn.XLOOKUP(MitarbeiterFTE[[#This Row],[Name]]&amp;"|"&amp;MitarbeiterFTE[[#This Row],[Jahr]]&amp;"|"&amp;MitarbeiterFTE[[#This Row],[Monat]],#REF!,#REF!,"not found",0,1),
IF(_xlpm.ausLJ="not found","input missing",_xlpm.ausLJ))</f>
        <v>#REF!</v>
      </c>
      <c r="T568" s="204" t="e">
        <f>_xlfn.LET(
_xlpm.ausLJ,_xlfn.XLOOKUP(MitarbeiterFTE[[#This Row],[Name]]&amp;"|"&amp;MitarbeiterFTE[[#This Row],[Jahr]]&amp;"|"&amp;MitarbeiterFTE[[#This Row],[Monat]],#REF!,#REF!,"not found",0,1),
IF(_xlpm.ausLJ="not found","input missing",_xlpm.ausLJ))</f>
        <v>#REF!</v>
      </c>
      <c r="U568" s="205"/>
      <c r="V568" s="40" t="str" cm="1">
        <f t="array" ref="V5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8" s="15" t="str">
        <f>_xlfn.LET(_xlpm.var,MitarbeiterFTE[[#This Row],[Name]]&amp;"|"&amp;MitarbeiterFTE[[#This Row],[Vorhaben]]&amp;"|"&amp;MitarbeiterFTE[[#This Row],[Monat]]&amp;"|"&amp;MitarbeiterFTE[[#This Row],[Jahr]], IF(_xlpm.var="|||","input missing",_xlpm.var))</f>
        <v>input missing</v>
      </c>
      <c r="AB568" s="15" t="e">
        <f>_xlfn.LET(
_xlpm.start,DATE(MitarbeiterFTE[[#This Row],[Jahr]],MitarbeiterFTE[[#This Row],[Monat]],1),
_xlpm.end,EOMONTH(_xlpm.start,0),
NETWORKDAYS(_xlpm.start,_xlpm.end))</f>
        <v>#NUM!</v>
      </c>
      <c r="AC568" s="318" t="e">
        <f>MitarbeiterFTE[[#This Row],[BWD]]-MitarbeiterFTE[[#This Row],[Sum Abwesend]]</f>
        <v>#NUM!</v>
      </c>
      <c r="AD568" s="318">
        <f>SUMIFS(MitarbeiterFTE[BWD],MitarbeiterFTE[Jahr],MitarbeiterFTE[[#This Row],[Jahr]],MitarbeiterFTE[Name],MitarbeiterFTE[[#This Row],[Name]])</f>
        <v>0</v>
      </c>
      <c r="AE568" s="318">
        <f>SUMIFS(MitarbeiterFTE[NWD],MitarbeiterFTE[Jahr],MitarbeiterFTE[[#This Row],[Jahr]],MitarbeiterFTE[Name],MitarbeiterFTE[[#This Row],[Name]])</f>
        <v>0</v>
      </c>
      <c r="AF568" s="15" t="str">
        <f>IF(MitarbeiterFTE[[#This Row],[HS]]="ja",2,IF(MitarbeiterFTE[[#This Row],[Tech]]="ja",1,IF(MitarbeiterFTE[[#This Row],[Sonst]]="ja",0,"input missing")))</f>
        <v>input missing</v>
      </c>
      <c r="AG568" s="130"/>
      <c r="AH568" s="117"/>
      <c r="AI568" s="408"/>
      <c r="AJ568" s="404"/>
      <c r="AK568" s="412"/>
      <c r="AL568" s="15" cm="1">
        <f t="array" ref="AL5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8" s="15" t="str">
        <f>IF(Table6[[#This Row],[FT/WE]]=2,"",Table6[[#This Row],[Name]]&amp;Table6[[#This Row],[Tag]])</f>
        <v/>
      </c>
      <c r="AN568" s="117"/>
      <c r="AP568" s="14" t="str">
        <f t="shared" si="18"/>
        <v/>
      </c>
      <c r="AQ568" s="14" t="str">
        <f t="shared" si="19"/>
        <v/>
      </c>
    </row>
    <row r="569" spans="1:43" ht="14.5">
      <c r="A569" s="117"/>
      <c r="B569" s="201"/>
      <c r="C569" s="209"/>
      <c r="D569" s="210"/>
      <c r="E569" s="131"/>
      <c r="F569" s="132"/>
      <c r="G569" s="131"/>
      <c r="H569" s="117"/>
      <c r="I569" s="201"/>
      <c r="J569" s="201"/>
      <c r="K569" s="202"/>
      <c r="L569" s="202"/>
      <c r="M569" s="202"/>
      <c r="N569" s="201"/>
      <c r="O569" s="201"/>
      <c r="P569" s="202"/>
      <c r="Q569" s="202"/>
      <c r="R569" s="207"/>
      <c r="S569" s="204" t="e">
        <f>_xlfn.LET(
_xlpm.ausLJ,_xlfn.XLOOKUP(MitarbeiterFTE[[#This Row],[Name]]&amp;"|"&amp;MitarbeiterFTE[[#This Row],[Jahr]]&amp;"|"&amp;MitarbeiterFTE[[#This Row],[Monat]],#REF!,#REF!,"not found",0,1),
IF(_xlpm.ausLJ="not found","input missing",_xlpm.ausLJ))</f>
        <v>#REF!</v>
      </c>
      <c r="T569" s="204" t="e">
        <f>_xlfn.LET(
_xlpm.ausLJ,_xlfn.XLOOKUP(MitarbeiterFTE[[#This Row],[Name]]&amp;"|"&amp;MitarbeiterFTE[[#This Row],[Jahr]]&amp;"|"&amp;MitarbeiterFTE[[#This Row],[Monat]],#REF!,#REF!,"not found",0,1),
IF(_xlpm.ausLJ="not found","input missing",_xlpm.ausLJ))</f>
        <v>#REF!</v>
      </c>
      <c r="U569" s="205"/>
      <c r="V569" s="40" t="str" cm="1">
        <f t="array" ref="V5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69" s="15" t="str">
        <f>_xlfn.LET(_xlpm.var,MitarbeiterFTE[[#This Row],[Name]]&amp;"|"&amp;MitarbeiterFTE[[#This Row],[Vorhaben]]&amp;"|"&amp;MitarbeiterFTE[[#This Row],[Monat]]&amp;"|"&amp;MitarbeiterFTE[[#This Row],[Jahr]], IF(_xlpm.var="|||","input missing",_xlpm.var))</f>
        <v>input missing</v>
      </c>
      <c r="AB569" s="15" t="e">
        <f>_xlfn.LET(
_xlpm.start,DATE(MitarbeiterFTE[[#This Row],[Jahr]],MitarbeiterFTE[[#This Row],[Monat]],1),
_xlpm.end,EOMONTH(_xlpm.start,0),
NETWORKDAYS(_xlpm.start,_xlpm.end))</f>
        <v>#NUM!</v>
      </c>
      <c r="AC569" s="318" t="e">
        <f>MitarbeiterFTE[[#This Row],[BWD]]-MitarbeiterFTE[[#This Row],[Sum Abwesend]]</f>
        <v>#NUM!</v>
      </c>
      <c r="AD569" s="318">
        <f>SUMIFS(MitarbeiterFTE[BWD],MitarbeiterFTE[Jahr],MitarbeiterFTE[[#This Row],[Jahr]],MitarbeiterFTE[Name],MitarbeiterFTE[[#This Row],[Name]])</f>
        <v>0</v>
      </c>
      <c r="AE569" s="318">
        <f>SUMIFS(MitarbeiterFTE[NWD],MitarbeiterFTE[Jahr],MitarbeiterFTE[[#This Row],[Jahr]],MitarbeiterFTE[Name],MitarbeiterFTE[[#This Row],[Name]])</f>
        <v>0</v>
      </c>
      <c r="AF569" s="15" t="str">
        <f>IF(MitarbeiterFTE[[#This Row],[HS]]="ja",2,IF(MitarbeiterFTE[[#This Row],[Tech]]="ja",1,IF(MitarbeiterFTE[[#This Row],[Sonst]]="ja",0,"input missing")))</f>
        <v>input missing</v>
      </c>
      <c r="AG569" s="130"/>
      <c r="AH569" s="117"/>
      <c r="AI569" s="408"/>
      <c r="AJ569" s="404"/>
      <c r="AK569" s="412"/>
      <c r="AL569" s="15" cm="1">
        <f t="array" ref="AL5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69" s="15" t="str">
        <f>IF(Table6[[#This Row],[FT/WE]]=2,"",Table6[[#This Row],[Name]]&amp;Table6[[#This Row],[Tag]])</f>
        <v/>
      </c>
      <c r="AN569" s="117"/>
      <c r="AP569" s="14" t="str">
        <f t="shared" si="18"/>
        <v/>
      </c>
      <c r="AQ569" s="14" t="str">
        <f t="shared" si="19"/>
        <v/>
      </c>
    </row>
    <row r="570" spans="1:43" ht="14.5">
      <c r="A570" s="117"/>
      <c r="B570" s="201"/>
      <c r="C570" s="209"/>
      <c r="D570" s="210"/>
      <c r="E570" s="131"/>
      <c r="F570" s="132"/>
      <c r="G570" s="131"/>
      <c r="H570" s="117"/>
      <c r="I570" s="201"/>
      <c r="J570" s="201"/>
      <c r="K570" s="202"/>
      <c r="L570" s="202"/>
      <c r="M570" s="202"/>
      <c r="N570" s="201"/>
      <c r="O570" s="201"/>
      <c r="P570" s="202"/>
      <c r="Q570" s="202"/>
      <c r="R570" s="207"/>
      <c r="S570" s="204" t="e">
        <f>_xlfn.LET(
_xlpm.ausLJ,_xlfn.XLOOKUP(MitarbeiterFTE[[#This Row],[Name]]&amp;"|"&amp;MitarbeiterFTE[[#This Row],[Jahr]]&amp;"|"&amp;MitarbeiterFTE[[#This Row],[Monat]],#REF!,#REF!,"not found",0,1),
IF(_xlpm.ausLJ="not found","input missing",_xlpm.ausLJ))</f>
        <v>#REF!</v>
      </c>
      <c r="T570" s="204" t="e">
        <f>_xlfn.LET(
_xlpm.ausLJ,_xlfn.XLOOKUP(MitarbeiterFTE[[#This Row],[Name]]&amp;"|"&amp;MitarbeiterFTE[[#This Row],[Jahr]]&amp;"|"&amp;MitarbeiterFTE[[#This Row],[Monat]],#REF!,#REF!,"not found",0,1),
IF(_xlpm.ausLJ="not found","input missing",_xlpm.ausLJ))</f>
        <v>#REF!</v>
      </c>
      <c r="U570" s="205"/>
      <c r="V570" s="40" t="str" cm="1">
        <f t="array" ref="V5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0" s="15" t="str">
        <f>_xlfn.LET(_xlpm.var,MitarbeiterFTE[[#This Row],[Name]]&amp;"|"&amp;MitarbeiterFTE[[#This Row],[Vorhaben]]&amp;"|"&amp;MitarbeiterFTE[[#This Row],[Monat]]&amp;"|"&amp;MitarbeiterFTE[[#This Row],[Jahr]], IF(_xlpm.var="|||","input missing",_xlpm.var))</f>
        <v>input missing</v>
      </c>
      <c r="AB570" s="15" t="e">
        <f>_xlfn.LET(
_xlpm.start,DATE(MitarbeiterFTE[[#This Row],[Jahr]],MitarbeiterFTE[[#This Row],[Monat]],1),
_xlpm.end,EOMONTH(_xlpm.start,0),
NETWORKDAYS(_xlpm.start,_xlpm.end))</f>
        <v>#NUM!</v>
      </c>
      <c r="AC570" s="318" t="e">
        <f>MitarbeiterFTE[[#This Row],[BWD]]-MitarbeiterFTE[[#This Row],[Sum Abwesend]]</f>
        <v>#NUM!</v>
      </c>
      <c r="AD570" s="318">
        <f>SUMIFS(MitarbeiterFTE[BWD],MitarbeiterFTE[Jahr],MitarbeiterFTE[[#This Row],[Jahr]],MitarbeiterFTE[Name],MitarbeiterFTE[[#This Row],[Name]])</f>
        <v>0</v>
      </c>
      <c r="AE570" s="318">
        <f>SUMIFS(MitarbeiterFTE[NWD],MitarbeiterFTE[Jahr],MitarbeiterFTE[[#This Row],[Jahr]],MitarbeiterFTE[Name],MitarbeiterFTE[[#This Row],[Name]])</f>
        <v>0</v>
      </c>
      <c r="AF570" s="15" t="str">
        <f>IF(MitarbeiterFTE[[#This Row],[HS]]="ja",2,IF(MitarbeiterFTE[[#This Row],[Tech]]="ja",1,IF(MitarbeiterFTE[[#This Row],[Sonst]]="ja",0,"input missing")))</f>
        <v>input missing</v>
      </c>
      <c r="AG570" s="130"/>
      <c r="AH570" s="117"/>
      <c r="AI570" s="408"/>
      <c r="AJ570" s="404"/>
      <c r="AK570" s="412"/>
      <c r="AL570" s="15" cm="1">
        <f t="array" ref="AL5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0" s="15" t="str">
        <f>IF(Table6[[#This Row],[FT/WE]]=2,"",Table6[[#This Row],[Name]]&amp;Table6[[#This Row],[Tag]])</f>
        <v/>
      </c>
      <c r="AN570" s="117"/>
      <c r="AP570" s="14" t="str">
        <f t="shared" si="18"/>
        <v/>
      </c>
      <c r="AQ570" s="14" t="str">
        <f t="shared" si="19"/>
        <v/>
      </c>
    </row>
    <row r="571" spans="1:43" ht="14.5">
      <c r="A571" s="117"/>
      <c r="B571" s="201"/>
      <c r="C571" s="209"/>
      <c r="D571" s="210"/>
      <c r="E571" s="131"/>
      <c r="F571" s="132"/>
      <c r="G571" s="131"/>
      <c r="H571" s="117"/>
      <c r="I571" s="201"/>
      <c r="J571" s="201"/>
      <c r="K571" s="202"/>
      <c r="L571" s="202"/>
      <c r="M571" s="202"/>
      <c r="N571" s="201"/>
      <c r="O571" s="201"/>
      <c r="P571" s="202"/>
      <c r="Q571" s="202"/>
      <c r="R571" s="207"/>
      <c r="S571" s="204" t="e">
        <f>_xlfn.LET(
_xlpm.ausLJ,_xlfn.XLOOKUP(MitarbeiterFTE[[#This Row],[Name]]&amp;"|"&amp;MitarbeiterFTE[[#This Row],[Jahr]]&amp;"|"&amp;MitarbeiterFTE[[#This Row],[Monat]],#REF!,#REF!,"not found",0,1),
IF(_xlpm.ausLJ="not found","input missing",_xlpm.ausLJ))</f>
        <v>#REF!</v>
      </c>
      <c r="T571" s="204" t="e">
        <f>_xlfn.LET(
_xlpm.ausLJ,_xlfn.XLOOKUP(MitarbeiterFTE[[#This Row],[Name]]&amp;"|"&amp;MitarbeiterFTE[[#This Row],[Jahr]]&amp;"|"&amp;MitarbeiterFTE[[#This Row],[Monat]],#REF!,#REF!,"not found",0,1),
IF(_xlpm.ausLJ="not found","input missing",_xlpm.ausLJ))</f>
        <v>#REF!</v>
      </c>
      <c r="U571" s="205"/>
      <c r="V571" s="40" t="str" cm="1">
        <f t="array" ref="V5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1" s="15" t="str">
        <f>_xlfn.LET(_xlpm.var,MitarbeiterFTE[[#This Row],[Name]]&amp;"|"&amp;MitarbeiterFTE[[#This Row],[Vorhaben]]&amp;"|"&amp;MitarbeiterFTE[[#This Row],[Monat]]&amp;"|"&amp;MitarbeiterFTE[[#This Row],[Jahr]], IF(_xlpm.var="|||","input missing",_xlpm.var))</f>
        <v>input missing</v>
      </c>
      <c r="AB571" s="15" t="e">
        <f>_xlfn.LET(
_xlpm.start,DATE(MitarbeiterFTE[[#This Row],[Jahr]],MitarbeiterFTE[[#This Row],[Monat]],1),
_xlpm.end,EOMONTH(_xlpm.start,0),
NETWORKDAYS(_xlpm.start,_xlpm.end))</f>
        <v>#NUM!</v>
      </c>
      <c r="AC571" s="318" t="e">
        <f>MitarbeiterFTE[[#This Row],[BWD]]-MitarbeiterFTE[[#This Row],[Sum Abwesend]]</f>
        <v>#NUM!</v>
      </c>
      <c r="AD571" s="318">
        <f>SUMIFS(MitarbeiterFTE[BWD],MitarbeiterFTE[Jahr],MitarbeiterFTE[[#This Row],[Jahr]],MitarbeiterFTE[Name],MitarbeiterFTE[[#This Row],[Name]])</f>
        <v>0</v>
      </c>
      <c r="AE571" s="318">
        <f>SUMIFS(MitarbeiterFTE[NWD],MitarbeiterFTE[Jahr],MitarbeiterFTE[[#This Row],[Jahr]],MitarbeiterFTE[Name],MitarbeiterFTE[[#This Row],[Name]])</f>
        <v>0</v>
      </c>
      <c r="AF571" s="15" t="str">
        <f>IF(MitarbeiterFTE[[#This Row],[HS]]="ja",2,IF(MitarbeiterFTE[[#This Row],[Tech]]="ja",1,IF(MitarbeiterFTE[[#This Row],[Sonst]]="ja",0,"input missing")))</f>
        <v>input missing</v>
      </c>
      <c r="AG571" s="130"/>
      <c r="AH571" s="117"/>
      <c r="AI571" s="408"/>
      <c r="AJ571" s="404"/>
      <c r="AK571" s="412"/>
      <c r="AL571" s="15" cm="1">
        <f t="array" ref="AL5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1" s="15" t="str">
        <f>IF(Table6[[#This Row],[FT/WE]]=2,"",Table6[[#This Row],[Name]]&amp;Table6[[#This Row],[Tag]])</f>
        <v/>
      </c>
      <c r="AN571" s="117"/>
      <c r="AP571" s="14" t="str">
        <f t="shared" si="18"/>
        <v/>
      </c>
      <c r="AQ571" s="14" t="str">
        <f t="shared" si="19"/>
        <v/>
      </c>
    </row>
    <row r="572" spans="1:43" ht="14.5">
      <c r="A572" s="117"/>
      <c r="B572" s="201"/>
      <c r="C572" s="209"/>
      <c r="D572" s="210"/>
      <c r="E572" s="131"/>
      <c r="F572" s="132"/>
      <c r="G572" s="131"/>
      <c r="H572" s="117"/>
      <c r="I572" s="201"/>
      <c r="J572" s="201"/>
      <c r="K572" s="202"/>
      <c r="L572" s="202"/>
      <c r="M572" s="202"/>
      <c r="N572" s="201"/>
      <c r="O572" s="201"/>
      <c r="P572" s="202"/>
      <c r="Q572" s="202"/>
      <c r="R572" s="207"/>
      <c r="S572" s="204" t="e">
        <f>_xlfn.LET(
_xlpm.ausLJ,_xlfn.XLOOKUP(MitarbeiterFTE[[#This Row],[Name]]&amp;"|"&amp;MitarbeiterFTE[[#This Row],[Jahr]]&amp;"|"&amp;MitarbeiterFTE[[#This Row],[Monat]],#REF!,#REF!,"not found",0,1),
IF(_xlpm.ausLJ="not found","input missing",_xlpm.ausLJ))</f>
        <v>#REF!</v>
      </c>
      <c r="T572" s="204" t="e">
        <f>_xlfn.LET(
_xlpm.ausLJ,_xlfn.XLOOKUP(MitarbeiterFTE[[#This Row],[Name]]&amp;"|"&amp;MitarbeiterFTE[[#This Row],[Jahr]]&amp;"|"&amp;MitarbeiterFTE[[#This Row],[Monat]],#REF!,#REF!,"not found",0,1),
IF(_xlpm.ausLJ="not found","input missing",_xlpm.ausLJ))</f>
        <v>#REF!</v>
      </c>
      <c r="U572" s="205"/>
      <c r="V572" s="40" t="str" cm="1">
        <f t="array" ref="V5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2" s="15" t="str">
        <f>_xlfn.LET(_xlpm.var,MitarbeiterFTE[[#This Row],[Name]]&amp;"|"&amp;MitarbeiterFTE[[#This Row],[Vorhaben]]&amp;"|"&amp;MitarbeiterFTE[[#This Row],[Monat]]&amp;"|"&amp;MitarbeiterFTE[[#This Row],[Jahr]], IF(_xlpm.var="|||","input missing",_xlpm.var))</f>
        <v>input missing</v>
      </c>
      <c r="AB572" s="15" t="e">
        <f>_xlfn.LET(
_xlpm.start,DATE(MitarbeiterFTE[[#This Row],[Jahr]],MitarbeiterFTE[[#This Row],[Monat]],1),
_xlpm.end,EOMONTH(_xlpm.start,0),
NETWORKDAYS(_xlpm.start,_xlpm.end))</f>
        <v>#NUM!</v>
      </c>
      <c r="AC572" s="318" t="e">
        <f>MitarbeiterFTE[[#This Row],[BWD]]-MitarbeiterFTE[[#This Row],[Sum Abwesend]]</f>
        <v>#NUM!</v>
      </c>
      <c r="AD572" s="318">
        <f>SUMIFS(MitarbeiterFTE[BWD],MitarbeiterFTE[Jahr],MitarbeiterFTE[[#This Row],[Jahr]],MitarbeiterFTE[Name],MitarbeiterFTE[[#This Row],[Name]])</f>
        <v>0</v>
      </c>
      <c r="AE572" s="318">
        <f>SUMIFS(MitarbeiterFTE[NWD],MitarbeiterFTE[Jahr],MitarbeiterFTE[[#This Row],[Jahr]],MitarbeiterFTE[Name],MitarbeiterFTE[[#This Row],[Name]])</f>
        <v>0</v>
      </c>
      <c r="AF572" s="15" t="str">
        <f>IF(MitarbeiterFTE[[#This Row],[HS]]="ja",2,IF(MitarbeiterFTE[[#This Row],[Tech]]="ja",1,IF(MitarbeiterFTE[[#This Row],[Sonst]]="ja",0,"input missing")))</f>
        <v>input missing</v>
      </c>
      <c r="AG572" s="130"/>
      <c r="AH572" s="117"/>
      <c r="AI572" s="408"/>
      <c r="AJ572" s="404"/>
      <c r="AK572" s="412"/>
      <c r="AL572" s="15" cm="1">
        <f t="array" ref="AL5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2" s="15" t="str">
        <f>IF(Table6[[#This Row],[FT/WE]]=2,"",Table6[[#This Row],[Name]]&amp;Table6[[#This Row],[Tag]])</f>
        <v/>
      </c>
      <c r="AN572" s="117"/>
      <c r="AP572" s="14" t="str">
        <f t="shared" si="18"/>
        <v/>
      </c>
      <c r="AQ572" s="14" t="str">
        <f t="shared" si="19"/>
        <v/>
      </c>
    </row>
    <row r="573" spans="1:43" ht="14.5">
      <c r="A573" s="117"/>
      <c r="B573" s="201"/>
      <c r="C573" s="209"/>
      <c r="D573" s="210"/>
      <c r="E573" s="131"/>
      <c r="F573" s="132"/>
      <c r="G573" s="131"/>
      <c r="H573" s="117"/>
      <c r="I573" s="201"/>
      <c r="J573" s="201"/>
      <c r="K573" s="202"/>
      <c r="L573" s="202"/>
      <c r="M573" s="202"/>
      <c r="N573" s="201"/>
      <c r="O573" s="201"/>
      <c r="P573" s="202"/>
      <c r="Q573" s="202"/>
      <c r="R573" s="207"/>
      <c r="S573" s="204" t="e">
        <f>_xlfn.LET(
_xlpm.ausLJ,_xlfn.XLOOKUP(MitarbeiterFTE[[#This Row],[Name]]&amp;"|"&amp;MitarbeiterFTE[[#This Row],[Jahr]]&amp;"|"&amp;MitarbeiterFTE[[#This Row],[Monat]],#REF!,#REF!,"not found",0,1),
IF(_xlpm.ausLJ="not found","input missing",_xlpm.ausLJ))</f>
        <v>#REF!</v>
      </c>
      <c r="T573" s="204" t="e">
        <f>_xlfn.LET(
_xlpm.ausLJ,_xlfn.XLOOKUP(MitarbeiterFTE[[#This Row],[Name]]&amp;"|"&amp;MitarbeiterFTE[[#This Row],[Jahr]]&amp;"|"&amp;MitarbeiterFTE[[#This Row],[Monat]],#REF!,#REF!,"not found",0,1),
IF(_xlpm.ausLJ="not found","input missing",_xlpm.ausLJ))</f>
        <v>#REF!</v>
      </c>
      <c r="U573" s="205"/>
      <c r="V573" s="40" t="str" cm="1">
        <f t="array" ref="V5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3" s="15" t="str">
        <f>_xlfn.LET(_xlpm.var,MitarbeiterFTE[[#This Row],[Name]]&amp;"|"&amp;MitarbeiterFTE[[#This Row],[Vorhaben]]&amp;"|"&amp;MitarbeiterFTE[[#This Row],[Monat]]&amp;"|"&amp;MitarbeiterFTE[[#This Row],[Jahr]], IF(_xlpm.var="|||","input missing",_xlpm.var))</f>
        <v>input missing</v>
      </c>
      <c r="AB573" s="15" t="e">
        <f>_xlfn.LET(
_xlpm.start,DATE(MitarbeiterFTE[[#This Row],[Jahr]],MitarbeiterFTE[[#This Row],[Monat]],1),
_xlpm.end,EOMONTH(_xlpm.start,0),
NETWORKDAYS(_xlpm.start,_xlpm.end))</f>
        <v>#NUM!</v>
      </c>
      <c r="AC573" s="318" t="e">
        <f>MitarbeiterFTE[[#This Row],[BWD]]-MitarbeiterFTE[[#This Row],[Sum Abwesend]]</f>
        <v>#NUM!</v>
      </c>
      <c r="AD573" s="318">
        <f>SUMIFS(MitarbeiterFTE[BWD],MitarbeiterFTE[Jahr],MitarbeiterFTE[[#This Row],[Jahr]],MitarbeiterFTE[Name],MitarbeiterFTE[[#This Row],[Name]])</f>
        <v>0</v>
      </c>
      <c r="AE573" s="318">
        <f>SUMIFS(MitarbeiterFTE[NWD],MitarbeiterFTE[Jahr],MitarbeiterFTE[[#This Row],[Jahr]],MitarbeiterFTE[Name],MitarbeiterFTE[[#This Row],[Name]])</f>
        <v>0</v>
      </c>
      <c r="AF573" s="15" t="str">
        <f>IF(MitarbeiterFTE[[#This Row],[HS]]="ja",2,IF(MitarbeiterFTE[[#This Row],[Tech]]="ja",1,IF(MitarbeiterFTE[[#This Row],[Sonst]]="ja",0,"input missing")))</f>
        <v>input missing</v>
      </c>
      <c r="AG573" s="130"/>
      <c r="AH573" s="117"/>
      <c r="AI573" s="408"/>
      <c r="AJ573" s="404"/>
      <c r="AK573" s="412"/>
      <c r="AL573" s="15" cm="1">
        <f t="array" ref="AL5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3" s="15" t="str">
        <f>IF(Table6[[#This Row],[FT/WE]]=2,"",Table6[[#This Row],[Name]]&amp;Table6[[#This Row],[Tag]])</f>
        <v/>
      </c>
      <c r="AN573" s="117"/>
      <c r="AP573" s="14" t="str">
        <f t="shared" si="18"/>
        <v/>
      </c>
      <c r="AQ573" s="14" t="str">
        <f t="shared" si="19"/>
        <v/>
      </c>
    </row>
    <row r="574" spans="1:43" ht="14.5">
      <c r="A574" s="117"/>
      <c r="B574" s="201"/>
      <c r="C574" s="209"/>
      <c r="D574" s="210"/>
      <c r="E574" s="131"/>
      <c r="F574" s="132"/>
      <c r="G574" s="131"/>
      <c r="H574" s="117"/>
      <c r="I574" s="201"/>
      <c r="J574" s="201"/>
      <c r="K574" s="202"/>
      <c r="L574" s="202"/>
      <c r="M574" s="202"/>
      <c r="N574" s="201"/>
      <c r="O574" s="201"/>
      <c r="P574" s="202"/>
      <c r="Q574" s="202"/>
      <c r="R574" s="207"/>
      <c r="S574" s="204" t="e">
        <f>_xlfn.LET(
_xlpm.ausLJ,_xlfn.XLOOKUP(MitarbeiterFTE[[#This Row],[Name]]&amp;"|"&amp;MitarbeiterFTE[[#This Row],[Jahr]]&amp;"|"&amp;MitarbeiterFTE[[#This Row],[Monat]],#REF!,#REF!,"not found",0,1),
IF(_xlpm.ausLJ="not found","input missing",_xlpm.ausLJ))</f>
        <v>#REF!</v>
      </c>
      <c r="T574" s="204" t="e">
        <f>_xlfn.LET(
_xlpm.ausLJ,_xlfn.XLOOKUP(MitarbeiterFTE[[#This Row],[Name]]&amp;"|"&amp;MitarbeiterFTE[[#This Row],[Jahr]]&amp;"|"&amp;MitarbeiterFTE[[#This Row],[Monat]],#REF!,#REF!,"not found",0,1),
IF(_xlpm.ausLJ="not found","input missing",_xlpm.ausLJ))</f>
        <v>#REF!</v>
      </c>
      <c r="U574" s="205"/>
      <c r="V574" s="40" t="str" cm="1">
        <f t="array" ref="V5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4" s="15" t="str">
        <f>_xlfn.LET(_xlpm.var,MitarbeiterFTE[[#This Row],[Name]]&amp;"|"&amp;MitarbeiterFTE[[#This Row],[Vorhaben]]&amp;"|"&amp;MitarbeiterFTE[[#This Row],[Monat]]&amp;"|"&amp;MitarbeiterFTE[[#This Row],[Jahr]], IF(_xlpm.var="|||","input missing",_xlpm.var))</f>
        <v>input missing</v>
      </c>
      <c r="AB574" s="15" t="e">
        <f>_xlfn.LET(
_xlpm.start,DATE(MitarbeiterFTE[[#This Row],[Jahr]],MitarbeiterFTE[[#This Row],[Monat]],1),
_xlpm.end,EOMONTH(_xlpm.start,0),
NETWORKDAYS(_xlpm.start,_xlpm.end))</f>
        <v>#NUM!</v>
      </c>
      <c r="AC574" s="318" t="e">
        <f>MitarbeiterFTE[[#This Row],[BWD]]-MitarbeiterFTE[[#This Row],[Sum Abwesend]]</f>
        <v>#NUM!</v>
      </c>
      <c r="AD574" s="318">
        <f>SUMIFS(MitarbeiterFTE[BWD],MitarbeiterFTE[Jahr],MitarbeiterFTE[[#This Row],[Jahr]],MitarbeiterFTE[Name],MitarbeiterFTE[[#This Row],[Name]])</f>
        <v>0</v>
      </c>
      <c r="AE574" s="318">
        <f>SUMIFS(MitarbeiterFTE[NWD],MitarbeiterFTE[Jahr],MitarbeiterFTE[[#This Row],[Jahr]],MitarbeiterFTE[Name],MitarbeiterFTE[[#This Row],[Name]])</f>
        <v>0</v>
      </c>
      <c r="AF574" s="15" t="str">
        <f>IF(MitarbeiterFTE[[#This Row],[HS]]="ja",2,IF(MitarbeiterFTE[[#This Row],[Tech]]="ja",1,IF(MitarbeiterFTE[[#This Row],[Sonst]]="ja",0,"input missing")))</f>
        <v>input missing</v>
      </c>
      <c r="AG574" s="130"/>
      <c r="AH574" s="117"/>
      <c r="AI574" s="408"/>
      <c r="AJ574" s="404"/>
      <c r="AK574" s="412"/>
      <c r="AL574" s="15" cm="1">
        <f t="array" ref="AL5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4" s="15" t="str">
        <f>IF(Table6[[#This Row],[FT/WE]]=2,"",Table6[[#This Row],[Name]]&amp;Table6[[#This Row],[Tag]])</f>
        <v/>
      </c>
      <c r="AN574" s="117"/>
      <c r="AP574" s="14" t="str">
        <f t="shared" si="18"/>
        <v/>
      </c>
      <c r="AQ574" s="14" t="str">
        <f t="shared" si="19"/>
        <v/>
      </c>
    </row>
    <row r="575" spans="1:43" ht="14.5">
      <c r="A575" s="117"/>
      <c r="B575" s="201"/>
      <c r="C575" s="209"/>
      <c r="D575" s="210"/>
      <c r="E575" s="131"/>
      <c r="F575" s="132"/>
      <c r="G575" s="131"/>
      <c r="H575" s="117"/>
      <c r="I575" s="201"/>
      <c r="J575" s="201"/>
      <c r="K575" s="202"/>
      <c r="L575" s="202"/>
      <c r="M575" s="202"/>
      <c r="N575" s="201"/>
      <c r="O575" s="201"/>
      <c r="P575" s="202"/>
      <c r="Q575" s="202"/>
      <c r="R575" s="207"/>
      <c r="S575" s="204" t="e">
        <f>_xlfn.LET(
_xlpm.ausLJ,_xlfn.XLOOKUP(MitarbeiterFTE[[#This Row],[Name]]&amp;"|"&amp;MitarbeiterFTE[[#This Row],[Jahr]]&amp;"|"&amp;MitarbeiterFTE[[#This Row],[Monat]],#REF!,#REF!,"not found",0,1),
IF(_xlpm.ausLJ="not found","input missing",_xlpm.ausLJ))</f>
        <v>#REF!</v>
      </c>
      <c r="T575" s="204" t="e">
        <f>_xlfn.LET(
_xlpm.ausLJ,_xlfn.XLOOKUP(MitarbeiterFTE[[#This Row],[Name]]&amp;"|"&amp;MitarbeiterFTE[[#This Row],[Jahr]]&amp;"|"&amp;MitarbeiterFTE[[#This Row],[Monat]],#REF!,#REF!,"not found",0,1),
IF(_xlpm.ausLJ="not found","input missing",_xlpm.ausLJ))</f>
        <v>#REF!</v>
      </c>
      <c r="U575" s="205"/>
      <c r="V575" s="40" t="str" cm="1">
        <f t="array" ref="V5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5" s="15" t="str">
        <f>_xlfn.LET(_xlpm.var,MitarbeiterFTE[[#This Row],[Name]]&amp;"|"&amp;MitarbeiterFTE[[#This Row],[Vorhaben]]&amp;"|"&amp;MitarbeiterFTE[[#This Row],[Monat]]&amp;"|"&amp;MitarbeiterFTE[[#This Row],[Jahr]], IF(_xlpm.var="|||","input missing",_xlpm.var))</f>
        <v>input missing</v>
      </c>
      <c r="AB575" s="15" t="e">
        <f>_xlfn.LET(
_xlpm.start,DATE(MitarbeiterFTE[[#This Row],[Jahr]],MitarbeiterFTE[[#This Row],[Monat]],1),
_xlpm.end,EOMONTH(_xlpm.start,0),
NETWORKDAYS(_xlpm.start,_xlpm.end))</f>
        <v>#NUM!</v>
      </c>
      <c r="AC575" s="318" t="e">
        <f>MitarbeiterFTE[[#This Row],[BWD]]-MitarbeiterFTE[[#This Row],[Sum Abwesend]]</f>
        <v>#NUM!</v>
      </c>
      <c r="AD575" s="318">
        <f>SUMIFS(MitarbeiterFTE[BWD],MitarbeiterFTE[Jahr],MitarbeiterFTE[[#This Row],[Jahr]],MitarbeiterFTE[Name],MitarbeiterFTE[[#This Row],[Name]])</f>
        <v>0</v>
      </c>
      <c r="AE575" s="318">
        <f>SUMIFS(MitarbeiterFTE[NWD],MitarbeiterFTE[Jahr],MitarbeiterFTE[[#This Row],[Jahr]],MitarbeiterFTE[Name],MitarbeiterFTE[[#This Row],[Name]])</f>
        <v>0</v>
      </c>
      <c r="AF575" s="15" t="str">
        <f>IF(MitarbeiterFTE[[#This Row],[HS]]="ja",2,IF(MitarbeiterFTE[[#This Row],[Tech]]="ja",1,IF(MitarbeiterFTE[[#This Row],[Sonst]]="ja",0,"input missing")))</f>
        <v>input missing</v>
      </c>
      <c r="AG575" s="130"/>
      <c r="AH575" s="117"/>
      <c r="AI575" s="408"/>
      <c r="AJ575" s="404"/>
      <c r="AK575" s="412"/>
      <c r="AL575" s="15" cm="1">
        <f t="array" ref="AL5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5" s="15" t="str">
        <f>IF(Table6[[#This Row],[FT/WE]]=2,"",Table6[[#This Row],[Name]]&amp;Table6[[#This Row],[Tag]])</f>
        <v/>
      </c>
      <c r="AN575" s="117"/>
      <c r="AP575" s="14" t="str">
        <f t="shared" si="18"/>
        <v/>
      </c>
      <c r="AQ575" s="14" t="str">
        <f t="shared" si="19"/>
        <v/>
      </c>
    </row>
    <row r="576" spans="1:43" ht="14.5">
      <c r="A576" s="117"/>
      <c r="B576" s="201"/>
      <c r="C576" s="209"/>
      <c r="D576" s="210"/>
      <c r="E576" s="131"/>
      <c r="F576" s="132"/>
      <c r="G576" s="131"/>
      <c r="H576" s="117"/>
      <c r="I576" s="201"/>
      <c r="J576" s="201"/>
      <c r="K576" s="202"/>
      <c r="L576" s="202"/>
      <c r="M576" s="202"/>
      <c r="N576" s="201"/>
      <c r="O576" s="201"/>
      <c r="P576" s="202"/>
      <c r="Q576" s="202"/>
      <c r="R576" s="207"/>
      <c r="S576" s="204" t="e">
        <f>_xlfn.LET(
_xlpm.ausLJ,_xlfn.XLOOKUP(MitarbeiterFTE[[#This Row],[Name]]&amp;"|"&amp;MitarbeiterFTE[[#This Row],[Jahr]]&amp;"|"&amp;MitarbeiterFTE[[#This Row],[Monat]],#REF!,#REF!,"not found",0,1),
IF(_xlpm.ausLJ="not found","input missing",_xlpm.ausLJ))</f>
        <v>#REF!</v>
      </c>
      <c r="T576" s="204" t="e">
        <f>_xlfn.LET(
_xlpm.ausLJ,_xlfn.XLOOKUP(MitarbeiterFTE[[#This Row],[Name]]&amp;"|"&amp;MitarbeiterFTE[[#This Row],[Jahr]]&amp;"|"&amp;MitarbeiterFTE[[#This Row],[Monat]],#REF!,#REF!,"not found",0,1),
IF(_xlpm.ausLJ="not found","input missing",_xlpm.ausLJ))</f>
        <v>#REF!</v>
      </c>
      <c r="U576" s="205"/>
      <c r="V576" s="40" t="str" cm="1">
        <f t="array" ref="V5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6" s="15" t="str">
        <f>_xlfn.LET(_xlpm.var,MitarbeiterFTE[[#This Row],[Name]]&amp;"|"&amp;MitarbeiterFTE[[#This Row],[Vorhaben]]&amp;"|"&amp;MitarbeiterFTE[[#This Row],[Monat]]&amp;"|"&amp;MitarbeiterFTE[[#This Row],[Jahr]], IF(_xlpm.var="|||","input missing",_xlpm.var))</f>
        <v>input missing</v>
      </c>
      <c r="AB576" s="15" t="e">
        <f>_xlfn.LET(
_xlpm.start,DATE(MitarbeiterFTE[[#This Row],[Jahr]],MitarbeiterFTE[[#This Row],[Monat]],1),
_xlpm.end,EOMONTH(_xlpm.start,0),
NETWORKDAYS(_xlpm.start,_xlpm.end))</f>
        <v>#NUM!</v>
      </c>
      <c r="AC576" s="318" t="e">
        <f>MitarbeiterFTE[[#This Row],[BWD]]-MitarbeiterFTE[[#This Row],[Sum Abwesend]]</f>
        <v>#NUM!</v>
      </c>
      <c r="AD576" s="318">
        <f>SUMIFS(MitarbeiterFTE[BWD],MitarbeiterFTE[Jahr],MitarbeiterFTE[[#This Row],[Jahr]],MitarbeiterFTE[Name],MitarbeiterFTE[[#This Row],[Name]])</f>
        <v>0</v>
      </c>
      <c r="AE576" s="318">
        <f>SUMIFS(MitarbeiterFTE[NWD],MitarbeiterFTE[Jahr],MitarbeiterFTE[[#This Row],[Jahr]],MitarbeiterFTE[Name],MitarbeiterFTE[[#This Row],[Name]])</f>
        <v>0</v>
      </c>
      <c r="AF576" s="15" t="str">
        <f>IF(MitarbeiterFTE[[#This Row],[HS]]="ja",2,IF(MitarbeiterFTE[[#This Row],[Tech]]="ja",1,IF(MitarbeiterFTE[[#This Row],[Sonst]]="ja",0,"input missing")))</f>
        <v>input missing</v>
      </c>
      <c r="AG576" s="130"/>
      <c r="AH576" s="117"/>
      <c r="AI576" s="408"/>
      <c r="AJ576" s="404"/>
      <c r="AK576" s="412"/>
      <c r="AL576" s="15" cm="1">
        <f t="array" ref="AL5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6" s="15" t="str">
        <f>IF(Table6[[#This Row],[FT/WE]]=2,"",Table6[[#This Row],[Name]]&amp;Table6[[#This Row],[Tag]])</f>
        <v/>
      </c>
      <c r="AN576" s="117"/>
      <c r="AP576" s="14" t="str">
        <f t="shared" si="18"/>
        <v/>
      </c>
      <c r="AQ576" s="14" t="str">
        <f t="shared" si="19"/>
        <v/>
      </c>
    </row>
    <row r="577" spans="1:43" ht="14.5">
      <c r="A577" s="117"/>
      <c r="B577" s="201"/>
      <c r="C577" s="209"/>
      <c r="D577" s="210"/>
      <c r="E577" s="131"/>
      <c r="F577" s="132"/>
      <c r="G577" s="131"/>
      <c r="H577" s="117"/>
      <c r="I577" s="201"/>
      <c r="J577" s="201"/>
      <c r="K577" s="202"/>
      <c r="L577" s="202"/>
      <c r="M577" s="202"/>
      <c r="N577" s="201"/>
      <c r="O577" s="201"/>
      <c r="P577" s="202"/>
      <c r="Q577" s="202"/>
      <c r="R577" s="207"/>
      <c r="S577" s="204" t="e">
        <f>_xlfn.LET(
_xlpm.ausLJ,_xlfn.XLOOKUP(MitarbeiterFTE[[#This Row],[Name]]&amp;"|"&amp;MitarbeiterFTE[[#This Row],[Jahr]]&amp;"|"&amp;MitarbeiterFTE[[#This Row],[Monat]],#REF!,#REF!,"not found",0,1),
IF(_xlpm.ausLJ="not found","input missing",_xlpm.ausLJ))</f>
        <v>#REF!</v>
      </c>
      <c r="T577" s="204" t="e">
        <f>_xlfn.LET(
_xlpm.ausLJ,_xlfn.XLOOKUP(MitarbeiterFTE[[#This Row],[Name]]&amp;"|"&amp;MitarbeiterFTE[[#This Row],[Jahr]]&amp;"|"&amp;MitarbeiterFTE[[#This Row],[Monat]],#REF!,#REF!,"not found",0,1),
IF(_xlpm.ausLJ="not found","input missing",_xlpm.ausLJ))</f>
        <v>#REF!</v>
      </c>
      <c r="U577" s="205"/>
      <c r="V577" s="40" t="str" cm="1">
        <f t="array" ref="V5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7" s="15" t="str">
        <f>_xlfn.LET(_xlpm.var,MitarbeiterFTE[[#This Row],[Name]]&amp;"|"&amp;MitarbeiterFTE[[#This Row],[Vorhaben]]&amp;"|"&amp;MitarbeiterFTE[[#This Row],[Monat]]&amp;"|"&amp;MitarbeiterFTE[[#This Row],[Jahr]], IF(_xlpm.var="|||","input missing",_xlpm.var))</f>
        <v>input missing</v>
      </c>
      <c r="AB577" s="15" t="e">
        <f>_xlfn.LET(
_xlpm.start,DATE(MitarbeiterFTE[[#This Row],[Jahr]],MitarbeiterFTE[[#This Row],[Monat]],1),
_xlpm.end,EOMONTH(_xlpm.start,0),
NETWORKDAYS(_xlpm.start,_xlpm.end))</f>
        <v>#NUM!</v>
      </c>
      <c r="AC577" s="318" t="e">
        <f>MitarbeiterFTE[[#This Row],[BWD]]-MitarbeiterFTE[[#This Row],[Sum Abwesend]]</f>
        <v>#NUM!</v>
      </c>
      <c r="AD577" s="318">
        <f>SUMIFS(MitarbeiterFTE[BWD],MitarbeiterFTE[Jahr],MitarbeiterFTE[[#This Row],[Jahr]],MitarbeiterFTE[Name],MitarbeiterFTE[[#This Row],[Name]])</f>
        <v>0</v>
      </c>
      <c r="AE577" s="318">
        <f>SUMIFS(MitarbeiterFTE[NWD],MitarbeiterFTE[Jahr],MitarbeiterFTE[[#This Row],[Jahr]],MitarbeiterFTE[Name],MitarbeiterFTE[[#This Row],[Name]])</f>
        <v>0</v>
      </c>
      <c r="AF577" s="15" t="str">
        <f>IF(MitarbeiterFTE[[#This Row],[HS]]="ja",2,IF(MitarbeiterFTE[[#This Row],[Tech]]="ja",1,IF(MitarbeiterFTE[[#This Row],[Sonst]]="ja",0,"input missing")))</f>
        <v>input missing</v>
      </c>
      <c r="AG577" s="130"/>
      <c r="AH577" s="117"/>
      <c r="AI577" s="408"/>
      <c r="AJ577" s="404"/>
      <c r="AK577" s="412"/>
      <c r="AL577" s="15" cm="1">
        <f t="array" ref="AL5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7" s="15" t="str">
        <f>IF(Table6[[#This Row],[FT/WE]]=2,"",Table6[[#This Row],[Name]]&amp;Table6[[#This Row],[Tag]])</f>
        <v/>
      </c>
      <c r="AN577" s="117"/>
      <c r="AP577" s="14" t="str">
        <f t="shared" si="18"/>
        <v/>
      </c>
      <c r="AQ577" s="14" t="str">
        <f t="shared" si="19"/>
        <v/>
      </c>
    </row>
    <row r="578" spans="1:43" ht="14.5">
      <c r="A578" s="117"/>
      <c r="B578" s="201"/>
      <c r="C578" s="209"/>
      <c r="D578" s="210"/>
      <c r="E578" s="131"/>
      <c r="F578" s="132"/>
      <c r="G578" s="131"/>
      <c r="H578" s="117"/>
      <c r="I578" s="201"/>
      <c r="J578" s="201"/>
      <c r="K578" s="202"/>
      <c r="L578" s="202"/>
      <c r="M578" s="202"/>
      <c r="N578" s="201"/>
      <c r="O578" s="201"/>
      <c r="P578" s="202"/>
      <c r="Q578" s="202"/>
      <c r="R578" s="207"/>
      <c r="S578" s="204" t="e">
        <f>_xlfn.LET(
_xlpm.ausLJ,_xlfn.XLOOKUP(MitarbeiterFTE[[#This Row],[Name]]&amp;"|"&amp;MitarbeiterFTE[[#This Row],[Jahr]]&amp;"|"&amp;MitarbeiterFTE[[#This Row],[Monat]],#REF!,#REF!,"not found",0,1),
IF(_xlpm.ausLJ="not found","input missing",_xlpm.ausLJ))</f>
        <v>#REF!</v>
      </c>
      <c r="T578" s="204" t="e">
        <f>_xlfn.LET(
_xlpm.ausLJ,_xlfn.XLOOKUP(MitarbeiterFTE[[#This Row],[Name]]&amp;"|"&amp;MitarbeiterFTE[[#This Row],[Jahr]]&amp;"|"&amp;MitarbeiterFTE[[#This Row],[Monat]],#REF!,#REF!,"not found",0,1),
IF(_xlpm.ausLJ="not found","input missing",_xlpm.ausLJ))</f>
        <v>#REF!</v>
      </c>
      <c r="U578" s="205"/>
      <c r="V578" s="40" t="str" cm="1">
        <f t="array" ref="V5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8" s="15" t="str">
        <f>_xlfn.LET(_xlpm.var,MitarbeiterFTE[[#This Row],[Name]]&amp;"|"&amp;MitarbeiterFTE[[#This Row],[Vorhaben]]&amp;"|"&amp;MitarbeiterFTE[[#This Row],[Monat]]&amp;"|"&amp;MitarbeiterFTE[[#This Row],[Jahr]], IF(_xlpm.var="|||","input missing",_xlpm.var))</f>
        <v>input missing</v>
      </c>
      <c r="AB578" s="15" t="e">
        <f>_xlfn.LET(
_xlpm.start,DATE(MitarbeiterFTE[[#This Row],[Jahr]],MitarbeiterFTE[[#This Row],[Monat]],1),
_xlpm.end,EOMONTH(_xlpm.start,0),
NETWORKDAYS(_xlpm.start,_xlpm.end))</f>
        <v>#NUM!</v>
      </c>
      <c r="AC578" s="318" t="e">
        <f>MitarbeiterFTE[[#This Row],[BWD]]-MitarbeiterFTE[[#This Row],[Sum Abwesend]]</f>
        <v>#NUM!</v>
      </c>
      <c r="AD578" s="318">
        <f>SUMIFS(MitarbeiterFTE[BWD],MitarbeiterFTE[Jahr],MitarbeiterFTE[[#This Row],[Jahr]],MitarbeiterFTE[Name],MitarbeiterFTE[[#This Row],[Name]])</f>
        <v>0</v>
      </c>
      <c r="AE578" s="318">
        <f>SUMIFS(MitarbeiterFTE[NWD],MitarbeiterFTE[Jahr],MitarbeiterFTE[[#This Row],[Jahr]],MitarbeiterFTE[Name],MitarbeiterFTE[[#This Row],[Name]])</f>
        <v>0</v>
      </c>
      <c r="AF578" s="15" t="str">
        <f>IF(MitarbeiterFTE[[#This Row],[HS]]="ja",2,IF(MitarbeiterFTE[[#This Row],[Tech]]="ja",1,IF(MitarbeiterFTE[[#This Row],[Sonst]]="ja",0,"input missing")))</f>
        <v>input missing</v>
      </c>
      <c r="AG578" s="130"/>
      <c r="AH578" s="117"/>
      <c r="AI578" s="408"/>
      <c r="AJ578" s="404"/>
      <c r="AK578" s="412"/>
      <c r="AL578" s="15" cm="1">
        <f t="array" ref="AL5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8" s="15" t="str">
        <f>IF(Table6[[#This Row],[FT/WE]]=2,"",Table6[[#This Row],[Name]]&amp;Table6[[#This Row],[Tag]])</f>
        <v/>
      </c>
      <c r="AN578" s="117"/>
      <c r="AP578" s="14" t="str">
        <f t="shared" si="18"/>
        <v/>
      </c>
      <c r="AQ578" s="14" t="str">
        <f t="shared" si="19"/>
        <v/>
      </c>
    </row>
    <row r="579" spans="1:43" ht="14.5">
      <c r="A579" s="117"/>
      <c r="B579" s="201"/>
      <c r="C579" s="209"/>
      <c r="D579" s="210"/>
      <c r="E579" s="131"/>
      <c r="F579" s="132"/>
      <c r="G579" s="131"/>
      <c r="H579" s="117"/>
      <c r="I579" s="201"/>
      <c r="J579" s="201"/>
      <c r="K579" s="202"/>
      <c r="L579" s="202"/>
      <c r="M579" s="202"/>
      <c r="N579" s="201"/>
      <c r="O579" s="201"/>
      <c r="P579" s="202"/>
      <c r="Q579" s="202"/>
      <c r="R579" s="207"/>
      <c r="S579" s="204" t="e">
        <f>_xlfn.LET(
_xlpm.ausLJ,_xlfn.XLOOKUP(MitarbeiterFTE[[#This Row],[Name]]&amp;"|"&amp;MitarbeiterFTE[[#This Row],[Jahr]]&amp;"|"&amp;MitarbeiterFTE[[#This Row],[Monat]],#REF!,#REF!,"not found",0,1),
IF(_xlpm.ausLJ="not found","input missing",_xlpm.ausLJ))</f>
        <v>#REF!</v>
      </c>
      <c r="T579" s="204" t="e">
        <f>_xlfn.LET(
_xlpm.ausLJ,_xlfn.XLOOKUP(MitarbeiterFTE[[#This Row],[Name]]&amp;"|"&amp;MitarbeiterFTE[[#This Row],[Jahr]]&amp;"|"&amp;MitarbeiterFTE[[#This Row],[Monat]],#REF!,#REF!,"not found",0,1),
IF(_xlpm.ausLJ="not found","input missing",_xlpm.ausLJ))</f>
        <v>#REF!</v>
      </c>
      <c r="U579" s="205"/>
      <c r="V579" s="40" t="str" cm="1">
        <f t="array" ref="V5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79" s="15" t="str">
        <f>_xlfn.LET(_xlpm.var,MitarbeiterFTE[[#This Row],[Name]]&amp;"|"&amp;MitarbeiterFTE[[#This Row],[Vorhaben]]&amp;"|"&amp;MitarbeiterFTE[[#This Row],[Monat]]&amp;"|"&amp;MitarbeiterFTE[[#This Row],[Jahr]], IF(_xlpm.var="|||","input missing",_xlpm.var))</f>
        <v>input missing</v>
      </c>
      <c r="AB579" s="15" t="e">
        <f>_xlfn.LET(
_xlpm.start,DATE(MitarbeiterFTE[[#This Row],[Jahr]],MitarbeiterFTE[[#This Row],[Monat]],1),
_xlpm.end,EOMONTH(_xlpm.start,0),
NETWORKDAYS(_xlpm.start,_xlpm.end))</f>
        <v>#NUM!</v>
      </c>
      <c r="AC579" s="318" t="e">
        <f>MitarbeiterFTE[[#This Row],[BWD]]-MitarbeiterFTE[[#This Row],[Sum Abwesend]]</f>
        <v>#NUM!</v>
      </c>
      <c r="AD579" s="318">
        <f>SUMIFS(MitarbeiterFTE[BWD],MitarbeiterFTE[Jahr],MitarbeiterFTE[[#This Row],[Jahr]],MitarbeiterFTE[Name],MitarbeiterFTE[[#This Row],[Name]])</f>
        <v>0</v>
      </c>
      <c r="AE579" s="318">
        <f>SUMIFS(MitarbeiterFTE[NWD],MitarbeiterFTE[Jahr],MitarbeiterFTE[[#This Row],[Jahr]],MitarbeiterFTE[Name],MitarbeiterFTE[[#This Row],[Name]])</f>
        <v>0</v>
      </c>
      <c r="AF579" s="15" t="str">
        <f>IF(MitarbeiterFTE[[#This Row],[HS]]="ja",2,IF(MitarbeiterFTE[[#This Row],[Tech]]="ja",1,IF(MitarbeiterFTE[[#This Row],[Sonst]]="ja",0,"input missing")))</f>
        <v>input missing</v>
      </c>
      <c r="AG579" s="130"/>
      <c r="AH579" s="117"/>
      <c r="AI579" s="408"/>
      <c r="AJ579" s="404"/>
      <c r="AK579" s="412"/>
      <c r="AL579" s="15" cm="1">
        <f t="array" ref="AL5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79" s="15" t="str">
        <f>IF(Table6[[#This Row],[FT/WE]]=2,"",Table6[[#This Row],[Name]]&amp;Table6[[#This Row],[Tag]])</f>
        <v/>
      </c>
      <c r="AN579" s="117"/>
      <c r="AP579" s="14" t="str">
        <f t="shared" si="18"/>
        <v/>
      </c>
      <c r="AQ579" s="14" t="str">
        <f t="shared" si="19"/>
        <v/>
      </c>
    </row>
    <row r="580" spans="1:43" ht="14.5">
      <c r="A580" s="117"/>
      <c r="B580" s="201"/>
      <c r="C580" s="209"/>
      <c r="D580" s="210"/>
      <c r="E580" s="131"/>
      <c r="F580" s="132"/>
      <c r="G580" s="131"/>
      <c r="H580" s="117"/>
      <c r="I580" s="201"/>
      <c r="J580" s="201"/>
      <c r="K580" s="202"/>
      <c r="L580" s="202"/>
      <c r="M580" s="202"/>
      <c r="N580" s="201"/>
      <c r="O580" s="201"/>
      <c r="P580" s="202"/>
      <c r="Q580" s="202"/>
      <c r="R580" s="207"/>
      <c r="S580" s="204" t="e">
        <f>_xlfn.LET(
_xlpm.ausLJ,_xlfn.XLOOKUP(MitarbeiterFTE[[#This Row],[Name]]&amp;"|"&amp;MitarbeiterFTE[[#This Row],[Jahr]]&amp;"|"&amp;MitarbeiterFTE[[#This Row],[Monat]],#REF!,#REF!,"not found",0,1),
IF(_xlpm.ausLJ="not found","input missing",_xlpm.ausLJ))</f>
        <v>#REF!</v>
      </c>
      <c r="T580" s="204" t="e">
        <f>_xlfn.LET(
_xlpm.ausLJ,_xlfn.XLOOKUP(MitarbeiterFTE[[#This Row],[Name]]&amp;"|"&amp;MitarbeiterFTE[[#This Row],[Jahr]]&amp;"|"&amp;MitarbeiterFTE[[#This Row],[Monat]],#REF!,#REF!,"not found",0,1),
IF(_xlpm.ausLJ="not found","input missing",_xlpm.ausLJ))</f>
        <v>#REF!</v>
      </c>
      <c r="U580" s="205"/>
      <c r="V580" s="40" t="str" cm="1">
        <f t="array" ref="V5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0" s="15" t="str">
        <f>_xlfn.LET(_xlpm.var,MitarbeiterFTE[[#This Row],[Name]]&amp;"|"&amp;MitarbeiterFTE[[#This Row],[Vorhaben]]&amp;"|"&amp;MitarbeiterFTE[[#This Row],[Monat]]&amp;"|"&amp;MitarbeiterFTE[[#This Row],[Jahr]], IF(_xlpm.var="|||","input missing",_xlpm.var))</f>
        <v>input missing</v>
      </c>
      <c r="AB580" s="15" t="e">
        <f>_xlfn.LET(
_xlpm.start,DATE(MitarbeiterFTE[[#This Row],[Jahr]],MitarbeiterFTE[[#This Row],[Monat]],1),
_xlpm.end,EOMONTH(_xlpm.start,0),
NETWORKDAYS(_xlpm.start,_xlpm.end))</f>
        <v>#NUM!</v>
      </c>
      <c r="AC580" s="318" t="e">
        <f>MitarbeiterFTE[[#This Row],[BWD]]-MitarbeiterFTE[[#This Row],[Sum Abwesend]]</f>
        <v>#NUM!</v>
      </c>
      <c r="AD580" s="318">
        <f>SUMIFS(MitarbeiterFTE[BWD],MitarbeiterFTE[Jahr],MitarbeiterFTE[[#This Row],[Jahr]],MitarbeiterFTE[Name],MitarbeiterFTE[[#This Row],[Name]])</f>
        <v>0</v>
      </c>
      <c r="AE580" s="318">
        <f>SUMIFS(MitarbeiterFTE[NWD],MitarbeiterFTE[Jahr],MitarbeiterFTE[[#This Row],[Jahr]],MitarbeiterFTE[Name],MitarbeiterFTE[[#This Row],[Name]])</f>
        <v>0</v>
      </c>
      <c r="AF580" s="15" t="str">
        <f>IF(MitarbeiterFTE[[#This Row],[HS]]="ja",2,IF(MitarbeiterFTE[[#This Row],[Tech]]="ja",1,IF(MitarbeiterFTE[[#This Row],[Sonst]]="ja",0,"input missing")))</f>
        <v>input missing</v>
      </c>
      <c r="AG580" s="130"/>
      <c r="AH580" s="117"/>
      <c r="AI580" s="408"/>
      <c r="AJ580" s="404"/>
      <c r="AK580" s="412"/>
      <c r="AL580" s="15" cm="1">
        <f t="array" ref="AL5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0" s="15" t="str">
        <f>IF(Table6[[#This Row],[FT/WE]]=2,"",Table6[[#This Row],[Name]]&amp;Table6[[#This Row],[Tag]])</f>
        <v/>
      </c>
      <c r="AN580" s="117"/>
      <c r="AP580" s="14" t="str">
        <f t="shared" si="18"/>
        <v/>
      </c>
      <c r="AQ580" s="14" t="str">
        <f t="shared" si="19"/>
        <v/>
      </c>
    </row>
    <row r="581" spans="1:43" ht="14.5">
      <c r="A581" s="117"/>
      <c r="B581" s="201"/>
      <c r="C581" s="209"/>
      <c r="D581" s="210"/>
      <c r="E581" s="131"/>
      <c r="F581" s="132"/>
      <c r="G581" s="131"/>
      <c r="H581" s="117"/>
      <c r="I581" s="201"/>
      <c r="J581" s="201"/>
      <c r="K581" s="202"/>
      <c r="L581" s="202"/>
      <c r="M581" s="202"/>
      <c r="N581" s="201"/>
      <c r="O581" s="201"/>
      <c r="P581" s="202"/>
      <c r="Q581" s="202"/>
      <c r="R581" s="207"/>
      <c r="S581" s="204" t="e">
        <f>_xlfn.LET(
_xlpm.ausLJ,_xlfn.XLOOKUP(MitarbeiterFTE[[#This Row],[Name]]&amp;"|"&amp;MitarbeiterFTE[[#This Row],[Jahr]]&amp;"|"&amp;MitarbeiterFTE[[#This Row],[Monat]],#REF!,#REF!,"not found",0,1),
IF(_xlpm.ausLJ="not found","input missing",_xlpm.ausLJ))</f>
        <v>#REF!</v>
      </c>
      <c r="T581" s="204" t="e">
        <f>_xlfn.LET(
_xlpm.ausLJ,_xlfn.XLOOKUP(MitarbeiterFTE[[#This Row],[Name]]&amp;"|"&amp;MitarbeiterFTE[[#This Row],[Jahr]]&amp;"|"&amp;MitarbeiterFTE[[#This Row],[Monat]],#REF!,#REF!,"not found",0,1),
IF(_xlpm.ausLJ="not found","input missing",_xlpm.ausLJ))</f>
        <v>#REF!</v>
      </c>
      <c r="U581" s="205"/>
      <c r="V581" s="40" t="str" cm="1">
        <f t="array" ref="V5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1" s="15" t="str">
        <f>_xlfn.LET(_xlpm.var,MitarbeiterFTE[[#This Row],[Name]]&amp;"|"&amp;MitarbeiterFTE[[#This Row],[Vorhaben]]&amp;"|"&amp;MitarbeiterFTE[[#This Row],[Monat]]&amp;"|"&amp;MitarbeiterFTE[[#This Row],[Jahr]], IF(_xlpm.var="|||","input missing",_xlpm.var))</f>
        <v>input missing</v>
      </c>
      <c r="AB581" s="15" t="e">
        <f>_xlfn.LET(
_xlpm.start,DATE(MitarbeiterFTE[[#This Row],[Jahr]],MitarbeiterFTE[[#This Row],[Monat]],1),
_xlpm.end,EOMONTH(_xlpm.start,0),
NETWORKDAYS(_xlpm.start,_xlpm.end))</f>
        <v>#NUM!</v>
      </c>
      <c r="AC581" s="318" t="e">
        <f>MitarbeiterFTE[[#This Row],[BWD]]-MitarbeiterFTE[[#This Row],[Sum Abwesend]]</f>
        <v>#NUM!</v>
      </c>
      <c r="AD581" s="318">
        <f>SUMIFS(MitarbeiterFTE[BWD],MitarbeiterFTE[Jahr],MitarbeiterFTE[[#This Row],[Jahr]],MitarbeiterFTE[Name],MitarbeiterFTE[[#This Row],[Name]])</f>
        <v>0</v>
      </c>
      <c r="AE581" s="318">
        <f>SUMIFS(MitarbeiterFTE[NWD],MitarbeiterFTE[Jahr],MitarbeiterFTE[[#This Row],[Jahr]],MitarbeiterFTE[Name],MitarbeiterFTE[[#This Row],[Name]])</f>
        <v>0</v>
      </c>
      <c r="AF581" s="15" t="str">
        <f>IF(MitarbeiterFTE[[#This Row],[HS]]="ja",2,IF(MitarbeiterFTE[[#This Row],[Tech]]="ja",1,IF(MitarbeiterFTE[[#This Row],[Sonst]]="ja",0,"input missing")))</f>
        <v>input missing</v>
      </c>
      <c r="AG581" s="130"/>
      <c r="AH581" s="117"/>
      <c r="AI581" s="408"/>
      <c r="AJ581" s="404"/>
      <c r="AK581" s="412"/>
      <c r="AL581" s="15" cm="1">
        <f t="array" ref="AL5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1" s="15" t="str">
        <f>IF(Table6[[#This Row],[FT/WE]]=2,"",Table6[[#This Row],[Name]]&amp;Table6[[#This Row],[Tag]])</f>
        <v/>
      </c>
      <c r="AN581" s="117"/>
      <c r="AP581" s="14" t="str">
        <f t="shared" si="18"/>
        <v/>
      </c>
      <c r="AQ581" s="14" t="str">
        <f t="shared" si="19"/>
        <v/>
      </c>
    </row>
    <row r="582" spans="1:43" ht="14.5">
      <c r="A582" s="117"/>
      <c r="B582" s="201"/>
      <c r="C582" s="209"/>
      <c r="D582" s="210"/>
      <c r="E582" s="131"/>
      <c r="F582" s="132"/>
      <c r="G582" s="131"/>
      <c r="H582" s="117"/>
      <c r="I582" s="201"/>
      <c r="J582" s="201"/>
      <c r="K582" s="202"/>
      <c r="L582" s="202"/>
      <c r="M582" s="202"/>
      <c r="N582" s="201"/>
      <c r="O582" s="201"/>
      <c r="P582" s="202"/>
      <c r="Q582" s="202"/>
      <c r="R582" s="207"/>
      <c r="S582" s="204" t="e">
        <f>_xlfn.LET(
_xlpm.ausLJ,_xlfn.XLOOKUP(MitarbeiterFTE[[#This Row],[Name]]&amp;"|"&amp;MitarbeiterFTE[[#This Row],[Jahr]]&amp;"|"&amp;MitarbeiterFTE[[#This Row],[Monat]],#REF!,#REF!,"not found",0,1),
IF(_xlpm.ausLJ="not found","input missing",_xlpm.ausLJ))</f>
        <v>#REF!</v>
      </c>
      <c r="T582" s="204" t="e">
        <f>_xlfn.LET(
_xlpm.ausLJ,_xlfn.XLOOKUP(MitarbeiterFTE[[#This Row],[Name]]&amp;"|"&amp;MitarbeiterFTE[[#This Row],[Jahr]]&amp;"|"&amp;MitarbeiterFTE[[#This Row],[Monat]],#REF!,#REF!,"not found",0,1),
IF(_xlpm.ausLJ="not found","input missing",_xlpm.ausLJ))</f>
        <v>#REF!</v>
      </c>
      <c r="U582" s="205"/>
      <c r="V582" s="40" t="str" cm="1">
        <f t="array" ref="V5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2" s="15" t="str">
        <f>_xlfn.LET(_xlpm.var,MitarbeiterFTE[[#This Row],[Name]]&amp;"|"&amp;MitarbeiterFTE[[#This Row],[Vorhaben]]&amp;"|"&amp;MitarbeiterFTE[[#This Row],[Monat]]&amp;"|"&amp;MitarbeiterFTE[[#This Row],[Jahr]], IF(_xlpm.var="|||","input missing",_xlpm.var))</f>
        <v>input missing</v>
      </c>
      <c r="AB582" s="15" t="e">
        <f>_xlfn.LET(
_xlpm.start,DATE(MitarbeiterFTE[[#This Row],[Jahr]],MitarbeiterFTE[[#This Row],[Monat]],1),
_xlpm.end,EOMONTH(_xlpm.start,0),
NETWORKDAYS(_xlpm.start,_xlpm.end))</f>
        <v>#NUM!</v>
      </c>
      <c r="AC582" s="318" t="e">
        <f>MitarbeiterFTE[[#This Row],[BWD]]-MitarbeiterFTE[[#This Row],[Sum Abwesend]]</f>
        <v>#NUM!</v>
      </c>
      <c r="AD582" s="318">
        <f>SUMIFS(MitarbeiterFTE[BWD],MitarbeiterFTE[Jahr],MitarbeiterFTE[[#This Row],[Jahr]],MitarbeiterFTE[Name],MitarbeiterFTE[[#This Row],[Name]])</f>
        <v>0</v>
      </c>
      <c r="AE582" s="318">
        <f>SUMIFS(MitarbeiterFTE[NWD],MitarbeiterFTE[Jahr],MitarbeiterFTE[[#This Row],[Jahr]],MitarbeiterFTE[Name],MitarbeiterFTE[[#This Row],[Name]])</f>
        <v>0</v>
      </c>
      <c r="AF582" s="15" t="str">
        <f>IF(MitarbeiterFTE[[#This Row],[HS]]="ja",2,IF(MitarbeiterFTE[[#This Row],[Tech]]="ja",1,IF(MitarbeiterFTE[[#This Row],[Sonst]]="ja",0,"input missing")))</f>
        <v>input missing</v>
      </c>
      <c r="AG582" s="130"/>
      <c r="AH582" s="117"/>
      <c r="AI582" s="408"/>
      <c r="AJ582" s="404"/>
      <c r="AK582" s="412"/>
      <c r="AL582" s="15" cm="1">
        <f t="array" ref="AL5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2" s="15" t="str">
        <f>IF(Table6[[#This Row],[FT/WE]]=2,"",Table6[[#This Row],[Name]]&amp;Table6[[#This Row],[Tag]])</f>
        <v/>
      </c>
      <c r="AN582" s="117"/>
      <c r="AP582" s="14" t="str">
        <f t="shared" si="18"/>
        <v/>
      </c>
      <c r="AQ582" s="14" t="str">
        <f t="shared" si="19"/>
        <v/>
      </c>
    </row>
    <row r="583" spans="1:43" ht="14.5">
      <c r="A583" s="117"/>
      <c r="B583" s="201"/>
      <c r="C583" s="209"/>
      <c r="D583" s="210"/>
      <c r="E583" s="131"/>
      <c r="F583" s="132"/>
      <c r="G583" s="131"/>
      <c r="H583" s="117"/>
      <c r="I583" s="201"/>
      <c r="J583" s="201"/>
      <c r="K583" s="202"/>
      <c r="L583" s="202"/>
      <c r="M583" s="202"/>
      <c r="N583" s="201"/>
      <c r="O583" s="201"/>
      <c r="P583" s="202"/>
      <c r="Q583" s="202"/>
      <c r="R583" s="207"/>
      <c r="S583" s="204" t="e">
        <f>_xlfn.LET(
_xlpm.ausLJ,_xlfn.XLOOKUP(MitarbeiterFTE[[#This Row],[Name]]&amp;"|"&amp;MitarbeiterFTE[[#This Row],[Jahr]]&amp;"|"&amp;MitarbeiterFTE[[#This Row],[Monat]],#REF!,#REF!,"not found",0,1),
IF(_xlpm.ausLJ="not found","input missing",_xlpm.ausLJ))</f>
        <v>#REF!</v>
      </c>
      <c r="T583" s="204" t="e">
        <f>_xlfn.LET(
_xlpm.ausLJ,_xlfn.XLOOKUP(MitarbeiterFTE[[#This Row],[Name]]&amp;"|"&amp;MitarbeiterFTE[[#This Row],[Jahr]]&amp;"|"&amp;MitarbeiterFTE[[#This Row],[Monat]],#REF!,#REF!,"not found",0,1),
IF(_xlpm.ausLJ="not found","input missing",_xlpm.ausLJ))</f>
        <v>#REF!</v>
      </c>
      <c r="U583" s="205"/>
      <c r="V583" s="40" t="str" cm="1">
        <f t="array" ref="V5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3" s="15" t="str">
        <f>_xlfn.LET(_xlpm.var,MitarbeiterFTE[[#This Row],[Name]]&amp;"|"&amp;MitarbeiterFTE[[#This Row],[Vorhaben]]&amp;"|"&amp;MitarbeiterFTE[[#This Row],[Monat]]&amp;"|"&amp;MitarbeiterFTE[[#This Row],[Jahr]], IF(_xlpm.var="|||","input missing",_xlpm.var))</f>
        <v>input missing</v>
      </c>
      <c r="AB583" s="15" t="e">
        <f>_xlfn.LET(
_xlpm.start,DATE(MitarbeiterFTE[[#This Row],[Jahr]],MitarbeiterFTE[[#This Row],[Monat]],1),
_xlpm.end,EOMONTH(_xlpm.start,0),
NETWORKDAYS(_xlpm.start,_xlpm.end))</f>
        <v>#NUM!</v>
      </c>
      <c r="AC583" s="318" t="e">
        <f>MitarbeiterFTE[[#This Row],[BWD]]-MitarbeiterFTE[[#This Row],[Sum Abwesend]]</f>
        <v>#NUM!</v>
      </c>
      <c r="AD583" s="318">
        <f>SUMIFS(MitarbeiterFTE[BWD],MitarbeiterFTE[Jahr],MitarbeiterFTE[[#This Row],[Jahr]],MitarbeiterFTE[Name],MitarbeiterFTE[[#This Row],[Name]])</f>
        <v>0</v>
      </c>
      <c r="AE583" s="318">
        <f>SUMIFS(MitarbeiterFTE[NWD],MitarbeiterFTE[Jahr],MitarbeiterFTE[[#This Row],[Jahr]],MitarbeiterFTE[Name],MitarbeiterFTE[[#This Row],[Name]])</f>
        <v>0</v>
      </c>
      <c r="AF583" s="15" t="str">
        <f>IF(MitarbeiterFTE[[#This Row],[HS]]="ja",2,IF(MitarbeiterFTE[[#This Row],[Tech]]="ja",1,IF(MitarbeiterFTE[[#This Row],[Sonst]]="ja",0,"input missing")))</f>
        <v>input missing</v>
      </c>
      <c r="AG583" s="130"/>
      <c r="AH583" s="117"/>
      <c r="AI583" s="408"/>
      <c r="AJ583" s="404"/>
      <c r="AK583" s="412"/>
      <c r="AL583" s="15" cm="1">
        <f t="array" ref="AL5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3" s="15" t="str">
        <f>IF(Table6[[#This Row],[FT/WE]]=2,"",Table6[[#This Row],[Name]]&amp;Table6[[#This Row],[Tag]])</f>
        <v/>
      </c>
      <c r="AN583" s="117"/>
      <c r="AP583" s="14" t="str">
        <f t="shared" si="18"/>
        <v/>
      </c>
      <c r="AQ583" s="14" t="str">
        <f t="shared" si="19"/>
        <v/>
      </c>
    </row>
    <row r="584" spans="1:43" ht="14.5">
      <c r="A584" s="117"/>
      <c r="B584" s="201"/>
      <c r="C584" s="209"/>
      <c r="D584" s="210"/>
      <c r="E584" s="131"/>
      <c r="F584" s="132"/>
      <c r="G584" s="131"/>
      <c r="H584" s="117"/>
      <c r="I584" s="201"/>
      <c r="J584" s="201"/>
      <c r="K584" s="202"/>
      <c r="L584" s="202"/>
      <c r="M584" s="202"/>
      <c r="N584" s="201"/>
      <c r="O584" s="201"/>
      <c r="P584" s="202"/>
      <c r="Q584" s="202"/>
      <c r="R584" s="207"/>
      <c r="S584" s="204" t="e">
        <f>_xlfn.LET(
_xlpm.ausLJ,_xlfn.XLOOKUP(MitarbeiterFTE[[#This Row],[Name]]&amp;"|"&amp;MitarbeiterFTE[[#This Row],[Jahr]]&amp;"|"&amp;MitarbeiterFTE[[#This Row],[Monat]],#REF!,#REF!,"not found",0,1),
IF(_xlpm.ausLJ="not found","input missing",_xlpm.ausLJ))</f>
        <v>#REF!</v>
      </c>
      <c r="T584" s="204" t="e">
        <f>_xlfn.LET(
_xlpm.ausLJ,_xlfn.XLOOKUP(MitarbeiterFTE[[#This Row],[Name]]&amp;"|"&amp;MitarbeiterFTE[[#This Row],[Jahr]]&amp;"|"&amp;MitarbeiterFTE[[#This Row],[Monat]],#REF!,#REF!,"not found",0,1),
IF(_xlpm.ausLJ="not found","input missing",_xlpm.ausLJ))</f>
        <v>#REF!</v>
      </c>
      <c r="U584" s="205"/>
      <c r="V584" s="40" t="str" cm="1">
        <f t="array" ref="V5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4" s="15" t="str">
        <f>_xlfn.LET(_xlpm.var,MitarbeiterFTE[[#This Row],[Name]]&amp;"|"&amp;MitarbeiterFTE[[#This Row],[Vorhaben]]&amp;"|"&amp;MitarbeiterFTE[[#This Row],[Monat]]&amp;"|"&amp;MitarbeiterFTE[[#This Row],[Jahr]], IF(_xlpm.var="|||","input missing",_xlpm.var))</f>
        <v>input missing</v>
      </c>
      <c r="AB584" s="15" t="e">
        <f>_xlfn.LET(
_xlpm.start,DATE(MitarbeiterFTE[[#This Row],[Jahr]],MitarbeiterFTE[[#This Row],[Monat]],1),
_xlpm.end,EOMONTH(_xlpm.start,0),
NETWORKDAYS(_xlpm.start,_xlpm.end))</f>
        <v>#NUM!</v>
      </c>
      <c r="AC584" s="318" t="e">
        <f>MitarbeiterFTE[[#This Row],[BWD]]-MitarbeiterFTE[[#This Row],[Sum Abwesend]]</f>
        <v>#NUM!</v>
      </c>
      <c r="AD584" s="318">
        <f>SUMIFS(MitarbeiterFTE[BWD],MitarbeiterFTE[Jahr],MitarbeiterFTE[[#This Row],[Jahr]],MitarbeiterFTE[Name],MitarbeiterFTE[[#This Row],[Name]])</f>
        <v>0</v>
      </c>
      <c r="AE584" s="318">
        <f>SUMIFS(MitarbeiterFTE[NWD],MitarbeiterFTE[Jahr],MitarbeiterFTE[[#This Row],[Jahr]],MitarbeiterFTE[Name],MitarbeiterFTE[[#This Row],[Name]])</f>
        <v>0</v>
      </c>
      <c r="AF584" s="15" t="str">
        <f>IF(MitarbeiterFTE[[#This Row],[HS]]="ja",2,IF(MitarbeiterFTE[[#This Row],[Tech]]="ja",1,IF(MitarbeiterFTE[[#This Row],[Sonst]]="ja",0,"input missing")))</f>
        <v>input missing</v>
      </c>
      <c r="AG584" s="130"/>
      <c r="AH584" s="117"/>
      <c r="AI584" s="408"/>
      <c r="AJ584" s="404"/>
      <c r="AK584" s="412"/>
      <c r="AL584" s="15" cm="1">
        <f t="array" ref="AL5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4" s="15" t="str">
        <f>IF(Table6[[#This Row],[FT/WE]]=2,"",Table6[[#This Row],[Name]]&amp;Table6[[#This Row],[Tag]])</f>
        <v/>
      </c>
      <c r="AN584" s="117"/>
      <c r="AP584" s="14" t="str">
        <f t="shared" si="18"/>
        <v/>
      </c>
      <c r="AQ584" s="14" t="str">
        <f t="shared" si="19"/>
        <v/>
      </c>
    </row>
    <row r="585" spans="1:43" ht="14.5">
      <c r="A585" s="117"/>
      <c r="B585" s="201"/>
      <c r="C585" s="209"/>
      <c r="D585" s="210"/>
      <c r="E585" s="131"/>
      <c r="F585" s="132"/>
      <c r="G585" s="131"/>
      <c r="H585" s="117"/>
      <c r="I585" s="201"/>
      <c r="J585" s="201"/>
      <c r="K585" s="202"/>
      <c r="L585" s="202"/>
      <c r="M585" s="202"/>
      <c r="N585" s="201"/>
      <c r="O585" s="201"/>
      <c r="P585" s="202"/>
      <c r="Q585" s="202"/>
      <c r="R585" s="207"/>
      <c r="S585" s="204" t="e">
        <f>_xlfn.LET(
_xlpm.ausLJ,_xlfn.XLOOKUP(MitarbeiterFTE[[#This Row],[Name]]&amp;"|"&amp;MitarbeiterFTE[[#This Row],[Jahr]]&amp;"|"&amp;MitarbeiterFTE[[#This Row],[Monat]],#REF!,#REF!,"not found",0,1),
IF(_xlpm.ausLJ="not found","input missing",_xlpm.ausLJ))</f>
        <v>#REF!</v>
      </c>
      <c r="T585" s="204" t="e">
        <f>_xlfn.LET(
_xlpm.ausLJ,_xlfn.XLOOKUP(MitarbeiterFTE[[#This Row],[Name]]&amp;"|"&amp;MitarbeiterFTE[[#This Row],[Jahr]]&amp;"|"&amp;MitarbeiterFTE[[#This Row],[Monat]],#REF!,#REF!,"not found",0,1),
IF(_xlpm.ausLJ="not found","input missing",_xlpm.ausLJ))</f>
        <v>#REF!</v>
      </c>
      <c r="U585" s="205"/>
      <c r="V585" s="40" t="str" cm="1">
        <f t="array" ref="V5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5" s="15" t="str">
        <f>_xlfn.LET(_xlpm.var,MitarbeiterFTE[[#This Row],[Name]]&amp;"|"&amp;MitarbeiterFTE[[#This Row],[Vorhaben]]&amp;"|"&amp;MitarbeiterFTE[[#This Row],[Monat]]&amp;"|"&amp;MitarbeiterFTE[[#This Row],[Jahr]], IF(_xlpm.var="|||","input missing",_xlpm.var))</f>
        <v>input missing</v>
      </c>
      <c r="AB585" s="15" t="e">
        <f>_xlfn.LET(
_xlpm.start,DATE(MitarbeiterFTE[[#This Row],[Jahr]],MitarbeiterFTE[[#This Row],[Monat]],1),
_xlpm.end,EOMONTH(_xlpm.start,0),
NETWORKDAYS(_xlpm.start,_xlpm.end))</f>
        <v>#NUM!</v>
      </c>
      <c r="AC585" s="318" t="e">
        <f>MitarbeiterFTE[[#This Row],[BWD]]-MitarbeiterFTE[[#This Row],[Sum Abwesend]]</f>
        <v>#NUM!</v>
      </c>
      <c r="AD585" s="318">
        <f>SUMIFS(MitarbeiterFTE[BWD],MitarbeiterFTE[Jahr],MitarbeiterFTE[[#This Row],[Jahr]],MitarbeiterFTE[Name],MitarbeiterFTE[[#This Row],[Name]])</f>
        <v>0</v>
      </c>
      <c r="AE585" s="318">
        <f>SUMIFS(MitarbeiterFTE[NWD],MitarbeiterFTE[Jahr],MitarbeiterFTE[[#This Row],[Jahr]],MitarbeiterFTE[Name],MitarbeiterFTE[[#This Row],[Name]])</f>
        <v>0</v>
      </c>
      <c r="AF585" s="15" t="str">
        <f>IF(MitarbeiterFTE[[#This Row],[HS]]="ja",2,IF(MitarbeiterFTE[[#This Row],[Tech]]="ja",1,IF(MitarbeiterFTE[[#This Row],[Sonst]]="ja",0,"input missing")))</f>
        <v>input missing</v>
      </c>
      <c r="AG585" s="130"/>
      <c r="AH585" s="117"/>
      <c r="AI585" s="408"/>
      <c r="AJ585" s="404"/>
      <c r="AK585" s="412"/>
      <c r="AL585" s="15" cm="1">
        <f t="array" ref="AL5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5" s="15" t="str">
        <f>IF(Table6[[#This Row],[FT/WE]]=2,"",Table6[[#This Row],[Name]]&amp;Table6[[#This Row],[Tag]])</f>
        <v/>
      </c>
      <c r="AN585" s="117"/>
      <c r="AP585" s="14" t="str">
        <f t="shared" si="18"/>
        <v/>
      </c>
      <c r="AQ585" s="14" t="str">
        <f t="shared" si="19"/>
        <v/>
      </c>
    </row>
    <row r="586" spans="1:43" ht="14.5">
      <c r="A586" s="117"/>
      <c r="B586" s="201"/>
      <c r="C586" s="209"/>
      <c r="D586" s="210"/>
      <c r="E586" s="131"/>
      <c r="F586" s="132"/>
      <c r="G586" s="131"/>
      <c r="H586" s="117"/>
      <c r="I586" s="201"/>
      <c r="J586" s="201"/>
      <c r="K586" s="202"/>
      <c r="L586" s="202"/>
      <c r="M586" s="202"/>
      <c r="N586" s="201"/>
      <c r="O586" s="201"/>
      <c r="P586" s="202"/>
      <c r="Q586" s="202"/>
      <c r="R586" s="207"/>
      <c r="S586" s="204" t="e">
        <f>_xlfn.LET(
_xlpm.ausLJ,_xlfn.XLOOKUP(MitarbeiterFTE[[#This Row],[Name]]&amp;"|"&amp;MitarbeiterFTE[[#This Row],[Jahr]]&amp;"|"&amp;MitarbeiterFTE[[#This Row],[Monat]],#REF!,#REF!,"not found",0,1),
IF(_xlpm.ausLJ="not found","input missing",_xlpm.ausLJ))</f>
        <v>#REF!</v>
      </c>
      <c r="T586" s="204" t="e">
        <f>_xlfn.LET(
_xlpm.ausLJ,_xlfn.XLOOKUP(MitarbeiterFTE[[#This Row],[Name]]&amp;"|"&amp;MitarbeiterFTE[[#This Row],[Jahr]]&amp;"|"&amp;MitarbeiterFTE[[#This Row],[Monat]],#REF!,#REF!,"not found",0,1),
IF(_xlpm.ausLJ="not found","input missing",_xlpm.ausLJ))</f>
        <v>#REF!</v>
      </c>
      <c r="U586" s="205"/>
      <c r="V586" s="40" t="str" cm="1">
        <f t="array" ref="V5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6" s="15" t="str">
        <f>_xlfn.LET(_xlpm.var,MitarbeiterFTE[[#This Row],[Name]]&amp;"|"&amp;MitarbeiterFTE[[#This Row],[Vorhaben]]&amp;"|"&amp;MitarbeiterFTE[[#This Row],[Monat]]&amp;"|"&amp;MitarbeiterFTE[[#This Row],[Jahr]], IF(_xlpm.var="|||","input missing",_xlpm.var))</f>
        <v>input missing</v>
      </c>
      <c r="AB586" s="15" t="e">
        <f>_xlfn.LET(
_xlpm.start,DATE(MitarbeiterFTE[[#This Row],[Jahr]],MitarbeiterFTE[[#This Row],[Monat]],1),
_xlpm.end,EOMONTH(_xlpm.start,0),
NETWORKDAYS(_xlpm.start,_xlpm.end))</f>
        <v>#NUM!</v>
      </c>
      <c r="AC586" s="318" t="e">
        <f>MitarbeiterFTE[[#This Row],[BWD]]-MitarbeiterFTE[[#This Row],[Sum Abwesend]]</f>
        <v>#NUM!</v>
      </c>
      <c r="AD586" s="318">
        <f>SUMIFS(MitarbeiterFTE[BWD],MitarbeiterFTE[Jahr],MitarbeiterFTE[[#This Row],[Jahr]],MitarbeiterFTE[Name],MitarbeiterFTE[[#This Row],[Name]])</f>
        <v>0</v>
      </c>
      <c r="AE586" s="318">
        <f>SUMIFS(MitarbeiterFTE[NWD],MitarbeiterFTE[Jahr],MitarbeiterFTE[[#This Row],[Jahr]],MitarbeiterFTE[Name],MitarbeiterFTE[[#This Row],[Name]])</f>
        <v>0</v>
      </c>
      <c r="AF586" s="15" t="str">
        <f>IF(MitarbeiterFTE[[#This Row],[HS]]="ja",2,IF(MitarbeiterFTE[[#This Row],[Tech]]="ja",1,IF(MitarbeiterFTE[[#This Row],[Sonst]]="ja",0,"input missing")))</f>
        <v>input missing</v>
      </c>
      <c r="AG586" s="130"/>
      <c r="AH586" s="117"/>
      <c r="AI586" s="408"/>
      <c r="AJ586" s="404"/>
      <c r="AK586" s="412"/>
      <c r="AL586" s="15" cm="1">
        <f t="array" ref="AL5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6" s="15" t="str">
        <f>IF(Table6[[#This Row],[FT/WE]]=2,"",Table6[[#This Row],[Name]]&amp;Table6[[#This Row],[Tag]])</f>
        <v/>
      </c>
      <c r="AN586" s="117"/>
      <c r="AP586" s="14" t="str">
        <f t="shared" si="18"/>
        <v/>
      </c>
      <c r="AQ586" s="14" t="str">
        <f t="shared" si="19"/>
        <v/>
      </c>
    </row>
    <row r="587" spans="1:43" ht="14.5">
      <c r="A587" s="117"/>
      <c r="B587" s="201"/>
      <c r="C587" s="209"/>
      <c r="D587" s="210"/>
      <c r="E587" s="131"/>
      <c r="F587" s="132"/>
      <c r="G587" s="131"/>
      <c r="H587" s="117"/>
      <c r="I587" s="201"/>
      <c r="J587" s="201"/>
      <c r="K587" s="202"/>
      <c r="L587" s="202"/>
      <c r="M587" s="202"/>
      <c r="N587" s="201"/>
      <c r="O587" s="201"/>
      <c r="P587" s="202"/>
      <c r="Q587" s="202"/>
      <c r="R587" s="207"/>
      <c r="S587" s="204" t="e">
        <f>_xlfn.LET(
_xlpm.ausLJ,_xlfn.XLOOKUP(MitarbeiterFTE[[#This Row],[Name]]&amp;"|"&amp;MitarbeiterFTE[[#This Row],[Jahr]]&amp;"|"&amp;MitarbeiterFTE[[#This Row],[Monat]],#REF!,#REF!,"not found",0,1),
IF(_xlpm.ausLJ="not found","input missing",_xlpm.ausLJ))</f>
        <v>#REF!</v>
      </c>
      <c r="T587" s="204" t="e">
        <f>_xlfn.LET(
_xlpm.ausLJ,_xlfn.XLOOKUP(MitarbeiterFTE[[#This Row],[Name]]&amp;"|"&amp;MitarbeiterFTE[[#This Row],[Jahr]]&amp;"|"&amp;MitarbeiterFTE[[#This Row],[Monat]],#REF!,#REF!,"not found",0,1),
IF(_xlpm.ausLJ="not found","input missing",_xlpm.ausLJ))</f>
        <v>#REF!</v>
      </c>
      <c r="U587" s="205"/>
      <c r="V587" s="40" t="str" cm="1">
        <f t="array" ref="V5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7" s="15" t="str">
        <f>_xlfn.LET(_xlpm.var,MitarbeiterFTE[[#This Row],[Name]]&amp;"|"&amp;MitarbeiterFTE[[#This Row],[Vorhaben]]&amp;"|"&amp;MitarbeiterFTE[[#This Row],[Monat]]&amp;"|"&amp;MitarbeiterFTE[[#This Row],[Jahr]], IF(_xlpm.var="|||","input missing",_xlpm.var))</f>
        <v>input missing</v>
      </c>
      <c r="AB587" s="15" t="e">
        <f>_xlfn.LET(
_xlpm.start,DATE(MitarbeiterFTE[[#This Row],[Jahr]],MitarbeiterFTE[[#This Row],[Monat]],1),
_xlpm.end,EOMONTH(_xlpm.start,0),
NETWORKDAYS(_xlpm.start,_xlpm.end))</f>
        <v>#NUM!</v>
      </c>
      <c r="AC587" s="318" t="e">
        <f>MitarbeiterFTE[[#This Row],[BWD]]-MitarbeiterFTE[[#This Row],[Sum Abwesend]]</f>
        <v>#NUM!</v>
      </c>
      <c r="AD587" s="318">
        <f>SUMIFS(MitarbeiterFTE[BWD],MitarbeiterFTE[Jahr],MitarbeiterFTE[[#This Row],[Jahr]],MitarbeiterFTE[Name],MitarbeiterFTE[[#This Row],[Name]])</f>
        <v>0</v>
      </c>
      <c r="AE587" s="318">
        <f>SUMIFS(MitarbeiterFTE[NWD],MitarbeiterFTE[Jahr],MitarbeiterFTE[[#This Row],[Jahr]],MitarbeiterFTE[Name],MitarbeiterFTE[[#This Row],[Name]])</f>
        <v>0</v>
      </c>
      <c r="AF587" s="15" t="str">
        <f>IF(MitarbeiterFTE[[#This Row],[HS]]="ja",2,IF(MitarbeiterFTE[[#This Row],[Tech]]="ja",1,IF(MitarbeiterFTE[[#This Row],[Sonst]]="ja",0,"input missing")))</f>
        <v>input missing</v>
      </c>
      <c r="AG587" s="130"/>
      <c r="AH587" s="117"/>
      <c r="AI587" s="408"/>
      <c r="AJ587" s="404"/>
      <c r="AK587" s="412"/>
      <c r="AL587" s="15" cm="1">
        <f t="array" ref="AL5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7" s="15" t="str">
        <f>IF(Table6[[#This Row],[FT/WE]]=2,"",Table6[[#This Row],[Name]]&amp;Table6[[#This Row],[Tag]])</f>
        <v/>
      </c>
      <c r="AN587" s="117"/>
      <c r="AP587" s="14" t="str">
        <f t="shared" si="18"/>
        <v/>
      </c>
      <c r="AQ587" s="14" t="str">
        <f t="shared" si="19"/>
        <v/>
      </c>
    </row>
    <row r="588" spans="1:43" ht="14.5">
      <c r="A588" s="117"/>
      <c r="B588" s="201"/>
      <c r="C588" s="209"/>
      <c r="D588" s="210"/>
      <c r="E588" s="131"/>
      <c r="F588" s="132"/>
      <c r="G588" s="131"/>
      <c r="H588" s="117"/>
      <c r="I588" s="201"/>
      <c r="J588" s="201"/>
      <c r="K588" s="202"/>
      <c r="L588" s="202"/>
      <c r="M588" s="202"/>
      <c r="N588" s="201"/>
      <c r="O588" s="201"/>
      <c r="P588" s="202"/>
      <c r="Q588" s="202"/>
      <c r="R588" s="207"/>
      <c r="S588" s="204" t="e">
        <f>_xlfn.LET(
_xlpm.ausLJ,_xlfn.XLOOKUP(MitarbeiterFTE[[#This Row],[Name]]&amp;"|"&amp;MitarbeiterFTE[[#This Row],[Jahr]]&amp;"|"&amp;MitarbeiterFTE[[#This Row],[Monat]],#REF!,#REF!,"not found",0,1),
IF(_xlpm.ausLJ="not found","input missing",_xlpm.ausLJ))</f>
        <v>#REF!</v>
      </c>
      <c r="T588" s="204" t="e">
        <f>_xlfn.LET(
_xlpm.ausLJ,_xlfn.XLOOKUP(MitarbeiterFTE[[#This Row],[Name]]&amp;"|"&amp;MitarbeiterFTE[[#This Row],[Jahr]]&amp;"|"&amp;MitarbeiterFTE[[#This Row],[Monat]],#REF!,#REF!,"not found",0,1),
IF(_xlpm.ausLJ="not found","input missing",_xlpm.ausLJ))</f>
        <v>#REF!</v>
      </c>
      <c r="U588" s="205"/>
      <c r="V588" s="40" t="str" cm="1">
        <f t="array" ref="V5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8" s="15" t="str">
        <f>_xlfn.LET(_xlpm.var,MitarbeiterFTE[[#This Row],[Name]]&amp;"|"&amp;MitarbeiterFTE[[#This Row],[Vorhaben]]&amp;"|"&amp;MitarbeiterFTE[[#This Row],[Monat]]&amp;"|"&amp;MitarbeiterFTE[[#This Row],[Jahr]], IF(_xlpm.var="|||","input missing",_xlpm.var))</f>
        <v>input missing</v>
      </c>
      <c r="AB588" s="15" t="e">
        <f>_xlfn.LET(
_xlpm.start,DATE(MitarbeiterFTE[[#This Row],[Jahr]],MitarbeiterFTE[[#This Row],[Monat]],1),
_xlpm.end,EOMONTH(_xlpm.start,0),
NETWORKDAYS(_xlpm.start,_xlpm.end))</f>
        <v>#NUM!</v>
      </c>
      <c r="AC588" s="318" t="e">
        <f>MitarbeiterFTE[[#This Row],[BWD]]-MitarbeiterFTE[[#This Row],[Sum Abwesend]]</f>
        <v>#NUM!</v>
      </c>
      <c r="AD588" s="318">
        <f>SUMIFS(MitarbeiterFTE[BWD],MitarbeiterFTE[Jahr],MitarbeiterFTE[[#This Row],[Jahr]],MitarbeiterFTE[Name],MitarbeiterFTE[[#This Row],[Name]])</f>
        <v>0</v>
      </c>
      <c r="AE588" s="318">
        <f>SUMIFS(MitarbeiterFTE[NWD],MitarbeiterFTE[Jahr],MitarbeiterFTE[[#This Row],[Jahr]],MitarbeiterFTE[Name],MitarbeiterFTE[[#This Row],[Name]])</f>
        <v>0</v>
      </c>
      <c r="AF588" s="15" t="str">
        <f>IF(MitarbeiterFTE[[#This Row],[HS]]="ja",2,IF(MitarbeiterFTE[[#This Row],[Tech]]="ja",1,IF(MitarbeiterFTE[[#This Row],[Sonst]]="ja",0,"input missing")))</f>
        <v>input missing</v>
      </c>
      <c r="AG588" s="130"/>
      <c r="AH588" s="117"/>
      <c r="AI588" s="408"/>
      <c r="AJ588" s="404"/>
      <c r="AK588" s="412"/>
      <c r="AL588" s="15" cm="1">
        <f t="array" ref="AL5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8" s="15" t="str">
        <f>IF(Table6[[#This Row],[FT/WE]]=2,"",Table6[[#This Row],[Name]]&amp;Table6[[#This Row],[Tag]])</f>
        <v/>
      </c>
      <c r="AN588" s="117"/>
      <c r="AP588" s="14" t="str">
        <f t="shared" si="18"/>
        <v/>
      </c>
      <c r="AQ588" s="14" t="str">
        <f t="shared" si="19"/>
        <v/>
      </c>
    </row>
    <row r="589" spans="1:43" ht="14.5">
      <c r="A589" s="117"/>
      <c r="B589" s="201"/>
      <c r="C589" s="209"/>
      <c r="D589" s="210"/>
      <c r="E589" s="131"/>
      <c r="F589" s="132"/>
      <c r="G589" s="131"/>
      <c r="H589" s="117"/>
      <c r="I589" s="201"/>
      <c r="J589" s="201"/>
      <c r="K589" s="202"/>
      <c r="L589" s="202"/>
      <c r="M589" s="202"/>
      <c r="N589" s="201"/>
      <c r="O589" s="201"/>
      <c r="P589" s="202"/>
      <c r="Q589" s="202"/>
      <c r="R589" s="207"/>
      <c r="S589" s="204" t="e">
        <f>_xlfn.LET(
_xlpm.ausLJ,_xlfn.XLOOKUP(MitarbeiterFTE[[#This Row],[Name]]&amp;"|"&amp;MitarbeiterFTE[[#This Row],[Jahr]]&amp;"|"&amp;MitarbeiterFTE[[#This Row],[Monat]],#REF!,#REF!,"not found",0,1),
IF(_xlpm.ausLJ="not found","input missing",_xlpm.ausLJ))</f>
        <v>#REF!</v>
      </c>
      <c r="T589" s="204" t="e">
        <f>_xlfn.LET(
_xlpm.ausLJ,_xlfn.XLOOKUP(MitarbeiterFTE[[#This Row],[Name]]&amp;"|"&amp;MitarbeiterFTE[[#This Row],[Jahr]]&amp;"|"&amp;MitarbeiterFTE[[#This Row],[Monat]],#REF!,#REF!,"not found",0,1),
IF(_xlpm.ausLJ="not found","input missing",_xlpm.ausLJ))</f>
        <v>#REF!</v>
      </c>
      <c r="U589" s="205"/>
      <c r="V589" s="40" t="str" cm="1">
        <f t="array" ref="V5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89" s="15" t="str">
        <f>_xlfn.LET(_xlpm.var,MitarbeiterFTE[[#This Row],[Name]]&amp;"|"&amp;MitarbeiterFTE[[#This Row],[Vorhaben]]&amp;"|"&amp;MitarbeiterFTE[[#This Row],[Monat]]&amp;"|"&amp;MitarbeiterFTE[[#This Row],[Jahr]], IF(_xlpm.var="|||","input missing",_xlpm.var))</f>
        <v>input missing</v>
      </c>
      <c r="AB589" s="15" t="e">
        <f>_xlfn.LET(
_xlpm.start,DATE(MitarbeiterFTE[[#This Row],[Jahr]],MitarbeiterFTE[[#This Row],[Monat]],1),
_xlpm.end,EOMONTH(_xlpm.start,0),
NETWORKDAYS(_xlpm.start,_xlpm.end))</f>
        <v>#NUM!</v>
      </c>
      <c r="AC589" s="318" t="e">
        <f>MitarbeiterFTE[[#This Row],[BWD]]-MitarbeiterFTE[[#This Row],[Sum Abwesend]]</f>
        <v>#NUM!</v>
      </c>
      <c r="AD589" s="318">
        <f>SUMIFS(MitarbeiterFTE[BWD],MitarbeiterFTE[Jahr],MitarbeiterFTE[[#This Row],[Jahr]],MitarbeiterFTE[Name],MitarbeiterFTE[[#This Row],[Name]])</f>
        <v>0</v>
      </c>
      <c r="AE589" s="318">
        <f>SUMIFS(MitarbeiterFTE[NWD],MitarbeiterFTE[Jahr],MitarbeiterFTE[[#This Row],[Jahr]],MitarbeiterFTE[Name],MitarbeiterFTE[[#This Row],[Name]])</f>
        <v>0</v>
      </c>
      <c r="AF589" s="15" t="str">
        <f>IF(MitarbeiterFTE[[#This Row],[HS]]="ja",2,IF(MitarbeiterFTE[[#This Row],[Tech]]="ja",1,IF(MitarbeiterFTE[[#This Row],[Sonst]]="ja",0,"input missing")))</f>
        <v>input missing</v>
      </c>
      <c r="AG589" s="130"/>
      <c r="AH589" s="117"/>
      <c r="AI589" s="408"/>
      <c r="AJ589" s="404"/>
      <c r="AK589" s="412"/>
      <c r="AL589" s="15" cm="1">
        <f t="array" ref="AL5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89" s="15" t="str">
        <f>IF(Table6[[#This Row],[FT/WE]]=2,"",Table6[[#This Row],[Name]]&amp;Table6[[#This Row],[Tag]])</f>
        <v/>
      </c>
      <c r="AN589" s="117"/>
      <c r="AP589" s="14" t="str">
        <f t="shared" ref="AP589:AP652" si="20">IF(AO589&amp;"1"&lt;&gt;"1",RIGHT(AO589,4),"")</f>
        <v/>
      </c>
      <c r="AQ589" s="14" t="str">
        <f t="shared" ref="AQ589:AQ652" si="21">IF(AO589&amp;"1"="1","",LEFT(AO589,LEN(AO589)-5))</f>
        <v/>
      </c>
    </row>
    <row r="590" spans="1:43" ht="14.5">
      <c r="A590" s="117"/>
      <c r="B590" s="201"/>
      <c r="C590" s="209"/>
      <c r="D590" s="210"/>
      <c r="E590" s="131"/>
      <c r="F590" s="132"/>
      <c r="G590" s="131"/>
      <c r="H590" s="117"/>
      <c r="I590" s="201"/>
      <c r="J590" s="201"/>
      <c r="K590" s="202"/>
      <c r="L590" s="202"/>
      <c r="M590" s="202"/>
      <c r="N590" s="201"/>
      <c r="O590" s="201"/>
      <c r="P590" s="202"/>
      <c r="Q590" s="202"/>
      <c r="R590" s="207"/>
      <c r="S590" s="204" t="e">
        <f>_xlfn.LET(
_xlpm.ausLJ,_xlfn.XLOOKUP(MitarbeiterFTE[[#This Row],[Name]]&amp;"|"&amp;MitarbeiterFTE[[#This Row],[Jahr]]&amp;"|"&amp;MitarbeiterFTE[[#This Row],[Monat]],#REF!,#REF!,"not found",0,1),
IF(_xlpm.ausLJ="not found","input missing",_xlpm.ausLJ))</f>
        <v>#REF!</v>
      </c>
      <c r="T590" s="204" t="e">
        <f>_xlfn.LET(
_xlpm.ausLJ,_xlfn.XLOOKUP(MitarbeiterFTE[[#This Row],[Name]]&amp;"|"&amp;MitarbeiterFTE[[#This Row],[Jahr]]&amp;"|"&amp;MitarbeiterFTE[[#This Row],[Monat]],#REF!,#REF!,"not found",0,1),
IF(_xlpm.ausLJ="not found","input missing",_xlpm.ausLJ))</f>
        <v>#REF!</v>
      </c>
      <c r="U590" s="205"/>
      <c r="V590" s="40" t="str" cm="1">
        <f t="array" ref="V5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0" s="15" t="str">
        <f>_xlfn.LET(_xlpm.var,MitarbeiterFTE[[#This Row],[Name]]&amp;"|"&amp;MitarbeiterFTE[[#This Row],[Vorhaben]]&amp;"|"&amp;MitarbeiterFTE[[#This Row],[Monat]]&amp;"|"&amp;MitarbeiterFTE[[#This Row],[Jahr]], IF(_xlpm.var="|||","input missing",_xlpm.var))</f>
        <v>input missing</v>
      </c>
      <c r="AB590" s="15" t="e">
        <f>_xlfn.LET(
_xlpm.start,DATE(MitarbeiterFTE[[#This Row],[Jahr]],MitarbeiterFTE[[#This Row],[Monat]],1),
_xlpm.end,EOMONTH(_xlpm.start,0),
NETWORKDAYS(_xlpm.start,_xlpm.end))</f>
        <v>#NUM!</v>
      </c>
      <c r="AC590" s="318" t="e">
        <f>MitarbeiterFTE[[#This Row],[BWD]]-MitarbeiterFTE[[#This Row],[Sum Abwesend]]</f>
        <v>#NUM!</v>
      </c>
      <c r="AD590" s="318">
        <f>SUMIFS(MitarbeiterFTE[BWD],MitarbeiterFTE[Jahr],MitarbeiterFTE[[#This Row],[Jahr]],MitarbeiterFTE[Name],MitarbeiterFTE[[#This Row],[Name]])</f>
        <v>0</v>
      </c>
      <c r="AE590" s="318">
        <f>SUMIFS(MitarbeiterFTE[NWD],MitarbeiterFTE[Jahr],MitarbeiterFTE[[#This Row],[Jahr]],MitarbeiterFTE[Name],MitarbeiterFTE[[#This Row],[Name]])</f>
        <v>0</v>
      </c>
      <c r="AF590" s="15" t="str">
        <f>IF(MitarbeiterFTE[[#This Row],[HS]]="ja",2,IF(MitarbeiterFTE[[#This Row],[Tech]]="ja",1,IF(MitarbeiterFTE[[#This Row],[Sonst]]="ja",0,"input missing")))</f>
        <v>input missing</v>
      </c>
      <c r="AG590" s="130"/>
      <c r="AH590" s="117"/>
      <c r="AI590" s="408"/>
      <c r="AJ590" s="404"/>
      <c r="AK590" s="412"/>
      <c r="AL590" s="15" cm="1">
        <f t="array" ref="AL5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0" s="15" t="str">
        <f>IF(Table6[[#This Row],[FT/WE]]=2,"",Table6[[#This Row],[Name]]&amp;Table6[[#This Row],[Tag]])</f>
        <v/>
      </c>
      <c r="AN590" s="117"/>
      <c r="AP590" s="14" t="str">
        <f t="shared" si="20"/>
        <v/>
      </c>
      <c r="AQ590" s="14" t="str">
        <f t="shared" si="21"/>
        <v/>
      </c>
    </row>
    <row r="591" spans="1:43" ht="14.5">
      <c r="A591" s="117"/>
      <c r="B591" s="201"/>
      <c r="C591" s="209"/>
      <c r="D591" s="210"/>
      <c r="E591" s="131"/>
      <c r="F591" s="132"/>
      <c r="G591" s="131"/>
      <c r="H591" s="117"/>
      <c r="I591" s="201"/>
      <c r="J591" s="201"/>
      <c r="K591" s="202"/>
      <c r="L591" s="202"/>
      <c r="M591" s="202"/>
      <c r="N591" s="201"/>
      <c r="O591" s="201"/>
      <c r="P591" s="202"/>
      <c r="Q591" s="202"/>
      <c r="R591" s="207"/>
      <c r="S591" s="204" t="e">
        <f>_xlfn.LET(
_xlpm.ausLJ,_xlfn.XLOOKUP(MitarbeiterFTE[[#This Row],[Name]]&amp;"|"&amp;MitarbeiterFTE[[#This Row],[Jahr]]&amp;"|"&amp;MitarbeiterFTE[[#This Row],[Monat]],#REF!,#REF!,"not found",0,1),
IF(_xlpm.ausLJ="not found","input missing",_xlpm.ausLJ))</f>
        <v>#REF!</v>
      </c>
      <c r="T591" s="204" t="e">
        <f>_xlfn.LET(
_xlpm.ausLJ,_xlfn.XLOOKUP(MitarbeiterFTE[[#This Row],[Name]]&amp;"|"&amp;MitarbeiterFTE[[#This Row],[Jahr]]&amp;"|"&amp;MitarbeiterFTE[[#This Row],[Monat]],#REF!,#REF!,"not found",0,1),
IF(_xlpm.ausLJ="not found","input missing",_xlpm.ausLJ))</f>
        <v>#REF!</v>
      </c>
      <c r="U591" s="205"/>
      <c r="V591" s="40" t="str" cm="1">
        <f t="array" ref="V5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1" s="15" t="str">
        <f>_xlfn.LET(_xlpm.var,MitarbeiterFTE[[#This Row],[Name]]&amp;"|"&amp;MitarbeiterFTE[[#This Row],[Vorhaben]]&amp;"|"&amp;MitarbeiterFTE[[#This Row],[Monat]]&amp;"|"&amp;MitarbeiterFTE[[#This Row],[Jahr]], IF(_xlpm.var="|||","input missing",_xlpm.var))</f>
        <v>input missing</v>
      </c>
      <c r="AB591" s="15" t="e">
        <f>_xlfn.LET(
_xlpm.start,DATE(MitarbeiterFTE[[#This Row],[Jahr]],MitarbeiterFTE[[#This Row],[Monat]],1),
_xlpm.end,EOMONTH(_xlpm.start,0),
NETWORKDAYS(_xlpm.start,_xlpm.end))</f>
        <v>#NUM!</v>
      </c>
      <c r="AC591" s="318" t="e">
        <f>MitarbeiterFTE[[#This Row],[BWD]]-MitarbeiterFTE[[#This Row],[Sum Abwesend]]</f>
        <v>#NUM!</v>
      </c>
      <c r="AD591" s="318">
        <f>SUMIFS(MitarbeiterFTE[BWD],MitarbeiterFTE[Jahr],MitarbeiterFTE[[#This Row],[Jahr]],MitarbeiterFTE[Name],MitarbeiterFTE[[#This Row],[Name]])</f>
        <v>0</v>
      </c>
      <c r="AE591" s="318">
        <f>SUMIFS(MitarbeiterFTE[NWD],MitarbeiterFTE[Jahr],MitarbeiterFTE[[#This Row],[Jahr]],MitarbeiterFTE[Name],MitarbeiterFTE[[#This Row],[Name]])</f>
        <v>0</v>
      </c>
      <c r="AF591" s="15" t="str">
        <f>IF(MitarbeiterFTE[[#This Row],[HS]]="ja",2,IF(MitarbeiterFTE[[#This Row],[Tech]]="ja",1,IF(MitarbeiterFTE[[#This Row],[Sonst]]="ja",0,"input missing")))</f>
        <v>input missing</v>
      </c>
      <c r="AG591" s="130"/>
      <c r="AH591" s="117"/>
      <c r="AI591" s="408"/>
      <c r="AJ591" s="404"/>
      <c r="AK591" s="412"/>
      <c r="AL591" s="15" cm="1">
        <f t="array" ref="AL5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1" s="15" t="str">
        <f>IF(Table6[[#This Row],[FT/WE]]=2,"",Table6[[#This Row],[Name]]&amp;Table6[[#This Row],[Tag]])</f>
        <v/>
      </c>
      <c r="AN591" s="117"/>
      <c r="AP591" s="14" t="str">
        <f t="shared" si="20"/>
        <v/>
      </c>
      <c r="AQ591" s="14" t="str">
        <f t="shared" si="21"/>
        <v/>
      </c>
    </row>
    <row r="592" spans="1:43" ht="14.5">
      <c r="A592" s="117"/>
      <c r="B592" s="201"/>
      <c r="C592" s="209"/>
      <c r="D592" s="210"/>
      <c r="E592" s="131"/>
      <c r="F592" s="132"/>
      <c r="G592" s="131"/>
      <c r="H592" s="117"/>
      <c r="I592" s="201"/>
      <c r="J592" s="201"/>
      <c r="K592" s="202"/>
      <c r="L592" s="202"/>
      <c r="M592" s="202"/>
      <c r="N592" s="201"/>
      <c r="O592" s="201"/>
      <c r="P592" s="202"/>
      <c r="Q592" s="202"/>
      <c r="R592" s="207"/>
      <c r="S592" s="204" t="e">
        <f>_xlfn.LET(
_xlpm.ausLJ,_xlfn.XLOOKUP(MitarbeiterFTE[[#This Row],[Name]]&amp;"|"&amp;MitarbeiterFTE[[#This Row],[Jahr]]&amp;"|"&amp;MitarbeiterFTE[[#This Row],[Monat]],#REF!,#REF!,"not found",0,1),
IF(_xlpm.ausLJ="not found","input missing",_xlpm.ausLJ))</f>
        <v>#REF!</v>
      </c>
      <c r="T592" s="204" t="e">
        <f>_xlfn.LET(
_xlpm.ausLJ,_xlfn.XLOOKUP(MitarbeiterFTE[[#This Row],[Name]]&amp;"|"&amp;MitarbeiterFTE[[#This Row],[Jahr]]&amp;"|"&amp;MitarbeiterFTE[[#This Row],[Monat]],#REF!,#REF!,"not found",0,1),
IF(_xlpm.ausLJ="not found","input missing",_xlpm.ausLJ))</f>
        <v>#REF!</v>
      </c>
      <c r="U592" s="205"/>
      <c r="V592" s="40" t="str" cm="1">
        <f t="array" ref="V5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2" s="15" t="str">
        <f>_xlfn.LET(_xlpm.var,MitarbeiterFTE[[#This Row],[Name]]&amp;"|"&amp;MitarbeiterFTE[[#This Row],[Vorhaben]]&amp;"|"&amp;MitarbeiterFTE[[#This Row],[Monat]]&amp;"|"&amp;MitarbeiterFTE[[#This Row],[Jahr]], IF(_xlpm.var="|||","input missing",_xlpm.var))</f>
        <v>input missing</v>
      </c>
      <c r="AB592" s="15" t="e">
        <f>_xlfn.LET(
_xlpm.start,DATE(MitarbeiterFTE[[#This Row],[Jahr]],MitarbeiterFTE[[#This Row],[Monat]],1),
_xlpm.end,EOMONTH(_xlpm.start,0),
NETWORKDAYS(_xlpm.start,_xlpm.end))</f>
        <v>#NUM!</v>
      </c>
      <c r="AC592" s="318" t="e">
        <f>MitarbeiterFTE[[#This Row],[BWD]]-MitarbeiterFTE[[#This Row],[Sum Abwesend]]</f>
        <v>#NUM!</v>
      </c>
      <c r="AD592" s="318">
        <f>SUMIFS(MitarbeiterFTE[BWD],MitarbeiterFTE[Jahr],MitarbeiterFTE[[#This Row],[Jahr]],MitarbeiterFTE[Name],MitarbeiterFTE[[#This Row],[Name]])</f>
        <v>0</v>
      </c>
      <c r="AE592" s="318">
        <f>SUMIFS(MitarbeiterFTE[NWD],MitarbeiterFTE[Jahr],MitarbeiterFTE[[#This Row],[Jahr]],MitarbeiterFTE[Name],MitarbeiterFTE[[#This Row],[Name]])</f>
        <v>0</v>
      </c>
      <c r="AF592" s="15" t="str">
        <f>IF(MitarbeiterFTE[[#This Row],[HS]]="ja",2,IF(MitarbeiterFTE[[#This Row],[Tech]]="ja",1,IF(MitarbeiterFTE[[#This Row],[Sonst]]="ja",0,"input missing")))</f>
        <v>input missing</v>
      </c>
      <c r="AG592" s="130"/>
      <c r="AH592" s="117"/>
      <c r="AI592" s="408"/>
      <c r="AJ592" s="404"/>
      <c r="AK592" s="412"/>
      <c r="AL592" s="15" cm="1">
        <f t="array" ref="AL5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2" s="15" t="str">
        <f>IF(Table6[[#This Row],[FT/WE]]=2,"",Table6[[#This Row],[Name]]&amp;Table6[[#This Row],[Tag]])</f>
        <v/>
      </c>
      <c r="AN592" s="117"/>
      <c r="AP592" s="14" t="str">
        <f t="shared" si="20"/>
        <v/>
      </c>
      <c r="AQ592" s="14" t="str">
        <f t="shared" si="21"/>
        <v/>
      </c>
    </row>
    <row r="593" spans="1:43" ht="14.5">
      <c r="A593" s="117"/>
      <c r="B593" s="201"/>
      <c r="C593" s="209"/>
      <c r="D593" s="210"/>
      <c r="E593" s="131"/>
      <c r="F593" s="132"/>
      <c r="G593" s="131"/>
      <c r="H593" s="117"/>
      <c r="I593" s="201"/>
      <c r="J593" s="201"/>
      <c r="K593" s="202"/>
      <c r="L593" s="202"/>
      <c r="M593" s="202"/>
      <c r="N593" s="201"/>
      <c r="O593" s="201"/>
      <c r="P593" s="202"/>
      <c r="Q593" s="202"/>
      <c r="R593" s="207"/>
      <c r="S593" s="204" t="e">
        <f>_xlfn.LET(
_xlpm.ausLJ,_xlfn.XLOOKUP(MitarbeiterFTE[[#This Row],[Name]]&amp;"|"&amp;MitarbeiterFTE[[#This Row],[Jahr]]&amp;"|"&amp;MitarbeiterFTE[[#This Row],[Monat]],#REF!,#REF!,"not found",0,1),
IF(_xlpm.ausLJ="not found","input missing",_xlpm.ausLJ))</f>
        <v>#REF!</v>
      </c>
      <c r="T593" s="204" t="e">
        <f>_xlfn.LET(
_xlpm.ausLJ,_xlfn.XLOOKUP(MitarbeiterFTE[[#This Row],[Name]]&amp;"|"&amp;MitarbeiterFTE[[#This Row],[Jahr]]&amp;"|"&amp;MitarbeiterFTE[[#This Row],[Monat]],#REF!,#REF!,"not found",0,1),
IF(_xlpm.ausLJ="not found","input missing",_xlpm.ausLJ))</f>
        <v>#REF!</v>
      </c>
      <c r="U593" s="205"/>
      <c r="V593" s="40" t="str" cm="1">
        <f t="array" ref="V5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3" s="15" t="str">
        <f>_xlfn.LET(_xlpm.var,MitarbeiterFTE[[#This Row],[Name]]&amp;"|"&amp;MitarbeiterFTE[[#This Row],[Vorhaben]]&amp;"|"&amp;MitarbeiterFTE[[#This Row],[Monat]]&amp;"|"&amp;MitarbeiterFTE[[#This Row],[Jahr]], IF(_xlpm.var="|||","input missing",_xlpm.var))</f>
        <v>input missing</v>
      </c>
      <c r="AB593" s="15" t="e">
        <f>_xlfn.LET(
_xlpm.start,DATE(MitarbeiterFTE[[#This Row],[Jahr]],MitarbeiterFTE[[#This Row],[Monat]],1),
_xlpm.end,EOMONTH(_xlpm.start,0),
NETWORKDAYS(_xlpm.start,_xlpm.end))</f>
        <v>#NUM!</v>
      </c>
      <c r="AC593" s="318" t="e">
        <f>MitarbeiterFTE[[#This Row],[BWD]]-MitarbeiterFTE[[#This Row],[Sum Abwesend]]</f>
        <v>#NUM!</v>
      </c>
      <c r="AD593" s="318">
        <f>SUMIFS(MitarbeiterFTE[BWD],MitarbeiterFTE[Jahr],MitarbeiterFTE[[#This Row],[Jahr]],MitarbeiterFTE[Name],MitarbeiterFTE[[#This Row],[Name]])</f>
        <v>0</v>
      </c>
      <c r="AE593" s="318">
        <f>SUMIFS(MitarbeiterFTE[NWD],MitarbeiterFTE[Jahr],MitarbeiterFTE[[#This Row],[Jahr]],MitarbeiterFTE[Name],MitarbeiterFTE[[#This Row],[Name]])</f>
        <v>0</v>
      </c>
      <c r="AF593" s="15" t="str">
        <f>IF(MitarbeiterFTE[[#This Row],[HS]]="ja",2,IF(MitarbeiterFTE[[#This Row],[Tech]]="ja",1,IF(MitarbeiterFTE[[#This Row],[Sonst]]="ja",0,"input missing")))</f>
        <v>input missing</v>
      </c>
      <c r="AG593" s="130"/>
      <c r="AH593" s="117"/>
      <c r="AI593" s="408"/>
      <c r="AJ593" s="404"/>
      <c r="AK593" s="412"/>
      <c r="AL593" s="15" cm="1">
        <f t="array" ref="AL5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3" s="15" t="str">
        <f>IF(Table6[[#This Row],[FT/WE]]=2,"",Table6[[#This Row],[Name]]&amp;Table6[[#This Row],[Tag]])</f>
        <v/>
      </c>
      <c r="AN593" s="117"/>
      <c r="AP593" s="14" t="str">
        <f t="shared" si="20"/>
        <v/>
      </c>
      <c r="AQ593" s="14" t="str">
        <f t="shared" si="21"/>
        <v/>
      </c>
    </row>
    <row r="594" spans="1:43" ht="14.5">
      <c r="A594" s="117"/>
      <c r="B594" s="201"/>
      <c r="C594" s="209"/>
      <c r="D594" s="210"/>
      <c r="E594" s="131"/>
      <c r="F594" s="132"/>
      <c r="G594" s="131"/>
      <c r="H594" s="117"/>
      <c r="I594" s="201"/>
      <c r="J594" s="201"/>
      <c r="K594" s="202"/>
      <c r="L594" s="202"/>
      <c r="M594" s="202"/>
      <c r="N594" s="201"/>
      <c r="O594" s="201"/>
      <c r="P594" s="202"/>
      <c r="Q594" s="202"/>
      <c r="R594" s="207"/>
      <c r="S594" s="204" t="e">
        <f>_xlfn.LET(
_xlpm.ausLJ,_xlfn.XLOOKUP(MitarbeiterFTE[[#This Row],[Name]]&amp;"|"&amp;MitarbeiterFTE[[#This Row],[Jahr]]&amp;"|"&amp;MitarbeiterFTE[[#This Row],[Monat]],#REF!,#REF!,"not found",0,1),
IF(_xlpm.ausLJ="not found","input missing",_xlpm.ausLJ))</f>
        <v>#REF!</v>
      </c>
      <c r="T594" s="204" t="e">
        <f>_xlfn.LET(
_xlpm.ausLJ,_xlfn.XLOOKUP(MitarbeiterFTE[[#This Row],[Name]]&amp;"|"&amp;MitarbeiterFTE[[#This Row],[Jahr]]&amp;"|"&amp;MitarbeiterFTE[[#This Row],[Monat]],#REF!,#REF!,"not found",0,1),
IF(_xlpm.ausLJ="not found","input missing",_xlpm.ausLJ))</f>
        <v>#REF!</v>
      </c>
      <c r="U594" s="205"/>
      <c r="V594" s="40" t="str" cm="1">
        <f t="array" ref="V5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4" s="15" t="str">
        <f>_xlfn.LET(_xlpm.var,MitarbeiterFTE[[#This Row],[Name]]&amp;"|"&amp;MitarbeiterFTE[[#This Row],[Vorhaben]]&amp;"|"&amp;MitarbeiterFTE[[#This Row],[Monat]]&amp;"|"&amp;MitarbeiterFTE[[#This Row],[Jahr]], IF(_xlpm.var="|||","input missing",_xlpm.var))</f>
        <v>input missing</v>
      </c>
      <c r="AB594" s="15" t="e">
        <f>_xlfn.LET(
_xlpm.start,DATE(MitarbeiterFTE[[#This Row],[Jahr]],MitarbeiterFTE[[#This Row],[Monat]],1),
_xlpm.end,EOMONTH(_xlpm.start,0),
NETWORKDAYS(_xlpm.start,_xlpm.end))</f>
        <v>#NUM!</v>
      </c>
      <c r="AC594" s="318" t="e">
        <f>MitarbeiterFTE[[#This Row],[BWD]]-MitarbeiterFTE[[#This Row],[Sum Abwesend]]</f>
        <v>#NUM!</v>
      </c>
      <c r="AD594" s="318">
        <f>SUMIFS(MitarbeiterFTE[BWD],MitarbeiterFTE[Jahr],MitarbeiterFTE[[#This Row],[Jahr]],MitarbeiterFTE[Name],MitarbeiterFTE[[#This Row],[Name]])</f>
        <v>0</v>
      </c>
      <c r="AE594" s="318">
        <f>SUMIFS(MitarbeiterFTE[NWD],MitarbeiterFTE[Jahr],MitarbeiterFTE[[#This Row],[Jahr]],MitarbeiterFTE[Name],MitarbeiterFTE[[#This Row],[Name]])</f>
        <v>0</v>
      </c>
      <c r="AF594" s="15" t="str">
        <f>IF(MitarbeiterFTE[[#This Row],[HS]]="ja",2,IF(MitarbeiterFTE[[#This Row],[Tech]]="ja",1,IF(MitarbeiterFTE[[#This Row],[Sonst]]="ja",0,"input missing")))</f>
        <v>input missing</v>
      </c>
      <c r="AG594" s="130"/>
      <c r="AH594" s="117"/>
      <c r="AI594" s="408"/>
      <c r="AJ594" s="404"/>
      <c r="AK594" s="412"/>
      <c r="AL594" s="15" cm="1">
        <f t="array" ref="AL5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4" s="15" t="str">
        <f>IF(Table6[[#This Row],[FT/WE]]=2,"",Table6[[#This Row],[Name]]&amp;Table6[[#This Row],[Tag]])</f>
        <v/>
      </c>
      <c r="AN594" s="117"/>
      <c r="AP594" s="14" t="str">
        <f t="shared" si="20"/>
        <v/>
      </c>
      <c r="AQ594" s="14" t="str">
        <f t="shared" si="21"/>
        <v/>
      </c>
    </row>
    <row r="595" spans="1:43" ht="14.5">
      <c r="A595" s="117"/>
      <c r="B595" s="201"/>
      <c r="C595" s="209"/>
      <c r="D595" s="210"/>
      <c r="E595" s="131"/>
      <c r="F595" s="132"/>
      <c r="G595" s="131"/>
      <c r="H595" s="117"/>
      <c r="I595" s="201"/>
      <c r="J595" s="201"/>
      <c r="K595" s="202"/>
      <c r="L595" s="202"/>
      <c r="M595" s="202"/>
      <c r="N595" s="201"/>
      <c r="O595" s="201"/>
      <c r="P595" s="202"/>
      <c r="Q595" s="202"/>
      <c r="R595" s="207"/>
      <c r="S595" s="204" t="e">
        <f>_xlfn.LET(
_xlpm.ausLJ,_xlfn.XLOOKUP(MitarbeiterFTE[[#This Row],[Name]]&amp;"|"&amp;MitarbeiterFTE[[#This Row],[Jahr]]&amp;"|"&amp;MitarbeiterFTE[[#This Row],[Monat]],#REF!,#REF!,"not found",0,1),
IF(_xlpm.ausLJ="not found","input missing",_xlpm.ausLJ))</f>
        <v>#REF!</v>
      </c>
      <c r="T595" s="204" t="e">
        <f>_xlfn.LET(
_xlpm.ausLJ,_xlfn.XLOOKUP(MitarbeiterFTE[[#This Row],[Name]]&amp;"|"&amp;MitarbeiterFTE[[#This Row],[Jahr]]&amp;"|"&amp;MitarbeiterFTE[[#This Row],[Monat]],#REF!,#REF!,"not found",0,1),
IF(_xlpm.ausLJ="not found","input missing",_xlpm.ausLJ))</f>
        <v>#REF!</v>
      </c>
      <c r="U595" s="205"/>
      <c r="V595" s="40" t="str" cm="1">
        <f t="array" ref="V5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5" s="15" t="str">
        <f>_xlfn.LET(_xlpm.var,MitarbeiterFTE[[#This Row],[Name]]&amp;"|"&amp;MitarbeiterFTE[[#This Row],[Vorhaben]]&amp;"|"&amp;MitarbeiterFTE[[#This Row],[Monat]]&amp;"|"&amp;MitarbeiterFTE[[#This Row],[Jahr]], IF(_xlpm.var="|||","input missing",_xlpm.var))</f>
        <v>input missing</v>
      </c>
      <c r="AB595" s="15" t="e">
        <f>_xlfn.LET(
_xlpm.start,DATE(MitarbeiterFTE[[#This Row],[Jahr]],MitarbeiterFTE[[#This Row],[Monat]],1),
_xlpm.end,EOMONTH(_xlpm.start,0),
NETWORKDAYS(_xlpm.start,_xlpm.end))</f>
        <v>#NUM!</v>
      </c>
      <c r="AC595" s="318" t="e">
        <f>MitarbeiterFTE[[#This Row],[BWD]]-MitarbeiterFTE[[#This Row],[Sum Abwesend]]</f>
        <v>#NUM!</v>
      </c>
      <c r="AD595" s="318">
        <f>SUMIFS(MitarbeiterFTE[BWD],MitarbeiterFTE[Jahr],MitarbeiterFTE[[#This Row],[Jahr]],MitarbeiterFTE[Name],MitarbeiterFTE[[#This Row],[Name]])</f>
        <v>0</v>
      </c>
      <c r="AE595" s="318">
        <f>SUMIFS(MitarbeiterFTE[NWD],MitarbeiterFTE[Jahr],MitarbeiterFTE[[#This Row],[Jahr]],MitarbeiterFTE[Name],MitarbeiterFTE[[#This Row],[Name]])</f>
        <v>0</v>
      </c>
      <c r="AF595" s="15" t="str">
        <f>IF(MitarbeiterFTE[[#This Row],[HS]]="ja",2,IF(MitarbeiterFTE[[#This Row],[Tech]]="ja",1,IF(MitarbeiterFTE[[#This Row],[Sonst]]="ja",0,"input missing")))</f>
        <v>input missing</v>
      </c>
      <c r="AG595" s="130"/>
      <c r="AH595" s="117"/>
      <c r="AI595" s="408"/>
      <c r="AJ595" s="404"/>
      <c r="AK595" s="412"/>
      <c r="AL595" s="15" cm="1">
        <f t="array" ref="AL5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5" s="15" t="str">
        <f>IF(Table6[[#This Row],[FT/WE]]=2,"",Table6[[#This Row],[Name]]&amp;Table6[[#This Row],[Tag]])</f>
        <v/>
      </c>
      <c r="AN595" s="117"/>
      <c r="AP595" s="14" t="str">
        <f t="shared" si="20"/>
        <v/>
      </c>
      <c r="AQ595" s="14" t="str">
        <f t="shared" si="21"/>
        <v/>
      </c>
    </row>
    <row r="596" spans="1:43" ht="14.5">
      <c r="A596" s="117"/>
      <c r="B596" s="201"/>
      <c r="C596" s="209"/>
      <c r="D596" s="210"/>
      <c r="E596" s="131"/>
      <c r="F596" s="132"/>
      <c r="G596" s="131"/>
      <c r="H596" s="117"/>
      <c r="I596" s="201"/>
      <c r="J596" s="201"/>
      <c r="K596" s="202"/>
      <c r="L596" s="202"/>
      <c r="M596" s="202"/>
      <c r="N596" s="201"/>
      <c r="O596" s="201"/>
      <c r="P596" s="202"/>
      <c r="Q596" s="202"/>
      <c r="R596" s="207"/>
      <c r="S596" s="204" t="e">
        <f>_xlfn.LET(
_xlpm.ausLJ,_xlfn.XLOOKUP(MitarbeiterFTE[[#This Row],[Name]]&amp;"|"&amp;MitarbeiterFTE[[#This Row],[Jahr]]&amp;"|"&amp;MitarbeiterFTE[[#This Row],[Monat]],#REF!,#REF!,"not found",0,1),
IF(_xlpm.ausLJ="not found","input missing",_xlpm.ausLJ))</f>
        <v>#REF!</v>
      </c>
      <c r="T596" s="204" t="e">
        <f>_xlfn.LET(
_xlpm.ausLJ,_xlfn.XLOOKUP(MitarbeiterFTE[[#This Row],[Name]]&amp;"|"&amp;MitarbeiterFTE[[#This Row],[Jahr]]&amp;"|"&amp;MitarbeiterFTE[[#This Row],[Monat]],#REF!,#REF!,"not found",0,1),
IF(_xlpm.ausLJ="not found","input missing",_xlpm.ausLJ))</f>
        <v>#REF!</v>
      </c>
      <c r="U596" s="205"/>
      <c r="V596" s="40" t="str" cm="1">
        <f t="array" ref="V5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6" s="15" t="str">
        <f>_xlfn.LET(_xlpm.var,MitarbeiterFTE[[#This Row],[Name]]&amp;"|"&amp;MitarbeiterFTE[[#This Row],[Vorhaben]]&amp;"|"&amp;MitarbeiterFTE[[#This Row],[Monat]]&amp;"|"&amp;MitarbeiterFTE[[#This Row],[Jahr]], IF(_xlpm.var="|||","input missing",_xlpm.var))</f>
        <v>input missing</v>
      </c>
      <c r="AB596" s="15" t="e">
        <f>_xlfn.LET(
_xlpm.start,DATE(MitarbeiterFTE[[#This Row],[Jahr]],MitarbeiterFTE[[#This Row],[Monat]],1),
_xlpm.end,EOMONTH(_xlpm.start,0),
NETWORKDAYS(_xlpm.start,_xlpm.end))</f>
        <v>#NUM!</v>
      </c>
      <c r="AC596" s="318" t="e">
        <f>MitarbeiterFTE[[#This Row],[BWD]]-MitarbeiterFTE[[#This Row],[Sum Abwesend]]</f>
        <v>#NUM!</v>
      </c>
      <c r="AD596" s="318">
        <f>SUMIFS(MitarbeiterFTE[BWD],MitarbeiterFTE[Jahr],MitarbeiterFTE[[#This Row],[Jahr]],MitarbeiterFTE[Name],MitarbeiterFTE[[#This Row],[Name]])</f>
        <v>0</v>
      </c>
      <c r="AE596" s="318">
        <f>SUMIFS(MitarbeiterFTE[NWD],MitarbeiterFTE[Jahr],MitarbeiterFTE[[#This Row],[Jahr]],MitarbeiterFTE[Name],MitarbeiterFTE[[#This Row],[Name]])</f>
        <v>0</v>
      </c>
      <c r="AF596" s="15" t="str">
        <f>IF(MitarbeiterFTE[[#This Row],[HS]]="ja",2,IF(MitarbeiterFTE[[#This Row],[Tech]]="ja",1,IF(MitarbeiterFTE[[#This Row],[Sonst]]="ja",0,"input missing")))</f>
        <v>input missing</v>
      </c>
      <c r="AG596" s="130"/>
      <c r="AH596" s="117"/>
      <c r="AI596" s="408"/>
      <c r="AJ596" s="404"/>
      <c r="AK596" s="412"/>
      <c r="AL596" s="15" cm="1">
        <f t="array" ref="AL5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6" s="15" t="str">
        <f>IF(Table6[[#This Row],[FT/WE]]=2,"",Table6[[#This Row],[Name]]&amp;Table6[[#This Row],[Tag]])</f>
        <v/>
      </c>
      <c r="AN596" s="117"/>
      <c r="AP596" s="14" t="str">
        <f t="shared" si="20"/>
        <v/>
      </c>
      <c r="AQ596" s="14" t="str">
        <f t="shared" si="21"/>
        <v/>
      </c>
    </row>
    <row r="597" spans="1:43" ht="14.5">
      <c r="A597" s="117"/>
      <c r="B597" s="201"/>
      <c r="C597" s="209"/>
      <c r="D597" s="210"/>
      <c r="E597" s="131"/>
      <c r="F597" s="132"/>
      <c r="G597" s="131"/>
      <c r="H597" s="117"/>
      <c r="I597" s="201"/>
      <c r="J597" s="201"/>
      <c r="K597" s="202"/>
      <c r="L597" s="202"/>
      <c r="M597" s="202"/>
      <c r="N597" s="201"/>
      <c r="O597" s="201"/>
      <c r="P597" s="202"/>
      <c r="Q597" s="202"/>
      <c r="R597" s="207"/>
      <c r="S597" s="204" t="e">
        <f>_xlfn.LET(
_xlpm.ausLJ,_xlfn.XLOOKUP(MitarbeiterFTE[[#This Row],[Name]]&amp;"|"&amp;MitarbeiterFTE[[#This Row],[Jahr]]&amp;"|"&amp;MitarbeiterFTE[[#This Row],[Monat]],#REF!,#REF!,"not found",0,1),
IF(_xlpm.ausLJ="not found","input missing",_xlpm.ausLJ))</f>
        <v>#REF!</v>
      </c>
      <c r="T597" s="204" t="e">
        <f>_xlfn.LET(
_xlpm.ausLJ,_xlfn.XLOOKUP(MitarbeiterFTE[[#This Row],[Name]]&amp;"|"&amp;MitarbeiterFTE[[#This Row],[Jahr]]&amp;"|"&amp;MitarbeiterFTE[[#This Row],[Monat]],#REF!,#REF!,"not found",0,1),
IF(_xlpm.ausLJ="not found","input missing",_xlpm.ausLJ))</f>
        <v>#REF!</v>
      </c>
      <c r="U597" s="205"/>
      <c r="V597" s="40" t="str" cm="1">
        <f t="array" ref="V5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7" s="15" t="str">
        <f>_xlfn.LET(_xlpm.var,MitarbeiterFTE[[#This Row],[Name]]&amp;"|"&amp;MitarbeiterFTE[[#This Row],[Vorhaben]]&amp;"|"&amp;MitarbeiterFTE[[#This Row],[Monat]]&amp;"|"&amp;MitarbeiterFTE[[#This Row],[Jahr]], IF(_xlpm.var="|||","input missing",_xlpm.var))</f>
        <v>input missing</v>
      </c>
      <c r="AB597" s="15" t="e">
        <f>_xlfn.LET(
_xlpm.start,DATE(MitarbeiterFTE[[#This Row],[Jahr]],MitarbeiterFTE[[#This Row],[Monat]],1),
_xlpm.end,EOMONTH(_xlpm.start,0),
NETWORKDAYS(_xlpm.start,_xlpm.end))</f>
        <v>#NUM!</v>
      </c>
      <c r="AC597" s="318" t="e">
        <f>MitarbeiterFTE[[#This Row],[BWD]]-MitarbeiterFTE[[#This Row],[Sum Abwesend]]</f>
        <v>#NUM!</v>
      </c>
      <c r="AD597" s="318">
        <f>SUMIFS(MitarbeiterFTE[BWD],MitarbeiterFTE[Jahr],MitarbeiterFTE[[#This Row],[Jahr]],MitarbeiterFTE[Name],MitarbeiterFTE[[#This Row],[Name]])</f>
        <v>0</v>
      </c>
      <c r="AE597" s="318">
        <f>SUMIFS(MitarbeiterFTE[NWD],MitarbeiterFTE[Jahr],MitarbeiterFTE[[#This Row],[Jahr]],MitarbeiterFTE[Name],MitarbeiterFTE[[#This Row],[Name]])</f>
        <v>0</v>
      </c>
      <c r="AF597" s="15" t="str">
        <f>IF(MitarbeiterFTE[[#This Row],[HS]]="ja",2,IF(MitarbeiterFTE[[#This Row],[Tech]]="ja",1,IF(MitarbeiterFTE[[#This Row],[Sonst]]="ja",0,"input missing")))</f>
        <v>input missing</v>
      </c>
      <c r="AG597" s="130"/>
      <c r="AH597" s="117"/>
      <c r="AI597" s="408"/>
      <c r="AJ597" s="404"/>
      <c r="AK597" s="412"/>
      <c r="AL597" s="15" cm="1">
        <f t="array" ref="AL5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7" s="15" t="str">
        <f>IF(Table6[[#This Row],[FT/WE]]=2,"",Table6[[#This Row],[Name]]&amp;Table6[[#This Row],[Tag]])</f>
        <v/>
      </c>
      <c r="AN597" s="117"/>
      <c r="AP597" s="14" t="str">
        <f t="shared" si="20"/>
        <v/>
      </c>
      <c r="AQ597" s="14" t="str">
        <f t="shared" si="21"/>
        <v/>
      </c>
    </row>
    <row r="598" spans="1:43" ht="14.5">
      <c r="A598" s="117"/>
      <c r="B598" s="201"/>
      <c r="C598" s="209"/>
      <c r="D598" s="210"/>
      <c r="E598" s="131"/>
      <c r="F598" s="132"/>
      <c r="G598" s="131"/>
      <c r="H598" s="117"/>
      <c r="I598" s="201"/>
      <c r="J598" s="201"/>
      <c r="K598" s="202"/>
      <c r="L598" s="202"/>
      <c r="M598" s="202"/>
      <c r="N598" s="201"/>
      <c r="O598" s="201"/>
      <c r="P598" s="202"/>
      <c r="Q598" s="202"/>
      <c r="R598" s="207"/>
      <c r="S598" s="204" t="e">
        <f>_xlfn.LET(
_xlpm.ausLJ,_xlfn.XLOOKUP(MitarbeiterFTE[[#This Row],[Name]]&amp;"|"&amp;MitarbeiterFTE[[#This Row],[Jahr]]&amp;"|"&amp;MitarbeiterFTE[[#This Row],[Monat]],#REF!,#REF!,"not found",0,1),
IF(_xlpm.ausLJ="not found","input missing",_xlpm.ausLJ))</f>
        <v>#REF!</v>
      </c>
      <c r="T598" s="204" t="e">
        <f>_xlfn.LET(
_xlpm.ausLJ,_xlfn.XLOOKUP(MitarbeiterFTE[[#This Row],[Name]]&amp;"|"&amp;MitarbeiterFTE[[#This Row],[Jahr]]&amp;"|"&amp;MitarbeiterFTE[[#This Row],[Monat]],#REF!,#REF!,"not found",0,1),
IF(_xlpm.ausLJ="not found","input missing",_xlpm.ausLJ))</f>
        <v>#REF!</v>
      </c>
      <c r="U598" s="205"/>
      <c r="V598" s="40" t="str" cm="1">
        <f t="array" ref="V5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8" s="15" t="str">
        <f>_xlfn.LET(_xlpm.var,MitarbeiterFTE[[#This Row],[Name]]&amp;"|"&amp;MitarbeiterFTE[[#This Row],[Vorhaben]]&amp;"|"&amp;MitarbeiterFTE[[#This Row],[Monat]]&amp;"|"&amp;MitarbeiterFTE[[#This Row],[Jahr]], IF(_xlpm.var="|||","input missing",_xlpm.var))</f>
        <v>input missing</v>
      </c>
      <c r="AB598" s="15" t="e">
        <f>_xlfn.LET(
_xlpm.start,DATE(MitarbeiterFTE[[#This Row],[Jahr]],MitarbeiterFTE[[#This Row],[Monat]],1),
_xlpm.end,EOMONTH(_xlpm.start,0),
NETWORKDAYS(_xlpm.start,_xlpm.end))</f>
        <v>#NUM!</v>
      </c>
      <c r="AC598" s="318" t="e">
        <f>MitarbeiterFTE[[#This Row],[BWD]]-MitarbeiterFTE[[#This Row],[Sum Abwesend]]</f>
        <v>#NUM!</v>
      </c>
      <c r="AD598" s="318">
        <f>SUMIFS(MitarbeiterFTE[BWD],MitarbeiterFTE[Jahr],MitarbeiterFTE[[#This Row],[Jahr]],MitarbeiterFTE[Name],MitarbeiterFTE[[#This Row],[Name]])</f>
        <v>0</v>
      </c>
      <c r="AE598" s="318">
        <f>SUMIFS(MitarbeiterFTE[NWD],MitarbeiterFTE[Jahr],MitarbeiterFTE[[#This Row],[Jahr]],MitarbeiterFTE[Name],MitarbeiterFTE[[#This Row],[Name]])</f>
        <v>0</v>
      </c>
      <c r="AF598" s="15" t="str">
        <f>IF(MitarbeiterFTE[[#This Row],[HS]]="ja",2,IF(MitarbeiterFTE[[#This Row],[Tech]]="ja",1,IF(MitarbeiterFTE[[#This Row],[Sonst]]="ja",0,"input missing")))</f>
        <v>input missing</v>
      </c>
      <c r="AG598" s="130"/>
      <c r="AH598" s="117"/>
      <c r="AI598" s="408"/>
      <c r="AJ598" s="404"/>
      <c r="AK598" s="412"/>
      <c r="AL598" s="15" cm="1">
        <f t="array" ref="AL5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8" s="15" t="str">
        <f>IF(Table6[[#This Row],[FT/WE]]=2,"",Table6[[#This Row],[Name]]&amp;Table6[[#This Row],[Tag]])</f>
        <v/>
      </c>
      <c r="AN598" s="117"/>
      <c r="AP598" s="14" t="str">
        <f t="shared" si="20"/>
        <v/>
      </c>
      <c r="AQ598" s="14" t="str">
        <f t="shared" si="21"/>
        <v/>
      </c>
    </row>
    <row r="599" spans="1:43" ht="14.5">
      <c r="A599" s="117"/>
      <c r="B599" s="201"/>
      <c r="C599" s="209"/>
      <c r="D599" s="210"/>
      <c r="E599" s="131"/>
      <c r="F599" s="132"/>
      <c r="G599" s="131"/>
      <c r="H599" s="117"/>
      <c r="I599" s="201"/>
      <c r="J599" s="201"/>
      <c r="K599" s="202"/>
      <c r="L599" s="202"/>
      <c r="M599" s="202"/>
      <c r="N599" s="201"/>
      <c r="O599" s="201"/>
      <c r="P599" s="202"/>
      <c r="Q599" s="202"/>
      <c r="R599" s="207"/>
      <c r="S599" s="204" t="e">
        <f>_xlfn.LET(
_xlpm.ausLJ,_xlfn.XLOOKUP(MitarbeiterFTE[[#This Row],[Name]]&amp;"|"&amp;MitarbeiterFTE[[#This Row],[Jahr]]&amp;"|"&amp;MitarbeiterFTE[[#This Row],[Monat]],#REF!,#REF!,"not found",0,1),
IF(_xlpm.ausLJ="not found","input missing",_xlpm.ausLJ))</f>
        <v>#REF!</v>
      </c>
      <c r="T599" s="204" t="e">
        <f>_xlfn.LET(
_xlpm.ausLJ,_xlfn.XLOOKUP(MitarbeiterFTE[[#This Row],[Name]]&amp;"|"&amp;MitarbeiterFTE[[#This Row],[Jahr]]&amp;"|"&amp;MitarbeiterFTE[[#This Row],[Monat]],#REF!,#REF!,"not found",0,1),
IF(_xlpm.ausLJ="not found","input missing",_xlpm.ausLJ))</f>
        <v>#REF!</v>
      </c>
      <c r="U599" s="205"/>
      <c r="V599" s="40" t="str" cm="1">
        <f t="array" ref="V5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5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5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5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5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599" s="15" t="str">
        <f>_xlfn.LET(_xlpm.var,MitarbeiterFTE[[#This Row],[Name]]&amp;"|"&amp;MitarbeiterFTE[[#This Row],[Vorhaben]]&amp;"|"&amp;MitarbeiterFTE[[#This Row],[Monat]]&amp;"|"&amp;MitarbeiterFTE[[#This Row],[Jahr]], IF(_xlpm.var="|||","input missing",_xlpm.var))</f>
        <v>input missing</v>
      </c>
      <c r="AB599" s="15" t="e">
        <f>_xlfn.LET(
_xlpm.start,DATE(MitarbeiterFTE[[#This Row],[Jahr]],MitarbeiterFTE[[#This Row],[Monat]],1),
_xlpm.end,EOMONTH(_xlpm.start,0),
NETWORKDAYS(_xlpm.start,_xlpm.end))</f>
        <v>#NUM!</v>
      </c>
      <c r="AC599" s="318" t="e">
        <f>MitarbeiterFTE[[#This Row],[BWD]]-MitarbeiterFTE[[#This Row],[Sum Abwesend]]</f>
        <v>#NUM!</v>
      </c>
      <c r="AD599" s="318">
        <f>SUMIFS(MitarbeiterFTE[BWD],MitarbeiterFTE[Jahr],MitarbeiterFTE[[#This Row],[Jahr]],MitarbeiterFTE[Name],MitarbeiterFTE[[#This Row],[Name]])</f>
        <v>0</v>
      </c>
      <c r="AE599" s="318">
        <f>SUMIFS(MitarbeiterFTE[NWD],MitarbeiterFTE[Jahr],MitarbeiterFTE[[#This Row],[Jahr]],MitarbeiterFTE[Name],MitarbeiterFTE[[#This Row],[Name]])</f>
        <v>0</v>
      </c>
      <c r="AF599" s="15" t="str">
        <f>IF(MitarbeiterFTE[[#This Row],[HS]]="ja",2,IF(MitarbeiterFTE[[#This Row],[Tech]]="ja",1,IF(MitarbeiterFTE[[#This Row],[Sonst]]="ja",0,"input missing")))</f>
        <v>input missing</v>
      </c>
      <c r="AG599" s="130"/>
      <c r="AH599" s="117"/>
      <c r="AI599" s="408"/>
      <c r="AJ599" s="404"/>
      <c r="AK599" s="412"/>
      <c r="AL599" s="15" cm="1">
        <f t="array" ref="AL5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599" s="15" t="str">
        <f>IF(Table6[[#This Row],[FT/WE]]=2,"",Table6[[#This Row],[Name]]&amp;Table6[[#This Row],[Tag]])</f>
        <v/>
      </c>
      <c r="AN599" s="117"/>
      <c r="AP599" s="14" t="str">
        <f t="shared" si="20"/>
        <v/>
      </c>
      <c r="AQ599" s="14" t="str">
        <f t="shared" si="21"/>
        <v/>
      </c>
    </row>
    <row r="600" spans="1:43" ht="14.5">
      <c r="A600" s="117"/>
      <c r="B600" s="201"/>
      <c r="C600" s="209"/>
      <c r="D600" s="210"/>
      <c r="E600" s="131"/>
      <c r="F600" s="132"/>
      <c r="G600" s="131"/>
      <c r="H600" s="117"/>
      <c r="I600" s="201"/>
      <c r="J600" s="201"/>
      <c r="K600" s="202"/>
      <c r="L600" s="202"/>
      <c r="M600" s="202"/>
      <c r="N600" s="201"/>
      <c r="O600" s="201"/>
      <c r="P600" s="202"/>
      <c r="Q600" s="202"/>
      <c r="R600" s="207"/>
      <c r="S600" s="204" t="e">
        <f>_xlfn.LET(
_xlpm.ausLJ,_xlfn.XLOOKUP(MitarbeiterFTE[[#This Row],[Name]]&amp;"|"&amp;MitarbeiterFTE[[#This Row],[Jahr]]&amp;"|"&amp;MitarbeiterFTE[[#This Row],[Monat]],#REF!,#REF!,"not found",0,1),
IF(_xlpm.ausLJ="not found","input missing",_xlpm.ausLJ))</f>
        <v>#REF!</v>
      </c>
      <c r="T600" s="204" t="e">
        <f>_xlfn.LET(
_xlpm.ausLJ,_xlfn.XLOOKUP(MitarbeiterFTE[[#This Row],[Name]]&amp;"|"&amp;MitarbeiterFTE[[#This Row],[Jahr]]&amp;"|"&amp;MitarbeiterFTE[[#This Row],[Monat]],#REF!,#REF!,"not found",0,1),
IF(_xlpm.ausLJ="not found","input missing",_xlpm.ausLJ))</f>
        <v>#REF!</v>
      </c>
      <c r="U600" s="205"/>
      <c r="V600" s="40" t="str" cm="1">
        <f t="array" ref="V6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0" s="15" t="str">
        <f>_xlfn.LET(_xlpm.var,MitarbeiterFTE[[#This Row],[Name]]&amp;"|"&amp;MitarbeiterFTE[[#This Row],[Vorhaben]]&amp;"|"&amp;MitarbeiterFTE[[#This Row],[Monat]]&amp;"|"&amp;MitarbeiterFTE[[#This Row],[Jahr]], IF(_xlpm.var="|||","input missing",_xlpm.var))</f>
        <v>input missing</v>
      </c>
      <c r="AB600" s="15" t="e">
        <f>_xlfn.LET(
_xlpm.start,DATE(MitarbeiterFTE[[#This Row],[Jahr]],MitarbeiterFTE[[#This Row],[Monat]],1),
_xlpm.end,EOMONTH(_xlpm.start,0),
NETWORKDAYS(_xlpm.start,_xlpm.end))</f>
        <v>#NUM!</v>
      </c>
      <c r="AC600" s="318" t="e">
        <f>MitarbeiterFTE[[#This Row],[BWD]]-MitarbeiterFTE[[#This Row],[Sum Abwesend]]</f>
        <v>#NUM!</v>
      </c>
      <c r="AD600" s="318">
        <f>SUMIFS(MitarbeiterFTE[BWD],MitarbeiterFTE[Jahr],MitarbeiterFTE[[#This Row],[Jahr]],MitarbeiterFTE[Name],MitarbeiterFTE[[#This Row],[Name]])</f>
        <v>0</v>
      </c>
      <c r="AE600" s="318">
        <f>SUMIFS(MitarbeiterFTE[NWD],MitarbeiterFTE[Jahr],MitarbeiterFTE[[#This Row],[Jahr]],MitarbeiterFTE[Name],MitarbeiterFTE[[#This Row],[Name]])</f>
        <v>0</v>
      </c>
      <c r="AF600" s="15" t="str">
        <f>IF(MitarbeiterFTE[[#This Row],[HS]]="ja",2,IF(MitarbeiterFTE[[#This Row],[Tech]]="ja",1,IF(MitarbeiterFTE[[#This Row],[Sonst]]="ja",0,"input missing")))</f>
        <v>input missing</v>
      </c>
      <c r="AG600" s="130"/>
      <c r="AH600" s="117"/>
      <c r="AI600" s="408"/>
      <c r="AJ600" s="404"/>
      <c r="AK600" s="412"/>
      <c r="AL600" s="15" cm="1">
        <f t="array" ref="AL6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0" s="15" t="str">
        <f>IF(Table6[[#This Row],[FT/WE]]=2,"",Table6[[#This Row],[Name]]&amp;Table6[[#This Row],[Tag]])</f>
        <v/>
      </c>
      <c r="AN600" s="117"/>
      <c r="AP600" s="14" t="str">
        <f t="shared" si="20"/>
        <v/>
      </c>
      <c r="AQ600" s="14" t="str">
        <f t="shared" si="21"/>
        <v/>
      </c>
    </row>
    <row r="601" spans="1:43" ht="14.5">
      <c r="A601" s="117"/>
      <c r="B601" s="201"/>
      <c r="C601" s="209"/>
      <c r="D601" s="210"/>
      <c r="E601" s="131"/>
      <c r="F601" s="132"/>
      <c r="G601" s="131"/>
      <c r="H601" s="117"/>
      <c r="I601" s="201"/>
      <c r="J601" s="201"/>
      <c r="K601" s="202"/>
      <c r="L601" s="202"/>
      <c r="M601" s="202"/>
      <c r="N601" s="201"/>
      <c r="O601" s="201"/>
      <c r="P601" s="202"/>
      <c r="Q601" s="202"/>
      <c r="R601" s="207"/>
      <c r="S601" s="204" t="e">
        <f>_xlfn.LET(
_xlpm.ausLJ,_xlfn.XLOOKUP(MitarbeiterFTE[[#This Row],[Name]]&amp;"|"&amp;MitarbeiterFTE[[#This Row],[Jahr]]&amp;"|"&amp;MitarbeiterFTE[[#This Row],[Monat]],#REF!,#REF!,"not found",0,1),
IF(_xlpm.ausLJ="not found","input missing",_xlpm.ausLJ))</f>
        <v>#REF!</v>
      </c>
      <c r="T601" s="204" t="e">
        <f>_xlfn.LET(
_xlpm.ausLJ,_xlfn.XLOOKUP(MitarbeiterFTE[[#This Row],[Name]]&amp;"|"&amp;MitarbeiterFTE[[#This Row],[Jahr]]&amp;"|"&amp;MitarbeiterFTE[[#This Row],[Monat]],#REF!,#REF!,"not found",0,1),
IF(_xlpm.ausLJ="not found","input missing",_xlpm.ausLJ))</f>
        <v>#REF!</v>
      </c>
      <c r="U601" s="205"/>
      <c r="V601" s="40" t="str" cm="1">
        <f t="array" ref="V6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1" s="15" t="str">
        <f>_xlfn.LET(_xlpm.var,MitarbeiterFTE[[#This Row],[Name]]&amp;"|"&amp;MitarbeiterFTE[[#This Row],[Vorhaben]]&amp;"|"&amp;MitarbeiterFTE[[#This Row],[Monat]]&amp;"|"&amp;MitarbeiterFTE[[#This Row],[Jahr]], IF(_xlpm.var="|||","input missing",_xlpm.var))</f>
        <v>input missing</v>
      </c>
      <c r="AB601" s="15" t="e">
        <f>_xlfn.LET(
_xlpm.start,DATE(MitarbeiterFTE[[#This Row],[Jahr]],MitarbeiterFTE[[#This Row],[Monat]],1),
_xlpm.end,EOMONTH(_xlpm.start,0),
NETWORKDAYS(_xlpm.start,_xlpm.end))</f>
        <v>#NUM!</v>
      </c>
      <c r="AC601" s="318" t="e">
        <f>MitarbeiterFTE[[#This Row],[BWD]]-MitarbeiterFTE[[#This Row],[Sum Abwesend]]</f>
        <v>#NUM!</v>
      </c>
      <c r="AD601" s="318">
        <f>SUMIFS(MitarbeiterFTE[BWD],MitarbeiterFTE[Jahr],MitarbeiterFTE[[#This Row],[Jahr]],MitarbeiterFTE[Name],MitarbeiterFTE[[#This Row],[Name]])</f>
        <v>0</v>
      </c>
      <c r="AE601" s="318">
        <f>SUMIFS(MitarbeiterFTE[NWD],MitarbeiterFTE[Jahr],MitarbeiterFTE[[#This Row],[Jahr]],MitarbeiterFTE[Name],MitarbeiterFTE[[#This Row],[Name]])</f>
        <v>0</v>
      </c>
      <c r="AF601" s="15" t="str">
        <f>IF(MitarbeiterFTE[[#This Row],[HS]]="ja",2,IF(MitarbeiterFTE[[#This Row],[Tech]]="ja",1,IF(MitarbeiterFTE[[#This Row],[Sonst]]="ja",0,"input missing")))</f>
        <v>input missing</v>
      </c>
      <c r="AG601" s="130"/>
      <c r="AH601" s="117"/>
      <c r="AI601" s="408"/>
      <c r="AJ601" s="404"/>
      <c r="AK601" s="412"/>
      <c r="AL601" s="15" cm="1">
        <f t="array" ref="AL6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1" s="15" t="str">
        <f>IF(Table6[[#This Row],[FT/WE]]=2,"",Table6[[#This Row],[Name]]&amp;Table6[[#This Row],[Tag]])</f>
        <v/>
      </c>
      <c r="AN601" s="117"/>
      <c r="AP601" s="14" t="str">
        <f t="shared" si="20"/>
        <v/>
      </c>
      <c r="AQ601" s="14" t="str">
        <f t="shared" si="21"/>
        <v/>
      </c>
    </row>
    <row r="602" spans="1:43" ht="14.5">
      <c r="A602" s="117"/>
      <c r="B602" s="201"/>
      <c r="C602" s="209"/>
      <c r="D602" s="210"/>
      <c r="E602" s="131"/>
      <c r="F602" s="132"/>
      <c r="G602" s="131"/>
      <c r="H602" s="117"/>
      <c r="I602" s="201"/>
      <c r="J602" s="201"/>
      <c r="K602" s="202"/>
      <c r="L602" s="202"/>
      <c r="M602" s="202"/>
      <c r="N602" s="201"/>
      <c r="O602" s="201"/>
      <c r="P602" s="202"/>
      <c r="Q602" s="202"/>
      <c r="R602" s="207"/>
      <c r="S602" s="204" t="e">
        <f>_xlfn.LET(
_xlpm.ausLJ,_xlfn.XLOOKUP(MitarbeiterFTE[[#This Row],[Name]]&amp;"|"&amp;MitarbeiterFTE[[#This Row],[Jahr]]&amp;"|"&amp;MitarbeiterFTE[[#This Row],[Monat]],#REF!,#REF!,"not found",0,1),
IF(_xlpm.ausLJ="not found","input missing",_xlpm.ausLJ))</f>
        <v>#REF!</v>
      </c>
      <c r="T602" s="204" t="e">
        <f>_xlfn.LET(
_xlpm.ausLJ,_xlfn.XLOOKUP(MitarbeiterFTE[[#This Row],[Name]]&amp;"|"&amp;MitarbeiterFTE[[#This Row],[Jahr]]&amp;"|"&amp;MitarbeiterFTE[[#This Row],[Monat]],#REF!,#REF!,"not found",0,1),
IF(_xlpm.ausLJ="not found","input missing",_xlpm.ausLJ))</f>
        <v>#REF!</v>
      </c>
      <c r="U602" s="205"/>
      <c r="V602" s="40" t="str" cm="1">
        <f t="array" ref="V6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2" s="15" t="str">
        <f>_xlfn.LET(_xlpm.var,MitarbeiterFTE[[#This Row],[Name]]&amp;"|"&amp;MitarbeiterFTE[[#This Row],[Vorhaben]]&amp;"|"&amp;MitarbeiterFTE[[#This Row],[Monat]]&amp;"|"&amp;MitarbeiterFTE[[#This Row],[Jahr]], IF(_xlpm.var="|||","input missing",_xlpm.var))</f>
        <v>input missing</v>
      </c>
      <c r="AB602" s="15" t="e">
        <f>_xlfn.LET(
_xlpm.start,DATE(MitarbeiterFTE[[#This Row],[Jahr]],MitarbeiterFTE[[#This Row],[Monat]],1),
_xlpm.end,EOMONTH(_xlpm.start,0),
NETWORKDAYS(_xlpm.start,_xlpm.end))</f>
        <v>#NUM!</v>
      </c>
      <c r="AC602" s="318" t="e">
        <f>MitarbeiterFTE[[#This Row],[BWD]]-MitarbeiterFTE[[#This Row],[Sum Abwesend]]</f>
        <v>#NUM!</v>
      </c>
      <c r="AD602" s="318">
        <f>SUMIFS(MitarbeiterFTE[BWD],MitarbeiterFTE[Jahr],MitarbeiterFTE[[#This Row],[Jahr]],MitarbeiterFTE[Name],MitarbeiterFTE[[#This Row],[Name]])</f>
        <v>0</v>
      </c>
      <c r="AE602" s="318">
        <f>SUMIFS(MitarbeiterFTE[NWD],MitarbeiterFTE[Jahr],MitarbeiterFTE[[#This Row],[Jahr]],MitarbeiterFTE[Name],MitarbeiterFTE[[#This Row],[Name]])</f>
        <v>0</v>
      </c>
      <c r="AF602" s="15" t="str">
        <f>IF(MitarbeiterFTE[[#This Row],[HS]]="ja",2,IF(MitarbeiterFTE[[#This Row],[Tech]]="ja",1,IF(MitarbeiterFTE[[#This Row],[Sonst]]="ja",0,"input missing")))</f>
        <v>input missing</v>
      </c>
      <c r="AG602" s="130"/>
      <c r="AH602" s="117"/>
      <c r="AI602" s="408"/>
      <c r="AJ602" s="404"/>
      <c r="AK602" s="412"/>
      <c r="AL602" s="15" cm="1">
        <f t="array" ref="AL6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2" s="15" t="str">
        <f>IF(Table6[[#This Row],[FT/WE]]=2,"",Table6[[#This Row],[Name]]&amp;Table6[[#This Row],[Tag]])</f>
        <v/>
      </c>
      <c r="AN602" s="117"/>
      <c r="AP602" s="14" t="str">
        <f t="shared" si="20"/>
        <v/>
      </c>
      <c r="AQ602" s="14" t="str">
        <f t="shared" si="21"/>
        <v/>
      </c>
    </row>
    <row r="603" spans="1:43" ht="14.5">
      <c r="A603" s="117"/>
      <c r="B603" s="201"/>
      <c r="C603" s="209"/>
      <c r="D603" s="210"/>
      <c r="E603" s="131"/>
      <c r="F603" s="132"/>
      <c r="G603" s="131"/>
      <c r="H603" s="117"/>
      <c r="I603" s="201"/>
      <c r="J603" s="201"/>
      <c r="K603" s="202"/>
      <c r="L603" s="202"/>
      <c r="M603" s="202"/>
      <c r="N603" s="201"/>
      <c r="O603" s="201"/>
      <c r="P603" s="202"/>
      <c r="Q603" s="202"/>
      <c r="R603" s="207"/>
      <c r="S603" s="204" t="e">
        <f>_xlfn.LET(
_xlpm.ausLJ,_xlfn.XLOOKUP(MitarbeiterFTE[[#This Row],[Name]]&amp;"|"&amp;MitarbeiterFTE[[#This Row],[Jahr]]&amp;"|"&amp;MitarbeiterFTE[[#This Row],[Monat]],#REF!,#REF!,"not found",0,1),
IF(_xlpm.ausLJ="not found","input missing",_xlpm.ausLJ))</f>
        <v>#REF!</v>
      </c>
      <c r="T603" s="204" t="e">
        <f>_xlfn.LET(
_xlpm.ausLJ,_xlfn.XLOOKUP(MitarbeiterFTE[[#This Row],[Name]]&amp;"|"&amp;MitarbeiterFTE[[#This Row],[Jahr]]&amp;"|"&amp;MitarbeiterFTE[[#This Row],[Monat]],#REF!,#REF!,"not found",0,1),
IF(_xlpm.ausLJ="not found","input missing",_xlpm.ausLJ))</f>
        <v>#REF!</v>
      </c>
      <c r="U603" s="205"/>
      <c r="V603" s="40" t="str" cm="1">
        <f t="array" ref="V6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3" s="15" t="str">
        <f>_xlfn.LET(_xlpm.var,MitarbeiterFTE[[#This Row],[Name]]&amp;"|"&amp;MitarbeiterFTE[[#This Row],[Vorhaben]]&amp;"|"&amp;MitarbeiterFTE[[#This Row],[Monat]]&amp;"|"&amp;MitarbeiterFTE[[#This Row],[Jahr]], IF(_xlpm.var="|||","input missing",_xlpm.var))</f>
        <v>input missing</v>
      </c>
      <c r="AB603" s="15" t="e">
        <f>_xlfn.LET(
_xlpm.start,DATE(MitarbeiterFTE[[#This Row],[Jahr]],MitarbeiterFTE[[#This Row],[Monat]],1),
_xlpm.end,EOMONTH(_xlpm.start,0),
NETWORKDAYS(_xlpm.start,_xlpm.end))</f>
        <v>#NUM!</v>
      </c>
      <c r="AC603" s="318" t="e">
        <f>MitarbeiterFTE[[#This Row],[BWD]]-MitarbeiterFTE[[#This Row],[Sum Abwesend]]</f>
        <v>#NUM!</v>
      </c>
      <c r="AD603" s="318">
        <f>SUMIFS(MitarbeiterFTE[BWD],MitarbeiterFTE[Jahr],MitarbeiterFTE[[#This Row],[Jahr]],MitarbeiterFTE[Name],MitarbeiterFTE[[#This Row],[Name]])</f>
        <v>0</v>
      </c>
      <c r="AE603" s="318">
        <f>SUMIFS(MitarbeiterFTE[NWD],MitarbeiterFTE[Jahr],MitarbeiterFTE[[#This Row],[Jahr]],MitarbeiterFTE[Name],MitarbeiterFTE[[#This Row],[Name]])</f>
        <v>0</v>
      </c>
      <c r="AF603" s="15" t="str">
        <f>IF(MitarbeiterFTE[[#This Row],[HS]]="ja",2,IF(MitarbeiterFTE[[#This Row],[Tech]]="ja",1,IF(MitarbeiterFTE[[#This Row],[Sonst]]="ja",0,"input missing")))</f>
        <v>input missing</v>
      </c>
      <c r="AG603" s="130"/>
      <c r="AH603" s="117"/>
      <c r="AI603" s="408"/>
      <c r="AJ603" s="404"/>
      <c r="AK603" s="412"/>
      <c r="AL603" s="15" cm="1">
        <f t="array" ref="AL6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3" s="15" t="str">
        <f>IF(Table6[[#This Row],[FT/WE]]=2,"",Table6[[#This Row],[Name]]&amp;Table6[[#This Row],[Tag]])</f>
        <v/>
      </c>
      <c r="AN603" s="117"/>
      <c r="AP603" s="14" t="str">
        <f t="shared" si="20"/>
        <v/>
      </c>
      <c r="AQ603" s="14" t="str">
        <f t="shared" si="21"/>
        <v/>
      </c>
    </row>
    <row r="604" spans="1:43" ht="14.5">
      <c r="A604" s="117"/>
      <c r="B604" s="201"/>
      <c r="C604" s="209"/>
      <c r="D604" s="210"/>
      <c r="E604" s="131"/>
      <c r="F604" s="132"/>
      <c r="G604" s="131"/>
      <c r="H604" s="117"/>
      <c r="I604" s="201"/>
      <c r="J604" s="201"/>
      <c r="K604" s="202"/>
      <c r="L604" s="202"/>
      <c r="M604" s="202"/>
      <c r="N604" s="201"/>
      <c r="O604" s="201"/>
      <c r="P604" s="202"/>
      <c r="Q604" s="202"/>
      <c r="R604" s="207"/>
      <c r="S604" s="204" t="e">
        <f>_xlfn.LET(
_xlpm.ausLJ,_xlfn.XLOOKUP(MitarbeiterFTE[[#This Row],[Name]]&amp;"|"&amp;MitarbeiterFTE[[#This Row],[Jahr]]&amp;"|"&amp;MitarbeiterFTE[[#This Row],[Monat]],#REF!,#REF!,"not found",0,1),
IF(_xlpm.ausLJ="not found","input missing",_xlpm.ausLJ))</f>
        <v>#REF!</v>
      </c>
      <c r="T604" s="204" t="e">
        <f>_xlfn.LET(
_xlpm.ausLJ,_xlfn.XLOOKUP(MitarbeiterFTE[[#This Row],[Name]]&amp;"|"&amp;MitarbeiterFTE[[#This Row],[Jahr]]&amp;"|"&amp;MitarbeiterFTE[[#This Row],[Monat]],#REF!,#REF!,"not found",0,1),
IF(_xlpm.ausLJ="not found","input missing",_xlpm.ausLJ))</f>
        <v>#REF!</v>
      </c>
      <c r="U604" s="205"/>
      <c r="V604" s="40" t="str" cm="1">
        <f t="array" ref="V6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4" s="15" t="str">
        <f>_xlfn.LET(_xlpm.var,MitarbeiterFTE[[#This Row],[Name]]&amp;"|"&amp;MitarbeiterFTE[[#This Row],[Vorhaben]]&amp;"|"&amp;MitarbeiterFTE[[#This Row],[Monat]]&amp;"|"&amp;MitarbeiterFTE[[#This Row],[Jahr]], IF(_xlpm.var="|||","input missing",_xlpm.var))</f>
        <v>input missing</v>
      </c>
      <c r="AB604" s="15" t="e">
        <f>_xlfn.LET(
_xlpm.start,DATE(MitarbeiterFTE[[#This Row],[Jahr]],MitarbeiterFTE[[#This Row],[Monat]],1),
_xlpm.end,EOMONTH(_xlpm.start,0),
NETWORKDAYS(_xlpm.start,_xlpm.end))</f>
        <v>#NUM!</v>
      </c>
      <c r="AC604" s="318" t="e">
        <f>MitarbeiterFTE[[#This Row],[BWD]]-MitarbeiterFTE[[#This Row],[Sum Abwesend]]</f>
        <v>#NUM!</v>
      </c>
      <c r="AD604" s="318">
        <f>SUMIFS(MitarbeiterFTE[BWD],MitarbeiterFTE[Jahr],MitarbeiterFTE[[#This Row],[Jahr]],MitarbeiterFTE[Name],MitarbeiterFTE[[#This Row],[Name]])</f>
        <v>0</v>
      </c>
      <c r="AE604" s="318">
        <f>SUMIFS(MitarbeiterFTE[NWD],MitarbeiterFTE[Jahr],MitarbeiterFTE[[#This Row],[Jahr]],MitarbeiterFTE[Name],MitarbeiterFTE[[#This Row],[Name]])</f>
        <v>0</v>
      </c>
      <c r="AF604" s="15" t="str">
        <f>IF(MitarbeiterFTE[[#This Row],[HS]]="ja",2,IF(MitarbeiterFTE[[#This Row],[Tech]]="ja",1,IF(MitarbeiterFTE[[#This Row],[Sonst]]="ja",0,"input missing")))</f>
        <v>input missing</v>
      </c>
      <c r="AG604" s="130"/>
      <c r="AH604" s="117"/>
      <c r="AI604" s="408"/>
      <c r="AJ604" s="404"/>
      <c r="AK604" s="412"/>
      <c r="AL604" s="15" cm="1">
        <f t="array" ref="AL6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4" s="15" t="str">
        <f>IF(Table6[[#This Row],[FT/WE]]=2,"",Table6[[#This Row],[Name]]&amp;Table6[[#This Row],[Tag]])</f>
        <v/>
      </c>
      <c r="AN604" s="117"/>
      <c r="AP604" s="14" t="str">
        <f t="shared" si="20"/>
        <v/>
      </c>
      <c r="AQ604" s="14" t="str">
        <f t="shared" si="21"/>
        <v/>
      </c>
    </row>
    <row r="605" spans="1:43" ht="14.5">
      <c r="A605" s="117"/>
      <c r="B605" s="201"/>
      <c r="C605" s="209"/>
      <c r="D605" s="210"/>
      <c r="E605" s="131"/>
      <c r="F605" s="132"/>
      <c r="G605" s="131"/>
      <c r="H605" s="117"/>
      <c r="I605" s="201"/>
      <c r="J605" s="201"/>
      <c r="K605" s="202"/>
      <c r="L605" s="202"/>
      <c r="M605" s="202"/>
      <c r="N605" s="201"/>
      <c r="O605" s="201"/>
      <c r="P605" s="202"/>
      <c r="Q605" s="202"/>
      <c r="R605" s="207"/>
      <c r="S605" s="204" t="e">
        <f>_xlfn.LET(
_xlpm.ausLJ,_xlfn.XLOOKUP(MitarbeiterFTE[[#This Row],[Name]]&amp;"|"&amp;MitarbeiterFTE[[#This Row],[Jahr]]&amp;"|"&amp;MitarbeiterFTE[[#This Row],[Monat]],#REF!,#REF!,"not found",0,1),
IF(_xlpm.ausLJ="not found","input missing",_xlpm.ausLJ))</f>
        <v>#REF!</v>
      </c>
      <c r="T605" s="204" t="e">
        <f>_xlfn.LET(
_xlpm.ausLJ,_xlfn.XLOOKUP(MitarbeiterFTE[[#This Row],[Name]]&amp;"|"&amp;MitarbeiterFTE[[#This Row],[Jahr]]&amp;"|"&amp;MitarbeiterFTE[[#This Row],[Monat]],#REF!,#REF!,"not found",0,1),
IF(_xlpm.ausLJ="not found","input missing",_xlpm.ausLJ))</f>
        <v>#REF!</v>
      </c>
      <c r="U605" s="205"/>
      <c r="V605" s="40" t="str" cm="1">
        <f t="array" ref="V6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5" s="15" t="str">
        <f>_xlfn.LET(_xlpm.var,MitarbeiterFTE[[#This Row],[Name]]&amp;"|"&amp;MitarbeiterFTE[[#This Row],[Vorhaben]]&amp;"|"&amp;MitarbeiterFTE[[#This Row],[Monat]]&amp;"|"&amp;MitarbeiterFTE[[#This Row],[Jahr]], IF(_xlpm.var="|||","input missing",_xlpm.var))</f>
        <v>input missing</v>
      </c>
      <c r="AB605" s="15" t="e">
        <f>_xlfn.LET(
_xlpm.start,DATE(MitarbeiterFTE[[#This Row],[Jahr]],MitarbeiterFTE[[#This Row],[Monat]],1),
_xlpm.end,EOMONTH(_xlpm.start,0),
NETWORKDAYS(_xlpm.start,_xlpm.end))</f>
        <v>#NUM!</v>
      </c>
      <c r="AC605" s="318" t="e">
        <f>MitarbeiterFTE[[#This Row],[BWD]]-MitarbeiterFTE[[#This Row],[Sum Abwesend]]</f>
        <v>#NUM!</v>
      </c>
      <c r="AD605" s="318">
        <f>SUMIFS(MitarbeiterFTE[BWD],MitarbeiterFTE[Jahr],MitarbeiterFTE[[#This Row],[Jahr]],MitarbeiterFTE[Name],MitarbeiterFTE[[#This Row],[Name]])</f>
        <v>0</v>
      </c>
      <c r="AE605" s="318">
        <f>SUMIFS(MitarbeiterFTE[NWD],MitarbeiterFTE[Jahr],MitarbeiterFTE[[#This Row],[Jahr]],MitarbeiterFTE[Name],MitarbeiterFTE[[#This Row],[Name]])</f>
        <v>0</v>
      </c>
      <c r="AF605" s="15" t="str">
        <f>IF(MitarbeiterFTE[[#This Row],[HS]]="ja",2,IF(MitarbeiterFTE[[#This Row],[Tech]]="ja",1,IF(MitarbeiterFTE[[#This Row],[Sonst]]="ja",0,"input missing")))</f>
        <v>input missing</v>
      </c>
      <c r="AG605" s="130"/>
      <c r="AH605" s="117"/>
      <c r="AI605" s="408"/>
      <c r="AJ605" s="404"/>
      <c r="AK605" s="412"/>
      <c r="AL605" s="15" cm="1">
        <f t="array" ref="AL6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5" s="15" t="str">
        <f>IF(Table6[[#This Row],[FT/WE]]=2,"",Table6[[#This Row],[Name]]&amp;Table6[[#This Row],[Tag]])</f>
        <v/>
      </c>
      <c r="AN605" s="117"/>
      <c r="AP605" s="14" t="str">
        <f t="shared" si="20"/>
        <v/>
      </c>
      <c r="AQ605" s="14" t="str">
        <f t="shared" si="21"/>
        <v/>
      </c>
    </row>
    <row r="606" spans="1:43" ht="14.5">
      <c r="A606" s="117"/>
      <c r="B606" s="201"/>
      <c r="C606" s="209"/>
      <c r="D606" s="210"/>
      <c r="E606" s="131"/>
      <c r="F606" s="132"/>
      <c r="G606" s="131"/>
      <c r="H606" s="117"/>
      <c r="I606" s="201"/>
      <c r="J606" s="201"/>
      <c r="K606" s="202"/>
      <c r="L606" s="202"/>
      <c r="M606" s="202"/>
      <c r="N606" s="201"/>
      <c r="O606" s="201"/>
      <c r="P606" s="202"/>
      <c r="Q606" s="202"/>
      <c r="R606" s="207"/>
      <c r="S606" s="204" t="e">
        <f>_xlfn.LET(
_xlpm.ausLJ,_xlfn.XLOOKUP(MitarbeiterFTE[[#This Row],[Name]]&amp;"|"&amp;MitarbeiterFTE[[#This Row],[Jahr]]&amp;"|"&amp;MitarbeiterFTE[[#This Row],[Monat]],#REF!,#REF!,"not found",0,1),
IF(_xlpm.ausLJ="not found","input missing",_xlpm.ausLJ))</f>
        <v>#REF!</v>
      </c>
      <c r="T606" s="204" t="e">
        <f>_xlfn.LET(
_xlpm.ausLJ,_xlfn.XLOOKUP(MitarbeiterFTE[[#This Row],[Name]]&amp;"|"&amp;MitarbeiterFTE[[#This Row],[Jahr]]&amp;"|"&amp;MitarbeiterFTE[[#This Row],[Monat]],#REF!,#REF!,"not found",0,1),
IF(_xlpm.ausLJ="not found","input missing",_xlpm.ausLJ))</f>
        <v>#REF!</v>
      </c>
      <c r="U606" s="205"/>
      <c r="V606" s="40" t="str" cm="1">
        <f t="array" ref="V6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6" s="15" t="str">
        <f>_xlfn.LET(_xlpm.var,MitarbeiterFTE[[#This Row],[Name]]&amp;"|"&amp;MitarbeiterFTE[[#This Row],[Vorhaben]]&amp;"|"&amp;MitarbeiterFTE[[#This Row],[Monat]]&amp;"|"&amp;MitarbeiterFTE[[#This Row],[Jahr]], IF(_xlpm.var="|||","input missing",_xlpm.var))</f>
        <v>input missing</v>
      </c>
      <c r="AB606" s="15" t="e">
        <f>_xlfn.LET(
_xlpm.start,DATE(MitarbeiterFTE[[#This Row],[Jahr]],MitarbeiterFTE[[#This Row],[Monat]],1),
_xlpm.end,EOMONTH(_xlpm.start,0),
NETWORKDAYS(_xlpm.start,_xlpm.end))</f>
        <v>#NUM!</v>
      </c>
      <c r="AC606" s="318" t="e">
        <f>MitarbeiterFTE[[#This Row],[BWD]]-MitarbeiterFTE[[#This Row],[Sum Abwesend]]</f>
        <v>#NUM!</v>
      </c>
      <c r="AD606" s="318">
        <f>SUMIFS(MitarbeiterFTE[BWD],MitarbeiterFTE[Jahr],MitarbeiterFTE[[#This Row],[Jahr]],MitarbeiterFTE[Name],MitarbeiterFTE[[#This Row],[Name]])</f>
        <v>0</v>
      </c>
      <c r="AE606" s="318">
        <f>SUMIFS(MitarbeiterFTE[NWD],MitarbeiterFTE[Jahr],MitarbeiterFTE[[#This Row],[Jahr]],MitarbeiterFTE[Name],MitarbeiterFTE[[#This Row],[Name]])</f>
        <v>0</v>
      </c>
      <c r="AF606" s="15" t="str">
        <f>IF(MitarbeiterFTE[[#This Row],[HS]]="ja",2,IF(MitarbeiterFTE[[#This Row],[Tech]]="ja",1,IF(MitarbeiterFTE[[#This Row],[Sonst]]="ja",0,"input missing")))</f>
        <v>input missing</v>
      </c>
      <c r="AG606" s="130"/>
      <c r="AH606" s="117"/>
      <c r="AI606" s="408"/>
      <c r="AJ606" s="404"/>
      <c r="AK606" s="412"/>
      <c r="AL606" s="15" cm="1">
        <f t="array" ref="AL6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6" s="15" t="str">
        <f>IF(Table6[[#This Row],[FT/WE]]=2,"",Table6[[#This Row],[Name]]&amp;Table6[[#This Row],[Tag]])</f>
        <v/>
      </c>
      <c r="AN606" s="117"/>
      <c r="AP606" s="14" t="str">
        <f t="shared" si="20"/>
        <v/>
      </c>
      <c r="AQ606" s="14" t="str">
        <f t="shared" si="21"/>
        <v/>
      </c>
    </row>
    <row r="607" spans="1:43" ht="14.5">
      <c r="A607" s="117"/>
      <c r="B607" s="201"/>
      <c r="C607" s="209"/>
      <c r="D607" s="210"/>
      <c r="E607" s="131"/>
      <c r="F607" s="132"/>
      <c r="G607" s="131"/>
      <c r="H607" s="117"/>
      <c r="I607" s="201"/>
      <c r="J607" s="201"/>
      <c r="K607" s="202"/>
      <c r="L607" s="202"/>
      <c r="M607" s="202"/>
      <c r="N607" s="201"/>
      <c r="O607" s="201"/>
      <c r="P607" s="202"/>
      <c r="Q607" s="202"/>
      <c r="R607" s="207"/>
      <c r="S607" s="204" t="e">
        <f>_xlfn.LET(
_xlpm.ausLJ,_xlfn.XLOOKUP(MitarbeiterFTE[[#This Row],[Name]]&amp;"|"&amp;MitarbeiterFTE[[#This Row],[Jahr]]&amp;"|"&amp;MitarbeiterFTE[[#This Row],[Monat]],#REF!,#REF!,"not found",0,1),
IF(_xlpm.ausLJ="not found","input missing",_xlpm.ausLJ))</f>
        <v>#REF!</v>
      </c>
      <c r="T607" s="204" t="e">
        <f>_xlfn.LET(
_xlpm.ausLJ,_xlfn.XLOOKUP(MitarbeiterFTE[[#This Row],[Name]]&amp;"|"&amp;MitarbeiterFTE[[#This Row],[Jahr]]&amp;"|"&amp;MitarbeiterFTE[[#This Row],[Monat]],#REF!,#REF!,"not found",0,1),
IF(_xlpm.ausLJ="not found","input missing",_xlpm.ausLJ))</f>
        <v>#REF!</v>
      </c>
      <c r="U607" s="205"/>
      <c r="V607" s="40" t="str" cm="1">
        <f t="array" ref="V6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7" s="15" t="str">
        <f>_xlfn.LET(_xlpm.var,MitarbeiterFTE[[#This Row],[Name]]&amp;"|"&amp;MitarbeiterFTE[[#This Row],[Vorhaben]]&amp;"|"&amp;MitarbeiterFTE[[#This Row],[Monat]]&amp;"|"&amp;MitarbeiterFTE[[#This Row],[Jahr]], IF(_xlpm.var="|||","input missing",_xlpm.var))</f>
        <v>input missing</v>
      </c>
      <c r="AB607" s="15" t="e">
        <f>_xlfn.LET(
_xlpm.start,DATE(MitarbeiterFTE[[#This Row],[Jahr]],MitarbeiterFTE[[#This Row],[Monat]],1),
_xlpm.end,EOMONTH(_xlpm.start,0),
NETWORKDAYS(_xlpm.start,_xlpm.end))</f>
        <v>#NUM!</v>
      </c>
      <c r="AC607" s="318" t="e">
        <f>MitarbeiterFTE[[#This Row],[BWD]]-MitarbeiterFTE[[#This Row],[Sum Abwesend]]</f>
        <v>#NUM!</v>
      </c>
      <c r="AD607" s="318">
        <f>SUMIFS(MitarbeiterFTE[BWD],MitarbeiterFTE[Jahr],MitarbeiterFTE[[#This Row],[Jahr]],MitarbeiterFTE[Name],MitarbeiterFTE[[#This Row],[Name]])</f>
        <v>0</v>
      </c>
      <c r="AE607" s="318">
        <f>SUMIFS(MitarbeiterFTE[NWD],MitarbeiterFTE[Jahr],MitarbeiterFTE[[#This Row],[Jahr]],MitarbeiterFTE[Name],MitarbeiterFTE[[#This Row],[Name]])</f>
        <v>0</v>
      </c>
      <c r="AF607" s="15" t="str">
        <f>IF(MitarbeiterFTE[[#This Row],[HS]]="ja",2,IF(MitarbeiterFTE[[#This Row],[Tech]]="ja",1,IF(MitarbeiterFTE[[#This Row],[Sonst]]="ja",0,"input missing")))</f>
        <v>input missing</v>
      </c>
      <c r="AG607" s="130"/>
      <c r="AH607" s="117"/>
      <c r="AI607" s="408"/>
      <c r="AJ607" s="404"/>
      <c r="AK607" s="412"/>
      <c r="AL607" s="15" cm="1">
        <f t="array" ref="AL6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7" s="15" t="str">
        <f>IF(Table6[[#This Row],[FT/WE]]=2,"",Table6[[#This Row],[Name]]&amp;Table6[[#This Row],[Tag]])</f>
        <v/>
      </c>
      <c r="AN607" s="117"/>
      <c r="AP607" s="14" t="str">
        <f t="shared" si="20"/>
        <v/>
      </c>
      <c r="AQ607" s="14" t="str">
        <f t="shared" si="21"/>
        <v/>
      </c>
    </row>
    <row r="608" spans="1:43" ht="14.5">
      <c r="A608" s="117"/>
      <c r="B608" s="201"/>
      <c r="C608" s="209"/>
      <c r="D608" s="210"/>
      <c r="E608" s="131"/>
      <c r="F608" s="132"/>
      <c r="G608" s="131"/>
      <c r="H608" s="117"/>
      <c r="I608" s="201"/>
      <c r="J608" s="201"/>
      <c r="K608" s="202"/>
      <c r="L608" s="202"/>
      <c r="M608" s="202"/>
      <c r="N608" s="201"/>
      <c r="O608" s="201"/>
      <c r="P608" s="202"/>
      <c r="Q608" s="202"/>
      <c r="R608" s="207"/>
      <c r="S608" s="204" t="e">
        <f>_xlfn.LET(
_xlpm.ausLJ,_xlfn.XLOOKUP(MitarbeiterFTE[[#This Row],[Name]]&amp;"|"&amp;MitarbeiterFTE[[#This Row],[Jahr]]&amp;"|"&amp;MitarbeiterFTE[[#This Row],[Monat]],#REF!,#REF!,"not found",0,1),
IF(_xlpm.ausLJ="not found","input missing",_xlpm.ausLJ))</f>
        <v>#REF!</v>
      </c>
      <c r="T608" s="204" t="e">
        <f>_xlfn.LET(
_xlpm.ausLJ,_xlfn.XLOOKUP(MitarbeiterFTE[[#This Row],[Name]]&amp;"|"&amp;MitarbeiterFTE[[#This Row],[Jahr]]&amp;"|"&amp;MitarbeiterFTE[[#This Row],[Monat]],#REF!,#REF!,"not found",0,1),
IF(_xlpm.ausLJ="not found","input missing",_xlpm.ausLJ))</f>
        <v>#REF!</v>
      </c>
      <c r="U608" s="205"/>
      <c r="V608" s="40" t="str" cm="1">
        <f t="array" ref="V6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8" s="15" t="str">
        <f>_xlfn.LET(_xlpm.var,MitarbeiterFTE[[#This Row],[Name]]&amp;"|"&amp;MitarbeiterFTE[[#This Row],[Vorhaben]]&amp;"|"&amp;MitarbeiterFTE[[#This Row],[Monat]]&amp;"|"&amp;MitarbeiterFTE[[#This Row],[Jahr]], IF(_xlpm.var="|||","input missing",_xlpm.var))</f>
        <v>input missing</v>
      </c>
      <c r="AB608" s="15" t="e">
        <f>_xlfn.LET(
_xlpm.start,DATE(MitarbeiterFTE[[#This Row],[Jahr]],MitarbeiterFTE[[#This Row],[Monat]],1),
_xlpm.end,EOMONTH(_xlpm.start,0),
NETWORKDAYS(_xlpm.start,_xlpm.end))</f>
        <v>#NUM!</v>
      </c>
      <c r="AC608" s="318" t="e">
        <f>MitarbeiterFTE[[#This Row],[BWD]]-MitarbeiterFTE[[#This Row],[Sum Abwesend]]</f>
        <v>#NUM!</v>
      </c>
      <c r="AD608" s="318">
        <f>SUMIFS(MitarbeiterFTE[BWD],MitarbeiterFTE[Jahr],MitarbeiterFTE[[#This Row],[Jahr]],MitarbeiterFTE[Name],MitarbeiterFTE[[#This Row],[Name]])</f>
        <v>0</v>
      </c>
      <c r="AE608" s="318">
        <f>SUMIFS(MitarbeiterFTE[NWD],MitarbeiterFTE[Jahr],MitarbeiterFTE[[#This Row],[Jahr]],MitarbeiterFTE[Name],MitarbeiterFTE[[#This Row],[Name]])</f>
        <v>0</v>
      </c>
      <c r="AF608" s="15" t="str">
        <f>IF(MitarbeiterFTE[[#This Row],[HS]]="ja",2,IF(MitarbeiterFTE[[#This Row],[Tech]]="ja",1,IF(MitarbeiterFTE[[#This Row],[Sonst]]="ja",0,"input missing")))</f>
        <v>input missing</v>
      </c>
      <c r="AG608" s="130"/>
      <c r="AH608" s="117"/>
      <c r="AI608" s="408"/>
      <c r="AJ608" s="404"/>
      <c r="AK608" s="412"/>
      <c r="AL608" s="15" cm="1">
        <f t="array" ref="AL6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8" s="15" t="str">
        <f>IF(Table6[[#This Row],[FT/WE]]=2,"",Table6[[#This Row],[Name]]&amp;Table6[[#This Row],[Tag]])</f>
        <v/>
      </c>
      <c r="AN608" s="117"/>
      <c r="AP608" s="14" t="str">
        <f t="shared" si="20"/>
        <v/>
      </c>
      <c r="AQ608" s="14" t="str">
        <f t="shared" si="21"/>
        <v/>
      </c>
    </row>
    <row r="609" spans="1:43" ht="14.5">
      <c r="A609" s="117"/>
      <c r="B609" s="201"/>
      <c r="C609" s="209"/>
      <c r="D609" s="210"/>
      <c r="E609" s="131"/>
      <c r="F609" s="132"/>
      <c r="G609" s="131"/>
      <c r="H609" s="117"/>
      <c r="I609" s="201"/>
      <c r="J609" s="201"/>
      <c r="K609" s="202"/>
      <c r="L609" s="202"/>
      <c r="M609" s="202"/>
      <c r="N609" s="201"/>
      <c r="O609" s="201"/>
      <c r="P609" s="202"/>
      <c r="Q609" s="202"/>
      <c r="R609" s="207"/>
      <c r="S609" s="204" t="e">
        <f>_xlfn.LET(
_xlpm.ausLJ,_xlfn.XLOOKUP(MitarbeiterFTE[[#This Row],[Name]]&amp;"|"&amp;MitarbeiterFTE[[#This Row],[Jahr]]&amp;"|"&amp;MitarbeiterFTE[[#This Row],[Monat]],#REF!,#REF!,"not found",0,1),
IF(_xlpm.ausLJ="not found","input missing",_xlpm.ausLJ))</f>
        <v>#REF!</v>
      </c>
      <c r="T609" s="204" t="e">
        <f>_xlfn.LET(
_xlpm.ausLJ,_xlfn.XLOOKUP(MitarbeiterFTE[[#This Row],[Name]]&amp;"|"&amp;MitarbeiterFTE[[#This Row],[Jahr]]&amp;"|"&amp;MitarbeiterFTE[[#This Row],[Monat]],#REF!,#REF!,"not found",0,1),
IF(_xlpm.ausLJ="not found","input missing",_xlpm.ausLJ))</f>
        <v>#REF!</v>
      </c>
      <c r="U609" s="205"/>
      <c r="V609" s="40" t="str" cm="1">
        <f t="array" ref="V6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09" s="15" t="str">
        <f>_xlfn.LET(_xlpm.var,MitarbeiterFTE[[#This Row],[Name]]&amp;"|"&amp;MitarbeiterFTE[[#This Row],[Vorhaben]]&amp;"|"&amp;MitarbeiterFTE[[#This Row],[Monat]]&amp;"|"&amp;MitarbeiterFTE[[#This Row],[Jahr]], IF(_xlpm.var="|||","input missing",_xlpm.var))</f>
        <v>input missing</v>
      </c>
      <c r="AB609" s="15" t="e">
        <f>_xlfn.LET(
_xlpm.start,DATE(MitarbeiterFTE[[#This Row],[Jahr]],MitarbeiterFTE[[#This Row],[Monat]],1),
_xlpm.end,EOMONTH(_xlpm.start,0),
NETWORKDAYS(_xlpm.start,_xlpm.end))</f>
        <v>#NUM!</v>
      </c>
      <c r="AC609" s="318" t="e">
        <f>MitarbeiterFTE[[#This Row],[BWD]]-MitarbeiterFTE[[#This Row],[Sum Abwesend]]</f>
        <v>#NUM!</v>
      </c>
      <c r="AD609" s="318">
        <f>SUMIFS(MitarbeiterFTE[BWD],MitarbeiterFTE[Jahr],MitarbeiterFTE[[#This Row],[Jahr]],MitarbeiterFTE[Name],MitarbeiterFTE[[#This Row],[Name]])</f>
        <v>0</v>
      </c>
      <c r="AE609" s="318">
        <f>SUMIFS(MitarbeiterFTE[NWD],MitarbeiterFTE[Jahr],MitarbeiterFTE[[#This Row],[Jahr]],MitarbeiterFTE[Name],MitarbeiterFTE[[#This Row],[Name]])</f>
        <v>0</v>
      </c>
      <c r="AF609" s="15" t="str">
        <f>IF(MitarbeiterFTE[[#This Row],[HS]]="ja",2,IF(MitarbeiterFTE[[#This Row],[Tech]]="ja",1,IF(MitarbeiterFTE[[#This Row],[Sonst]]="ja",0,"input missing")))</f>
        <v>input missing</v>
      </c>
      <c r="AG609" s="130"/>
      <c r="AH609" s="117"/>
      <c r="AI609" s="408"/>
      <c r="AJ609" s="404"/>
      <c r="AK609" s="412"/>
      <c r="AL609" s="15" cm="1">
        <f t="array" ref="AL6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09" s="15" t="str">
        <f>IF(Table6[[#This Row],[FT/WE]]=2,"",Table6[[#This Row],[Name]]&amp;Table6[[#This Row],[Tag]])</f>
        <v/>
      </c>
      <c r="AN609" s="117"/>
      <c r="AP609" s="14" t="str">
        <f t="shared" si="20"/>
        <v/>
      </c>
      <c r="AQ609" s="14" t="str">
        <f t="shared" si="21"/>
        <v/>
      </c>
    </row>
    <row r="610" spans="1:43" ht="14.5">
      <c r="A610" s="117"/>
      <c r="B610" s="201"/>
      <c r="C610" s="209"/>
      <c r="D610" s="210"/>
      <c r="E610" s="131"/>
      <c r="F610" s="132"/>
      <c r="G610" s="131"/>
      <c r="H610" s="117"/>
      <c r="I610" s="201"/>
      <c r="J610" s="201"/>
      <c r="K610" s="202"/>
      <c r="L610" s="202"/>
      <c r="M610" s="202"/>
      <c r="N610" s="201"/>
      <c r="O610" s="201"/>
      <c r="P610" s="202"/>
      <c r="Q610" s="202"/>
      <c r="R610" s="207"/>
      <c r="S610" s="204" t="e">
        <f>_xlfn.LET(
_xlpm.ausLJ,_xlfn.XLOOKUP(MitarbeiterFTE[[#This Row],[Name]]&amp;"|"&amp;MitarbeiterFTE[[#This Row],[Jahr]]&amp;"|"&amp;MitarbeiterFTE[[#This Row],[Monat]],#REF!,#REF!,"not found",0,1),
IF(_xlpm.ausLJ="not found","input missing",_xlpm.ausLJ))</f>
        <v>#REF!</v>
      </c>
      <c r="T610" s="204" t="e">
        <f>_xlfn.LET(
_xlpm.ausLJ,_xlfn.XLOOKUP(MitarbeiterFTE[[#This Row],[Name]]&amp;"|"&amp;MitarbeiterFTE[[#This Row],[Jahr]]&amp;"|"&amp;MitarbeiterFTE[[#This Row],[Monat]],#REF!,#REF!,"not found",0,1),
IF(_xlpm.ausLJ="not found","input missing",_xlpm.ausLJ))</f>
        <v>#REF!</v>
      </c>
      <c r="U610" s="205"/>
      <c r="V610" s="40" t="str" cm="1">
        <f t="array" ref="V6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0" s="15" t="str">
        <f>_xlfn.LET(_xlpm.var,MitarbeiterFTE[[#This Row],[Name]]&amp;"|"&amp;MitarbeiterFTE[[#This Row],[Vorhaben]]&amp;"|"&amp;MitarbeiterFTE[[#This Row],[Monat]]&amp;"|"&amp;MitarbeiterFTE[[#This Row],[Jahr]], IF(_xlpm.var="|||","input missing",_xlpm.var))</f>
        <v>input missing</v>
      </c>
      <c r="AB610" s="15" t="e">
        <f>_xlfn.LET(
_xlpm.start,DATE(MitarbeiterFTE[[#This Row],[Jahr]],MitarbeiterFTE[[#This Row],[Monat]],1),
_xlpm.end,EOMONTH(_xlpm.start,0),
NETWORKDAYS(_xlpm.start,_xlpm.end))</f>
        <v>#NUM!</v>
      </c>
      <c r="AC610" s="318" t="e">
        <f>MitarbeiterFTE[[#This Row],[BWD]]-MitarbeiterFTE[[#This Row],[Sum Abwesend]]</f>
        <v>#NUM!</v>
      </c>
      <c r="AD610" s="318">
        <f>SUMIFS(MitarbeiterFTE[BWD],MitarbeiterFTE[Jahr],MitarbeiterFTE[[#This Row],[Jahr]],MitarbeiterFTE[Name],MitarbeiterFTE[[#This Row],[Name]])</f>
        <v>0</v>
      </c>
      <c r="AE610" s="318">
        <f>SUMIFS(MitarbeiterFTE[NWD],MitarbeiterFTE[Jahr],MitarbeiterFTE[[#This Row],[Jahr]],MitarbeiterFTE[Name],MitarbeiterFTE[[#This Row],[Name]])</f>
        <v>0</v>
      </c>
      <c r="AF610" s="15" t="str">
        <f>IF(MitarbeiterFTE[[#This Row],[HS]]="ja",2,IF(MitarbeiterFTE[[#This Row],[Tech]]="ja",1,IF(MitarbeiterFTE[[#This Row],[Sonst]]="ja",0,"input missing")))</f>
        <v>input missing</v>
      </c>
      <c r="AG610" s="130"/>
      <c r="AH610" s="117"/>
      <c r="AI610" s="408"/>
      <c r="AJ610" s="404"/>
      <c r="AK610" s="412"/>
      <c r="AL610" s="15" cm="1">
        <f t="array" ref="AL6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0" s="15" t="str">
        <f>IF(Table6[[#This Row],[FT/WE]]=2,"",Table6[[#This Row],[Name]]&amp;Table6[[#This Row],[Tag]])</f>
        <v/>
      </c>
      <c r="AN610" s="117"/>
      <c r="AP610" s="14" t="str">
        <f t="shared" si="20"/>
        <v/>
      </c>
      <c r="AQ610" s="14" t="str">
        <f t="shared" si="21"/>
        <v/>
      </c>
    </row>
    <row r="611" spans="1:43" ht="14.5">
      <c r="A611" s="117"/>
      <c r="B611" s="201"/>
      <c r="C611" s="209"/>
      <c r="D611" s="210"/>
      <c r="E611" s="131"/>
      <c r="F611" s="132"/>
      <c r="G611" s="131"/>
      <c r="H611" s="117"/>
      <c r="I611" s="201"/>
      <c r="J611" s="201"/>
      <c r="K611" s="202"/>
      <c r="L611" s="202"/>
      <c r="M611" s="202"/>
      <c r="N611" s="201"/>
      <c r="O611" s="201"/>
      <c r="P611" s="202"/>
      <c r="Q611" s="202"/>
      <c r="R611" s="207"/>
      <c r="S611" s="204" t="e">
        <f>_xlfn.LET(
_xlpm.ausLJ,_xlfn.XLOOKUP(MitarbeiterFTE[[#This Row],[Name]]&amp;"|"&amp;MitarbeiterFTE[[#This Row],[Jahr]]&amp;"|"&amp;MitarbeiterFTE[[#This Row],[Monat]],#REF!,#REF!,"not found",0,1),
IF(_xlpm.ausLJ="not found","input missing",_xlpm.ausLJ))</f>
        <v>#REF!</v>
      </c>
      <c r="T611" s="204" t="e">
        <f>_xlfn.LET(
_xlpm.ausLJ,_xlfn.XLOOKUP(MitarbeiterFTE[[#This Row],[Name]]&amp;"|"&amp;MitarbeiterFTE[[#This Row],[Jahr]]&amp;"|"&amp;MitarbeiterFTE[[#This Row],[Monat]],#REF!,#REF!,"not found",0,1),
IF(_xlpm.ausLJ="not found","input missing",_xlpm.ausLJ))</f>
        <v>#REF!</v>
      </c>
      <c r="U611" s="205"/>
      <c r="V611" s="40" t="str" cm="1">
        <f t="array" ref="V6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1" s="15" t="str">
        <f>_xlfn.LET(_xlpm.var,MitarbeiterFTE[[#This Row],[Name]]&amp;"|"&amp;MitarbeiterFTE[[#This Row],[Vorhaben]]&amp;"|"&amp;MitarbeiterFTE[[#This Row],[Monat]]&amp;"|"&amp;MitarbeiterFTE[[#This Row],[Jahr]], IF(_xlpm.var="|||","input missing",_xlpm.var))</f>
        <v>input missing</v>
      </c>
      <c r="AB611" s="15" t="e">
        <f>_xlfn.LET(
_xlpm.start,DATE(MitarbeiterFTE[[#This Row],[Jahr]],MitarbeiterFTE[[#This Row],[Monat]],1),
_xlpm.end,EOMONTH(_xlpm.start,0),
NETWORKDAYS(_xlpm.start,_xlpm.end))</f>
        <v>#NUM!</v>
      </c>
      <c r="AC611" s="318" t="e">
        <f>MitarbeiterFTE[[#This Row],[BWD]]-MitarbeiterFTE[[#This Row],[Sum Abwesend]]</f>
        <v>#NUM!</v>
      </c>
      <c r="AD611" s="318">
        <f>SUMIFS(MitarbeiterFTE[BWD],MitarbeiterFTE[Jahr],MitarbeiterFTE[[#This Row],[Jahr]],MitarbeiterFTE[Name],MitarbeiterFTE[[#This Row],[Name]])</f>
        <v>0</v>
      </c>
      <c r="AE611" s="318">
        <f>SUMIFS(MitarbeiterFTE[NWD],MitarbeiterFTE[Jahr],MitarbeiterFTE[[#This Row],[Jahr]],MitarbeiterFTE[Name],MitarbeiterFTE[[#This Row],[Name]])</f>
        <v>0</v>
      </c>
      <c r="AF611" s="15" t="str">
        <f>IF(MitarbeiterFTE[[#This Row],[HS]]="ja",2,IF(MitarbeiterFTE[[#This Row],[Tech]]="ja",1,IF(MitarbeiterFTE[[#This Row],[Sonst]]="ja",0,"input missing")))</f>
        <v>input missing</v>
      </c>
      <c r="AG611" s="130"/>
      <c r="AH611" s="117"/>
      <c r="AI611" s="408"/>
      <c r="AJ611" s="404"/>
      <c r="AK611" s="412"/>
      <c r="AL611" s="15" cm="1">
        <f t="array" ref="AL6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1" s="15" t="str">
        <f>IF(Table6[[#This Row],[FT/WE]]=2,"",Table6[[#This Row],[Name]]&amp;Table6[[#This Row],[Tag]])</f>
        <v/>
      </c>
      <c r="AN611" s="117"/>
      <c r="AP611" s="14" t="str">
        <f t="shared" si="20"/>
        <v/>
      </c>
      <c r="AQ611" s="14" t="str">
        <f t="shared" si="21"/>
        <v/>
      </c>
    </row>
    <row r="612" spans="1:43" ht="14.5">
      <c r="A612" s="117"/>
      <c r="B612" s="201"/>
      <c r="C612" s="209"/>
      <c r="D612" s="210"/>
      <c r="E612" s="131"/>
      <c r="F612" s="132"/>
      <c r="G612" s="131"/>
      <c r="H612" s="117"/>
      <c r="I612" s="201"/>
      <c r="J612" s="201"/>
      <c r="K612" s="202"/>
      <c r="L612" s="202"/>
      <c r="M612" s="202"/>
      <c r="N612" s="201"/>
      <c r="O612" s="201"/>
      <c r="P612" s="202"/>
      <c r="Q612" s="202"/>
      <c r="R612" s="207"/>
      <c r="S612" s="204" t="e">
        <f>_xlfn.LET(
_xlpm.ausLJ,_xlfn.XLOOKUP(MitarbeiterFTE[[#This Row],[Name]]&amp;"|"&amp;MitarbeiterFTE[[#This Row],[Jahr]]&amp;"|"&amp;MitarbeiterFTE[[#This Row],[Monat]],#REF!,#REF!,"not found",0,1),
IF(_xlpm.ausLJ="not found","input missing",_xlpm.ausLJ))</f>
        <v>#REF!</v>
      </c>
      <c r="T612" s="204" t="e">
        <f>_xlfn.LET(
_xlpm.ausLJ,_xlfn.XLOOKUP(MitarbeiterFTE[[#This Row],[Name]]&amp;"|"&amp;MitarbeiterFTE[[#This Row],[Jahr]]&amp;"|"&amp;MitarbeiterFTE[[#This Row],[Monat]],#REF!,#REF!,"not found",0,1),
IF(_xlpm.ausLJ="not found","input missing",_xlpm.ausLJ))</f>
        <v>#REF!</v>
      </c>
      <c r="U612" s="205"/>
      <c r="V612" s="40" t="str" cm="1">
        <f t="array" ref="V6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2" s="15" t="str">
        <f>_xlfn.LET(_xlpm.var,MitarbeiterFTE[[#This Row],[Name]]&amp;"|"&amp;MitarbeiterFTE[[#This Row],[Vorhaben]]&amp;"|"&amp;MitarbeiterFTE[[#This Row],[Monat]]&amp;"|"&amp;MitarbeiterFTE[[#This Row],[Jahr]], IF(_xlpm.var="|||","input missing",_xlpm.var))</f>
        <v>input missing</v>
      </c>
      <c r="AB612" s="15" t="e">
        <f>_xlfn.LET(
_xlpm.start,DATE(MitarbeiterFTE[[#This Row],[Jahr]],MitarbeiterFTE[[#This Row],[Monat]],1),
_xlpm.end,EOMONTH(_xlpm.start,0),
NETWORKDAYS(_xlpm.start,_xlpm.end))</f>
        <v>#NUM!</v>
      </c>
      <c r="AC612" s="318" t="e">
        <f>MitarbeiterFTE[[#This Row],[BWD]]-MitarbeiterFTE[[#This Row],[Sum Abwesend]]</f>
        <v>#NUM!</v>
      </c>
      <c r="AD612" s="318">
        <f>SUMIFS(MitarbeiterFTE[BWD],MitarbeiterFTE[Jahr],MitarbeiterFTE[[#This Row],[Jahr]],MitarbeiterFTE[Name],MitarbeiterFTE[[#This Row],[Name]])</f>
        <v>0</v>
      </c>
      <c r="AE612" s="318">
        <f>SUMIFS(MitarbeiterFTE[NWD],MitarbeiterFTE[Jahr],MitarbeiterFTE[[#This Row],[Jahr]],MitarbeiterFTE[Name],MitarbeiterFTE[[#This Row],[Name]])</f>
        <v>0</v>
      </c>
      <c r="AF612" s="15" t="str">
        <f>IF(MitarbeiterFTE[[#This Row],[HS]]="ja",2,IF(MitarbeiterFTE[[#This Row],[Tech]]="ja",1,IF(MitarbeiterFTE[[#This Row],[Sonst]]="ja",0,"input missing")))</f>
        <v>input missing</v>
      </c>
      <c r="AG612" s="130"/>
      <c r="AH612" s="117"/>
      <c r="AI612" s="408"/>
      <c r="AJ612" s="404"/>
      <c r="AK612" s="412"/>
      <c r="AL612" s="15" cm="1">
        <f t="array" ref="AL6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2" s="15" t="str">
        <f>IF(Table6[[#This Row],[FT/WE]]=2,"",Table6[[#This Row],[Name]]&amp;Table6[[#This Row],[Tag]])</f>
        <v/>
      </c>
      <c r="AN612" s="117"/>
      <c r="AP612" s="14" t="str">
        <f t="shared" si="20"/>
        <v/>
      </c>
      <c r="AQ612" s="14" t="str">
        <f t="shared" si="21"/>
        <v/>
      </c>
    </row>
    <row r="613" spans="1:43" ht="14.5">
      <c r="A613" s="117"/>
      <c r="B613" s="201"/>
      <c r="C613" s="209"/>
      <c r="D613" s="210"/>
      <c r="E613" s="131"/>
      <c r="F613" s="132"/>
      <c r="G613" s="131"/>
      <c r="H613" s="117"/>
      <c r="I613" s="201"/>
      <c r="J613" s="201"/>
      <c r="K613" s="202"/>
      <c r="L613" s="202"/>
      <c r="M613" s="202"/>
      <c r="N613" s="201"/>
      <c r="O613" s="201"/>
      <c r="P613" s="202"/>
      <c r="Q613" s="202"/>
      <c r="R613" s="207"/>
      <c r="S613" s="204" t="e">
        <f>_xlfn.LET(
_xlpm.ausLJ,_xlfn.XLOOKUP(MitarbeiterFTE[[#This Row],[Name]]&amp;"|"&amp;MitarbeiterFTE[[#This Row],[Jahr]]&amp;"|"&amp;MitarbeiterFTE[[#This Row],[Monat]],#REF!,#REF!,"not found",0,1),
IF(_xlpm.ausLJ="not found","input missing",_xlpm.ausLJ))</f>
        <v>#REF!</v>
      </c>
      <c r="T613" s="204" t="e">
        <f>_xlfn.LET(
_xlpm.ausLJ,_xlfn.XLOOKUP(MitarbeiterFTE[[#This Row],[Name]]&amp;"|"&amp;MitarbeiterFTE[[#This Row],[Jahr]]&amp;"|"&amp;MitarbeiterFTE[[#This Row],[Monat]],#REF!,#REF!,"not found",0,1),
IF(_xlpm.ausLJ="not found","input missing",_xlpm.ausLJ))</f>
        <v>#REF!</v>
      </c>
      <c r="U613" s="205"/>
      <c r="V613" s="40" t="str" cm="1">
        <f t="array" ref="V6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3" s="15" t="str">
        <f>_xlfn.LET(_xlpm.var,MitarbeiterFTE[[#This Row],[Name]]&amp;"|"&amp;MitarbeiterFTE[[#This Row],[Vorhaben]]&amp;"|"&amp;MitarbeiterFTE[[#This Row],[Monat]]&amp;"|"&amp;MitarbeiterFTE[[#This Row],[Jahr]], IF(_xlpm.var="|||","input missing",_xlpm.var))</f>
        <v>input missing</v>
      </c>
      <c r="AB613" s="15" t="e">
        <f>_xlfn.LET(
_xlpm.start,DATE(MitarbeiterFTE[[#This Row],[Jahr]],MitarbeiterFTE[[#This Row],[Monat]],1),
_xlpm.end,EOMONTH(_xlpm.start,0),
NETWORKDAYS(_xlpm.start,_xlpm.end))</f>
        <v>#NUM!</v>
      </c>
      <c r="AC613" s="318" t="e">
        <f>MitarbeiterFTE[[#This Row],[BWD]]-MitarbeiterFTE[[#This Row],[Sum Abwesend]]</f>
        <v>#NUM!</v>
      </c>
      <c r="AD613" s="318">
        <f>SUMIFS(MitarbeiterFTE[BWD],MitarbeiterFTE[Jahr],MitarbeiterFTE[[#This Row],[Jahr]],MitarbeiterFTE[Name],MitarbeiterFTE[[#This Row],[Name]])</f>
        <v>0</v>
      </c>
      <c r="AE613" s="318">
        <f>SUMIFS(MitarbeiterFTE[NWD],MitarbeiterFTE[Jahr],MitarbeiterFTE[[#This Row],[Jahr]],MitarbeiterFTE[Name],MitarbeiterFTE[[#This Row],[Name]])</f>
        <v>0</v>
      </c>
      <c r="AF613" s="15" t="str">
        <f>IF(MitarbeiterFTE[[#This Row],[HS]]="ja",2,IF(MitarbeiterFTE[[#This Row],[Tech]]="ja",1,IF(MitarbeiterFTE[[#This Row],[Sonst]]="ja",0,"input missing")))</f>
        <v>input missing</v>
      </c>
      <c r="AG613" s="130"/>
      <c r="AH613" s="117"/>
      <c r="AI613" s="408"/>
      <c r="AJ613" s="404"/>
      <c r="AK613" s="412"/>
      <c r="AL613" s="15" cm="1">
        <f t="array" ref="AL6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3" s="15" t="str">
        <f>IF(Table6[[#This Row],[FT/WE]]=2,"",Table6[[#This Row],[Name]]&amp;Table6[[#This Row],[Tag]])</f>
        <v/>
      </c>
      <c r="AN613" s="117"/>
      <c r="AP613" s="14" t="str">
        <f t="shared" si="20"/>
        <v/>
      </c>
      <c r="AQ613" s="14" t="str">
        <f t="shared" si="21"/>
        <v/>
      </c>
    </row>
    <row r="614" spans="1:43" ht="14.5">
      <c r="A614" s="117"/>
      <c r="B614" s="201"/>
      <c r="C614" s="209"/>
      <c r="D614" s="210"/>
      <c r="E614" s="131"/>
      <c r="F614" s="132"/>
      <c r="G614" s="131"/>
      <c r="H614" s="117"/>
      <c r="I614" s="201"/>
      <c r="J614" s="201"/>
      <c r="K614" s="202"/>
      <c r="L614" s="202"/>
      <c r="M614" s="202"/>
      <c r="N614" s="201"/>
      <c r="O614" s="201"/>
      <c r="P614" s="202"/>
      <c r="Q614" s="202"/>
      <c r="R614" s="207"/>
      <c r="S614" s="204" t="e">
        <f>_xlfn.LET(
_xlpm.ausLJ,_xlfn.XLOOKUP(MitarbeiterFTE[[#This Row],[Name]]&amp;"|"&amp;MitarbeiterFTE[[#This Row],[Jahr]]&amp;"|"&amp;MitarbeiterFTE[[#This Row],[Monat]],#REF!,#REF!,"not found",0,1),
IF(_xlpm.ausLJ="not found","input missing",_xlpm.ausLJ))</f>
        <v>#REF!</v>
      </c>
      <c r="T614" s="204" t="e">
        <f>_xlfn.LET(
_xlpm.ausLJ,_xlfn.XLOOKUP(MitarbeiterFTE[[#This Row],[Name]]&amp;"|"&amp;MitarbeiterFTE[[#This Row],[Jahr]]&amp;"|"&amp;MitarbeiterFTE[[#This Row],[Monat]],#REF!,#REF!,"not found",0,1),
IF(_xlpm.ausLJ="not found","input missing",_xlpm.ausLJ))</f>
        <v>#REF!</v>
      </c>
      <c r="U614" s="205"/>
      <c r="V614" s="40" t="str" cm="1">
        <f t="array" ref="V6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4" s="15" t="str">
        <f>_xlfn.LET(_xlpm.var,MitarbeiterFTE[[#This Row],[Name]]&amp;"|"&amp;MitarbeiterFTE[[#This Row],[Vorhaben]]&amp;"|"&amp;MitarbeiterFTE[[#This Row],[Monat]]&amp;"|"&amp;MitarbeiterFTE[[#This Row],[Jahr]], IF(_xlpm.var="|||","input missing",_xlpm.var))</f>
        <v>input missing</v>
      </c>
      <c r="AB614" s="15" t="e">
        <f>_xlfn.LET(
_xlpm.start,DATE(MitarbeiterFTE[[#This Row],[Jahr]],MitarbeiterFTE[[#This Row],[Monat]],1),
_xlpm.end,EOMONTH(_xlpm.start,0),
NETWORKDAYS(_xlpm.start,_xlpm.end))</f>
        <v>#NUM!</v>
      </c>
      <c r="AC614" s="318" t="e">
        <f>MitarbeiterFTE[[#This Row],[BWD]]-MitarbeiterFTE[[#This Row],[Sum Abwesend]]</f>
        <v>#NUM!</v>
      </c>
      <c r="AD614" s="318">
        <f>SUMIFS(MitarbeiterFTE[BWD],MitarbeiterFTE[Jahr],MitarbeiterFTE[[#This Row],[Jahr]],MitarbeiterFTE[Name],MitarbeiterFTE[[#This Row],[Name]])</f>
        <v>0</v>
      </c>
      <c r="AE614" s="318">
        <f>SUMIFS(MitarbeiterFTE[NWD],MitarbeiterFTE[Jahr],MitarbeiterFTE[[#This Row],[Jahr]],MitarbeiterFTE[Name],MitarbeiterFTE[[#This Row],[Name]])</f>
        <v>0</v>
      </c>
      <c r="AF614" s="15" t="str">
        <f>IF(MitarbeiterFTE[[#This Row],[HS]]="ja",2,IF(MitarbeiterFTE[[#This Row],[Tech]]="ja",1,IF(MitarbeiterFTE[[#This Row],[Sonst]]="ja",0,"input missing")))</f>
        <v>input missing</v>
      </c>
      <c r="AG614" s="130"/>
      <c r="AH614" s="117"/>
      <c r="AI614" s="408"/>
      <c r="AJ614" s="404"/>
      <c r="AK614" s="412"/>
      <c r="AL614" s="15" cm="1">
        <f t="array" ref="AL6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4" s="15" t="str">
        <f>IF(Table6[[#This Row],[FT/WE]]=2,"",Table6[[#This Row],[Name]]&amp;Table6[[#This Row],[Tag]])</f>
        <v/>
      </c>
      <c r="AN614" s="117"/>
      <c r="AP614" s="14" t="str">
        <f t="shared" si="20"/>
        <v/>
      </c>
      <c r="AQ614" s="14" t="str">
        <f t="shared" si="21"/>
        <v/>
      </c>
    </row>
    <row r="615" spans="1:43" ht="14.5">
      <c r="A615" s="117"/>
      <c r="B615" s="201"/>
      <c r="C615" s="209"/>
      <c r="D615" s="210"/>
      <c r="E615" s="131"/>
      <c r="F615" s="132"/>
      <c r="G615" s="131"/>
      <c r="H615" s="117"/>
      <c r="I615" s="201"/>
      <c r="J615" s="201"/>
      <c r="K615" s="202"/>
      <c r="L615" s="202"/>
      <c r="M615" s="202"/>
      <c r="N615" s="201"/>
      <c r="O615" s="201"/>
      <c r="P615" s="202"/>
      <c r="Q615" s="202"/>
      <c r="R615" s="207"/>
      <c r="S615" s="204" t="e">
        <f>_xlfn.LET(
_xlpm.ausLJ,_xlfn.XLOOKUP(MitarbeiterFTE[[#This Row],[Name]]&amp;"|"&amp;MitarbeiterFTE[[#This Row],[Jahr]]&amp;"|"&amp;MitarbeiterFTE[[#This Row],[Monat]],#REF!,#REF!,"not found",0,1),
IF(_xlpm.ausLJ="not found","input missing",_xlpm.ausLJ))</f>
        <v>#REF!</v>
      </c>
      <c r="T615" s="204" t="e">
        <f>_xlfn.LET(
_xlpm.ausLJ,_xlfn.XLOOKUP(MitarbeiterFTE[[#This Row],[Name]]&amp;"|"&amp;MitarbeiterFTE[[#This Row],[Jahr]]&amp;"|"&amp;MitarbeiterFTE[[#This Row],[Monat]],#REF!,#REF!,"not found",0,1),
IF(_xlpm.ausLJ="not found","input missing",_xlpm.ausLJ))</f>
        <v>#REF!</v>
      </c>
      <c r="U615" s="205"/>
      <c r="V615" s="40" t="str" cm="1">
        <f t="array" ref="V6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5" s="15" t="str">
        <f>_xlfn.LET(_xlpm.var,MitarbeiterFTE[[#This Row],[Name]]&amp;"|"&amp;MitarbeiterFTE[[#This Row],[Vorhaben]]&amp;"|"&amp;MitarbeiterFTE[[#This Row],[Monat]]&amp;"|"&amp;MitarbeiterFTE[[#This Row],[Jahr]], IF(_xlpm.var="|||","input missing",_xlpm.var))</f>
        <v>input missing</v>
      </c>
      <c r="AB615" s="15" t="e">
        <f>_xlfn.LET(
_xlpm.start,DATE(MitarbeiterFTE[[#This Row],[Jahr]],MitarbeiterFTE[[#This Row],[Monat]],1),
_xlpm.end,EOMONTH(_xlpm.start,0),
NETWORKDAYS(_xlpm.start,_xlpm.end))</f>
        <v>#NUM!</v>
      </c>
      <c r="AC615" s="318" t="e">
        <f>MitarbeiterFTE[[#This Row],[BWD]]-MitarbeiterFTE[[#This Row],[Sum Abwesend]]</f>
        <v>#NUM!</v>
      </c>
      <c r="AD615" s="318">
        <f>SUMIFS(MitarbeiterFTE[BWD],MitarbeiterFTE[Jahr],MitarbeiterFTE[[#This Row],[Jahr]],MitarbeiterFTE[Name],MitarbeiterFTE[[#This Row],[Name]])</f>
        <v>0</v>
      </c>
      <c r="AE615" s="318">
        <f>SUMIFS(MitarbeiterFTE[NWD],MitarbeiterFTE[Jahr],MitarbeiterFTE[[#This Row],[Jahr]],MitarbeiterFTE[Name],MitarbeiterFTE[[#This Row],[Name]])</f>
        <v>0</v>
      </c>
      <c r="AF615" s="15" t="str">
        <f>IF(MitarbeiterFTE[[#This Row],[HS]]="ja",2,IF(MitarbeiterFTE[[#This Row],[Tech]]="ja",1,IF(MitarbeiterFTE[[#This Row],[Sonst]]="ja",0,"input missing")))</f>
        <v>input missing</v>
      </c>
      <c r="AG615" s="130"/>
      <c r="AH615" s="117"/>
      <c r="AI615" s="408"/>
      <c r="AJ615" s="404"/>
      <c r="AK615" s="412"/>
      <c r="AL615" s="15" cm="1">
        <f t="array" ref="AL6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5" s="15" t="str">
        <f>IF(Table6[[#This Row],[FT/WE]]=2,"",Table6[[#This Row],[Name]]&amp;Table6[[#This Row],[Tag]])</f>
        <v/>
      </c>
      <c r="AN615" s="117"/>
      <c r="AP615" s="14" t="str">
        <f t="shared" si="20"/>
        <v/>
      </c>
      <c r="AQ615" s="14" t="str">
        <f t="shared" si="21"/>
        <v/>
      </c>
    </row>
    <row r="616" spans="1:43" ht="14.5">
      <c r="A616" s="117"/>
      <c r="B616" s="201"/>
      <c r="C616" s="209"/>
      <c r="D616" s="210"/>
      <c r="E616" s="131"/>
      <c r="F616" s="132"/>
      <c r="G616" s="131"/>
      <c r="H616" s="117"/>
      <c r="I616" s="201"/>
      <c r="J616" s="201"/>
      <c r="K616" s="202"/>
      <c r="L616" s="202"/>
      <c r="M616" s="202"/>
      <c r="N616" s="201"/>
      <c r="O616" s="201"/>
      <c r="P616" s="202"/>
      <c r="Q616" s="202"/>
      <c r="R616" s="207"/>
      <c r="S616" s="204" t="e">
        <f>_xlfn.LET(
_xlpm.ausLJ,_xlfn.XLOOKUP(MitarbeiterFTE[[#This Row],[Name]]&amp;"|"&amp;MitarbeiterFTE[[#This Row],[Jahr]]&amp;"|"&amp;MitarbeiterFTE[[#This Row],[Monat]],#REF!,#REF!,"not found",0,1),
IF(_xlpm.ausLJ="not found","input missing",_xlpm.ausLJ))</f>
        <v>#REF!</v>
      </c>
      <c r="T616" s="204" t="e">
        <f>_xlfn.LET(
_xlpm.ausLJ,_xlfn.XLOOKUP(MitarbeiterFTE[[#This Row],[Name]]&amp;"|"&amp;MitarbeiterFTE[[#This Row],[Jahr]]&amp;"|"&amp;MitarbeiterFTE[[#This Row],[Monat]],#REF!,#REF!,"not found",0,1),
IF(_xlpm.ausLJ="not found","input missing",_xlpm.ausLJ))</f>
        <v>#REF!</v>
      </c>
      <c r="U616" s="205"/>
      <c r="V616" s="40" t="str" cm="1">
        <f t="array" ref="V6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6" s="15" t="str">
        <f>_xlfn.LET(_xlpm.var,MitarbeiterFTE[[#This Row],[Name]]&amp;"|"&amp;MitarbeiterFTE[[#This Row],[Vorhaben]]&amp;"|"&amp;MitarbeiterFTE[[#This Row],[Monat]]&amp;"|"&amp;MitarbeiterFTE[[#This Row],[Jahr]], IF(_xlpm.var="|||","input missing",_xlpm.var))</f>
        <v>input missing</v>
      </c>
      <c r="AB616" s="15" t="e">
        <f>_xlfn.LET(
_xlpm.start,DATE(MitarbeiterFTE[[#This Row],[Jahr]],MitarbeiterFTE[[#This Row],[Monat]],1),
_xlpm.end,EOMONTH(_xlpm.start,0),
NETWORKDAYS(_xlpm.start,_xlpm.end))</f>
        <v>#NUM!</v>
      </c>
      <c r="AC616" s="318" t="e">
        <f>MitarbeiterFTE[[#This Row],[BWD]]-MitarbeiterFTE[[#This Row],[Sum Abwesend]]</f>
        <v>#NUM!</v>
      </c>
      <c r="AD616" s="318">
        <f>SUMIFS(MitarbeiterFTE[BWD],MitarbeiterFTE[Jahr],MitarbeiterFTE[[#This Row],[Jahr]],MitarbeiterFTE[Name],MitarbeiterFTE[[#This Row],[Name]])</f>
        <v>0</v>
      </c>
      <c r="AE616" s="318">
        <f>SUMIFS(MitarbeiterFTE[NWD],MitarbeiterFTE[Jahr],MitarbeiterFTE[[#This Row],[Jahr]],MitarbeiterFTE[Name],MitarbeiterFTE[[#This Row],[Name]])</f>
        <v>0</v>
      </c>
      <c r="AF616" s="15" t="str">
        <f>IF(MitarbeiterFTE[[#This Row],[HS]]="ja",2,IF(MitarbeiterFTE[[#This Row],[Tech]]="ja",1,IF(MitarbeiterFTE[[#This Row],[Sonst]]="ja",0,"input missing")))</f>
        <v>input missing</v>
      </c>
      <c r="AG616" s="130"/>
      <c r="AH616" s="117"/>
      <c r="AI616" s="408"/>
      <c r="AJ616" s="404"/>
      <c r="AK616" s="412"/>
      <c r="AL616" s="15" cm="1">
        <f t="array" ref="AL6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6" s="15" t="str">
        <f>IF(Table6[[#This Row],[FT/WE]]=2,"",Table6[[#This Row],[Name]]&amp;Table6[[#This Row],[Tag]])</f>
        <v/>
      </c>
      <c r="AN616" s="117"/>
      <c r="AP616" s="14" t="str">
        <f t="shared" si="20"/>
        <v/>
      </c>
      <c r="AQ616" s="14" t="str">
        <f t="shared" si="21"/>
        <v/>
      </c>
    </row>
    <row r="617" spans="1:43" ht="14.5">
      <c r="A617" s="117"/>
      <c r="B617" s="201"/>
      <c r="C617" s="209"/>
      <c r="D617" s="210"/>
      <c r="E617" s="131"/>
      <c r="F617" s="132"/>
      <c r="G617" s="131"/>
      <c r="H617" s="117"/>
      <c r="I617" s="201"/>
      <c r="J617" s="201"/>
      <c r="K617" s="202"/>
      <c r="L617" s="202"/>
      <c r="M617" s="202"/>
      <c r="N617" s="201"/>
      <c r="O617" s="201"/>
      <c r="P617" s="202"/>
      <c r="Q617" s="202"/>
      <c r="R617" s="207"/>
      <c r="S617" s="204" t="e">
        <f>_xlfn.LET(
_xlpm.ausLJ,_xlfn.XLOOKUP(MitarbeiterFTE[[#This Row],[Name]]&amp;"|"&amp;MitarbeiterFTE[[#This Row],[Jahr]]&amp;"|"&amp;MitarbeiterFTE[[#This Row],[Monat]],#REF!,#REF!,"not found",0,1),
IF(_xlpm.ausLJ="not found","input missing",_xlpm.ausLJ))</f>
        <v>#REF!</v>
      </c>
      <c r="T617" s="204" t="e">
        <f>_xlfn.LET(
_xlpm.ausLJ,_xlfn.XLOOKUP(MitarbeiterFTE[[#This Row],[Name]]&amp;"|"&amp;MitarbeiterFTE[[#This Row],[Jahr]]&amp;"|"&amp;MitarbeiterFTE[[#This Row],[Monat]],#REF!,#REF!,"not found",0,1),
IF(_xlpm.ausLJ="not found","input missing",_xlpm.ausLJ))</f>
        <v>#REF!</v>
      </c>
      <c r="U617" s="205"/>
      <c r="V617" s="40" t="str" cm="1">
        <f t="array" ref="V6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7" s="15" t="str">
        <f>_xlfn.LET(_xlpm.var,MitarbeiterFTE[[#This Row],[Name]]&amp;"|"&amp;MitarbeiterFTE[[#This Row],[Vorhaben]]&amp;"|"&amp;MitarbeiterFTE[[#This Row],[Monat]]&amp;"|"&amp;MitarbeiterFTE[[#This Row],[Jahr]], IF(_xlpm.var="|||","input missing",_xlpm.var))</f>
        <v>input missing</v>
      </c>
      <c r="AB617" s="15" t="e">
        <f>_xlfn.LET(
_xlpm.start,DATE(MitarbeiterFTE[[#This Row],[Jahr]],MitarbeiterFTE[[#This Row],[Monat]],1),
_xlpm.end,EOMONTH(_xlpm.start,0),
NETWORKDAYS(_xlpm.start,_xlpm.end))</f>
        <v>#NUM!</v>
      </c>
      <c r="AC617" s="318" t="e">
        <f>MitarbeiterFTE[[#This Row],[BWD]]-MitarbeiterFTE[[#This Row],[Sum Abwesend]]</f>
        <v>#NUM!</v>
      </c>
      <c r="AD617" s="318">
        <f>SUMIFS(MitarbeiterFTE[BWD],MitarbeiterFTE[Jahr],MitarbeiterFTE[[#This Row],[Jahr]],MitarbeiterFTE[Name],MitarbeiterFTE[[#This Row],[Name]])</f>
        <v>0</v>
      </c>
      <c r="AE617" s="318">
        <f>SUMIFS(MitarbeiterFTE[NWD],MitarbeiterFTE[Jahr],MitarbeiterFTE[[#This Row],[Jahr]],MitarbeiterFTE[Name],MitarbeiterFTE[[#This Row],[Name]])</f>
        <v>0</v>
      </c>
      <c r="AF617" s="15" t="str">
        <f>IF(MitarbeiterFTE[[#This Row],[HS]]="ja",2,IF(MitarbeiterFTE[[#This Row],[Tech]]="ja",1,IF(MitarbeiterFTE[[#This Row],[Sonst]]="ja",0,"input missing")))</f>
        <v>input missing</v>
      </c>
      <c r="AG617" s="130"/>
      <c r="AH617" s="117"/>
      <c r="AI617" s="408"/>
      <c r="AJ617" s="404"/>
      <c r="AK617" s="412"/>
      <c r="AL617" s="15" cm="1">
        <f t="array" ref="AL6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7" s="15" t="str">
        <f>IF(Table6[[#This Row],[FT/WE]]=2,"",Table6[[#This Row],[Name]]&amp;Table6[[#This Row],[Tag]])</f>
        <v/>
      </c>
      <c r="AN617" s="117"/>
      <c r="AP617" s="14" t="str">
        <f t="shared" si="20"/>
        <v/>
      </c>
      <c r="AQ617" s="14" t="str">
        <f t="shared" si="21"/>
        <v/>
      </c>
    </row>
    <row r="618" spans="1:43" ht="14.5">
      <c r="A618" s="117"/>
      <c r="B618" s="201"/>
      <c r="C618" s="209"/>
      <c r="D618" s="210"/>
      <c r="E618" s="131"/>
      <c r="F618" s="132"/>
      <c r="G618" s="131"/>
      <c r="H618" s="117"/>
      <c r="I618" s="201"/>
      <c r="J618" s="201"/>
      <c r="K618" s="202"/>
      <c r="L618" s="202"/>
      <c r="M618" s="202"/>
      <c r="N618" s="201"/>
      <c r="O618" s="201"/>
      <c r="P618" s="202"/>
      <c r="Q618" s="202"/>
      <c r="R618" s="207"/>
      <c r="S618" s="204" t="e">
        <f>_xlfn.LET(
_xlpm.ausLJ,_xlfn.XLOOKUP(MitarbeiterFTE[[#This Row],[Name]]&amp;"|"&amp;MitarbeiterFTE[[#This Row],[Jahr]]&amp;"|"&amp;MitarbeiterFTE[[#This Row],[Monat]],#REF!,#REF!,"not found",0,1),
IF(_xlpm.ausLJ="not found","input missing",_xlpm.ausLJ))</f>
        <v>#REF!</v>
      </c>
      <c r="T618" s="204" t="e">
        <f>_xlfn.LET(
_xlpm.ausLJ,_xlfn.XLOOKUP(MitarbeiterFTE[[#This Row],[Name]]&amp;"|"&amp;MitarbeiterFTE[[#This Row],[Jahr]]&amp;"|"&amp;MitarbeiterFTE[[#This Row],[Monat]],#REF!,#REF!,"not found",0,1),
IF(_xlpm.ausLJ="not found","input missing",_xlpm.ausLJ))</f>
        <v>#REF!</v>
      </c>
      <c r="U618" s="205"/>
      <c r="V618" s="40" t="str" cm="1">
        <f t="array" ref="V6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8" s="15" t="str">
        <f>_xlfn.LET(_xlpm.var,MitarbeiterFTE[[#This Row],[Name]]&amp;"|"&amp;MitarbeiterFTE[[#This Row],[Vorhaben]]&amp;"|"&amp;MitarbeiterFTE[[#This Row],[Monat]]&amp;"|"&amp;MitarbeiterFTE[[#This Row],[Jahr]], IF(_xlpm.var="|||","input missing",_xlpm.var))</f>
        <v>input missing</v>
      </c>
      <c r="AB618" s="15" t="e">
        <f>_xlfn.LET(
_xlpm.start,DATE(MitarbeiterFTE[[#This Row],[Jahr]],MitarbeiterFTE[[#This Row],[Monat]],1),
_xlpm.end,EOMONTH(_xlpm.start,0),
NETWORKDAYS(_xlpm.start,_xlpm.end))</f>
        <v>#NUM!</v>
      </c>
      <c r="AC618" s="318" t="e">
        <f>MitarbeiterFTE[[#This Row],[BWD]]-MitarbeiterFTE[[#This Row],[Sum Abwesend]]</f>
        <v>#NUM!</v>
      </c>
      <c r="AD618" s="318">
        <f>SUMIFS(MitarbeiterFTE[BWD],MitarbeiterFTE[Jahr],MitarbeiterFTE[[#This Row],[Jahr]],MitarbeiterFTE[Name],MitarbeiterFTE[[#This Row],[Name]])</f>
        <v>0</v>
      </c>
      <c r="AE618" s="318">
        <f>SUMIFS(MitarbeiterFTE[NWD],MitarbeiterFTE[Jahr],MitarbeiterFTE[[#This Row],[Jahr]],MitarbeiterFTE[Name],MitarbeiterFTE[[#This Row],[Name]])</f>
        <v>0</v>
      </c>
      <c r="AF618" s="15" t="str">
        <f>IF(MitarbeiterFTE[[#This Row],[HS]]="ja",2,IF(MitarbeiterFTE[[#This Row],[Tech]]="ja",1,IF(MitarbeiterFTE[[#This Row],[Sonst]]="ja",0,"input missing")))</f>
        <v>input missing</v>
      </c>
      <c r="AG618" s="130"/>
      <c r="AH618" s="117"/>
      <c r="AI618" s="408"/>
      <c r="AJ618" s="404"/>
      <c r="AK618" s="412"/>
      <c r="AL618" s="15" cm="1">
        <f t="array" ref="AL6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8" s="15" t="str">
        <f>IF(Table6[[#This Row],[FT/WE]]=2,"",Table6[[#This Row],[Name]]&amp;Table6[[#This Row],[Tag]])</f>
        <v/>
      </c>
      <c r="AN618" s="117"/>
      <c r="AP618" s="14" t="str">
        <f t="shared" si="20"/>
        <v/>
      </c>
      <c r="AQ618" s="14" t="str">
        <f t="shared" si="21"/>
        <v/>
      </c>
    </row>
    <row r="619" spans="1:43" ht="14.5">
      <c r="A619" s="117"/>
      <c r="B619" s="201"/>
      <c r="C619" s="209"/>
      <c r="D619" s="210"/>
      <c r="E619" s="131"/>
      <c r="F619" s="132"/>
      <c r="G619" s="131"/>
      <c r="H619" s="117"/>
      <c r="I619" s="201"/>
      <c r="J619" s="201"/>
      <c r="K619" s="202"/>
      <c r="L619" s="202"/>
      <c r="M619" s="202"/>
      <c r="N619" s="201"/>
      <c r="O619" s="201"/>
      <c r="P619" s="202"/>
      <c r="Q619" s="202"/>
      <c r="R619" s="207"/>
      <c r="S619" s="204" t="e">
        <f>_xlfn.LET(
_xlpm.ausLJ,_xlfn.XLOOKUP(MitarbeiterFTE[[#This Row],[Name]]&amp;"|"&amp;MitarbeiterFTE[[#This Row],[Jahr]]&amp;"|"&amp;MitarbeiterFTE[[#This Row],[Monat]],#REF!,#REF!,"not found",0,1),
IF(_xlpm.ausLJ="not found","input missing",_xlpm.ausLJ))</f>
        <v>#REF!</v>
      </c>
      <c r="T619" s="204" t="e">
        <f>_xlfn.LET(
_xlpm.ausLJ,_xlfn.XLOOKUP(MitarbeiterFTE[[#This Row],[Name]]&amp;"|"&amp;MitarbeiterFTE[[#This Row],[Jahr]]&amp;"|"&amp;MitarbeiterFTE[[#This Row],[Monat]],#REF!,#REF!,"not found",0,1),
IF(_xlpm.ausLJ="not found","input missing",_xlpm.ausLJ))</f>
        <v>#REF!</v>
      </c>
      <c r="U619" s="205"/>
      <c r="V619" s="40" t="str" cm="1">
        <f t="array" ref="V6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19" s="15" t="str">
        <f>_xlfn.LET(_xlpm.var,MitarbeiterFTE[[#This Row],[Name]]&amp;"|"&amp;MitarbeiterFTE[[#This Row],[Vorhaben]]&amp;"|"&amp;MitarbeiterFTE[[#This Row],[Monat]]&amp;"|"&amp;MitarbeiterFTE[[#This Row],[Jahr]], IF(_xlpm.var="|||","input missing",_xlpm.var))</f>
        <v>input missing</v>
      </c>
      <c r="AB619" s="15" t="e">
        <f>_xlfn.LET(
_xlpm.start,DATE(MitarbeiterFTE[[#This Row],[Jahr]],MitarbeiterFTE[[#This Row],[Monat]],1),
_xlpm.end,EOMONTH(_xlpm.start,0),
NETWORKDAYS(_xlpm.start,_xlpm.end))</f>
        <v>#NUM!</v>
      </c>
      <c r="AC619" s="318" t="e">
        <f>MitarbeiterFTE[[#This Row],[BWD]]-MitarbeiterFTE[[#This Row],[Sum Abwesend]]</f>
        <v>#NUM!</v>
      </c>
      <c r="AD619" s="318">
        <f>SUMIFS(MitarbeiterFTE[BWD],MitarbeiterFTE[Jahr],MitarbeiterFTE[[#This Row],[Jahr]],MitarbeiterFTE[Name],MitarbeiterFTE[[#This Row],[Name]])</f>
        <v>0</v>
      </c>
      <c r="AE619" s="318">
        <f>SUMIFS(MitarbeiterFTE[NWD],MitarbeiterFTE[Jahr],MitarbeiterFTE[[#This Row],[Jahr]],MitarbeiterFTE[Name],MitarbeiterFTE[[#This Row],[Name]])</f>
        <v>0</v>
      </c>
      <c r="AF619" s="15" t="str">
        <f>IF(MitarbeiterFTE[[#This Row],[HS]]="ja",2,IF(MitarbeiterFTE[[#This Row],[Tech]]="ja",1,IF(MitarbeiterFTE[[#This Row],[Sonst]]="ja",0,"input missing")))</f>
        <v>input missing</v>
      </c>
      <c r="AG619" s="130"/>
      <c r="AH619" s="117"/>
      <c r="AI619" s="408"/>
      <c r="AJ619" s="404"/>
      <c r="AK619" s="412"/>
      <c r="AL619" s="15" cm="1">
        <f t="array" ref="AL6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19" s="15" t="str">
        <f>IF(Table6[[#This Row],[FT/WE]]=2,"",Table6[[#This Row],[Name]]&amp;Table6[[#This Row],[Tag]])</f>
        <v/>
      </c>
      <c r="AN619" s="117"/>
      <c r="AP619" s="14" t="str">
        <f t="shared" si="20"/>
        <v/>
      </c>
      <c r="AQ619" s="14" t="str">
        <f t="shared" si="21"/>
        <v/>
      </c>
    </row>
    <row r="620" spans="1:43" ht="14.5">
      <c r="A620" s="117"/>
      <c r="B620" s="201"/>
      <c r="C620" s="209"/>
      <c r="D620" s="210"/>
      <c r="E620" s="131"/>
      <c r="F620" s="132"/>
      <c r="G620" s="131"/>
      <c r="H620" s="117"/>
      <c r="I620" s="201"/>
      <c r="J620" s="201"/>
      <c r="K620" s="202"/>
      <c r="L620" s="202"/>
      <c r="M620" s="202"/>
      <c r="N620" s="201"/>
      <c r="O620" s="201"/>
      <c r="P620" s="202"/>
      <c r="Q620" s="202"/>
      <c r="R620" s="207"/>
      <c r="S620" s="204" t="e">
        <f>_xlfn.LET(
_xlpm.ausLJ,_xlfn.XLOOKUP(MitarbeiterFTE[[#This Row],[Name]]&amp;"|"&amp;MitarbeiterFTE[[#This Row],[Jahr]]&amp;"|"&amp;MitarbeiterFTE[[#This Row],[Monat]],#REF!,#REF!,"not found",0,1),
IF(_xlpm.ausLJ="not found","input missing",_xlpm.ausLJ))</f>
        <v>#REF!</v>
      </c>
      <c r="T620" s="204" t="e">
        <f>_xlfn.LET(
_xlpm.ausLJ,_xlfn.XLOOKUP(MitarbeiterFTE[[#This Row],[Name]]&amp;"|"&amp;MitarbeiterFTE[[#This Row],[Jahr]]&amp;"|"&amp;MitarbeiterFTE[[#This Row],[Monat]],#REF!,#REF!,"not found",0,1),
IF(_xlpm.ausLJ="not found","input missing",_xlpm.ausLJ))</f>
        <v>#REF!</v>
      </c>
      <c r="U620" s="205"/>
      <c r="V620" s="40" t="str" cm="1">
        <f t="array" ref="V6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0" s="15" t="str">
        <f>_xlfn.LET(_xlpm.var,MitarbeiterFTE[[#This Row],[Name]]&amp;"|"&amp;MitarbeiterFTE[[#This Row],[Vorhaben]]&amp;"|"&amp;MitarbeiterFTE[[#This Row],[Monat]]&amp;"|"&amp;MitarbeiterFTE[[#This Row],[Jahr]], IF(_xlpm.var="|||","input missing",_xlpm.var))</f>
        <v>input missing</v>
      </c>
      <c r="AB620" s="15" t="e">
        <f>_xlfn.LET(
_xlpm.start,DATE(MitarbeiterFTE[[#This Row],[Jahr]],MitarbeiterFTE[[#This Row],[Monat]],1),
_xlpm.end,EOMONTH(_xlpm.start,0),
NETWORKDAYS(_xlpm.start,_xlpm.end))</f>
        <v>#NUM!</v>
      </c>
      <c r="AC620" s="318" t="e">
        <f>MitarbeiterFTE[[#This Row],[BWD]]-MitarbeiterFTE[[#This Row],[Sum Abwesend]]</f>
        <v>#NUM!</v>
      </c>
      <c r="AD620" s="318">
        <f>SUMIFS(MitarbeiterFTE[BWD],MitarbeiterFTE[Jahr],MitarbeiterFTE[[#This Row],[Jahr]],MitarbeiterFTE[Name],MitarbeiterFTE[[#This Row],[Name]])</f>
        <v>0</v>
      </c>
      <c r="AE620" s="318">
        <f>SUMIFS(MitarbeiterFTE[NWD],MitarbeiterFTE[Jahr],MitarbeiterFTE[[#This Row],[Jahr]],MitarbeiterFTE[Name],MitarbeiterFTE[[#This Row],[Name]])</f>
        <v>0</v>
      </c>
      <c r="AF620" s="15" t="str">
        <f>IF(MitarbeiterFTE[[#This Row],[HS]]="ja",2,IF(MitarbeiterFTE[[#This Row],[Tech]]="ja",1,IF(MitarbeiterFTE[[#This Row],[Sonst]]="ja",0,"input missing")))</f>
        <v>input missing</v>
      </c>
      <c r="AG620" s="130"/>
      <c r="AH620" s="117"/>
      <c r="AI620" s="408"/>
      <c r="AJ620" s="404"/>
      <c r="AK620" s="412"/>
      <c r="AL620" s="15" cm="1">
        <f t="array" ref="AL6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0" s="15" t="str">
        <f>IF(Table6[[#This Row],[FT/WE]]=2,"",Table6[[#This Row],[Name]]&amp;Table6[[#This Row],[Tag]])</f>
        <v/>
      </c>
      <c r="AN620" s="117"/>
      <c r="AP620" s="14" t="str">
        <f t="shared" si="20"/>
        <v/>
      </c>
      <c r="AQ620" s="14" t="str">
        <f t="shared" si="21"/>
        <v/>
      </c>
    </row>
    <row r="621" spans="1:43" ht="14.5">
      <c r="A621" s="117"/>
      <c r="B621" s="201"/>
      <c r="C621" s="209"/>
      <c r="D621" s="210"/>
      <c r="E621" s="131"/>
      <c r="F621" s="132"/>
      <c r="G621" s="131"/>
      <c r="H621" s="117"/>
      <c r="I621" s="201"/>
      <c r="J621" s="201"/>
      <c r="K621" s="202"/>
      <c r="L621" s="202"/>
      <c r="M621" s="202"/>
      <c r="N621" s="201"/>
      <c r="O621" s="201"/>
      <c r="P621" s="202"/>
      <c r="Q621" s="202"/>
      <c r="R621" s="207"/>
      <c r="S621" s="204" t="e">
        <f>_xlfn.LET(
_xlpm.ausLJ,_xlfn.XLOOKUP(MitarbeiterFTE[[#This Row],[Name]]&amp;"|"&amp;MitarbeiterFTE[[#This Row],[Jahr]]&amp;"|"&amp;MitarbeiterFTE[[#This Row],[Monat]],#REF!,#REF!,"not found",0,1),
IF(_xlpm.ausLJ="not found","input missing",_xlpm.ausLJ))</f>
        <v>#REF!</v>
      </c>
      <c r="T621" s="204" t="e">
        <f>_xlfn.LET(
_xlpm.ausLJ,_xlfn.XLOOKUP(MitarbeiterFTE[[#This Row],[Name]]&amp;"|"&amp;MitarbeiterFTE[[#This Row],[Jahr]]&amp;"|"&amp;MitarbeiterFTE[[#This Row],[Monat]],#REF!,#REF!,"not found",0,1),
IF(_xlpm.ausLJ="not found","input missing",_xlpm.ausLJ))</f>
        <v>#REF!</v>
      </c>
      <c r="U621" s="205"/>
      <c r="V621" s="40" t="str" cm="1">
        <f t="array" ref="V6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1" s="15" t="str">
        <f>_xlfn.LET(_xlpm.var,MitarbeiterFTE[[#This Row],[Name]]&amp;"|"&amp;MitarbeiterFTE[[#This Row],[Vorhaben]]&amp;"|"&amp;MitarbeiterFTE[[#This Row],[Monat]]&amp;"|"&amp;MitarbeiterFTE[[#This Row],[Jahr]], IF(_xlpm.var="|||","input missing",_xlpm.var))</f>
        <v>input missing</v>
      </c>
      <c r="AB621" s="15" t="e">
        <f>_xlfn.LET(
_xlpm.start,DATE(MitarbeiterFTE[[#This Row],[Jahr]],MitarbeiterFTE[[#This Row],[Monat]],1),
_xlpm.end,EOMONTH(_xlpm.start,0),
NETWORKDAYS(_xlpm.start,_xlpm.end))</f>
        <v>#NUM!</v>
      </c>
      <c r="AC621" s="318" t="e">
        <f>MitarbeiterFTE[[#This Row],[BWD]]-MitarbeiterFTE[[#This Row],[Sum Abwesend]]</f>
        <v>#NUM!</v>
      </c>
      <c r="AD621" s="318">
        <f>SUMIFS(MitarbeiterFTE[BWD],MitarbeiterFTE[Jahr],MitarbeiterFTE[[#This Row],[Jahr]],MitarbeiterFTE[Name],MitarbeiterFTE[[#This Row],[Name]])</f>
        <v>0</v>
      </c>
      <c r="AE621" s="318">
        <f>SUMIFS(MitarbeiterFTE[NWD],MitarbeiterFTE[Jahr],MitarbeiterFTE[[#This Row],[Jahr]],MitarbeiterFTE[Name],MitarbeiterFTE[[#This Row],[Name]])</f>
        <v>0</v>
      </c>
      <c r="AF621" s="15" t="str">
        <f>IF(MitarbeiterFTE[[#This Row],[HS]]="ja",2,IF(MitarbeiterFTE[[#This Row],[Tech]]="ja",1,IF(MitarbeiterFTE[[#This Row],[Sonst]]="ja",0,"input missing")))</f>
        <v>input missing</v>
      </c>
      <c r="AG621" s="130"/>
      <c r="AH621" s="117"/>
      <c r="AI621" s="408"/>
      <c r="AJ621" s="404"/>
      <c r="AK621" s="412"/>
      <c r="AL621" s="15" cm="1">
        <f t="array" ref="AL6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1" s="15" t="str">
        <f>IF(Table6[[#This Row],[FT/WE]]=2,"",Table6[[#This Row],[Name]]&amp;Table6[[#This Row],[Tag]])</f>
        <v/>
      </c>
      <c r="AN621" s="117"/>
      <c r="AP621" s="14" t="str">
        <f t="shared" si="20"/>
        <v/>
      </c>
      <c r="AQ621" s="14" t="str">
        <f t="shared" si="21"/>
        <v/>
      </c>
    </row>
    <row r="622" spans="1:43" ht="14.5">
      <c r="A622" s="117"/>
      <c r="B622" s="201"/>
      <c r="C622" s="209"/>
      <c r="D622" s="210"/>
      <c r="E622" s="131"/>
      <c r="F622" s="132"/>
      <c r="G622" s="131"/>
      <c r="H622" s="117"/>
      <c r="I622" s="201"/>
      <c r="J622" s="201"/>
      <c r="K622" s="202"/>
      <c r="L622" s="202"/>
      <c r="M622" s="202"/>
      <c r="N622" s="201"/>
      <c r="O622" s="201"/>
      <c r="P622" s="202"/>
      <c r="Q622" s="202"/>
      <c r="R622" s="207"/>
      <c r="S622" s="204" t="e">
        <f>_xlfn.LET(
_xlpm.ausLJ,_xlfn.XLOOKUP(MitarbeiterFTE[[#This Row],[Name]]&amp;"|"&amp;MitarbeiterFTE[[#This Row],[Jahr]]&amp;"|"&amp;MitarbeiterFTE[[#This Row],[Monat]],#REF!,#REF!,"not found",0,1),
IF(_xlpm.ausLJ="not found","input missing",_xlpm.ausLJ))</f>
        <v>#REF!</v>
      </c>
      <c r="T622" s="204" t="e">
        <f>_xlfn.LET(
_xlpm.ausLJ,_xlfn.XLOOKUP(MitarbeiterFTE[[#This Row],[Name]]&amp;"|"&amp;MitarbeiterFTE[[#This Row],[Jahr]]&amp;"|"&amp;MitarbeiterFTE[[#This Row],[Monat]],#REF!,#REF!,"not found",0,1),
IF(_xlpm.ausLJ="not found","input missing",_xlpm.ausLJ))</f>
        <v>#REF!</v>
      </c>
      <c r="U622" s="205"/>
      <c r="V622" s="40" t="str" cm="1">
        <f t="array" ref="V6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2" s="15" t="str">
        <f>_xlfn.LET(_xlpm.var,MitarbeiterFTE[[#This Row],[Name]]&amp;"|"&amp;MitarbeiterFTE[[#This Row],[Vorhaben]]&amp;"|"&amp;MitarbeiterFTE[[#This Row],[Monat]]&amp;"|"&amp;MitarbeiterFTE[[#This Row],[Jahr]], IF(_xlpm.var="|||","input missing",_xlpm.var))</f>
        <v>input missing</v>
      </c>
      <c r="AB622" s="15" t="e">
        <f>_xlfn.LET(
_xlpm.start,DATE(MitarbeiterFTE[[#This Row],[Jahr]],MitarbeiterFTE[[#This Row],[Monat]],1),
_xlpm.end,EOMONTH(_xlpm.start,0),
NETWORKDAYS(_xlpm.start,_xlpm.end))</f>
        <v>#NUM!</v>
      </c>
      <c r="AC622" s="318" t="e">
        <f>MitarbeiterFTE[[#This Row],[BWD]]-MitarbeiterFTE[[#This Row],[Sum Abwesend]]</f>
        <v>#NUM!</v>
      </c>
      <c r="AD622" s="318">
        <f>SUMIFS(MitarbeiterFTE[BWD],MitarbeiterFTE[Jahr],MitarbeiterFTE[[#This Row],[Jahr]],MitarbeiterFTE[Name],MitarbeiterFTE[[#This Row],[Name]])</f>
        <v>0</v>
      </c>
      <c r="AE622" s="318">
        <f>SUMIFS(MitarbeiterFTE[NWD],MitarbeiterFTE[Jahr],MitarbeiterFTE[[#This Row],[Jahr]],MitarbeiterFTE[Name],MitarbeiterFTE[[#This Row],[Name]])</f>
        <v>0</v>
      </c>
      <c r="AF622" s="15" t="str">
        <f>IF(MitarbeiterFTE[[#This Row],[HS]]="ja",2,IF(MitarbeiterFTE[[#This Row],[Tech]]="ja",1,IF(MitarbeiterFTE[[#This Row],[Sonst]]="ja",0,"input missing")))</f>
        <v>input missing</v>
      </c>
      <c r="AG622" s="130"/>
      <c r="AH622" s="117"/>
      <c r="AI622" s="408"/>
      <c r="AJ622" s="404"/>
      <c r="AK622" s="412"/>
      <c r="AL622" s="15" cm="1">
        <f t="array" ref="AL6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2" s="15" t="str">
        <f>IF(Table6[[#This Row],[FT/WE]]=2,"",Table6[[#This Row],[Name]]&amp;Table6[[#This Row],[Tag]])</f>
        <v/>
      </c>
      <c r="AN622" s="117"/>
      <c r="AP622" s="14" t="str">
        <f t="shared" si="20"/>
        <v/>
      </c>
      <c r="AQ622" s="14" t="str">
        <f t="shared" si="21"/>
        <v/>
      </c>
    </row>
    <row r="623" spans="1:43" ht="14.5">
      <c r="A623" s="117"/>
      <c r="B623" s="201"/>
      <c r="C623" s="209"/>
      <c r="D623" s="210"/>
      <c r="E623" s="131"/>
      <c r="F623" s="132"/>
      <c r="G623" s="131"/>
      <c r="H623" s="117"/>
      <c r="I623" s="201"/>
      <c r="J623" s="201"/>
      <c r="K623" s="202"/>
      <c r="L623" s="202"/>
      <c r="M623" s="202"/>
      <c r="N623" s="201"/>
      <c r="O623" s="201"/>
      <c r="P623" s="202"/>
      <c r="Q623" s="202"/>
      <c r="R623" s="207"/>
      <c r="S623" s="204" t="e">
        <f>_xlfn.LET(
_xlpm.ausLJ,_xlfn.XLOOKUP(MitarbeiterFTE[[#This Row],[Name]]&amp;"|"&amp;MitarbeiterFTE[[#This Row],[Jahr]]&amp;"|"&amp;MitarbeiterFTE[[#This Row],[Monat]],#REF!,#REF!,"not found",0,1),
IF(_xlpm.ausLJ="not found","input missing",_xlpm.ausLJ))</f>
        <v>#REF!</v>
      </c>
      <c r="T623" s="204" t="e">
        <f>_xlfn.LET(
_xlpm.ausLJ,_xlfn.XLOOKUP(MitarbeiterFTE[[#This Row],[Name]]&amp;"|"&amp;MitarbeiterFTE[[#This Row],[Jahr]]&amp;"|"&amp;MitarbeiterFTE[[#This Row],[Monat]],#REF!,#REF!,"not found",0,1),
IF(_xlpm.ausLJ="not found","input missing",_xlpm.ausLJ))</f>
        <v>#REF!</v>
      </c>
      <c r="U623" s="205"/>
      <c r="V623" s="40" t="str" cm="1">
        <f t="array" ref="V6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3" s="15" t="str">
        <f>_xlfn.LET(_xlpm.var,MitarbeiterFTE[[#This Row],[Name]]&amp;"|"&amp;MitarbeiterFTE[[#This Row],[Vorhaben]]&amp;"|"&amp;MitarbeiterFTE[[#This Row],[Monat]]&amp;"|"&amp;MitarbeiterFTE[[#This Row],[Jahr]], IF(_xlpm.var="|||","input missing",_xlpm.var))</f>
        <v>input missing</v>
      </c>
      <c r="AB623" s="15" t="e">
        <f>_xlfn.LET(
_xlpm.start,DATE(MitarbeiterFTE[[#This Row],[Jahr]],MitarbeiterFTE[[#This Row],[Monat]],1),
_xlpm.end,EOMONTH(_xlpm.start,0),
NETWORKDAYS(_xlpm.start,_xlpm.end))</f>
        <v>#NUM!</v>
      </c>
      <c r="AC623" s="318" t="e">
        <f>MitarbeiterFTE[[#This Row],[BWD]]-MitarbeiterFTE[[#This Row],[Sum Abwesend]]</f>
        <v>#NUM!</v>
      </c>
      <c r="AD623" s="318">
        <f>SUMIFS(MitarbeiterFTE[BWD],MitarbeiterFTE[Jahr],MitarbeiterFTE[[#This Row],[Jahr]],MitarbeiterFTE[Name],MitarbeiterFTE[[#This Row],[Name]])</f>
        <v>0</v>
      </c>
      <c r="AE623" s="318">
        <f>SUMIFS(MitarbeiterFTE[NWD],MitarbeiterFTE[Jahr],MitarbeiterFTE[[#This Row],[Jahr]],MitarbeiterFTE[Name],MitarbeiterFTE[[#This Row],[Name]])</f>
        <v>0</v>
      </c>
      <c r="AF623" s="15" t="str">
        <f>IF(MitarbeiterFTE[[#This Row],[HS]]="ja",2,IF(MitarbeiterFTE[[#This Row],[Tech]]="ja",1,IF(MitarbeiterFTE[[#This Row],[Sonst]]="ja",0,"input missing")))</f>
        <v>input missing</v>
      </c>
      <c r="AG623" s="130"/>
      <c r="AH623" s="117"/>
      <c r="AI623" s="408"/>
      <c r="AJ623" s="404"/>
      <c r="AK623" s="412"/>
      <c r="AL623" s="15" cm="1">
        <f t="array" ref="AL6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3" s="15" t="str">
        <f>IF(Table6[[#This Row],[FT/WE]]=2,"",Table6[[#This Row],[Name]]&amp;Table6[[#This Row],[Tag]])</f>
        <v/>
      </c>
      <c r="AN623" s="117"/>
      <c r="AP623" s="14" t="str">
        <f t="shared" si="20"/>
        <v/>
      </c>
      <c r="AQ623" s="14" t="str">
        <f t="shared" si="21"/>
        <v/>
      </c>
    </row>
    <row r="624" spans="1:43" ht="14.5">
      <c r="A624" s="117"/>
      <c r="B624" s="201"/>
      <c r="C624" s="209"/>
      <c r="D624" s="210"/>
      <c r="E624" s="131"/>
      <c r="F624" s="132"/>
      <c r="G624" s="131"/>
      <c r="H624" s="117"/>
      <c r="I624" s="201"/>
      <c r="J624" s="201"/>
      <c r="K624" s="202"/>
      <c r="L624" s="202"/>
      <c r="M624" s="202"/>
      <c r="N624" s="201"/>
      <c r="O624" s="201"/>
      <c r="P624" s="202"/>
      <c r="Q624" s="202"/>
      <c r="R624" s="207"/>
      <c r="S624" s="204" t="e">
        <f>_xlfn.LET(
_xlpm.ausLJ,_xlfn.XLOOKUP(MitarbeiterFTE[[#This Row],[Name]]&amp;"|"&amp;MitarbeiterFTE[[#This Row],[Jahr]]&amp;"|"&amp;MitarbeiterFTE[[#This Row],[Monat]],#REF!,#REF!,"not found",0,1),
IF(_xlpm.ausLJ="not found","input missing",_xlpm.ausLJ))</f>
        <v>#REF!</v>
      </c>
      <c r="T624" s="204" t="e">
        <f>_xlfn.LET(
_xlpm.ausLJ,_xlfn.XLOOKUP(MitarbeiterFTE[[#This Row],[Name]]&amp;"|"&amp;MitarbeiterFTE[[#This Row],[Jahr]]&amp;"|"&amp;MitarbeiterFTE[[#This Row],[Monat]],#REF!,#REF!,"not found",0,1),
IF(_xlpm.ausLJ="not found","input missing",_xlpm.ausLJ))</f>
        <v>#REF!</v>
      </c>
      <c r="U624" s="205"/>
      <c r="V624" s="40" t="str" cm="1">
        <f t="array" ref="V6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4" s="15" t="str">
        <f>_xlfn.LET(_xlpm.var,MitarbeiterFTE[[#This Row],[Name]]&amp;"|"&amp;MitarbeiterFTE[[#This Row],[Vorhaben]]&amp;"|"&amp;MitarbeiterFTE[[#This Row],[Monat]]&amp;"|"&amp;MitarbeiterFTE[[#This Row],[Jahr]], IF(_xlpm.var="|||","input missing",_xlpm.var))</f>
        <v>input missing</v>
      </c>
      <c r="AB624" s="15" t="e">
        <f>_xlfn.LET(
_xlpm.start,DATE(MitarbeiterFTE[[#This Row],[Jahr]],MitarbeiterFTE[[#This Row],[Monat]],1),
_xlpm.end,EOMONTH(_xlpm.start,0),
NETWORKDAYS(_xlpm.start,_xlpm.end))</f>
        <v>#NUM!</v>
      </c>
      <c r="AC624" s="318" t="e">
        <f>MitarbeiterFTE[[#This Row],[BWD]]-MitarbeiterFTE[[#This Row],[Sum Abwesend]]</f>
        <v>#NUM!</v>
      </c>
      <c r="AD624" s="318">
        <f>SUMIFS(MitarbeiterFTE[BWD],MitarbeiterFTE[Jahr],MitarbeiterFTE[[#This Row],[Jahr]],MitarbeiterFTE[Name],MitarbeiterFTE[[#This Row],[Name]])</f>
        <v>0</v>
      </c>
      <c r="AE624" s="318">
        <f>SUMIFS(MitarbeiterFTE[NWD],MitarbeiterFTE[Jahr],MitarbeiterFTE[[#This Row],[Jahr]],MitarbeiterFTE[Name],MitarbeiterFTE[[#This Row],[Name]])</f>
        <v>0</v>
      </c>
      <c r="AF624" s="15" t="str">
        <f>IF(MitarbeiterFTE[[#This Row],[HS]]="ja",2,IF(MitarbeiterFTE[[#This Row],[Tech]]="ja",1,IF(MitarbeiterFTE[[#This Row],[Sonst]]="ja",0,"input missing")))</f>
        <v>input missing</v>
      </c>
      <c r="AG624" s="130"/>
      <c r="AH624" s="117"/>
      <c r="AI624" s="408"/>
      <c r="AJ624" s="404"/>
      <c r="AK624" s="412"/>
      <c r="AL624" s="15" cm="1">
        <f t="array" ref="AL6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4" s="15" t="str">
        <f>IF(Table6[[#This Row],[FT/WE]]=2,"",Table6[[#This Row],[Name]]&amp;Table6[[#This Row],[Tag]])</f>
        <v/>
      </c>
      <c r="AN624" s="117"/>
      <c r="AP624" s="14" t="str">
        <f t="shared" si="20"/>
        <v/>
      </c>
      <c r="AQ624" s="14" t="str">
        <f t="shared" si="21"/>
        <v/>
      </c>
    </row>
    <row r="625" spans="1:43" ht="14.5">
      <c r="A625" s="117"/>
      <c r="B625" s="201"/>
      <c r="C625" s="209"/>
      <c r="D625" s="210"/>
      <c r="E625" s="131"/>
      <c r="F625" s="132"/>
      <c r="G625" s="131"/>
      <c r="H625" s="117"/>
      <c r="I625" s="201"/>
      <c r="J625" s="201"/>
      <c r="K625" s="202"/>
      <c r="L625" s="202"/>
      <c r="M625" s="202"/>
      <c r="N625" s="201"/>
      <c r="O625" s="201"/>
      <c r="P625" s="202"/>
      <c r="Q625" s="202"/>
      <c r="R625" s="207"/>
      <c r="S625" s="204" t="e">
        <f>_xlfn.LET(
_xlpm.ausLJ,_xlfn.XLOOKUP(MitarbeiterFTE[[#This Row],[Name]]&amp;"|"&amp;MitarbeiterFTE[[#This Row],[Jahr]]&amp;"|"&amp;MitarbeiterFTE[[#This Row],[Monat]],#REF!,#REF!,"not found",0,1),
IF(_xlpm.ausLJ="not found","input missing",_xlpm.ausLJ))</f>
        <v>#REF!</v>
      </c>
      <c r="T625" s="204" t="e">
        <f>_xlfn.LET(
_xlpm.ausLJ,_xlfn.XLOOKUP(MitarbeiterFTE[[#This Row],[Name]]&amp;"|"&amp;MitarbeiterFTE[[#This Row],[Jahr]]&amp;"|"&amp;MitarbeiterFTE[[#This Row],[Monat]],#REF!,#REF!,"not found",0,1),
IF(_xlpm.ausLJ="not found","input missing",_xlpm.ausLJ))</f>
        <v>#REF!</v>
      </c>
      <c r="U625" s="205"/>
      <c r="V625" s="40" t="str" cm="1">
        <f t="array" ref="V6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5" s="15" t="str">
        <f>_xlfn.LET(_xlpm.var,MitarbeiterFTE[[#This Row],[Name]]&amp;"|"&amp;MitarbeiterFTE[[#This Row],[Vorhaben]]&amp;"|"&amp;MitarbeiterFTE[[#This Row],[Monat]]&amp;"|"&amp;MitarbeiterFTE[[#This Row],[Jahr]], IF(_xlpm.var="|||","input missing",_xlpm.var))</f>
        <v>input missing</v>
      </c>
      <c r="AB625" s="15" t="e">
        <f>_xlfn.LET(
_xlpm.start,DATE(MitarbeiterFTE[[#This Row],[Jahr]],MitarbeiterFTE[[#This Row],[Monat]],1),
_xlpm.end,EOMONTH(_xlpm.start,0),
NETWORKDAYS(_xlpm.start,_xlpm.end))</f>
        <v>#NUM!</v>
      </c>
      <c r="AC625" s="318" t="e">
        <f>MitarbeiterFTE[[#This Row],[BWD]]-MitarbeiterFTE[[#This Row],[Sum Abwesend]]</f>
        <v>#NUM!</v>
      </c>
      <c r="AD625" s="318">
        <f>SUMIFS(MitarbeiterFTE[BWD],MitarbeiterFTE[Jahr],MitarbeiterFTE[[#This Row],[Jahr]],MitarbeiterFTE[Name],MitarbeiterFTE[[#This Row],[Name]])</f>
        <v>0</v>
      </c>
      <c r="AE625" s="318">
        <f>SUMIFS(MitarbeiterFTE[NWD],MitarbeiterFTE[Jahr],MitarbeiterFTE[[#This Row],[Jahr]],MitarbeiterFTE[Name],MitarbeiterFTE[[#This Row],[Name]])</f>
        <v>0</v>
      </c>
      <c r="AF625" s="15" t="str">
        <f>IF(MitarbeiterFTE[[#This Row],[HS]]="ja",2,IF(MitarbeiterFTE[[#This Row],[Tech]]="ja",1,IF(MitarbeiterFTE[[#This Row],[Sonst]]="ja",0,"input missing")))</f>
        <v>input missing</v>
      </c>
      <c r="AG625" s="130"/>
      <c r="AH625" s="117"/>
      <c r="AI625" s="408"/>
      <c r="AJ625" s="404"/>
      <c r="AK625" s="412"/>
      <c r="AL625" s="15" cm="1">
        <f t="array" ref="AL6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5" s="15" t="str">
        <f>IF(Table6[[#This Row],[FT/WE]]=2,"",Table6[[#This Row],[Name]]&amp;Table6[[#This Row],[Tag]])</f>
        <v/>
      </c>
      <c r="AN625" s="117"/>
      <c r="AP625" s="14" t="str">
        <f t="shared" si="20"/>
        <v/>
      </c>
      <c r="AQ625" s="14" t="str">
        <f t="shared" si="21"/>
        <v/>
      </c>
    </row>
    <row r="626" spans="1:43" ht="14.5">
      <c r="A626" s="117"/>
      <c r="B626" s="201"/>
      <c r="C626" s="209"/>
      <c r="D626" s="210"/>
      <c r="E626" s="131"/>
      <c r="F626" s="132"/>
      <c r="G626" s="131"/>
      <c r="H626" s="117"/>
      <c r="I626" s="201"/>
      <c r="J626" s="201"/>
      <c r="K626" s="202"/>
      <c r="L626" s="202"/>
      <c r="M626" s="202"/>
      <c r="N626" s="201"/>
      <c r="O626" s="201"/>
      <c r="P626" s="202"/>
      <c r="Q626" s="202"/>
      <c r="R626" s="207"/>
      <c r="S626" s="204" t="e">
        <f>_xlfn.LET(
_xlpm.ausLJ,_xlfn.XLOOKUP(MitarbeiterFTE[[#This Row],[Name]]&amp;"|"&amp;MitarbeiterFTE[[#This Row],[Jahr]]&amp;"|"&amp;MitarbeiterFTE[[#This Row],[Monat]],#REF!,#REF!,"not found",0,1),
IF(_xlpm.ausLJ="not found","input missing",_xlpm.ausLJ))</f>
        <v>#REF!</v>
      </c>
      <c r="T626" s="204" t="e">
        <f>_xlfn.LET(
_xlpm.ausLJ,_xlfn.XLOOKUP(MitarbeiterFTE[[#This Row],[Name]]&amp;"|"&amp;MitarbeiterFTE[[#This Row],[Jahr]]&amp;"|"&amp;MitarbeiterFTE[[#This Row],[Monat]],#REF!,#REF!,"not found",0,1),
IF(_xlpm.ausLJ="not found","input missing",_xlpm.ausLJ))</f>
        <v>#REF!</v>
      </c>
      <c r="U626" s="205"/>
      <c r="V626" s="40" t="str" cm="1">
        <f t="array" ref="V6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6" s="15" t="str">
        <f>_xlfn.LET(_xlpm.var,MitarbeiterFTE[[#This Row],[Name]]&amp;"|"&amp;MitarbeiterFTE[[#This Row],[Vorhaben]]&amp;"|"&amp;MitarbeiterFTE[[#This Row],[Monat]]&amp;"|"&amp;MitarbeiterFTE[[#This Row],[Jahr]], IF(_xlpm.var="|||","input missing",_xlpm.var))</f>
        <v>input missing</v>
      </c>
      <c r="AB626" s="15" t="e">
        <f>_xlfn.LET(
_xlpm.start,DATE(MitarbeiterFTE[[#This Row],[Jahr]],MitarbeiterFTE[[#This Row],[Monat]],1),
_xlpm.end,EOMONTH(_xlpm.start,0),
NETWORKDAYS(_xlpm.start,_xlpm.end))</f>
        <v>#NUM!</v>
      </c>
      <c r="AC626" s="318" t="e">
        <f>MitarbeiterFTE[[#This Row],[BWD]]-MitarbeiterFTE[[#This Row],[Sum Abwesend]]</f>
        <v>#NUM!</v>
      </c>
      <c r="AD626" s="318">
        <f>SUMIFS(MitarbeiterFTE[BWD],MitarbeiterFTE[Jahr],MitarbeiterFTE[[#This Row],[Jahr]],MitarbeiterFTE[Name],MitarbeiterFTE[[#This Row],[Name]])</f>
        <v>0</v>
      </c>
      <c r="AE626" s="318">
        <f>SUMIFS(MitarbeiterFTE[NWD],MitarbeiterFTE[Jahr],MitarbeiterFTE[[#This Row],[Jahr]],MitarbeiterFTE[Name],MitarbeiterFTE[[#This Row],[Name]])</f>
        <v>0</v>
      </c>
      <c r="AF626" s="15" t="str">
        <f>IF(MitarbeiterFTE[[#This Row],[HS]]="ja",2,IF(MitarbeiterFTE[[#This Row],[Tech]]="ja",1,IF(MitarbeiterFTE[[#This Row],[Sonst]]="ja",0,"input missing")))</f>
        <v>input missing</v>
      </c>
      <c r="AG626" s="130"/>
      <c r="AH626" s="117"/>
      <c r="AI626" s="408"/>
      <c r="AJ626" s="404"/>
      <c r="AK626" s="412"/>
      <c r="AL626" s="15" cm="1">
        <f t="array" ref="AL6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6" s="15" t="str">
        <f>IF(Table6[[#This Row],[FT/WE]]=2,"",Table6[[#This Row],[Name]]&amp;Table6[[#This Row],[Tag]])</f>
        <v/>
      </c>
      <c r="AN626" s="117"/>
      <c r="AP626" s="14" t="str">
        <f t="shared" si="20"/>
        <v/>
      </c>
      <c r="AQ626" s="14" t="str">
        <f t="shared" si="21"/>
        <v/>
      </c>
    </row>
    <row r="627" spans="1:43" ht="14.5">
      <c r="A627" s="117"/>
      <c r="B627" s="201"/>
      <c r="C627" s="209"/>
      <c r="D627" s="210"/>
      <c r="E627" s="131"/>
      <c r="F627" s="132"/>
      <c r="G627" s="131"/>
      <c r="H627" s="117"/>
      <c r="I627" s="201"/>
      <c r="J627" s="201"/>
      <c r="K627" s="202"/>
      <c r="L627" s="202"/>
      <c r="M627" s="202"/>
      <c r="N627" s="201"/>
      <c r="O627" s="201"/>
      <c r="P627" s="202"/>
      <c r="Q627" s="202"/>
      <c r="R627" s="207"/>
      <c r="S627" s="204" t="e">
        <f>_xlfn.LET(
_xlpm.ausLJ,_xlfn.XLOOKUP(MitarbeiterFTE[[#This Row],[Name]]&amp;"|"&amp;MitarbeiterFTE[[#This Row],[Jahr]]&amp;"|"&amp;MitarbeiterFTE[[#This Row],[Monat]],#REF!,#REF!,"not found",0,1),
IF(_xlpm.ausLJ="not found","input missing",_xlpm.ausLJ))</f>
        <v>#REF!</v>
      </c>
      <c r="T627" s="204" t="e">
        <f>_xlfn.LET(
_xlpm.ausLJ,_xlfn.XLOOKUP(MitarbeiterFTE[[#This Row],[Name]]&amp;"|"&amp;MitarbeiterFTE[[#This Row],[Jahr]]&amp;"|"&amp;MitarbeiterFTE[[#This Row],[Monat]],#REF!,#REF!,"not found",0,1),
IF(_xlpm.ausLJ="not found","input missing",_xlpm.ausLJ))</f>
        <v>#REF!</v>
      </c>
      <c r="U627" s="205"/>
      <c r="V627" s="40" t="str" cm="1">
        <f t="array" ref="V6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7" s="15" t="str">
        <f>_xlfn.LET(_xlpm.var,MitarbeiterFTE[[#This Row],[Name]]&amp;"|"&amp;MitarbeiterFTE[[#This Row],[Vorhaben]]&amp;"|"&amp;MitarbeiterFTE[[#This Row],[Monat]]&amp;"|"&amp;MitarbeiterFTE[[#This Row],[Jahr]], IF(_xlpm.var="|||","input missing",_xlpm.var))</f>
        <v>input missing</v>
      </c>
      <c r="AB627" s="15" t="e">
        <f>_xlfn.LET(
_xlpm.start,DATE(MitarbeiterFTE[[#This Row],[Jahr]],MitarbeiterFTE[[#This Row],[Monat]],1),
_xlpm.end,EOMONTH(_xlpm.start,0),
NETWORKDAYS(_xlpm.start,_xlpm.end))</f>
        <v>#NUM!</v>
      </c>
      <c r="AC627" s="318" t="e">
        <f>MitarbeiterFTE[[#This Row],[BWD]]-MitarbeiterFTE[[#This Row],[Sum Abwesend]]</f>
        <v>#NUM!</v>
      </c>
      <c r="AD627" s="318">
        <f>SUMIFS(MitarbeiterFTE[BWD],MitarbeiterFTE[Jahr],MitarbeiterFTE[[#This Row],[Jahr]],MitarbeiterFTE[Name],MitarbeiterFTE[[#This Row],[Name]])</f>
        <v>0</v>
      </c>
      <c r="AE627" s="318">
        <f>SUMIFS(MitarbeiterFTE[NWD],MitarbeiterFTE[Jahr],MitarbeiterFTE[[#This Row],[Jahr]],MitarbeiterFTE[Name],MitarbeiterFTE[[#This Row],[Name]])</f>
        <v>0</v>
      </c>
      <c r="AF627" s="15" t="str">
        <f>IF(MitarbeiterFTE[[#This Row],[HS]]="ja",2,IF(MitarbeiterFTE[[#This Row],[Tech]]="ja",1,IF(MitarbeiterFTE[[#This Row],[Sonst]]="ja",0,"input missing")))</f>
        <v>input missing</v>
      </c>
      <c r="AG627" s="130"/>
      <c r="AH627" s="117"/>
      <c r="AI627" s="408"/>
      <c r="AJ627" s="404"/>
      <c r="AK627" s="412"/>
      <c r="AL627" s="15" cm="1">
        <f t="array" ref="AL6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7" s="15" t="str">
        <f>IF(Table6[[#This Row],[FT/WE]]=2,"",Table6[[#This Row],[Name]]&amp;Table6[[#This Row],[Tag]])</f>
        <v/>
      </c>
      <c r="AN627" s="117"/>
      <c r="AP627" s="14" t="str">
        <f t="shared" si="20"/>
        <v/>
      </c>
      <c r="AQ627" s="14" t="str">
        <f t="shared" si="21"/>
        <v/>
      </c>
    </row>
    <row r="628" spans="1:43" ht="14.5">
      <c r="A628" s="117"/>
      <c r="B628" s="201"/>
      <c r="C628" s="209"/>
      <c r="D628" s="210"/>
      <c r="E628" s="131"/>
      <c r="F628" s="132"/>
      <c r="G628" s="131"/>
      <c r="H628" s="117"/>
      <c r="I628" s="201"/>
      <c r="J628" s="201"/>
      <c r="K628" s="202"/>
      <c r="L628" s="202"/>
      <c r="M628" s="202"/>
      <c r="N628" s="201"/>
      <c r="O628" s="201"/>
      <c r="P628" s="202"/>
      <c r="Q628" s="202"/>
      <c r="R628" s="207"/>
      <c r="S628" s="204" t="e">
        <f>_xlfn.LET(
_xlpm.ausLJ,_xlfn.XLOOKUP(MitarbeiterFTE[[#This Row],[Name]]&amp;"|"&amp;MitarbeiterFTE[[#This Row],[Jahr]]&amp;"|"&amp;MitarbeiterFTE[[#This Row],[Monat]],#REF!,#REF!,"not found",0,1),
IF(_xlpm.ausLJ="not found","input missing",_xlpm.ausLJ))</f>
        <v>#REF!</v>
      </c>
      <c r="T628" s="204" t="e">
        <f>_xlfn.LET(
_xlpm.ausLJ,_xlfn.XLOOKUP(MitarbeiterFTE[[#This Row],[Name]]&amp;"|"&amp;MitarbeiterFTE[[#This Row],[Jahr]]&amp;"|"&amp;MitarbeiterFTE[[#This Row],[Monat]],#REF!,#REF!,"not found",0,1),
IF(_xlpm.ausLJ="not found","input missing",_xlpm.ausLJ))</f>
        <v>#REF!</v>
      </c>
      <c r="U628" s="205"/>
      <c r="V628" s="40" t="str" cm="1">
        <f t="array" ref="V6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8" s="15" t="str">
        <f>_xlfn.LET(_xlpm.var,MitarbeiterFTE[[#This Row],[Name]]&amp;"|"&amp;MitarbeiterFTE[[#This Row],[Vorhaben]]&amp;"|"&amp;MitarbeiterFTE[[#This Row],[Monat]]&amp;"|"&amp;MitarbeiterFTE[[#This Row],[Jahr]], IF(_xlpm.var="|||","input missing",_xlpm.var))</f>
        <v>input missing</v>
      </c>
      <c r="AB628" s="15" t="e">
        <f>_xlfn.LET(
_xlpm.start,DATE(MitarbeiterFTE[[#This Row],[Jahr]],MitarbeiterFTE[[#This Row],[Monat]],1),
_xlpm.end,EOMONTH(_xlpm.start,0),
NETWORKDAYS(_xlpm.start,_xlpm.end))</f>
        <v>#NUM!</v>
      </c>
      <c r="AC628" s="318" t="e">
        <f>MitarbeiterFTE[[#This Row],[BWD]]-MitarbeiterFTE[[#This Row],[Sum Abwesend]]</f>
        <v>#NUM!</v>
      </c>
      <c r="AD628" s="318">
        <f>SUMIFS(MitarbeiterFTE[BWD],MitarbeiterFTE[Jahr],MitarbeiterFTE[[#This Row],[Jahr]],MitarbeiterFTE[Name],MitarbeiterFTE[[#This Row],[Name]])</f>
        <v>0</v>
      </c>
      <c r="AE628" s="318">
        <f>SUMIFS(MitarbeiterFTE[NWD],MitarbeiterFTE[Jahr],MitarbeiterFTE[[#This Row],[Jahr]],MitarbeiterFTE[Name],MitarbeiterFTE[[#This Row],[Name]])</f>
        <v>0</v>
      </c>
      <c r="AF628" s="15" t="str">
        <f>IF(MitarbeiterFTE[[#This Row],[HS]]="ja",2,IF(MitarbeiterFTE[[#This Row],[Tech]]="ja",1,IF(MitarbeiterFTE[[#This Row],[Sonst]]="ja",0,"input missing")))</f>
        <v>input missing</v>
      </c>
      <c r="AG628" s="130"/>
      <c r="AH628" s="117"/>
      <c r="AI628" s="408"/>
      <c r="AJ628" s="404"/>
      <c r="AK628" s="412"/>
      <c r="AL628" s="15" cm="1">
        <f t="array" ref="AL6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8" s="15" t="str">
        <f>IF(Table6[[#This Row],[FT/WE]]=2,"",Table6[[#This Row],[Name]]&amp;Table6[[#This Row],[Tag]])</f>
        <v/>
      </c>
      <c r="AN628" s="117"/>
      <c r="AP628" s="14" t="str">
        <f t="shared" si="20"/>
        <v/>
      </c>
      <c r="AQ628" s="14" t="str">
        <f t="shared" si="21"/>
        <v/>
      </c>
    </row>
    <row r="629" spans="1:43" ht="14.5">
      <c r="A629" s="117"/>
      <c r="B629" s="201"/>
      <c r="C629" s="209"/>
      <c r="D629" s="210"/>
      <c r="E629" s="131"/>
      <c r="F629" s="132"/>
      <c r="G629" s="131"/>
      <c r="H629" s="117"/>
      <c r="I629" s="201"/>
      <c r="J629" s="201"/>
      <c r="K629" s="202"/>
      <c r="L629" s="202"/>
      <c r="M629" s="202"/>
      <c r="N629" s="201"/>
      <c r="O629" s="201"/>
      <c r="P629" s="202"/>
      <c r="Q629" s="202"/>
      <c r="R629" s="207"/>
      <c r="S629" s="204" t="e">
        <f>_xlfn.LET(
_xlpm.ausLJ,_xlfn.XLOOKUP(MitarbeiterFTE[[#This Row],[Name]]&amp;"|"&amp;MitarbeiterFTE[[#This Row],[Jahr]]&amp;"|"&amp;MitarbeiterFTE[[#This Row],[Monat]],#REF!,#REF!,"not found",0,1),
IF(_xlpm.ausLJ="not found","input missing",_xlpm.ausLJ))</f>
        <v>#REF!</v>
      </c>
      <c r="T629" s="204" t="e">
        <f>_xlfn.LET(
_xlpm.ausLJ,_xlfn.XLOOKUP(MitarbeiterFTE[[#This Row],[Name]]&amp;"|"&amp;MitarbeiterFTE[[#This Row],[Jahr]]&amp;"|"&amp;MitarbeiterFTE[[#This Row],[Monat]],#REF!,#REF!,"not found",0,1),
IF(_xlpm.ausLJ="not found","input missing",_xlpm.ausLJ))</f>
        <v>#REF!</v>
      </c>
      <c r="U629" s="205"/>
      <c r="V629" s="40" t="str" cm="1">
        <f t="array" ref="V6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29" s="15" t="str">
        <f>_xlfn.LET(_xlpm.var,MitarbeiterFTE[[#This Row],[Name]]&amp;"|"&amp;MitarbeiterFTE[[#This Row],[Vorhaben]]&amp;"|"&amp;MitarbeiterFTE[[#This Row],[Monat]]&amp;"|"&amp;MitarbeiterFTE[[#This Row],[Jahr]], IF(_xlpm.var="|||","input missing",_xlpm.var))</f>
        <v>input missing</v>
      </c>
      <c r="AB629" s="15" t="e">
        <f>_xlfn.LET(
_xlpm.start,DATE(MitarbeiterFTE[[#This Row],[Jahr]],MitarbeiterFTE[[#This Row],[Monat]],1),
_xlpm.end,EOMONTH(_xlpm.start,0),
NETWORKDAYS(_xlpm.start,_xlpm.end))</f>
        <v>#NUM!</v>
      </c>
      <c r="AC629" s="318" t="e">
        <f>MitarbeiterFTE[[#This Row],[BWD]]-MitarbeiterFTE[[#This Row],[Sum Abwesend]]</f>
        <v>#NUM!</v>
      </c>
      <c r="AD629" s="318">
        <f>SUMIFS(MitarbeiterFTE[BWD],MitarbeiterFTE[Jahr],MitarbeiterFTE[[#This Row],[Jahr]],MitarbeiterFTE[Name],MitarbeiterFTE[[#This Row],[Name]])</f>
        <v>0</v>
      </c>
      <c r="AE629" s="318">
        <f>SUMIFS(MitarbeiterFTE[NWD],MitarbeiterFTE[Jahr],MitarbeiterFTE[[#This Row],[Jahr]],MitarbeiterFTE[Name],MitarbeiterFTE[[#This Row],[Name]])</f>
        <v>0</v>
      </c>
      <c r="AF629" s="15" t="str">
        <f>IF(MitarbeiterFTE[[#This Row],[HS]]="ja",2,IF(MitarbeiterFTE[[#This Row],[Tech]]="ja",1,IF(MitarbeiterFTE[[#This Row],[Sonst]]="ja",0,"input missing")))</f>
        <v>input missing</v>
      </c>
      <c r="AG629" s="130"/>
      <c r="AH629" s="117"/>
      <c r="AI629" s="408"/>
      <c r="AJ629" s="404"/>
      <c r="AK629" s="412"/>
      <c r="AL629" s="15" cm="1">
        <f t="array" ref="AL6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29" s="15" t="str">
        <f>IF(Table6[[#This Row],[FT/WE]]=2,"",Table6[[#This Row],[Name]]&amp;Table6[[#This Row],[Tag]])</f>
        <v/>
      </c>
      <c r="AN629" s="117"/>
      <c r="AP629" s="14" t="str">
        <f t="shared" si="20"/>
        <v/>
      </c>
      <c r="AQ629" s="14" t="str">
        <f t="shared" si="21"/>
        <v/>
      </c>
    </row>
    <row r="630" spans="1:43" ht="14.5">
      <c r="A630" s="117"/>
      <c r="B630" s="201"/>
      <c r="C630" s="209"/>
      <c r="D630" s="210"/>
      <c r="E630" s="131"/>
      <c r="F630" s="132"/>
      <c r="G630" s="131"/>
      <c r="H630" s="117"/>
      <c r="I630" s="201"/>
      <c r="J630" s="201"/>
      <c r="K630" s="202"/>
      <c r="L630" s="202"/>
      <c r="M630" s="202"/>
      <c r="N630" s="201"/>
      <c r="O630" s="201"/>
      <c r="P630" s="202"/>
      <c r="Q630" s="202"/>
      <c r="R630" s="207"/>
      <c r="S630" s="204" t="e">
        <f>_xlfn.LET(
_xlpm.ausLJ,_xlfn.XLOOKUP(MitarbeiterFTE[[#This Row],[Name]]&amp;"|"&amp;MitarbeiterFTE[[#This Row],[Jahr]]&amp;"|"&amp;MitarbeiterFTE[[#This Row],[Monat]],#REF!,#REF!,"not found",0,1),
IF(_xlpm.ausLJ="not found","input missing",_xlpm.ausLJ))</f>
        <v>#REF!</v>
      </c>
      <c r="T630" s="204" t="e">
        <f>_xlfn.LET(
_xlpm.ausLJ,_xlfn.XLOOKUP(MitarbeiterFTE[[#This Row],[Name]]&amp;"|"&amp;MitarbeiterFTE[[#This Row],[Jahr]]&amp;"|"&amp;MitarbeiterFTE[[#This Row],[Monat]],#REF!,#REF!,"not found",0,1),
IF(_xlpm.ausLJ="not found","input missing",_xlpm.ausLJ))</f>
        <v>#REF!</v>
      </c>
      <c r="U630" s="205"/>
      <c r="V630" s="40" t="str" cm="1">
        <f t="array" ref="V6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0" s="15" t="str">
        <f>_xlfn.LET(_xlpm.var,MitarbeiterFTE[[#This Row],[Name]]&amp;"|"&amp;MitarbeiterFTE[[#This Row],[Vorhaben]]&amp;"|"&amp;MitarbeiterFTE[[#This Row],[Monat]]&amp;"|"&amp;MitarbeiterFTE[[#This Row],[Jahr]], IF(_xlpm.var="|||","input missing",_xlpm.var))</f>
        <v>input missing</v>
      </c>
      <c r="AB630" s="15" t="e">
        <f>_xlfn.LET(
_xlpm.start,DATE(MitarbeiterFTE[[#This Row],[Jahr]],MitarbeiterFTE[[#This Row],[Monat]],1),
_xlpm.end,EOMONTH(_xlpm.start,0),
NETWORKDAYS(_xlpm.start,_xlpm.end))</f>
        <v>#NUM!</v>
      </c>
      <c r="AC630" s="318" t="e">
        <f>MitarbeiterFTE[[#This Row],[BWD]]-MitarbeiterFTE[[#This Row],[Sum Abwesend]]</f>
        <v>#NUM!</v>
      </c>
      <c r="AD630" s="318">
        <f>SUMIFS(MitarbeiterFTE[BWD],MitarbeiterFTE[Jahr],MitarbeiterFTE[[#This Row],[Jahr]],MitarbeiterFTE[Name],MitarbeiterFTE[[#This Row],[Name]])</f>
        <v>0</v>
      </c>
      <c r="AE630" s="318">
        <f>SUMIFS(MitarbeiterFTE[NWD],MitarbeiterFTE[Jahr],MitarbeiterFTE[[#This Row],[Jahr]],MitarbeiterFTE[Name],MitarbeiterFTE[[#This Row],[Name]])</f>
        <v>0</v>
      </c>
      <c r="AF630" s="15" t="str">
        <f>IF(MitarbeiterFTE[[#This Row],[HS]]="ja",2,IF(MitarbeiterFTE[[#This Row],[Tech]]="ja",1,IF(MitarbeiterFTE[[#This Row],[Sonst]]="ja",0,"input missing")))</f>
        <v>input missing</v>
      </c>
      <c r="AG630" s="130"/>
      <c r="AH630" s="117"/>
      <c r="AI630" s="408"/>
      <c r="AJ630" s="404"/>
      <c r="AK630" s="412"/>
      <c r="AL630" s="15" cm="1">
        <f t="array" ref="AL6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0" s="15" t="str">
        <f>IF(Table6[[#This Row],[FT/WE]]=2,"",Table6[[#This Row],[Name]]&amp;Table6[[#This Row],[Tag]])</f>
        <v/>
      </c>
      <c r="AN630" s="117"/>
      <c r="AP630" s="14" t="str">
        <f t="shared" si="20"/>
        <v/>
      </c>
      <c r="AQ630" s="14" t="str">
        <f t="shared" si="21"/>
        <v/>
      </c>
    </row>
    <row r="631" spans="1:43" ht="14.5">
      <c r="A631" s="117"/>
      <c r="B631" s="201"/>
      <c r="C631" s="209"/>
      <c r="D631" s="210"/>
      <c r="E631" s="131"/>
      <c r="F631" s="132"/>
      <c r="G631" s="131"/>
      <c r="H631" s="117"/>
      <c r="I631" s="201"/>
      <c r="J631" s="201"/>
      <c r="K631" s="202"/>
      <c r="L631" s="202"/>
      <c r="M631" s="202"/>
      <c r="N631" s="201"/>
      <c r="O631" s="201"/>
      <c r="P631" s="202"/>
      <c r="Q631" s="202"/>
      <c r="R631" s="207"/>
      <c r="S631" s="204" t="e">
        <f>_xlfn.LET(
_xlpm.ausLJ,_xlfn.XLOOKUP(MitarbeiterFTE[[#This Row],[Name]]&amp;"|"&amp;MitarbeiterFTE[[#This Row],[Jahr]]&amp;"|"&amp;MitarbeiterFTE[[#This Row],[Monat]],#REF!,#REF!,"not found",0,1),
IF(_xlpm.ausLJ="not found","input missing",_xlpm.ausLJ))</f>
        <v>#REF!</v>
      </c>
      <c r="T631" s="204" t="e">
        <f>_xlfn.LET(
_xlpm.ausLJ,_xlfn.XLOOKUP(MitarbeiterFTE[[#This Row],[Name]]&amp;"|"&amp;MitarbeiterFTE[[#This Row],[Jahr]]&amp;"|"&amp;MitarbeiterFTE[[#This Row],[Monat]],#REF!,#REF!,"not found",0,1),
IF(_xlpm.ausLJ="not found","input missing",_xlpm.ausLJ))</f>
        <v>#REF!</v>
      </c>
      <c r="U631" s="205"/>
      <c r="V631" s="40" t="str" cm="1">
        <f t="array" ref="V6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1" s="15" t="str">
        <f>_xlfn.LET(_xlpm.var,MitarbeiterFTE[[#This Row],[Name]]&amp;"|"&amp;MitarbeiterFTE[[#This Row],[Vorhaben]]&amp;"|"&amp;MitarbeiterFTE[[#This Row],[Monat]]&amp;"|"&amp;MitarbeiterFTE[[#This Row],[Jahr]], IF(_xlpm.var="|||","input missing",_xlpm.var))</f>
        <v>input missing</v>
      </c>
      <c r="AB631" s="15" t="e">
        <f>_xlfn.LET(
_xlpm.start,DATE(MitarbeiterFTE[[#This Row],[Jahr]],MitarbeiterFTE[[#This Row],[Monat]],1),
_xlpm.end,EOMONTH(_xlpm.start,0),
NETWORKDAYS(_xlpm.start,_xlpm.end))</f>
        <v>#NUM!</v>
      </c>
      <c r="AC631" s="318" t="e">
        <f>MitarbeiterFTE[[#This Row],[BWD]]-MitarbeiterFTE[[#This Row],[Sum Abwesend]]</f>
        <v>#NUM!</v>
      </c>
      <c r="AD631" s="318">
        <f>SUMIFS(MitarbeiterFTE[BWD],MitarbeiterFTE[Jahr],MitarbeiterFTE[[#This Row],[Jahr]],MitarbeiterFTE[Name],MitarbeiterFTE[[#This Row],[Name]])</f>
        <v>0</v>
      </c>
      <c r="AE631" s="318">
        <f>SUMIFS(MitarbeiterFTE[NWD],MitarbeiterFTE[Jahr],MitarbeiterFTE[[#This Row],[Jahr]],MitarbeiterFTE[Name],MitarbeiterFTE[[#This Row],[Name]])</f>
        <v>0</v>
      </c>
      <c r="AF631" s="15" t="str">
        <f>IF(MitarbeiterFTE[[#This Row],[HS]]="ja",2,IF(MitarbeiterFTE[[#This Row],[Tech]]="ja",1,IF(MitarbeiterFTE[[#This Row],[Sonst]]="ja",0,"input missing")))</f>
        <v>input missing</v>
      </c>
      <c r="AG631" s="130"/>
      <c r="AH631" s="117"/>
      <c r="AI631" s="408"/>
      <c r="AJ631" s="404"/>
      <c r="AK631" s="412"/>
      <c r="AL631" s="15" cm="1">
        <f t="array" ref="AL6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1" s="15" t="str">
        <f>IF(Table6[[#This Row],[FT/WE]]=2,"",Table6[[#This Row],[Name]]&amp;Table6[[#This Row],[Tag]])</f>
        <v/>
      </c>
      <c r="AN631" s="117"/>
      <c r="AP631" s="14" t="str">
        <f t="shared" si="20"/>
        <v/>
      </c>
      <c r="AQ631" s="14" t="str">
        <f t="shared" si="21"/>
        <v/>
      </c>
    </row>
    <row r="632" spans="1:43" ht="14.5">
      <c r="A632" s="117"/>
      <c r="B632" s="201"/>
      <c r="C632" s="209"/>
      <c r="D632" s="210"/>
      <c r="E632" s="131"/>
      <c r="F632" s="132"/>
      <c r="G632" s="131"/>
      <c r="H632" s="117"/>
      <c r="I632" s="201"/>
      <c r="J632" s="201"/>
      <c r="K632" s="202"/>
      <c r="L632" s="202"/>
      <c r="M632" s="202"/>
      <c r="N632" s="201"/>
      <c r="O632" s="201"/>
      <c r="P632" s="202"/>
      <c r="Q632" s="202"/>
      <c r="R632" s="207"/>
      <c r="S632" s="204" t="e">
        <f>_xlfn.LET(
_xlpm.ausLJ,_xlfn.XLOOKUP(MitarbeiterFTE[[#This Row],[Name]]&amp;"|"&amp;MitarbeiterFTE[[#This Row],[Jahr]]&amp;"|"&amp;MitarbeiterFTE[[#This Row],[Monat]],#REF!,#REF!,"not found",0,1),
IF(_xlpm.ausLJ="not found","input missing",_xlpm.ausLJ))</f>
        <v>#REF!</v>
      </c>
      <c r="T632" s="204" t="e">
        <f>_xlfn.LET(
_xlpm.ausLJ,_xlfn.XLOOKUP(MitarbeiterFTE[[#This Row],[Name]]&amp;"|"&amp;MitarbeiterFTE[[#This Row],[Jahr]]&amp;"|"&amp;MitarbeiterFTE[[#This Row],[Monat]],#REF!,#REF!,"not found",0,1),
IF(_xlpm.ausLJ="not found","input missing",_xlpm.ausLJ))</f>
        <v>#REF!</v>
      </c>
      <c r="U632" s="205"/>
      <c r="V632" s="40" t="str" cm="1">
        <f t="array" ref="V6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2" s="15" t="str">
        <f>_xlfn.LET(_xlpm.var,MitarbeiterFTE[[#This Row],[Name]]&amp;"|"&amp;MitarbeiterFTE[[#This Row],[Vorhaben]]&amp;"|"&amp;MitarbeiterFTE[[#This Row],[Monat]]&amp;"|"&amp;MitarbeiterFTE[[#This Row],[Jahr]], IF(_xlpm.var="|||","input missing",_xlpm.var))</f>
        <v>input missing</v>
      </c>
      <c r="AB632" s="15" t="e">
        <f>_xlfn.LET(
_xlpm.start,DATE(MitarbeiterFTE[[#This Row],[Jahr]],MitarbeiterFTE[[#This Row],[Monat]],1),
_xlpm.end,EOMONTH(_xlpm.start,0),
NETWORKDAYS(_xlpm.start,_xlpm.end))</f>
        <v>#NUM!</v>
      </c>
      <c r="AC632" s="318" t="e">
        <f>MitarbeiterFTE[[#This Row],[BWD]]-MitarbeiterFTE[[#This Row],[Sum Abwesend]]</f>
        <v>#NUM!</v>
      </c>
      <c r="AD632" s="318">
        <f>SUMIFS(MitarbeiterFTE[BWD],MitarbeiterFTE[Jahr],MitarbeiterFTE[[#This Row],[Jahr]],MitarbeiterFTE[Name],MitarbeiterFTE[[#This Row],[Name]])</f>
        <v>0</v>
      </c>
      <c r="AE632" s="318">
        <f>SUMIFS(MitarbeiterFTE[NWD],MitarbeiterFTE[Jahr],MitarbeiterFTE[[#This Row],[Jahr]],MitarbeiterFTE[Name],MitarbeiterFTE[[#This Row],[Name]])</f>
        <v>0</v>
      </c>
      <c r="AF632" s="15" t="str">
        <f>IF(MitarbeiterFTE[[#This Row],[HS]]="ja",2,IF(MitarbeiterFTE[[#This Row],[Tech]]="ja",1,IF(MitarbeiterFTE[[#This Row],[Sonst]]="ja",0,"input missing")))</f>
        <v>input missing</v>
      </c>
      <c r="AG632" s="130"/>
      <c r="AH632" s="117"/>
      <c r="AI632" s="408"/>
      <c r="AJ632" s="404"/>
      <c r="AK632" s="412"/>
      <c r="AL632" s="15" cm="1">
        <f t="array" ref="AL6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2" s="15" t="str">
        <f>IF(Table6[[#This Row],[FT/WE]]=2,"",Table6[[#This Row],[Name]]&amp;Table6[[#This Row],[Tag]])</f>
        <v/>
      </c>
      <c r="AN632" s="117"/>
      <c r="AP632" s="14" t="str">
        <f t="shared" si="20"/>
        <v/>
      </c>
      <c r="AQ632" s="14" t="str">
        <f t="shared" si="21"/>
        <v/>
      </c>
    </row>
    <row r="633" spans="1:43" ht="14.5">
      <c r="A633" s="117"/>
      <c r="B633" s="201"/>
      <c r="C633" s="209"/>
      <c r="D633" s="210"/>
      <c r="E633" s="131"/>
      <c r="F633" s="132"/>
      <c r="G633" s="131"/>
      <c r="H633" s="117"/>
      <c r="I633" s="201"/>
      <c r="J633" s="201"/>
      <c r="K633" s="202"/>
      <c r="L633" s="202"/>
      <c r="M633" s="202"/>
      <c r="N633" s="201"/>
      <c r="O633" s="201"/>
      <c r="P633" s="202"/>
      <c r="Q633" s="202"/>
      <c r="R633" s="207"/>
      <c r="S633" s="204" t="e">
        <f>_xlfn.LET(
_xlpm.ausLJ,_xlfn.XLOOKUP(MitarbeiterFTE[[#This Row],[Name]]&amp;"|"&amp;MitarbeiterFTE[[#This Row],[Jahr]]&amp;"|"&amp;MitarbeiterFTE[[#This Row],[Monat]],#REF!,#REF!,"not found",0,1),
IF(_xlpm.ausLJ="not found","input missing",_xlpm.ausLJ))</f>
        <v>#REF!</v>
      </c>
      <c r="T633" s="204" t="e">
        <f>_xlfn.LET(
_xlpm.ausLJ,_xlfn.XLOOKUP(MitarbeiterFTE[[#This Row],[Name]]&amp;"|"&amp;MitarbeiterFTE[[#This Row],[Jahr]]&amp;"|"&amp;MitarbeiterFTE[[#This Row],[Monat]],#REF!,#REF!,"not found",0,1),
IF(_xlpm.ausLJ="not found","input missing",_xlpm.ausLJ))</f>
        <v>#REF!</v>
      </c>
      <c r="U633" s="205"/>
      <c r="V633" s="40" t="str" cm="1">
        <f t="array" ref="V6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3" s="15" t="str">
        <f>_xlfn.LET(_xlpm.var,MitarbeiterFTE[[#This Row],[Name]]&amp;"|"&amp;MitarbeiterFTE[[#This Row],[Vorhaben]]&amp;"|"&amp;MitarbeiterFTE[[#This Row],[Monat]]&amp;"|"&amp;MitarbeiterFTE[[#This Row],[Jahr]], IF(_xlpm.var="|||","input missing",_xlpm.var))</f>
        <v>input missing</v>
      </c>
      <c r="AB633" s="15" t="e">
        <f>_xlfn.LET(
_xlpm.start,DATE(MitarbeiterFTE[[#This Row],[Jahr]],MitarbeiterFTE[[#This Row],[Monat]],1),
_xlpm.end,EOMONTH(_xlpm.start,0),
NETWORKDAYS(_xlpm.start,_xlpm.end))</f>
        <v>#NUM!</v>
      </c>
      <c r="AC633" s="318" t="e">
        <f>MitarbeiterFTE[[#This Row],[BWD]]-MitarbeiterFTE[[#This Row],[Sum Abwesend]]</f>
        <v>#NUM!</v>
      </c>
      <c r="AD633" s="318">
        <f>SUMIFS(MitarbeiterFTE[BWD],MitarbeiterFTE[Jahr],MitarbeiterFTE[[#This Row],[Jahr]],MitarbeiterFTE[Name],MitarbeiterFTE[[#This Row],[Name]])</f>
        <v>0</v>
      </c>
      <c r="AE633" s="318">
        <f>SUMIFS(MitarbeiterFTE[NWD],MitarbeiterFTE[Jahr],MitarbeiterFTE[[#This Row],[Jahr]],MitarbeiterFTE[Name],MitarbeiterFTE[[#This Row],[Name]])</f>
        <v>0</v>
      </c>
      <c r="AF633" s="15" t="str">
        <f>IF(MitarbeiterFTE[[#This Row],[HS]]="ja",2,IF(MitarbeiterFTE[[#This Row],[Tech]]="ja",1,IF(MitarbeiterFTE[[#This Row],[Sonst]]="ja",0,"input missing")))</f>
        <v>input missing</v>
      </c>
      <c r="AG633" s="130"/>
      <c r="AH633" s="117"/>
      <c r="AI633" s="408"/>
      <c r="AJ633" s="404"/>
      <c r="AK633" s="412"/>
      <c r="AL633" s="15" cm="1">
        <f t="array" ref="AL6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3" s="15" t="str">
        <f>IF(Table6[[#This Row],[FT/WE]]=2,"",Table6[[#This Row],[Name]]&amp;Table6[[#This Row],[Tag]])</f>
        <v/>
      </c>
      <c r="AN633" s="117"/>
      <c r="AP633" s="14" t="str">
        <f t="shared" si="20"/>
        <v/>
      </c>
      <c r="AQ633" s="14" t="str">
        <f t="shared" si="21"/>
        <v/>
      </c>
    </row>
    <row r="634" spans="1:43" ht="14.5">
      <c r="A634" s="117"/>
      <c r="B634" s="201"/>
      <c r="C634" s="209"/>
      <c r="D634" s="210"/>
      <c r="E634" s="131"/>
      <c r="F634" s="132"/>
      <c r="G634" s="131"/>
      <c r="H634" s="117"/>
      <c r="I634" s="201"/>
      <c r="J634" s="201"/>
      <c r="K634" s="202"/>
      <c r="L634" s="202"/>
      <c r="M634" s="202"/>
      <c r="N634" s="201"/>
      <c r="O634" s="201"/>
      <c r="P634" s="202"/>
      <c r="Q634" s="202"/>
      <c r="R634" s="207"/>
      <c r="S634" s="204" t="e">
        <f>_xlfn.LET(
_xlpm.ausLJ,_xlfn.XLOOKUP(MitarbeiterFTE[[#This Row],[Name]]&amp;"|"&amp;MitarbeiterFTE[[#This Row],[Jahr]]&amp;"|"&amp;MitarbeiterFTE[[#This Row],[Monat]],#REF!,#REF!,"not found",0,1),
IF(_xlpm.ausLJ="not found","input missing",_xlpm.ausLJ))</f>
        <v>#REF!</v>
      </c>
      <c r="T634" s="204" t="e">
        <f>_xlfn.LET(
_xlpm.ausLJ,_xlfn.XLOOKUP(MitarbeiterFTE[[#This Row],[Name]]&amp;"|"&amp;MitarbeiterFTE[[#This Row],[Jahr]]&amp;"|"&amp;MitarbeiterFTE[[#This Row],[Monat]],#REF!,#REF!,"not found",0,1),
IF(_xlpm.ausLJ="not found","input missing",_xlpm.ausLJ))</f>
        <v>#REF!</v>
      </c>
      <c r="U634" s="205"/>
      <c r="V634" s="40" t="str" cm="1">
        <f t="array" ref="V6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4" s="15" t="str">
        <f>_xlfn.LET(_xlpm.var,MitarbeiterFTE[[#This Row],[Name]]&amp;"|"&amp;MitarbeiterFTE[[#This Row],[Vorhaben]]&amp;"|"&amp;MitarbeiterFTE[[#This Row],[Monat]]&amp;"|"&amp;MitarbeiterFTE[[#This Row],[Jahr]], IF(_xlpm.var="|||","input missing",_xlpm.var))</f>
        <v>input missing</v>
      </c>
      <c r="AB634" s="15" t="e">
        <f>_xlfn.LET(
_xlpm.start,DATE(MitarbeiterFTE[[#This Row],[Jahr]],MitarbeiterFTE[[#This Row],[Monat]],1),
_xlpm.end,EOMONTH(_xlpm.start,0),
NETWORKDAYS(_xlpm.start,_xlpm.end))</f>
        <v>#NUM!</v>
      </c>
      <c r="AC634" s="318" t="e">
        <f>MitarbeiterFTE[[#This Row],[BWD]]-MitarbeiterFTE[[#This Row],[Sum Abwesend]]</f>
        <v>#NUM!</v>
      </c>
      <c r="AD634" s="318">
        <f>SUMIFS(MitarbeiterFTE[BWD],MitarbeiterFTE[Jahr],MitarbeiterFTE[[#This Row],[Jahr]],MitarbeiterFTE[Name],MitarbeiterFTE[[#This Row],[Name]])</f>
        <v>0</v>
      </c>
      <c r="AE634" s="318">
        <f>SUMIFS(MitarbeiterFTE[NWD],MitarbeiterFTE[Jahr],MitarbeiterFTE[[#This Row],[Jahr]],MitarbeiterFTE[Name],MitarbeiterFTE[[#This Row],[Name]])</f>
        <v>0</v>
      </c>
      <c r="AF634" s="15" t="str">
        <f>IF(MitarbeiterFTE[[#This Row],[HS]]="ja",2,IF(MitarbeiterFTE[[#This Row],[Tech]]="ja",1,IF(MitarbeiterFTE[[#This Row],[Sonst]]="ja",0,"input missing")))</f>
        <v>input missing</v>
      </c>
      <c r="AG634" s="130"/>
      <c r="AH634" s="117"/>
      <c r="AI634" s="408"/>
      <c r="AJ634" s="404"/>
      <c r="AK634" s="412"/>
      <c r="AL634" s="15" cm="1">
        <f t="array" ref="AL6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4" s="15" t="str">
        <f>IF(Table6[[#This Row],[FT/WE]]=2,"",Table6[[#This Row],[Name]]&amp;Table6[[#This Row],[Tag]])</f>
        <v/>
      </c>
      <c r="AN634" s="117"/>
      <c r="AP634" s="14" t="str">
        <f t="shared" si="20"/>
        <v/>
      </c>
      <c r="AQ634" s="14" t="str">
        <f t="shared" si="21"/>
        <v/>
      </c>
    </row>
    <row r="635" spans="1:43" ht="14.5">
      <c r="A635" s="117"/>
      <c r="B635" s="201"/>
      <c r="C635" s="209"/>
      <c r="D635" s="210"/>
      <c r="E635" s="131"/>
      <c r="F635" s="132"/>
      <c r="G635" s="131"/>
      <c r="H635" s="117"/>
      <c r="I635" s="201"/>
      <c r="J635" s="201"/>
      <c r="K635" s="202"/>
      <c r="L635" s="202"/>
      <c r="M635" s="202"/>
      <c r="N635" s="201"/>
      <c r="O635" s="201"/>
      <c r="P635" s="202"/>
      <c r="Q635" s="202"/>
      <c r="R635" s="207"/>
      <c r="S635" s="204" t="e">
        <f>_xlfn.LET(
_xlpm.ausLJ,_xlfn.XLOOKUP(MitarbeiterFTE[[#This Row],[Name]]&amp;"|"&amp;MitarbeiterFTE[[#This Row],[Jahr]]&amp;"|"&amp;MitarbeiterFTE[[#This Row],[Monat]],#REF!,#REF!,"not found",0,1),
IF(_xlpm.ausLJ="not found","input missing",_xlpm.ausLJ))</f>
        <v>#REF!</v>
      </c>
      <c r="T635" s="204" t="e">
        <f>_xlfn.LET(
_xlpm.ausLJ,_xlfn.XLOOKUP(MitarbeiterFTE[[#This Row],[Name]]&amp;"|"&amp;MitarbeiterFTE[[#This Row],[Jahr]]&amp;"|"&amp;MitarbeiterFTE[[#This Row],[Monat]],#REF!,#REF!,"not found",0,1),
IF(_xlpm.ausLJ="not found","input missing",_xlpm.ausLJ))</f>
        <v>#REF!</v>
      </c>
      <c r="U635" s="205"/>
      <c r="V635" s="40" t="str" cm="1">
        <f t="array" ref="V6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5" s="15" t="str">
        <f>_xlfn.LET(_xlpm.var,MitarbeiterFTE[[#This Row],[Name]]&amp;"|"&amp;MitarbeiterFTE[[#This Row],[Vorhaben]]&amp;"|"&amp;MitarbeiterFTE[[#This Row],[Monat]]&amp;"|"&amp;MitarbeiterFTE[[#This Row],[Jahr]], IF(_xlpm.var="|||","input missing",_xlpm.var))</f>
        <v>input missing</v>
      </c>
      <c r="AB635" s="15" t="e">
        <f>_xlfn.LET(
_xlpm.start,DATE(MitarbeiterFTE[[#This Row],[Jahr]],MitarbeiterFTE[[#This Row],[Monat]],1),
_xlpm.end,EOMONTH(_xlpm.start,0),
NETWORKDAYS(_xlpm.start,_xlpm.end))</f>
        <v>#NUM!</v>
      </c>
      <c r="AC635" s="318" t="e">
        <f>MitarbeiterFTE[[#This Row],[BWD]]-MitarbeiterFTE[[#This Row],[Sum Abwesend]]</f>
        <v>#NUM!</v>
      </c>
      <c r="AD635" s="318">
        <f>SUMIFS(MitarbeiterFTE[BWD],MitarbeiterFTE[Jahr],MitarbeiterFTE[[#This Row],[Jahr]],MitarbeiterFTE[Name],MitarbeiterFTE[[#This Row],[Name]])</f>
        <v>0</v>
      </c>
      <c r="AE635" s="318">
        <f>SUMIFS(MitarbeiterFTE[NWD],MitarbeiterFTE[Jahr],MitarbeiterFTE[[#This Row],[Jahr]],MitarbeiterFTE[Name],MitarbeiterFTE[[#This Row],[Name]])</f>
        <v>0</v>
      </c>
      <c r="AF635" s="15" t="str">
        <f>IF(MitarbeiterFTE[[#This Row],[HS]]="ja",2,IF(MitarbeiterFTE[[#This Row],[Tech]]="ja",1,IF(MitarbeiterFTE[[#This Row],[Sonst]]="ja",0,"input missing")))</f>
        <v>input missing</v>
      </c>
      <c r="AG635" s="130"/>
      <c r="AH635" s="117"/>
      <c r="AI635" s="408"/>
      <c r="AJ635" s="404"/>
      <c r="AK635" s="412"/>
      <c r="AL635" s="15" cm="1">
        <f t="array" ref="AL6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5" s="15" t="str">
        <f>IF(Table6[[#This Row],[FT/WE]]=2,"",Table6[[#This Row],[Name]]&amp;Table6[[#This Row],[Tag]])</f>
        <v/>
      </c>
      <c r="AN635" s="117"/>
      <c r="AP635" s="14" t="str">
        <f t="shared" si="20"/>
        <v/>
      </c>
      <c r="AQ635" s="14" t="str">
        <f t="shared" si="21"/>
        <v/>
      </c>
    </row>
    <row r="636" spans="1:43" ht="14.5">
      <c r="A636" s="117"/>
      <c r="B636" s="201"/>
      <c r="C636" s="209"/>
      <c r="D636" s="210"/>
      <c r="E636" s="131"/>
      <c r="F636" s="132"/>
      <c r="G636" s="131"/>
      <c r="H636" s="117"/>
      <c r="I636" s="201"/>
      <c r="J636" s="201"/>
      <c r="K636" s="202"/>
      <c r="L636" s="202"/>
      <c r="M636" s="202"/>
      <c r="N636" s="201"/>
      <c r="O636" s="201"/>
      <c r="P636" s="202"/>
      <c r="Q636" s="202"/>
      <c r="R636" s="207"/>
      <c r="S636" s="204" t="e">
        <f>_xlfn.LET(
_xlpm.ausLJ,_xlfn.XLOOKUP(MitarbeiterFTE[[#This Row],[Name]]&amp;"|"&amp;MitarbeiterFTE[[#This Row],[Jahr]]&amp;"|"&amp;MitarbeiterFTE[[#This Row],[Monat]],#REF!,#REF!,"not found",0,1),
IF(_xlpm.ausLJ="not found","input missing",_xlpm.ausLJ))</f>
        <v>#REF!</v>
      </c>
      <c r="T636" s="204" t="e">
        <f>_xlfn.LET(
_xlpm.ausLJ,_xlfn.XLOOKUP(MitarbeiterFTE[[#This Row],[Name]]&amp;"|"&amp;MitarbeiterFTE[[#This Row],[Jahr]]&amp;"|"&amp;MitarbeiterFTE[[#This Row],[Monat]],#REF!,#REF!,"not found",0,1),
IF(_xlpm.ausLJ="not found","input missing",_xlpm.ausLJ))</f>
        <v>#REF!</v>
      </c>
      <c r="U636" s="205"/>
      <c r="V636" s="40" t="str" cm="1">
        <f t="array" ref="V6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6" s="15" t="str">
        <f>_xlfn.LET(_xlpm.var,MitarbeiterFTE[[#This Row],[Name]]&amp;"|"&amp;MitarbeiterFTE[[#This Row],[Vorhaben]]&amp;"|"&amp;MitarbeiterFTE[[#This Row],[Monat]]&amp;"|"&amp;MitarbeiterFTE[[#This Row],[Jahr]], IF(_xlpm.var="|||","input missing",_xlpm.var))</f>
        <v>input missing</v>
      </c>
      <c r="AB636" s="15" t="e">
        <f>_xlfn.LET(
_xlpm.start,DATE(MitarbeiterFTE[[#This Row],[Jahr]],MitarbeiterFTE[[#This Row],[Monat]],1),
_xlpm.end,EOMONTH(_xlpm.start,0),
NETWORKDAYS(_xlpm.start,_xlpm.end))</f>
        <v>#NUM!</v>
      </c>
      <c r="AC636" s="318" t="e">
        <f>MitarbeiterFTE[[#This Row],[BWD]]-MitarbeiterFTE[[#This Row],[Sum Abwesend]]</f>
        <v>#NUM!</v>
      </c>
      <c r="AD636" s="318">
        <f>SUMIFS(MitarbeiterFTE[BWD],MitarbeiterFTE[Jahr],MitarbeiterFTE[[#This Row],[Jahr]],MitarbeiterFTE[Name],MitarbeiterFTE[[#This Row],[Name]])</f>
        <v>0</v>
      </c>
      <c r="AE636" s="318">
        <f>SUMIFS(MitarbeiterFTE[NWD],MitarbeiterFTE[Jahr],MitarbeiterFTE[[#This Row],[Jahr]],MitarbeiterFTE[Name],MitarbeiterFTE[[#This Row],[Name]])</f>
        <v>0</v>
      </c>
      <c r="AF636" s="15" t="str">
        <f>IF(MitarbeiterFTE[[#This Row],[HS]]="ja",2,IF(MitarbeiterFTE[[#This Row],[Tech]]="ja",1,IF(MitarbeiterFTE[[#This Row],[Sonst]]="ja",0,"input missing")))</f>
        <v>input missing</v>
      </c>
      <c r="AG636" s="130"/>
      <c r="AH636" s="117"/>
      <c r="AI636" s="408"/>
      <c r="AJ636" s="404"/>
      <c r="AK636" s="412"/>
      <c r="AL636" s="15" cm="1">
        <f t="array" ref="AL6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6" s="15" t="str">
        <f>IF(Table6[[#This Row],[FT/WE]]=2,"",Table6[[#This Row],[Name]]&amp;Table6[[#This Row],[Tag]])</f>
        <v/>
      </c>
      <c r="AN636" s="117"/>
      <c r="AP636" s="14" t="str">
        <f t="shared" si="20"/>
        <v/>
      </c>
      <c r="AQ636" s="14" t="str">
        <f t="shared" si="21"/>
        <v/>
      </c>
    </row>
    <row r="637" spans="1:43" ht="14.5">
      <c r="A637" s="117"/>
      <c r="B637" s="201"/>
      <c r="C637" s="209"/>
      <c r="D637" s="210"/>
      <c r="E637" s="131"/>
      <c r="F637" s="132"/>
      <c r="G637" s="131"/>
      <c r="H637" s="117"/>
      <c r="I637" s="201"/>
      <c r="J637" s="201"/>
      <c r="K637" s="202"/>
      <c r="L637" s="202"/>
      <c r="M637" s="202"/>
      <c r="N637" s="201"/>
      <c r="O637" s="201"/>
      <c r="P637" s="202"/>
      <c r="Q637" s="202"/>
      <c r="R637" s="207"/>
      <c r="S637" s="204" t="e">
        <f>_xlfn.LET(
_xlpm.ausLJ,_xlfn.XLOOKUP(MitarbeiterFTE[[#This Row],[Name]]&amp;"|"&amp;MitarbeiterFTE[[#This Row],[Jahr]]&amp;"|"&amp;MitarbeiterFTE[[#This Row],[Monat]],#REF!,#REF!,"not found",0,1),
IF(_xlpm.ausLJ="not found","input missing",_xlpm.ausLJ))</f>
        <v>#REF!</v>
      </c>
      <c r="T637" s="204" t="e">
        <f>_xlfn.LET(
_xlpm.ausLJ,_xlfn.XLOOKUP(MitarbeiterFTE[[#This Row],[Name]]&amp;"|"&amp;MitarbeiterFTE[[#This Row],[Jahr]]&amp;"|"&amp;MitarbeiterFTE[[#This Row],[Monat]],#REF!,#REF!,"not found",0,1),
IF(_xlpm.ausLJ="not found","input missing",_xlpm.ausLJ))</f>
        <v>#REF!</v>
      </c>
      <c r="U637" s="205"/>
      <c r="V637" s="40" t="str" cm="1">
        <f t="array" ref="V6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7" s="15" t="str">
        <f>_xlfn.LET(_xlpm.var,MitarbeiterFTE[[#This Row],[Name]]&amp;"|"&amp;MitarbeiterFTE[[#This Row],[Vorhaben]]&amp;"|"&amp;MitarbeiterFTE[[#This Row],[Monat]]&amp;"|"&amp;MitarbeiterFTE[[#This Row],[Jahr]], IF(_xlpm.var="|||","input missing",_xlpm.var))</f>
        <v>input missing</v>
      </c>
      <c r="AB637" s="15" t="e">
        <f>_xlfn.LET(
_xlpm.start,DATE(MitarbeiterFTE[[#This Row],[Jahr]],MitarbeiterFTE[[#This Row],[Monat]],1),
_xlpm.end,EOMONTH(_xlpm.start,0),
NETWORKDAYS(_xlpm.start,_xlpm.end))</f>
        <v>#NUM!</v>
      </c>
      <c r="AC637" s="318" t="e">
        <f>MitarbeiterFTE[[#This Row],[BWD]]-MitarbeiterFTE[[#This Row],[Sum Abwesend]]</f>
        <v>#NUM!</v>
      </c>
      <c r="AD637" s="318">
        <f>SUMIFS(MitarbeiterFTE[BWD],MitarbeiterFTE[Jahr],MitarbeiterFTE[[#This Row],[Jahr]],MitarbeiterFTE[Name],MitarbeiterFTE[[#This Row],[Name]])</f>
        <v>0</v>
      </c>
      <c r="AE637" s="318">
        <f>SUMIFS(MitarbeiterFTE[NWD],MitarbeiterFTE[Jahr],MitarbeiterFTE[[#This Row],[Jahr]],MitarbeiterFTE[Name],MitarbeiterFTE[[#This Row],[Name]])</f>
        <v>0</v>
      </c>
      <c r="AF637" s="15" t="str">
        <f>IF(MitarbeiterFTE[[#This Row],[HS]]="ja",2,IF(MitarbeiterFTE[[#This Row],[Tech]]="ja",1,IF(MitarbeiterFTE[[#This Row],[Sonst]]="ja",0,"input missing")))</f>
        <v>input missing</v>
      </c>
      <c r="AG637" s="130"/>
      <c r="AH637" s="117"/>
      <c r="AI637" s="408"/>
      <c r="AJ637" s="404"/>
      <c r="AK637" s="412"/>
      <c r="AL637" s="15" cm="1">
        <f t="array" ref="AL6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7" s="15" t="str">
        <f>IF(Table6[[#This Row],[FT/WE]]=2,"",Table6[[#This Row],[Name]]&amp;Table6[[#This Row],[Tag]])</f>
        <v/>
      </c>
      <c r="AN637" s="117"/>
      <c r="AP637" s="14" t="str">
        <f t="shared" si="20"/>
        <v/>
      </c>
      <c r="AQ637" s="14" t="str">
        <f t="shared" si="21"/>
        <v/>
      </c>
    </row>
    <row r="638" spans="1:43" ht="14.5">
      <c r="A638" s="117"/>
      <c r="B638" s="201"/>
      <c r="C638" s="209"/>
      <c r="D638" s="210"/>
      <c r="E638" s="131"/>
      <c r="F638" s="132"/>
      <c r="G638" s="131"/>
      <c r="H638" s="117"/>
      <c r="I638" s="201"/>
      <c r="J638" s="201"/>
      <c r="K638" s="202"/>
      <c r="L638" s="202"/>
      <c r="M638" s="202"/>
      <c r="N638" s="201"/>
      <c r="O638" s="201"/>
      <c r="P638" s="202"/>
      <c r="Q638" s="202"/>
      <c r="R638" s="207"/>
      <c r="S638" s="204" t="e">
        <f>_xlfn.LET(
_xlpm.ausLJ,_xlfn.XLOOKUP(MitarbeiterFTE[[#This Row],[Name]]&amp;"|"&amp;MitarbeiterFTE[[#This Row],[Jahr]]&amp;"|"&amp;MitarbeiterFTE[[#This Row],[Monat]],#REF!,#REF!,"not found",0,1),
IF(_xlpm.ausLJ="not found","input missing",_xlpm.ausLJ))</f>
        <v>#REF!</v>
      </c>
      <c r="T638" s="204" t="e">
        <f>_xlfn.LET(
_xlpm.ausLJ,_xlfn.XLOOKUP(MitarbeiterFTE[[#This Row],[Name]]&amp;"|"&amp;MitarbeiterFTE[[#This Row],[Jahr]]&amp;"|"&amp;MitarbeiterFTE[[#This Row],[Monat]],#REF!,#REF!,"not found",0,1),
IF(_xlpm.ausLJ="not found","input missing",_xlpm.ausLJ))</f>
        <v>#REF!</v>
      </c>
      <c r="U638" s="205"/>
      <c r="V638" s="40" t="str" cm="1">
        <f t="array" ref="V6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8" s="15" t="str">
        <f>_xlfn.LET(_xlpm.var,MitarbeiterFTE[[#This Row],[Name]]&amp;"|"&amp;MitarbeiterFTE[[#This Row],[Vorhaben]]&amp;"|"&amp;MitarbeiterFTE[[#This Row],[Monat]]&amp;"|"&amp;MitarbeiterFTE[[#This Row],[Jahr]], IF(_xlpm.var="|||","input missing",_xlpm.var))</f>
        <v>input missing</v>
      </c>
      <c r="AB638" s="15" t="e">
        <f>_xlfn.LET(
_xlpm.start,DATE(MitarbeiterFTE[[#This Row],[Jahr]],MitarbeiterFTE[[#This Row],[Monat]],1),
_xlpm.end,EOMONTH(_xlpm.start,0),
NETWORKDAYS(_xlpm.start,_xlpm.end))</f>
        <v>#NUM!</v>
      </c>
      <c r="AC638" s="318" t="e">
        <f>MitarbeiterFTE[[#This Row],[BWD]]-MitarbeiterFTE[[#This Row],[Sum Abwesend]]</f>
        <v>#NUM!</v>
      </c>
      <c r="AD638" s="318">
        <f>SUMIFS(MitarbeiterFTE[BWD],MitarbeiterFTE[Jahr],MitarbeiterFTE[[#This Row],[Jahr]],MitarbeiterFTE[Name],MitarbeiterFTE[[#This Row],[Name]])</f>
        <v>0</v>
      </c>
      <c r="AE638" s="318">
        <f>SUMIFS(MitarbeiterFTE[NWD],MitarbeiterFTE[Jahr],MitarbeiterFTE[[#This Row],[Jahr]],MitarbeiterFTE[Name],MitarbeiterFTE[[#This Row],[Name]])</f>
        <v>0</v>
      </c>
      <c r="AF638" s="15" t="str">
        <f>IF(MitarbeiterFTE[[#This Row],[HS]]="ja",2,IF(MitarbeiterFTE[[#This Row],[Tech]]="ja",1,IF(MitarbeiterFTE[[#This Row],[Sonst]]="ja",0,"input missing")))</f>
        <v>input missing</v>
      </c>
      <c r="AG638" s="130"/>
      <c r="AH638" s="117"/>
      <c r="AI638" s="408"/>
      <c r="AJ638" s="404"/>
      <c r="AK638" s="412"/>
      <c r="AL638" s="15" cm="1">
        <f t="array" ref="AL6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8" s="15" t="str">
        <f>IF(Table6[[#This Row],[FT/WE]]=2,"",Table6[[#This Row],[Name]]&amp;Table6[[#This Row],[Tag]])</f>
        <v/>
      </c>
      <c r="AN638" s="117"/>
      <c r="AP638" s="14" t="str">
        <f t="shared" si="20"/>
        <v/>
      </c>
      <c r="AQ638" s="14" t="str">
        <f t="shared" si="21"/>
        <v/>
      </c>
    </row>
    <row r="639" spans="1:43" ht="14.5">
      <c r="A639" s="117"/>
      <c r="B639" s="201"/>
      <c r="C639" s="209"/>
      <c r="D639" s="210"/>
      <c r="E639" s="131"/>
      <c r="F639" s="132"/>
      <c r="G639" s="131"/>
      <c r="H639" s="117"/>
      <c r="I639" s="201"/>
      <c r="J639" s="201"/>
      <c r="K639" s="202"/>
      <c r="L639" s="202"/>
      <c r="M639" s="202"/>
      <c r="N639" s="201"/>
      <c r="O639" s="201"/>
      <c r="P639" s="202"/>
      <c r="Q639" s="202"/>
      <c r="R639" s="207"/>
      <c r="S639" s="204" t="e">
        <f>_xlfn.LET(
_xlpm.ausLJ,_xlfn.XLOOKUP(MitarbeiterFTE[[#This Row],[Name]]&amp;"|"&amp;MitarbeiterFTE[[#This Row],[Jahr]]&amp;"|"&amp;MitarbeiterFTE[[#This Row],[Monat]],#REF!,#REF!,"not found",0,1),
IF(_xlpm.ausLJ="not found","input missing",_xlpm.ausLJ))</f>
        <v>#REF!</v>
      </c>
      <c r="T639" s="204" t="e">
        <f>_xlfn.LET(
_xlpm.ausLJ,_xlfn.XLOOKUP(MitarbeiterFTE[[#This Row],[Name]]&amp;"|"&amp;MitarbeiterFTE[[#This Row],[Jahr]]&amp;"|"&amp;MitarbeiterFTE[[#This Row],[Monat]],#REF!,#REF!,"not found",0,1),
IF(_xlpm.ausLJ="not found","input missing",_xlpm.ausLJ))</f>
        <v>#REF!</v>
      </c>
      <c r="U639" s="205"/>
      <c r="V639" s="40" t="str" cm="1">
        <f t="array" ref="V6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39" s="15" t="str">
        <f>_xlfn.LET(_xlpm.var,MitarbeiterFTE[[#This Row],[Name]]&amp;"|"&amp;MitarbeiterFTE[[#This Row],[Vorhaben]]&amp;"|"&amp;MitarbeiterFTE[[#This Row],[Monat]]&amp;"|"&amp;MitarbeiterFTE[[#This Row],[Jahr]], IF(_xlpm.var="|||","input missing",_xlpm.var))</f>
        <v>input missing</v>
      </c>
      <c r="AB639" s="15" t="e">
        <f>_xlfn.LET(
_xlpm.start,DATE(MitarbeiterFTE[[#This Row],[Jahr]],MitarbeiterFTE[[#This Row],[Monat]],1),
_xlpm.end,EOMONTH(_xlpm.start,0),
NETWORKDAYS(_xlpm.start,_xlpm.end))</f>
        <v>#NUM!</v>
      </c>
      <c r="AC639" s="318" t="e">
        <f>MitarbeiterFTE[[#This Row],[BWD]]-MitarbeiterFTE[[#This Row],[Sum Abwesend]]</f>
        <v>#NUM!</v>
      </c>
      <c r="AD639" s="318">
        <f>SUMIFS(MitarbeiterFTE[BWD],MitarbeiterFTE[Jahr],MitarbeiterFTE[[#This Row],[Jahr]],MitarbeiterFTE[Name],MitarbeiterFTE[[#This Row],[Name]])</f>
        <v>0</v>
      </c>
      <c r="AE639" s="318">
        <f>SUMIFS(MitarbeiterFTE[NWD],MitarbeiterFTE[Jahr],MitarbeiterFTE[[#This Row],[Jahr]],MitarbeiterFTE[Name],MitarbeiterFTE[[#This Row],[Name]])</f>
        <v>0</v>
      </c>
      <c r="AF639" s="15" t="str">
        <f>IF(MitarbeiterFTE[[#This Row],[HS]]="ja",2,IF(MitarbeiterFTE[[#This Row],[Tech]]="ja",1,IF(MitarbeiterFTE[[#This Row],[Sonst]]="ja",0,"input missing")))</f>
        <v>input missing</v>
      </c>
      <c r="AG639" s="130"/>
      <c r="AH639" s="117"/>
      <c r="AI639" s="408"/>
      <c r="AJ639" s="404"/>
      <c r="AK639" s="412"/>
      <c r="AL639" s="15" cm="1">
        <f t="array" ref="AL6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39" s="15" t="str">
        <f>IF(Table6[[#This Row],[FT/WE]]=2,"",Table6[[#This Row],[Name]]&amp;Table6[[#This Row],[Tag]])</f>
        <v/>
      </c>
      <c r="AN639" s="117"/>
      <c r="AP639" s="14" t="str">
        <f t="shared" si="20"/>
        <v/>
      </c>
      <c r="AQ639" s="14" t="str">
        <f t="shared" si="21"/>
        <v/>
      </c>
    </row>
    <row r="640" spans="1:43" ht="14.5">
      <c r="A640" s="117"/>
      <c r="B640" s="201"/>
      <c r="C640" s="209"/>
      <c r="D640" s="210"/>
      <c r="E640" s="131"/>
      <c r="F640" s="132"/>
      <c r="G640" s="131"/>
      <c r="H640" s="117"/>
      <c r="I640" s="201"/>
      <c r="J640" s="201"/>
      <c r="K640" s="202"/>
      <c r="L640" s="202"/>
      <c r="M640" s="202"/>
      <c r="N640" s="201"/>
      <c r="O640" s="201"/>
      <c r="P640" s="202"/>
      <c r="Q640" s="202"/>
      <c r="R640" s="207"/>
      <c r="S640" s="204" t="e">
        <f>_xlfn.LET(
_xlpm.ausLJ,_xlfn.XLOOKUP(MitarbeiterFTE[[#This Row],[Name]]&amp;"|"&amp;MitarbeiterFTE[[#This Row],[Jahr]]&amp;"|"&amp;MitarbeiterFTE[[#This Row],[Monat]],#REF!,#REF!,"not found",0,1),
IF(_xlpm.ausLJ="not found","input missing",_xlpm.ausLJ))</f>
        <v>#REF!</v>
      </c>
      <c r="T640" s="204" t="e">
        <f>_xlfn.LET(
_xlpm.ausLJ,_xlfn.XLOOKUP(MitarbeiterFTE[[#This Row],[Name]]&amp;"|"&amp;MitarbeiterFTE[[#This Row],[Jahr]]&amp;"|"&amp;MitarbeiterFTE[[#This Row],[Monat]],#REF!,#REF!,"not found",0,1),
IF(_xlpm.ausLJ="not found","input missing",_xlpm.ausLJ))</f>
        <v>#REF!</v>
      </c>
      <c r="U640" s="205"/>
      <c r="V640" s="40" t="str" cm="1">
        <f t="array" ref="V6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0" s="15" t="str">
        <f>_xlfn.LET(_xlpm.var,MitarbeiterFTE[[#This Row],[Name]]&amp;"|"&amp;MitarbeiterFTE[[#This Row],[Vorhaben]]&amp;"|"&amp;MitarbeiterFTE[[#This Row],[Monat]]&amp;"|"&amp;MitarbeiterFTE[[#This Row],[Jahr]], IF(_xlpm.var="|||","input missing",_xlpm.var))</f>
        <v>input missing</v>
      </c>
      <c r="AB640" s="15" t="e">
        <f>_xlfn.LET(
_xlpm.start,DATE(MitarbeiterFTE[[#This Row],[Jahr]],MitarbeiterFTE[[#This Row],[Monat]],1),
_xlpm.end,EOMONTH(_xlpm.start,0),
NETWORKDAYS(_xlpm.start,_xlpm.end))</f>
        <v>#NUM!</v>
      </c>
      <c r="AC640" s="318" t="e">
        <f>MitarbeiterFTE[[#This Row],[BWD]]-MitarbeiterFTE[[#This Row],[Sum Abwesend]]</f>
        <v>#NUM!</v>
      </c>
      <c r="AD640" s="318">
        <f>SUMIFS(MitarbeiterFTE[BWD],MitarbeiterFTE[Jahr],MitarbeiterFTE[[#This Row],[Jahr]],MitarbeiterFTE[Name],MitarbeiterFTE[[#This Row],[Name]])</f>
        <v>0</v>
      </c>
      <c r="AE640" s="318">
        <f>SUMIFS(MitarbeiterFTE[NWD],MitarbeiterFTE[Jahr],MitarbeiterFTE[[#This Row],[Jahr]],MitarbeiterFTE[Name],MitarbeiterFTE[[#This Row],[Name]])</f>
        <v>0</v>
      </c>
      <c r="AF640" s="15" t="str">
        <f>IF(MitarbeiterFTE[[#This Row],[HS]]="ja",2,IF(MitarbeiterFTE[[#This Row],[Tech]]="ja",1,IF(MitarbeiterFTE[[#This Row],[Sonst]]="ja",0,"input missing")))</f>
        <v>input missing</v>
      </c>
      <c r="AG640" s="130"/>
      <c r="AH640" s="117"/>
      <c r="AI640" s="408"/>
      <c r="AJ640" s="404"/>
      <c r="AK640" s="412"/>
      <c r="AL640" s="15" cm="1">
        <f t="array" ref="AL6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0" s="15" t="str">
        <f>IF(Table6[[#This Row],[FT/WE]]=2,"",Table6[[#This Row],[Name]]&amp;Table6[[#This Row],[Tag]])</f>
        <v/>
      </c>
      <c r="AN640" s="117"/>
      <c r="AP640" s="14" t="str">
        <f t="shared" si="20"/>
        <v/>
      </c>
      <c r="AQ640" s="14" t="str">
        <f t="shared" si="21"/>
        <v/>
      </c>
    </row>
    <row r="641" spans="1:43" ht="14.5">
      <c r="A641" s="117"/>
      <c r="B641" s="201"/>
      <c r="C641" s="209"/>
      <c r="D641" s="210"/>
      <c r="E641" s="131"/>
      <c r="F641" s="132"/>
      <c r="G641" s="131"/>
      <c r="H641" s="117"/>
      <c r="I641" s="201"/>
      <c r="J641" s="201"/>
      <c r="K641" s="202"/>
      <c r="L641" s="202"/>
      <c r="M641" s="202"/>
      <c r="N641" s="201"/>
      <c r="O641" s="201"/>
      <c r="P641" s="202"/>
      <c r="Q641" s="202"/>
      <c r="R641" s="207"/>
      <c r="S641" s="204" t="e">
        <f>_xlfn.LET(
_xlpm.ausLJ,_xlfn.XLOOKUP(MitarbeiterFTE[[#This Row],[Name]]&amp;"|"&amp;MitarbeiterFTE[[#This Row],[Jahr]]&amp;"|"&amp;MitarbeiterFTE[[#This Row],[Monat]],#REF!,#REF!,"not found",0,1),
IF(_xlpm.ausLJ="not found","input missing",_xlpm.ausLJ))</f>
        <v>#REF!</v>
      </c>
      <c r="T641" s="204" t="e">
        <f>_xlfn.LET(
_xlpm.ausLJ,_xlfn.XLOOKUP(MitarbeiterFTE[[#This Row],[Name]]&amp;"|"&amp;MitarbeiterFTE[[#This Row],[Jahr]]&amp;"|"&amp;MitarbeiterFTE[[#This Row],[Monat]],#REF!,#REF!,"not found",0,1),
IF(_xlpm.ausLJ="not found","input missing",_xlpm.ausLJ))</f>
        <v>#REF!</v>
      </c>
      <c r="U641" s="205"/>
      <c r="V641" s="40" t="str" cm="1">
        <f t="array" ref="V6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1" s="15" t="str">
        <f>_xlfn.LET(_xlpm.var,MitarbeiterFTE[[#This Row],[Name]]&amp;"|"&amp;MitarbeiterFTE[[#This Row],[Vorhaben]]&amp;"|"&amp;MitarbeiterFTE[[#This Row],[Monat]]&amp;"|"&amp;MitarbeiterFTE[[#This Row],[Jahr]], IF(_xlpm.var="|||","input missing",_xlpm.var))</f>
        <v>input missing</v>
      </c>
      <c r="AB641" s="15" t="e">
        <f>_xlfn.LET(
_xlpm.start,DATE(MitarbeiterFTE[[#This Row],[Jahr]],MitarbeiterFTE[[#This Row],[Monat]],1),
_xlpm.end,EOMONTH(_xlpm.start,0),
NETWORKDAYS(_xlpm.start,_xlpm.end))</f>
        <v>#NUM!</v>
      </c>
      <c r="AC641" s="318" t="e">
        <f>MitarbeiterFTE[[#This Row],[BWD]]-MitarbeiterFTE[[#This Row],[Sum Abwesend]]</f>
        <v>#NUM!</v>
      </c>
      <c r="AD641" s="318">
        <f>SUMIFS(MitarbeiterFTE[BWD],MitarbeiterFTE[Jahr],MitarbeiterFTE[[#This Row],[Jahr]],MitarbeiterFTE[Name],MitarbeiterFTE[[#This Row],[Name]])</f>
        <v>0</v>
      </c>
      <c r="AE641" s="318">
        <f>SUMIFS(MitarbeiterFTE[NWD],MitarbeiterFTE[Jahr],MitarbeiterFTE[[#This Row],[Jahr]],MitarbeiterFTE[Name],MitarbeiterFTE[[#This Row],[Name]])</f>
        <v>0</v>
      </c>
      <c r="AF641" s="15" t="str">
        <f>IF(MitarbeiterFTE[[#This Row],[HS]]="ja",2,IF(MitarbeiterFTE[[#This Row],[Tech]]="ja",1,IF(MitarbeiterFTE[[#This Row],[Sonst]]="ja",0,"input missing")))</f>
        <v>input missing</v>
      </c>
      <c r="AG641" s="130"/>
      <c r="AH641" s="117"/>
      <c r="AI641" s="408"/>
      <c r="AJ641" s="404"/>
      <c r="AK641" s="412"/>
      <c r="AL641" s="15" cm="1">
        <f t="array" ref="AL6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1" s="15" t="str">
        <f>IF(Table6[[#This Row],[FT/WE]]=2,"",Table6[[#This Row],[Name]]&amp;Table6[[#This Row],[Tag]])</f>
        <v/>
      </c>
      <c r="AN641" s="117"/>
      <c r="AP641" s="14" t="str">
        <f t="shared" si="20"/>
        <v/>
      </c>
      <c r="AQ641" s="14" t="str">
        <f t="shared" si="21"/>
        <v/>
      </c>
    </row>
    <row r="642" spans="1:43" ht="14.5">
      <c r="A642" s="117"/>
      <c r="B642" s="201"/>
      <c r="C642" s="209"/>
      <c r="D642" s="210"/>
      <c r="E642" s="131"/>
      <c r="F642" s="132"/>
      <c r="G642" s="131"/>
      <c r="H642" s="117"/>
      <c r="I642" s="201"/>
      <c r="J642" s="201"/>
      <c r="K642" s="202"/>
      <c r="L642" s="202"/>
      <c r="M642" s="202"/>
      <c r="N642" s="201"/>
      <c r="O642" s="201"/>
      <c r="P642" s="202"/>
      <c r="Q642" s="202"/>
      <c r="R642" s="207"/>
      <c r="S642" s="204" t="e">
        <f>_xlfn.LET(
_xlpm.ausLJ,_xlfn.XLOOKUP(MitarbeiterFTE[[#This Row],[Name]]&amp;"|"&amp;MitarbeiterFTE[[#This Row],[Jahr]]&amp;"|"&amp;MitarbeiterFTE[[#This Row],[Monat]],#REF!,#REF!,"not found",0,1),
IF(_xlpm.ausLJ="not found","input missing",_xlpm.ausLJ))</f>
        <v>#REF!</v>
      </c>
      <c r="T642" s="204" t="e">
        <f>_xlfn.LET(
_xlpm.ausLJ,_xlfn.XLOOKUP(MitarbeiterFTE[[#This Row],[Name]]&amp;"|"&amp;MitarbeiterFTE[[#This Row],[Jahr]]&amp;"|"&amp;MitarbeiterFTE[[#This Row],[Monat]],#REF!,#REF!,"not found",0,1),
IF(_xlpm.ausLJ="not found","input missing",_xlpm.ausLJ))</f>
        <v>#REF!</v>
      </c>
      <c r="U642" s="205"/>
      <c r="V642" s="40" t="str" cm="1">
        <f t="array" ref="V6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2" s="15" t="str">
        <f>_xlfn.LET(_xlpm.var,MitarbeiterFTE[[#This Row],[Name]]&amp;"|"&amp;MitarbeiterFTE[[#This Row],[Vorhaben]]&amp;"|"&amp;MitarbeiterFTE[[#This Row],[Monat]]&amp;"|"&amp;MitarbeiterFTE[[#This Row],[Jahr]], IF(_xlpm.var="|||","input missing",_xlpm.var))</f>
        <v>input missing</v>
      </c>
      <c r="AB642" s="15" t="e">
        <f>_xlfn.LET(
_xlpm.start,DATE(MitarbeiterFTE[[#This Row],[Jahr]],MitarbeiterFTE[[#This Row],[Monat]],1),
_xlpm.end,EOMONTH(_xlpm.start,0),
NETWORKDAYS(_xlpm.start,_xlpm.end))</f>
        <v>#NUM!</v>
      </c>
      <c r="AC642" s="318" t="e">
        <f>MitarbeiterFTE[[#This Row],[BWD]]-MitarbeiterFTE[[#This Row],[Sum Abwesend]]</f>
        <v>#NUM!</v>
      </c>
      <c r="AD642" s="318">
        <f>SUMIFS(MitarbeiterFTE[BWD],MitarbeiterFTE[Jahr],MitarbeiterFTE[[#This Row],[Jahr]],MitarbeiterFTE[Name],MitarbeiterFTE[[#This Row],[Name]])</f>
        <v>0</v>
      </c>
      <c r="AE642" s="318">
        <f>SUMIFS(MitarbeiterFTE[NWD],MitarbeiterFTE[Jahr],MitarbeiterFTE[[#This Row],[Jahr]],MitarbeiterFTE[Name],MitarbeiterFTE[[#This Row],[Name]])</f>
        <v>0</v>
      </c>
      <c r="AF642" s="15" t="str">
        <f>IF(MitarbeiterFTE[[#This Row],[HS]]="ja",2,IF(MitarbeiterFTE[[#This Row],[Tech]]="ja",1,IF(MitarbeiterFTE[[#This Row],[Sonst]]="ja",0,"input missing")))</f>
        <v>input missing</v>
      </c>
      <c r="AG642" s="130"/>
      <c r="AH642" s="117"/>
      <c r="AI642" s="408"/>
      <c r="AJ642" s="404"/>
      <c r="AK642" s="412"/>
      <c r="AL642" s="15" cm="1">
        <f t="array" ref="AL6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2" s="15" t="str">
        <f>IF(Table6[[#This Row],[FT/WE]]=2,"",Table6[[#This Row],[Name]]&amp;Table6[[#This Row],[Tag]])</f>
        <v/>
      </c>
      <c r="AN642" s="117"/>
      <c r="AP642" s="14" t="str">
        <f t="shared" si="20"/>
        <v/>
      </c>
      <c r="AQ642" s="14" t="str">
        <f t="shared" si="21"/>
        <v/>
      </c>
    </row>
    <row r="643" spans="1:43" ht="14.5">
      <c r="A643" s="117"/>
      <c r="B643" s="201"/>
      <c r="C643" s="209"/>
      <c r="D643" s="210"/>
      <c r="E643" s="131"/>
      <c r="F643" s="132"/>
      <c r="G643" s="131"/>
      <c r="H643" s="117"/>
      <c r="I643" s="201"/>
      <c r="J643" s="201"/>
      <c r="K643" s="202"/>
      <c r="L643" s="202"/>
      <c r="M643" s="202"/>
      <c r="N643" s="201"/>
      <c r="O643" s="201"/>
      <c r="P643" s="202"/>
      <c r="Q643" s="202"/>
      <c r="R643" s="207"/>
      <c r="S643" s="204" t="e">
        <f>_xlfn.LET(
_xlpm.ausLJ,_xlfn.XLOOKUP(MitarbeiterFTE[[#This Row],[Name]]&amp;"|"&amp;MitarbeiterFTE[[#This Row],[Jahr]]&amp;"|"&amp;MitarbeiterFTE[[#This Row],[Monat]],#REF!,#REF!,"not found",0,1),
IF(_xlpm.ausLJ="not found","input missing",_xlpm.ausLJ))</f>
        <v>#REF!</v>
      </c>
      <c r="T643" s="204" t="e">
        <f>_xlfn.LET(
_xlpm.ausLJ,_xlfn.XLOOKUP(MitarbeiterFTE[[#This Row],[Name]]&amp;"|"&amp;MitarbeiterFTE[[#This Row],[Jahr]]&amp;"|"&amp;MitarbeiterFTE[[#This Row],[Monat]],#REF!,#REF!,"not found",0,1),
IF(_xlpm.ausLJ="not found","input missing",_xlpm.ausLJ))</f>
        <v>#REF!</v>
      </c>
      <c r="U643" s="205"/>
      <c r="V643" s="40" t="str" cm="1">
        <f t="array" ref="V6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3" s="15" t="str">
        <f>_xlfn.LET(_xlpm.var,MitarbeiterFTE[[#This Row],[Name]]&amp;"|"&amp;MitarbeiterFTE[[#This Row],[Vorhaben]]&amp;"|"&amp;MitarbeiterFTE[[#This Row],[Monat]]&amp;"|"&amp;MitarbeiterFTE[[#This Row],[Jahr]], IF(_xlpm.var="|||","input missing",_xlpm.var))</f>
        <v>input missing</v>
      </c>
      <c r="AB643" s="15" t="e">
        <f>_xlfn.LET(
_xlpm.start,DATE(MitarbeiterFTE[[#This Row],[Jahr]],MitarbeiterFTE[[#This Row],[Monat]],1),
_xlpm.end,EOMONTH(_xlpm.start,0),
NETWORKDAYS(_xlpm.start,_xlpm.end))</f>
        <v>#NUM!</v>
      </c>
      <c r="AC643" s="318" t="e">
        <f>MitarbeiterFTE[[#This Row],[BWD]]-MitarbeiterFTE[[#This Row],[Sum Abwesend]]</f>
        <v>#NUM!</v>
      </c>
      <c r="AD643" s="318">
        <f>SUMIFS(MitarbeiterFTE[BWD],MitarbeiterFTE[Jahr],MitarbeiterFTE[[#This Row],[Jahr]],MitarbeiterFTE[Name],MitarbeiterFTE[[#This Row],[Name]])</f>
        <v>0</v>
      </c>
      <c r="AE643" s="318">
        <f>SUMIFS(MitarbeiterFTE[NWD],MitarbeiterFTE[Jahr],MitarbeiterFTE[[#This Row],[Jahr]],MitarbeiterFTE[Name],MitarbeiterFTE[[#This Row],[Name]])</f>
        <v>0</v>
      </c>
      <c r="AF643" s="15" t="str">
        <f>IF(MitarbeiterFTE[[#This Row],[HS]]="ja",2,IF(MitarbeiterFTE[[#This Row],[Tech]]="ja",1,IF(MitarbeiterFTE[[#This Row],[Sonst]]="ja",0,"input missing")))</f>
        <v>input missing</v>
      </c>
      <c r="AG643" s="130"/>
      <c r="AH643" s="117"/>
      <c r="AI643" s="408"/>
      <c r="AJ643" s="404"/>
      <c r="AK643" s="412"/>
      <c r="AL643" s="15" cm="1">
        <f t="array" ref="AL6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3" s="15" t="str">
        <f>IF(Table6[[#This Row],[FT/WE]]=2,"",Table6[[#This Row],[Name]]&amp;Table6[[#This Row],[Tag]])</f>
        <v/>
      </c>
      <c r="AN643" s="117"/>
      <c r="AP643" s="14" t="str">
        <f t="shared" si="20"/>
        <v/>
      </c>
      <c r="AQ643" s="14" t="str">
        <f t="shared" si="21"/>
        <v/>
      </c>
    </row>
    <row r="644" spans="1:43" ht="14.5">
      <c r="A644" s="117"/>
      <c r="B644" s="201"/>
      <c r="C644" s="209"/>
      <c r="D644" s="210"/>
      <c r="E644" s="131"/>
      <c r="F644" s="132"/>
      <c r="G644" s="131"/>
      <c r="H644" s="117"/>
      <c r="I644" s="201"/>
      <c r="J644" s="201"/>
      <c r="K644" s="202"/>
      <c r="L644" s="202"/>
      <c r="M644" s="202"/>
      <c r="N644" s="201"/>
      <c r="O644" s="201"/>
      <c r="P644" s="202"/>
      <c r="Q644" s="202"/>
      <c r="R644" s="207"/>
      <c r="S644" s="204" t="e">
        <f>_xlfn.LET(
_xlpm.ausLJ,_xlfn.XLOOKUP(MitarbeiterFTE[[#This Row],[Name]]&amp;"|"&amp;MitarbeiterFTE[[#This Row],[Jahr]]&amp;"|"&amp;MitarbeiterFTE[[#This Row],[Monat]],#REF!,#REF!,"not found",0,1),
IF(_xlpm.ausLJ="not found","input missing",_xlpm.ausLJ))</f>
        <v>#REF!</v>
      </c>
      <c r="T644" s="204" t="e">
        <f>_xlfn.LET(
_xlpm.ausLJ,_xlfn.XLOOKUP(MitarbeiterFTE[[#This Row],[Name]]&amp;"|"&amp;MitarbeiterFTE[[#This Row],[Jahr]]&amp;"|"&amp;MitarbeiterFTE[[#This Row],[Monat]],#REF!,#REF!,"not found",0,1),
IF(_xlpm.ausLJ="not found","input missing",_xlpm.ausLJ))</f>
        <v>#REF!</v>
      </c>
      <c r="U644" s="205"/>
      <c r="V644" s="40" t="str" cm="1">
        <f t="array" ref="V6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4" s="15" t="str">
        <f>_xlfn.LET(_xlpm.var,MitarbeiterFTE[[#This Row],[Name]]&amp;"|"&amp;MitarbeiterFTE[[#This Row],[Vorhaben]]&amp;"|"&amp;MitarbeiterFTE[[#This Row],[Monat]]&amp;"|"&amp;MitarbeiterFTE[[#This Row],[Jahr]], IF(_xlpm.var="|||","input missing",_xlpm.var))</f>
        <v>input missing</v>
      </c>
      <c r="AB644" s="15" t="e">
        <f>_xlfn.LET(
_xlpm.start,DATE(MitarbeiterFTE[[#This Row],[Jahr]],MitarbeiterFTE[[#This Row],[Monat]],1),
_xlpm.end,EOMONTH(_xlpm.start,0),
NETWORKDAYS(_xlpm.start,_xlpm.end))</f>
        <v>#NUM!</v>
      </c>
      <c r="AC644" s="318" t="e">
        <f>MitarbeiterFTE[[#This Row],[BWD]]-MitarbeiterFTE[[#This Row],[Sum Abwesend]]</f>
        <v>#NUM!</v>
      </c>
      <c r="AD644" s="318">
        <f>SUMIFS(MitarbeiterFTE[BWD],MitarbeiterFTE[Jahr],MitarbeiterFTE[[#This Row],[Jahr]],MitarbeiterFTE[Name],MitarbeiterFTE[[#This Row],[Name]])</f>
        <v>0</v>
      </c>
      <c r="AE644" s="318">
        <f>SUMIFS(MitarbeiterFTE[NWD],MitarbeiterFTE[Jahr],MitarbeiterFTE[[#This Row],[Jahr]],MitarbeiterFTE[Name],MitarbeiterFTE[[#This Row],[Name]])</f>
        <v>0</v>
      </c>
      <c r="AF644" s="15" t="str">
        <f>IF(MitarbeiterFTE[[#This Row],[HS]]="ja",2,IF(MitarbeiterFTE[[#This Row],[Tech]]="ja",1,IF(MitarbeiterFTE[[#This Row],[Sonst]]="ja",0,"input missing")))</f>
        <v>input missing</v>
      </c>
      <c r="AG644" s="130"/>
      <c r="AH644" s="117"/>
      <c r="AI644" s="408"/>
      <c r="AJ644" s="404"/>
      <c r="AK644" s="412"/>
      <c r="AL644" s="15" cm="1">
        <f t="array" ref="AL6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4" s="15" t="str">
        <f>IF(Table6[[#This Row],[FT/WE]]=2,"",Table6[[#This Row],[Name]]&amp;Table6[[#This Row],[Tag]])</f>
        <v/>
      </c>
      <c r="AN644" s="117"/>
      <c r="AP644" s="14" t="str">
        <f t="shared" si="20"/>
        <v/>
      </c>
      <c r="AQ644" s="14" t="str">
        <f t="shared" si="21"/>
        <v/>
      </c>
    </row>
    <row r="645" spans="1:43" ht="14.5">
      <c r="A645" s="117"/>
      <c r="B645" s="201"/>
      <c r="C645" s="209"/>
      <c r="D645" s="210"/>
      <c r="E645" s="131"/>
      <c r="F645" s="132"/>
      <c r="G645" s="131"/>
      <c r="H645" s="117"/>
      <c r="I645" s="201"/>
      <c r="J645" s="201"/>
      <c r="K645" s="202"/>
      <c r="L645" s="202"/>
      <c r="M645" s="202"/>
      <c r="N645" s="201"/>
      <c r="O645" s="201"/>
      <c r="P645" s="202"/>
      <c r="Q645" s="202"/>
      <c r="R645" s="207"/>
      <c r="S645" s="204" t="e">
        <f>_xlfn.LET(
_xlpm.ausLJ,_xlfn.XLOOKUP(MitarbeiterFTE[[#This Row],[Name]]&amp;"|"&amp;MitarbeiterFTE[[#This Row],[Jahr]]&amp;"|"&amp;MitarbeiterFTE[[#This Row],[Monat]],#REF!,#REF!,"not found",0,1),
IF(_xlpm.ausLJ="not found","input missing",_xlpm.ausLJ))</f>
        <v>#REF!</v>
      </c>
      <c r="T645" s="204" t="e">
        <f>_xlfn.LET(
_xlpm.ausLJ,_xlfn.XLOOKUP(MitarbeiterFTE[[#This Row],[Name]]&amp;"|"&amp;MitarbeiterFTE[[#This Row],[Jahr]]&amp;"|"&amp;MitarbeiterFTE[[#This Row],[Monat]],#REF!,#REF!,"not found",0,1),
IF(_xlpm.ausLJ="not found","input missing",_xlpm.ausLJ))</f>
        <v>#REF!</v>
      </c>
      <c r="U645" s="205"/>
      <c r="V645" s="40" t="str" cm="1">
        <f t="array" ref="V6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5" s="15" t="str">
        <f>_xlfn.LET(_xlpm.var,MitarbeiterFTE[[#This Row],[Name]]&amp;"|"&amp;MitarbeiterFTE[[#This Row],[Vorhaben]]&amp;"|"&amp;MitarbeiterFTE[[#This Row],[Monat]]&amp;"|"&amp;MitarbeiterFTE[[#This Row],[Jahr]], IF(_xlpm.var="|||","input missing",_xlpm.var))</f>
        <v>input missing</v>
      </c>
      <c r="AB645" s="15" t="e">
        <f>_xlfn.LET(
_xlpm.start,DATE(MitarbeiterFTE[[#This Row],[Jahr]],MitarbeiterFTE[[#This Row],[Monat]],1),
_xlpm.end,EOMONTH(_xlpm.start,0),
NETWORKDAYS(_xlpm.start,_xlpm.end))</f>
        <v>#NUM!</v>
      </c>
      <c r="AC645" s="318" t="e">
        <f>MitarbeiterFTE[[#This Row],[BWD]]-MitarbeiterFTE[[#This Row],[Sum Abwesend]]</f>
        <v>#NUM!</v>
      </c>
      <c r="AD645" s="318">
        <f>SUMIFS(MitarbeiterFTE[BWD],MitarbeiterFTE[Jahr],MitarbeiterFTE[[#This Row],[Jahr]],MitarbeiterFTE[Name],MitarbeiterFTE[[#This Row],[Name]])</f>
        <v>0</v>
      </c>
      <c r="AE645" s="318">
        <f>SUMIFS(MitarbeiterFTE[NWD],MitarbeiterFTE[Jahr],MitarbeiterFTE[[#This Row],[Jahr]],MitarbeiterFTE[Name],MitarbeiterFTE[[#This Row],[Name]])</f>
        <v>0</v>
      </c>
      <c r="AF645" s="15" t="str">
        <f>IF(MitarbeiterFTE[[#This Row],[HS]]="ja",2,IF(MitarbeiterFTE[[#This Row],[Tech]]="ja",1,IF(MitarbeiterFTE[[#This Row],[Sonst]]="ja",0,"input missing")))</f>
        <v>input missing</v>
      </c>
      <c r="AG645" s="130"/>
      <c r="AH645" s="117"/>
      <c r="AI645" s="408"/>
      <c r="AJ645" s="404"/>
      <c r="AK645" s="412"/>
      <c r="AL645" s="15" cm="1">
        <f t="array" ref="AL6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r="F646" s="132"/>
      <c r="G646" s="131"/>
      <c r="H646" s="117"/>
      <c r="I646" s="201"/>
      <c r="J646" s="201"/>
      <c r="K646" s="202"/>
      <c r="L646" s="202"/>
      <c r="M646" s="202"/>
      <c r="N646" s="201"/>
      <c r="O646" s="201"/>
      <c r="P646" s="202"/>
      <c r="Q646" s="202"/>
      <c r="R646" s="207"/>
      <c r="S646" s="204" t="e">
        <f>_xlfn.LET(
_xlpm.ausLJ,_xlfn.XLOOKUP(MitarbeiterFTE[[#This Row],[Name]]&amp;"|"&amp;MitarbeiterFTE[[#This Row],[Jahr]]&amp;"|"&amp;MitarbeiterFTE[[#This Row],[Monat]],#REF!,#REF!,"not found",0,1),
IF(_xlpm.ausLJ="not found","input missing",_xlpm.ausLJ))</f>
        <v>#REF!</v>
      </c>
      <c r="T646" s="204" t="e">
        <f>_xlfn.LET(
_xlpm.ausLJ,_xlfn.XLOOKUP(MitarbeiterFTE[[#This Row],[Name]]&amp;"|"&amp;MitarbeiterFTE[[#This Row],[Jahr]]&amp;"|"&amp;MitarbeiterFTE[[#This Row],[Monat]],#REF!,#REF!,"not found",0,1),
IF(_xlpm.ausLJ="not found","input missing",_xlpm.ausLJ))</f>
        <v>#REF!</v>
      </c>
      <c r="U646" s="205"/>
      <c r="V646" s="40" t="str" cm="1">
        <f t="array" ref="V6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6" s="15" t="str">
        <f>_xlfn.LET(_xlpm.var,MitarbeiterFTE[[#This Row],[Name]]&amp;"|"&amp;MitarbeiterFTE[[#This Row],[Vorhaben]]&amp;"|"&amp;MitarbeiterFTE[[#This Row],[Monat]]&amp;"|"&amp;MitarbeiterFTE[[#This Row],[Jahr]], IF(_xlpm.var="|||","input missing",_xlpm.var))</f>
        <v>input missing</v>
      </c>
      <c r="AB646" s="15" t="e">
        <f>_xlfn.LET(
_xlpm.start,DATE(MitarbeiterFTE[[#This Row],[Jahr]],MitarbeiterFTE[[#This Row],[Monat]],1),
_xlpm.end,EOMONTH(_xlpm.start,0),
NETWORKDAYS(_xlpm.start,_xlpm.end))</f>
        <v>#NUM!</v>
      </c>
      <c r="AC646" s="318" t="e">
        <f>MitarbeiterFTE[[#This Row],[BWD]]-MitarbeiterFTE[[#This Row],[Sum Abwesend]]</f>
        <v>#NUM!</v>
      </c>
      <c r="AD646" s="318">
        <f>SUMIFS(MitarbeiterFTE[BWD],MitarbeiterFTE[Jahr],MitarbeiterFTE[[#This Row],[Jahr]],MitarbeiterFTE[Name],MitarbeiterFTE[[#This Row],[Name]])</f>
        <v>0</v>
      </c>
      <c r="AE646" s="318">
        <f>SUMIFS(MitarbeiterFTE[NWD],MitarbeiterFTE[Jahr],MitarbeiterFTE[[#This Row],[Jahr]],MitarbeiterFTE[Name],MitarbeiterFTE[[#This Row],[Name]])</f>
        <v>0</v>
      </c>
      <c r="AF646" s="15" t="str">
        <f>IF(MitarbeiterFTE[[#This Row],[HS]]="ja",2,IF(MitarbeiterFTE[[#This Row],[Tech]]="ja",1,IF(MitarbeiterFTE[[#This Row],[Sonst]]="ja",0,"input missing")))</f>
        <v>input missing</v>
      </c>
      <c r="AG646" s="130"/>
      <c r="AH646" s="117"/>
      <c r="AI646" s="408"/>
      <c r="AJ646" s="404"/>
      <c r="AK646" s="412"/>
      <c r="AL646" s="15" cm="1">
        <f t="array" ref="AL6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6" s="15" t="str">
        <f>IF(Table6[[#This Row],[FT/WE]]=2,"",Table6[[#This Row],[Name]]&amp;Table6[[#This Row],[Tag]])</f>
        <v/>
      </c>
      <c r="AN646" s="117"/>
      <c r="AP646" s="14" t="str">
        <f t="shared" si="20"/>
        <v/>
      </c>
      <c r="AQ646" s="14" t="str">
        <f t="shared" si="21"/>
        <v/>
      </c>
    </row>
    <row r="647" spans="1:43" ht="14.5">
      <c r="A647" s="117"/>
      <c r="B647" s="201"/>
      <c r="C647" s="209"/>
      <c r="D647" s="210"/>
      <c r="E647" s="131"/>
      <c r="F647" s="132"/>
      <c r="G647" s="131"/>
      <c r="H647" s="117"/>
      <c r="I647" s="201"/>
      <c r="J647" s="201"/>
      <c r="K647" s="202"/>
      <c r="L647" s="202"/>
      <c r="M647" s="202"/>
      <c r="N647" s="201"/>
      <c r="O647" s="201"/>
      <c r="P647" s="202"/>
      <c r="Q647" s="202"/>
      <c r="R647" s="207"/>
      <c r="S647" s="204" t="e">
        <f>_xlfn.LET(
_xlpm.ausLJ,_xlfn.XLOOKUP(MitarbeiterFTE[[#This Row],[Name]]&amp;"|"&amp;MitarbeiterFTE[[#This Row],[Jahr]]&amp;"|"&amp;MitarbeiterFTE[[#This Row],[Monat]],#REF!,#REF!,"not found",0,1),
IF(_xlpm.ausLJ="not found","input missing",_xlpm.ausLJ))</f>
        <v>#REF!</v>
      </c>
      <c r="T647" s="204" t="e">
        <f>_xlfn.LET(
_xlpm.ausLJ,_xlfn.XLOOKUP(MitarbeiterFTE[[#This Row],[Name]]&amp;"|"&amp;MitarbeiterFTE[[#This Row],[Jahr]]&amp;"|"&amp;MitarbeiterFTE[[#This Row],[Monat]],#REF!,#REF!,"not found",0,1),
IF(_xlpm.ausLJ="not found","input missing",_xlpm.ausLJ))</f>
        <v>#REF!</v>
      </c>
      <c r="U647" s="205"/>
      <c r="V647" s="40" t="str" cm="1">
        <f t="array" ref="V6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7" s="15" t="str">
        <f>_xlfn.LET(_xlpm.var,MitarbeiterFTE[[#This Row],[Name]]&amp;"|"&amp;MitarbeiterFTE[[#This Row],[Vorhaben]]&amp;"|"&amp;MitarbeiterFTE[[#This Row],[Monat]]&amp;"|"&amp;MitarbeiterFTE[[#This Row],[Jahr]], IF(_xlpm.var="|||","input missing",_xlpm.var))</f>
        <v>input missing</v>
      </c>
      <c r="AB647" s="15" t="e">
        <f>_xlfn.LET(
_xlpm.start,DATE(MitarbeiterFTE[[#This Row],[Jahr]],MitarbeiterFTE[[#This Row],[Monat]],1),
_xlpm.end,EOMONTH(_xlpm.start,0),
NETWORKDAYS(_xlpm.start,_xlpm.end))</f>
        <v>#NUM!</v>
      </c>
      <c r="AC647" s="318" t="e">
        <f>MitarbeiterFTE[[#This Row],[BWD]]-MitarbeiterFTE[[#This Row],[Sum Abwesend]]</f>
        <v>#NUM!</v>
      </c>
      <c r="AD647" s="318">
        <f>SUMIFS(MitarbeiterFTE[BWD],MitarbeiterFTE[Jahr],MitarbeiterFTE[[#This Row],[Jahr]],MitarbeiterFTE[Name],MitarbeiterFTE[[#This Row],[Name]])</f>
        <v>0</v>
      </c>
      <c r="AE647" s="318">
        <f>SUMIFS(MitarbeiterFTE[NWD],MitarbeiterFTE[Jahr],MitarbeiterFTE[[#This Row],[Jahr]],MitarbeiterFTE[Name],MitarbeiterFTE[[#This Row],[Name]])</f>
        <v>0</v>
      </c>
      <c r="AF647" s="15" t="str">
        <f>IF(MitarbeiterFTE[[#This Row],[HS]]="ja",2,IF(MitarbeiterFTE[[#This Row],[Tech]]="ja",1,IF(MitarbeiterFTE[[#This Row],[Sonst]]="ja",0,"input missing")))</f>
        <v>input missing</v>
      </c>
      <c r="AG647" s="130"/>
      <c r="AH647" s="117"/>
      <c r="AI647" s="408"/>
      <c r="AJ647" s="404"/>
      <c r="AK647" s="412"/>
      <c r="AL647" s="15" cm="1">
        <f t="array" ref="AL6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7" s="15" t="str">
        <f>IF(Table6[[#This Row],[FT/WE]]=2,"",Table6[[#This Row],[Name]]&amp;Table6[[#This Row],[Tag]])</f>
        <v/>
      </c>
      <c r="AN647" s="117"/>
      <c r="AP647" s="14" t="str">
        <f t="shared" si="20"/>
        <v/>
      </c>
      <c r="AQ647" s="14" t="str">
        <f t="shared" si="21"/>
        <v/>
      </c>
    </row>
    <row r="648" spans="1:43" ht="14.5">
      <c r="A648" s="117"/>
      <c r="B648" s="201"/>
      <c r="C648" s="209"/>
      <c r="D648" s="210"/>
      <c r="E648" s="131"/>
      <c r="F648" s="132"/>
      <c r="G648" s="131"/>
      <c r="H648" s="117"/>
      <c r="I648" s="201"/>
      <c r="J648" s="201"/>
      <c r="K648" s="202"/>
      <c r="L648" s="202"/>
      <c r="M648" s="202"/>
      <c r="N648" s="201"/>
      <c r="O648" s="201"/>
      <c r="P648" s="202"/>
      <c r="Q648" s="202"/>
      <c r="R648" s="207"/>
      <c r="S648" s="204" t="e">
        <f>_xlfn.LET(
_xlpm.ausLJ,_xlfn.XLOOKUP(MitarbeiterFTE[[#This Row],[Name]]&amp;"|"&amp;MitarbeiterFTE[[#This Row],[Jahr]]&amp;"|"&amp;MitarbeiterFTE[[#This Row],[Monat]],#REF!,#REF!,"not found",0,1),
IF(_xlpm.ausLJ="not found","input missing",_xlpm.ausLJ))</f>
        <v>#REF!</v>
      </c>
      <c r="T648" s="204" t="e">
        <f>_xlfn.LET(
_xlpm.ausLJ,_xlfn.XLOOKUP(MitarbeiterFTE[[#This Row],[Name]]&amp;"|"&amp;MitarbeiterFTE[[#This Row],[Jahr]]&amp;"|"&amp;MitarbeiterFTE[[#This Row],[Monat]],#REF!,#REF!,"not found",0,1),
IF(_xlpm.ausLJ="not found","input missing",_xlpm.ausLJ))</f>
        <v>#REF!</v>
      </c>
      <c r="U648" s="205"/>
      <c r="V648" s="40" t="str" cm="1">
        <f t="array" ref="V6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8" s="15" t="str">
        <f>_xlfn.LET(_xlpm.var,MitarbeiterFTE[[#This Row],[Name]]&amp;"|"&amp;MitarbeiterFTE[[#This Row],[Vorhaben]]&amp;"|"&amp;MitarbeiterFTE[[#This Row],[Monat]]&amp;"|"&amp;MitarbeiterFTE[[#This Row],[Jahr]], IF(_xlpm.var="|||","input missing",_xlpm.var))</f>
        <v>input missing</v>
      </c>
      <c r="AB648" s="15" t="e">
        <f>_xlfn.LET(
_xlpm.start,DATE(MitarbeiterFTE[[#This Row],[Jahr]],MitarbeiterFTE[[#This Row],[Monat]],1),
_xlpm.end,EOMONTH(_xlpm.start,0),
NETWORKDAYS(_xlpm.start,_xlpm.end))</f>
        <v>#NUM!</v>
      </c>
      <c r="AC648" s="318" t="e">
        <f>MitarbeiterFTE[[#This Row],[BWD]]-MitarbeiterFTE[[#This Row],[Sum Abwesend]]</f>
        <v>#NUM!</v>
      </c>
      <c r="AD648" s="318">
        <f>SUMIFS(MitarbeiterFTE[BWD],MitarbeiterFTE[Jahr],MitarbeiterFTE[[#This Row],[Jahr]],MitarbeiterFTE[Name],MitarbeiterFTE[[#This Row],[Name]])</f>
        <v>0</v>
      </c>
      <c r="AE648" s="318">
        <f>SUMIFS(MitarbeiterFTE[NWD],MitarbeiterFTE[Jahr],MitarbeiterFTE[[#This Row],[Jahr]],MitarbeiterFTE[Name],MitarbeiterFTE[[#This Row],[Name]])</f>
        <v>0</v>
      </c>
      <c r="AF648" s="15" t="str">
        <f>IF(MitarbeiterFTE[[#This Row],[HS]]="ja",2,IF(MitarbeiterFTE[[#This Row],[Tech]]="ja",1,IF(MitarbeiterFTE[[#This Row],[Sonst]]="ja",0,"input missing")))</f>
        <v>input missing</v>
      </c>
      <c r="AG648" s="130"/>
      <c r="AH648" s="117"/>
      <c r="AI648" s="408"/>
      <c r="AJ648" s="404"/>
      <c r="AK648" s="412"/>
      <c r="AL648" s="15" cm="1">
        <f t="array" ref="AL6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8" s="15" t="str">
        <f>IF(Table6[[#This Row],[FT/WE]]=2,"",Table6[[#This Row],[Name]]&amp;Table6[[#This Row],[Tag]])</f>
        <v/>
      </c>
      <c r="AN648" s="117"/>
      <c r="AP648" s="14" t="str">
        <f t="shared" si="20"/>
        <v/>
      </c>
      <c r="AQ648" s="14" t="str">
        <f t="shared" si="21"/>
        <v/>
      </c>
    </row>
    <row r="649" spans="1:43" ht="14.5">
      <c r="A649" s="117"/>
      <c r="B649" s="201"/>
      <c r="C649" s="209"/>
      <c r="D649" s="210"/>
      <c r="E649" s="131"/>
      <c r="F649" s="132"/>
      <c r="G649" s="131"/>
      <c r="H649" s="117"/>
      <c r="I649" s="201"/>
      <c r="J649" s="201"/>
      <c r="K649" s="202"/>
      <c r="L649" s="202"/>
      <c r="M649" s="202"/>
      <c r="N649" s="201"/>
      <c r="O649" s="201"/>
      <c r="P649" s="202"/>
      <c r="Q649" s="202"/>
      <c r="R649" s="207"/>
      <c r="S649" s="204" t="e">
        <f>_xlfn.LET(
_xlpm.ausLJ,_xlfn.XLOOKUP(MitarbeiterFTE[[#This Row],[Name]]&amp;"|"&amp;MitarbeiterFTE[[#This Row],[Jahr]]&amp;"|"&amp;MitarbeiterFTE[[#This Row],[Monat]],#REF!,#REF!,"not found",0,1),
IF(_xlpm.ausLJ="not found","input missing",_xlpm.ausLJ))</f>
        <v>#REF!</v>
      </c>
      <c r="T649" s="204" t="e">
        <f>_xlfn.LET(
_xlpm.ausLJ,_xlfn.XLOOKUP(MitarbeiterFTE[[#This Row],[Name]]&amp;"|"&amp;MitarbeiterFTE[[#This Row],[Jahr]]&amp;"|"&amp;MitarbeiterFTE[[#This Row],[Monat]],#REF!,#REF!,"not found",0,1),
IF(_xlpm.ausLJ="not found","input missing",_xlpm.ausLJ))</f>
        <v>#REF!</v>
      </c>
      <c r="U649" s="205"/>
      <c r="V649" s="40" t="str" cm="1">
        <f t="array" ref="V6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49" s="15" t="str">
        <f>_xlfn.LET(_xlpm.var,MitarbeiterFTE[[#This Row],[Name]]&amp;"|"&amp;MitarbeiterFTE[[#This Row],[Vorhaben]]&amp;"|"&amp;MitarbeiterFTE[[#This Row],[Monat]]&amp;"|"&amp;MitarbeiterFTE[[#This Row],[Jahr]], IF(_xlpm.var="|||","input missing",_xlpm.var))</f>
        <v>input missing</v>
      </c>
      <c r="AB649" s="15" t="e">
        <f>_xlfn.LET(
_xlpm.start,DATE(MitarbeiterFTE[[#This Row],[Jahr]],MitarbeiterFTE[[#This Row],[Monat]],1),
_xlpm.end,EOMONTH(_xlpm.start,0),
NETWORKDAYS(_xlpm.start,_xlpm.end))</f>
        <v>#NUM!</v>
      </c>
      <c r="AC649" s="318" t="e">
        <f>MitarbeiterFTE[[#This Row],[BWD]]-MitarbeiterFTE[[#This Row],[Sum Abwesend]]</f>
        <v>#NUM!</v>
      </c>
      <c r="AD649" s="318">
        <f>SUMIFS(MitarbeiterFTE[BWD],MitarbeiterFTE[Jahr],MitarbeiterFTE[[#This Row],[Jahr]],MitarbeiterFTE[Name],MitarbeiterFTE[[#This Row],[Name]])</f>
        <v>0</v>
      </c>
      <c r="AE649" s="318">
        <f>SUMIFS(MitarbeiterFTE[NWD],MitarbeiterFTE[Jahr],MitarbeiterFTE[[#This Row],[Jahr]],MitarbeiterFTE[Name],MitarbeiterFTE[[#This Row],[Name]])</f>
        <v>0</v>
      </c>
      <c r="AF649" s="15" t="str">
        <f>IF(MitarbeiterFTE[[#This Row],[HS]]="ja",2,IF(MitarbeiterFTE[[#This Row],[Tech]]="ja",1,IF(MitarbeiterFTE[[#This Row],[Sonst]]="ja",0,"input missing")))</f>
        <v>input missing</v>
      </c>
      <c r="AG649" s="130"/>
      <c r="AH649" s="117"/>
      <c r="AI649" s="408"/>
      <c r="AJ649" s="404"/>
      <c r="AK649" s="412"/>
      <c r="AL649" s="15" cm="1">
        <f t="array" ref="AL6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49" s="15" t="str">
        <f>IF(Table6[[#This Row],[FT/WE]]=2,"",Table6[[#This Row],[Name]]&amp;Table6[[#This Row],[Tag]])</f>
        <v/>
      </c>
      <c r="AN649" s="117"/>
      <c r="AP649" s="14" t="str">
        <f t="shared" si="20"/>
        <v/>
      </c>
      <c r="AQ649" s="14" t="str">
        <f t="shared" si="21"/>
        <v/>
      </c>
    </row>
    <row r="650" spans="1:43" ht="14.5">
      <c r="A650" s="117"/>
      <c r="B650" s="201"/>
      <c r="C650" s="209"/>
      <c r="D650" s="210"/>
      <c r="E650" s="131"/>
      <c r="F650" s="132"/>
      <c r="G650" s="131"/>
      <c r="H650" s="117"/>
      <c r="I650" s="201"/>
      <c r="J650" s="201"/>
      <c r="K650" s="202"/>
      <c r="L650" s="202"/>
      <c r="M650" s="202"/>
      <c r="N650" s="201"/>
      <c r="O650" s="201"/>
      <c r="P650" s="202"/>
      <c r="Q650" s="202"/>
      <c r="R650" s="207"/>
      <c r="S650" s="204" t="e">
        <f>_xlfn.LET(
_xlpm.ausLJ,_xlfn.XLOOKUP(MitarbeiterFTE[[#This Row],[Name]]&amp;"|"&amp;MitarbeiterFTE[[#This Row],[Jahr]]&amp;"|"&amp;MitarbeiterFTE[[#This Row],[Monat]],#REF!,#REF!,"not found",0,1),
IF(_xlpm.ausLJ="not found","input missing",_xlpm.ausLJ))</f>
        <v>#REF!</v>
      </c>
      <c r="T650" s="204" t="e">
        <f>_xlfn.LET(
_xlpm.ausLJ,_xlfn.XLOOKUP(MitarbeiterFTE[[#This Row],[Name]]&amp;"|"&amp;MitarbeiterFTE[[#This Row],[Jahr]]&amp;"|"&amp;MitarbeiterFTE[[#This Row],[Monat]],#REF!,#REF!,"not found",0,1),
IF(_xlpm.ausLJ="not found","input missing",_xlpm.ausLJ))</f>
        <v>#REF!</v>
      </c>
      <c r="U650" s="205"/>
      <c r="V650" s="40" t="str" cm="1">
        <f t="array" ref="V6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0" s="15" t="str">
        <f>_xlfn.LET(_xlpm.var,MitarbeiterFTE[[#This Row],[Name]]&amp;"|"&amp;MitarbeiterFTE[[#This Row],[Vorhaben]]&amp;"|"&amp;MitarbeiterFTE[[#This Row],[Monat]]&amp;"|"&amp;MitarbeiterFTE[[#This Row],[Jahr]], IF(_xlpm.var="|||","input missing",_xlpm.var))</f>
        <v>input missing</v>
      </c>
      <c r="AB650" s="15" t="e">
        <f>_xlfn.LET(
_xlpm.start,DATE(MitarbeiterFTE[[#This Row],[Jahr]],MitarbeiterFTE[[#This Row],[Monat]],1),
_xlpm.end,EOMONTH(_xlpm.start,0),
NETWORKDAYS(_xlpm.start,_xlpm.end))</f>
        <v>#NUM!</v>
      </c>
      <c r="AC650" s="318" t="e">
        <f>MitarbeiterFTE[[#This Row],[BWD]]-MitarbeiterFTE[[#This Row],[Sum Abwesend]]</f>
        <v>#NUM!</v>
      </c>
      <c r="AD650" s="318">
        <f>SUMIFS(MitarbeiterFTE[BWD],MitarbeiterFTE[Jahr],MitarbeiterFTE[[#This Row],[Jahr]],MitarbeiterFTE[Name],MitarbeiterFTE[[#This Row],[Name]])</f>
        <v>0</v>
      </c>
      <c r="AE650" s="318">
        <f>SUMIFS(MitarbeiterFTE[NWD],MitarbeiterFTE[Jahr],MitarbeiterFTE[[#This Row],[Jahr]],MitarbeiterFTE[Name],MitarbeiterFTE[[#This Row],[Name]])</f>
        <v>0</v>
      </c>
      <c r="AF650" s="15" t="str">
        <f>IF(MitarbeiterFTE[[#This Row],[HS]]="ja",2,IF(MitarbeiterFTE[[#This Row],[Tech]]="ja",1,IF(MitarbeiterFTE[[#This Row],[Sonst]]="ja",0,"input missing")))</f>
        <v>input missing</v>
      </c>
      <c r="AG650" s="130"/>
      <c r="AH650" s="117"/>
      <c r="AI650" s="408"/>
      <c r="AJ650" s="404"/>
      <c r="AK650" s="412"/>
      <c r="AL650" s="15" cm="1">
        <f t="array" ref="AL6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0" s="15" t="str">
        <f>IF(Table6[[#This Row],[FT/WE]]=2,"",Table6[[#This Row],[Name]]&amp;Table6[[#This Row],[Tag]])</f>
        <v/>
      </c>
      <c r="AN650" s="117"/>
      <c r="AP650" s="14" t="str">
        <f t="shared" si="20"/>
        <v/>
      </c>
      <c r="AQ650" s="14" t="str">
        <f t="shared" si="21"/>
        <v/>
      </c>
    </row>
    <row r="651" spans="1:43" ht="14.5">
      <c r="A651" s="117"/>
      <c r="B651" s="201"/>
      <c r="C651" s="209"/>
      <c r="D651" s="210"/>
      <c r="E651" s="131"/>
      <c r="F651" s="132"/>
      <c r="G651" s="131"/>
      <c r="H651" s="117"/>
      <c r="I651" s="201"/>
      <c r="J651" s="201"/>
      <c r="K651" s="202"/>
      <c r="L651" s="202"/>
      <c r="M651" s="202"/>
      <c r="N651" s="201"/>
      <c r="O651" s="201"/>
      <c r="P651" s="202"/>
      <c r="Q651" s="202"/>
      <c r="R651" s="207"/>
      <c r="S651" s="204" t="e">
        <f>_xlfn.LET(
_xlpm.ausLJ,_xlfn.XLOOKUP(MitarbeiterFTE[[#This Row],[Name]]&amp;"|"&amp;MitarbeiterFTE[[#This Row],[Jahr]]&amp;"|"&amp;MitarbeiterFTE[[#This Row],[Monat]],#REF!,#REF!,"not found",0,1),
IF(_xlpm.ausLJ="not found","input missing",_xlpm.ausLJ))</f>
        <v>#REF!</v>
      </c>
      <c r="T651" s="204" t="e">
        <f>_xlfn.LET(
_xlpm.ausLJ,_xlfn.XLOOKUP(MitarbeiterFTE[[#This Row],[Name]]&amp;"|"&amp;MitarbeiterFTE[[#This Row],[Jahr]]&amp;"|"&amp;MitarbeiterFTE[[#This Row],[Monat]],#REF!,#REF!,"not found",0,1),
IF(_xlpm.ausLJ="not found","input missing",_xlpm.ausLJ))</f>
        <v>#REF!</v>
      </c>
      <c r="U651" s="205"/>
      <c r="V651" s="40" t="str" cm="1">
        <f t="array" ref="V6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1" s="15" t="str">
        <f>_xlfn.LET(_xlpm.var,MitarbeiterFTE[[#This Row],[Name]]&amp;"|"&amp;MitarbeiterFTE[[#This Row],[Vorhaben]]&amp;"|"&amp;MitarbeiterFTE[[#This Row],[Monat]]&amp;"|"&amp;MitarbeiterFTE[[#This Row],[Jahr]], IF(_xlpm.var="|||","input missing",_xlpm.var))</f>
        <v>input missing</v>
      </c>
      <c r="AB651" s="15" t="e">
        <f>_xlfn.LET(
_xlpm.start,DATE(MitarbeiterFTE[[#This Row],[Jahr]],MitarbeiterFTE[[#This Row],[Monat]],1),
_xlpm.end,EOMONTH(_xlpm.start,0),
NETWORKDAYS(_xlpm.start,_xlpm.end))</f>
        <v>#NUM!</v>
      </c>
      <c r="AC651" s="318" t="e">
        <f>MitarbeiterFTE[[#This Row],[BWD]]-MitarbeiterFTE[[#This Row],[Sum Abwesend]]</f>
        <v>#NUM!</v>
      </c>
      <c r="AD651" s="318">
        <f>SUMIFS(MitarbeiterFTE[BWD],MitarbeiterFTE[Jahr],MitarbeiterFTE[[#This Row],[Jahr]],MitarbeiterFTE[Name],MitarbeiterFTE[[#This Row],[Name]])</f>
        <v>0</v>
      </c>
      <c r="AE651" s="318">
        <f>SUMIFS(MitarbeiterFTE[NWD],MitarbeiterFTE[Jahr],MitarbeiterFTE[[#This Row],[Jahr]],MitarbeiterFTE[Name],MitarbeiterFTE[[#This Row],[Name]])</f>
        <v>0</v>
      </c>
      <c r="AF651" s="15" t="str">
        <f>IF(MitarbeiterFTE[[#This Row],[HS]]="ja",2,IF(MitarbeiterFTE[[#This Row],[Tech]]="ja",1,IF(MitarbeiterFTE[[#This Row],[Sonst]]="ja",0,"input missing")))</f>
        <v>input missing</v>
      </c>
      <c r="AG651" s="130"/>
      <c r="AH651" s="117"/>
      <c r="AI651" s="408"/>
      <c r="AJ651" s="404"/>
      <c r="AK651" s="412"/>
      <c r="AL651" s="15" cm="1">
        <f t="array" ref="AL6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1" s="15" t="str">
        <f>IF(Table6[[#This Row],[FT/WE]]=2,"",Table6[[#This Row],[Name]]&amp;Table6[[#This Row],[Tag]])</f>
        <v/>
      </c>
      <c r="AN651" s="117"/>
      <c r="AP651" s="14" t="str">
        <f t="shared" si="20"/>
        <v/>
      </c>
      <c r="AQ651" s="14" t="str">
        <f t="shared" si="21"/>
        <v/>
      </c>
    </row>
    <row r="652" spans="1:43" ht="14.5">
      <c r="A652" s="117"/>
      <c r="B652" s="201"/>
      <c r="C652" s="209"/>
      <c r="D652" s="210"/>
      <c r="E652" s="131"/>
      <c r="F652" s="132"/>
      <c r="G652" s="131"/>
      <c r="H652" s="117"/>
      <c r="I652" s="201"/>
      <c r="J652" s="201"/>
      <c r="K652" s="202"/>
      <c r="L652" s="202"/>
      <c r="M652" s="202"/>
      <c r="N652" s="201"/>
      <c r="O652" s="201"/>
      <c r="P652" s="202"/>
      <c r="Q652" s="202"/>
      <c r="R652" s="207"/>
      <c r="S652" s="204" t="e">
        <f>_xlfn.LET(
_xlpm.ausLJ,_xlfn.XLOOKUP(MitarbeiterFTE[[#This Row],[Name]]&amp;"|"&amp;MitarbeiterFTE[[#This Row],[Jahr]]&amp;"|"&amp;MitarbeiterFTE[[#This Row],[Monat]],#REF!,#REF!,"not found",0,1),
IF(_xlpm.ausLJ="not found","input missing",_xlpm.ausLJ))</f>
        <v>#REF!</v>
      </c>
      <c r="T652" s="204" t="e">
        <f>_xlfn.LET(
_xlpm.ausLJ,_xlfn.XLOOKUP(MitarbeiterFTE[[#This Row],[Name]]&amp;"|"&amp;MitarbeiterFTE[[#This Row],[Jahr]]&amp;"|"&amp;MitarbeiterFTE[[#This Row],[Monat]],#REF!,#REF!,"not found",0,1),
IF(_xlpm.ausLJ="not found","input missing",_xlpm.ausLJ))</f>
        <v>#REF!</v>
      </c>
      <c r="U652" s="205"/>
      <c r="V652" s="40" t="str" cm="1">
        <f t="array" ref="V6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2" s="15" t="str">
        <f>_xlfn.LET(_xlpm.var,MitarbeiterFTE[[#This Row],[Name]]&amp;"|"&amp;MitarbeiterFTE[[#This Row],[Vorhaben]]&amp;"|"&amp;MitarbeiterFTE[[#This Row],[Monat]]&amp;"|"&amp;MitarbeiterFTE[[#This Row],[Jahr]], IF(_xlpm.var="|||","input missing",_xlpm.var))</f>
        <v>input missing</v>
      </c>
      <c r="AB652" s="15" t="e">
        <f>_xlfn.LET(
_xlpm.start,DATE(MitarbeiterFTE[[#This Row],[Jahr]],MitarbeiterFTE[[#This Row],[Monat]],1),
_xlpm.end,EOMONTH(_xlpm.start,0),
NETWORKDAYS(_xlpm.start,_xlpm.end))</f>
        <v>#NUM!</v>
      </c>
      <c r="AC652" s="318" t="e">
        <f>MitarbeiterFTE[[#This Row],[BWD]]-MitarbeiterFTE[[#This Row],[Sum Abwesend]]</f>
        <v>#NUM!</v>
      </c>
      <c r="AD652" s="318">
        <f>SUMIFS(MitarbeiterFTE[BWD],MitarbeiterFTE[Jahr],MitarbeiterFTE[[#This Row],[Jahr]],MitarbeiterFTE[Name],MitarbeiterFTE[[#This Row],[Name]])</f>
        <v>0</v>
      </c>
      <c r="AE652" s="318">
        <f>SUMIFS(MitarbeiterFTE[NWD],MitarbeiterFTE[Jahr],MitarbeiterFTE[[#This Row],[Jahr]],MitarbeiterFTE[Name],MitarbeiterFTE[[#This Row],[Name]])</f>
        <v>0</v>
      </c>
      <c r="AF652" s="15" t="str">
        <f>IF(MitarbeiterFTE[[#This Row],[HS]]="ja",2,IF(MitarbeiterFTE[[#This Row],[Tech]]="ja",1,IF(MitarbeiterFTE[[#This Row],[Sonst]]="ja",0,"input missing")))</f>
        <v>input missing</v>
      </c>
      <c r="AG652" s="130"/>
      <c r="AH652" s="117"/>
      <c r="AI652" s="408"/>
      <c r="AJ652" s="404"/>
      <c r="AK652" s="412"/>
      <c r="AL652" s="15" cm="1">
        <f t="array" ref="AL6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2" s="15" t="str">
        <f>IF(Table6[[#This Row],[FT/WE]]=2,"",Table6[[#This Row],[Name]]&amp;Table6[[#This Row],[Tag]])</f>
        <v/>
      </c>
      <c r="AN652" s="117"/>
      <c r="AP652" s="14" t="str">
        <f t="shared" si="20"/>
        <v/>
      </c>
      <c r="AQ652" s="14" t="str">
        <f t="shared" si="21"/>
        <v/>
      </c>
    </row>
    <row r="653" spans="1:43" ht="14.5">
      <c r="A653" s="117"/>
      <c r="B653" s="201"/>
      <c r="C653" s="209"/>
      <c r="D653" s="210"/>
      <c r="E653" s="131"/>
      <c r="F653" s="132"/>
      <c r="G653" s="131"/>
      <c r="H653" s="117"/>
      <c r="I653" s="201"/>
      <c r="J653" s="201"/>
      <c r="K653" s="202"/>
      <c r="L653" s="202"/>
      <c r="M653" s="202"/>
      <c r="N653" s="201"/>
      <c r="O653" s="201"/>
      <c r="P653" s="202"/>
      <c r="Q653" s="202"/>
      <c r="R653" s="207"/>
      <c r="S653" s="204" t="e">
        <f>_xlfn.LET(
_xlpm.ausLJ,_xlfn.XLOOKUP(MitarbeiterFTE[[#This Row],[Name]]&amp;"|"&amp;MitarbeiterFTE[[#This Row],[Jahr]]&amp;"|"&amp;MitarbeiterFTE[[#This Row],[Monat]],#REF!,#REF!,"not found",0,1),
IF(_xlpm.ausLJ="not found","input missing",_xlpm.ausLJ))</f>
        <v>#REF!</v>
      </c>
      <c r="T653" s="204" t="e">
        <f>_xlfn.LET(
_xlpm.ausLJ,_xlfn.XLOOKUP(MitarbeiterFTE[[#This Row],[Name]]&amp;"|"&amp;MitarbeiterFTE[[#This Row],[Jahr]]&amp;"|"&amp;MitarbeiterFTE[[#This Row],[Monat]],#REF!,#REF!,"not found",0,1),
IF(_xlpm.ausLJ="not found","input missing",_xlpm.ausLJ))</f>
        <v>#REF!</v>
      </c>
      <c r="U653" s="205"/>
      <c r="V653" s="40" t="str" cm="1">
        <f t="array" ref="V6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3" s="15" t="str">
        <f>_xlfn.LET(_xlpm.var,MitarbeiterFTE[[#This Row],[Name]]&amp;"|"&amp;MitarbeiterFTE[[#This Row],[Vorhaben]]&amp;"|"&amp;MitarbeiterFTE[[#This Row],[Monat]]&amp;"|"&amp;MitarbeiterFTE[[#This Row],[Jahr]], IF(_xlpm.var="|||","input missing",_xlpm.var))</f>
        <v>input missing</v>
      </c>
      <c r="AB653" s="15" t="e">
        <f>_xlfn.LET(
_xlpm.start,DATE(MitarbeiterFTE[[#This Row],[Jahr]],MitarbeiterFTE[[#This Row],[Monat]],1),
_xlpm.end,EOMONTH(_xlpm.start,0),
NETWORKDAYS(_xlpm.start,_xlpm.end))</f>
        <v>#NUM!</v>
      </c>
      <c r="AC653" s="318" t="e">
        <f>MitarbeiterFTE[[#This Row],[BWD]]-MitarbeiterFTE[[#This Row],[Sum Abwesend]]</f>
        <v>#NUM!</v>
      </c>
      <c r="AD653" s="318">
        <f>SUMIFS(MitarbeiterFTE[BWD],MitarbeiterFTE[Jahr],MitarbeiterFTE[[#This Row],[Jahr]],MitarbeiterFTE[Name],MitarbeiterFTE[[#This Row],[Name]])</f>
        <v>0</v>
      </c>
      <c r="AE653" s="318">
        <f>SUMIFS(MitarbeiterFTE[NWD],MitarbeiterFTE[Jahr],MitarbeiterFTE[[#This Row],[Jahr]],MitarbeiterFTE[Name],MitarbeiterFTE[[#This Row],[Name]])</f>
        <v>0</v>
      </c>
      <c r="AF653" s="15" t="str">
        <f>IF(MitarbeiterFTE[[#This Row],[HS]]="ja",2,IF(MitarbeiterFTE[[#This Row],[Tech]]="ja",1,IF(MitarbeiterFTE[[#This Row],[Sonst]]="ja",0,"input missing")))</f>
        <v>input missing</v>
      </c>
      <c r="AG653" s="130"/>
      <c r="AH653" s="117"/>
      <c r="AI653" s="408"/>
      <c r="AJ653" s="404"/>
      <c r="AK653" s="412"/>
      <c r="AL653" s="15" cm="1">
        <f t="array" ref="AL6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3" s="15" t="str">
        <f>IF(Table6[[#This Row],[FT/WE]]=2,"",Table6[[#This Row],[Name]]&amp;Table6[[#This Row],[Tag]])</f>
        <v/>
      </c>
      <c r="AN653" s="117"/>
      <c r="AP653" s="14" t="str">
        <f t="shared" ref="AP653:AP716" si="22">IF(AO653&amp;"1"&lt;&gt;"1",RIGHT(AO653,4),"")</f>
        <v/>
      </c>
      <c r="AQ653" s="14" t="str">
        <f t="shared" ref="AQ653:AQ716" si="23">IF(AO653&amp;"1"="1","",LEFT(AO653,LEN(AO653)-5))</f>
        <v/>
      </c>
    </row>
    <row r="654" spans="1:43" ht="14.5">
      <c r="A654" s="117"/>
      <c r="B654" s="201"/>
      <c r="C654" s="209"/>
      <c r="D654" s="210"/>
      <c r="E654" s="131"/>
      <c r="F654" s="132"/>
      <c r="G654" s="131"/>
      <c r="H654" s="117"/>
      <c r="I654" s="201"/>
      <c r="J654" s="201"/>
      <c r="K654" s="202"/>
      <c r="L654" s="202"/>
      <c r="M654" s="202"/>
      <c r="N654" s="201"/>
      <c r="O654" s="201"/>
      <c r="P654" s="202"/>
      <c r="Q654" s="202"/>
      <c r="R654" s="207"/>
      <c r="S654" s="204" t="e">
        <f>_xlfn.LET(
_xlpm.ausLJ,_xlfn.XLOOKUP(MitarbeiterFTE[[#This Row],[Name]]&amp;"|"&amp;MitarbeiterFTE[[#This Row],[Jahr]]&amp;"|"&amp;MitarbeiterFTE[[#This Row],[Monat]],#REF!,#REF!,"not found",0,1),
IF(_xlpm.ausLJ="not found","input missing",_xlpm.ausLJ))</f>
        <v>#REF!</v>
      </c>
      <c r="T654" s="204" t="e">
        <f>_xlfn.LET(
_xlpm.ausLJ,_xlfn.XLOOKUP(MitarbeiterFTE[[#This Row],[Name]]&amp;"|"&amp;MitarbeiterFTE[[#This Row],[Jahr]]&amp;"|"&amp;MitarbeiterFTE[[#This Row],[Monat]],#REF!,#REF!,"not found",0,1),
IF(_xlpm.ausLJ="not found","input missing",_xlpm.ausLJ))</f>
        <v>#REF!</v>
      </c>
      <c r="U654" s="205"/>
      <c r="V654" s="40" t="str" cm="1">
        <f t="array" ref="V6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4" s="15" t="str">
        <f>_xlfn.LET(_xlpm.var,MitarbeiterFTE[[#This Row],[Name]]&amp;"|"&amp;MitarbeiterFTE[[#This Row],[Vorhaben]]&amp;"|"&amp;MitarbeiterFTE[[#This Row],[Monat]]&amp;"|"&amp;MitarbeiterFTE[[#This Row],[Jahr]], IF(_xlpm.var="|||","input missing",_xlpm.var))</f>
        <v>input missing</v>
      </c>
      <c r="AB654" s="15" t="e">
        <f>_xlfn.LET(
_xlpm.start,DATE(MitarbeiterFTE[[#This Row],[Jahr]],MitarbeiterFTE[[#This Row],[Monat]],1),
_xlpm.end,EOMONTH(_xlpm.start,0),
NETWORKDAYS(_xlpm.start,_xlpm.end))</f>
        <v>#NUM!</v>
      </c>
      <c r="AC654" s="318" t="e">
        <f>MitarbeiterFTE[[#This Row],[BWD]]-MitarbeiterFTE[[#This Row],[Sum Abwesend]]</f>
        <v>#NUM!</v>
      </c>
      <c r="AD654" s="318">
        <f>SUMIFS(MitarbeiterFTE[BWD],MitarbeiterFTE[Jahr],MitarbeiterFTE[[#This Row],[Jahr]],MitarbeiterFTE[Name],MitarbeiterFTE[[#This Row],[Name]])</f>
        <v>0</v>
      </c>
      <c r="AE654" s="318">
        <f>SUMIFS(MitarbeiterFTE[NWD],MitarbeiterFTE[Jahr],MitarbeiterFTE[[#This Row],[Jahr]],MitarbeiterFTE[Name],MitarbeiterFTE[[#This Row],[Name]])</f>
        <v>0</v>
      </c>
      <c r="AF654" s="15" t="str">
        <f>IF(MitarbeiterFTE[[#This Row],[HS]]="ja",2,IF(MitarbeiterFTE[[#This Row],[Tech]]="ja",1,IF(MitarbeiterFTE[[#This Row],[Sonst]]="ja",0,"input missing")))</f>
        <v>input missing</v>
      </c>
      <c r="AG654" s="130"/>
      <c r="AH654" s="117"/>
      <c r="AI654" s="408"/>
      <c r="AJ654" s="404"/>
      <c r="AK654" s="412"/>
      <c r="AL654" s="15" cm="1">
        <f t="array" ref="AL6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4" s="15" t="str">
        <f>IF(Table6[[#This Row],[FT/WE]]=2,"",Table6[[#This Row],[Name]]&amp;Table6[[#This Row],[Tag]])</f>
        <v/>
      </c>
      <c r="AN654" s="117"/>
      <c r="AP654" s="14" t="str">
        <f t="shared" si="22"/>
        <v/>
      </c>
      <c r="AQ654" s="14" t="str">
        <f t="shared" si="23"/>
        <v/>
      </c>
    </row>
    <row r="655" spans="1:43" ht="14.5">
      <c r="A655" s="117"/>
      <c r="B655" s="201"/>
      <c r="C655" s="209"/>
      <c r="D655" s="210"/>
      <c r="E655" s="131"/>
      <c r="F655" s="132"/>
      <c r="G655" s="131"/>
      <c r="H655" s="117"/>
      <c r="I655" s="201"/>
      <c r="J655" s="201"/>
      <c r="K655" s="202"/>
      <c r="L655" s="202"/>
      <c r="M655" s="202"/>
      <c r="N655" s="201"/>
      <c r="O655" s="201"/>
      <c r="P655" s="202"/>
      <c r="Q655" s="202"/>
      <c r="R655" s="207"/>
      <c r="S655" s="204" t="e">
        <f>_xlfn.LET(
_xlpm.ausLJ,_xlfn.XLOOKUP(MitarbeiterFTE[[#This Row],[Name]]&amp;"|"&amp;MitarbeiterFTE[[#This Row],[Jahr]]&amp;"|"&amp;MitarbeiterFTE[[#This Row],[Monat]],#REF!,#REF!,"not found",0,1),
IF(_xlpm.ausLJ="not found","input missing",_xlpm.ausLJ))</f>
        <v>#REF!</v>
      </c>
      <c r="T655" s="204" t="e">
        <f>_xlfn.LET(
_xlpm.ausLJ,_xlfn.XLOOKUP(MitarbeiterFTE[[#This Row],[Name]]&amp;"|"&amp;MitarbeiterFTE[[#This Row],[Jahr]]&amp;"|"&amp;MitarbeiterFTE[[#This Row],[Monat]],#REF!,#REF!,"not found",0,1),
IF(_xlpm.ausLJ="not found","input missing",_xlpm.ausLJ))</f>
        <v>#REF!</v>
      </c>
      <c r="U655" s="205"/>
      <c r="V655" s="40" t="str" cm="1">
        <f t="array" ref="V6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5" s="15" t="str">
        <f>_xlfn.LET(_xlpm.var,MitarbeiterFTE[[#This Row],[Name]]&amp;"|"&amp;MitarbeiterFTE[[#This Row],[Vorhaben]]&amp;"|"&amp;MitarbeiterFTE[[#This Row],[Monat]]&amp;"|"&amp;MitarbeiterFTE[[#This Row],[Jahr]], IF(_xlpm.var="|||","input missing",_xlpm.var))</f>
        <v>input missing</v>
      </c>
      <c r="AB655" s="15" t="e">
        <f>_xlfn.LET(
_xlpm.start,DATE(MitarbeiterFTE[[#This Row],[Jahr]],MitarbeiterFTE[[#This Row],[Monat]],1),
_xlpm.end,EOMONTH(_xlpm.start,0),
NETWORKDAYS(_xlpm.start,_xlpm.end))</f>
        <v>#NUM!</v>
      </c>
      <c r="AC655" s="318" t="e">
        <f>MitarbeiterFTE[[#This Row],[BWD]]-MitarbeiterFTE[[#This Row],[Sum Abwesend]]</f>
        <v>#NUM!</v>
      </c>
      <c r="AD655" s="318">
        <f>SUMIFS(MitarbeiterFTE[BWD],MitarbeiterFTE[Jahr],MitarbeiterFTE[[#This Row],[Jahr]],MitarbeiterFTE[Name],MitarbeiterFTE[[#This Row],[Name]])</f>
        <v>0</v>
      </c>
      <c r="AE655" s="318">
        <f>SUMIFS(MitarbeiterFTE[NWD],MitarbeiterFTE[Jahr],MitarbeiterFTE[[#This Row],[Jahr]],MitarbeiterFTE[Name],MitarbeiterFTE[[#This Row],[Name]])</f>
        <v>0</v>
      </c>
      <c r="AF655" s="15" t="str">
        <f>IF(MitarbeiterFTE[[#This Row],[HS]]="ja",2,IF(MitarbeiterFTE[[#This Row],[Tech]]="ja",1,IF(MitarbeiterFTE[[#This Row],[Sonst]]="ja",0,"input missing")))</f>
        <v>input missing</v>
      </c>
      <c r="AG655" s="130"/>
      <c r="AH655" s="117"/>
      <c r="AI655" s="408"/>
      <c r="AJ655" s="404"/>
      <c r="AK655" s="412"/>
      <c r="AL655" s="15" cm="1">
        <f t="array" ref="AL6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5" s="15" t="str">
        <f>IF(Table6[[#This Row],[FT/WE]]=2,"",Table6[[#This Row],[Name]]&amp;Table6[[#This Row],[Tag]])</f>
        <v/>
      </c>
      <c r="AN655" s="117"/>
      <c r="AP655" s="14" t="str">
        <f t="shared" si="22"/>
        <v/>
      </c>
      <c r="AQ655" s="14" t="str">
        <f t="shared" si="23"/>
        <v/>
      </c>
    </row>
    <row r="656" spans="1:43" ht="14.5">
      <c r="A656" s="117"/>
      <c r="B656" s="201"/>
      <c r="C656" s="209"/>
      <c r="D656" s="210"/>
      <c r="E656" s="131"/>
      <c r="F656" s="132"/>
      <c r="G656" s="131"/>
      <c r="H656" s="117"/>
      <c r="I656" s="201"/>
      <c r="J656" s="201"/>
      <c r="K656" s="202"/>
      <c r="L656" s="202"/>
      <c r="M656" s="202"/>
      <c r="N656" s="201"/>
      <c r="O656" s="201"/>
      <c r="P656" s="202"/>
      <c r="Q656" s="202"/>
      <c r="R656" s="207"/>
      <c r="S656" s="204" t="e">
        <f>_xlfn.LET(
_xlpm.ausLJ,_xlfn.XLOOKUP(MitarbeiterFTE[[#This Row],[Name]]&amp;"|"&amp;MitarbeiterFTE[[#This Row],[Jahr]]&amp;"|"&amp;MitarbeiterFTE[[#This Row],[Monat]],#REF!,#REF!,"not found",0,1),
IF(_xlpm.ausLJ="not found","input missing",_xlpm.ausLJ))</f>
        <v>#REF!</v>
      </c>
      <c r="T656" s="204" t="e">
        <f>_xlfn.LET(
_xlpm.ausLJ,_xlfn.XLOOKUP(MitarbeiterFTE[[#This Row],[Name]]&amp;"|"&amp;MitarbeiterFTE[[#This Row],[Jahr]]&amp;"|"&amp;MitarbeiterFTE[[#This Row],[Monat]],#REF!,#REF!,"not found",0,1),
IF(_xlpm.ausLJ="not found","input missing",_xlpm.ausLJ))</f>
        <v>#REF!</v>
      </c>
      <c r="U656" s="205"/>
      <c r="V656" s="40" t="str" cm="1">
        <f t="array" ref="V6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6" s="15" t="str">
        <f>_xlfn.LET(_xlpm.var,MitarbeiterFTE[[#This Row],[Name]]&amp;"|"&amp;MitarbeiterFTE[[#This Row],[Vorhaben]]&amp;"|"&amp;MitarbeiterFTE[[#This Row],[Monat]]&amp;"|"&amp;MitarbeiterFTE[[#This Row],[Jahr]], IF(_xlpm.var="|||","input missing",_xlpm.var))</f>
        <v>input missing</v>
      </c>
      <c r="AB656" s="15" t="e">
        <f>_xlfn.LET(
_xlpm.start,DATE(MitarbeiterFTE[[#This Row],[Jahr]],MitarbeiterFTE[[#This Row],[Monat]],1),
_xlpm.end,EOMONTH(_xlpm.start,0),
NETWORKDAYS(_xlpm.start,_xlpm.end))</f>
        <v>#NUM!</v>
      </c>
      <c r="AC656" s="318" t="e">
        <f>MitarbeiterFTE[[#This Row],[BWD]]-MitarbeiterFTE[[#This Row],[Sum Abwesend]]</f>
        <v>#NUM!</v>
      </c>
      <c r="AD656" s="318">
        <f>SUMIFS(MitarbeiterFTE[BWD],MitarbeiterFTE[Jahr],MitarbeiterFTE[[#This Row],[Jahr]],MitarbeiterFTE[Name],MitarbeiterFTE[[#This Row],[Name]])</f>
        <v>0</v>
      </c>
      <c r="AE656" s="318">
        <f>SUMIFS(MitarbeiterFTE[NWD],MitarbeiterFTE[Jahr],MitarbeiterFTE[[#This Row],[Jahr]],MitarbeiterFTE[Name],MitarbeiterFTE[[#This Row],[Name]])</f>
        <v>0</v>
      </c>
      <c r="AF656" s="15" t="str">
        <f>IF(MitarbeiterFTE[[#This Row],[HS]]="ja",2,IF(MitarbeiterFTE[[#This Row],[Tech]]="ja",1,IF(MitarbeiterFTE[[#This Row],[Sonst]]="ja",0,"input missing")))</f>
        <v>input missing</v>
      </c>
      <c r="AG656" s="130"/>
      <c r="AH656" s="117"/>
      <c r="AI656" s="408"/>
      <c r="AJ656" s="404"/>
      <c r="AK656" s="412"/>
      <c r="AL656" s="15" cm="1">
        <f t="array" ref="AL6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6" s="15" t="str">
        <f>IF(Table6[[#This Row],[FT/WE]]=2,"",Table6[[#This Row],[Name]]&amp;Table6[[#This Row],[Tag]])</f>
        <v/>
      </c>
      <c r="AN656" s="117"/>
      <c r="AP656" s="14" t="str">
        <f t="shared" si="22"/>
        <v/>
      </c>
      <c r="AQ656" s="14" t="str">
        <f t="shared" si="23"/>
        <v/>
      </c>
    </row>
    <row r="657" spans="1:43" ht="14.5">
      <c r="A657" s="117"/>
      <c r="B657" s="201"/>
      <c r="C657" s="209"/>
      <c r="D657" s="210"/>
      <c r="E657" s="131"/>
      <c r="F657" s="132"/>
      <c r="G657" s="131"/>
      <c r="H657" s="117"/>
      <c r="I657" s="201"/>
      <c r="J657" s="201"/>
      <c r="K657" s="202"/>
      <c r="L657" s="202"/>
      <c r="M657" s="202"/>
      <c r="N657" s="201"/>
      <c r="O657" s="201"/>
      <c r="P657" s="202"/>
      <c r="Q657" s="202"/>
      <c r="R657" s="207"/>
      <c r="S657" s="204" t="e">
        <f>_xlfn.LET(
_xlpm.ausLJ,_xlfn.XLOOKUP(MitarbeiterFTE[[#This Row],[Name]]&amp;"|"&amp;MitarbeiterFTE[[#This Row],[Jahr]]&amp;"|"&amp;MitarbeiterFTE[[#This Row],[Monat]],#REF!,#REF!,"not found",0,1),
IF(_xlpm.ausLJ="not found","input missing",_xlpm.ausLJ))</f>
        <v>#REF!</v>
      </c>
      <c r="T657" s="204" t="e">
        <f>_xlfn.LET(
_xlpm.ausLJ,_xlfn.XLOOKUP(MitarbeiterFTE[[#This Row],[Name]]&amp;"|"&amp;MitarbeiterFTE[[#This Row],[Jahr]]&amp;"|"&amp;MitarbeiterFTE[[#This Row],[Monat]],#REF!,#REF!,"not found",0,1),
IF(_xlpm.ausLJ="not found","input missing",_xlpm.ausLJ))</f>
        <v>#REF!</v>
      </c>
      <c r="U657" s="205"/>
      <c r="V657" s="40" t="str" cm="1">
        <f t="array" ref="V6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7" s="15" t="str">
        <f>_xlfn.LET(_xlpm.var,MitarbeiterFTE[[#This Row],[Name]]&amp;"|"&amp;MitarbeiterFTE[[#This Row],[Vorhaben]]&amp;"|"&amp;MitarbeiterFTE[[#This Row],[Monat]]&amp;"|"&amp;MitarbeiterFTE[[#This Row],[Jahr]], IF(_xlpm.var="|||","input missing",_xlpm.var))</f>
        <v>input missing</v>
      </c>
      <c r="AB657" s="15" t="e">
        <f>_xlfn.LET(
_xlpm.start,DATE(MitarbeiterFTE[[#This Row],[Jahr]],MitarbeiterFTE[[#This Row],[Monat]],1),
_xlpm.end,EOMONTH(_xlpm.start,0),
NETWORKDAYS(_xlpm.start,_xlpm.end))</f>
        <v>#NUM!</v>
      </c>
      <c r="AC657" s="318" t="e">
        <f>MitarbeiterFTE[[#This Row],[BWD]]-MitarbeiterFTE[[#This Row],[Sum Abwesend]]</f>
        <v>#NUM!</v>
      </c>
      <c r="AD657" s="318">
        <f>SUMIFS(MitarbeiterFTE[BWD],MitarbeiterFTE[Jahr],MitarbeiterFTE[[#This Row],[Jahr]],MitarbeiterFTE[Name],MitarbeiterFTE[[#This Row],[Name]])</f>
        <v>0</v>
      </c>
      <c r="AE657" s="318">
        <f>SUMIFS(MitarbeiterFTE[NWD],MitarbeiterFTE[Jahr],MitarbeiterFTE[[#This Row],[Jahr]],MitarbeiterFTE[Name],MitarbeiterFTE[[#This Row],[Name]])</f>
        <v>0</v>
      </c>
      <c r="AF657" s="15" t="str">
        <f>IF(MitarbeiterFTE[[#This Row],[HS]]="ja",2,IF(MitarbeiterFTE[[#This Row],[Tech]]="ja",1,IF(MitarbeiterFTE[[#This Row],[Sonst]]="ja",0,"input missing")))</f>
        <v>input missing</v>
      </c>
      <c r="AG657" s="130"/>
      <c r="AH657" s="117"/>
      <c r="AI657" s="408"/>
      <c r="AJ657" s="404"/>
      <c r="AK657" s="412"/>
      <c r="AL657" s="15" cm="1">
        <f t="array" ref="AL6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7" s="15" t="str">
        <f>IF(Table6[[#This Row],[FT/WE]]=2,"",Table6[[#This Row],[Name]]&amp;Table6[[#This Row],[Tag]])</f>
        <v/>
      </c>
      <c r="AN657" s="117"/>
      <c r="AP657" s="14" t="str">
        <f t="shared" si="22"/>
        <v/>
      </c>
      <c r="AQ657" s="14" t="str">
        <f t="shared" si="23"/>
        <v/>
      </c>
    </row>
    <row r="658" spans="1:43" ht="14.5">
      <c r="A658" s="117"/>
      <c r="B658" s="201"/>
      <c r="C658" s="209"/>
      <c r="D658" s="210"/>
      <c r="E658" s="131"/>
      <c r="F658" s="132"/>
      <c r="G658" s="131"/>
      <c r="H658" s="117"/>
      <c r="I658" s="201"/>
      <c r="J658" s="201"/>
      <c r="K658" s="202"/>
      <c r="L658" s="202"/>
      <c r="M658" s="202"/>
      <c r="N658" s="201"/>
      <c r="O658" s="201"/>
      <c r="P658" s="202"/>
      <c r="Q658" s="202"/>
      <c r="R658" s="207"/>
      <c r="S658" s="204" t="e">
        <f>_xlfn.LET(
_xlpm.ausLJ,_xlfn.XLOOKUP(MitarbeiterFTE[[#This Row],[Name]]&amp;"|"&amp;MitarbeiterFTE[[#This Row],[Jahr]]&amp;"|"&amp;MitarbeiterFTE[[#This Row],[Monat]],#REF!,#REF!,"not found",0,1),
IF(_xlpm.ausLJ="not found","input missing",_xlpm.ausLJ))</f>
        <v>#REF!</v>
      </c>
      <c r="T658" s="204" t="e">
        <f>_xlfn.LET(
_xlpm.ausLJ,_xlfn.XLOOKUP(MitarbeiterFTE[[#This Row],[Name]]&amp;"|"&amp;MitarbeiterFTE[[#This Row],[Jahr]]&amp;"|"&amp;MitarbeiterFTE[[#This Row],[Monat]],#REF!,#REF!,"not found",0,1),
IF(_xlpm.ausLJ="not found","input missing",_xlpm.ausLJ))</f>
        <v>#REF!</v>
      </c>
      <c r="U658" s="205"/>
      <c r="V658" s="40" t="str" cm="1">
        <f t="array" ref="V6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8" s="15" t="str">
        <f>_xlfn.LET(_xlpm.var,MitarbeiterFTE[[#This Row],[Name]]&amp;"|"&amp;MitarbeiterFTE[[#This Row],[Vorhaben]]&amp;"|"&amp;MitarbeiterFTE[[#This Row],[Monat]]&amp;"|"&amp;MitarbeiterFTE[[#This Row],[Jahr]], IF(_xlpm.var="|||","input missing",_xlpm.var))</f>
        <v>input missing</v>
      </c>
      <c r="AB658" s="15" t="e">
        <f>_xlfn.LET(
_xlpm.start,DATE(MitarbeiterFTE[[#This Row],[Jahr]],MitarbeiterFTE[[#This Row],[Monat]],1),
_xlpm.end,EOMONTH(_xlpm.start,0),
NETWORKDAYS(_xlpm.start,_xlpm.end))</f>
        <v>#NUM!</v>
      </c>
      <c r="AC658" s="318" t="e">
        <f>MitarbeiterFTE[[#This Row],[BWD]]-MitarbeiterFTE[[#This Row],[Sum Abwesend]]</f>
        <v>#NUM!</v>
      </c>
      <c r="AD658" s="318">
        <f>SUMIFS(MitarbeiterFTE[BWD],MitarbeiterFTE[Jahr],MitarbeiterFTE[[#This Row],[Jahr]],MitarbeiterFTE[Name],MitarbeiterFTE[[#This Row],[Name]])</f>
        <v>0</v>
      </c>
      <c r="AE658" s="318">
        <f>SUMIFS(MitarbeiterFTE[NWD],MitarbeiterFTE[Jahr],MitarbeiterFTE[[#This Row],[Jahr]],MitarbeiterFTE[Name],MitarbeiterFTE[[#This Row],[Name]])</f>
        <v>0</v>
      </c>
      <c r="AF658" s="15" t="str">
        <f>IF(MitarbeiterFTE[[#This Row],[HS]]="ja",2,IF(MitarbeiterFTE[[#This Row],[Tech]]="ja",1,IF(MitarbeiterFTE[[#This Row],[Sonst]]="ja",0,"input missing")))</f>
        <v>input missing</v>
      </c>
      <c r="AG658" s="130"/>
      <c r="AH658" s="117"/>
      <c r="AI658" s="408"/>
      <c r="AJ658" s="404"/>
      <c r="AK658" s="412"/>
      <c r="AL658" s="15" cm="1">
        <f t="array" ref="AL6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8" s="15" t="str">
        <f>IF(Table6[[#This Row],[FT/WE]]=2,"",Table6[[#This Row],[Name]]&amp;Table6[[#This Row],[Tag]])</f>
        <v/>
      </c>
      <c r="AN658" s="117"/>
      <c r="AP658" s="14" t="str">
        <f t="shared" si="22"/>
        <v/>
      </c>
      <c r="AQ658" s="14" t="str">
        <f t="shared" si="23"/>
        <v/>
      </c>
    </row>
    <row r="659" spans="1:43" ht="14.5">
      <c r="A659" s="117"/>
      <c r="B659" s="201"/>
      <c r="C659" s="209"/>
      <c r="D659" s="210"/>
      <c r="E659" s="131"/>
      <c r="F659" s="132"/>
      <c r="G659" s="131"/>
      <c r="H659" s="117"/>
      <c r="I659" s="201"/>
      <c r="J659" s="201"/>
      <c r="K659" s="202"/>
      <c r="L659" s="202"/>
      <c r="M659" s="202"/>
      <c r="N659" s="201"/>
      <c r="O659" s="201"/>
      <c r="P659" s="202"/>
      <c r="Q659" s="202"/>
      <c r="R659" s="207"/>
      <c r="S659" s="204" t="e">
        <f>_xlfn.LET(
_xlpm.ausLJ,_xlfn.XLOOKUP(MitarbeiterFTE[[#This Row],[Name]]&amp;"|"&amp;MitarbeiterFTE[[#This Row],[Jahr]]&amp;"|"&amp;MitarbeiterFTE[[#This Row],[Monat]],#REF!,#REF!,"not found",0,1),
IF(_xlpm.ausLJ="not found","input missing",_xlpm.ausLJ))</f>
        <v>#REF!</v>
      </c>
      <c r="T659" s="204" t="e">
        <f>_xlfn.LET(
_xlpm.ausLJ,_xlfn.XLOOKUP(MitarbeiterFTE[[#This Row],[Name]]&amp;"|"&amp;MitarbeiterFTE[[#This Row],[Jahr]]&amp;"|"&amp;MitarbeiterFTE[[#This Row],[Monat]],#REF!,#REF!,"not found",0,1),
IF(_xlpm.ausLJ="not found","input missing",_xlpm.ausLJ))</f>
        <v>#REF!</v>
      </c>
      <c r="U659" s="205"/>
      <c r="V659" s="40" t="str" cm="1">
        <f t="array" ref="V6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59" s="15" t="str">
        <f>_xlfn.LET(_xlpm.var,MitarbeiterFTE[[#This Row],[Name]]&amp;"|"&amp;MitarbeiterFTE[[#This Row],[Vorhaben]]&amp;"|"&amp;MitarbeiterFTE[[#This Row],[Monat]]&amp;"|"&amp;MitarbeiterFTE[[#This Row],[Jahr]], IF(_xlpm.var="|||","input missing",_xlpm.var))</f>
        <v>input missing</v>
      </c>
      <c r="AB659" s="15" t="e">
        <f>_xlfn.LET(
_xlpm.start,DATE(MitarbeiterFTE[[#This Row],[Jahr]],MitarbeiterFTE[[#This Row],[Monat]],1),
_xlpm.end,EOMONTH(_xlpm.start,0),
NETWORKDAYS(_xlpm.start,_xlpm.end))</f>
        <v>#NUM!</v>
      </c>
      <c r="AC659" s="318" t="e">
        <f>MitarbeiterFTE[[#This Row],[BWD]]-MitarbeiterFTE[[#This Row],[Sum Abwesend]]</f>
        <v>#NUM!</v>
      </c>
      <c r="AD659" s="318">
        <f>SUMIFS(MitarbeiterFTE[BWD],MitarbeiterFTE[Jahr],MitarbeiterFTE[[#This Row],[Jahr]],MitarbeiterFTE[Name],MitarbeiterFTE[[#This Row],[Name]])</f>
        <v>0</v>
      </c>
      <c r="AE659" s="318">
        <f>SUMIFS(MitarbeiterFTE[NWD],MitarbeiterFTE[Jahr],MitarbeiterFTE[[#This Row],[Jahr]],MitarbeiterFTE[Name],MitarbeiterFTE[[#This Row],[Name]])</f>
        <v>0</v>
      </c>
      <c r="AF659" s="15" t="str">
        <f>IF(MitarbeiterFTE[[#This Row],[HS]]="ja",2,IF(MitarbeiterFTE[[#This Row],[Tech]]="ja",1,IF(MitarbeiterFTE[[#This Row],[Sonst]]="ja",0,"input missing")))</f>
        <v>input missing</v>
      </c>
      <c r="AG659" s="130"/>
      <c r="AH659" s="117"/>
      <c r="AI659" s="408"/>
      <c r="AJ659" s="404"/>
      <c r="AK659" s="412"/>
      <c r="AL659" s="15" cm="1">
        <f t="array" ref="AL6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59" s="15" t="str">
        <f>IF(Table6[[#This Row],[FT/WE]]=2,"",Table6[[#This Row],[Name]]&amp;Table6[[#This Row],[Tag]])</f>
        <v/>
      </c>
      <c r="AN659" s="117"/>
      <c r="AP659" s="14" t="str">
        <f t="shared" si="22"/>
        <v/>
      </c>
      <c r="AQ659" s="14" t="str">
        <f t="shared" si="23"/>
        <v/>
      </c>
    </row>
    <row r="660" spans="1:43" ht="14.5">
      <c r="A660" s="117"/>
      <c r="B660" s="201"/>
      <c r="C660" s="209"/>
      <c r="D660" s="210"/>
      <c r="E660" s="131"/>
      <c r="F660" s="132"/>
      <c r="G660" s="131"/>
      <c r="H660" s="117"/>
      <c r="I660" s="201"/>
      <c r="J660" s="201"/>
      <c r="K660" s="202"/>
      <c r="L660" s="202"/>
      <c r="M660" s="202"/>
      <c r="N660" s="201"/>
      <c r="O660" s="201"/>
      <c r="P660" s="202"/>
      <c r="Q660" s="202"/>
      <c r="R660" s="207"/>
      <c r="S660" s="204" t="e">
        <f>_xlfn.LET(
_xlpm.ausLJ,_xlfn.XLOOKUP(MitarbeiterFTE[[#This Row],[Name]]&amp;"|"&amp;MitarbeiterFTE[[#This Row],[Jahr]]&amp;"|"&amp;MitarbeiterFTE[[#This Row],[Monat]],#REF!,#REF!,"not found",0,1),
IF(_xlpm.ausLJ="not found","input missing",_xlpm.ausLJ))</f>
        <v>#REF!</v>
      </c>
      <c r="T660" s="204" t="e">
        <f>_xlfn.LET(
_xlpm.ausLJ,_xlfn.XLOOKUP(MitarbeiterFTE[[#This Row],[Name]]&amp;"|"&amp;MitarbeiterFTE[[#This Row],[Jahr]]&amp;"|"&amp;MitarbeiterFTE[[#This Row],[Monat]],#REF!,#REF!,"not found",0,1),
IF(_xlpm.ausLJ="not found","input missing",_xlpm.ausLJ))</f>
        <v>#REF!</v>
      </c>
      <c r="U660" s="205"/>
      <c r="V660" s="40" t="str" cm="1">
        <f t="array" ref="V6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0" s="15" t="str">
        <f>_xlfn.LET(_xlpm.var,MitarbeiterFTE[[#This Row],[Name]]&amp;"|"&amp;MitarbeiterFTE[[#This Row],[Vorhaben]]&amp;"|"&amp;MitarbeiterFTE[[#This Row],[Monat]]&amp;"|"&amp;MitarbeiterFTE[[#This Row],[Jahr]], IF(_xlpm.var="|||","input missing",_xlpm.var))</f>
        <v>input missing</v>
      </c>
      <c r="AB660" s="15" t="e">
        <f>_xlfn.LET(
_xlpm.start,DATE(MitarbeiterFTE[[#This Row],[Jahr]],MitarbeiterFTE[[#This Row],[Monat]],1),
_xlpm.end,EOMONTH(_xlpm.start,0),
NETWORKDAYS(_xlpm.start,_xlpm.end))</f>
        <v>#NUM!</v>
      </c>
      <c r="AC660" s="318" t="e">
        <f>MitarbeiterFTE[[#This Row],[BWD]]-MitarbeiterFTE[[#This Row],[Sum Abwesend]]</f>
        <v>#NUM!</v>
      </c>
      <c r="AD660" s="318">
        <f>SUMIFS(MitarbeiterFTE[BWD],MitarbeiterFTE[Jahr],MitarbeiterFTE[[#This Row],[Jahr]],MitarbeiterFTE[Name],MitarbeiterFTE[[#This Row],[Name]])</f>
        <v>0</v>
      </c>
      <c r="AE660" s="318">
        <f>SUMIFS(MitarbeiterFTE[NWD],MitarbeiterFTE[Jahr],MitarbeiterFTE[[#This Row],[Jahr]],MitarbeiterFTE[Name],MitarbeiterFTE[[#This Row],[Name]])</f>
        <v>0</v>
      </c>
      <c r="AF660" s="15" t="str">
        <f>IF(MitarbeiterFTE[[#This Row],[HS]]="ja",2,IF(MitarbeiterFTE[[#This Row],[Tech]]="ja",1,IF(MitarbeiterFTE[[#This Row],[Sonst]]="ja",0,"input missing")))</f>
        <v>input missing</v>
      </c>
      <c r="AG660" s="130"/>
      <c r="AH660" s="117"/>
      <c r="AI660" s="408"/>
      <c r="AJ660" s="404"/>
      <c r="AK660" s="412"/>
      <c r="AL660" s="15" cm="1">
        <f t="array" ref="AL6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0" s="15" t="str">
        <f>IF(Table6[[#This Row],[FT/WE]]=2,"",Table6[[#This Row],[Name]]&amp;Table6[[#This Row],[Tag]])</f>
        <v/>
      </c>
      <c r="AN660" s="117"/>
      <c r="AP660" s="14" t="str">
        <f t="shared" si="22"/>
        <v/>
      </c>
      <c r="AQ660" s="14" t="str">
        <f t="shared" si="23"/>
        <v/>
      </c>
    </row>
    <row r="661" spans="1:43" ht="14.5">
      <c r="A661" s="117"/>
      <c r="B661" s="201"/>
      <c r="C661" s="209"/>
      <c r="D661" s="210"/>
      <c r="E661" s="131"/>
      <c r="F661" s="132"/>
      <c r="G661" s="131"/>
      <c r="H661" s="117"/>
      <c r="I661" s="201"/>
      <c r="J661" s="201"/>
      <c r="K661" s="202"/>
      <c r="L661" s="202"/>
      <c r="M661" s="202"/>
      <c r="N661" s="201"/>
      <c r="O661" s="201"/>
      <c r="P661" s="202"/>
      <c r="Q661" s="202"/>
      <c r="R661" s="207"/>
      <c r="S661" s="204" t="e">
        <f>_xlfn.LET(
_xlpm.ausLJ,_xlfn.XLOOKUP(MitarbeiterFTE[[#This Row],[Name]]&amp;"|"&amp;MitarbeiterFTE[[#This Row],[Jahr]]&amp;"|"&amp;MitarbeiterFTE[[#This Row],[Monat]],#REF!,#REF!,"not found",0,1),
IF(_xlpm.ausLJ="not found","input missing",_xlpm.ausLJ))</f>
        <v>#REF!</v>
      </c>
      <c r="T661" s="204" t="e">
        <f>_xlfn.LET(
_xlpm.ausLJ,_xlfn.XLOOKUP(MitarbeiterFTE[[#This Row],[Name]]&amp;"|"&amp;MitarbeiterFTE[[#This Row],[Jahr]]&amp;"|"&amp;MitarbeiterFTE[[#This Row],[Monat]],#REF!,#REF!,"not found",0,1),
IF(_xlpm.ausLJ="not found","input missing",_xlpm.ausLJ))</f>
        <v>#REF!</v>
      </c>
      <c r="U661" s="205"/>
      <c r="V661" s="40" t="str" cm="1">
        <f t="array" ref="V6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1" s="15" t="str">
        <f>_xlfn.LET(_xlpm.var,MitarbeiterFTE[[#This Row],[Name]]&amp;"|"&amp;MitarbeiterFTE[[#This Row],[Vorhaben]]&amp;"|"&amp;MitarbeiterFTE[[#This Row],[Monat]]&amp;"|"&amp;MitarbeiterFTE[[#This Row],[Jahr]], IF(_xlpm.var="|||","input missing",_xlpm.var))</f>
        <v>input missing</v>
      </c>
      <c r="AB661" s="15" t="e">
        <f>_xlfn.LET(
_xlpm.start,DATE(MitarbeiterFTE[[#This Row],[Jahr]],MitarbeiterFTE[[#This Row],[Monat]],1),
_xlpm.end,EOMONTH(_xlpm.start,0),
NETWORKDAYS(_xlpm.start,_xlpm.end))</f>
        <v>#NUM!</v>
      </c>
      <c r="AC661" s="318" t="e">
        <f>MitarbeiterFTE[[#This Row],[BWD]]-MitarbeiterFTE[[#This Row],[Sum Abwesend]]</f>
        <v>#NUM!</v>
      </c>
      <c r="AD661" s="318">
        <f>SUMIFS(MitarbeiterFTE[BWD],MitarbeiterFTE[Jahr],MitarbeiterFTE[[#This Row],[Jahr]],MitarbeiterFTE[Name],MitarbeiterFTE[[#This Row],[Name]])</f>
        <v>0</v>
      </c>
      <c r="AE661" s="318">
        <f>SUMIFS(MitarbeiterFTE[NWD],MitarbeiterFTE[Jahr],MitarbeiterFTE[[#This Row],[Jahr]],MitarbeiterFTE[Name],MitarbeiterFTE[[#This Row],[Name]])</f>
        <v>0</v>
      </c>
      <c r="AF661" s="15" t="str">
        <f>IF(MitarbeiterFTE[[#This Row],[HS]]="ja",2,IF(MitarbeiterFTE[[#This Row],[Tech]]="ja",1,IF(MitarbeiterFTE[[#This Row],[Sonst]]="ja",0,"input missing")))</f>
        <v>input missing</v>
      </c>
      <c r="AG661" s="130"/>
      <c r="AH661" s="117"/>
      <c r="AI661" s="408"/>
      <c r="AJ661" s="404"/>
      <c r="AK661" s="412"/>
      <c r="AL661" s="15" cm="1">
        <f t="array" ref="AL6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1" s="15" t="str">
        <f>IF(Table6[[#This Row],[FT/WE]]=2,"",Table6[[#This Row],[Name]]&amp;Table6[[#This Row],[Tag]])</f>
        <v/>
      </c>
      <c r="AN661" s="117"/>
      <c r="AP661" s="14" t="str">
        <f t="shared" si="22"/>
        <v/>
      </c>
      <c r="AQ661" s="14" t="str">
        <f t="shared" si="23"/>
        <v/>
      </c>
    </row>
    <row r="662" spans="1:43" ht="14.5">
      <c r="A662" s="117"/>
      <c r="B662" s="201"/>
      <c r="C662" s="209"/>
      <c r="D662" s="210"/>
      <c r="E662" s="131"/>
      <c r="F662" s="132"/>
      <c r="G662" s="131"/>
      <c r="H662" s="117"/>
      <c r="I662" s="201"/>
      <c r="J662" s="201"/>
      <c r="K662" s="202"/>
      <c r="L662" s="202"/>
      <c r="M662" s="202"/>
      <c r="N662" s="201"/>
      <c r="O662" s="201"/>
      <c r="P662" s="202"/>
      <c r="Q662" s="202"/>
      <c r="R662" s="207"/>
      <c r="S662" s="204" t="e">
        <f>_xlfn.LET(
_xlpm.ausLJ,_xlfn.XLOOKUP(MitarbeiterFTE[[#This Row],[Name]]&amp;"|"&amp;MitarbeiterFTE[[#This Row],[Jahr]]&amp;"|"&amp;MitarbeiterFTE[[#This Row],[Monat]],#REF!,#REF!,"not found",0,1),
IF(_xlpm.ausLJ="not found","input missing",_xlpm.ausLJ))</f>
        <v>#REF!</v>
      </c>
      <c r="T662" s="204" t="e">
        <f>_xlfn.LET(
_xlpm.ausLJ,_xlfn.XLOOKUP(MitarbeiterFTE[[#This Row],[Name]]&amp;"|"&amp;MitarbeiterFTE[[#This Row],[Jahr]]&amp;"|"&amp;MitarbeiterFTE[[#This Row],[Monat]],#REF!,#REF!,"not found",0,1),
IF(_xlpm.ausLJ="not found","input missing",_xlpm.ausLJ))</f>
        <v>#REF!</v>
      </c>
      <c r="U662" s="205"/>
      <c r="V662" s="40" t="str" cm="1">
        <f t="array" ref="V6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2" s="15" t="str">
        <f>_xlfn.LET(_xlpm.var,MitarbeiterFTE[[#This Row],[Name]]&amp;"|"&amp;MitarbeiterFTE[[#This Row],[Vorhaben]]&amp;"|"&amp;MitarbeiterFTE[[#This Row],[Monat]]&amp;"|"&amp;MitarbeiterFTE[[#This Row],[Jahr]], IF(_xlpm.var="|||","input missing",_xlpm.var))</f>
        <v>input missing</v>
      </c>
      <c r="AB662" s="15" t="e">
        <f>_xlfn.LET(
_xlpm.start,DATE(MitarbeiterFTE[[#This Row],[Jahr]],MitarbeiterFTE[[#This Row],[Monat]],1),
_xlpm.end,EOMONTH(_xlpm.start,0),
NETWORKDAYS(_xlpm.start,_xlpm.end))</f>
        <v>#NUM!</v>
      </c>
      <c r="AC662" s="318" t="e">
        <f>MitarbeiterFTE[[#This Row],[BWD]]-MitarbeiterFTE[[#This Row],[Sum Abwesend]]</f>
        <v>#NUM!</v>
      </c>
      <c r="AD662" s="318">
        <f>SUMIFS(MitarbeiterFTE[BWD],MitarbeiterFTE[Jahr],MitarbeiterFTE[[#This Row],[Jahr]],MitarbeiterFTE[Name],MitarbeiterFTE[[#This Row],[Name]])</f>
        <v>0</v>
      </c>
      <c r="AE662" s="318">
        <f>SUMIFS(MitarbeiterFTE[NWD],MitarbeiterFTE[Jahr],MitarbeiterFTE[[#This Row],[Jahr]],MitarbeiterFTE[Name],MitarbeiterFTE[[#This Row],[Name]])</f>
        <v>0</v>
      </c>
      <c r="AF662" s="15" t="str">
        <f>IF(MitarbeiterFTE[[#This Row],[HS]]="ja",2,IF(MitarbeiterFTE[[#This Row],[Tech]]="ja",1,IF(MitarbeiterFTE[[#This Row],[Sonst]]="ja",0,"input missing")))</f>
        <v>input missing</v>
      </c>
      <c r="AG662" s="130"/>
      <c r="AH662" s="117"/>
      <c r="AI662" s="408"/>
      <c r="AJ662" s="404"/>
      <c r="AK662" s="412"/>
      <c r="AL662" s="15" cm="1">
        <f t="array" ref="AL6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2" s="15" t="str">
        <f>IF(Table6[[#This Row],[FT/WE]]=2,"",Table6[[#This Row],[Name]]&amp;Table6[[#This Row],[Tag]])</f>
        <v/>
      </c>
      <c r="AN662" s="117"/>
      <c r="AP662" s="14" t="str">
        <f t="shared" si="22"/>
        <v/>
      </c>
      <c r="AQ662" s="14" t="str">
        <f t="shared" si="23"/>
        <v/>
      </c>
    </row>
    <row r="663" spans="1:43" ht="14.5">
      <c r="A663" s="117"/>
      <c r="B663" s="201"/>
      <c r="C663" s="209"/>
      <c r="D663" s="210"/>
      <c r="E663" s="131"/>
      <c r="F663" s="132"/>
      <c r="G663" s="131"/>
      <c r="H663" s="117"/>
      <c r="I663" s="201"/>
      <c r="J663" s="201"/>
      <c r="K663" s="202"/>
      <c r="L663" s="202"/>
      <c r="M663" s="202"/>
      <c r="N663" s="201"/>
      <c r="O663" s="201"/>
      <c r="P663" s="202"/>
      <c r="Q663" s="202"/>
      <c r="R663" s="207"/>
      <c r="S663" s="204" t="e">
        <f>_xlfn.LET(
_xlpm.ausLJ,_xlfn.XLOOKUP(MitarbeiterFTE[[#This Row],[Name]]&amp;"|"&amp;MitarbeiterFTE[[#This Row],[Jahr]]&amp;"|"&amp;MitarbeiterFTE[[#This Row],[Monat]],#REF!,#REF!,"not found",0,1),
IF(_xlpm.ausLJ="not found","input missing",_xlpm.ausLJ))</f>
        <v>#REF!</v>
      </c>
      <c r="T663" s="204" t="e">
        <f>_xlfn.LET(
_xlpm.ausLJ,_xlfn.XLOOKUP(MitarbeiterFTE[[#This Row],[Name]]&amp;"|"&amp;MitarbeiterFTE[[#This Row],[Jahr]]&amp;"|"&amp;MitarbeiterFTE[[#This Row],[Monat]],#REF!,#REF!,"not found",0,1),
IF(_xlpm.ausLJ="not found","input missing",_xlpm.ausLJ))</f>
        <v>#REF!</v>
      </c>
      <c r="U663" s="205"/>
      <c r="V663" s="40" t="str" cm="1">
        <f t="array" ref="V6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3" s="15" t="str">
        <f>_xlfn.LET(_xlpm.var,MitarbeiterFTE[[#This Row],[Name]]&amp;"|"&amp;MitarbeiterFTE[[#This Row],[Vorhaben]]&amp;"|"&amp;MitarbeiterFTE[[#This Row],[Monat]]&amp;"|"&amp;MitarbeiterFTE[[#This Row],[Jahr]], IF(_xlpm.var="|||","input missing",_xlpm.var))</f>
        <v>input missing</v>
      </c>
      <c r="AB663" s="15" t="e">
        <f>_xlfn.LET(
_xlpm.start,DATE(MitarbeiterFTE[[#This Row],[Jahr]],MitarbeiterFTE[[#This Row],[Monat]],1),
_xlpm.end,EOMONTH(_xlpm.start,0),
NETWORKDAYS(_xlpm.start,_xlpm.end))</f>
        <v>#NUM!</v>
      </c>
      <c r="AC663" s="318" t="e">
        <f>MitarbeiterFTE[[#This Row],[BWD]]-MitarbeiterFTE[[#This Row],[Sum Abwesend]]</f>
        <v>#NUM!</v>
      </c>
      <c r="AD663" s="318">
        <f>SUMIFS(MitarbeiterFTE[BWD],MitarbeiterFTE[Jahr],MitarbeiterFTE[[#This Row],[Jahr]],MitarbeiterFTE[Name],MitarbeiterFTE[[#This Row],[Name]])</f>
        <v>0</v>
      </c>
      <c r="AE663" s="318">
        <f>SUMIFS(MitarbeiterFTE[NWD],MitarbeiterFTE[Jahr],MitarbeiterFTE[[#This Row],[Jahr]],MitarbeiterFTE[Name],MitarbeiterFTE[[#This Row],[Name]])</f>
        <v>0</v>
      </c>
      <c r="AF663" s="15" t="str">
        <f>IF(MitarbeiterFTE[[#This Row],[HS]]="ja",2,IF(MitarbeiterFTE[[#This Row],[Tech]]="ja",1,IF(MitarbeiterFTE[[#This Row],[Sonst]]="ja",0,"input missing")))</f>
        <v>input missing</v>
      </c>
      <c r="AG663" s="130"/>
      <c r="AH663" s="117"/>
      <c r="AI663" s="408"/>
      <c r="AJ663" s="404"/>
      <c r="AK663" s="412"/>
      <c r="AL663" s="15" cm="1">
        <f t="array" ref="AL6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3" s="15" t="str">
        <f>IF(Table6[[#This Row],[FT/WE]]=2,"",Table6[[#This Row],[Name]]&amp;Table6[[#This Row],[Tag]])</f>
        <v/>
      </c>
      <c r="AN663" s="117"/>
      <c r="AP663" s="14" t="str">
        <f t="shared" si="22"/>
        <v/>
      </c>
      <c r="AQ663" s="14" t="str">
        <f t="shared" si="23"/>
        <v/>
      </c>
    </row>
    <row r="664" spans="1:43" ht="14.5">
      <c r="A664" s="117"/>
      <c r="B664" s="201"/>
      <c r="C664" s="209"/>
      <c r="D664" s="210"/>
      <c r="E664" s="131"/>
      <c r="F664" s="132"/>
      <c r="G664" s="131"/>
      <c r="H664" s="117"/>
      <c r="I664" s="201"/>
      <c r="J664" s="201"/>
      <c r="K664" s="202"/>
      <c r="L664" s="202"/>
      <c r="M664" s="202"/>
      <c r="N664" s="201"/>
      <c r="O664" s="201"/>
      <c r="P664" s="202"/>
      <c r="Q664" s="202"/>
      <c r="R664" s="207"/>
      <c r="S664" s="204" t="e">
        <f>_xlfn.LET(
_xlpm.ausLJ,_xlfn.XLOOKUP(MitarbeiterFTE[[#This Row],[Name]]&amp;"|"&amp;MitarbeiterFTE[[#This Row],[Jahr]]&amp;"|"&amp;MitarbeiterFTE[[#This Row],[Monat]],#REF!,#REF!,"not found",0,1),
IF(_xlpm.ausLJ="not found","input missing",_xlpm.ausLJ))</f>
        <v>#REF!</v>
      </c>
      <c r="T664" s="204" t="e">
        <f>_xlfn.LET(
_xlpm.ausLJ,_xlfn.XLOOKUP(MitarbeiterFTE[[#This Row],[Name]]&amp;"|"&amp;MitarbeiterFTE[[#This Row],[Jahr]]&amp;"|"&amp;MitarbeiterFTE[[#This Row],[Monat]],#REF!,#REF!,"not found",0,1),
IF(_xlpm.ausLJ="not found","input missing",_xlpm.ausLJ))</f>
        <v>#REF!</v>
      </c>
      <c r="U664" s="205"/>
      <c r="V664" s="40" t="str" cm="1">
        <f t="array" ref="V6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4" s="15" t="str">
        <f>_xlfn.LET(_xlpm.var,MitarbeiterFTE[[#This Row],[Name]]&amp;"|"&amp;MitarbeiterFTE[[#This Row],[Vorhaben]]&amp;"|"&amp;MitarbeiterFTE[[#This Row],[Monat]]&amp;"|"&amp;MitarbeiterFTE[[#This Row],[Jahr]], IF(_xlpm.var="|||","input missing",_xlpm.var))</f>
        <v>input missing</v>
      </c>
      <c r="AB664" s="15" t="e">
        <f>_xlfn.LET(
_xlpm.start,DATE(MitarbeiterFTE[[#This Row],[Jahr]],MitarbeiterFTE[[#This Row],[Monat]],1),
_xlpm.end,EOMONTH(_xlpm.start,0),
NETWORKDAYS(_xlpm.start,_xlpm.end))</f>
        <v>#NUM!</v>
      </c>
      <c r="AC664" s="318" t="e">
        <f>MitarbeiterFTE[[#This Row],[BWD]]-MitarbeiterFTE[[#This Row],[Sum Abwesend]]</f>
        <v>#NUM!</v>
      </c>
      <c r="AD664" s="318">
        <f>SUMIFS(MitarbeiterFTE[BWD],MitarbeiterFTE[Jahr],MitarbeiterFTE[[#This Row],[Jahr]],MitarbeiterFTE[Name],MitarbeiterFTE[[#This Row],[Name]])</f>
        <v>0</v>
      </c>
      <c r="AE664" s="318">
        <f>SUMIFS(MitarbeiterFTE[NWD],MitarbeiterFTE[Jahr],MitarbeiterFTE[[#This Row],[Jahr]],MitarbeiterFTE[Name],MitarbeiterFTE[[#This Row],[Name]])</f>
        <v>0</v>
      </c>
      <c r="AF664" s="15" t="str">
        <f>IF(MitarbeiterFTE[[#This Row],[HS]]="ja",2,IF(MitarbeiterFTE[[#This Row],[Tech]]="ja",1,IF(MitarbeiterFTE[[#This Row],[Sonst]]="ja",0,"input missing")))</f>
        <v>input missing</v>
      </c>
      <c r="AG664" s="130"/>
      <c r="AH664" s="117"/>
      <c r="AI664" s="408"/>
      <c r="AJ664" s="404"/>
      <c r="AK664" s="412"/>
      <c r="AL664" s="15" cm="1">
        <f t="array" ref="AL6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4" s="15" t="str">
        <f>IF(Table6[[#This Row],[FT/WE]]=2,"",Table6[[#This Row],[Name]]&amp;Table6[[#This Row],[Tag]])</f>
        <v/>
      </c>
      <c r="AN664" s="117"/>
      <c r="AP664" s="14" t="str">
        <f t="shared" si="22"/>
        <v/>
      </c>
      <c r="AQ664" s="14" t="str">
        <f t="shared" si="23"/>
        <v/>
      </c>
    </row>
    <row r="665" spans="1:43" ht="14.5">
      <c r="A665" s="117"/>
      <c r="B665" s="201"/>
      <c r="C665" s="209"/>
      <c r="D665" s="210"/>
      <c r="E665" s="131"/>
      <c r="F665" s="132"/>
      <c r="G665" s="131"/>
      <c r="H665" s="117"/>
      <c r="I665" s="201"/>
      <c r="J665" s="201"/>
      <c r="K665" s="202"/>
      <c r="L665" s="202"/>
      <c r="M665" s="202"/>
      <c r="N665" s="201"/>
      <c r="O665" s="201"/>
      <c r="P665" s="202"/>
      <c r="Q665" s="202"/>
      <c r="R665" s="207"/>
      <c r="S665" s="204" t="e">
        <f>_xlfn.LET(
_xlpm.ausLJ,_xlfn.XLOOKUP(MitarbeiterFTE[[#This Row],[Name]]&amp;"|"&amp;MitarbeiterFTE[[#This Row],[Jahr]]&amp;"|"&amp;MitarbeiterFTE[[#This Row],[Monat]],#REF!,#REF!,"not found",0,1),
IF(_xlpm.ausLJ="not found","input missing",_xlpm.ausLJ))</f>
        <v>#REF!</v>
      </c>
      <c r="T665" s="204" t="e">
        <f>_xlfn.LET(
_xlpm.ausLJ,_xlfn.XLOOKUP(MitarbeiterFTE[[#This Row],[Name]]&amp;"|"&amp;MitarbeiterFTE[[#This Row],[Jahr]]&amp;"|"&amp;MitarbeiterFTE[[#This Row],[Monat]],#REF!,#REF!,"not found",0,1),
IF(_xlpm.ausLJ="not found","input missing",_xlpm.ausLJ))</f>
        <v>#REF!</v>
      </c>
      <c r="U665" s="205"/>
      <c r="V665" s="40" t="str" cm="1">
        <f t="array" ref="V6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5" s="15" t="str">
        <f>_xlfn.LET(_xlpm.var,MitarbeiterFTE[[#This Row],[Name]]&amp;"|"&amp;MitarbeiterFTE[[#This Row],[Vorhaben]]&amp;"|"&amp;MitarbeiterFTE[[#This Row],[Monat]]&amp;"|"&amp;MitarbeiterFTE[[#This Row],[Jahr]], IF(_xlpm.var="|||","input missing",_xlpm.var))</f>
        <v>input missing</v>
      </c>
      <c r="AB665" s="15" t="e">
        <f>_xlfn.LET(
_xlpm.start,DATE(MitarbeiterFTE[[#This Row],[Jahr]],MitarbeiterFTE[[#This Row],[Monat]],1),
_xlpm.end,EOMONTH(_xlpm.start,0),
NETWORKDAYS(_xlpm.start,_xlpm.end))</f>
        <v>#NUM!</v>
      </c>
      <c r="AC665" s="318" t="e">
        <f>MitarbeiterFTE[[#This Row],[BWD]]-MitarbeiterFTE[[#This Row],[Sum Abwesend]]</f>
        <v>#NUM!</v>
      </c>
      <c r="AD665" s="318">
        <f>SUMIFS(MitarbeiterFTE[BWD],MitarbeiterFTE[Jahr],MitarbeiterFTE[[#This Row],[Jahr]],MitarbeiterFTE[Name],MitarbeiterFTE[[#This Row],[Name]])</f>
        <v>0</v>
      </c>
      <c r="AE665" s="318">
        <f>SUMIFS(MitarbeiterFTE[NWD],MitarbeiterFTE[Jahr],MitarbeiterFTE[[#This Row],[Jahr]],MitarbeiterFTE[Name],MitarbeiterFTE[[#This Row],[Name]])</f>
        <v>0</v>
      </c>
      <c r="AF665" s="15" t="str">
        <f>IF(MitarbeiterFTE[[#This Row],[HS]]="ja",2,IF(MitarbeiterFTE[[#This Row],[Tech]]="ja",1,IF(MitarbeiterFTE[[#This Row],[Sonst]]="ja",0,"input missing")))</f>
        <v>input missing</v>
      </c>
      <c r="AG665" s="130"/>
      <c r="AH665" s="117"/>
      <c r="AI665" s="408"/>
      <c r="AJ665" s="404"/>
      <c r="AK665" s="412"/>
      <c r="AL665" s="15" cm="1">
        <f t="array" ref="AL6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5" s="15" t="str">
        <f>IF(Table6[[#This Row],[FT/WE]]=2,"",Table6[[#This Row],[Name]]&amp;Table6[[#This Row],[Tag]])</f>
        <v/>
      </c>
      <c r="AN665" s="117"/>
      <c r="AP665" s="14" t="str">
        <f t="shared" si="22"/>
        <v/>
      </c>
      <c r="AQ665" s="14" t="str">
        <f t="shared" si="23"/>
        <v/>
      </c>
    </row>
    <row r="666" spans="1:43" ht="14.5">
      <c r="A666" s="117"/>
      <c r="B666" s="201"/>
      <c r="C666" s="209"/>
      <c r="D666" s="210"/>
      <c r="E666" s="131"/>
      <c r="F666" s="132"/>
      <c r="G666" s="131"/>
      <c r="H666" s="117"/>
      <c r="I666" s="201"/>
      <c r="J666" s="201"/>
      <c r="K666" s="202"/>
      <c r="L666" s="202"/>
      <c r="M666" s="202"/>
      <c r="N666" s="201"/>
      <c r="O666" s="201"/>
      <c r="P666" s="202"/>
      <c r="Q666" s="202"/>
      <c r="R666" s="207"/>
      <c r="S666" s="204" t="e">
        <f>_xlfn.LET(
_xlpm.ausLJ,_xlfn.XLOOKUP(MitarbeiterFTE[[#This Row],[Name]]&amp;"|"&amp;MitarbeiterFTE[[#This Row],[Jahr]]&amp;"|"&amp;MitarbeiterFTE[[#This Row],[Monat]],#REF!,#REF!,"not found",0,1),
IF(_xlpm.ausLJ="not found","input missing",_xlpm.ausLJ))</f>
        <v>#REF!</v>
      </c>
      <c r="T666" s="204" t="e">
        <f>_xlfn.LET(
_xlpm.ausLJ,_xlfn.XLOOKUP(MitarbeiterFTE[[#This Row],[Name]]&amp;"|"&amp;MitarbeiterFTE[[#This Row],[Jahr]]&amp;"|"&amp;MitarbeiterFTE[[#This Row],[Monat]],#REF!,#REF!,"not found",0,1),
IF(_xlpm.ausLJ="not found","input missing",_xlpm.ausLJ))</f>
        <v>#REF!</v>
      </c>
      <c r="U666" s="205"/>
      <c r="V666" s="40" t="str" cm="1">
        <f t="array" ref="V6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6" s="15" t="str">
        <f>_xlfn.LET(_xlpm.var,MitarbeiterFTE[[#This Row],[Name]]&amp;"|"&amp;MitarbeiterFTE[[#This Row],[Vorhaben]]&amp;"|"&amp;MitarbeiterFTE[[#This Row],[Monat]]&amp;"|"&amp;MitarbeiterFTE[[#This Row],[Jahr]], IF(_xlpm.var="|||","input missing",_xlpm.var))</f>
        <v>input missing</v>
      </c>
      <c r="AB666" s="15" t="e">
        <f>_xlfn.LET(
_xlpm.start,DATE(MitarbeiterFTE[[#This Row],[Jahr]],MitarbeiterFTE[[#This Row],[Monat]],1),
_xlpm.end,EOMONTH(_xlpm.start,0),
NETWORKDAYS(_xlpm.start,_xlpm.end))</f>
        <v>#NUM!</v>
      </c>
      <c r="AC666" s="318" t="e">
        <f>MitarbeiterFTE[[#This Row],[BWD]]-MitarbeiterFTE[[#This Row],[Sum Abwesend]]</f>
        <v>#NUM!</v>
      </c>
      <c r="AD666" s="318">
        <f>SUMIFS(MitarbeiterFTE[BWD],MitarbeiterFTE[Jahr],MitarbeiterFTE[[#This Row],[Jahr]],MitarbeiterFTE[Name],MitarbeiterFTE[[#This Row],[Name]])</f>
        <v>0</v>
      </c>
      <c r="AE666" s="318">
        <f>SUMIFS(MitarbeiterFTE[NWD],MitarbeiterFTE[Jahr],MitarbeiterFTE[[#This Row],[Jahr]],MitarbeiterFTE[Name],MitarbeiterFTE[[#This Row],[Name]])</f>
        <v>0</v>
      </c>
      <c r="AF666" s="15" t="str">
        <f>IF(MitarbeiterFTE[[#This Row],[HS]]="ja",2,IF(MitarbeiterFTE[[#This Row],[Tech]]="ja",1,IF(MitarbeiterFTE[[#This Row],[Sonst]]="ja",0,"input missing")))</f>
        <v>input missing</v>
      </c>
      <c r="AG666" s="130"/>
      <c r="AH666" s="117"/>
      <c r="AI666" s="408"/>
      <c r="AJ666" s="404"/>
      <c r="AK666" s="412"/>
      <c r="AL666" s="15" cm="1">
        <f t="array" ref="AL6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6" s="15" t="str">
        <f>IF(Table6[[#This Row],[FT/WE]]=2,"",Table6[[#This Row],[Name]]&amp;Table6[[#This Row],[Tag]])</f>
        <v/>
      </c>
      <c r="AN666" s="117"/>
      <c r="AP666" s="14" t="str">
        <f t="shared" si="22"/>
        <v/>
      </c>
      <c r="AQ666" s="14" t="str">
        <f t="shared" si="23"/>
        <v/>
      </c>
    </row>
    <row r="667" spans="1:43" ht="14.5">
      <c r="A667" s="117"/>
      <c r="B667" s="201"/>
      <c r="C667" s="209"/>
      <c r="D667" s="210"/>
      <c r="E667" s="131"/>
      <c r="F667" s="132"/>
      <c r="G667" s="131"/>
      <c r="H667" s="117"/>
      <c r="I667" s="201"/>
      <c r="J667" s="201"/>
      <c r="K667" s="202"/>
      <c r="L667" s="202"/>
      <c r="M667" s="202"/>
      <c r="N667" s="201"/>
      <c r="O667" s="201"/>
      <c r="P667" s="202"/>
      <c r="Q667" s="202"/>
      <c r="R667" s="207"/>
      <c r="S667" s="204" t="e">
        <f>_xlfn.LET(
_xlpm.ausLJ,_xlfn.XLOOKUP(MitarbeiterFTE[[#This Row],[Name]]&amp;"|"&amp;MitarbeiterFTE[[#This Row],[Jahr]]&amp;"|"&amp;MitarbeiterFTE[[#This Row],[Monat]],#REF!,#REF!,"not found",0,1),
IF(_xlpm.ausLJ="not found","input missing",_xlpm.ausLJ))</f>
        <v>#REF!</v>
      </c>
      <c r="T667" s="204" t="e">
        <f>_xlfn.LET(
_xlpm.ausLJ,_xlfn.XLOOKUP(MitarbeiterFTE[[#This Row],[Name]]&amp;"|"&amp;MitarbeiterFTE[[#This Row],[Jahr]]&amp;"|"&amp;MitarbeiterFTE[[#This Row],[Monat]],#REF!,#REF!,"not found",0,1),
IF(_xlpm.ausLJ="not found","input missing",_xlpm.ausLJ))</f>
        <v>#REF!</v>
      </c>
      <c r="U667" s="205"/>
      <c r="V667" s="40" t="str" cm="1">
        <f t="array" ref="V6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7" s="15" t="str">
        <f>_xlfn.LET(_xlpm.var,MitarbeiterFTE[[#This Row],[Name]]&amp;"|"&amp;MitarbeiterFTE[[#This Row],[Vorhaben]]&amp;"|"&amp;MitarbeiterFTE[[#This Row],[Monat]]&amp;"|"&amp;MitarbeiterFTE[[#This Row],[Jahr]], IF(_xlpm.var="|||","input missing",_xlpm.var))</f>
        <v>input missing</v>
      </c>
      <c r="AB667" s="15" t="e">
        <f>_xlfn.LET(
_xlpm.start,DATE(MitarbeiterFTE[[#This Row],[Jahr]],MitarbeiterFTE[[#This Row],[Monat]],1),
_xlpm.end,EOMONTH(_xlpm.start,0),
NETWORKDAYS(_xlpm.start,_xlpm.end))</f>
        <v>#NUM!</v>
      </c>
      <c r="AC667" s="318" t="e">
        <f>MitarbeiterFTE[[#This Row],[BWD]]-MitarbeiterFTE[[#This Row],[Sum Abwesend]]</f>
        <v>#NUM!</v>
      </c>
      <c r="AD667" s="318">
        <f>SUMIFS(MitarbeiterFTE[BWD],MitarbeiterFTE[Jahr],MitarbeiterFTE[[#This Row],[Jahr]],MitarbeiterFTE[Name],MitarbeiterFTE[[#This Row],[Name]])</f>
        <v>0</v>
      </c>
      <c r="AE667" s="318">
        <f>SUMIFS(MitarbeiterFTE[NWD],MitarbeiterFTE[Jahr],MitarbeiterFTE[[#This Row],[Jahr]],MitarbeiterFTE[Name],MitarbeiterFTE[[#This Row],[Name]])</f>
        <v>0</v>
      </c>
      <c r="AF667" s="15" t="str">
        <f>IF(MitarbeiterFTE[[#This Row],[HS]]="ja",2,IF(MitarbeiterFTE[[#This Row],[Tech]]="ja",1,IF(MitarbeiterFTE[[#This Row],[Sonst]]="ja",0,"input missing")))</f>
        <v>input missing</v>
      </c>
      <c r="AG667" s="130"/>
      <c r="AH667" s="117"/>
      <c r="AI667" s="408"/>
      <c r="AJ667" s="404"/>
      <c r="AK667" s="412"/>
      <c r="AL667" s="15" cm="1">
        <f t="array" ref="AL6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7" s="15" t="str">
        <f>IF(Table6[[#This Row],[FT/WE]]=2,"",Table6[[#This Row],[Name]]&amp;Table6[[#This Row],[Tag]])</f>
        <v/>
      </c>
      <c r="AN667" s="117"/>
      <c r="AP667" s="14" t="str">
        <f t="shared" si="22"/>
        <v/>
      </c>
      <c r="AQ667" s="14" t="str">
        <f t="shared" si="23"/>
        <v/>
      </c>
    </row>
    <row r="668" spans="1:43" ht="14.5">
      <c r="A668" s="117"/>
      <c r="B668" s="201"/>
      <c r="C668" s="209"/>
      <c r="D668" s="210"/>
      <c r="E668" s="131"/>
      <c r="F668" s="132"/>
      <c r="G668" s="131"/>
      <c r="H668" s="117"/>
      <c r="I668" s="201"/>
      <c r="J668" s="201"/>
      <c r="K668" s="202"/>
      <c r="L668" s="202"/>
      <c r="M668" s="202"/>
      <c r="N668" s="201"/>
      <c r="O668" s="201"/>
      <c r="P668" s="202"/>
      <c r="Q668" s="202"/>
      <c r="R668" s="207"/>
      <c r="S668" s="204" t="e">
        <f>_xlfn.LET(
_xlpm.ausLJ,_xlfn.XLOOKUP(MitarbeiterFTE[[#This Row],[Name]]&amp;"|"&amp;MitarbeiterFTE[[#This Row],[Jahr]]&amp;"|"&amp;MitarbeiterFTE[[#This Row],[Monat]],#REF!,#REF!,"not found",0,1),
IF(_xlpm.ausLJ="not found","input missing",_xlpm.ausLJ))</f>
        <v>#REF!</v>
      </c>
      <c r="T668" s="204" t="e">
        <f>_xlfn.LET(
_xlpm.ausLJ,_xlfn.XLOOKUP(MitarbeiterFTE[[#This Row],[Name]]&amp;"|"&amp;MitarbeiterFTE[[#This Row],[Jahr]]&amp;"|"&amp;MitarbeiterFTE[[#This Row],[Monat]],#REF!,#REF!,"not found",0,1),
IF(_xlpm.ausLJ="not found","input missing",_xlpm.ausLJ))</f>
        <v>#REF!</v>
      </c>
      <c r="U668" s="205"/>
      <c r="V668" s="40" t="str" cm="1">
        <f t="array" ref="V6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8" s="15" t="str">
        <f>_xlfn.LET(_xlpm.var,MitarbeiterFTE[[#This Row],[Name]]&amp;"|"&amp;MitarbeiterFTE[[#This Row],[Vorhaben]]&amp;"|"&amp;MitarbeiterFTE[[#This Row],[Monat]]&amp;"|"&amp;MitarbeiterFTE[[#This Row],[Jahr]], IF(_xlpm.var="|||","input missing",_xlpm.var))</f>
        <v>input missing</v>
      </c>
      <c r="AB668" s="15" t="e">
        <f>_xlfn.LET(
_xlpm.start,DATE(MitarbeiterFTE[[#This Row],[Jahr]],MitarbeiterFTE[[#This Row],[Monat]],1),
_xlpm.end,EOMONTH(_xlpm.start,0),
NETWORKDAYS(_xlpm.start,_xlpm.end))</f>
        <v>#NUM!</v>
      </c>
      <c r="AC668" s="318" t="e">
        <f>MitarbeiterFTE[[#This Row],[BWD]]-MitarbeiterFTE[[#This Row],[Sum Abwesend]]</f>
        <v>#NUM!</v>
      </c>
      <c r="AD668" s="318">
        <f>SUMIFS(MitarbeiterFTE[BWD],MitarbeiterFTE[Jahr],MitarbeiterFTE[[#This Row],[Jahr]],MitarbeiterFTE[Name],MitarbeiterFTE[[#This Row],[Name]])</f>
        <v>0</v>
      </c>
      <c r="AE668" s="318">
        <f>SUMIFS(MitarbeiterFTE[NWD],MitarbeiterFTE[Jahr],MitarbeiterFTE[[#This Row],[Jahr]],MitarbeiterFTE[Name],MitarbeiterFTE[[#This Row],[Name]])</f>
        <v>0</v>
      </c>
      <c r="AF668" s="15" t="str">
        <f>IF(MitarbeiterFTE[[#This Row],[HS]]="ja",2,IF(MitarbeiterFTE[[#This Row],[Tech]]="ja",1,IF(MitarbeiterFTE[[#This Row],[Sonst]]="ja",0,"input missing")))</f>
        <v>input missing</v>
      </c>
      <c r="AG668" s="130"/>
      <c r="AH668" s="117"/>
      <c r="AI668" s="408"/>
      <c r="AJ668" s="404"/>
      <c r="AK668" s="412"/>
      <c r="AL668" s="15" cm="1">
        <f t="array" ref="AL6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8" s="15" t="str">
        <f>IF(Table6[[#This Row],[FT/WE]]=2,"",Table6[[#This Row],[Name]]&amp;Table6[[#This Row],[Tag]])</f>
        <v/>
      </c>
      <c r="AN668" s="117"/>
      <c r="AP668" s="14" t="str">
        <f t="shared" si="22"/>
        <v/>
      </c>
      <c r="AQ668" s="14" t="str">
        <f t="shared" si="23"/>
        <v/>
      </c>
    </row>
    <row r="669" spans="1:43" ht="14.5">
      <c r="A669" s="117"/>
      <c r="B669" s="201"/>
      <c r="C669" s="209"/>
      <c r="D669" s="210"/>
      <c r="E669" s="131"/>
      <c r="F669" s="132"/>
      <c r="G669" s="131"/>
      <c r="H669" s="117"/>
      <c r="I669" s="201"/>
      <c r="J669" s="201"/>
      <c r="K669" s="202"/>
      <c r="L669" s="202"/>
      <c r="M669" s="202"/>
      <c r="N669" s="201"/>
      <c r="O669" s="201"/>
      <c r="P669" s="202"/>
      <c r="Q669" s="202"/>
      <c r="R669" s="207"/>
      <c r="S669" s="204" t="e">
        <f>_xlfn.LET(
_xlpm.ausLJ,_xlfn.XLOOKUP(MitarbeiterFTE[[#This Row],[Name]]&amp;"|"&amp;MitarbeiterFTE[[#This Row],[Jahr]]&amp;"|"&amp;MitarbeiterFTE[[#This Row],[Monat]],#REF!,#REF!,"not found",0,1),
IF(_xlpm.ausLJ="not found","input missing",_xlpm.ausLJ))</f>
        <v>#REF!</v>
      </c>
      <c r="T669" s="204" t="e">
        <f>_xlfn.LET(
_xlpm.ausLJ,_xlfn.XLOOKUP(MitarbeiterFTE[[#This Row],[Name]]&amp;"|"&amp;MitarbeiterFTE[[#This Row],[Jahr]]&amp;"|"&amp;MitarbeiterFTE[[#This Row],[Monat]],#REF!,#REF!,"not found",0,1),
IF(_xlpm.ausLJ="not found","input missing",_xlpm.ausLJ))</f>
        <v>#REF!</v>
      </c>
      <c r="U669" s="205"/>
      <c r="V669" s="40" t="str" cm="1">
        <f t="array" ref="V6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69" s="15" t="str">
        <f>_xlfn.LET(_xlpm.var,MitarbeiterFTE[[#This Row],[Name]]&amp;"|"&amp;MitarbeiterFTE[[#This Row],[Vorhaben]]&amp;"|"&amp;MitarbeiterFTE[[#This Row],[Monat]]&amp;"|"&amp;MitarbeiterFTE[[#This Row],[Jahr]], IF(_xlpm.var="|||","input missing",_xlpm.var))</f>
        <v>input missing</v>
      </c>
      <c r="AB669" s="15" t="e">
        <f>_xlfn.LET(
_xlpm.start,DATE(MitarbeiterFTE[[#This Row],[Jahr]],MitarbeiterFTE[[#This Row],[Monat]],1),
_xlpm.end,EOMONTH(_xlpm.start,0),
NETWORKDAYS(_xlpm.start,_xlpm.end))</f>
        <v>#NUM!</v>
      </c>
      <c r="AC669" s="318" t="e">
        <f>MitarbeiterFTE[[#This Row],[BWD]]-MitarbeiterFTE[[#This Row],[Sum Abwesend]]</f>
        <v>#NUM!</v>
      </c>
      <c r="AD669" s="318">
        <f>SUMIFS(MitarbeiterFTE[BWD],MitarbeiterFTE[Jahr],MitarbeiterFTE[[#This Row],[Jahr]],MitarbeiterFTE[Name],MitarbeiterFTE[[#This Row],[Name]])</f>
        <v>0</v>
      </c>
      <c r="AE669" s="318">
        <f>SUMIFS(MitarbeiterFTE[NWD],MitarbeiterFTE[Jahr],MitarbeiterFTE[[#This Row],[Jahr]],MitarbeiterFTE[Name],MitarbeiterFTE[[#This Row],[Name]])</f>
        <v>0</v>
      </c>
      <c r="AF669" s="15" t="str">
        <f>IF(MitarbeiterFTE[[#This Row],[HS]]="ja",2,IF(MitarbeiterFTE[[#This Row],[Tech]]="ja",1,IF(MitarbeiterFTE[[#This Row],[Sonst]]="ja",0,"input missing")))</f>
        <v>input missing</v>
      </c>
      <c r="AG669" s="130"/>
      <c r="AH669" s="117"/>
      <c r="AI669" s="408"/>
      <c r="AJ669" s="404"/>
      <c r="AK669" s="412"/>
      <c r="AL669" s="15" cm="1">
        <f t="array" ref="AL6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69" s="15" t="str">
        <f>IF(Table6[[#This Row],[FT/WE]]=2,"",Table6[[#This Row],[Name]]&amp;Table6[[#This Row],[Tag]])</f>
        <v/>
      </c>
      <c r="AN669" s="117"/>
      <c r="AP669" s="14" t="str">
        <f t="shared" si="22"/>
        <v/>
      </c>
      <c r="AQ669" s="14" t="str">
        <f t="shared" si="23"/>
        <v/>
      </c>
    </row>
    <row r="670" spans="1:43" ht="14.5">
      <c r="A670" s="117"/>
      <c r="B670" s="201"/>
      <c r="C670" s="209"/>
      <c r="D670" s="210"/>
      <c r="E670" s="131"/>
      <c r="F670" s="132"/>
      <c r="G670" s="131"/>
      <c r="H670" s="117"/>
      <c r="I670" s="201"/>
      <c r="J670" s="201"/>
      <c r="K670" s="202"/>
      <c r="L670" s="202"/>
      <c r="M670" s="202"/>
      <c r="N670" s="201"/>
      <c r="O670" s="201"/>
      <c r="P670" s="202"/>
      <c r="Q670" s="202"/>
      <c r="R670" s="207"/>
      <c r="S670" s="204" t="e">
        <f>_xlfn.LET(
_xlpm.ausLJ,_xlfn.XLOOKUP(MitarbeiterFTE[[#This Row],[Name]]&amp;"|"&amp;MitarbeiterFTE[[#This Row],[Jahr]]&amp;"|"&amp;MitarbeiterFTE[[#This Row],[Monat]],#REF!,#REF!,"not found",0,1),
IF(_xlpm.ausLJ="not found","input missing",_xlpm.ausLJ))</f>
        <v>#REF!</v>
      </c>
      <c r="T670" s="204" t="e">
        <f>_xlfn.LET(
_xlpm.ausLJ,_xlfn.XLOOKUP(MitarbeiterFTE[[#This Row],[Name]]&amp;"|"&amp;MitarbeiterFTE[[#This Row],[Jahr]]&amp;"|"&amp;MitarbeiterFTE[[#This Row],[Monat]],#REF!,#REF!,"not found",0,1),
IF(_xlpm.ausLJ="not found","input missing",_xlpm.ausLJ))</f>
        <v>#REF!</v>
      </c>
      <c r="U670" s="205"/>
      <c r="V670" s="40" t="str" cm="1">
        <f t="array" ref="V6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0" s="15" t="str">
        <f>_xlfn.LET(_xlpm.var,MitarbeiterFTE[[#This Row],[Name]]&amp;"|"&amp;MitarbeiterFTE[[#This Row],[Vorhaben]]&amp;"|"&amp;MitarbeiterFTE[[#This Row],[Monat]]&amp;"|"&amp;MitarbeiterFTE[[#This Row],[Jahr]], IF(_xlpm.var="|||","input missing",_xlpm.var))</f>
        <v>input missing</v>
      </c>
      <c r="AB670" s="15" t="e">
        <f>_xlfn.LET(
_xlpm.start,DATE(MitarbeiterFTE[[#This Row],[Jahr]],MitarbeiterFTE[[#This Row],[Monat]],1),
_xlpm.end,EOMONTH(_xlpm.start,0),
NETWORKDAYS(_xlpm.start,_xlpm.end))</f>
        <v>#NUM!</v>
      </c>
      <c r="AC670" s="318" t="e">
        <f>MitarbeiterFTE[[#This Row],[BWD]]-MitarbeiterFTE[[#This Row],[Sum Abwesend]]</f>
        <v>#NUM!</v>
      </c>
      <c r="AD670" s="318">
        <f>SUMIFS(MitarbeiterFTE[BWD],MitarbeiterFTE[Jahr],MitarbeiterFTE[[#This Row],[Jahr]],MitarbeiterFTE[Name],MitarbeiterFTE[[#This Row],[Name]])</f>
        <v>0</v>
      </c>
      <c r="AE670" s="318">
        <f>SUMIFS(MitarbeiterFTE[NWD],MitarbeiterFTE[Jahr],MitarbeiterFTE[[#This Row],[Jahr]],MitarbeiterFTE[Name],MitarbeiterFTE[[#This Row],[Name]])</f>
        <v>0</v>
      </c>
      <c r="AF670" s="15" t="str">
        <f>IF(MitarbeiterFTE[[#This Row],[HS]]="ja",2,IF(MitarbeiterFTE[[#This Row],[Tech]]="ja",1,IF(MitarbeiterFTE[[#This Row],[Sonst]]="ja",0,"input missing")))</f>
        <v>input missing</v>
      </c>
      <c r="AG670" s="130"/>
      <c r="AH670" s="117"/>
      <c r="AI670" s="408"/>
      <c r="AJ670" s="404"/>
      <c r="AK670" s="412"/>
      <c r="AL670" s="15" cm="1">
        <f t="array" ref="AL6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0" s="15" t="str">
        <f>IF(Table6[[#This Row],[FT/WE]]=2,"",Table6[[#This Row],[Name]]&amp;Table6[[#This Row],[Tag]])</f>
        <v/>
      </c>
      <c r="AN670" s="117"/>
      <c r="AP670" s="14" t="str">
        <f t="shared" si="22"/>
        <v/>
      </c>
      <c r="AQ670" s="14" t="str">
        <f t="shared" si="23"/>
        <v/>
      </c>
    </row>
    <row r="671" spans="1:43" ht="14.5">
      <c r="A671" s="117"/>
      <c r="B671" s="201"/>
      <c r="C671" s="209"/>
      <c r="D671" s="210"/>
      <c r="E671" s="131"/>
      <c r="F671" s="132"/>
      <c r="G671" s="131"/>
      <c r="H671" s="117"/>
      <c r="I671" s="201"/>
      <c r="J671" s="201"/>
      <c r="K671" s="202"/>
      <c r="L671" s="202"/>
      <c r="M671" s="202"/>
      <c r="N671" s="201"/>
      <c r="O671" s="201"/>
      <c r="P671" s="202"/>
      <c r="Q671" s="202"/>
      <c r="R671" s="207"/>
      <c r="S671" s="204" t="e">
        <f>_xlfn.LET(
_xlpm.ausLJ,_xlfn.XLOOKUP(MitarbeiterFTE[[#This Row],[Name]]&amp;"|"&amp;MitarbeiterFTE[[#This Row],[Jahr]]&amp;"|"&amp;MitarbeiterFTE[[#This Row],[Monat]],#REF!,#REF!,"not found",0,1),
IF(_xlpm.ausLJ="not found","input missing",_xlpm.ausLJ))</f>
        <v>#REF!</v>
      </c>
      <c r="T671" s="204" t="e">
        <f>_xlfn.LET(
_xlpm.ausLJ,_xlfn.XLOOKUP(MitarbeiterFTE[[#This Row],[Name]]&amp;"|"&amp;MitarbeiterFTE[[#This Row],[Jahr]]&amp;"|"&amp;MitarbeiterFTE[[#This Row],[Monat]],#REF!,#REF!,"not found",0,1),
IF(_xlpm.ausLJ="not found","input missing",_xlpm.ausLJ))</f>
        <v>#REF!</v>
      </c>
      <c r="U671" s="205"/>
      <c r="V671" s="40" t="str" cm="1">
        <f t="array" ref="V6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1" s="15" t="str">
        <f>_xlfn.LET(_xlpm.var,MitarbeiterFTE[[#This Row],[Name]]&amp;"|"&amp;MitarbeiterFTE[[#This Row],[Vorhaben]]&amp;"|"&amp;MitarbeiterFTE[[#This Row],[Monat]]&amp;"|"&amp;MitarbeiterFTE[[#This Row],[Jahr]], IF(_xlpm.var="|||","input missing",_xlpm.var))</f>
        <v>input missing</v>
      </c>
      <c r="AB671" s="15" t="e">
        <f>_xlfn.LET(
_xlpm.start,DATE(MitarbeiterFTE[[#This Row],[Jahr]],MitarbeiterFTE[[#This Row],[Monat]],1),
_xlpm.end,EOMONTH(_xlpm.start,0),
NETWORKDAYS(_xlpm.start,_xlpm.end))</f>
        <v>#NUM!</v>
      </c>
      <c r="AC671" s="318" t="e">
        <f>MitarbeiterFTE[[#This Row],[BWD]]-MitarbeiterFTE[[#This Row],[Sum Abwesend]]</f>
        <v>#NUM!</v>
      </c>
      <c r="AD671" s="318">
        <f>SUMIFS(MitarbeiterFTE[BWD],MitarbeiterFTE[Jahr],MitarbeiterFTE[[#This Row],[Jahr]],MitarbeiterFTE[Name],MitarbeiterFTE[[#This Row],[Name]])</f>
        <v>0</v>
      </c>
      <c r="AE671" s="318">
        <f>SUMIFS(MitarbeiterFTE[NWD],MitarbeiterFTE[Jahr],MitarbeiterFTE[[#This Row],[Jahr]],MitarbeiterFTE[Name],MitarbeiterFTE[[#This Row],[Name]])</f>
        <v>0</v>
      </c>
      <c r="AF671" s="15" t="str">
        <f>IF(MitarbeiterFTE[[#This Row],[HS]]="ja",2,IF(MitarbeiterFTE[[#This Row],[Tech]]="ja",1,IF(MitarbeiterFTE[[#This Row],[Sonst]]="ja",0,"input missing")))</f>
        <v>input missing</v>
      </c>
      <c r="AG671" s="130"/>
      <c r="AH671" s="117"/>
      <c r="AI671" s="408"/>
      <c r="AJ671" s="404"/>
      <c r="AK671" s="412"/>
      <c r="AL671" s="15" cm="1">
        <f t="array" ref="AL6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1" s="15" t="str">
        <f>IF(Table6[[#This Row],[FT/WE]]=2,"",Table6[[#This Row],[Name]]&amp;Table6[[#This Row],[Tag]])</f>
        <v/>
      </c>
      <c r="AN671" s="117"/>
      <c r="AP671" s="14" t="str">
        <f t="shared" si="22"/>
        <v/>
      </c>
      <c r="AQ671" s="14" t="str">
        <f t="shared" si="23"/>
        <v/>
      </c>
    </row>
    <row r="672" spans="1:43" ht="14.5">
      <c r="A672" s="117"/>
      <c r="B672" s="201"/>
      <c r="C672" s="209"/>
      <c r="D672" s="210"/>
      <c r="E672" s="131"/>
      <c r="F672" s="132"/>
      <c r="G672" s="131"/>
      <c r="H672" s="117"/>
      <c r="I672" s="201"/>
      <c r="J672" s="201"/>
      <c r="K672" s="202"/>
      <c r="L672" s="202"/>
      <c r="M672" s="202"/>
      <c r="N672" s="201"/>
      <c r="O672" s="201"/>
      <c r="P672" s="202"/>
      <c r="Q672" s="202"/>
      <c r="R672" s="207"/>
      <c r="S672" s="204" t="e">
        <f>_xlfn.LET(
_xlpm.ausLJ,_xlfn.XLOOKUP(MitarbeiterFTE[[#This Row],[Name]]&amp;"|"&amp;MitarbeiterFTE[[#This Row],[Jahr]]&amp;"|"&amp;MitarbeiterFTE[[#This Row],[Monat]],#REF!,#REF!,"not found",0,1),
IF(_xlpm.ausLJ="not found","input missing",_xlpm.ausLJ))</f>
        <v>#REF!</v>
      </c>
      <c r="T672" s="204" t="e">
        <f>_xlfn.LET(
_xlpm.ausLJ,_xlfn.XLOOKUP(MitarbeiterFTE[[#This Row],[Name]]&amp;"|"&amp;MitarbeiterFTE[[#This Row],[Jahr]]&amp;"|"&amp;MitarbeiterFTE[[#This Row],[Monat]],#REF!,#REF!,"not found",0,1),
IF(_xlpm.ausLJ="not found","input missing",_xlpm.ausLJ))</f>
        <v>#REF!</v>
      </c>
      <c r="U672" s="205"/>
      <c r="V672" s="40" t="str" cm="1">
        <f t="array" ref="V6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2" s="15" t="str">
        <f>_xlfn.LET(_xlpm.var,MitarbeiterFTE[[#This Row],[Name]]&amp;"|"&amp;MitarbeiterFTE[[#This Row],[Vorhaben]]&amp;"|"&amp;MitarbeiterFTE[[#This Row],[Monat]]&amp;"|"&amp;MitarbeiterFTE[[#This Row],[Jahr]], IF(_xlpm.var="|||","input missing",_xlpm.var))</f>
        <v>input missing</v>
      </c>
      <c r="AB672" s="15" t="e">
        <f>_xlfn.LET(
_xlpm.start,DATE(MitarbeiterFTE[[#This Row],[Jahr]],MitarbeiterFTE[[#This Row],[Monat]],1),
_xlpm.end,EOMONTH(_xlpm.start,0),
NETWORKDAYS(_xlpm.start,_xlpm.end))</f>
        <v>#NUM!</v>
      </c>
      <c r="AC672" s="318" t="e">
        <f>MitarbeiterFTE[[#This Row],[BWD]]-MitarbeiterFTE[[#This Row],[Sum Abwesend]]</f>
        <v>#NUM!</v>
      </c>
      <c r="AD672" s="318">
        <f>SUMIFS(MitarbeiterFTE[BWD],MitarbeiterFTE[Jahr],MitarbeiterFTE[[#This Row],[Jahr]],MitarbeiterFTE[Name],MitarbeiterFTE[[#This Row],[Name]])</f>
        <v>0</v>
      </c>
      <c r="AE672" s="318">
        <f>SUMIFS(MitarbeiterFTE[NWD],MitarbeiterFTE[Jahr],MitarbeiterFTE[[#This Row],[Jahr]],MitarbeiterFTE[Name],MitarbeiterFTE[[#This Row],[Name]])</f>
        <v>0</v>
      </c>
      <c r="AF672" s="15" t="str">
        <f>IF(MitarbeiterFTE[[#This Row],[HS]]="ja",2,IF(MitarbeiterFTE[[#This Row],[Tech]]="ja",1,IF(MitarbeiterFTE[[#This Row],[Sonst]]="ja",0,"input missing")))</f>
        <v>input missing</v>
      </c>
      <c r="AG672" s="130"/>
      <c r="AH672" s="117"/>
      <c r="AI672" s="408"/>
      <c r="AJ672" s="404"/>
      <c r="AK672" s="412"/>
      <c r="AL672" s="15" cm="1">
        <f t="array" ref="AL6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2" s="15" t="str">
        <f>IF(Table6[[#This Row],[FT/WE]]=2,"",Table6[[#This Row],[Name]]&amp;Table6[[#This Row],[Tag]])</f>
        <v/>
      </c>
      <c r="AN672" s="117"/>
      <c r="AP672" s="14" t="str">
        <f t="shared" si="22"/>
        <v/>
      </c>
      <c r="AQ672" s="14" t="str">
        <f t="shared" si="23"/>
        <v/>
      </c>
    </row>
    <row r="673" spans="1:43" ht="14.5">
      <c r="A673" s="117"/>
      <c r="B673" s="201"/>
      <c r="C673" s="209"/>
      <c r="D673" s="210"/>
      <c r="E673" s="131"/>
      <c r="F673" s="132"/>
      <c r="G673" s="131"/>
      <c r="H673" s="117"/>
      <c r="I673" s="201"/>
      <c r="J673" s="201"/>
      <c r="K673" s="202"/>
      <c r="L673" s="202"/>
      <c r="M673" s="202"/>
      <c r="N673" s="201"/>
      <c r="O673" s="201"/>
      <c r="P673" s="202"/>
      <c r="Q673" s="202"/>
      <c r="R673" s="207"/>
      <c r="S673" s="204" t="e">
        <f>_xlfn.LET(
_xlpm.ausLJ,_xlfn.XLOOKUP(MitarbeiterFTE[[#This Row],[Name]]&amp;"|"&amp;MitarbeiterFTE[[#This Row],[Jahr]]&amp;"|"&amp;MitarbeiterFTE[[#This Row],[Monat]],#REF!,#REF!,"not found",0,1),
IF(_xlpm.ausLJ="not found","input missing",_xlpm.ausLJ))</f>
        <v>#REF!</v>
      </c>
      <c r="T673" s="204" t="e">
        <f>_xlfn.LET(
_xlpm.ausLJ,_xlfn.XLOOKUP(MitarbeiterFTE[[#This Row],[Name]]&amp;"|"&amp;MitarbeiterFTE[[#This Row],[Jahr]]&amp;"|"&amp;MitarbeiterFTE[[#This Row],[Monat]],#REF!,#REF!,"not found",0,1),
IF(_xlpm.ausLJ="not found","input missing",_xlpm.ausLJ))</f>
        <v>#REF!</v>
      </c>
      <c r="U673" s="205"/>
      <c r="V673" s="40" t="str" cm="1">
        <f t="array" ref="V6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3" s="15" t="str">
        <f>_xlfn.LET(_xlpm.var,MitarbeiterFTE[[#This Row],[Name]]&amp;"|"&amp;MitarbeiterFTE[[#This Row],[Vorhaben]]&amp;"|"&amp;MitarbeiterFTE[[#This Row],[Monat]]&amp;"|"&amp;MitarbeiterFTE[[#This Row],[Jahr]], IF(_xlpm.var="|||","input missing",_xlpm.var))</f>
        <v>input missing</v>
      </c>
      <c r="AB673" s="15" t="e">
        <f>_xlfn.LET(
_xlpm.start,DATE(MitarbeiterFTE[[#This Row],[Jahr]],MitarbeiterFTE[[#This Row],[Monat]],1),
_xlpm.end,EOMONTH(_xlpm.start,0),
NETWORKDAYS(_xlpm.start,_xlpm.end))</f>
        <v>#NUM!</v>
      </c>
      <c r="AC673" s="318" t="e">
        <f>MitarbeiterFTE[[#This Row],[BWD]]-MitarbeiterFTE[[#This Row],[Sum Abwesend]]</f>
        <v>#NUM!</v>
      </c>
      <c r="AD673" s="318">
        <f>SUMIFS(MitarbeiterFTE[BWD],MitarbeiterFTE[Jahr],MitarbeiterFTE[[#This Row],[Jahr]],MitarbeiterFTE[Name],MitarbeiterFTE[[#This Row],[Name]])</f>
        <v>0</v>
      </c>
      <c r="AE673" s="318">
        <f>SUMIFS(MitarbeiterFTE[NWD],MitarbeiterFTE[Jahr],MitarbeiterFTE[[#This Row],[Jahr]],MitarbeiterFTE[Name],MitarbeiterFTE[[#This Row],[Name]])</f>
        <v>0</v>
      </c>
      <c r="AF673" s="15" t="str">
        <f>IF(MitarbeiterFTE[[#This Row],[HS]]="ja",2,IF(MitarbeiterFTE[[#This Row],[Tech]]="ja",1,IF(MitarbeiterFTE[[#This Row],[Sonst]]="ja",0,"input missing")))</f>
        <v>input missing</v>
      </c>
      <c r="AG673" s="130"/>
      <c r="AH673" s="117"/>
      <c r="AI673" s="408"/>
      <c r="AJ673" s="404"/>
      <c r="AK673" s="412"/>
      <c r="AL673" s="15" cm="1">
        <f t="array" ref="AL6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3" s="15" t="str">
        <f>IF(Table6[[#This Row],[FT/WE]]=2,"",Table6[[#This Row],[Name]]&amp;Table6[[#This Row],[Tag]])</f>
        <v/>
      </c>
      <c r="AN673" s="117"/>
      <c r="AP673" s="14" t="str">
        <f t="shared" si="22"/>
        <v/>
      </c>
      <c r="AQ673" s="14" t="str">
        <f t="shared" si="23"/>
        <v/>
      </c>
    </row>
    <row r="674" spans="1:43" ht="14.5">
      <c r="A674" s="117"/>
      <c r="B674" s="201"/>
      <c r="C674" s="209"/>
      <c r="D674" s="210"/>
      <c r="E674" s="131"/>
      <c r="F674" s="132"/>
      <c r="G674" s="131"/>
      <c r="H674" s="117"/>
      <c r="I674" s="201"/>
      <c r="J674" s="201"/>
      <c r="K674" s="202"/>
      <c r="L674" s="202"/>
      <c r="M674" s="202"/>
      <c r="N674" s="201"/>
      <c r="O674" s="201"/>
      <c r="P674" s="202"/>
      <c r="Q674" s="202"/>
      <c r="R674" s="207"/>
      <c r="S674" s="204" t="e">
        <f>_xlfn.LET(
_xlpm.ausLJ,_xlfn.XLOOKUP(MitarbeiterFTE[[#This Row],[Name]]&amp;"|"&amp;MitarbeiterFTE[[#This Row],[Jahr]]&amp;"|"&amp;MitarbeiterFTE[[#This Row],[Monat]],#REF!,#REF!,"not found",0,1),
IF(_xlpm.ausLJ="not found","input missing",_xlpm.ausLJ))</f>
        <v>#REF!</v>
      </c>
      <c r="T674" s="204" t="e">
        <f>_xlfn.LET(
_xlpm.ausLJ,_xlfn.XLOOKUP(MitarbeiterFTE[[#This Row],[Name]]&amp;"|"&amp;MitarbeiterFTE[[#This Row],[Jahr]]&amp;"|"&amp;MitarbeiterFTE[[#This Row],[Monat]],#REF!,#REF!,"not found",0,1),
IF(_xlpm.ausLJ="not found","input missing",_xlpm.ausLJ))</f>
        <v>#REF!</v>
      </c>
      <c r="U674" s="205"/>
      <c r="V674" s="40" t="str" cm="1">
        <f t="array" ref="V6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4" s="15" t="str">
        <f>_xlfn.LET(_xlpm.var,MitarbeiterFTE[[#This Row],[Name]]&amp;"|"&amp;MitarbeiterFTE[[#This Row],[Vorhaben]]&amp;"|"&amp;MitarbeiterFTE[[#This Row],[Monat]]&amp;"|"&amp;MitarbeiterFTE[[#This Row],[Jahr]], IF(_xlpm.var="|||","input missing",_xlpm.var))</f>
        <v>input missing</v>
      </c>
      <c r="AB674" s="15" t="e">
        <f>_xlfn.LET(
_xlpm.start,DATE(MitarbeiterFTE[[#This Row],[Jahr]],MitarbeiterFTE[[#This Row],[Monat]],1),
_xlpm.end,EOMONTH(_xlpm.start,0),
NETWORKDAYS(_xlpm.start,_xlpm.end))</f>
        <v>#NUM!</v>
      </c>
      <c r="AC674" s="318" t="e">
        <f>MitarbeiterFTE[[#This Row],[BWD]]-MitarbeiterFTE[[#This Row],[Sum Abwesend]]</f>
        <v>#NUM!</v>
      </c>
      <c r="AD674" s="318">
        <f>SUMIFS(MitarbeiterFTE[BWD],MitarbeiterFTE[Jahr],MitarbeiterFTE[[#This Row],[Jahr]],MitarbeiterFTE[Name],MitarbeiterFTE[[#This Row],[Name]])</f>
        <v>0</v>
      </c>
      <c r="AE674" s="318">
        <f>SUMIFS(MitarbeiterFTE[NWD],MitarbeiterFTE[Jahr],MitarbeiterFTE[[#This Row],[Jahr]],MitarbeiterFTE[Name],MitarbeiterFTE[[#This Row],[Name]])</f>
        <v>0</v>
      </c>
      <c r="AF674" s="15" t="str">
        <f>IF(MitarbeiterFTE[[#This Row],[HS]]="ja",2,IF(MitarbeiterFTE[[#This Row],[Tech]]="ja",1,IF(MitarbeiterFTE[[#This Row],[Sonst]]="ja",0,"input missing")))</f>
        <v>input missing</v>
      </c>
      <c r="AG674" s="130"/>
      <c r="AH674" s="117"/>
      <c r="AI674" s="408"/>
      <c r="AJ674" s="404"/>
      <c r="AK674" s="412"/>
      <c r="AL674" s="15" cm="1">
        <f t="array" ref="AL6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4" s="15" t="str">
        <f>IF(Table6[[#This Row],[FT/WE]]=2,"",Table6[[#This Row],[Name]]&amp;Table6[[#This Row],[Tag]])</f>
        <v/>
      </c>
      <c r="AN674" s="117"/>
      <c r="AP674" s="14" t="str">
        <f t="shared" si="22"/>
        <v/>
      </c>
      <c r="AQ674" s="14" t="str">
        <f t="shared" si="23"/>
        <v/>
      </c>
    </row>
    <row r="675" spans="1:43" ht="14.5">
      <c r="A675" s="117"/>
      <c r="B675" s="201"/>
      <c r="C675" s="209"/>
      <c r="D675" s="210"/>
      <c r="E675" s="131"/>
      <c r="F675" s="132"/>
      <c r="G675" s="131"/>
      <c r="H675" s="117"/>
      <c r="I675" s="201"/>
      <c r="J675" s="201"/>
      <c r="K675" s="202"/>
      <c r="L675" s="202"/>
      <c r="M675" s="202"/>
      <c r="N675" s="201"/>
      <c r="O675" s="201"/>
      <c r="P675" s="202"/>
      <c r="Q675" s="202"/>
      <c r="R675" s="207"/>
      <c r="S675" s="204" t="e">
        <f>_xlfn.LET(
_xlpm.ausLJ,_xlfn.XLOOKUP(MitarbeiterFTE[[#This Row],[Name]]&amp;"|"&amp;MitarbeiterFTE[[#This Row],[Jahr]]&amp;"|"&amp;MitarbeiterFTE[[#This Row],[Monat]],#REF!,#REF!,"not found",0,1),
IF(_xlpm.ausLJ="not found","input missing",_xlpm.ausLJ))</f>
        <v>#REF!</v>
      </c>
      <c r="T675" s="204" t="e">
        <f>_xlfn.LET(
_xlpm.ausLJ,_xlfn.XLOOKUP(MitarbeiterFTE[[#This Row],[Name]]&amp;"|"&amp;MitarbeiterFTE[[#This Row],[Jahr]]&amp;"|"&amp;MitarbeiterFTE[[#This Row],[Monat]],#REF!,#REF!,"not found",0,1),
IF(_xlpm.ausLJ="not found","input missing",_xlpm.ausLJ))</f>
        <v>#REF!</v>
      </c>
      <c r="U675" s="205"/>
      <c r="V675" s="40" t="str" cm="1">
        <f t="array" ref="V6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5" s="15" t="str">
        <f>_xlfn.LET(_xlpm.var,MitarbeiterFTE[[#This Row],[Name]]&amp;"|"&amp;MitarbeiterFTE[[#This Row],[Vorhaben]]&amp;"|"&amp;MitarbeiterFTE[[#This Row],[Monat]]&amp;"|"&amp;MitarbeiterFTE[[#This Row],[Jahr]], IF(_xlpm.var="|||","input missing",_xlpm.var))</f>
        <v>input missing</v>
      </c>
      <c r="AB675" s="15" t="e">
        <f>_xlfn.LET(
_xlpm.start,DATE(MitarbeiterFTE[[#This Row],[Jahr]],MitarbeiterFTE[[#This Row],[Monat]],1),
_xlpm.end,EOMONTH(_xlpm.start,0),
NETWORKDAYS(_xlpm.start,_xlpm.end))</f>
        <v>#NUM!</v>
      </c>
      <c r="AC675" s="318" t="e">
        <f>MitarbeiterFTE[[#This Row],[BWD]]-MitarbeiterFTE[[#This Row],[Sum Abwesend]]</f>
        <v>#NUM!</v>
      </c>
      <c r="AD675" s="318">
        <f>SUMIFS(MitarbeiterFTE[BWD],MitarbeiterFTE[Jahr],MitarbeiterFTE[[#This Row],[Jahr]],MitarbeiterFTE[Name],MitarbeiterFTE[[#This Row],[Name]])</f>
        <v>0</v>
      </c>
      <c r="AE675" s="318">
        <f>SUMIFS(MitarbeiterFTE[NWD],MitarbeiterFTE[Jahr],MitarbeiterFTE[[#This Row],[Jahr]],MitarbeiterFTE[Name],MitarbeiterFTE[[#This Row],[Name]])</f>
        <v>0</v>
      </c>
      <c r="AF675" s="15" t="str">
        <f>IF(MitarbeiterFTE[[#This Row],[HS]]="ja",2,IF(MitarbeiterFTE[[#This Row],[Tech]]="ja",1,IF(MitarbeiterFTE[[#This Row],[Sonst]]="ja",0,"input missing")))</f>
        <v>input missing</v>
      </c>
      <c r="AG675" s="130"/>
      <c r="AH675" s="117"/>
      <c r="AI675" s="408"/>
      <c r="AJ675" s="404"/>
      <c r="AK675" s="412"/>
      <c r="AL675" s="15" cm="1">
        <f t="array" ref="AL6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5" s="15" t="str">
        <f>IF(Table6[[#This Row],[FT/WE]]=2,"",Table6[[#This Row],[Name]]&amp;Table6[[#This Row],[Tag]])</f>
        <v/>
      </c>
      <c r="AN675" s="117"/>
      <c r="AP675" s="14" t="str">
        <f t="shared" si="22"/>
        <v/>
      </c>
      <c r="AQ675" s="14" t="str">
        <f t="shared" si="23"/>
        <v/>
      </c>
    </row>
    <row r="676" spans="1:43" ht="14.5">
      <c r="A676" s="117"/>
      <c r="B676" s="201"/>
      <c r="C676" s="209"/>
      <c r="D676" s="210"/>
      <c r="E676" s="131"/>
      <c r="F676" s="132"/>
      <c r="G676" s="131"/>
      <c r="H676" s="117"/>
      <c r="I676" s="201"/>
      <c r="J676" s="201"/>
      <c r="K676" s="202"/>
      <c r="L676" s="202"/>
      <c r="M676" s="202"/>
      <c r="N676" s="201"/>
      <c r="O676" s="201"/>
      <c r="P676" s="202"/>
      <c r="Q676" s="202"/>
      <c r="R676" s="207"/>
      <c r="S676" s="204" t="e">
        <f>_xlfn.LET(
_xlpm.ausLJ,_xlfn.XLOOKUP(MitarbeiterFTE[[#This Row],[Name]]&amp;"|"&amp;MitarbeiterFTE[[#This Row],[Jahr]]&amp;"|"&amp;MitarbeiterFTE[[#This Row],[Monat]],#REF!,#REF!,"not found",0,1),
IF(_xlpm.ausLJ="not found","input missing",_xlpm.ausLJ))</f>
        <v>#REF!</v>
      </c>
      <c r="T676" s="204" t="e">
        <f>_xlfn.LET(
_xlpm.ausLJ,_xlfn.XLOOKUP(MitarbeiterFTE[[#This Row],[Name]]&amp;"|"&amp;MitarbeiterFTE[[#This Row],[Jahr]]&amp;"|"&amp;MitarbeiterFTE[[#This Row],[Monat]],#REF!,#REF!,"not found",0,1),
IF(_xlpm.ausLJ="not found","input missing",_xlpm.ausLJ))</f>
        <v>#REF!</v>
      </c>
      <c r="U676" s="205"/>
      <c r="V676" s="40" t="str" cm="1">
        <f t="array" ref="V6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6" s="15" t="str">
        <f>_xlfn.LET(_xlpm.var,MitarbeiterFTE[[#This Row],[Name]]&amp;"|"&amp;MitarbeiterFTE[[#This Row],[Vorhaben]]&amp;"|"&amp;MitarbeiterFTE[[#This Row],[Monat]]&amp;"|"&amp;MitarbeiterFTE[[#This Row],[Jahr]], IF(_xlpm.var="|||","input missing",_xlpm.var))</f>
        <v>input missing</v>
      </c>
      <c r="AB676" s="15" t="e">
        <f>_xlfn.LET(
_xlpm.start,DATE(MitarbeiterFTE[[#This Row],[Jahr]],MitarbeiterFTE[[#This Row],[Monat]],1),
_xlpm.end,EOMONTH(_xlpm.start,0),
NETWORKDAYS(_xlpm.start,_xlpm.end))</f>
        <v>#NUM!</v>
      </c>
      <c r="AC676" s="318" t="e">
        <f>MitarbeiterFTE[[#This Row],[BWD]]-MitarbeiterFTE[[#This Row],[Sum Abwesend]]</f>
        <v>#NUM!</v>
      </c>
      <c r="AD676" s="318">
        <f>SUMIFS(MitarbeiterFTE[BWD],MitarbeiterFTE[Jahr],MitarbeiterFTE[[#This Row],[Jahr]],MitarbeiterFTE[Name],MitarbeiterFTE[[#This Row],[Name]])</f>
        <v>0</v>
      </c>
      <c r="AE676" s="318">
        <f>SUMIFS(MitarbeiterFTE[NWD],MitarbeiterFTE[Jahr],MitarbeiterFTE[[#This Row],[Jahr]],MitarbeiterFTE[Name],MitarbeiterFTE[[#This Row],[Name]])</f>
        <v>0</v>
      </c>
      <c r="AF676" s="15" t="str">
        <f>IF(MitarbeiterFTE[[#This Row],[HS]]="ja",2,IF(MitarbeiterFTE[[#This Row],[Tech]]="ja",1,IF(MitarbeiterFTE[[#This Row],[Sonst]]="ja",0,"input missing")))</f>
        <v>input missing</v>
      </c>
      <c r="AG676" s="130"/>
      <c r="AH676" s="117"/>
      <c r="AI676" s="408"/>
      <c r="AJ676" s="404"/>
      <c r="AK676" s="412"/>
      <c r="AL676" s="15" cm="1">
        <f t="array" ref="AL6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6" s="15" t="str">
        <f>IF(Table6[[#This Row],[FT/WE]]=2,"",Table6[[#This Row],[Name]]&amp;Table6[[#This Row],[Tag]])</f>
        <v/>
      </c>
      <c r="AN676" s="117"/>
      <c r="AP676" s="14" t="str">
        <f t="shared" si="22"/>
        <v/>
      </c>
      <c r="AQ676" s="14" t="str">
        <f t="shared" si="23"/>
        <v/>
      </c>
    </row>
    <row r="677" spans="1:43" ht="14.5">
      <c r="A677" s="117"/>
      <c r="B677" s="201"/>
      <c r="C677" s="209"/>
      <c r="D677" s="210"/>
      <c r="E677" s="131"/>
      <c r="F677" s="132"/>
      <c r="G677" s="131"/>
      <c r="H677" s="117"/>
      <c r="I677" s="201"/>
      <c r="J677" s="201"/>
      <c r="K677" s="202"/>
      <c r="L677" s="202"/>
      <c r="M677" s="202"/>
      <c r="N677" s="201"/>
      <c r="O677" s="201"/>
      <c r="P677" s="202"/>
      <c r="Q677" s="202"/>
      <c r="R677" s="207"/>
      <c r="S677" s="204" t="e">
        <f>_xlfn.LET(
_xlpm.ausLJ,_xlfn.XLOOKUP(MitarbeiterFTE[[#This Row],[Name]]&amp;"|"&amp;MitarbeiterFTE[[#This Row],[Jahr]]&amp;"|"&amp;MitarbeiterFTE[[#This Row],[Monat]],#REF!,#REF!,"not found",0,1),
IF(_xlpm.ausLJ="not found","input missing",_xlpm.ausLJ))</f>
        <v>#REF!</v>
      </c>
      <c r="T677" s="204" t="e">
        <f>_xlfn.LET(
_xlpm.ausLJ,_xlfn.XLOOKUP(MitarbeiterFTE[[#This Row],[Name]]&amp;"|"&amp;MitarbeiterFTE[[#This Row],[Jahr]]&amp;"|"&amp;MitarbeiterFTE[[#This Row],[Monat]],#REF!,#REF!,"not found",0,1),
IF(_xlpm.ausLJ="not found","input missing",_xlpm.ausLJ))</f>
        <v>#REF!</v>
      </c>
      <c r="U677" s="205"/>
      <c r="V677" s="40" t="str" cm="1">
        <f t="array" ref="V6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7" s="15" t="str">
        <f>_xlfn.LET(_xlpm.var,MitarbeiterFTE[[#This Row],[Name]]&amp;"|"&amp;MitarbeiterFTE[[#This Row],[Vorhaben]]&amp;"|"&amp;MitarbeiterFTE[[#This Row],[Monat]]&amp;"|"&amp;MitarbeiterFTE[[#This Row],[Jahr]], IF(_xlpm.var="|||","input missing",_xlpm.var))</f>
        <v>input missing</v>
      </c>
      <c r="AB677" s="15" t="e">
        <f>_xlfn.LET(
_xlpm.start,DATE(MitarbeiterFTE[[#This Row],[Jahr]],MitarbeiterFTE[[#This Row],[Monat]],1),
_xlpm.end,EOMONTH(_xlpm.start,0),
NETWORKDAYS(_xlpm.start,_xlpm.end))</f>
        <v>#NUM!</v>
      </c>
      <c r="AC677" s="318" t="e">
        <f>MitarbeiterFTE[[#This Row],[BWD]]-MitarbeiterFTE[[#This Row],[Sum Abwesend]]</f>
        <v>#NUM!</v>
      </c>
      <c r="AD677" s="318">
        <f>SUMIFS(MitarbeiterFTE[BWD],MitarbeiterFTE[Jahr],MitarbeiterFTE[[#This Row],[Jahr]],MitarbeiterFTE[Name],MitarbeiterFTE[[#This Row],[Name]])</f>
        <v>0</v>
      </c>
      <c r="AE677" s="318">
        <f>SUMIFS(MitarbeiterFTE[NWD],MitarbeiterFTE[Jahr],MitarbeiterFTE[[#This Row],[Jahr]],MitarbeiterFTE[Name],MitarbeiterFTE[[#This Row],[Name]])</f>
        <v>0</v>
      </c>
      <c r="AF677" s="15" t="str">
        <f>IF(MitarbeiterFTE[[#This Row],[HS]]="ja",2,IF(MitarbeiterFTE[[#This Row],[Tech]]="ja",1,IF(MitarbeiterFTE[[#This Row],[Sonst]]="ja",0,"input missing")))</f>
        <v>input missing</v>
      </c>
      <c r="AG677" s="130"/>
      <c r="AH677" s="117"/>
      <c r="AI677" s="408"/>
      <c r="AJ677" s="404"/>
      <c r="AK677" s="412"/>
      <c r="AL677" s="15" cm="1">
        <f t="array" ref="AL6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7" s="15" t="str">
        <f>IF(Table6[[#This Row],[FT/WE]]=2,"",Table6[[#This Row],[Name]]&amp;Table6[[#This Row],[Tag]])</f>
        <v/>
      </c>
      <c r="AN677" s="117"/>
      <c r="AP677" s="14" t="str">
        <f t="shared" si="22"/>
        <v/>
      </c>
      <c r="AQ677" s="14" t="str">
        <f t="shared" si="23"/>
        <v/>
      </c>
    </row>
    <row r="678" spans="1:43" ht="14.5">
      <c r="A678" s="117"/>
      <c r="B678" s="201"/>
      <c r="C678" s="209"/>
      <c r="D678" s="210"/>
      <c r="E678" s="131"/>
      <c r="F678" s="132"/>
      <c r="G678" s="131"/>
      <c r="H678" s="117"/>
      <c r="I678" s="201"/>
      <c r="J678" s="201"/>
      <c r="K678" s="202"/>
      <c r="L678" s="202"/>
      <c r="M678" s="202"/>
      <c r="N678" s="201"/>
      <c r="O678" s="201"/>
      <c r="P678" s="202"/>
      <c r="Q678" s="202"/>
      <c r="R678" s="207"/>
      <c r="S678" s="204" t="e">
        <f>_xlfn.LET(
_xlpm.ausLJ,_xlfn.XLOOKUP(MitarbeiterFTE[[#This Row],[Name]]&amp;"|"&amp;MitarbeiterFTE[[#This Row],[Jahr]]&amp;"|"&amp;MitarbeiterFTE[[#This Row],[Monat]],#REF!,#REF!,"not found",0,1),
IF(_xlpm.ausLJ="not found","input missing",_xlpm.ausLJ))</f>
        <v>#REF!</v>
      </c>
      <c r="T678" s="204" t="e">
        <f>_xlfn.LET(
_xlpm.ausLJ,_xlfn.XLOOKUP(MitarbeiterFTE[[#This Row],[Name]]&amp;"|"&amp;MitarbeiterFTE[[#This Row],[Jahr]]&amp;"|"&amp;MitarbeiterFTE[[#This Row],[Monat]],#REF!,#REF!,"not found",0,1),
IF(_xlpm.ausLJ="not found","input missing",_xlpm.ausLJ))</f>
        <v>#REF!</v>
      </c>
      <c r="U678" s="205"/>
      <c r="V678" s="40" t="str" cm="1">
        <f t="array" ref="V6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8" s="15" t="str">
        <f>_xlfn.LET(_xlpm.var,MitarbeiterFTE[[#This Row],[Name]]&amp;"|"&amp;MitarbeiterFTE[[#This Row],[Vorhaben]]&amp;"|"&amp;MitarbeiterFTE[[#This Row],[Monat]]&amp;"|"&amp;MitarbeiterFTE[[#This Row],[Jahr]], IF(_xlpm.var="|||","input missing",_xlpm.var))</f>
        <v>input missing</v>
      </c>
      <c r="AB678" s="15" t="e">
        <f>_xlfn.LET(
_xlpm.start,DATE(MitarbeiterFTE[[#This Row],[Jahr]],MitarbeiterFTE[[#This Row],[Monat]],1),
_xlpm.end,EOMONTH(_xlpm.start,0),
NETWORKDAYS(_xlpm.start,_xlpm.end))</f>
        <v>#NUM!</v>
      </c>
      <c r="AC678" s="318" t="e">
        <f>MitarbeiterFTE[[#This Row],[BWD]]-MitarbeiterFTE[[#This Row],[Sum Abwesend]]</f>
        <v>#NUM!</v>
      </c>
      <c r="AD678" s="318">
        <f>SUMIFS(MitarbeiterFTE[BWD],MitarbeiterFTE[Jahr],MitarbeiterFTE[[#This Row],[Jahr]],MitarbeiterFTE[Name],MitarbeiterFTE[[#This Row],[Name]])</f>
        <v>0</v>
      </c>
      <c r="AE678" s="318">
        <f>SUMIFS(MitarbeiterFTE[NWD],MitarbeiterFTE[Jahr],MitarbeiterFTE[[#This Row],[Jahr]],MitarbeiterFTE[Name],MitarbeiterFTE[[#This Row],[Name]])</f>
        <v>0</v>
      </c>
      <c r="AF678" s="15" t="str">
        <f>IF(MitarbeiterFTE[[#This Row],[HS]]="ja",2,IF(MitarbeiterFTE[[#This Row],[Tech]]="ja",1,IF(MitarbeiterFTE[[#This Row],[Sonst]]="ja",0,"input missing")))</f>
        <v>input missing</v>
      </c>
      <c r="AG678" s="130"/>
      <c r="AH678" s="117"/>
      <c r="AI678" s="408"/>
      <c r="AJ678" s="404"/>
      <c r="AK678" s="412"/>
      <c r="AL678" s="15" cm="1">
        <f t="array" ref="AL6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8" s="15" t="str">
        <f>IF(Table6[[#This Row],[FT/WE]]=2,"",Table6[[#This Row],[Name]]&amp;Table6[[#This Row],[Tag]])</f>
        <v/>
      </c>
      <c r="AN678" s="117"/>
      <c r="AP678" s="14" t="str">
        <f t="shared" si="22"/>
        <v/>
      </c>
      <c r="AQ678" s="14" t="str">
        <f t="shared" si="23"/>
        <v/>
      </c>
    </row>
    <row r="679" spans="1:43" ht="14.5">
      <c r="A679" s="117"/>
      <c r="B679" s="201"/>
      <c r="C679" s="209"/>
      <c r="D679" s="210"/>
      <c r="E679" s="131"/>
      <c r="F679" s="132"/>
      <c r="G679" s="131"/>
      <c r="H679" s="117"/>
      <c r="I679" s="201"/>
      <c r="J679" s="201"/>
      <c r="K679" s="202"/>
      <c r="L679" s="202"/>
      <c r="M679" s="202"/>
      <c r="N679" s="201"/>
      <c r="O679" s="201"/>
      <c r="P679" s="202"/>
      <c r="Q679" s="202"/>
      <c r="R679" s="207"/>
      <c r="S679" s="204" t="e">
        <f>_xlfn.LET(
_xlpm.ausLJ,_xlfn.XLOOKUP(MitarbeiterFTE[[#This Row],[Name]]&amp;"|"&amp;MitarbeiterFTE[[#This Row],[Jahr]]&amp;"|"&amp;MitarbeiterFTE[[#This Row],[Monat]],#REF!,#REF!,"not found",0,1),
IF(_xlpm.ausLJ="not found","input missing",_xlpm.ausLJ))</f>
        <v>#REF!</v>
      </c>
      <c r="T679" s="204" t="e">
        <f>_xlfn.LET(
_xlpm.ausLJ,_xlfn.XLOOKUP(MitarbeiterFTE[[#This Row],[Name]]&amp;"|"&amp;MitarbeiterFTE[[#This Row],[Jahr]]&amp;"|"&amp;MitarbeiterFTE[[#This Row],[Monat]],#REF!,#REF!,"not found",0,1),
IF(_xlpm.ausLJ="not found","input missing",_xlpm.ausLJ))</f>
        <v>#REF!</v>
      </c>
      <c r="U679" s="205"/>
      <c r="V679" s="40" t="str" cm="1">
        <f t="array" ref="V6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79" s="15" t="str">
        <f>_xlfn.LET(_xlpm.var,MitarbeiterFTE[[#This Row],[Name]]&amp;"|"&amp;MitarbeiterFTE[[#This Row],[Vorhaben]]&amp;"|"&amp;MitarbeiterFTE[[#This Row],[Monat]]&amp;"|"&amp;MitarbeiterFTE[[#This Row],[Jahr]], IF(_xlpm.var="|||","input missing",_xlpm.var))</f>
        <v>input missing</v>
      </c>
      <c r="AB679" s="15" t="e">
        <f>_xlfn.LET(
_xlpm.start,DATE(MitarbeiterFTE[[#This Row],[Jahr]],MitarbeiterFTE[[#This Row],[Monat]],1),
_xlpm.end,EOMONTH(_xlpm.start,0),
NETWORKDAYS(_xlpm.start,_xlpm.end))</f>
        <v>#NUM!</v>
      </c>
      <c r="AC679" s="318" t="e">
        <f>MitarbeiterFTE[[#This Row],[BWD]]-MitarbeiterFTE[[#This Row],[Sum Abwesend]]</f>
        <v>#NUM!</v>
      </c>
      <c r="AD679" s="318">
        <f>SUMIFS(MitarbeiterFTE[BWD],MitarbeiterFTE[Jahr],MitarbeiterFTE[[#This Row],[Jahr]],MitarbeiterFTE[Name],MitarbeiterFTE[[#This Row],[Name]])</f>
        <v>0</v>
      </c>
      <c r="AE679" s="318">
        <f>SUMIFS(MitarbeiterFTE[NWD],MitarbeiterFTE[Jahr],MitarbeiterFTE[[#This Row],[Jahr]],MitarbeiterFTE[Name],MitarbeiterFTE[[#This Row],[Name]])</f>
        <v>0</v>
      </c>
      <c r="AF679" s="15" t="str">
        <f>IF(MitarbeiterFTE[[#This Row],[HS]]="ja",2,IF(MitarbeiterFTE[[#This Row],[Tech]]="ja",1,IF(MitarbeiterFTE[[#This Row],[Sonst]]="ja",0,"input missing")))</f>
        <v>input missing</v>
      </c>
      <c r="AG679" s="130"/>
      <c r="AH679" s="117"/>
      <c r="AI679" s="408"/>
      <c r="AJ679" s="404"/>
      <c r="AK679" s="412"/>
      <c r="AL679" s="15" cm="1">
        <f t="array" ref="AL6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79" s="15" t="str">
        <f>IF(Table6[[#This Row],[FT/WE]]=2,"",Table6[[#This Row],[Name]]&amp;Table6[[#This Row],[Tag]])</f>
        <v/>
      </c>
      <c r="AN679" s="117"/>
      <c r="AP679" s="14" t="str">
        <f t="shared" si="22"/>
        <v/>
      </c>
      <c r="AQ679" s="14" t="str">
        <f t="shared" si="23"/>
        <v/>
      </c>
    </row>
    <row r="680" spans="1:43" ht="14.5">
      <c r="A680" s="117"/>
      <c r="B680" s="201"/>
      <c r="C680" s="209"/>
      <c r="D680" s="210"/>
      <c r="E680" s="131"/>
      <c r="F680" s="132"/>
      <c r="G680" s="131"/>
      <c r="H680" s="117"/>
      <c r="I680" s="201"/>
      <c r="J680" s="201"/>
      <c r="K680" s="202"/>
      <c r="L680" s="202"/>
      <c r="M680" s="202"/>
      <c r="N680" s="201"/>
      <c r="O680" s="201"/>
      <c r="P680" s="202"/>
      <c r="Q680" s="202"/>
      <c r="R680" s="207"/>
      <c r="S680" s="204" t="e">
        <f>_xlfn.LET(
_xlpm.ausLJ,_xlfn.XLOOKUP(MitarbeiterFTE[[#This Row],[Name]]&amp;"|"&amp;MitarbeiterFTE[[#This Row],[Jahr]]&amp;"|"&amp;MitarbeiterFTE[[#This Row],[Monat]],#REF!,#REF!,"not found",0,1),
IF(_xlpm.ausLJ="not found","input missing",_xlpm.ausLJ))</f>
        <v>#REF!</v>
      </c>
      <c r="T680" s="204" t="e">
        <f>_xlfn.LET(
_xlpm.ausLJ,_xlfn.XLOOKUP(MitarbeiterFTE[[#This Row],[Name]]&amp;"|"&amp;MitarbeiterFTE[[#This Row],[Jahr]]&amp;"|"&amp;MitarbeiterFTE[[#This Row],[Monat]],#REF!,#REF!,"not found",0,1),
IF(_xlpm.ausLJ="not found","input missing",_xlpm.ausLJ))</f>
        <v>#REF!</v>
      </c>
      <c r="U680" s="205"/>
      <c r="V680" s="40" t="str" cm="1">
        <f t="array" ref="V6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0" s="15" t="str">
        <f>_xlfn.LET(_xlpm.var,MitarbeiterFTE[[#This Row],[Name]]&amp;"|"&amp;MitarbeiterFTE[[#This Row],[Vorhaben]]&amp;"|"&amp;MitarbeiterFTE[[#This Row],[Monat]]&amp;"|"&amp;MitarbeiterFTE[[#This Row],[Jahr]], IF(_xlpm.var="|||","input missing",_xlpm.var))</f>
        <v>input missing</v>
      </c>
      <c r="AB680" s="15" t="e">
        <f>_xlfn.LET(
_xlpm.start,DATE(MitarbeiterFTE[[#This Row],[Jahr]],MitarbeiterFTE[[#This Row],[Monat]],1),
_xlpm.end,EOMONTH(_xlpm.start,0),
NETWORKDAYS(_xlpm.start,_xlpm.end))</f>
        <v>#NUM!</v>
      </c>
      <c r="AC680" s="318" t="e">
        <f>MitarbeiterFTE[[#This Row],[BWD]]-MitarbeiterFTE[[#This Row],[Sum Abwesend]]</f>
        <v>#NUM!</v>
      </c>
      <c r="AD680" s="318">
        <f>SUMIFS(MitarbeiterFTE[BWD],MitarbeiterFTE[Jahr],MitarbeiterFTE[[#This Row],[Jahr]],MitarbeiterFTE[Name],MitarbeiterFTE[[#This Row],[Name]])</f>
        <v>0</v>
      </c>
      <c r="AE680" s="318">
        <f>SUMIFS(MitarbeiterFTE[NWD],MitarbeiterFTE[Jahr],MitarbeiterFTE[[#This Row],[Jahr]],MitarbeiterFTE[Name],MitarbeiterFTE[[#This Row],[Name]])</f>
        <v>0</v>
      </c>
      <c r="AF680" s="15" t="str">
        <f>IF(MitarbeiterFTE[[#This Row],[HS]]="ja",2,IF(MitarbeiterFTE[[#This Row],[Tech]]="ja",1,IF(MitarbeiterFTE[[#This Row],[Sonst]]="ja",0,"input missing")))</f>
        <v>input missing</v>
      </c>
      <c r="AG680" s="130"/>
      <c r="AH680" s="117"/>
      <c r="AI680" s="408"/>
      <c r="AJ680" s="404"/>
      <c r="AK680" s="412"/>
      <c r="AL680" s="15" cm="1">
        <f t="array" ref="AL6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0" s="15" t="str">
        <f>IF(Table6[[#This Row],[FT/WE]]=2,"",Table6[[#This Row],[Name]]&amp;Table6[[#This Row],[Tag]])</f>
        <v/>
      </c>
      <c r="AN680" s="117"/>
      <c r="AP680" s="14" t="str">
        <f t="shared" si="22"/>
        <v/>
      </c>
      <c r="AQ680" s="14" t="str">
        <f t="shared" si="23"/>
        <v/>
      </c>
    </row>
    <row r="681" spans="1:43" ht="14.5">
      <c r="A681" s="117"/>
      <c r="B681" s="201"/>
      <c r="C681" s="209"/>
      <c r="D681" s="210"/>
      <c r="E681" s="131"/>
      <c r="F681" s="132"/>
      <c r="G681" s="131"/>
      <c r="H681" s="117"/>
      <c r="I681" s="201"/>
      <c r="J681" s="201"/>
      <c r="K681" s="202"/>
      <c r="L681" s="202"/>
      <c r="M681" s="202"/>
      <c r="N681" s="201"/>
      <c r="O681" s="201"/>
      <c r="P681" s="202"/>
      <c r="Q681" s="202"/>
      <c r="R681" s="207"/>
      <c r="S681" s="204" t="e">
        <f>_xlfn.LET(
_xlpm.ausLJ,_xlfn.XLOOKUP(MitarbeiterFTE[[#This Row],[Name]]&amp;"|"&amp;MitarbeiterFTE[[#This Row],[Jahr]]&amp;"|"&amp;MitarbeiterFTE[[#This Row],[Monat]],#REF!,#REF!,"not found",0,1),
IF(_xlpm.ausLJ="not found","input missing",_xlpm.ausLJ))</f>
        <v>#REF!</v>
      </c>
      <c r="T681" s="204" t="e">
        <f>_xlfn.LET(
_xlpm.ausLJ,_xlfn.XLOOKUP(MitarbeiterFTE[[#This Row],[Name]]&amp;"|"&amp;MitarbeiterFTE[[#This Row],[Jahr]]&amp;"|"&amp;MitarbeiterFTE[[#This Row],[Monat]],#REF!,#REF!,"not found",0,1),
IF(_xlpm.ausLJ="not found","input missing",_xlpm.ausLJ))</f>
        <v>#REF!</v>
      </c>
      <c r="U681" s="205"/>
      <c r="V681" s="40" t="str" cm="1">
        <f t="array" ref="V6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1" s="15" t="str">
        <f>_xlfn.LET(_xlpm.var,MitarbeiterFTE[[#This Row],[Name]]&amp;"|"&amp;MitarbeiterFTE[[#This Row],[Vorhaben]]&amp;"|"&amp;MitarbeiterFTE[[#This Row],[Monat]]&amp;"|"&amp;MitarbeiterFTE[[#This Row],[Jahr]], IF(_xlpm.var="|||","input missing",_xlpm.var))</f>
        <v>input missing</v>
      </c>
      <c r="AB681" s="15" t="e">
        <f>_xlfn.LET(
_xlpm.start,DATE(MitarbeiterFTE[[#This Row],[Jahr]],MitarbeiterFTE[[#This Row],[Monat]],1),
_xlpm.end,EOMONTH(_xlpm.start,0),
NETWORKDAYS(_xlpm.start,_xlpm.end))</f>
        <v>#NUM!</v>
      </c>
      <c r="AC681" s="318" t="e">
        <f>MitarbeiterFTE[[#This Row],[BWD]]-MitarbeiterFTE[[#This Row],[Sum Abwesend]]</f>
        <v>#NUM!</v>
      </c>
      <c r="AD681" s="318">
        <f>SUMIFS(MitarbeiterFTE[BWD],MitarbeiterFTE[Jahr],MitarbeiterFTE[[#This Row],[Jahr]],MitarbeiterFTE[Name],MitarbeiterFTE[[#This Row],[Name]])</f>
        <v>0</v>
      </c>
      <c r="AE681" s="318">
        <f>SUMIFS(MitarbeiterFTE[NWD],MitarbeiterFTE[Jahr],MitarbeiterFTE[[#This Row],[Jahr]],MitarbeiterFTE[Name],MitarbeiterFTE[[#This Row],[Name]])</f>
        <v>0</v>
      </c>
      <c r="AF681" s="15" t="str">
        <f>IF(MitarbeiterFTE[[#This Row],[HS]]="ja",2,IF(MitarbeiterFTE[[#This Row],[Tech]]="ja",1,IF(MitarbeiterFTE[[#This Row],[Sonst]]="ja",0,"input missing")))</f>
        <v>input missing</v>
      </c>
      <c r="AG681" s="130"/>
      <c r="AH681" s="117"/>
      <c r="AI681" s="408"/>
      <c r="AJ681" s="404"/>
      <c r="AK681" s="412"/>
      <c r="AL681" s="15" cm="1">
        <f t="array" ref="AL6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1" s="15" t="str">
        <f>IF(Table6[[#This Row],[FT/WE]]=2,"",Table6[[#This Row],[Name]]&amp;Table6[[#This Row],[Tag]])</f>
        <v/>
      </c>
      <c r="AN681" s="117"/>
      <c r="AP681" s="14" t="str">
        <f t="shared" si="22"/>
        <v/>
      </c>
      <c r="AQ681" s="14" t="str">
        <f t="shared" si="23"/>
        <v/>
      </c>
    </row>
    <row r="682" spans="1:43" ht="14.5">
      <c r="A682" s="117"/>
      <c r="B682" s="201"/>
      <c r="C682" s="209"/>
      <c r="D682" s="210"/>
      <c r="E682" s="131"/>
      <c r="F682" s="132"/>
      <c r="G682" s="131"/>
      <c r="H682" s="117"/>
      <c r="I682" s="201"/>
      <c r="J682" s="201"/>
      <c r="K682" s="202"/>
      <c r="L682" s="202"/>
      <c r="M682" s="202"/>
      <c r="N682" s="201"/>
      <c r="O682" s="201"/>
      <c r="P682" s="202"/>
      <c r="Q682" s="202"/>
      <c r="R682" s="207"/>
      <c r="S682" s="204" t="e">
        <f>_xlfn.LET(
_xlpm.ausLJ,_xlfn.XLOOKUP(MitarbeiterFTE[[#This Row],[Name]]&amp;"|"&amp;MitarbeiterFTE[[#This Row],[Jahr]]&amp;"|"&amp;MitarbeiterFTE[[#This Row],[Monat]],#REF!,#REF!,"not found",0,1),
IF(_xlpm.ausLJ="not found","input missing",_xlpm.ausLJ))</f>
        <v>#REF!</v>
      </c>
      <c r="T682" s="204" t="e">
        <f>_xlfn.LET(
_xlpm.ausLJ,_xlfn.XLOOKUP(MitarbeiterFTE[[#This Row],[Name]]&amp;"|"&amp;MitarbeiterFTE[[#This Row],[Jahr]]&amp;"|"&amp;MitarbeiterFTE[[#This Row],[Monat]],#REF!,#REF!,"not found",0,1),
IF(_xlpm.ausLJ="not found","input missing",_xlpm.ausLJ))</f>
        <v>#REF!</v>
      </c>
      <c r="U682" s="205"/>
      <c r="V682" s="40" t="str" cm="1">
        <f t="array" ref="V6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2" s="15" t="str">
        <f>_xlfn.LET(_xlpm.var,MitarbeiterFTE[[#This Row],[Name]]&amp;"|"&amp;MitarbeiterFTE[[#This Row],[Vorhaben]]&amp;"|"&amp;MitarbeiterFTE[[#This Row],[Monat]]&amp;"|"&amp;MitarbeiterFTE[[#This Row],[Jahr]], IF(_xlpm.var="|||","input missing",_xlpm.var))</f>
        <v>input missing</v>
      </c>
      <c r="AB682" s="15" t="e">
        <f>_xlfn.LET(
_xlpm.start,DATE(MitarbeiterFTE[[#This Row],[Jahr]],MitarbeiterFTE[[#This Row],[Monat]],1),
_xlpm.end,EOMONTH(_xlpm.start,0),
NETWORKDAYS(_xlpm.start,_xlpm.end))</f>
        <v>#NUM!</v>
      </c>
      <c r="AC682" s="318" t="e">
        <f>MitarbeiterFTE[[#This Row],[BWD]]-MitarbeiterFTE[[#This Row],[Sum Abwesend]]</f>
        <v>#NUM!</v>
      </c>
      <c r="AD682" s="318">
        <f>SUMIFS(MitarbeiterFTE[BWD],MitarbeiterFTE[Jahr],MitarbeiterFTE[[#This Row],[Jahr]],MitarbeiterFTE[Name],MitarbeiterFTE[[#This Row],[Name]])</f>
        <v>0</v>
      </c>
      <c r="AE682" s="318">
        <f>SUMIFS(MitarbeiterFTE[NWD],MitarbeiterFTE[Jahr],MitarbeiterFTE[[#This Row],[Jahr]],MitarbeiterFTE[Name],MitarbeiterFTE[[#This Row],[Name]])</f>
        <v>0</v>
      </c>
      <c r="AF682" s="15" t="str">
        <f>IF(MitarbeiterFTE[[#This Row],[HS]]="ja",2,IF(MitarbeiterFTE[[#This Row],[Tech]]="ja",1,IF(MitarbeiterFTE[[#This Row],[Sonst]]="ja",0,"input missing")))</f>
        <v>input missing</v>
      </c>
      <c r="AG682" s="130"/>
      <c r="AH682" s="117"/>
      <c r="AI682" s="408"/>
      <c r="AJ682" s="404"/>
      <c r="AK682" s="412"/>
      <c r="AL682" s="15" cm="1">
        <f t="array" ref="AL6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2" s="15" t="str">
        <f>IF(Table6[[#This Row],[FT/WE]]=2,"",Table6[[#This Row],[Name]]&amp;Table6[[#This Row],[Tag]])</f>
        <v/>
      </c>
      <c r="AN682" s="117"/>
      <c r="AP682" s="14" t="str">
        <f t="shared" si="22"/>
        <v/>
      </c>
      <c r="AQ682" s="14" t="str">
        <f t="shared" si="23"/>
        <v/>
      </c>
    </row>
    <row r="683" spans="1:43" ht="14.5">
      <c r="A683" s="117"/>
      <c r="B683" s="201"/>
      <c r="C683" s="209"/>
      <c r="D683" s="210"/>
      <c r="E683" s="131"/>
      <c r="F683" s="132"/>
      <c r="G683" s="131"/>
      <c r="H683" s="117"/>
      <c r="I683" s="201"/>
      <c r="J683" s="201"/>
      <c r="K683" s="202"/>
      <c r="L683" s="202"/>
      <c r="M683" s="202"/>
      <c r="N683" s="201"/>
      <c r="O683" s="201"/>
      <c r="P683" s="202"/>
      <c r="Q683" s="202"/>
      <c r="R683" s="207"/>
      <c r="S683" s="204" t="e">
        <f>_xlfn.LET(
_xlpm.ausLJ,_xlfn.XLOOKUP(MitarbeiterFTE[[#This Row],[Name]]&amp;"|"&amp;MitarbeiterFTE[[#This Row],[Jahr]]&amp;"|"&amp;MitarbeiterFTE[[#This Row],[Monat]],#REF!,#REF!,"not found",0,1),
IF(_xlpm.ausLJ="not found","input missing",_xlpm.ausLJ))</f>
        <v>#REF!</v>
      </c>
      <c r="T683" s="204" t="e">
        <f>_xlfn.LET(
_xlpm.ausLJ,_xlfn.XLOOKUP(MitarbeiterFTE[[#This Row],[Name]]&amp;"|"&amp;MitarbeiterFTE[[#This Row],[Jahr]]&amp;"|"&amp;MitarbeiterFTE[[#This Row],[Monat]],#REF!,#REF!,"not found",0,1),
IF(_xlpm.ausLJ="not found","input missing",_xlpm.ausLJ))</f>
        <v>#REF!</v>
      </c>
      <c r="U683" s="205"/>
      <c r="V683" s="40" t="str" cm="1">
        <f t="array" ref="V6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3" s="15" t="str">
        <f>_xlfn.LET(_xlpm.var,MitarbeiterFTE[[#This Row],[Name]]&amp;"|"&amp;MitarbeiterFTE[[#This Row],[Vorhaben]]&amp;"|"&amp;MitarbeiterFTE[[#This Row],[Monat]]&amp;"|"&amp;MitarbeiterFTE[[#This Row],[Jahr]], IF(_xlpm.var="|||","input missing",_xlpm.var))</f>
        <v>input missing</v>
      </c>
      <c r="AB683" s="15" t="e">
        <f>_xlfn.LET(
_xlpm.start,DATE(MitarbeiterFTE[[#This Row],[Jahr]],MitarbeiterFTE[[#This Row],[Monat]],1),
_xlpm.end,EOMONTH(_xlpm.start,0),
NETWORKDAYS(_xlpm.start,_xlpm.end))</f>
        <v>#NUM!</v>
      </c>
      <c r="AC683" s="318" t="e">
        <f>MitarbeiterFTE[[#This Row],[BWD]]-MitarbeiterFTE[[#This Row],[Sum Abwesend]]</f>
        <v>#NUM!</v>
      </c>
      <c r="AD683" s="318">
        <f>SUMIFS(MitarbeiterFTE[BWD],MitarbeiterFTE[Jahr],MitarbeiterFTE[[#This Row],[Jahr]],MitarbeiterFTE[Name],MitarbeiterFTE[[#This Row],[Name]])</f>
        <v>0</v>
      </c>
      <c r="AE683" s="318">
        <f>SUMIFS(MitarbeiterFTE[NWD],MitarbeiterFTE[Jahr],MitarbeiterFTE[[#This Row],[Jahr]],MitarbeiterFTE[Name],MitarbeiterFTE[[#This Row],[Name]])</f>
        <v>0</v>
      </c>
      <c r="AF683" s="15" t="str">
        <f>IF(MitarbeiterFTE[[#This Row],[HS]]="ja",2,IF(MitarbeiterFTE[[#This Row],[Tech]]="ja",1,IF(MitarbeiterFTE[[#This Row],[Sonst]]="ja",0,"input missing")))</f>
        <v>input missing</v>
      </c>
      <c r="AG683" s="130"/>
      <c r="AH683" s="117"/>
      <c r="AI683" s="408"/>
      <c r="AJ683" s="404"/>
      <c r="AK683" s="412"/>
      <c r="AL683" s="15" cm="1">
        <f t="array" ref="AL6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3" s="15" t="str">
        <f>IF(Table6[[#This Row],[FT/WE]]=2,"",Table6[[#This Row],[Name]]&amp;Table6[[#This Row],[Tag]])</f>
        <v/>
      </c>
      <c r="AN683" s="117"/>
      <c r="AP683" s="14" t="str">
        <f t="shared" si="22"/>
        <v/>
      </c>
      <c r="AQ683" s="14" t="str">
        <f t="shared" si="23"/>
        <v/>
      </c>
    </row>
    <row r="684" spans="1:43" ht="14.5">
      <c r="A684" s="117"/>
      <c r="B684" s="201"/>
      <c r="C684" s="209"/>
      <c r="D684" s="210"/>
      <c r="E684" s="131"/>
      <c r="F684" s="132"/>
      <c r="G684" s="131"/>
      <c r="H684" s="117"/>
      <c r="I684" s="201"/>
      <c r="J684" s="201"/>
      <c r="K684" s="202"/>
      <c r="L684" s="202"/>
      <c r="M684" s="202"/>
      <c r="N684" s="201"/>
      <c r="O684" s="201"/>
      <c r="P684" s="202"/>
      <c r="Q684" s="202"/>
      <c r="R684" s="207"/>
      <c r="S684" s="204" t="e">
        <f>_xlfn.LET(
_xlpm.ausLJ,_xlfn.XLOOKUP(MitarbeiterFTE[[#This Row],[Name]]&amp;"|"&amp;MitarbeiterFTE[[#This Row],[Jahr]]&amp;"|"&amp;MitarbeiterFTE[[#This Row],[Monat]],#REF!,#REF!,"not found",0,1),
IF(_xlpm.ausLJ="not found","input missing",_xlpm.ausLJ))</f>
        <v>#REF!</v>
      </c>
      <c r="T684" s="204" t="e">
        <f>_xlfn.LET(
_xlpm.ausLJ,_xlfn.XLOOKUP(MitarbeiterFTE[[#This Row],[Name]]&amp;"|"&amp;MitarbeiterFTE[[#This Row],[Jahr]]&amp;"|"&amp;MitarbeiterFTE[[#This Row],[Monat]],#REF!,#REF!,"not found",0,1),
IF(_xlpm.ausLJ="not found","input missing",_xlpm.ausLJ))</f>
        <v>#REF!</v>
      </c>
      <c r="U684" s="205"/>
      <c r="V684" s="40" t="str" cm="1">
        <f t="array" ref="V6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4" s="15" t="str">
        <f>_xlfn.LET(_xlpm.var,MitarbeiterFTE[[#This Row],[Name]]&amp;"|"&amp;MitarbeiterFTE[[#This Row],[Vorhaben]]&amp;"|"&amp;MitarbeiterFTE[[#This Row],[Monat]]&amp;"|"&amp;MitarbeiterFTE[[#This Row],[Jahr]], IF(_xlpm.var="|||","input missing",_xlpm.var))</f>
        <v>input missing</v>
      </c>
      <c r="AB684" s="15" t="e">
        <f>_xlfn.LET(
_xlpm.start,DATE(MitarbeiterFTE[[#This Row],[Jahr]],MitarbeiterFTE[[#This Row],[Monat]],1),
_xlpm.end,EOMONTH(_xlpm.start,0),
NETWORKDAYS(_xlpm.start,_xlpm.end))</f>
        <v>#NUM!</v>
      </c>
      <c r="AC684" s="318" t="e">
        <f>MitarbeiterFTE[[#This Row],[BWD]]-MitarbeiterFTE[[#This Row],[Sum Abwesend]]</f>
        <v>#NUM!</v>
      </c>
      <c r="AD684" s="318">
        <f>SUMIFS(MitarbeiterFTE[BWD],MitarbeiterFTE[Jahr],MitarbeiterFTE[[#This Row],[Jahr]],MitarbeiterFTE[Name],MitarbeiterFTE[[#This Row],[Name]])</f>
        <v>0</v>
      </c>
      <c r="AE684" s="318">
        <f>SUMIFS(MitarbeiterFTE[NWD],MitarbeiterFTE[Jahr],MitarbeiterFTE[[#This Row],[Jahr]],MitarbeiterFTE[Name],MitarbeiterFTE[[#This Row],[Name]])</f>
        <v>0</v>
      </c>
      <c r="AF684" s="15" t="str">
        <f>IF(MitarbeiterFTE[[#This Row],[HS]]="ja",2,IF(MitarbeiterFTE[[#This Row],[Tech]]="ja",1,IF(MitarbeiterFTE[[#This Row],[Sonst]]="ja",0,"input missing")))</f>
        <v>input missing</v>
      </c>
      <c r="AG684" s="130"/>
      <c r="AH684" s="117"/>
      <c r="AI684" s="408"/>
      <c r="AJ684" s="404"/>
      <c r="AK684" s="412"/>
      <c r="AL684" s="15" cm="1">
        <f t="array" ref="AL6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4" s="15" t="str">
        <f>IF(Table6[[#This Row],[FT/WE]]=2,"",Table6[[#This Row],[Name]]&amp;Table6[[#This Row],[Tag]])</f>
        <v/>
      </c>
      <c r="AN684" s="117"/>
      <c r="AP684" s="14" t="str">
        <f t="shared" si="22"/>
        <v/>
      </c>
      <c r="AQ684" s="14" t="str">
        <f t="shared" si="23"/>
        <v/>
      </c>
    </row>
    <row r="685" spans="1:43" ht="14.5">
      <c r="A685" s="117"/>
      <c r="B685" s="201"/>
      <c r="C685" s="209"/>
      <c r="D685" s="210"/>
      <c r="E685" s="131"/>
      <c r="F685" s="132"/>
      <c r="G685" s="131"/>
      <c r="H685" s="117"/>
      <c r="I685" s="201"/>
      <c r="J685" s="201"/>
      <c r="K685" s="202"/>
      <c r="L685" s="202"/>
      <c r="M685" s="202"/>
      <c r="N685" s="201"/>
      <c r="O685" s="201"/>
      <c r="P685" s="202"/>
      <c r="Q685" s="202"/>
      <c r="R685" s="207"/>
      <c r="S685" s="204" t="e">
        <f>_xlfn.LET(
_xlpm.ausLJ,_xlfn.XLOOKUP(MitarbeiterFTE[[#This Row],[Name]]&amp;"|"&amp;MitarbeiterFTE[[#This Row],[Jahr]]&amp;"|"&amp;MitarbeiterFTE[[#This Row],[Monat]],#REF!,#REF!,"not found",0,1),
IF(_xlpm.ausLJ="not found","input missing",_xlpm.ausLJ))</f>
        <v>#REF!</v>
      </c>
      <c r="T685" s="204" t="e">
        <f>_xlfn.LET(
_xlpm.ausLJ,_xlfn.XLOOKUP(MitarbeiterFTE[[#This Row],[Name]]&amp;"|"&amp;MitarbeiterFTE[[#This Row],[Jahr]]&amp;"|"&amp;MitarbeiterFTE[[#This Row],[Monat]],#REF!,#REF!,"not found",0,1),
IF(_xlpm.ausLJ="not found","input missing",_xlpm.ausLJ))</f>
        <v>#REF!</v>
      </c>
      <c r="U685" s="205"/>
      <c r="V685" s="40" t="str" cm="1">
        <f t="array" ref="V6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5" s="15" t="str">
        <f>_xlfn.LET(_xlpm.var,MitarbeiterFTE[[#This Row],[Name]]&amp;"|"&amp;MitarbeiterFTE[[#This Row],[Vorhaben]]&amp;"|"&amp;MitarbeiterFTE[[#This Row],[Monat]]&amp;"|"&amp;MitarbeiterFTE[[#This Row],[Jahr]], IF(_xlpm.var="|||","input missing",_xlpm.var))</f>
        <v>input missing</v>
      </c>
      <c r="AB685" s="15" t="e">
        <f>_xlfn.LET(
_xlpm.start,DATE(MitarbeiterFTE[[#This Row],[Jahr]],MitarbeiterFTE[[#This Row],[Monat]],1),
_xlpm.end,EOMONTH(_xlpm.start,0),
NETWORKDAYS(_xlpm.start,_xlpm.end))</f>
        <v>#NUM!</v>
      </c>
      <c r="AC685" s="318" t="e">
        <f>MitarbeiterFTE[[#This Row],[BWD]]-MitarbeiterFTE[[#This Row],[Sum Abwesend]]</f>
        <v>#NUM!</v>
      </c>
      <c r="AD685" s="318">
        <f>SUMIFS(MitarbeiterFTE[BWD],MitarbeiterFTE[Jahr],MitarbeiterFTE[[#This Row],[Jahr]],MitarbeiterFTE[Name],MitarbeiterFTE[[#This Row],[Name]])</f>
        <v>0</v>
      </c>
      <c r="AE685" s="318">
        <f>SUMIFS(MitarbeiterFTE[NWD],MitarbeiterFTE[Jahr],MitarbeiterFTE[[#This Row],[Jahr]],MitarbeiterFTE[Name],MitarbeiterFTE[[#This Row],[Name]])</f>
        <v>0</v>
      </c>
      <c r="AF685" s="15" t="str">
        <f>IF(MitarbeiterFTE[[#This Row],[HS]]="ja",2,IF(MitarbeiterFTE[[#This Row],[Tech]]="ja",1,IF(MitarbeiterFTE[[#This Row],[Sonst]]="ja",0,"input missing")))</f>
        <v>input missing</v>
      </c>
      <c r="AG685" s="130"/>
      <c r="AH685" s="117"/>
      <c r="AI685" s="408"/>
      <c r="AJ685" s="404"/>
      <c r="AK685" s="412"/>
      <c r="AL685" s="15" cm="1">
        <f t="array" ref="AL6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5" s="15" t="str">
        <f>IF(Table6[[#This Row],[FT/WE]]=2,"",Table6[[#This Row],[Name]]&amp;Table6[[#This Row],[Tag]])</f>
        <v/>
      </c>
      <c r="AN685" s="117"/>
      <c r="AP685" s="14" t="str">
        <f t="shared" si="22"/>
        <v/>
      </c>
      <c r="AQ685" s="14" t="str">
        <f t="shared" si="23"/>
        <v/>
      </c>
    </row>
    <row r="686" spans="1:43" ht="14.5">
      <c r="A686" s="117"/>
      <c r="B686" s="201"/>
      <c r="C686" s="209"/>
      <c r="D686" s="210"/>
      <c r="E686" s="131"/>
      <c r="F686" s="132"/>
      <c r="G686" s="131"/>
      <c r="H686" s="117"/>
      <c r="I686" s="201"/>
      <c r="J686" s="201"/>
      <c r="K686" s="202"/>
      <c r="L686" s="202"/>
      <c r="M686" s="202"/>
      <c r="N686" s="201"/>
      <c r="O686" s="201"/>
      <c r="P686" s="202"/>
      <c r="Q686" s="202"/>
      <c r="R686" s="207"/>
      <c r="S686" s="204" t="e">
        <f>_xlfn.LET(
_xlpm.ausLJ,_xlfn.XLOOKUP(MitarbeiterFTE[[#This Row],[Name]]&amp;"|"&amp;MitarbeiterFTE[[#This Row],[Jahr]]&amp;"|"&amp;MitarbeiterFTE[[#This Row],[Monat]],#REF!,#REF!,"not found",0,1),
IF(_xlpm.ausLJ="not found","input missing",_xlpm.ausLJ))</f>
        <v>#REF!</v>
      </c>
      <c r="T686" s="204" t="e">
        <f>_xlfn.LET(
_xlpm.ausLJ,_xlfn.XLOOKUP(MitarbeiterFTE[[#This Row],[Name]]&amp;"|"&amp;MitarbeiterFTE[[#This Row],[Jahr]]&amp;"|"&amp;MitarbeiterFTE[[#This Row],[Monat]],#REF!,#REF!,"not found",0,1),
IF(_xlpm.ausLJ="not found","input missing",_xlpm.ausLJ))</f>
        <v>#REF!</v>
      </c>
      <c r="U686" s="205"/>
      <c r="V686" s="40" t="str" cm="1">
        <f t="array" ref="V6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6" s="15" t="str">
        <f>_xlfn.LET(_xlpm.var,MitarbeiterFTE[[#This Row],[Name]]&amp;"|"&amp;MitarbeiterFTE[[#This Row],[Vorhaben]]&amp;"|"&amp;MitarbeiterFTE[[#This Row],[Monat]]&amp;"|"&amp;MitarbeiterFTE[[#This Row],[Jahr]], IF(_xlpm.var="|||","input missing",_xlpm.var))</f>
        <v>input missing</v>
      </c>
      <c r="AB686" s="15" t="e">
        <f>_xlfn.LET(
_xlpm.start,DATE(MitarbeiterFTE[[#This Row],[Jahr]],MitarbeiterFTE[[#This Row],[Monat]],1),
_xlpm.end,EOMONTH(_xlpm.start,0),
NETWORKDAYS(_xlpm.start,_xlpm.end))</f>
        <v>#NUM!</v>
      </c>
      <c r="AC686" s="318" t="e">
        <f>MitarbeiterFTE[[#This Row],[BWD]]-MitarbeiterFTE[[#This Row],[Sum Abwesend]]</f>
        <v>#NUM!</v>
      </c>
      <c r="AD686" s="318">
        <f>SUMIFS(MitarbeiterFTE[BWD],MitarbeiterFTE[Jahr],MitarbeiterFTE[[#This Row],[Jahr]],MitarbeiterFTE[Name],MitarbeiterFTE[[#This Row],[Name]])</f>
        <v>0</v>
      </c>
      <c r="AE686" s="318">
        <f>SUMIFS(MitarbeiterFTE[NWD],MitarbeiterFTE[Jahr],MitarbeiterFTE[[#This Row],[Jahr]],MitarbeiterFTE[Name],MitarbeiterFTE[[#This Row],[Name]])</f>
        <v>0</v>
      </c>
      <c r="AF686" s="15" t="str">
        <f>IF(MitarbeiterFTE[[#This Row],[HS]]="ja",2,IF(MitarbeiterFTE[[#This Row],[Tech]]="ja",1,IF(MitarbeiterFTE[[#This Row],[Sonst]]="ja",0,"input missing")))</f>
        <v>input missing</v>
      </c>
      <c r="AG686" s="130"/>
      <c r="AH686" s="117"/>
      <c r="AI686" s="408"/>
      <c r="AJ686" s="404"/>
      <c r="AK686" s="412"/>
      <c r="AL686" s="15" cm="1">
        <f t="array" ref="AL6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6" s="15" t="str">
        <f>IF(Table6[[#This Row],[FT/WE]]=2,"",Table6[[#This Row],[Name]]&amp;Table6[[#This Row],[Tag]])</f>
        <v/>
      </c>
      <c r="AN686" s="117"/>
      <c r="AP686" s="14" t="str">
        <f t="shared" si="22"/>
        <v/>
      </c>
      <c r="AQ686" s="14" t="str">
        <f t="shared" si="23"/>
        <v/>
      </c>
    </row>
    <row r="687" spans="1:43" ht="14.5">
      <c r="A687" s="117"/>
      <c r="B687" s="201"/>
      <c r="C687" s="209"/>
      <c r="D687" s="210"/>
      <c r="E687" s="131"/>
      <c r="F687" s="132"/>
      <c r="G687" s="131"/>
      <c r="H687" s="117"/>
      <c r="I687" s="201"/>
      <c r="J687" s="201"/>
      <c r="K687" s="202"/>
      <c r="L687" s="202"/>
      <c r="M687" s="202"/>
      <c r="N687" s="201"/>
      <c r="O687" s="201"/>
      <c r="P687" s="202"/>
      <c r="Q687" s="202"/>
      <c r="R687" s="207"/>
      <c r="S687" s="204" t="e">
        <f>_xlfn.LET(
_xlpm.ausLJ,_xlfn.XLOOKUP(MitarbeiterFTE[[#This Row],[Name]]&amp;"|"&amp;MitarbeiterFTE[[#This Row],[Jahr]]&amp;"|"&amp;MitarbeiterFTE[[#This Row],[Monat]],#REF!,#REF!,"not found",0,1),
IF(_xlpm.ausLJ="not found","input missing",_xlpm.ausLJ))</f>
        <v>#REF!</v>
      </c>
      <c r="T687" s="204" t="e">
        <f>_xlfn.LET(
_xlpm.ausLJ,_xlfn.XLOOKUP(MitarbeiterFTE[[#This Row],[Name]]&amp;"|"&amp;MitarbeiterFTE[[#This Row],[Jahr]]&amp;"|"&amp;MitarbeiterFTE[[#This Row],[Monat]],#REF!,#REF!,"not found",0,1),
IF(_xlpm.ausLJ="not found","input missing",_xlpm.ausLJ))</f>
        <v>#REF!</v>
      </c>
      <c r="U687" s="205"/>
      <c r="V687" s="40" t="str" cm="1">
        <f t="array" ref="V6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7" s="15" t="str">
        <f>_xlfn.LET(_xlpm.var,MitarbeiterFTE[[#This Row],[Name]]&amp;"|"&amp;MitarbeiterFTE[[#This Row],[Vorhaben]]&amp;"|"&amp;MitarbeiterFTE[[#This Row],[Monat]]&amp;"|"&amp;MitarbeiterFTE[[#This Row],[Jahr]], IF(_xlpm.var="|||","input missing",_xlpm.var))</f>
        <v>input missing</v>
      </c>
      <c r="AB687" s="15" t="e">
        <f>_xlfn.LET(
_xlpm.start,DATE(MitarbeiterFTE[[#This Row],[Jahr]],MitarbeiterFTE[[#This Row],[Monat]],1),
_xlpm.end,EOMONTH(_xlpm.start,0),
NETWORKDAYS(_xlpm.start,_xlpm.end))</f>
        <v>#NUM!</v>
      </c>
      <c r="AC687" s="318" t="e">
        <f>MitarbeiterFTE[[#This Row],[BWD]]-MitarbeiterFTE[[#This Row],[Sum Abwesend]]</f>
        <v>#NUM!</v>
      </c>
      <c r="AD687" s="318">
        <f>SUMIFS(MitarbeiterFTE[BWD],MitarbeiterFTE[Jahr],MitarbeiterFTE[[#This Row],[Jahr]],MitarbeiterFTE[Name],MitarbeiterFTE[[#This Row],[Name]])</f>
        <v>0</v>
      </c>
      <c r="AE687" s="318">
        <f>SUMIFS(MitarbeiterFTE[NWD],MitarbeiterFTE[Jahr],MitarbeiterFTE[[#This Row],[Jahr]],MitarbeiterFTE[Name],MitarbeiterFTE[[#This Row],[Name]])</f>
        <v>0</v>
      </c>
      <c r="AF687" s="15" t="str">
        <f>IF(MitarbeiterFTE[[#This Row],[HS]]="ja",2,IF(MitarbeiterFTE[[#This Row],[Tech]]="ja",1,IF(MitarbeiterFTE[[#This Row],[Sonst]]="ja",0,"input missing")))</f>
        <v>input missing</v>
      </c>
      <c r="AG687" s="130"/>
      <c r="AH687" s="117"/>
      <c r="AI687" s="408"/>
      <c r="AJ687" s="404"/>
      <c r="AK687" s="412"/>
      <c r="AL687" s="15" cm="1">
        <f t="array" ref="AL6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7" s="15" t="str">
        <f>IF(Table6[[#This Row],[FT/WE]]=2,"",Table6[[#This Row],[Name]]&amp;Table6[[#This Row],[Tag]])</f>
        <v/>
      </c>
      <c r="AN687" s="117"/>
      <c r="AP687" s="14" t="str">
        <f t="shared" si="22"/>
        <v/>
      </c>
      <c r="AQ687" s="14" t="str">
        <f t="shared" si="23"/>
        <v/>
      </c>
    </row>
    <row r="688" spans="1:43" ht="14.5">
      <c r="A688" s="117"/>
      <c r="B688" s="201"/>
      <c r="C688" s="209"/>
      <c r="D688" s="210"/>
      <c r="E688" s="131"/>
      <c r="F688" s="132"/>
      <c r="G688" s="131"/>
      <c r="H688" s="117"/>
      <c r="I688" s="201"/>
      <c r="J688" s="201"/>
      <c r="K688" s="202"/>
      <c r="L688" s="202"/>
      <c r="M688" s="202"/>
      <c r="N688" s="201"/>
      <c r="O688" s="201"/>
      <c r="P688" s="202"/>
      <c r="Q688" s="202"/>
      <c r="R688" s="207"/>
      <c r="S688" s="204" t="e">
        <f>_xlfn.LET(
_xlpm.ausLJ,_xlfn.XLOOKUP(MitarbeiterFTE[[#This Row],[Name]]&amp;"|"&amp;MitarbeiterFTE[[#This Row],[Jahr]]&amp;"|"&amp;MitarbeiterFTE[[#This Row],[Monat]],#REF!,#REF!,"not found",0,1),
IF(_xlpm.ausLJ="not found","input missing",_xlpm.ausLJ))</f>
        <v>#REF!</v>
      </c>
      <c r="T688" s="204" t="e">
        <f>_xlfn.LET(
_xlpm.ausLJ,_xlfn.XLOOKUP(MitarbeiterFTE[[#This Row],[Name]]&amp;"|"&amp;MitarbeiterFTE[[#This Row],[Jahr]]&amp;"|"&amp;MitarbeiterFTE[[#This Row],[Monat]],#REF!,#REF!,"not found",0,1),
IF(_xlpm.ausLJ="not found","input missing",_xlpm.ausLJ))</f>
        <v>#REF!</v>
      </c>
      <c r="U688" s="205"/>
      <c r="V688" s="40" t="str" cm="1">
        <f t="array" ref="V6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8" s="15" t="str">
        <f>_xlfn.LET(_xlpm.var,MitarbeiterFTE[[#This Row],[Name]]&amp;"|"&amp;MitarbeiterFTE[[#This Row],[Vorhaben]]&amp;"|"&amp;MitarbeiterFTE[[#This Row],[Monat]]&amp;"|"&amp;MitarbeiterFTE[[#This Row],[Jahr]], IF(_xlpm.var="|||","input missing",_xlpm.var))</f>
        <v>input missing</v>
      </c>
      <c r="AB688" s="15" t="e">
        <f>_xlfn.LET(
_xlpm.start,DATE(MitarbeiterFTE[[#This Row],[Jahr]],MitarbeiterFTE[[#This Row],[Monat]],1),
_xlpm.end,EOMONTH(_xlpm.start,0),
NETWORKDAYS(_xlpm.start,_xlpm.end))</f>
        <v>#NUM!</v>
      </c>
      <c r="AC688" s="318" t="e">
        <f>MitarbeiterFTE[[#This Row],[BWD]]-MitarbeiterFTE[[#This Row],[Sum Abwesend]]</f>
        <v>#NUM!</v>
      </c>
      <c r="AD688" s="318">
        <f>SUMIFS(MitarbeiterFTE[BWD],MitarbeiterFTE[Jahr],MitarbeiterFTE[[#This Row],[Jahr]],MitarbeiterFTE[Name],MitarbeiterFTE[[#This Row],[Name]])</f>
        <v>0</v>
      </c>
      <c r="AE688" s="318">
        <f>SUMIFS(MitarbeiterFTE[NWD],MitarbeiterFTE[Jahr],MitarbeiterFTE[[#This Row],[Jahr]],MitarbeiterFTE[Name],MitarbeiterFTE[[#This Row],[Name]])</f>
        <v>0</v>
      </c>
      <c r="AF688" s="15" t="str">
        <f>IF(MitarbeiterFTE[[#This Row],[HS]]="ja",2,IF(MitarbeiterFTE[[#This Row],[Tech]]="ja",1,IF(MitarbeiterFTE[[#This Row],[Sonst]]="ja",0,"input missing")))</f>
        <v>input missing</v>
      </c>
      <c r="AG688" s="130"/>
      <c r="AH688" s="117"/>
      <c r="AI688" s="408"/>
      <c r="AJ688" s="404"/>
      <c r="AK688" s="412"/>
      <c r="AL688" s="15" cm="1">
        <f t="array" ref="AL6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8" s="15" t="str">
        <f>IF(Table6[[#This Row],[FT/WE]]=2,"",Table6[[#This Row],[Name]]&amp;Table6[[#This Row],[Tag]])</f>
        <v/>
      </c>
      <c r="AN688" s="117"/>
      <c r="AP688" s="14" t="str">
        <f t="shared" si="22"/>
        <v/>
      </c>
      <c r="AQ688" s="14" t="str">
        <f t="shared" si="23"/>
        <v/>
      </c>
    </row>
    <row r="689" spans="1:43" ht="14.5">
      <c r="A689" s="117"/>
      <c r="B689" s="201"/>
      <c r="C689" s="209"/>
      <c r="D689" s="210"/>
      <c r="E689" s="131"/>
      <c r="F689" s="132"/>
      <c r="G689" s="131"/>
      <c r="H689" s="117"/>
      <c r="I689" s="201"/>
      <c r="J689" s="201"/>
      <c r="K689" s="202"/>
      <c r="L689" s="202"/>
      <c r="M689" s="202"/>
      <c r="N689" s="201"/>
      <c r="O689" s="201"/>
      <c r="P689" s="202"/>
      <c r="Q689" s="202"/>
      <c r="R689" s="207"/>
      <c r="S689" s="204" t="e">
        <f>_xlfn.LET(
_xlpm.ausLJ,_xlfn.XLOOKUP(MitarbeiterFTE[[#This Row],[Name]]&amp;"|"&amp;MitarbeiterFTE[[#This Row],[Jahr]]&amp;"|"&amp;MitarbeiterFTE[[#This Row],[Monat]],#REF!,#REF!,"not found",0,1),
IF(_xlpm.ausLJ="not found","input missing",_xlpm.ausLJ))</f>
        <v>#REF!</v>
      </c>
      <c r="T689" s="204" t="e">
        <f>_xlfn.LET(
_xlpm.ausLJ,_xlfn.XLOOKUP(MitarbeiterFTE[[#This Row],[Name]]&amp;"|"&amp;MitarbeiterFTE[[#This Row],[Jahr]]&amp;"|"&amp;MitarbeiterFTE[[#This Row],[Monat]],#REF!,#REF!,"not found",0,1),
IF(_xlpm.ausLJ="not found","input missing",_xlpm.ausLJ))</f>
        <v>#REF!</v>
      </c>
      <c r="U689" s="205"/>
      <c r="V689" s="40" t="str" cm="1">
        <f t="array" ref="V6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89" s="15" t="str">
        <f>_xlfn.LET(_xlpm.var,MitarbeiterFTE[[#This Row],[Name]]&amp;"|"&amp;MitarbeiterFTE[[#This Row],[Vorhaben]]&amp;"|"&amp;MitarbeiterFTE[[#This Row],[Monat]]&amp;"|"&amp;MitarbeiterFTE[[#This Row],[Jahr]], IF(_xlpm.var="|||","input missing",_xlpm.var))</f>
        <v>input missing</v>
      </c>
      <c r="AB689" s="15" t="e">
        <f>_xlfn.LET(
_xlpm.start,DATE(MitarbeiterFTE[[#This Row],[Jahr]],MitarbeiterFTE[[#This Row],[Monat]],1),
_xlpm.end,EOMONTH(_xlpm.start,0),
NETWORKDAYS(_xlpm.start,_xlpm.end))</f>
        <v>#NUM!</v>
      </c>
      <c r="AC689" s="318" t="e">
        <f>MitarbeiterFTE[[#This Row],[BWD]]-MitarbeiterFTE[[#This Row],[Sum Abwesend]]</f>
        <v>#NUM!</v>
      </c>
      <c r="AD689" s="318">
        <f>SUMIFS(MitarbeiterFTE[BWD],MitarbeiterFTE[Jahr],MitarbeiterFTE[[#This Row],[Jahr]],MitarbeiterFTE[Name],MitarbeiterFTE[[#This Row],[Name]])</f>
        <v>0</v>
      </c>
      <c r="AE689" s="318">
        <f>SUMIFS(MitarbeiterFTE[NWD],MitarbeiterFTE[Jahr],MitarbeiterFTE[[#This Row],[Jahr]],MitarbeiterFTE[Name],MitarbeiterFTE[[#This Row],[Name]])</f>
        <v>0</v>
      </c>
      <c r="AF689" s="15" t="str">
        <f>IF(MitarbeiterFTE[[#This Row],[HS]]="ja",2,IF(MitarbeiterFTE[[#This Row],[Tech]]="ja",1,IF(MitarbeiterFTE[[#This Row],[Sonst]]="ja",0,"input missing")))</f>
        <v>input missing</v>
      </c>
      <c r="AG689" s="130"/>
      <c r="AH689" s="117"/>
      <c r="AI689" s="408"/>
      <c r="AJ689" s="404"/>
      <c r="AK689" s="412"/>
      <c r="AL689" s="15" cm="1">
        <f t="array" ref="AL6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89" s="15" t="str">
        <f>IF(Table6[[#This Row],[FT/WE]]=2,"",Table6[[#This Row],[Name]]&amp;Table6[[#This Row],[Tag]])</f>
        <v/>
      </c>
      <c r="AN689" s="117"/>
      <c r="AP689" s="14" t="str">
        <f t="shared" si="22"/>
        <v/>
      </c>
      <c r="AQ689" s="14" t="str">
        <f t="shared" si="23"/>
        <v/>
      </c>
    </row>
    <row r="690" spans="1:43" ht="14.5">
      <c r="A690" s="117"/>
      <c r="B690" s="201"/>
      <c r="C690" s="209"/>
      <c r="D690" s="210"/>
      <c r="E690" s="131"/>
      <c r="F690" s="132"/>
      <c r="G690" s="131"/>
      <c r="H690" s="117"/>
      <c r="I690" s="201"/>
      <c r="J690" s="201"/>
      <c r="K690" s="202"/>
      <c r="L690" s="202"/>
      <c r="M690" s="202"/>
      <c r="N690" s="201"/>
      <c r="O690" s="201"/>
      <c r="P690" s="202"/>
      <c r="Q690" s="202"/>
      <c r="R690" s="207"/>
      <c r="S690" s="204" t="e">
        <f>_xlfn.LET(
_xlpm.ausLJ,_xlfn.XLOOKUP(MitarbeiterFTE[[#This Row],[Name]]&amp;"|"&amp;MitarbeiterFTE[[#This Row],[Jahr]]&amp;"|"&amp;MitarbeiterFTE[[#This Row],[Monat]],#REF!,#REF!,"not found",0,1),
IF(_xlpm.ausLJ="not found","input missing",_xlpm.ausLJ))</f>
        <v>#REF!</v>
      </c>
      <c r="T690" s="204" t="e">
        <f>_xlfn.LET(
_xlpm.ausLJ,_xlfn.XLOOKUP(MitarbeiterFTE[[#This Row],[Name]]&amp;"|"&amp;MitarbeiterFTE[[#This Row],[Jahr]]&amp;"|"&amp;MitarbeiterFTE[[#This Row],[Monat]],#REF!,#REF!,"not found",0,1),
IF(_xlpm.ausLJ="not found","input missing",_xlpm.ausLJ))</f>
        <v>#REF!</v>
      </c>
      <c r="U690" s="205"/>
      <c r="V690" s="40" t="str" cm="1">
        <f t="array" ref="V6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0" s="15" t="str">
        <f>_xlfn.LET(_xlpm.var,MitarbeiterFTE[[#This Row],[Name]]&amp;"|"&amp;MitarbeiterFTE[[#This Row],[Vorhaben]]&amp;"|"&amp;MitarbeiterFTE[[#This Row],[Monat]]&amp;"|"&amp;MitarbeiterFTE[[#This Row],[Jahr]], IF(_xlpm.var="|||","input missing",_xlpm.var))</f>
        <v>input missing</v>
      </c>
      <c r="AB690" s="15" t="e">
        <f>_xlfn.LET(
_xlpm.start,DATE(MitarbeiterFTE[[#This Row],[Jahr]],MitarbeiterFTE[[#This Row],[Monat]],1),
_xlpm.end,EOMONTH(_xlpm.start,0),
NETWORKDAYS(_xlpm.start,_xlpm.end))</f>
        <v>#NUM!</v>
      </c>
      <c r="AC690" s="318" t="e">
        <f>MitarbeiterFTE[[#This Row],[BWD]]-MitarbeiterFTE[[#This Row],[Sum Abwesend]]</f>
        <v>#NUM!</v>
      </c>
      <c r="AD690" s="318">
        <f>SUMIFS(MitarbeiterFTE[BWD],MitarbeiterFTE[Jahr],MitarbeiterFTE[[#This Row],[Jahr]],MitarbeiterFTE[Name],MitarbeiterFTE[[#This Row],[Name]])</f>
        <v>0</v>
      </c>
      <c r="AE690" s="318">
        <f>SUMIFS(MitarbeiterFTE[NWD],MitarbeiterFTE[Jahr],MitarbeiterFTE[[#This Row],[Jahr]],MitarbeiterFTE[Name],MitarbeiterFTE[[#This Row],[Name]])</f>
        <v>0</v>
      </c>
      <c r="AF690" s="15" t="str">
        <f>IF(MitarbeiterFTE[[#This Row],[HS]]="ja",2,IF(MitarbeiterFTE[[#This Row],[Tech]]="ja",1,IF(MitarbeiterFTE[[#This Row],[Sonst]]="ja",0,"input missing")))</f>
        <v>input missing</v>
      </c>
      <c r="AG690" s="130"/>
      <c r="AH690" s="117"/>
      <c r="AI690" s="408"/>
      <c r="AJ690" s="404"/>
      <c r="AK690" s="412"/>
      <c r="AL690" s="15" cm="1">
        <f t="array" ref="AL6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0" s="15" t="str">
        <f>IF(Table6[[#This Row],[FT/WE]]=2,"",Table6[[#This Row],[Name]]&amp;Table6[[#This Row],[Tag]])</f>
        <v/>
      </c>
      <c r="AN690" s="117"/>
      <c r="AP690" s="14" t="str">
        <f t="shared" si="22"/>
        <v/>
      </c>
      <c r="AQ690" s="14" t="str">
        <f t="shared" si="23"/>
        <v/>
      </c>
    </row>
    <row r="691" spans="1:43" ht="14.5">
      <c r="A691" s="117"/>
      <c r="B691" s="201"/>
      <c r="C691" s="209"/>
      <c r="D691" s="210"/>
      <c r="E691" s="131"/>
      <c r="F691" s="132"/>
      <c r="G691" s="131"/>
      <c r="H691" s="117"/>
      <c r="I691" s="201"/>
      <c r="J691" s="201"/>
      <c r="K691" s="202"/>
      <c r="L691" s="202"/>
      <c r="M691" s="202"/>
      <c r="N691" s="201"/>
      <c r="O691" s="201"/>
      <c r="P691" s="202"/>
      <c r="Q691" s="202"/>
      <c r="R691" s="207"/>
      <c r="S691" s="204" t="e">
        <f>_xlfn.LET(
_xlpm.ausLJ,_xlfn.XLOOKUP(MitarbeiterFTE[[#This Row],[Name]]&amp;"|"&amp;MitarbeiterFTE[[#This Row],[Jahr]]&amp;"|"&amp;MitarbeiterFTE[[#This Row],[Monat]],#REF!,#REF!,"not found",0,1),
IF(_xlpm.ausLJ="not found","input missing",_xlpm.ausLJ))</f>
        <v>#REF!</v>
      </c>
      <c r="T691" s="204" t="e">
        <f>_xlfn.LET(
_xlpm.ausLJ,_xlfn.XLOOKUP(MitarbeiterFTE[[#This Row],[Name]]&amp;"|"&amp;MitarbeiterFTE[[#This Row],[Jahr]]&amp;"|"&amp;MitarbeiterFTE[[#This Row],[Monat]],#REF!,#REF!,"not found",0,1),
IF(_xlpm.ausLJ="not found","input missing",_xlpm.ausLJ))</f>
        <v>#REF!</v>
      </c>
      <c r="U691" s="205"/>
      <c r="V691" s="40" t="str" cm="1">
        <f t="array" ref="V6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1" s="15" t="str">
        <f>_xlfn.LET(_xlpm.var,MitarbeiterFTE[[#This Row],[Name]]&amp;"|"&amp;MitarbeiterFTE[[#This Row],[Vorhaben]]&amp;"|"&amp;MitarbeiterFTE[[#This Row],[Monat]]&amp;"|"&amp;MitarbeiterFTE[[#This Row],[Jahr]], IF(_xlpm.var="|||","input missing",_xlpm.var))</f>
        <v>input missing</v>
      </c>
      <c r="AB691" s="15" t="e">
        <f>_xlfn.LET(
_xlpm.start,DATE(MitarbeiterFTE[[#This Row],[Jahr]],MitarbeiterFTE[[#This Row],[Monat]],1),
_xlpm.end,EOMONTH(_xlpm.start,0),
NETWORKDAYS(_xlpm.start,_xlpm.end))</f>
        <v>#NUM!</v>
      </c>
      <c r="AC691" s="318" t="e">
        <f>MitarbeiterFTE[[#This Row],[BWD]]-MitarbeiterFTE[[#This Row],[Sum Abwesend]]</f>
        <v>#NUM!</v>
      </c>
      <c r="AD691" s="318">
        <f>SUMIFS(MitarbeiterFTE[BWD],MitarbeiterFTE[Jahr],MitarbeiterFTE[[#This Row],[Jahr]],MitarbeiterFTE[Name],MitarbeiterFTE[[#This Row],[Name]])</f>
        <v>0</v>
      </c>
      <c r="AE691" s="318">
        <f>SUMIFS(MitarbeiterFTE[NWD],MitarbeiterFTE[Jahr],MitarbeiterFTE[[#This Row],[Jahr]],MitarbeiterFTE[Name],MitarbeiterFTE[[#This Row],[Name]])</f>
        <v>0</v>
      </c>
      <c r="AF691" s="15" t="str">
        <f>IF(MitarbeiterFTE[[#This Row],[HS]]="ja",2,IF(MitarbeiterFTE[[#This Row],[Tech]]="ja",1,IF(MitarbeiterFTE[[#This Row],[Sonst]]="ja",0,"input missing")))</f>
        <v>input missing</v>
      </c>
      <c r="AG691" s="130"/>
      <c r="AH691" s="117"/>
      <c r="AI691" s="408"/>
      <c r="AJ691" s="404"/>
      <c r="AK691" s="412"/>
      <c r="AL691" s="15" cm="1">
        <f t="array" ref="AL6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1" s="15" t="str">
        <f>IF(Table6[[#This Row],[FT/WE]]=2,"",Table6[[#This Row],[Name]]&amp;Table6[[#This Row],[Tag]])</f>
        <v/>
      </c>
      <c r="AN691" s="117"/>
      <c r="AP691" s="14" t="str">
        <f t="shared" si="22"/>
        <v/>
      </c>
      <c r="AQ691" s="14" t="str">
        <f t="shared" si="23"/>
        <v/>
      </c>
    </row>
    <row r="692" spans="1:43" ht="14.5">
      <c r="A692" s="117"/>
      <c r="B692" s="201"/>
      <c r="C692" s="209"/>
      <c r="D692" s="210"/>
      <c r="E692" s="131"/>
      <c r="F692" s="132"/>
      <c r="G692" s="131"/>
      <c r="H692" s="117"/>
      <c r="I692" s="201"/>
      <c r="J692" s="201"/>
      <c r="K692" s="202"/>
      <c r="L692" s="202"/>
      <c r="M692" s="202"/>
      <c r="N692" s="201"/>
      <c r="O692" s="201"/>
      <c r="P692" s="202"/>
      <c r="Q692" s="202"/>
      <c r="R692" s="207"/>
      <c r="S692" s="204" t="e">
        <f>_xlfn.LET(
_xlpm.ausLJ,_xlfn.XLOOKUP(MitarbeiterFTE[[#This Row],[Name]]&amp;"|"&amp;MitarbeiterFTE[[#This Row],[Jahr]]&amp;"|"&amp;MitarbeiterFTE[[#This Row],[Monat]],#REF!,#REF!,"not found",0,1),
IF(_xlpm.ausLJ="not found","input missing",_xlpm.ausLJ))</f>
        <v>#REF!</v>
      </c>
      <c r="T692" s="204" t="e">
        <f>_xlfn.LET(
_xlpm.ausLJ,_xlfn.XLOOKUP(MitarbeiterFTE[[#This Row],[Name]]&amp;"|"&amp;MitarbeiterFTE[[#This Row],[Jahr]]&amp;"|"&amp;MitarbeiterFTE[[#This Row],[Monat]],#REF!,#REF!,"not found",0,1),
IF(_xlpm.ausLJ="not found","input missing",_xlpm.ausLJ))</f>
        <v>#REF!</v>
      </c>
      <c r="U692" s="205"/>
      <c r="V692" s="40" t="str" cm="1">
        <f t="array" ref="V6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2" s="15" t="str">
        <f>_xlfn.LET(_xlpm.var,MitarbeiterFTE[[#This Row],[Name]]&amp;"|"&amp;MitarbeiterFTE[[#This Row],[Vorhaben]]&amp;"|"&amp;MitarbeiterFTE[[#This Row],[Monat]]&amp;"|"&amp;MitarbeiterFTE[[#This Row],[Jahr]], IF(_xlpm.var="|||","input missing",_xlpm.var))</f>
        <v>input missing</v>
      </c>
      <c r="AB692" s="15" t="e">
        <f>_xlfn.LET(
_xlpm.start,DATE(MitarbeiterFTE[[#This Row],[Jahr]],MitarbeiterFTE[[#This Row],[Monat]],1),
_xlpm.end,EOMONTH(_xlpm.start,0),
NETWORKDAYS(_xlpm.start,_xlpm.end))</f>
        <v>#NUM!</v>
      </c>
      <c r="AC692" s="318" t="e">
        <f>MitarbeiterFTE[[#This Row],[BWD]]-MitarbeiterFTE[[#This Row],[Sum Abwesend]]</f>
        <v>#NUM!</v>
      </c>
      <c r="AD692" s="318">
        <f>SUMIFS(MitarbeiterFTE[BWD],MitarbeiterFTE[Jahr],MitarbeiterFTE[[#This Row],[Jahr]],MitarbeiterFTE[Name],MitarbeiterFTE[[#This Row],[Name]])</f>
        <v>0</v>
      </c>
      <c r="AE692" s="318">
        <f>SUMIFS(MitarbeiterFTE[NWD],MitarbeiterFTE[Jahr],MitarbeiterFTE[[#This Row],[Jahr]],MitarbeiterFTE[Name],MitarbeiterFTE[[#This Row],[Name]])</f>
        <v>0</v>
      </c>
      <c r="AF692" s="15" t="str">
        <f>IF(MitarbeiterFTE[[#This Row],[HS]]="ja",2,IF(MitarbeiterFTE[[#This Row],[Tech]]="ja",1,IF(MitarbeiterFTE[[#This Row],[Sonst]]="ja",0,"input missing")))</f>
        <v>input missing</v>
      </c>
      <c r="AG692" s="130"/>
      <c r="AH692" s="117"/>
      <c r="AI692" s="408"/>
      <c r="AJ692" s="404"/>
      <c r="AK692" s="412"/>
      <c r="AL692" s="15" cm="1">
        <f t="array" ref="AL6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2" s="15" t="str">
        <f>IF(Table6[[#This Row],[FT/WE]]=2,"",Table6[[#This Row],[Name]]&amp;Table6[[#This Row],[Tag]])</f>
        <v/>
      </c>
      <c r="AN692" s="117"/>
      <c r="AP692" s="14" t="str">
        <f t="shared" si="22"/>
        <v/>
      </c>
      <c r="AQ692" s="14" t="str">
        <f t="shared" si="23"/>
        <v/>
      </c>
    </row>
    <row r="693" spans="1:43" ht="14.5">
      <c r="A693" s="117"/>
      <c r="B693" s="201"/>
      <c r="C693" s="209"/>
      <c r="D693" s="210"/>
      <c r="E693" s="131"/>
      <c r="F693" s="132"/>
      <c r="G693" s="131"/>
      <c r="H693" s="117"/>
      <c r="I693" s="201"/>
      <c r="J693" s="201"/>
      <c r="K693" s="202"/>
      <c r="L693" s="202"/>
      <c r="M693" s="202"/>
      <c r="N693" s="201"/>
      <c r="O693" s="201"/>
      <c r="P693" s="202"/>
      <c r="Q693" s="202"/>
      <c r="R693" s="207"/>
      <c r="S693" s="204" t="e">
        <f>_xlfn.LET(
_xlpm.ausLJ,_xlfn.XLOOKUP(MitarbeiterFTE[[#This Row],[Name]]&amp;"|"&amp;MitarbeiterFTE[[#This Row],[Jahr]]&amp;"|"&amp;MitarbeiterFTE[[#This Row],[Monat]],#REF!,#REF!,"not found",0,1),
IF(_xlpm.ausLJ="not found","input missing",_xlpm.ausLJ))</f>
        <v>#REF!</v>
      </c>
      <c r="T693" s="204" t="e">
        <f>_xlfn.LET(
_xlpm.ausLJ,_xlfn.XLOOKUP(MitarbeiterFTE[[#This Row],[Name]]&amp;"|"&amp;MitarbeiterFTE[[#This Row],[Jahr]]&amp;"|"&amp;MitarbeiterFTE[[#This Row],[Monat]],#REF!,#REF!,"not found",0,1),
IF(_xlpm.ausLJ="not found","input missing",_xlpm.ausLJ))</f>
        <v>#REF!</v>
      </c>
      <c r="U693" s="205"/>
      <c r="V693" s="40" t="str" cm="1">
        <f t="array" ref="V6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3" s="15" t="str">
        <f>_xlfn.LET(_xlpm.var,MitarbeiterFTE[[#This Row],[Name]]&amp;"|"&amp;MitarbeiterFTE[[#This Row],[Vorhaben]]&amp;"|"&amp;MitarbeiterFTE[[#This Row],[Monat]]&amp;"|"&amp;MitarbeiterFTE[[#This Row],[Jahr]], IF(_xlpm.var="|||","input missing",_xlpm.var))</f>
        <v>input missing</v>
      </c>
      <c r="AB693" s="15" t="e">
        <f>_xlfn.LET(
_xlpm.start,DATE(MitarbeiterFTE[[#This Row],[Jahr]],MitarbeiterFTE[[#This Row],[Monat]],1),
_xlpm.end,EOMONTH(_xlpm.start,0),
NETWORKDAYS(_xlpm.start,_xlpm.end))</f>
        <v>#NUM!</v>
      </c>
      <c r="AC693" s="318" t="e">
        <f>MitarbeiterFTE[[#This Row],[BWD]]-MitarbeiterFTE[[#This Row],[Sum Abwesend]]</f>
        <v>#NUM!</v>
      </c>
      <c r="AD693" s="318">
        <f>SUMIFS(MitarbeiterFTE[BWD],MitarbeiterFTE[Jahr],MitarbeiterFTE[[#This Row],[Jahr]],MitarbeiterFTE[Name],MitarbeiterFTE[[#This Row],[Name]])</f>
        <v>0</v>
      </c>
      <c r="AE693" s="318">
        <f>SUMIFS(MitarbeiterFTE[NWD],MitarbeiterFTE[Jahr],MitarbeiterFTE[[#This Row],[Jahr]],MitarbeiterFTE[Name],MitarbeiterFTE[[#This Row],[Name]])</f>
        <v>0</v>
      </c>
      <c r="AF693" s="15" t="str">
        <f>IF(MitarbeiterFTE[[#This Row],[HS]]="ja",2,IF(MitarbeiterFTE[[#This Row],[Tech]]="ja",1,IF(MitarbeiterFTE[[#This Row],[Sonst]]="ja",0,"input missing")))</f>
        <v>input missing</v>
      </c>
      <c r="AG693" s="130"/>
      <c r="AH693" s="117"/>
      <c r="AI693" s="408"/>
      <c r="AJ693" s="404"/>
      <c r="AK693" s="412"/>
      <c r="AL693" s="15" cm="1">
        <f t="array" ref="AL6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3" s="15" t="str">
        <f>IF(Table6[[#This Row],[FT/WE]]=2,"",Table6[[#This Row],[Name]]&amp;Table6[[#This Row],[Tag]])</f>
        <v/>
      </c>
      <c r="AN693" s="117"/>
      <c r="AP693" s="14" t="str">
        <f t="shared" si="22"/>
        <v/>
      </c>
      <c r="AQ693" s="14" t="str">
        <f t="shared" si="23"/>
        <v/>
      </c>
    </row>
    <row r="694" spans="1:43" ht="14.5">
      <c r="A694" s="117"/>
      <c r="B694" s="201"/>
      <c r="C694" s="209"/>
      <c r="D694" s="210"/>
      <c r="E694" s="131"/>
      <c r="F694" s="132"/>
      <c r="G694" s="131"/>
      <c r="H694" s="117"/>
      <c r="I694" s="201"/>
      <c r="J694" s="201"/>
      <c r="K694" s="202"/>
      <c r="L694" s="202"/>
      <c r="M694" s="202"/>
      <c r="N694" s="201"/>
      <c r="O694" s="201"/>
      <c r="P694" s="202"/>
      <c r="Q694" s="202"/>
      <c r="R694" s="207"/>
      <c r="S694" s="204" t="e">
        <f>_xlfn.LET(
_xlpm.ausLJ,_xlfn.XLOOKUP(MitarbeiterFTE[[#This Row],[Name]]&amp;"|"&amp;MitarbeiterFTE[[#This Row],[Jahr]]&amp;"|"&amp;MitarbeiterFTE[[#This Row],[Monat]],#REF!,#REF!,"not found",0,1),
IF(_xlpm.ausLJ="not found","input missing",_xlpm.ausLJ))</f>
        <v>#REF!</v>
      </c>
      <c r="T694" s="204" t="e">
        <f>_xlfn.LET(
_xlpm.ausLJ,_xlfn.XLOOKUP(MitarbeiterFTE[[#This Row],[Name]]&amp;"|"&amp;MitarbeiterFTE[[#This Row],[Jahr]]&amp;"|"&amp;MitarbeiterFTE[[#This Row],[Monat]],#REF!,#REF!,"not found",0,1),
IF(_xlpm.ausLJ="not found","input missing",_xlpm.ausLJ))</f>
        <v>#REF!</v>
      </c>
      <c r="U694" s="205"/>
      <c r="V694" s="40" t="str" cm="1">
        <f t="array" ref="V6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4" s="15" t="str">
        <f>_xlfn.LET(_xlpm.var,MitarbeiterFTE[[#This Row],[Name]]&amp;"|"&amp;MitarbeiterFTE[[#This Row],[Vorhaben]]&amp;"|"&amp;MitarbeiterFTE[[#This Row],[Monat]]&amp;"|"&amp;MitarbeiterFTE[[#This Row],[Jahr]], IF(_xlpm.var="|||","input missing",_xlpm.var))</f>
        <v>input missing</v>
      </c>
      <c r="AB694" s="15" t="e">
        <f>_xlfn.LET(
_xlpm.start,DATE(MitarbeiterFTE[[#This Row],[Jahr]],MitarbeiterFTE[[#This Row],[Monat]],1),
_xlpm.end,EOMONTH(_xlpm.start,0),
NETWORKDAYS(_xlpm.start,_xlpm.end))</f>
        <v>#NUM!</v>
      </c>
      <c r="AC694" s="318" t="e">
        <f>MitarbeiterFTE[[#This Row],[BWD]]-MitarbeiterFTE[[#This Row],[Sum Abwesend]]</f>
        <v>#NUM!</v>
      </c>
      <c r="AD694" s="318">
        <f>SUMIFS(MitarbeiterFTE[BWD],MitarbeiterFTE[Jahr],MitarbeiterFTE[[#This Row],[Jahr]],MitarbeiterFTE[Name],MitarbeiterFTE[[#This Row],[Name]])</f>
        <v>0</v>
      </c>
      <c r="AE694" s="318">
        <f>SUMIFS(MitarbeiterFTE[NWD],MitarbeiterFTE[Jahr],MitarbeiterFTE[[#This Row],[Jahr]],MitarbeiterFTE[Name],MitarbeiterFTE[[#This Row],[Name]])</f>
        <v>0</v>
      </c>
      <c r="AF694" s="15" t="str">
        <f>IF(MitarbeiterFTE[[#This Row],[HS]]="ja",2,IF(MitarbeiterFTE[[#This Row],[Tech]]="ja",1,IF(MitarbeiterFTE[[#This Row],[Sonst]]="ja",0,"input missing")))</f>
        <v>input missing</v>
      </c>
      <c r="AG694" s="130"/>
      <c r="AH694" s="117"/>
      <c r="AI694" s="408"/>
      <c r="AJ694" s="404"/>
      <c r="AK694" s="412"/>
      <c r="AL694" s="15" cm="1">
        <f t="array" ref="AL6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4" s="15" t="str">
        <f>IF(Table6[[#This Row],[FT/WE]]=2,"",Table6[[#This Row],[Name]]&amp;Table6[[#This Row],[Tag]])</f>
        <v/>
      </c>
      <c r="AN694" s="117"/>
      <c r="AP694" s="14" t="str">
        <f t="shared" si="22"/>
        <v/>
      </c>
      <c r="AQ694" s="14" t="str">
        <f t="shared" si="23"/>
        <v/>
      </c>
    </row>
    <row r="695" spans="1:43" ht="14.5">
      <c r="A695" s="117"/>
      <c r="B695" s="201"/>
      <c r="C695" s="209"/>
      <c r="D695" s="210"/>
      <c r="E695" s="131"/>
      <c r="F695" s="132"/>
      <c r="G695" s="131"/>
      <c r="H695" s="117"/>
      <c r="I695" s="201"/>
      <c r="J695" s="201"/>
      <c r="K695" s="202"/>
      <c r="L695" s="202"/>
      <c r="M695" s="202"/>
      <c r="N695" s="201"/>
      <c r="O695" s="201"/>
      <c r="P695" s="202"/>
      <c r="Q695" s="202"/>
      <c r="R695" s="207"/>
      <c r="S695" s="204" t="e">
        <f>_xlfn.LET(
_xlpm.ausLJ,_xlfn.XLOOKUP(MitarbeiterFTE[[#This Row],[Name]]&amp;"|"&amp;MitarbeiterFTE[[#This Row],[Jahr]]&amp;"|"&amp;MitarbeiterFTE[[#This Row],[Monat]],#REF!,#REF!,"not found",0,1),
IF(_xlpm.ausLJ="not found","input missing",_xlpm.ausLJ))</f>
        <v>#REF!</v>
      </c>
      <c r="T695" s="204" t="e">
        <f>_xlfn.LET(
_xlpm.ausLJ,_xlfn.XLOOKUP(MitarbeiterFTE[[#This Row],[Name]]&amp;"|"&amp;MitarbeiterFTE[[#This Row],[Jahr]]&amp;"|"&amp;MitarbeiterFTE[[#This Row],[Monat]],#REF!,#REF!,"not found",0,1),
IF(_xlpm.ausLJ="not found","input missing",_xlpm.ausLJ))</f>
        <v>#REF!</v>
      </c>
      <c r="U695" s="205"/>
      <c r="V695" s="40" t="str" cm="1">
        <f t="array" ref="V6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5" s="15" t="str">
        <f>_xlfn.LET(_xlpm.var,MitarbeiterFTE[[#This Row],[Name]]&amp;"|"&amp;MitarbeiterFTE[[#This Row],[Vorhaben]]&amp;"|"&amp;MitarbeiterFTE[[#This Row],[Monat]]&amp;"|"&amp;MitarbeiterFTE[[#This Row],[Jahr]], IF(_xlpm.var="|||","input missing",_xlpm.var))</f>
        <v>input missing</v>
      </c>
      <c r="AB695" s="15" t="e">
        <f>_xlfn.LET(
_xlpm.start,DATE(MitarbeiterFTE[[#This Row],[Jahr]],MitarbeiterFTE[[#This Row],[Monat]],1),
_xlpm.end,EOMONTH(_xlpm.start,0),
NETWORKDAYS(_xlpm.start,_xlpm.end))</f>
        <v>#NUM!</v>
      </c>
      <c r="AC695" s="318" t="e">
        <f>MitarbeiterFTE[[#This Row],[BWD]]-MitarbeiterFTE[[#This Row],[Sum Abwesend]]</f>
        <v>#NUM!</v>
      </c>
      <c r="AD695" s="318">
        <f>SUMIFS(MitarbeiterFTE[BWD],MitarbeiterFTE[Jahr],MitarbeiterFTE[[#This Row],[Jahr]],MitarbeiterFTE[Name],MitarbeiterFTE[[#This Row],[Name]])</f>
        <v>0</v>
      </c>
      <c r="AE695" s="318">
        <f>SUMIFS(MitarbeiterFTE[NWD],MitarbeiterFTE[Jahr],MitarbeiterFTE[[#This Row],[Jahr]],MitarbeiterFTE[Name],MitarbeiterFTE[[#This Row],[Name]])</f>
        <v>0</v>
      </c>
      <c r="AF695" s="15" t="str">
        <f>IF(MitarbeiterFTE[[#This Row],[HS]]="ja",2,IF(MitarbeiterFTE[[#This Row],[Tech]]="ja",1,IF(MitarbeiterFTE[[#This Row],[Sonst]]="ja",0,"input missing")))</f>
        <v>input missing</v>
      </c>
      <c r="AG695" s="130"/>
      <c r="AH695" s="117"/>
      <c r="AI695" s="408"/>
      <c r="AJ695" s="404"/>
      <c r="AK695" s="412"/>
      <c r="AL695" s="15" cm="1">
        <f t="array" ref="AL6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5" s="15" t="str">
        <f>IF(Table6[[#This Row],[FT/WE]]=2,"",Table6[[#This Row],[Name]]&amp;Table6[[#This Row],[Tag]])</f>
        <v/>
      </c>
      <c r="AN695" s="117"/>
      <c r="AP695" s="14" t="str">
        <f t="shared" si="22"/>
        <v/>
      </c>
      <c r="AQ695" s="14" t="str">
        <f t="shared" si="23"/>
        <v/>
      </c>
    </row>
    <row r="696" spans="1:43" ht="14.5">
      <c r="A696" s="117"/>
      <c r="B696" s="201"/>
      <c r="C696" s="209"/>
      <c r="D696" s="210"/>
      <c r="E696" s="131"/>
      <c r="F696" s="132"/>
      <c r="G696" s="131"/>
      <c r="H696" s="117"/>
      <c r="I696" s="201"/>
      <c r="J696" s="201"/>
      <c r="K696" s="202"/>
      <c r="L696" s="202"/>
      <c r="M696" s="202"/>
      <c r="N696" s="201"/>
      <c r="O696" s="201"/>
      <c r="P696" s="202"/>
      <c r="Q696" s="202"/>
      <c r="R696" s="207"/>
      <c r="S696" s="204" t="e">
        <f>_xlfn.LET(
_xlpm.ausLJ,_xlfn.XLOOKUP(MitarbeiterFTE[[#This Row],[Name]]&amp;"|"&amp;MitarbeiterFTE[[#This Row],[Jahr]]&amp;"|"&amp;MitarbeiterFTE[[#This Row],[Monat]],#REF!,#REF!,"not found",0,1),
IF(_xlpm.ausLJ="not found","input missing",_xlpm.ausLJ))</f>
        <v>#REF!</v>
      </c>
      <c r="T696" s="204" t="e">
        <f>_xlfn.LET(
_xlpm.ausLJ,_xlfn.XLOOKUP(MitarbeiterFTE[[#This Row],[Name]]&amp;"|"&amp;MitarbeiterFTE[[#This Row],[Jahr]]&amp;"|"&amp;MitarbeiterFTE[[#This Row],[Monat]],#REF!,#REF!,"not found",0,1),
IF(_xlpm.ausLJ="not found","input missing",_xlpm.ausLJ))</f>
        <v>#REF!</v>
      </c>
      <c r="U696" s="205"/>
      <c r="V696" s="40" t="str" cm="1">
        <f t="array" ref="V6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6" s="15" t="str">
        <f>_xlfn.LET(_xlpm.var,MitarbeiterFTE[[#This Row],[Name]]&amp;"|"&amp;MitarbeiterFTE[[#This Row],[Vorhaben]]&amp;"|"&amp;MitarbeiterFTE[[#This Row],[Monat]]&amp;"|"&amp;MitarbeiterFTE[[#This Row],[Jahr]], IF(_xlpm.var="|||","input missing",_xlpm.var))</f>
        <v>input missing</v>
      </c>
      <c r="AB696" s="15" t="e">
        <f>_xlfn.LET(
_xlpm.start,DATE(MitarbeiterFTE[[#This Row],[Jahr]],MitarbeiterFTE[[#This Row],[Monat]],1),
_xlpm.end,EOMONTH(_xlpm.start,0),
NETWORKDAYS(_xlpm.start,_xlpm.end))</f>
        <v>#NUM!</v>
      </c>
      <c r="AC696" s="318" t="e">
        <f>MitarbeiterFTE[[#This Row],[BWD]]-MitarbeiterFTE[[#This Row],[Sum Abwesend]]</f>
        <v>#NUM!</v>
      </c>
      <c r="AD696" s="318">
        <f>SUMIFS(MitarbeiterFTE[BWD],MitarbeiterFTE[Jahr],MitarbeiterFTE[[#This Row],[Jahr]],MitarbeiterFTE[Name],MitarbeiterFTE[[#This Row],[Name]])</f>
        <v>0</v>
      </c>
      <c r="AE696" s="318">
        <f>SUMIFS(MitarbeiterFTE[NWD],MitarbeiterFTE[Jahr],MitarbeiterFTE[[#This Row],[Jahr]],MitarbeiterFTE[Name],MitarbeiterFTE[[#This Row],[Name]])</f>
        <v>0</v>
      </c>
      <c r="AF696" s="15" t="str">
        <f>IF(MitarbeiterFTE[[#This Row],[HS]]="ja",2,IF(MitarbeiterFTE[[#This Row],[Tech]]="ja",1,IF(MitarbeiterFTE[[#This Row],[Sonst]]="ja",0,"input missing")))</f>
        <v>input missing</v>
      </c>
      <c r="AG696" s="130"/>
      <c r="AH696" s="117"/>
      <c r="AI696" s="408"/>
      <c r="AJ696" s="404"/>
      <c r="AK696" s="412"/>
      <c r="AL696" s="15" cm="1">
        <f t="array" ref="AL6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6" s="15" t="str">
        <f>IF(Table6[[#This Row],[FT/WE]]=2,"",Table6[[#This Row],[Name]]&amp;Table6[[#This Row],[Tag]])</f>
        <v/>
      </c>
      <c r="AN696" s="117"/>
      <c r="AP696" s="14" t="str">
        <f t="shared" si="22"/>
        <v/>
      </c>
      <c r="AQ696" s="14" t="str">
        <f t="shared" si="23"/>
        <v/>
      </c>
    </row>
    <row r="697" spans="1:43" ht="14.5">
      <c r="A697" s="117"/>
      <c r="B697" s="201"/>
      <c r="C697" s="209"/>
      <c r="D697" s="210"/>
      <c r="E697" s="131"/>
      <c r="F697" s="132"/>
      <c r="G697" s="131"/>
      <c r="H697" s="117"/>
      <c r="I697" s="201"/>
      <c r="J697" s="201"/>
      <c r="K697" s="202"/>
      <c r="L697" s="202"/>
      <c r="M697" s="202"/>
      <c r="N697" s="201"/>
      <c r="O697" s="201"/>
      <c r="P697" s="202"/>
      <c r="Q697" s="202"/>
      <c r="R697" s="207"/>
      <c r="S697" s="204" t="e">
        <f>_xlfn.LET(
_xlpm.ausLJ,_xlfn.XLOOKUP(MitarbeiterFTE[[#This Row],[Name]]&amp;"|"&amp;MitarbeiterFTE[[#This Row],[Jahr]]&amp;"|"&amp;MitarbeiterFTE[[#This Row],[Monat]],#REF!,#REF!,"not found",0,1),
IF(_xlpm.ausLJ="not found","input missing",_xlpm.ausLJ))</f>
        <v>#REF!</v>
      </c>
      <c r="T697" s="204" t="e">
        <f>_xlfn.LET(
_xlpm.ausLJ,_xlfn.XLOOKUP(MitarbeiterFTE[[#This Row],[Name]]&amp;"|"&amp;MitarbeiterFTE[[#This Row],[Jahr]]&amp;"|"&amp;MitarbeiterFTE[[#This Row],[Monat]],#REF!,#REF!,"not found",0,1),
IF(_xlpm.ausLJ="not found","input missing",_xlpm.ausLJ))</f>
        <v>#REF!</v>
      </c>
      <c r="U697" s="205"/>
      <c r="V697" s="40" t="str" cm="1">
        <f t="array" ref="V6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7" s="15" t="str">
        <f>_xlfn.LET(_xlpm.var,MitarbeiterFTE[[#This Row],[Name]]&amp;"|"&amp;MitarbeiterFTE[[#This Row],[Vorhaben]]&amp;"|"&amp;MitarbeiterFTE[[#This Row],[Monat]]&amp;"|"&amp;MitarbeiterFTE[[#This Row],[Jahr]], IF(_xlpm.var="|||","input missing",_xlpm.var))</f>
        <v>input missing</v>
      </c>
      <c r="AB697" s="15" t="e">
        <f>_xlfn.LET(
_xlpm.start,DATE(MitarbeiterFTE[[#This Row],[Jahr]],MitarbeiterFTE[[#This Row],[Monat]],1),
_xlpm.end,EOMONTH(_xlpm.start,0),
NETWORKDAYS(_xlpm.start,_xlpm.end))</f>
        <v>#NUM!</v>
      </c>
      <c r="AC697" s="318" t="e">
        <f>MitarbeiterFTE[[#This Row],[BWD]]-MitarbeiterFTE[[#This Row],[Sum Abwesend]]</f>
        <v>#NUM!</v>
      </c>
      <c r="AD697" s="318">
        <f>SUMIFS(MitarbeiterFTE[BWD],MitarbeiterFTE[Jahr],MitarbeiterFTE[[#This Row],[Jahr]],MitarbeiterFTE[Name],MitarbeiterFTE[[#This Row],[Name]])</f>
        <v>0</v>
      </c>
      <c r="AE697" s="318">
        <f>SUMIFS(MitarbeiterFTE[NWD],MitarbeiterFTE[Jahr],MitarbeiterFTE[[#This Row],[Jahr]],MitarbeiterFTE[Name],MitarbeiterFTE[[#This Row],[Name]])</f>
        <v>0</v>
      </c>
      <c r="AF697" s="15" t="str">
        <f>IF(MitarbeiterFTE[[#This Row],[HS]]="ja",2,IF(MitarbeiterFTE[[#This Row],[Tech]]="ja",1,IF(MitarbeiterFTE[[#This Row],[Sonst]]="ja",0,"input missing")))</f>
        <v>input missing</v>
      </c>
      <c r="AG697" s="130"/>
      <c r="AH697" s="117"/>
      <c r="AI697" s="408"/>
      <c r="AJ697" s="404"/>
      <c r="AK697" s="412"/>
      <c r="AL697" s="15" cm="1">
        <f t="array" ref="AL6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7" s="15" t="str">
        <f>IF(Table6[[#This Row],[FT/WE]]=2,"",Table6[[#This Row],[Name]]&amp;Table6[[#This Row],[Tag]])</f>
        <v/>
      </c>
      <c r="AN697" s="117"/>
      <c r="AP697" s="14" t="str">
        <f t="shared" si="22"/>
        <v/>
      </c>
      <c r="AQ697" s="14" t="str">
        <f t="shared" si="23"/>
        <v/>
      </c>
    </row>
    <row r="698" spans="1:43" ht="14.5">
      <c r="A698" s="117"/>
      <c r="B698" s="201"/>
      <c r="C698" s="209"/>
      <c r="D698" s="210"/>
      <c r="E698" s="131"/>
      <c r="F698" s="132"/>
      <c r="G698" s="131"/>
      <c r="H698" s="117"/>
      <c r="I698" s="201"/>
      <c r="J698" s="201"/>
      <c r="K698" s="202"/>
      <c r="L698" s="202"/>
      <c r="M698" s="202"/>
      <c r="N698" s="201"/>
      <c r="O698" s="201"/>
      <c r="P698" s="202"/>
      <c r="Q698" s="202"/>
      <c r="R698" s="207"/>
      <c r="S698" s="204" t="e">
        <f>_xlfn.LET(
_xlpm.ausLJ,_xlfn.XLOOKUP(MitarbeiterFTE[[#This Row],[Name]]&amp;"|"&amp;MitarbeiterFTE[[#This Row],[Jahr]]&amp;"|"&amp;MitarbeiterFTE[[#This Row],[Monat]],#REF!,#REF!,"not found",0,1),
IF(_xlpm.ausLJ="not found","input missing",_xlpm.ausLJ))</f>
        <v>#REF!</v>
      </c>
      <c r="T698" s="204" t="e">
        <f>_xlfn.LET(
_xlpm.ausLJ,_xlfn.XLOOKUP(MitarbeiterFTE[[#This Row],[Name]]&amp;"|"&amp;MitarbeiterFTE[[#This Row],[Jahr]]&amp;"|"&amp;MitarbeiterFTE[[#This Row],[Monat]],#REF!,#REF!,"not found",0,1),
IF(_xlpm.ausLJ="not found","input missing",_xlpm.ausLJ))</f>
        <v>#REF!</v>
      </c>
      <c r="U698" s="205"/>
      <c r="V698" s="40" t="str" cm="1">
        <f t="array" ref="V6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8" s="15" t="str">
        <f>_xlfn.LET(_xlpm.var,MitarbeiterFTE[[#This Row],[Name]]&amp;"|"&amp;MitarbeiterFTE[[#This Row],[Vorhaben]]&amp;"|"&amp;MitarbeiterFTE[[#This Row],[Monat]]&amp;"|"&amp;MitarbeiterFTE[[#This Row],[Jahr]], IF(_xlpm.var="|||","input missing",_xlpm.var))</f>
        <v>input missing</v>
      </c>
      <c r="AB698" s="15" t="e">
        <f>_xlfn.LET(
_xlpm.start,DATE(MitarbeiterFTE[[#This Row],[Jahr]],MitarbeiterFTE[[#This Row],[Monat]],1),
_xlpm.end,EOMONTH(_xlpm.start,0),
NETWORKDAYS(_xlpm.start,_xlpm.end))</f>
        <v>#NUM!</v>
      </c>
      <c r="AC698" s="318" t="e">
        <f>MitarbeiterFTE[[#This Row],[BWD]]-MitarbeiterFTE[[#This Row],[Sum Abwesend]]</f>
        <v>#NUM!</v>
      </c>
      <c r="AD698" s="318">
        <f>SUMIFS(MitarbeiterFTE[BWD],MitarbeiterFTE[Jahr],MitarbeiterFTE[[#This Row],[Jahr]],MitarbeiterFTE[Name],MitarbeiterFTE[[#This Row],[Name]])</f>
        <v>0</v>
      </c>
      <c r="AE698" s="318">
        <f>SUMIFS(MitarbeiterFTE[NWD],MitarbeiterFTE[Jahr],MitarbeiterFTE[[#This Row],[Jahr]],MitarbeiterFTE[Name],MitarbeiterFTE[[#This Row],[Name]])</f>
        <v>0</v>
      </c>
      <c r="AF698" s="15" t="str">
        <f>IF(MitarbeiterFTE[[#This Row],[HS]]="ja",2,IF(MitarbeiterFTE[[#This Row],[Tech]]="ja",1,IF(MitarbeiterFTE[[#This Row],[Sonst]]="ja",0,"input missing")))</f>
        <v>input missing</v>
      </c>
      <c r="AG698" s="130"/>
      <c r="AH698" s="117"/>
      <c r="AI698" s="408"/>
      <c r="AJ698" s="404"/>
      <c r="AK698" s="412"/>
      <c r="AL698" s="15" cm="1">
        <f t="array" ref="AL6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8" s="15" t="str">
        <f>IF(Table6[[#This Row],[FT/WE]]=2,"",Table6[[#This Row],[Name]]&amp;Table6[[#This Row],[Tag]])</f>
        <v/>
      </c>
      <c r="AN698" s="117"/>
      <c r="AP698" s="14" t="str">
        <f t="shared" si="22"/>
        <v/>
      </c>
      <c r="AQ698" s="14" t="str">
        <f t="shared" si="23"/>
        <v/>
      </c>
    </row>
    <row r="699" spans="1:43" ht="14.5">
      <c r="A699" s="117"/>
      <c r="B699" s="201"/>
      <c r="C699" s="209"/>
      <c r="D699" s="210"/>
      <c r="E699" s="131"/>
      <c r="F699" s="132"/>
      <c r="G699" s="131"/>
      <c r="H699" s="117"/>
      <c r="I699" s="201"/>
      <c r="J699" s="201"/>
      <c r="K699" s="202"/>
      <c r="L699" s="202"/>
      <c r="M699" s="202"/>
      <c r="N699" s="201"/>
      <c r="O699" s="201"/>
      <c r="P699" s="202"/>
      <c r="Q699" s="202"/>
      <c r="R699" s="207"/>
      <c r="S699" s="204" t="e">
        <f>_xlfn.LET(
_xlpm.ausLJ,_xlfn.XLOOKUP(MitarbeiterFTE[[#This Row],[Name]]&amp;"|"&amp;MitarbeiterFTE[[#This Row],[Jahr]]&amp;"|"&amp;MitarbeiterFTE[[#This Row],[Monat]],#REF!,#REF!,"not found",0,1),
IF(_xlpm.ausLJ="not found","input missing",_xlpm.ausLJ))</f>
        <v>#REF!</v>
      </c>
      <c r="T699" s="204" t="e">
        <f>_xlfn.LET(
_xlpm.ausLJ,_xlfn.XLOOKUP(MitarbeiterFTE[[#This Row],[Name]]&amp;"|"&amp;MitarbeiterFTE[[#This Row],[Jahr]]&amp;"|"&amp;MitarbeiterFTE[[#This Row],[Monat]],#REF!,#REF!,"not found",0,1),
IF(_xlpm.ausLJ="not found","input missing",_xlpm.ausLJ))</f>
        <v>#REF!</v>
      </c>
      <c r="U699" s="205"/>
      <c r="V699" s="40" t="str" cm="1">
        <f t="array" ref="V6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6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6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6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6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699" s="15" t="str">
        <f>_xlfn.LET(_xlpm.var,MitarbeiterFTE[[#This Row],[Name]]&amp;"|"&amp;MitarbeiterFTE[[#This Row],[Vorhaben]]&amp;"|"&amp;MitarbeiterFTE[[#This Row],[Monat]]&amp;"|"&amp;MitarbeiterFTE[[#This Row],[Jahr]], IF(_xlpm.var="|||","input missing",_xlpm.var))</f>
        <v>input missing</v>
      </c>
      <c r="AB699" s="15" t="e">
        <f>_xlfn.LET(
_xlpm.start,DATE(MitarbeiterFTE[[#This Row],[Jahr]],MitarbeiterFTE[[#This Row],[Monat]],1),
_xlpm.end,EOMONTH(_xlpm.start,0),
NETWORKDAYS(_xlpm.start,_xlpm.end))</f>
        <v>#NUM!</v>
      </c>
      <c r="AC699" s="318" t="e">
        <f>MitarbeiterFTE[[#This Row],[BWD]]-MitarbeiterFTE[[#This Row],[Sum Abwesend]]</f>
        <v>#NUM!</v>
      </c>
      <c r="AD699" s="318">
        <f>SUMIFS(MitarbeiterFTE[BWD],MitarbeiterFTE[Jahr],MitarbeiterFTE[[#This Row],[Jahr]],MitarbeiterFTE[Name],MitarbeiterFTE[[#This Row],[Name]])</f>
        <v>0</v>
      </c>
      <c r="AE699" s="318">
        <f>SUMIFS(MitarbeiterFTE[NWD],MitarbeiterFTE[Jahr],MitarbeiterFTE[[#This Row],[Jahr]],MitarbeiterFTE[Name],MitarbeiterFTE[[#This Row],[Name]])</f>
        <v>0</v>
      </c>
      <c r="AF699" s="15" t="str">
        <f>IF(MitarbeiterFTE[[#This Row],[HS]]="ja",2,IF(MitarbeiterFTE[[#This Row],[Tech]]="ja",1,IF(MitarbeiterFTE[[#This Row],[Sonst]]="ja",0,"input missing")))</f>
        <v>input missing</v>
      </c>
      <c r="AG699" s="130"/>
      <c r="AH699" s="117"/>
      <c r="AI699" s="408"/>
      <c r="AJ699" s="404"/>
      <c r="AK699" s="412"/>
      <c r="AL699" s="15" cm="1">
        <f t="array" ref="AL6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699" s="15" t="str">
        <f>IF(Table6[[#This Row],[FT/WE]]=2,"",Table6[[#This Row],[Name]]&amp;Table6[[#This Row],[Tag]])</f>
        <v/>
      </c>
      <c r="AN699" s="117"/>
      <c r="AP699" s="14" t="str">
        <f t="shared" si="22"/>
        <v/>
      </c>
      <c r="AQ699" s="14" t="str">
        <f t="shared" si="23"/>
        <v/>
      </c>
    </row>
    <row r="700" spans="1:43" ht="14.5">
      <c r="A700" s="117"/>
      <c r="B700" s="201"/>
      <c r="C700" s="209"/>
      <c r="D700" s="210"/>
      <c r="E700" s="131"/>
      <c r="F700" s="132"/>
      <c r="G700" s="131"/>
      <c r="H700" s="117"/>
      <c r="I700" s="201"/>
      <c r="J700" s="201"/>
      <c r="K700" s="202"/>
      <c r="L700" s="202"/>
      <c r="M700" s="202"/>
      <c r="N700" s="201"/>
      <c r="O700" s="201"/>
      <c r="P700" s="202"/>
      <c r="Q700" s="202"/>
      <c r="R700" s="207"/>
      <c r="S700" s="204" t="e">
        <f>_xlfn.LET(
_xlpm.ausLJ,_xlfn.XLOOKUP(MitarbeiterFTE[[#This Row],[Name]]&amp;"|"&amp;MitarbeiterFTE[[#This Row],[Jahr]]&amp;"|"&amp;MitarbeiterFTE[[#This Row],[Monat]],#REF!,#REF!,"not found",0,1),
IF(_xlpm.ausLJ="not found","input missing",_xlpm.ausLJ))</f>
        <v>#REF!</v>
      </c>
      <c r="T700" s="204" t="e">
        <f>_xlfn.LET(
_xlpm.ausLJ,_xlfn.XLOOKUP(MitarbeiterFTE[[#This Row],[Name]]&amp;"|"&amp;MitarbeiterFTE[[#This Row],[Jahr]]&amp;"|"&amp;MitarbeiterFTE[[#This Row],[Monat]],#REF!,#REF!,"not found",0,1),
IF(_xlpm.ausLJ="not found","input missing",_xlpm.ausLJ))</f>
        <v>#REF!</v>
      </c>
      <c r="U700" s="205"/>
      <c r="V700" s="40" t="str" cm="1">
        <f t="array" ref="V7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0" s="15" t="str">
        <f>_xlfn.LET(_xlpm.var,MitarbeiterFTE[[#This Row],[Name]]&amp;"|"&amp;MitarbeiterFTE[[#This Row],[Vorhaben]]&amp;"|"&amp;MitarbeiterFTE[[#This Row],[Monat]]&amp;"|"&amp;MitarbeiterFTE[[#This Row],[Jahr]], IF(_xlpm.var="|||","input missing",_xlpm.var))</f>
        <v>input missing</v>
      </c>
      <c r="AB700" s="15" t="e">
        <f>_xlfn.LET(
_xlpm.start,DATE(MitarbeiterFTE[[#This Row],[Jahr]],MitarbeiterFTE[[#This Row],[Monat]],1),
_xlpm.end,EOMONTH(_xlpm.start,0),
NETWORKDAYS(_xlpm.start,_xlpm.end))</f>
        <v>#NUM!</v>
      </c>
      <c r="AC700" s="318" t="e">
        <f>MitarbeiterFTE[[#This Row],[BWD]]-MitarbeiterFTE[[#This Row],[Sum Abwesend]]</f>
        <v>#NUM!</v>
      </c>
      <c r="AD700" s="318">
        <f>SUMIFS(MitarbeiterFTE[BWD],MitarbeiterFTE[Jahr],MitarbeiterFTE[[#This Row],[Jahr]],MitarbeiterFTE[Name],MitarbeiterFTE[[#This Row],[Name]])</f>
        <v>0</v>
      </c>
      <c r="AE700" s="318">
        <f>SUMIFS(MitarbeiterFTE[NWD],MitarbeiterFTE[Jahr],MitarbeiterFTE[[#This Row],[Jahr]],MitarbeiterFTE[Name],MitarbeiterFTE[[#This Row],[Name]])</f>
        <v>0</v>
      </c>
      <c r="AF700" s="15" t="str">
        <f>IF(MitarbeiterFTE[[#This Row],[HS]]="ja",2,IF(MitarbeiterFTE[[#This Row],[Tech]]="ja",1,IF(MitarbeiterFTE[[#This Row],[Sonst]]="ja",0,"input missing")))</f>
        <v>input missing</v>
      </c>
      <c r="AG700" s="130"/>
      <c r="AH700" s="117"/>
      <c r="AI700" s="408"/>
      <c r="AJ700" s="404"/>
      <c r="AK700" s="412"/>
      <c r="AL700" s="15" cm="1">
        <f t="array" ref="AL7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0" s="15" t="str">
        <f>IF(Table6[[#This Row],[FT/WE]]=2,"",Table6[[#This Row],[Name]]&amp;Table6[[#This Row],[Tag]])</f>
        <v/>
      </c>
      <c r="AN700" s="117"/>
      <c r="AP700" s="14" t="str">
        <f t="shared" si="22"/>
        <v/>
      </c>
      <c r="AQ700" s="14" t="str">
        <f t="shared" si="23"/>
        <v/>
      </c>
    </row>
    <row r="701" spans="1:43" ht="14.5">
      <c r="A701" s="117"/>
      <c r="B701" s="201"/>
      <c r="C701" s="209"/>
      <c r="D701" s="210"/>
      <c r="E701" s="131"/>
      <c r="F701" s="132"/>
      <c r="G701" s="131"/>
      <c r="H701" s="117"/>
      <c r="I701" s="201"/>
      <c r="J701" s="201"/>
      <c r="K701" s="202"/>
      <c r="L701" s="202"/>
      <c r="M701" s="202"/>
      <c r="N701" s="201"/>
      <c r="O701" s="201"/>
      <c r="P701" s="202"/>
      <c r="Q701" s="202"/>
      <c r="R701" s="207"/>
      <c r="S701" s="204" t="e">
        <f>_xlfn.LET(
_xlpm.ausLJ,_xlfn.XLOOKUP(MitarbeiterFTE[[#This Row],[Name]]&amp;"|"&amp;MitarbeiterFTE[[#This Row],[Jahr]]&amp;"|"&amp;MitarbeiterFTE[[#This Row],[Monat]],#REF!,#REF!,"not found",0,1),
IF(_xlpm.ausLJ="not found","input missing",_xlpm.ausLJ))</f>
        <v>#REF!</v>
      </c>
      <c r="T701" s="204" t="e">
        <f>_xlfn.LET(
_xlpm.ausLJ,_xlfn.XLOOKUP(MitarbeiterFTE[[#This Row],[Name]]&amp;"|"&amp;MitarbeiterFTE[[#This Row],[Jahr]]&amp;"|"&amp;MitarbeiterFTE[[#This Row],[Monat]],#REF!,#REF!,"not found",0,1),
IF(_xlpm.ausLJ="not found","input missing",_xlpm.ausLJ))</f>
        <v>#REF!</v>
      </c>
      <c r="U701" s="205"/>
      <c r="V701" s="40" t="str" cm="1">
        <f t="array" ref="V7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1" s="15" t="str">
        <f>_xlfn.LET(_xlpm.var,MitarbeiterFTE[[#This Row],[Name]]&amp;"|"&amp;MitarbeiterFTE[[#This Row],[Vorhaben]]&amp;"|"&amp;MitarbeiterFTE[[#This Row],[Monat]]&amp;"|"&amp;MitarbeiterFTE[[#This Row],[Jahr]], IF(_xlpm.var="|||","input missing",_xlpm.var))</f>
        <v>input missing</v>
      </c>
      <c r="AB701" s="15" t="e">
        <f>_xlfn.LET(
_xlpm.start,DATE(MitarbeiterFTE[[#This Row],[Jahr]],MitarbeiterFTE[[#This Row],[Monat]],1),
_xlpm.end,EOMONTH(_xlpm.start,0),
NETWORKDAYS(_xlpm.start,_xlpm.end))</f>
        <v>#NUM!</v>
      </c>
      <c r="AC701" s="318" t="e">
        <f>MitarbeiterFTE[[#This Row],[BWD]]-MitarbeiterFTE[[#This Row],[Sum Abwesend]]</f>
        <v>#NUM!</v>
      </c>
      <c r="AD701" s="318">
        <f>SUMIFS(MitarbeiterFTE[BWD],MitarbeiterFTE[Jahr],MitarbeiterFTE[[#This Row],[Jahr]],MitarbeiterFTE[Name],MitarbeiterFTE[[#This Row],[Name]])</f>
        <v>0</v>
      </c>
      <c r="AE701" s="318">
        <f>SUMIFS(MitarbeiterFTE[NWD],MitarbeiterFTE[Jahr],MitarbeiterFTE[[#This Row],[Jahr]],MitarbeiterFTE[Name],MitarbeiterFTE[[#This Row],[Name]])</f>
        <v>0</v>
      </c>
      <c r="AF701" s="15" t="str">
        <f>IF(MitarbeiterFTE[[#This Row],[HS]]="ja",2,IF(MitarbeiterFTE[[#This Row],[Tech]]="ja",1,IF(MitarbeiterFTE[[#This Row],[Sonst]]="ja",0,"input missing")))</f>
        <v>input missing</v>
      </c>
      <c r="AG701" s="130"/>
      <c r="AH701" s="117"/>
      <c r="AI701" s="408"/>
      <c r="AJ701" s="404"/>
      <c r="AK701" s="412"/>
      <c r="AL701" s="15" cm="1">
        <f t="array" ref="AL7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1" s="15" t="str">
        <f>IF(Table6[[#This Row],[FT/WE]]=2,"",Table6[[#This Row],[Name]]&amp;Table6[[#This Row],[Tag]])</f>
        <v/>
      </c>
      <c r="AN701" s="117"/>
      <c r="AP701" s="14" t="str">
        <f t="shared" si="22"/>
        <v/>
      </c>
      <c r="AQ701" s="14" t="str">
        <f t="shared" si="23"/>
        <v/>
      </c>
    </row>
    <row r="702" spans="1:43" ht="14.5">
      <c r="A702" s="117"/>
      <c r="B702" s="201"/>
      <c r="C702" s="209"/>
      <c r="D702" s="210"/>
      <c r="E702" s="131"/>
      <c r="F702" s="132"/>
      <c r="G702" s="131"/>
      <c r="H702" s="117"/>
      <c r="I702" s="201"/>
      <c r="J702" s="201"/>
      <c r="K702" s="202"/>
      <c r="L702" s="202"/>
      <c r="M702" s="202"/>
      <c r="N702" s="201"/>
      <c r="O702" s="201"/>
      <c r="P702" s="202"/>
      <c r="Q702" s="202"/>
      <c r="R702" s="207"/>
      <c r="S702" s="204" t="e">
        <f>_xlfn.LET(
_xlpm.ausLJ,_xlfn.XLOOKUP(MitarbeiterFTE[[#This Row],[Name]]&amp;"|"&amp;MitarbeiterFTE[[#This Row],[Jahr]]&amp;"|"&amp;MitarbeiterFTE[[#This Row],[Monat]],#REF!,#REF!,"not found",0,1),
IF(_xlpm.ausLJ="not found","input missing",_xlpm.ausLJ))</f>
        <v>#REF!</v>
      </c>
      <c r="T702" s="204" t="e">
        <f>_xlfn.LET(
_xlpm.ausLJ,_xlfn.XLOOKUP(MitarbeiterFTE[[#This Row],[Name]]&amp;"|"&amp;MitarbeiterFTE[[#This Row],[Jahr]]&amp;"|"&amp;MitarbeiterFTE[[#This Row],[Monat]],#REF!,#REF!,"not found",0,1),
IF(_xlpm.ausLJ="not found","input missing",_xlpm.ausLJ))</f>
        <v>#REF!</v>
      </c>
      <c r="U702" s="205"/>
      <c r="V702" s="40" t="str" cm="1">
        <f t="array" ref="V7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2" s="15" t="str">
        <f>_xlfn.LET(_xlpm.var,MitarbeiterFTE[[#This Row],[Name]]&amp;"|"&amp;MitarbeiterFTE[[#This Row],[Vorhaben]]&amp;"|"&amp;MitarbeiterFTE[[#This Row],[Monat]]&amp;"|"&amp;MitarbeiterFTE[[#This Row],[Jahr]], IF(_xlpm.var="|||","input missing",_xlpm.var))</f>
        <v>input missing</v>
      </c>
      <c r="AB702" s="15" t="e">
        <f>_xlfn.LET(
_xlpm.start,DATE(MitarbeiterFTE[[#This Row],[Jahr]],MitarbeiterFTE[[#This Row],[Monat]],1),
_xlpm.end,EOMONTH(_xlpm.start,0),
NETWORKDAYS(_xlpm.start,_xlpm.end))</f>
        <v>#NUM!</v>
      </c>
      <c r="AC702" s="318" t="e">
        <f>MitarbeiterFTE[[#This Row],[BWD]]-MitarbeiterFTE[[#This Row],[Sum Abwesend]]</f>
        <v>#NUM!</v>
      </c>
      <c r="AD702" s="318">
        <f>SUMIFS(MitarbeiterFTE[BWD],MitarbeiterFTE[Jahr],MitarbeiterFTE[[#This Row],[Jahr]],MitarbeiterFTE[Name],MitarbeiterFTE[[#This Row],[Name]])</f>
        <v>0</v>
      </c>
      <c r="AE702" s="318">
        <f>SUMIFS(MitarbeiterFTE[NWD],MitarbeiterFTE[Jahr],MitarbeiterFTE[[#This Row],[Jahr]],MitarbeiterFTE[Name],MitarbeiterFTE[[#This Row],[Name]])</f>
        <v>0</v>
      </c>
      <c r="AF702" s="15" t="str">
        <f>IF(MitarbeiterFTE[[#This Row],[HS]]="ja",2,IF(MitarbeiterFTE[[#This Row],[Tech]]="ja",1,IF(MitarbeiterFTE[[#This Row],[Sonst]]="ja",0,"input missing")))</f>
        <v>input missing</v>
      </c>
      <c r="AG702" s="130"/>
      <c r="AH702" s="117"/>
      <c r="AI702" s="408"/>
      <c r="AJ702" s="404"/>
      <c r="AK702" s="412"/>
      <c r="AL702" s="15" cm="1">
        <f t="array" ref="AL7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2" s="15" t="str">
        <f>IF(Table6[[#This Row],[FT/WE]]=2,"",Table6[[#This Row],[Name]]&amp;Table6[[#This Row],[Tag]])</f>
        <v/>
      </c>
      <c r="AN702" s="117"/>
      <c r="AP702" s="14" t="str">
        <f t="shared" si="22"/>
        <v/>
      </c>
      <c r="AQ702" s="14" t="str">
        <f t="shared" si="23"/>
        <v/>
      </c>
    </row>
    <row r="703" spans="1:43" ht="14.5">
      <c r="A703" s="117"/>
      <c r="B703" s="201"/>
      <c r="C703" s="209"/>
      <c r="D703" s="210"/>
      <c r="E703" s="131"/>
      <c r="F703" s="132"/>
      <c r="G703" s="131"/>
      <c r="H703" s="117"/>
      <c r="I703" s="201"/>
      <c r="J703" s="201"/>
      <c r="K703" s="202"/>
      <c r="L703" s="202"/>
      <c r="M703" s="202"/>
      <c r="N703" s="201"/>
      <c r="O703" s="201"/>
      <c r="P703" s="202"/>
      <c r="Q703" s="202"/>
      <c r="R703" s="207"/>
      <c r="S703" s="204" t="e">
        <f>_xlfn.LET(
_xlpm.ausLJ,_xlfn.XLOOKUP(MitarbeiterFTE[[#This Row],[Name]]&amp;"|"&amp;MitarbeiterFTE[[#This Row],[Jahr]]&amp;"|"&amp;MitarbeiterFTE[[#This Row],[Monat]],#REF!,#REF!,"not found",0,1),
IF(_xlpm.ausLJ="not found","input missing",_xlpm.ausLJ))</f>
        <v>#REF!</v>
      </c>
      <c r="T703" s="204" t="e">
        <f>_xlfn.LET(
_xlpm.ausLJ,_xlfn.XLOOKUP(MitarbeiterFTE[[#This Row],[Name]]&amp;"|"&amp;MitarbeiterFTE[[#This Row],[Jahr]]&amp;"|"&amp;MitarbeiterFTE[[#This Row],[Monat]],#REF!,#REF!,"not found",0,1),
IF(_xlpm.ausLJ="not found","input missing",_xlpm.ausLJ))</f>
        <v>#REF!</v>
      </c>
      <c r="U703" s="205"/>
      <c r="V703" s="40" t="str" cm="1">
        <f t="array" ref="V7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3" s="15" t="str">
        <f>_xlfn.LET(_xlpm.var,MitarbeiterFTE[[#This Row],[Name]]&amp;"|"&amp;MitarbeiterFTE[[#This Row],[Vorhaben]]&amp;"|"&amp;MitarbeiterFTE[[#This Row],[Monat]]&amp;"|"&amp;MitarbeiterFTE[[#This Row],[Jahr]], IF(_xlpm.var="|||","input missing",_xlpm.var))</f>
        <v>input missing</v>
      </c>
      <c r="AB703" s="15" t="e">
        <f>_xlfn.LET(
_xlpm.start,DATE(MitarbeiterFTE[[#This Row],[Jahr]],MitarbeiterFTE[[#This Row],[Monat]],1),
_xlpm.end,EOMONTH(_xlpm.start,0),
NETWORKDAYS(_xlpm.start,_xlpm.end))</f>
        <v>#NUM!</v>
      </c>
      <c r="AC703" s="318" t="e">
        <f>MitarbeiterFTE[[#This Row],[BWD]]-MitarbeiterFTE[[#This Row],[Sum Abwesend]]</f>
        <v>#NUM!</v>
      </c>
      <c r="AD703" s="318">
        <f>SUMIFS(MitarbeiterFTE[BWD],MitarbeiterFTE[Jahr],MitarbeiterFTE[[#This Row],[Jahr]],MitarbeiterFTE[Name],MitarbeiterFTE[[#This Row],[Name]])</f>
        <v>0</v>
      </c>
      <c r="AE703" s="318">
        <f>SUMIFS(MitarbeiterFTE[NWD],MitarbeiterFTE[Jahr],MitarbeiterFTE[[#This Row],[Jahr]],MitarbeiterFTE[Name],MitarbeiterFTE[[#This Row],[Name]])</f>
        <v>0</v>
      </c>
      <c r="AF703" s="15" t="str">
        <f>IF(MitarbeiterFTE[[#This Row],[HS]]="ja",2,IF(MitarbeiterFTE[[#This Row],[Tech]]="ja",1,IF(MitarbeiterFTE[[#This Row],[Sonst]]="ja",0,"input missing")))</f>
        <v>input missing</v>
      </c>
      <c r="AG703" s="130"/>
      <c r="AH703" s="117"/>
      <c r="AI703" s="408"/>
      <c r="AJ703" s="404"/>
      <c r="AK703" s="412"/>
      <c r="AL703" s="15" cm="1">
        <f t="array" ref="AL7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3" s="15" t="str">
        <f>IF(Table6[[#This Row],[FT/WE]]=2,"",Table6[[#This Row],[Name]]&amp;Table6[[#This Row],[Tag]])</f>
        <v/>
      </c>
      <c r="AN703" s="117"/>
      <c r="AP703" s="14" t="str">
        <f t="shared" si="22"/>
        <v/>
      </c>
      <c r="AQ703" s="14" t="str">
        <f t="shared" si="23"/>
        <v/>
      </c>
    </row>
    <row r="704" spans="1:43" ht="14.5">
      <c r="A704" s="117"/>
      <c r="B704" s="201"/>
      <c r="C704" s="209"/>
      <c r="D704" s="210"/>
      <c r="E704" s="131"/>
      <c r="F704" s="132"/>
      <c r="G704" s="131"/>
      <c r="H704" s="117"/>
      <c r="I704" s="201"/>
      <c r="J704" s="201"/>
      <c r="K704" s="202"/>
      <c r="L704" s="202"/>
      <c r="M704" s="202"/>
      <c r="N704" s="201"/>
      <c r="O704" s="201"/>
      <c r="P704" s="202"/>
      <c r="Q704" s="202"/>
      <c r="R704" s="207"/>
      <c r="S704" s="204" t="e">
        <f>_xlfn.LET(
_xlpm.ausLJ,_xlfn.XLOOKUP(MitarbeiterFTE[[#This Row],[Name]]&amp;"|"&amp;MitarbeiterFTE[[#This Row],[Jahr]]&amp;"|"&amp;MitarbeiterFTE[[#This Row],[Monat]],#REF!,#REF!,"not found",0,1),
IF(_xlpm.ausLJ="not found","input missing",_xlpm.ausLJ))</f>
        <v>#REF!</v>
      </c>
      <c r="T704" s="204" t="e">
        <f>_xlfn.LET(
_xlpm.ausLJ,_xlfn.XLOOKUP(MitarbeiterFTE[[#This Row],[Name]]&amp;"|"&amp;MitarbeiterFTE[[#This Row],[Jahr]]&amp;"|"&amp;MitarbeiterFTE[[#This Row],[Monat]],#REF!,#REF!,"not found",0,1),
IF(_xlpm.ausLJ="not found","input missing",_xlpm.ausLJ))</f>
        <v>#REF!</v>
      </c>
      <c r="U704" s="205"/>
      <c r="V704" s="40" t="str" cm="1">
        <f t="array" ref="V7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4" s="15" t="str">
        <f>_xlfn.LET(_xlpm.var,MitarbeiterFTE[[#This Row],[Name]]&amp;"|"&amp;MitarbeiterFTE[[#This Row],[Vorhaben]]&amp;"|"&amp;MitarbeiterFTE[[#This Row],[Monat]]&amp;"|"&amp;MitarbeiterFTE[[#This Row],[Jahr]], IF(_xlpm.var="|||","input missing",_xlpm.var))</f>
        <v>input missing</v>
      </c>
      <c r="AB704" s="15" t="e">
        <f>_xlfn.LET(
_xlpm.start,DATE(MitarbeiterFTE[[#This Row],[Jahr]],MitarbeiterFTE[[#This Row],[Monat]],1),
_xlpm.end,EOMONTH(_xlpm.start,0),
NETWORKDAYS(_xlpm.start,_xlpm.end))</f>
        <v>#NUM!</v>
      </c>
      <c r="AC704" s="318" t="e">
        <f>MitarbeiterFTE[[#This Row],[BWD]]-MitarbeiterFTE[[#This Row],[Sum Abwesend]]</f>
        <v>#NUM!</v>
      </c>
      <c r="AD704" s="318">
        <f>SUMIFS(MitarbeiterFTE[BWD],MitarbeiterFTE[Jahr],MitarbeiterFTE[[#This Row],[Jahr]],MitarbeiterFTE[Name],MitarbeiterFTE[[#This Row],[Name]])</f>
        <v>0</v>
      </c>
      <c r="AE704" s="318">
        <f>SUMIFS(MitarbeiterFTE[NWD],MitarbeiterFTE[Jahr],MitarbeiterFTE[[#This Row],[Jahr]],MitarbeiterFTE[Name],MitarbeiterFTE[[#This Row],[Name]])</f>
        <v>0</v>
      </c>
      <c r="AF704" s="15" t="str">
        <f>IF(MitarbeiterFTE[[#This Row],[HS]]="ja",2,IF(MitarbeiterFTE[[#This Row],[Tech]]="ja",1,IF(MitarbeiterFTE[[#This Row],[Sonst]]="ja",0,"input missing")))</f>
        <v>input missing</v>
      </c>
      <c r="AG704" s="130"/>
      <c r="AH704" s="117"/>
      <c r="AI704" s="408"/>
      <c r="AJ704" s="404"/>
      <c r="AK704" s="412"/>
      <c r="AL704" s="15" cm="1">
        <f t="array" ref="AL7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4" s="15" t="str">
        <f>IF(Table6[[#This Row],[FT/WE]]=2,"",Table6[[#This Row],[Name]]&amp;Table6[[#This Row],[Tag]])</f>
        <v/>
      </c>
      <c r="AN704" s="117"/>
      <c r="AP704" s="14" t="str">
        <f t="shared" si="22"/>
        <v/>
      </c>
      <c r="AQ704" s="14" t="str">
        <f t="shared" si="23"/>
        <v/>
      </c>
    </row>
    <row r="705" spans="1:43" ht="14.5">
      <c r="A705" s="117"/>
      <c r="B705" s="201"/>
      <c r="C705" s="209"/>
      <c r="D705" s="210"/>
      <c r="E705" s="131"/>
      <c r="F705" s="132"/>
      <c r="G705" s="131"/>
      <c r="H705" s="117"/>
      <c r="I705" s="201"/>
      <c r="J705" s="201"/>
      <c r="K705" s="202"/>
      <c r="L705" s="202"/>
      <c r="M705" s="202"/>
      <c r="N705" s="201"/>
      <c r="O705" s="201"/>
      <c r="P705" s="202"/>
      <c r="Q705" s="202"/>
      <c r="R705" s="207"/>
      <c r="S705" s="204" t="e">
        <f>_xlfn.LET(
_xlpm.ausLJ,_xlfn.XLOOKUP(MitarbeiterFTE[[#This Row],[Name]]&amp;"|"&amp;MitarbeiterFTE[[#This Row],[Jahr]]&amp;"|"&amp;MitarbeiterFTE[[#This Row],[Monat]],#REF!,#REF!,"not found",0,1),
IF(_xlpm.ausLJ="not found","input missing",_xlpm.ausLJ))</f>
        <v>#REF!</v>
      </c>
      <c r="T705" s="204" t="e">
        <f>_xlfn.LET(
_xlpm.ausLJ,_xlfn.XLOOKUP(MitarbeiterFTE[[#This Row],[Name]]&amp;"|"&amp;MitarbeiterFTE[[#This Row],[Jahr]]&amp;"|"&amp;MitarbeiterFTE[[#This Row],[Monat]],#REF!,#REF!,"not found",0,1),
IF(_xlpm.ausLJ="not found","input missing",_xlpm.ausLJ))</f>
        <v>#REF!</v>
      </c>
      <c r="U705" s="205"/>
      <c r="V705" s="40" t="str" cm="1">
        <f t="array" ref="V7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5" s="15" t="str">
        <f>_xlfn.LET(_xlpm.var,MitarbeiterFTE[[#This Row],[Name]]&amp;"|"&amp;MitarbeiterFTE[[#This Row],[Vorhaben]]&amp;"|"&amp;MitarbeiterFTE[[#This Row],[Monat]]&amp;"|"&amp;MitarbeiterFTE[[#This Row],[Jahr]], IF(_xlpm.var="|||","input missing",_xlpm.var))</f>
        <v>input missing</v>
      </c>
      <c r="AB705" s="15" t="e">
        <f>_xlfn.LET(
_xlpm.start,DATE(MitarbeiterFTE[[#This Row],[Jahr]],MitarbeiterFTE[[#This Row],[Monat]],1),
_xlpm.end,EOMONTH(_xlpm.start,0),
NETWORKDAYS(_xlpm.start,_xlpm.end))</f>
        <v>#NUM!</v>
      </c>
      <c r="AC705" s="318" t="e">
        <f>MitarbeiterFTE[[#This Row],[BWD]]-MitarbeiterFTE[[#This Row],[Sum Abwesend]]</f>
        <v>#NUM!</v>
      </c>
      <c r="AD705" s="318">
        <f>SUMIFS(MitarbeiterFTE[BWD],MitarbeiterFTE[Jahr],MitarbeiterFTE[[#This Row],[Jahr]],MitarbeiterFTE[Name],MitarbeiterFTE[[#This Row],[Name]])</f>
        <v>0</v>
      </c>
      <c r="AE705" s="318">
        <f>SUMIFS(MitarbeiterFTE[NWD],MitarbeiterFTE[Jahr],MitarbeiterFTE[[#This Row],[Jahr]],MitarbeiterFTE[Name],MitarbeiterFTE[[#This Row],[Name]])</f>
        <v>0</v>
      </c>
      <c r="AF705" s="15" t="str">
        <f>IF(MitarbeiterFTE[[#This Row],[HS]]="ja",2,IF(MitarbeiterFTE[[#This Row],[Tech]]="ja",1,IF(MitarbeiterFTE[[#This Row],[Sonst]]="ja",0,"input missing")))</f>
        <v>input missing</v>
      </c>
      <c r="AG705" s="130"/>
      <c r="AH705" s="117"/>
      <c r="AI705" s="408"/>
      <c r="AJ705" s="404"/>
      <c r="AK705" s="412"/>
      <c r="AL705" s="15" cm="1">
        <f t="array" ref="AL7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5" s="15" t="str">
        <f>IF(Table6[[#This Row],[FT/WE]]=2,"",Table6[[#This Row],[Name]]&amp;Table6[[#This Row],[Tag]])</f>
        <v/>
      </c>
      <c r="AN705" s="117"/>
      <c r="AP705" s="14" t="str">
        <f t="shared" si="22"/>
        <v/>
      </c>
      <c r="AQ705" s="14" t="str">
        <f t="shared" si="23"/>
        <v/>
      </c>
    </row>
    <row r="706" spans="1:43" ht="14.5">
      <c r="A706" s="117"/>
      <c r="B706" s="201"/>
      <c r="C706" s="209"/>
      <c r="D706" s="210"/>
      <c r="E706" s="131"/>
      <c r="F706" s="132"/>
      <c r="G706" s="131"/>
      <c r="H706" s="117"/>
      <c r="I706" s="201"/>
      <c r="J706" s="201"/>
      <c r="K706" s="202"/>
      <c r="L706" s="202"/>
      <c r="M706" s="202"/>
      <c r="N706" s="201"/>
      <c r="O706" s="201"/>
      <c r="P706" s="202"/>
      <c r="Q706" s="202"/>
      <c r="R706" s="207"/>
      <c r="S706" s="204" t="e">
        <f>_xlfn.LET(
_xlpm.ausLJ,_xlfn.XLOOKUP(MitarbeiterFTE[[#This Row],[Name]]&amp;"|"&amp;MitarbeiterFTE[[#This Row],[Jahr]]&amp;"|"&amp;MitarbeiterFTE[[#This Row],[Monat]],#REF!,#REF!,"not found",0,1),
IF(_xlpm.ausLJ="not found","input missing",_xlpm.ausLJ))</f>
        <v>#REF!</v>
      </c>
      <c r="T706" s="204" t="e">
        <f>_xlfn.LET(
_xlpm.ausLJ,_xlfn.XLOOKUP(MitarbeiterFTE[[#This Row],[Name]]&amp;"|"&amp;MitarbeiterFTE[[#This Row],[Jahr]]&amp;"|"&amp;MitarbeiterFTE[[#This Row],[Monat]],#REF!,#REF!,"not found",0,1),
IF(_xlpm.ausLJ="not found","input missing",_xlpm.ausLJ))</f>
        <v>#REF!</v>
      </c>
      <c r="U706" s="205"/>
      <c r="V706" s="40" t="str" cm="1">
        <f t="array" ref="V7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6" s="15" t="str">
        <f>_xlfn.LET(_xlpm.var,MitarbeiterFTE[[#This Row],[Name]]&amp;"|"&amp;MitarbeiterFTE[[#This Row],[Vorhaben]]&amp;"|"&amp;MitarbeiterFTE[[#This Row],[Monat]]&amp;"|"&amp;MitarbeiterFTE[[#This Row],[Jahr]], IF(_xlpm.var="|||","input missing",_xlpm.var))</f>
        <v>input missing</v>
      </c>
      <c r="AB706" s="15" t="e">
        <f>_xlfn.LET(
_xlpm.start,DATE(MitarbeiterFTE[[#This Row],[Jahr]],MitarbeiterFTE[[#This Row],[Monat]],1),
_xlpm.end,EOMONTH(_xlpm.start,0),
NETWORKDAYS(_xlpm.start,_xlpm.end))</f>
        <v>#NUM!</v>
      </c>
      <c r="AC706" s="318" t="e">
        <f>MitarbeiterFTE[[#This Row],[BWD]]-MitarbeiterFTE[[#This Row],[Sum Abwesend]]</f>
        <v>#NUM!</v>
      </c>
      <c r="AD706" s="318">
        <f>SUMIFS(MitarbeiterFTE[BWD],MitarbeiterFTE[Jahr],MitarbeiterFTE[[#This Row],[Jahr]],MitarbeiterFTE[Name],MitarbeiterFTE[[#This Row],[Name]])</f>
        <v>0</v>
      </c>
      <c r="AE706" s="318">
        <f>SUMIFS(MitarbeiterFTE[NWD],MitarbeiterFTE[Jahr],MitarbeiterFTE[[#This Row],[Jahr]],MitarbeiterFTE[Name],MitarbeiterFTE[[#This Row],[Name]])</f>
        <v>0</v>
      </c>
      <c r="AF706" s="15" t="str">
        <f>IF(MitarbeiterFTE[[#This Row],[HS]]="ja",2,IF(MitarbeiterFTE[[#This Row],[Tech]]="ja",1,IF(MitarbeiterFTE[[#This Row],[Sonst]]="ja",0,"input missing")))</f>
        <v>input missing</v>
      </c>
      <c r="AG706" s="130"/>
      <c r="AH706" s="117"/>
      <c r="AI706" s="408"/>
      <c r="AJ706" s="404"/>
      <c r="AK706" s="412"/>
      <c r="AL706" s="15" cm="1">
        <f t="array" ref="AL7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6" s="15" t="str">
        <f>IF(Table6[[#This Row],[FT/WE]]=2,"",Table6[[#This Row],[Name]]&amp;Table6[[#This Row],[Tag]])</f>
        <v/>
      </c>
      <c r="AN706" s="117"/>
      <c r="AP706" s="14" t="str">
        <f t="shared" si="22"/>
        <v/>
      </c>
      <c r="AQ706" s="14" t="str">
        <f t="shared" si="23"/>
        <v/>
      </c>
    </row>
    <row r="707" spans="1:43" ht="14.5">
      <c r="A707" s="117"/>
      <c r="B707" s="201"/>
      <c r="C707" s="209"/>
      <c r="D707" s="210"/>
      <c r="E707" s="131"/>
      <c r="F707" s="132"/>
      <c r="G707" s="131"/>
      <c r="H707" s="117"/>
      <c r="I707" s="201"/>
      <c r="J707" s="201"/>
      <c r="K707" s="202"/>
      <c r="L707" s="202"/>
      <c r="M707" s="202"/>
      <c r="N707" s="201"/>
      <c r="O707" s="201"/>
      <c r="P707" s="202"/>
      <c r="Q707" s="202"/>
      <c r="R707" s="207"/>
      <c r="S707" s="204" t="e">
        <f>_xlfn.LET(
_xlpm.ausLJ,_xlfn.XLOOKUP(MitarbeiterFTE[[#This Row],[Name]]&amp;"|"&amp;MitarbeiterFTE[[#This Row],[Jahr]]&amp;"|"&amp;MitarbeiterFTE[[#This Row],[Monat]],#REF!,#REF!,"not found",0,1),
IF(_xlpm.ausLJ="not found","input missing",_xlpm.ausLJ))</f>
        <v>#REF!</v>
      </c>
      <c r="T707" s="204" t="e">
        <f>_xlfn.LET(
_xlpm.ausLJ,_xlfn.XLOOKUP(MitarbeiterFTE[[#This Row],[Name]]&amp;"|"&amp;MitarbeiterFTE[[#This Row],[Jahr]]&amp;"|"&amp;MitarbeiterFTE[[#This Row],[Monat]],#REF!,#REF!,"not found",0,1),
IF(_xlpm.ausLJ="not found","input missing",_xlpm.ausLJ))</f>
        <v>#REF!</v>
      </c>
      <c r="U707" s="205"/>
      <c r="V707" s="40" t="str" cm="1">
        <f t="array" ref="V7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7" s="15" t="str">
        <f>_xlfn.LET(_xlpm.var,MitarbeiterFTE[[#This Row],[Name]]&amp;"|"&amp;MitarbeiterFTE[[#This Row],[Vorhaben]]&amp;"|"&amp;MitarbeiterFTE[[#This Row],[Monat]]&amp;"|"&amp;MitarbeiterFTE[[#This Row],[Jahr]], IF(_xlpm.var="|||","input missing",_xlpm.var))</f>
        <v>input missing</v>
      </c>
      <c r="AB707" s="15" t="e">
        <f>_xlfn.LET(
_xlpm.start,DATE(MitarbeiterFTE[[#This Row],[Jahr]],MitarbeiterFTE[[#This Row],[Monat]],1),
_xlpm.end,EOMONTH(_xlpm.start,0),
NETWORKDAYS(_xlpm.start,_xlpm.end))</f>
        <v>#NUM!</v>
      </c>
      <c r="AC707" s="318" t="e">
        <f>MitarbeiterFTE[[#This Row],[BWD]]-MitarbeiterFTE[[#This Row],[Sum Abwesend]]</f>
        <v>#NUM!</v>
      </c>
      <c r="AD707" s="318">
        <f>SUMIFS(MitarbeiterFTE[BWD],MitarbeiterFTE[Jahr],MitarbeiterFTE[[#This Row],[Jahr]],MitarbeiterFTE[Name],MitarbeiterFTE[[#This Row],[Name]])</f>
        <v>0</v>
      </c>
      <c r="AE707" s="318">
        <f>SUMIFS(MitarbeiterFTE[NWD],MitarbeiterFTE[Jahr],MitarbeiterFTE[[#This Row],[Jahr]],MitarbeiterFTE[Name],MitarbeiterFTE[[#This Row],[Name]])</f>
        <v>0</v>
      </c>
      <c r="AF707" s="15" t="str">
        <f>IF(MitarbeiterFTE[[#This Row],[HS]]="ja",2,IF(MitarbeiterFTE[[#This Row],[Tech]]="ja",1,IF(MitarbeiterFTE[[#This Row],[Sonst]]="ja",0,"input missing")))</f>
        <v>input missing</v>
      </c>
      <c r="AG707" s="130"/>
      <c r="AH707" s="117"/>
      <c r="AI707" s="408"/>
      <c r="AJ707" s="404"/>
      <c r="AK707" s="412"/>
      <c r="AL707" s="15" cm="1">
        <f t="array" ref="AL7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7" s="15" t="str">
        <f>IF(Table6[[#This Row],[FT/WE]]=2,"",Table6[[#This Row],[Name]]&amp;Table6[[#This Row],[Tag]])</f>
        <v/>
      </c>
      <c r="AN707" s="117"/>
      <c r="AP707" s="14" t="str">
        <f t="shared" si="22"/>
        <v/>
      </c>
      <c r="AQ707" s="14" t="str">
        <f t="shared" si="23"/>
        <v/>
      </c>
    </row>
    <row r="708" spans="1:43" ht="14.5">
      <c r="A708" s="117"/>
      <c r="B708" s="201"/>
      <c r="C708" s="209"/>
      <c r="D708" s="210"/>
      <c r="E708" s="131"/>
      <c r="F708" s="132"/>
      <c r="G708" s="131"/>
      <c r="H708" s="117"/>
      <c r="I708" s="201"/>
      <c r="J708" s="201"/>
      <c r="K708" s="202"/>
      <c r="L708" s="202"/>
      <c r="M708" s="202"/>
      <c r="N708" s="201"/>
      <c r="O708" s="201"/>
      <c r="P708" s="202"/>
      <c r="Q708" s="202"/>
      <c r="R708" s="207"/>
      <c r="S708" s="204" t="e">
        <f>_xlfn.LET(
_xlpm.ausLJ,_xlfn.XLOOKUP(MitarbeiterFTE[[#This Row],[Name]]&amp;"|"&amp;MitarbeiterFTE[[#This Row],[Jahr]]&amp;"|"&amp;MitarbeiterFTE[[#This Row],[Monat]],#REF!,#REF!,"not found",0,1),
IF(_xlpm.ausLJ="not found","input missing",_xlpm.ausLJ))</f>
        <v>#REF!</v>
      </c>
      <c r="T708" s="204" t="e">
        <f>_xlfn.LET(
_xlpm.ausLJ,_xlfn.XLOOKUP(MitarbeiterFTE[[#This Row],[Name]]&amp;"|"&amp;MitarbeiterFTE[[#This Row],[Jahr]]&amp;"|"&amp;MitarbeiterFTE[[#This Row],[Monat]],#REF!,#REF!,"not found",0,1),
IF(_xlpm.ausLJ="not found","input missing",_xlpm.ausLJ))</f>
        <v>#REF!</v>
      </c>
      <c r="U708" s="205"/>
      <c r="V708" s="40" t="str" cm="1">
        <f t="array" ref="V7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8" s="15" t="str">
        <f>_xlfn.LET(_xlpm.var,MitarbeiterFTE[[#This Row],[Name]]&amp;"|"&amp;MitarbeiterFTE[[#This Row],[Vorhaben]]&amp;"|"&amp;MitarbeiterFTE[[#This Row],[Monat]]&amp;"|"&amp;MitarbeiterFTE[[#This Row],[Jahr]], IF(_xlpm.var="|||","input missing",_xlpm.var))</f>
        <v>input missing</v>
      </c>
      <c r="AB708" s="15" t="e">
        <f>_xlfn.LET(
_xlpm.start,DATE(MitarbeiterFTE[[#This Row],[Jahr]],MitarbeiterFTE[[#This Row],[Monat]],1),
_xlpm.end,EOMONTH(_xlpm.start,0),
NETWORKDAYS(_xlpm.start,_xlpm.end))</f>
        <v>#NUM!</v>
      </c>
      <c r="AC708" s="318" t="e">
        <f>MitarbeiterFTE[[#This Row],[BWD]]-MitarbeiterFTE[[#This Row],[Sum Abwesend]]</f>
        <v>#NUM!</v>
      </c>
      <c r="AD708" s="318">
        <f>SUMIFS(MitarbeiterFTE[BWD],MitarbeiterFTE[Jahr],MitarbeiterFTE[[#This Row],[Jahr]],MitarbeiterFTE[Name],MitarbeiterFTE[[#This Row],[Name]])</f>
        <v>0</v>
      </c>
      <c r="AE708" s="318">
        <f>SUMIFS(MitarbeiterFTE[NWD],MitarbeiterFTE[Jahr],MitarbeiterFTE[[#This Row],[Jahr]],MitarbeiterFTE[Name],MitarbeiterFTE[[#This Row],[Name]])</f>
        <v>0</v>
      </c>
      <c r="AF708" s="15" t="str">
        <f>IF(MitarbeiterFTE[[#This Row],[HS]]="ja",2,IF(MitarbeiterFTE[[#This Row],[Tech]]="ja",1,IF(MitarbeiterFTE[[#This Row],[Sonst]]="ja",0,"input missing")))</f>
        <v>input missing</v>
      </c>
      <c r="AG708" s="130"/>
      <c r="AH708" s="117"/>
      <c r="AI708" s="408"/>
      <c r="AJ708" s="404"/>
      <c r="AK708" s="412"/>
      <c r="AL708" s="15" cm="1">
        <f t="array" ref="AL7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8" s="15" t="str">
        <f>IF(Table6[[#This Row],[FT/WE]]=2,"",Table6[[#This Row],[Name]]&amp;Table6[[#This Row],[Tag]])</f>
        <v/>
      </c>
      <c r="AN708" s="117"/>
      <c r="AP708" s="14" t="str">
        <f t="shared" si="22"/>
        <v/>
      </c>
      <c r="AQ708" s="14" t="str">
        <f t="shared" si="23"/>
        <v/>
      </c>
    </row>
    <row r="709" spans="1:43" ht="14.5">
      <c r="A709" s="117"/>
      <c r="B709" s="201"/>
      <c r="C709" s="209"/>
      <c r="D709" s="210"/>
      <c r="E709" s="131"/>
      <c r="F709" s="132"/>
      <c r="G709" s="131"/>
      <c r="H709" s="117"/>
      <c r="I709" s="201"/>
      <c r="J709" s="201"/>
      <c r="K709" s="202"/>
      <c r="L709" s="202"/>
      <c r="M709" s="202"/>
      <c r="N709" s="201"/>
      <c r="O709" s="201"/>
      <c r="P709" s="202"/>
      <c r="Q709" s="202"/>
      <c r="R709" s="207"/>
      <c r="S709" s="204" t="e">
        <f>_xlfn.LET(
_xlpm.ausLJ,_xlfn.XLOOKUP(MitarbeiterFTE[[#This Row],[Name]]&amp;"|"&amp;MitarbeiterFTE[[#This Row],[Jahr]]&amp;"|"&amp;MitarbeiterFTE[[#This Row],[Monat]],#REF!,#REF!,"not found",0,1),
IF(_xlpm.ausLJ="not found","input missing",_xlpm.ausLJ))</f>
        <v>#REF!</v>
      </c>
      <c r="T709" s="204" t="e">
        <f>_xlfn.LET(
_xlpm.ausLJ,_xlfn.XLOOKUP(MitarbeiterFTE[[#This Row],[Name]]&amp;"|"&amp;MitarbeiterFTE[[#This Row],[Jahr]]&amp;"|"&amp;MitarbeiterFTE[[#This Row],[Monat]],#REF!,#REF!,"not found",0,1),
IF(_xlpm.ausLJ="not found","input missing",_xlpm.ausLJ))</f>
        <v>#REF!</v>
      </c>
      <c r="U709" s="205"/>
      <c r="V709" s="40" t="str" cm="1">
        <f t="array" ref="V7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09" s="15" t="str">
        <f>_xlfn.LET(_xlpm.var,MitarbeiterFTE[[#This Row],[Name]]&amp;"|"&amp;MitarbeiterFTE[[#This Row],[Vorhaben]]&amp;"|"&amp;MitarbeiterFTE[[#This Row],[Monat]]&amp;"|"&amp;MitarbeiterFTE[[#This Row],[Jahr]], IF(_xlpm.var="|||","input missing",_xlpm.var))</f>
        <v>input missing</v>
      </c>
      <c r="AB709" s="15" t="e">
        <f>_xlfn.LET(
_xlpm.start,DATE(MitarbeiterFTE[[#This Row],[Jahr]],MitarbeiterFTE[[#This Row],[Monat]],1),
_xlpm.end,EOMONTH(_xlpm.start,0),
NETWORKDAYS(_xlpm.start,_xlpm.end))</f>
        <v>#NUM!</v>
      </c>
      <c r="AC709" s="318" t="e">
        <f>MitarbeiterFTE[[#This Row],[BWD]]-MitarbeiterFTE[[#This Row],[Sum Abwesend]]</f>
        <v>#NUM!</v>
      </c>
      <c r="AD709" s="318">
        <f>SUMIFS(MitarbeiterFTE[BWD],MitarbeiterFTE[Jahr],MitarbeiterFTE[[#This Row],[Jahr]],MitarbeiterFTE[Name],MitarbeiterFTE[[#This Row],[Name]])</f>
        <v>0</v>
      </c>
      <c r="AE709" s="318">
        <f>SUMIFS(MitarbeiterFTE[NWD],MitarbeiterFTE[Jahr],MitarbeiterFTE[[#This Row],[Jahr]],MitarbeiterFTE[Name],MitarbeiterFTE[[#This Row],[Name]])</f>
        <v>0</v>
      </c>
      <c r="AF709" s="15" t="str">
        <f>IF(MitarbeiterFTE[[#This Row],[HS]]="ja",2,IF(MitarbeiterFTE[[#This Row],[Tech]]="ja",1,IF(MitarbeiterFTE[[#This Row],[Sonst]]="ja",0,"input missing")))</f>
        <v>input missing</v>
      </c>
      <c r="AG709" s="130"/>
      <c r="AH709" s="117"/>
      <c r="AI709" s="408"/>
      <c r="AJ709" s="404"/>
      <c r="AK709" s="412"/>
      <c r="AL709" s="15" cm="1">
        <f t="array" ref="AL7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09" s="15" t="str">
        <f>IF(Table6[[#This Row],[FT/WE]]=2,"",Table6[[#This Row],[Name]]&amp;Table6[[#This Row],[Tag]])</f>
        <v/>
      </c>
      <c r="AN709" s="117"/>
      <c r="AP709" s="14" t="str">
        <f t="shared" si="22"/>
        <v/>
      </c>
      <c r="AQ709" s="14" t="str">
        <f t="shared" si="23"/>
        <v/>
      </c>
    </row>
    <row r="710" spans="1:43" ht="14.5">
      <c r="A710" s="117"/>
      <c r="B710" s="201"/>
      <c r="C710" s="209"/>
      <c r="D710" s="210"/>
      <c r="E710" s="131"/>
      <c r="F710" s="132"/>
      <c r="G710" s="131"/>
      <c r="H710" s="117"/>
      <c r="I710" s="201"/>
      <c r="J710" s="201"/>
      <c r="K710" s="202"/>
      <c r="L710" s="202"/>
      <c r="M710" s="202"/>
      <c r="N710" s="201"/>
      <c r="O710" s="201"/>
      <c r="P710" s="202"/>
      <c r="Q710" s="202"/>
      <c r="R710" s="207"/>
      <c r="S710" s="204" t="e">
        <f>_xlfn.LET(
_xlpm.ausLJ,_xlfn.XLOOKUP(MitarbeiterFTE[[#This Row],[Name]]&amp;"|"&amp;MitarbeiterFTE[[#This Row],[Jahr]]&amp;"|"&amp;MitarbeiterFTE[[#This Row],[Monat]],#REF!,#REF!,"not found",0,1),
IF(_xlpm.ausLJ="not found","input missing",_xlpm.ausLJ))</f>
        <v>#REF!</v>
      </c>
      <c r="T710" s="204" t="e">
        <f>_xlfn.LET(
_xlpm.ausLJ,_xlfn.XLOOKUP(MitarbeiterFTE[[#This Row],[Name]]&amp;"|"&amp;MitarbeiterFTE[[#This Row],[Jahr]]&amp;"|"&amp;MitarbeiterFTE[[#This Row],[Monat]],#REF!,#REF!,"not found",0,1),
IF(_xlpm.ausLJ="not found","input missing",_xlpm.ausLJ))</f>
        <v>#REF!</v>
      </c>
      <c r="U710" s="205"/>
      <c r="V710" s="40" t="str" cm="1">
        <f t="array" ref="V7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0" s="15" t="str">
        <f>_xlfn.LET(_xlpm.var,MitarbeiterFTE[[#This Row],[Name]]&amp;"|"&amp;MitarbeiterFTE[[#This Row],[Vorhaben]]&amp;"|"&amp;MitarbeiterFTE[[#This Row],[Monat]]&amp;"|"&amp;MitarbeiterFTE[[#This Row],[Jahr]], IF(_xlpm.var="|||","input missing",_xlpm.var))</f>
        <v>input missing</v>
      </c>
      <c r="AB710" s="15" t="e">
        <f>_xlfn.LET(
_xlpm.start,DATE(MitarbeiterFTE[[#This Row],[Jahr]],MitarbeiterFTE[[#This Row],[Monat]],1),
_xlpm.end,EOMONTH(_xlpm.start,0),
NETWORKDAYS(_xlpm.start,_xlpm.end))</f>
        <v>#NUM!</v>
      </c>
      <c r="AC710" s="318" t="e">
        <f>MitarbeiterFTE[[#This Row],[BWD]]-MitarbeiterFTE[[#This Row],[Sum Abwesend]]</f>
        <v>#NUM!</v>
      </c>
      <c r="AD710" s="318">
        <f>SUMIFS(MitarbeiterFTE[BWD],MitarbeiterFTE[Jahr],MitarbeiterFTE[[#This Row],[Jahr]],MitarbeiterFTE[Name],MitarbeiterFTE[[#This Row],[Name]])</f>
        <v>0</v>
      </c>
      <c r="AE710" s="318">
        <f>SUMIFS(MitarbeiterFTE[NWD],MitarbeiterFTE[Jahr],MitarbeiterFTE[[#This Row],[Jahr]],MitarbeiterFTE[Name],MitarbeiterFTE[[#This Row],[Name]])</f>
        <v>0</v>
      </c>
      <c r="AF710" s="15" t="str">
        <f>IF(MitarbeiterFTE[[#This Row],[HS]]="ja",2,IF(MitarbeiterFTE[[#This Row],[Tech]]="ja",1,IF(MitarbeiterFTE[[#This Row],[Sonst]]="ja",0,"input missing")))</f>
        <v>input missing</v>
      </c>
      <c r="AG710" s="130"/>
      <c r="AH710" s="117"/>
      <c r="AI710" s="408"/>
      <c r="AJ710" s="404"/>
      <c r="AK710" s="412"/>
      <c r="AL710" s="15" cm="1">
        <f t="array" ref="AL7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0" s="15" t="str">
        <f>IF(Table6[[#This Row],[FT/WE]]=2,"",Table6[[#This Row],[Name]]&amp;Table6[[#This Row],[Tag]])</f>
        <v/>
      </c>
      <c r="AN710" s="117"/>
      <c r="AP710" s="14" t="str">
        <f t="shared" si="22"/>
        <v/>
      </c>
      <c r="AQ710" s="14" t="str">
        <f t="shared" si="23"/>
        <v/>
      </c>
    </row>
    <row r="711" spans="1:43" ht="14.5">
      <c r="A711" s="117"/>
      <c r="B711" s="201"/>
      <c r="C711" s="209"/>
      <c r="D711" s="210"/>
      <c r="E711" s="131"/>
      <c r="F711" s="132"/>
      <c r="G711" s="131"/>
      <c r="H711" s="117"/>
      <c r="I711" s="201"/>
      <c r="J711" s="201"/>
      <c r="K711" s="202"/>
      <c r="L711" s="202"/>
      <c r="M711" s="202"/>
      <c r="N711" s="201"/>
      <c r="O711" s="201"/>
      <c r="P711" s="202"/>
      <c r="Q711" s="202"/>
      <c r="R711" s="207"/>
      <c r="S711" s="204" t="e">
        <f>_xlfn.LET(
_xlpm.ausLJ,_xlfn.XLOOKUP(MitarbeiterFTE[[#This Row],[Name]]&amp;"|"&amp;MitarbeiterFTE[[#This Row],[Jahr]]&amp;"|"&amp;MitarbeiterFTE[[#This Row],[Monat]],#REF!,#REF!,"not found",0,1),
IF(_xlpm.ausLJ="not found","input missing",_xlpm.ausLJ))</f>
        <v>#REF!</v>
      </c>
      <c r="T711" s="204" t="e">
        <f>_xlfn.LET(
_xlpm.ausLJ,_xlfn.XLOOKUP(MitarbeiterFTE[[#This Row],[Name]]&amp;"|"&amp;MitarbeiterFTE[[#This Row],[Jahr]]&amp;"|"&amp;MitarbeiterFTE[[#This Row],[Monat]],#REF!,#REF!,"not found",0,1),
IF(_xlpm.ausLJ="not found","input missing",_xlpm.ausLJ))</f>
        <v>#REF!</v>
      </c>
      <c r="U711" s="205"/>
      <c r="V711" s="40" t="str" cm="1">
        <f t="array" ref="V7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1" s="15" t="str">
        <f>_xlfn.LET(_xlpm.var,MitarbeiterFTE[[#This Row],[Name]]&amp;"|"&amp;MitarbeiterFTE[[#This Row],[Vorhaben]]&amp;"|"&amp;MitarbeiterFTE[[#This Row],[Monat]]&amp;"|"&amp;MitarbeiterFTE[[#This Row],[Jahr]], IF(_xlpm.var="|||","input missing",_xlpm.var))</f>
        <v>input missing</v>
      </c>
      <c r="AB711" s="15" t="e">
        <f>_xlfn.LET(
_xlpm.start,DATE(MitarbeiterFTE[[#This Row],[Jahr]],MitarbeiterFTE[[#This Row],[Monat]],1),
_xlpm.end,EOMONTH(_xlpm.start,0),
NETWORKDAYS(_xlpm.start,_xlpm.end))</f>
        <v>#NUM!</v>
      </c>
      <c r="AC711" s="318" t="e">
        <f>MitarbeiterFTE[[#This Row],[BWD]]-MitarbeiterFTE[[#This Row],[Sum Abwesend]]</f>
        <v>#NUM!</v>
      </c>
      <c r="AD711" s="318">
        <f>SUMIFS(MitarbeiterFTE[BWD],MitarbeiterFTE[Jahr],MitarbeiterFTE[[#This Row],[Jahr]],MitarbeiterFTE[Name],MitarbeiterFTE[[#This Row],[Name]])</f>
        <v>0</v>
      </c>
      <c r="AE711" s="318">
        <f>SUMIFS(MitarbeiterFTE[NWD],MitarbeiterFTE[Jahr],MitarbeiterFTE[[#This Row],[Jahr]],MitarbeiterFTE[Name],MitarbeiterFTE[[#This Row],[Name]])</f>
        <v>0</v>
      </c>
      <c r="AF711" s="15" t="str">
        <f>IF(MitarbeiterFTE[[#This Row],[HS]]="ja",2,IF(MitarbeiterFTE[[#This Row],[Tech]]="ja",1,IF(MitarbeiterFTE[[#This Row],[Sonst]]="ja",0,"input missing")))</f>
        <v>input missing</v>
      </c>
      <c r="AG711" s="130"/>
      <c r="AH711" s="117"/>
      <c r="AI711" s="408"/>
      <c r="AJ711" s="404"/>
      <c r="AK711" s="412"/>
      <c r="AL711" s="15" cm="1">
        <f t="array" ref="AL7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1" s="15" t="str">
        <f>IF(Table6[[#This Row],[FT/WE]]=2,"",Table6[[#This Row],[Name]]&amp;Table6[[#This Row],[Tag]])</f>
        <v/>
      </c>
      <c r="AN711" s="117"/>
      <c r="AP711" s="14" t="str">
        <f t="shared" si="22"/>
        <v/>
      </c>
      <c r="AQ711" s="14" t="str">
        <f t="shared" si="23"/>
        <v/>
      </c>
    </row>
    <row r="712" spans="1:43" ht="14.5">
      <c r="A712" s="117"/>
      <c r="B712" s="201"/>
      <c r="C712" s="209"/>
      <c r="D712" s="210"/>
      <c r="E712" s="131"/>
      <c r="F712" s="132"/>
      <c r="G712" s="131"/>
      <c r="H712" s="117"/>
      <c r="I712" s="201"/>
      <c r="J712" s="201"/>
      <c r="K712" s="202"/>
      <c r="L712" s="202"/>
      <c r="M712" s="202"/>
      <c r="N712" s="201"/>
      <c r="O712" s="201"/>
      <c r="P712" s="202"/>
      <c r="Q712" s="202"/>
      <c r="R712" s="207"/>
      <c r="S712" s="204" t="e">
        <f>_xlfn.LET(
_xlpm.ausLJ,_xlfn.XLOOKUP(MitarbeiterFTE[[#This Row],[Name]]&amp;"|"&amp;MitarbeiterFTE[[#This Row],[Jahr]]&amp;"|"&amp;MitarbeiterFTE[[#This Row],[Monat]],#REF!,#REF!,"not found",0,1),
IF(_xlpm.ausLJ="not found","input missing",_xlpm.ausLJ))</f>
        <v>#REF!</v>
      </c>
      <c r="T712" s="204" t="e">
        <f>_xlfn.LET(
_xlpm.ausLJ,_xlfn.XLOOKUP(MitarbeiterFTE[[#This Row],[Name]]&amp;"|"&amp;MitarbeiterFTE[[#This Row],[Jahr]]&amp;"|"&amp;MitarbeiterFTE[[#This Row],[Monat]],#REF!,#REF!,"not found",0,1),
IF(_xlpm.ausLJ="not found","input missing",_xlpm.ausLJ))</f>
        <v>#REF!</v>
      </c>
      <c r="U712" s="205"/>
      <c r="V712" s="40" t="str" cm="1">
        <f t="array" ref="V7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2" s="15" t="str">
        <f>_xlfn.LET(_xlpm.var,MitarbeiterFTE[[#This Row],[Name]]&amp;"|"&amp;MitarbeiterFTE[[#This Row],[Vorhaben]]&amp;"|"&amp;MitarbeiterFTE[[#This Row],[Monat]]&amp;"|"&amp;MitarbeiterFTE[[#This Row],[Jahr]], IF(_xlpm.var="|||","input missing",_xlpm.var))</f>
        <v>input missing</v>
      </c>
      <c r="AB712" s="15" t="e">
        <f>_xlfn.LET(
_xlpm.start,DATE(MitarbeiterFTE[[#This Row],[Jahr]],MitarbeiterFTE[[#This Row],[Monat]],1),
_xlpm.end,EOMONTH(_xlpm.start,0),
NETWORKDAYS(_xlpm.start,_xlpm.end))</f>
        <v>#NUM!</v>
      </c>
      <c r="AC712" s="318" t="e">
        <f>MitarbeiterFTE[[#This Row],[BWD]]-MitarbeiterFTE[[#This Row],[Sum Abwesend]]</f>
        <v>#NUM!</v>
      </c>
      <c r="AD712" s="318">
        <f>SUMIFS(MitarbeiterFTE[BWD],MitarbeiterFTE[Jahr],MitarbeiterFTE[[#This Row],[Jahr]],MitarbeiterFTE[Name],MitarbeiterFTE[[#This Row],[Name]])</f>
        <v>0</v>
      </c>
      <c r="AE712" s="318">
        <f>SUMIFS(MitarbeiterFTE[NWD],MitarbeiterFTE[Jahr],MitarbeiterFTE[[#This Row],[Jahr]],MitarbeiterFTE[Name],MitarbeiterFTE[[#This Row],[Name]])</f>
        <v>0</v>
      </c>
      <c r="AF712" s="15" t="str">
        <f>IF(MitarbeiterFTE[[#This Row],[HS]]="ja",2,IF(MitarbeiterFTE[[#This Row],[Tech]]="ja",1,IF(MitarbeiterFTE[[#This Row],[Sonst]]="ja",0,"input missing")))</f>
        <v>input missing</v>
      </c>
      <c r="AG712" s="130"/>
      <c r="AH712" s="117"/>
      <c r="AI712" s="408"/>
      <c r="AJ712" s="404"/>
      <c r="AK712" s="412"/>
      <c r="AL712" s="15" cm="1">
        <f t="array" ref="AL7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2" s="15" t="str">
        <f>IF(Table6[[#This Row],[FT/WE]]=2,"",Table6[[#This Row],[Name]]&amp;Table6[[#This Row],[Tag]])</f>
        <v/>
      </c>
      <c r="AN712" s="117"/>
      <c r="AP712" s="14" t="str">
        <f t="shared" si="22"/>
        <v/>
      </c>
      <c r="AQ712" s="14" t="str">
        <f t="shared" si="23"/>
        <v/>
      </c>
    </row>
    <row r="713" spans="1:43" ht="14.5">
      <c r="A713" s="117"/>
      <c r="B713" s="201"/>
      <c r="C713" s="209"/>
      <c r="D713" s="210"/>
      <c r="E713" s="131"/>
      <c r="F713" s="132"/>
      <c r="G713" s="131"/>
      <c r="H713" s="117"/>
      <c r="I713" s="201"/>
      <c r="J713" s="201"/>
      <c r="K713" s="202"/>
      <c r="L713" s="202"/>
      <c r="M713" s="202"/>
      <c r="N713" s="201"/>
      <c r="O713" s="201"/>
      <c r="P713" s="202"/>
      <c r="Q713" s="202"/>
      <c r="R713" s="207"/>
      <c r="S713" s="204" t="e">
        <f>_xlfn.LET(
_xlpm.ausLJ,_xlfn.XLOOKUP(MitarbeiterFTE[[#This Row],[Name]]&amp;"|"&amp;MitarbeiterFTE[[#This Row],[Jahr]]&amp;"|"&amp;MitarbeiterFTE[[#This Row],[Monat]],#REF!,#REF!,"not found",0,1),
IF(_xlpm.ausLJ="not found","input missing",_xlpm.ausLJ))</f>
        <v>#REF!</v>
      </c>
      <c r="T713" s="204" t="e">
        <f>_xlfn.LET(
_xlpm.ausLJ,_xlfn.XLOOKUP(MitarbeiterFTE[[#This Row],[Name]]&amp;"|"&amp;MitarbeiterFTE[[#This Row],[Jahr]]&amp;"|"&amp;MitarbeiterFTE[[#This Row],[Monat]],#REF!,#REF!,"not found",0,1),
IF(_xlpm.ausLJ="not found","input missing",_xlpm.ausLJ))</f>
        <v>#REF!</v>
      </c>
      <c r="U713" s="205"/>
      <c r="V713" s="40" t="str" cm="1">
        <f t="array" ref="V7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3" s="15" t="str">
        <f>_xlfn.LET(_xlpm.var,MitarbeiterFTE[[#This Row],[Name]]&amp;"|"&amp;MitarbeiterFTE[[#This Row],[Vorhaben]]&amp;"|"&amp;MitarbeiterFTE[[#This Row],[Monat]]&amp;"|"&amp;MitarbeiterFTE[[#This Row],[Jahr]], IF(_xlpm.var="|||","input missing",_xlpm.var))</f>
        <v>input missing</v>
      </c>
      <c r="AB713" s="15" t="e">
        <f>_xlfn.LET(
_xlpm.start,DATE(MitarbeiterFTE[[#This Row],[Jahr]],MitarbeiterFTE[[#This Row],[Monat]],1),
_xlpm.end,EOMONTH(_xlpm.start,0),
NETWORKDAYS(_xlpm.start,_xlpm.end))</f>
        <v>#NUM!</v>
      </c>
      <c r="AC713" s="318" t="e">
        <f>MitarbeiterFTE[[#This Row],[BWD]]-MitarbeiterFTE[[#This Row],[Sum Abwesend]]</f>
        <v>#NUM!</v>
      </c>
      <c r="AD713" s="318">
        <f>SUMIFS(MitarbeiterFTE[BWD],MitarbeiterFTE[Jahr],MitarbeiterFTE[[#This Row],[Jahr]],MitarbeiterFTE[Name],MitarbeiterFTE[[#This Row],[Name]])</f>
        <v>0</v>
      </c>
      <c r="AE713" s="318">
        <f>SUMIFS(MitarbeiterFTE[NWD],MitarbeiterFTE[Jahr],MitarbeiterFTE[[#This Row],[Jahr]],MitarbeiterFTE[Name],MitarbeiterFTE[[#This Row],[Name]])</f>
        <v>0</v>
      </c>
      <c r="AF713" s="15" t="str">
        <f>IF(MitarbeiterFTE[[#This Row],[HS]]="ja",2,IF(MitarbeiterFTE[[#This Row],[Tech]]="ja",1,IF(MitarbeiterFTE[[#This Row],[Sonst]]="ja",0,"input missing")))</f>
        <v>input missing</v>
      </c>
      <c r="AG713" s="130"/>
      <c r="AH713" s="117"/>
      <c r="AI713" s="408"/>
      <c r="AJ713" s="404"/>
      <c r="AK713" s="412"/>
      <c r="AL713" s="15" cm="1">
        <f t="array" ref="AL7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3" s="15" t="str">
        <f>IF(Table6[[#This Row],[FT/WE]]=2,"",Table6[[#This Row],[Name]]&amp;Table6[[#This Row],[Tag]])</f>
        <v/>
      </c>
      <c r="AN713" s="117"/>
      <c r="AP713" s="14" t="str">
        <f t="shared" si="22"/>
        <v/>
      </c>
      <c r="AQ713" s="14" t="str">
        <f t="shared" si="23"/>
        <v/>
      </c>
    </row>
    <row r="714" spans="1:43" ht="14.5">
      <c r="A714" s="117"/>
      <c r="B714" s="201"/>
      <c r="C714" s="209"/>
      <c r="D714" s="210"/>
      <c r="E714" s="131"/>
      <c r="F714" s="132"/>
      <c r="G714" s="131"/>
      <c r="H714" s="117"/>
      <c r="I714" s="201"/>
      <c r="J714" s="201"/>
      <c r="K714" s="202"/>
      <c r="L714" s="202"/>
      <c r="M714" s="202"/>
      <c r="N714" s="201"/>
      <c r="O714" s="201"/>
      <c r="P714" s="202"/>
      <c r="Q714" s="202"/>
      <c r="R714" s="207"/>
      <c r="S714" s="204" t="e">
        <f>_xlfn.LET(
_xlpm.ausLJ,_xlfn.XLOOKUP(MitarbeiterFTE[[#This Row],[Name]]&amp;"|"&amp;MitarbeiterFTE[[#This Row],[Jahr]]&amp;"|"&amp;MitarbeiterFTE[[#This Row],[Monat]],#REF!,#REF!,"not found",0,1),
IF(_xlpm.ausLJ="not found","input missing",_xlpm.ausLJ))</f>
        <v>#REF!</v>
      </c>
      <c r="T714" s="204" t="e">
        <f>_xlfn.LET(
_xlpm.ausLJ,_xlfn.XLOOKUP(MitarbeiterFTE[[#This Row],[Name]]&amp;"|"&amp;MitarbeiterFTE[[#This Row],[Jahr]]&amp;"|"&amp;MitarbeiterFTE[[#This Row],[Monat]],#REF!,#REF!,"not found",0,1),
IF(_xlpm.ausLJ="not found","input missing",_xlpm.ausLJ))</f>
        <v>#REF!</v>
      </c>
      <c r="U714" s="205"/>
      <c r="V714" s="40" t="str" cm="1">
        <f t="array" ref="V7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4" s="15" t="str">
        <f>_xlfn.LET(_xlpm.var,MitarbeiterFTE[[#This Row],[Name]]&amp;"|"&amp;MitarbeiterFTE[[#This Row],[Vorhaben]]&amp;"|"&amp;MitarbeiterFTE[[#This Row],[Monat]]&amp;"|"&amp;MitarbeiterFTE[[#This Row],[Jahr]], IF(_xlpm.var="|||","input missing",_xlpm.var))</f>
        <v>input missing</v>
      </c>
      <c r="AB714" s="15" t="e">
        <f>_xlfn.LET(
_xlpm.start,DATE(MitarbeiterFTE[[#This Row],[Jahr]],MitarbeiterFTE[[#This Row],[Monat]],1),
_xlpm.end,EOMONTH(_xlpm.start,0),
NETWORKDAYS(_xlpm.start,_xlpm.end))</f>
        <v>#NUM!</v>
      </c>
      <c r="AC714" s="318" t="e">
        <f>MitarbeiterFTE[[#This Row],[BWD]]-MitarbeiterFTE[[#This Row],[Sum Abwesend]]</f>
        <v>#NUM!</v>
      </c>
      <c r="AD714" s="318">
        <f>SUMIFS(MitarbeiterFTE[BWD],MitarbeiterFTE[Jahr],MitarbeiterFTE[[#This Row],[Jahr]],MitarbeiterFTE[Name],MitarbeiterFTE[[#This Row],[Name]])</f>
        <v>0</v>
      </c>
      <c r="AE714" s="318">
        <f>SUMIFS(MitarbeiterFTE[NWD],MitarbeiterFTE[Jahr],MitarbeiterFTE[[#This Row],[Jahr]],MitarbeiterFTE[Name],MitarbeiterFTE[[#This Row],[Name]])</f>
        <v>0</v>
      </c>
      <c r="AF714" s="15" t="str">
        <f>IF(MitarbeiterFTE[[#This Row],[HS]]="ja",2,IF(MitarbeiterFTE[[#This Row],[Tech]]="ja",1,IF(MitarbeiterFTE[[#This Row],[Sonst]]="ja",0,"input missing")))</f>
        <v>input missing</v>
      </c>
      <c r="AG714" s="130"/>
      <c r="AH714" s="117"/>
      <c r="AI714" s="408"/>
      <c r="AJ714" s="404"/>
      <c r="AK714" s="412"/>
      <c r="AL714" s="15" cm="1">
        <f t="array" ref="AL7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4" s="15" t="str">
        <f>IF(Table6[[#This Row],[FT/WE]]=2,"",Table6[[#This Row],[Name]]&amp;Table6[[#This Row],[Tag]])</f>
        <v/>
      </c>
      <c r="AN714" s="117"/>
      <c r="AP714" s="14" t="str">
        <f t="shared" si="22"/>
        <v/>
      </c>
      <c r="AQ714" s="14" t="str">
        <f t="shared" si="23"/>
        <v/>
      </c>
    </row>
    <row r="715" spans="1:43" ht="14.5">
      <c r="A715" s="117"/>
      <c r="B715" s="201"/>
      <c r="C715" s="209"/>
      <c r="D715" s="210"/>
      <c r="E715" s="131"/>
      <c r="F715" s="132"/>
      <c r="G715" s="131"/>
      <c r="H715" s="117"/>
      <c r="I715" s="201"/>
      <c r="J715" s="201"/>
      <c r="K715" s="202"/>
      <c r="L715" s="202"/>
      <c r="M715" s="202"/>
      <c r="N715" s="201"/>
      <c r="O715" s="201"/>
      <c r="P715" s="202"/>
      <c r="Q715" s="202"/>
      <c r="R715" s="207"/>
      <c r="S715" s="204" t="e">
        <f>_xlfn.LET(
_xlpm.ausLJ,_xlfn.XLOOKUP(MitarbeiterFTE[[#This Row],[Name]]&amp;"|"&amp;MitarbeiterFTE[[#This Row],[Jahr]]&amp;"|"&amp;MitarbeiterFTE[[#This Row],[Monat]],#REF!,#REF!,"not found",0,1),
IF(_xlpm.ausLJ="not found","input missing",_xlpm.ausLJ))</f>
        <v>#REF!</v>
      </c>
      <c r="T715" s="204" t="e">
        <f>_xlfn.LET(
_xlpm.ausLJ,_xlfn.XLOOKUP(MitarbeiterFTE[[#This Row],[Name]]&amp;"|"&amp;MitarbeiterFTE[[#This Row],[Jahr]]&amp;"|"&amp;MitarbeiterFTE[[#This Row],[Monat]],#REF!,#REF!,"not found",0,1),
IF(_xlpm.ausLJ="not found","input missing",_xlpm.ausLJ))</f>
        <v>#REF!</v>
      </c>
      <c r="U715" s="205"/>
      <c r="V715" s="40" t="str" cm="1">
        <f t="array" ref="V7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5" s="15" t="str">
        <f>_xlfn.LET(_xlpm.var,MitarbeiterFTE[[#This Row],[Name]]&amp;"|"&amp;MitarbeiterFTE[[#This Row],[Vorhaben]]&amp;"|"&amp;MitarbeiterFTE[[#This Row],[Monat]]&amp;"|"&amp;MitarbeiterFTE[[#This Row],[Jahr]], IF(_xlpm.var="|||","input missing",_xlpm.var))</f>
        <v>input missing</v>
      </c>
      <c r="AB715" s="15" t="e">
        <f>_xlfn.LET(
_xlpm.start,DATE(MitarbeiterFTE[[#This Row],[Jahr]],MitarbeiterFTE[[#This Row],[Monat]],1),
_xlpm.end,EOMONTH(_xlpm.start,0),
NETWORKDAYS(_xlpm.start,_xlpm.end))</f>
        <v>#NUM!</v>
      </c>
      <c r="AC715" s="318" t="e">
        <f>MitarbeiterFTE[[#This Row],[BWD]]-MitarbeiterFTE[[#This Row],[Sum Abwesend]]</f>
        <v>#NUM!</v>
      </c>
      <c r="AD715" s="318">
        <f>SUMIFS(MitarbeiterFTE[BWD],MitarbeiterFTE[Jahr],MitarbeiterFTE[[#This Row],[Jahr]],MitarbeiterFTE[Name],MitarbeiterFTE[[#This Row],[Name]])</f>
        <v>0</v>
      </c>
      <c r="AE715" s="318">
        <f>SUMIFS(MitarbeiterFTE[NWD],MitarbeiterFTE[Jahr],MitarbeiterFTE[[#This Row],[Jahr]],MitarbeiterFTE[Name],MitarbeiterFTE[[#This Row],[Name]])</f>
        <v>0</v>
      </c>
      <c r="AF715" s="15" t="str">
        <f>IF(MitarbeiterFTE[[#This Row],[HS]]="ja",2,IF(MitarbeiterFTE[[#This Row],[Tech]]="ja",1,IF(MitarbeiterFTE[[#This Row],[Sonst]]="ja",0,"input missing")))</f>
        <v>input missing</v>
      </c>
      <c r="AG715" s="130"/>
      <c r="AH715" s="117"/>
      <c r="AI715" s="408"/>
      <c r="AJ715" s="404"/>
      <c r="AK715" s="412"/>
      <c r="AL715" s="15" cm="1">
        <f t="array" ref="AL7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5" s="15" t="str">
        <f>IF(Table6[[#This Row],[FT/WE]]=2,"",Table6[[#This Row],[Name]]&amp;Table6[[#This Row],[Tag]])</f>
        <v/>
      </c>
      <c r="AN715" s="117"/>
      <c r="AP715" s="14" t="str">
        <f t="shared" si="22"/>
        <v/>
      </c>
      <c r="AQ715" s="14" t="str">
        <f t="shared" si="23"/>
        <v/>
      </c>
    </row>
    <row r="716" spans="1:43" ht="14.5">
      <c r="A716" s="117"/>
      <c r="B716" s="201"/>
      <c r="C716" s="209"/>
      <c r="D716" s="210"/>
      <c r="E716" s="131"/>
      <c r="F716" s="132"/>
      <c r="G716" s="131"/>
      <c r="H716" s="117"/>
      <c r="I716" s="201"/>
      <c r="J716" s="201"/>
      <c r="K716" s="202"/>
      <c r="L716" s="202"/>
      <c r="M716" s="202"/>
      <c r="N716" s="201"/>
      <c r="O716" s="201"/>
      <c r="P716" s="202"/>
      <c r="Q716" s="202"/>
      <c r="R716" s="207"/>
      <c r="S716" s="204" t="e">
        <f>_xlfn.LET(
_xlpm.ausLJ,_xlfn.XLOOKUP(MitarbeiterFTE[[#This Row],[Name]]&amp;"|"&amp;MitarbeiterFTE[[#This Row],[Jahr]]&amp;"|"&amp;MitarbeiterFTE[[#This Row],[Monat]],#REF!,#REF!,"not found",0,1),
IF(_xlpm.ausLJ="not found","input missing",_xlpm.ausLJ))</f>
        <v>#REF!</v>
      </c>
      <c r="T716" s="204" t="e">
        <f>_xlfn.LET(
_xlpm.ausLJ,_xlfn.XLOOKUP(MitarbeiterFTE[[#This Row],[Name]]&amp;"|"&amp;MitarbeiterFTE[[#This Row],[Jahr]]&amp;"|"&amp;MitarbeiterFTE[[#This Row],[Monat]],#REF!,#REF!,"not found",0,1),
IF(_xlpm.ausLJ="not found","input missing",_xlpm.ausLJ))</f>
        <v>#REF!</v>
      </c>
      <c r="U716" s="205"/>
      <c r="V716" s="40" t="str" cm="1">
        <f t="array" ref="V7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6" s="15" t="str">
        <f>_xlfn.LET(_xlpm.var,MitarbeiterFTE[[#This Row],[Name]]&amp;"|"&amp;MitarbeiterFTE[[#This Row],[Vorhaben]]&amp;"|"&amp;MitarbeiterFTE[[#This Row],[Monat]]&amp;"|"&amp;MitarbeiterFTE[[#This Row],[Jahr]], IF(_xlpm.var="|||","input missing",_xlpm.var))</f>
        <v>input missing</v>
      </c>
      <c r="AB716" s="15" t="e">
        <f>_xlfn.LET(
_xlpm.start,DATE(MitarbeiterFTE[[#This Row],[Jahr]],MitarbeiterFTE[[#This Row],[Monat]],1),
_xlpm.end,EOMONTH(_xlpm.start,0),
NETWORKDAYS(_xlpm.start,_xlpm.end))</f>
        <v>#NUM!</v>
      </c>
      <c r="AC716" s="318" t="e">
        <f>MitarbeiterFTE[[#This Row],[BWD]]-MitarbeiterFTE[[#This Row],[Sum Abwesend]]</f>
        <v>#NUM!</v>
      </c>
      <c r="AD716" s="318">
        <f>SUMIFS(MitarbeiterFTE[BWD],MitarbeiterFTE[Jahr],MitarbeiterFTE[[#This Row],[Jahr]],MitarbeiterFTE[Name],MitarbeiterFTE[[#This Row],[Name]])</f>
        <v>0</v>
      </c>
      <c r="AE716" s="318">
        <f>SUMIFS(MitarbeiterFTE[NWD],MitarbeiterFTE[Jahr],MitarbeiterFTE[[#This Row],[Jahr]],MitarbeiterFTE[Name],MitarbeiterFTE[[#This Row],[Name]])</f>
        <v>0</v>
      </c>
      <c r="AF716" s="15" t="str">
        <f>IF(MitarbeiterFTE[[#This Row],[HS]]="ja",2,IF(MitarbeiterFTE[[#This Row],[Tech]]="ja",1,IF(MitarbeiterFTE[[#This Row],[Sonst]]="ja",0,"input missing")))</f>
        <v>input missing</v>
      </c>
      <c r="AG716" s="130"/>
      <c r="AH716" s="117"/>
      <c r="AI716" s="408"/>
      <c r="AJ716" s="404"/>
      <c r="AK716" s="412"/>
      <c r="AL716" s="15" cm="1">
        <f t="array" ref="AL7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6" s="15" t="str">
        <f>IF(Table6[[#This Row],[FT/WE]]=2,"",Table6[[#This Row],[Name]]&amp;Table6[[#This Row],[Tag]])</f>
        <v/>
      </c>
      <c r="AN716" s="117"/>
      <c r="AP716" s="14" t="str">
        <f t="shared" si="22"/>
        <v/>
      </c>
      <c r="AQ716" s="14" t="str">
        <f t="shared" si="23"/>
        <v/>
      </c>
    </row>
    <row r="717" spans="1:43" ht="14.5">
      <c r="A717" s="117"/>
      <c r="B717" s="201"/>
      <c r="C717" s="209"/>
      <c r="D717" s="210"/>
      <c r="E717" s="131"/>
      <c r="F717" s="132"/>
      <c r="G717" s="131"/>
      <c r="H717" s="117"/>
      <c r="I717" s="201"/>
      <c r="J717" s="201"/>
      <c r="K717" s="202"/>
      <c r="L717" s="202"/>
      <c r="M717" s="202"/>
      <c r="N717" s="201"/>
      <c r="O717" s="201"/>
      <c r="P717" s="202"/>
      <c r="Q717" s="202"/>
      <c r="R717" s="207"/>
      <c r="S717" s="204" t="e">
        <f>_xlfn.LET(
_xlpm.ausLJ,_xlfn.XLOOKUP(MitarbeiterFTE[[#This Row],[Name]]&amp;"|"&amp;MitarbeiterFTE[[#This Row],[Jahr]]&amp;"|"&amp;MitarbeiterFTE[[#This Row],[Monat]],#REF!,#REF!,"not found",0,1),
IF(_xlpm.ausLJ="not found","input missing",_xlpm.ausLJ))</f>
        <v>#REF!</v>
      </c>
      <c r="T717" s="204" t="e">
        <f>_xlfn.LET(
_xlpm.ausLJ,_xlfn.XLOOKUP(MitarbeiterFTE[[#This Row],[Name]]&amp;"|"&amp;MitarbeiterFTE[[#This Row],[Jahr]]&amp;"|"&amp;MitarbeiterFTE[[#This Row],[Monat]],#REF!,#REF!,"not found",0,1),
IF(_xlpm.ausLJ="not found","input missing",_xlpm.ausLJ))</f>
        <v>#REF!</v>
      </c>
      <c r="U717" s="205"/>
      <c r="V717" s="40" t="str" cm="1">
        <f t="array" ref="V7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7" s="15" t="str">
        <f>_xlfn.LET(_xlpm.var,MitarbeiterFTE[[#This Row],[Name]]&amp;"|"&amp;MitarbeiterFTE[[#This Row],[Vorhaben]]&amp;"|"&amp;MitarbeiterFTE[[#This Row],[Monat]]&amp;"|"&amp;MitarbeiterFTE[[#This Row],[Jahr]], IF(_xlpm.var="|||","input missing",_xlpm.var))</f>
        <v>input missing</v>
      </c>
      <c r="AB717" s="15" t="e">
        <f>_xlfn.LET(
_xlpm.start,DATE(MitarbeiterFTE[[#This Row],[Jahr]],MitarbeiterFTE[[#This Row],[Monat]],1),
_xlpm.end,EOMONTH(_xlpm.start,0),
NETWORKDAYS(_xlpm.start,_xlpm.end))</f>
        <v>#NUM!</v>
      </c>
      <c r="AC717" s="318" t="e">
        <f>MitarbeiterFTE[[#This Row],[BWD]]-MitarbeiterFTE[[#This Row],[Sum Abwesend]]</f>
        <v>#NUM!</v>
      </c>
      <c r="AD717" s="318">
        <f>SUMIFS(MitarbeiterFTE[BWD],MitarbeiterFTE[Jahr],MitarbeiterFTE[[#This Row],[Jahr]],MitarbeiterFTE[Name],MitarbeiterFTE[[#This Row],[Name]])</f>
        <v>0</v>
      </c>
      <c r="AE717" s="318">
        <f>SUMIFS(MitarbeiterFTE[NWD],MitarbeiterFTE[Jahr],MitarbeiterFTE[[#This Row],[Jahr]],MitarbeiterFTE[Name],MitarbeiterFTE[[#This Row],[Name]])</f>
        <v>0</v>
      </c>
      <c r="AF717" s="15" t="str">
        <f>IF(MitarbeiterFTE[[#This Row],[HS]]="ja",2,IF(MitarbeiterFTE[[#This Row],[Tech]]="ja",1,IF(MitarbeiterFTE[[#This Row],[Sonst]]="ja",0,"input missing")))</f>
        <v>input missing</v>
      </c>
      <c r="AG717" s="130"/>
      <c r="AH717" s="117"/>
      <c r="AI717" s="408"/>
      <c r="AJ717" s="404"/>
      <c r="AK717" s="412"/>
      <c r="AL717" s="15" cm="1">
        <f t="array" ref="AL7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7" s="15" t="str">
        <f>IF(Table6[[#This Row],[FT/WE]]=2,"",Table6[[#This Row],[Name]]&amp;Table6[[#This Row],[Tag]])</f>
        <v/>
      </c>
      <c r="AN717" s="117"/>
      <c r="AP717" s="14" t="str">
        <f t="shared" ref="AP717:AP780" si="24">IF(AO717&amp;"1"&lt;&gt;"1",RIGHT(AO717,4),"")</f>
        <v/>
      </c>
      <c r="AQ717" s="14" t="str">
        <f t="shared" ref="AQ717:AQ780" si="25">IF(AO717&amp;"1"="1","",LEFT(AO717,LEN(AO717)-5))</f>
        <v/>
      </c>
    </row>
    <row r="718" spans="1:43" ht="14.5">
      <c r="A718" s="117"/>
      <c r="B718" s="201"/>
      <c r="C718" s="209"/>
      <c r="D718" s="210"/>
      <c r="E718" s="131"/>
      <c r="F718" s="132"/>
      <c r="G718" s="131"/>
      <c r="H718" s="117"/>
      <c r="I718" s="201"/>
      <c r="J718" s="201"/>
      <c r="K718" s="202"/>
      <c r="L718" s="202"/>
      <c r="M718" s="202"/>
      <c r="N718" s="201"/>
      <c r="O718" s="201"/>
      <c r="P718" s="202"/>
      <c r="Q718" s="202"/>
      <c r="R718" s="207"/>
      <c r="S718" s="204" t="e">
        <f>_xlfn.LET(
_xlpm.ausLJ,_xlfn.XLOOKUP(MitarbeiterFTE[[#This Row],[Name]]&amp;"|"&amp;MitarbeiterFTE[[#This Row],[Jahr]]&amp;"|"&amp;MitarbeiterFTE[[#This Row],[Monat]],#REF!,#REF!,"not found",0,1),
IF(_xlpm.ausLJ="not found","input missing",_xlpm.ausLJ))</f>
        <v>#REF!</v>
      </c>
      <c r="T718" s="204" t="e">
        <f>_xlfn.LET(
_xlpm.ausLJ,_xlfn.XLOOKUP(MitarbeiterFTE[[#This Row],[Name]]&amp;"|"&amp;MitarbeiterFTE[[#This Row],[Jahr]]&amp;"|"&amp;MitarbeiterFTE[[#This Row],[Monat]],#REF!,#REF!,"not found",0,1),
IF(_xlpm.ausLJ="not found","input missing",_xlpm.ausLJ))</f>
        <v>#REF!</v>
      </c>
      <c r="U718" s="205"/>
      <c r="V718" s="40" t="str" cm="1">
        <f t="array" ref="V7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8" s="15" t="str">
        <f>_xlfn.LET(_xlpm.var,MitarbeiterFTE[[#This Row],[Name]]&amp;"|"&amp;MitarbeiterFTE[[#This Row],[Vorhaben]]&amp;"|"&amp;MitarbeiterFTE[[#This Row],[Monat]]&amp;"|"&amp;MitarbeiterFTE[[#This Row],[Jahr]], IF(_xlpm.var="|||","input missing",_xlpm.var))</f>
        <v>input missing</v>
      </c>
      <c r="AB718" s="15" t="e">
        <f>_xlfn.LET(
_xlpm.start,DATE(MitarbeiterFTE[[#This Row],[Jahr]],MitarbeiterFTE[[#This Row],[Monat]],1),
_xlpm.end,EOMONTH(_xlpm.start,0),
NETWORKDAYS(_xlpm.start,_xlpm.end))</f>
        <v>#NUM!</v>
      </c>
      <c r="AC718" s="318" t="e">
        <f>MitarbeiterFTE[[#This Row],[BWD]]-MitarbeiterFTE[[#This Row],[Sum Abwesend]]</f>
        <v>#NUM!</v>
      </c>
      <c r="AD718" s="318">
        <f>SUMIFS(MitarbeiterFTE[BWD],MitarbeiterFTE[Jahr],MitarbeiterFTE[[#This Row],[Jahr]],MitarbeiterFTE[Name],MitarbeiterFTE[[#This Row],[Name]])</f>
        <v>0</v>
      </c>
      <c r="AE718" s="318">
        <f>SUMIFS(MitarbeiterFTE[NWD],MitarbeiterFTE[Jahr],MitarbeiterFTE[[#This Row],[Jahr]],MitarbeiterFTE[Name],MitarbeiterFTE[[#This Row],[Name]])</f>
        <v>0</v>
      </c>
      <c r="AF718" s="15" t="str">
        <f>IF(MitarbeiterFTE[[#This Row],[HS]]="ja",2,IF(MitarbeiterFTE[[#This Row],[Tech]]="ja",1,IF(MitarbeiterFTE[[#This Row],[Sonst]]="ja",0,"input missing")))</f>
        <v>input missing</v>
      </c>
      <c r="AG718" s="130"/>
      <c r="AH718" s="117"/>
      <c r="AI718" s="408"/>
      <c r="AJ718" s="404"/>
      <c r="AK718" s="412"/>
      <c r="AL718" s="15" cm="1">
        <f t="array" ref="AL7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8" s="15" t="str">
        <f>IF(Table6[[#This Row],[FT/WE]]=2,"",Table6[[#This Row],[Name]]&amp;Table6[[#This Row],[Tag]])</f>
        <v/>
      </c>
      <c r="AN718" s="117"/>
      <c r="AP718" s="14" t="str">
        <f t="shared" si="24"/>
        <v/>
      </c>
      <c r="AQ718" s="14" t="str">
        <f t="shared" si="25"/>
        <v/>
      </c>
    </row>
    <row r="719" spans="1:43" ht="14.5">
      <c r="A719" s="117"/>
      <c r="B719" s="201"/>
      <c r="C719" s="209"/>
      <c r="D719" s="210"/>
      <c r="E719" s="131"/>
      <c r="F719" s="132"/>
      <c r="G719" s="131"/>
      <c r="H719" s="117"/>
      <c r="I719" s="201"/>
      <c r="J719" s="201"/>
      <c r="K719" s="202"/>
      <c r="L719" s="202"/>
      <c r="M719" s="202"/>
      <c r="N719" s="201"/>
      <c r="O719" s="201"/>
      <c r="P719" s="202"/>
      <c r="Q719" s="202"/>
      <c r="R719" s="207"/>
      <c r="S719" s="204" t="e">
        <f>_xlfn.LET(
_xlpm.ausLJ,_xlfn.XLOOKUP(MitarbeiterFTE[[#This Row],[Name]]&amp;"|"&amp;MitarbeiterFTE[[#This Row],[Jahr]]&amp;"|"&amp;MitarbeiterFTE[[#This Row],[Monat]],#REF!,#REF!,"not found",0,1),
IF(_xlpm.ausLJ="not found","input missing",_xlpm.ausLJ))</f>
        <v>#REF!</v>
      </c>
      <c r="T719" s="204" t="e">
        <f>_xlfn.LET(
_xlpm.ausLJ,_xlfn.XLOOKUP(MitarbeiterFTE[[#This Row],[Name]]&amp;"|"&amp;MitarbeiterFTE[[#This Row],[Jahr]]&amp;"|"&amp;MitarbeiterFTE[[#This Row],[Monat]],#REF!,#REF!,"not found",0,1),
IF(_xlpm.ausLJ="not found","input missing",_xlpm.ausLJ))</f>
        <v>#REF!</v>
      </c>
      <c r="U719" s="205"/>
      <c r="V719" s="40" t="str" cm="1">
        <f t="array" ref="V7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19" s="15" t="str">
        <f>_xlfn.LET(_xlpm.var,MitarbeiterFTE[[#This Row],[Name]]&amp;"|"&amp;MitarbeiterFTE[[#This Row],[Vorhaben]]&amp;"|"&amp;MitarbeiterFTE[[#This Row],[Monat]]&amp;"|"&amp;MitarbeiterFTE[[#This Row],[Jahr]], IF(_xlpm.var="|||","input missing",_xlpm.var))</f>
        <v>input missing</v>
      </c>
      <c r="AB719" s="15" t="e">
        <f>_xlfn.LET(
_xlpm.start,DATE(MitarbeiterFTE[[#This Row],[Jahr]],MitarbeiterFTE[[#This Row],[Monat]],1),
_xlpm.end,EOMONTH(_xlpm.start,0),
NETWORKDAYS(_xlpm.start,_xlpm.end))</f>
        <v>#NUM!</v>
      </c>
      <c r="AC719" s="318" t="e">
        <f>MitarbeiterFTE[[#This Row],[BWD]]-MitarbeiterFTE[[#This Row],[Sum Abwesend]]</f>
        <v>#NUM!</v>
      </c>
      <c r="AD719" s="318">
        <f>SUMIFS(MitarbeiterFTE[BWD],MitarbeiterFTE[Jahr],MitarbeiterFTE[[#This Row],[Jahr]],MitarbeiterFTE[Name],MitarbeiterFTE[[#This Row],[Name]])</f>
        <v>0</v>
      </c>
      <c r="AE719" s="318">
        <f>SUMIFS(MitarbeiterFTE[NWD],MitarbeiterFTE[Jahr],MitarbeiterFTE[[#This Row],[Jahr]],MitarbeiterFTE[Name],MitarbeiterFTE[[#This Row],[Name]])</f>
        <v>0</v>
      </c>
      <c r="AF719" s="15" t="str">
        <f>IF(MitarbeiterFTE[[#This Row],[HS]]="ja",2,IF(MitarbeiterFTE[[#This Row],[Tech]]="ja",1,IF(MitarbeiterFTE[[#This Row],[Sonst]]="ja",0,"input missing")))</f>
        <v>input missing</v>
      </c>
      <c r="AG719" s="130"/>
      <c r="AH719" s="117"/>
      <c r="AI719" s="408"/>
      <c r="AJ719" s="404"/>
      <c r="AK719" s="412"/>
      <c r="AL719" s="15" cm="1">
        <f t="array" ref="AL7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19" s="15" t="str">
        <f>IF(Table6[[#This Row],[FT/WE]]=2,"",Table6[[#This Row],[Name]]&amp;Table6[[#This Row],[Tag]])</f>
        <v/>
      </c>
      <c r="AN719" s="117"/>
      <c r="AP719" s="14" t="str">
        <f t="shared" si="24"/>
        <v/>
      </c>
      <c r="AQ719" s="14" t="str">
        <f t="shared" si="25"/>
        <v/>
      </c>
    </row>
    <row r="720" spans="1:43" ht="14.5">
      <c r="A720" s="117"/>
      <c r="B720" s="201"/>
      <c r="C720" s="209"/>
      <c r="D720" s="210"/>
      <c r="E720" s="131"/>
      <c r="F720" s="132"/>
      <c r="G720" s="131"/>
      <c r="H720" s="117"/>
      <c r="I720" s="201"/>
      <c r="J720" s="201"/>
      <c r="K720" s="202"/>
      <c r="L720" s="202"/>
      <c r="M720" s="202"/>
      <c r="N720" s="201"/>
      <c r="O720" s="201"/>
      <c r="P720" s="202"/>
      <c r="Q720" s="202"/>
      <c r="R720" s="207"/>
      <c r="S720" s="204" t="e">
        <f>_xlfn.LET(
_xlpm.ausLJ,_xlfn.XLOOKUP(MitarbeiterFTE[[#This Row],[Name]]&amp;"|"&amp;MitarbeiterFTE[[#This Row],[Jahr]]&amp;"|"&amp;MitarbeiterFTE[[#This Row],[Monat]],#REF!,#REF!,"not found",0,1),
IF(_xlpm.ausLJ="not found","input missing",_xlpm.ausLJ))</f>
        <v>#REF!</v>
      </c>
      <c r="T720" s="204" t="e">
        <f>_xlfn.LET(
_xlpm.ausLJ,_xlfn.XLOOKUP(MitarbeiterFTE[[#This Row],[Name]]&amp;"|"&amp;MitarbeiterFTE[[#This Row],[Jahr]]&amp;"|"&amp;MitarbeiterFTE[[#This Row],[Monat]],#REF!,#REF!,"not found",0,1),
IF(_xlpm.ausLJ="not found","input missing",_xlpm.ausLJ))</f>
        <v>#REF!</v>
      </c>
      <c r="U720" s="205"/>
      <c r="V720" s="40" t="str" cm="1">
        <f t="array" ref="V7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0" s="15" t="str">
        <f>_xlfn.LET(_xlpm.var,MitarbeiterFTE[[#This Row],[Name]]&amp;"|"&amp;MitarbeiterFTE[[#This Row],[Vorhaben]]&amp;"|"&amp;MitarbeiterFTE[[#This Row],[Monat]]&amp;"|"&amp;MitarbeiterFTE[[#This Row],[Jahr]], IF(_xlpm.var="|||","input missing",_xlpm.var))</f>
        <v>input missing</v>
      </c>
      <c r="AB720" s="15" t="e">
        <f>_xlfn.LET(
_xlpm.start,DATE(MitarbeiterFTE[[#This Row],[Jahr]],MitarbeiterFTE[[#This Row],[Monat]],1),
_xlpm.end,EOMONTH(_xlpm.start,0),
NETWORKDAYS(_xlpm.start,_xlpm.end))</f>
        <v>#NUM!</v>
      </c>
      <c r="AC720" s="318" t="e">
        <f>MitarbeiterFTE[[#This Row],[BWD]]-MitarbeiterFTE[[#This Row],[Sum Abwesend]]</f>
        <v>#NUM!</v>
      </c>
      <c r="AD720" s="318">
        <f>SUMIFS(MitarbeiterFTE[BWD],MitarbeiterFTE[Jahr],MitarbeiterFTE[[#This Row],[Jahr]],MitarbeiterFTE[Name],MitarbeiterFTE[[#This Row],[Name]])</f>
        <v>0</v>
      </c>
      <c r="AE720" s="318">
        <f>SUMIFS(MitarbeiterFTE[NWD],MitarbeiterFTE[Jahr],MitarbeiterFTE[[#This Row],[Jahr]],MitarbeiterFTE[Name],MitarbeiterFTE[[#This Row],[Name]])</f>
        <v>0</v>
      </c>
      <c r="AF720" s="15" t="str">
        <f>IF(MitarbeiterFTE[[#This Row],[HS]]="ja",2,IF(MitarbeiterFTE[[#This Row],[Tech]]="ja",1,IF(MitarbeiterFTE[[#This Row],[Sonst]]="ja",0,"input missing")))</f>
        <v>input missing</v>
      </c>
      <c r="AG720" s="130"/>
      <c r="AH720" s="117"/>
      <c r="AI720" s="408"/>
      <c r="AJ720" s="404"/>
      <c r="AK720" s="412"/>
      <c r="AL720" s="15" cm="1">
        <f t="array" ref="AL7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0" s="15" t="str">
        <f>IF(Table6[[#This Row],[FT/WE]]=2,"",Table6[[#This Row],[Name]]&amp;Table6[[#This Row],[Tag]])</f>
        <v/>
      </c>
      <c r="AN720" s="117"/>
      <c r="AP720" s="14" t="str">
        <f t="shared" si="24"/>
        <v/>
      </c>
      <c r="AQ720" s="14" t="str">
        <f t="shared" si="25"/>
        <v/>
      </c>
    </row>
    <row r="721" spans="1:43" ht="14.5">
      <c r="A721" s="117"/>
      <c r="B721" s="201"/>
      <c r="C721" s="209"/>
      <c r="D721" s="210"/>
      <c r="E721" s="131"/>
      <c r="F721" s="132"/>
      <c r="G721" s="131"/>
      <c r="H721" s="117"/>
      <c r="I721" s="201"/>
      <c r="J721" s="201"/>
      <c r="K721" s="202"/>
      <c r="L721" s="202"/>
      <c r="M721" s="202"/>
      <c r="N721" s="201"/>
      <c r="O721" s="201"/>
      <c r="P721" s="202"/>
      <c r="Q721" s="202"/>
      <c r="R721" s="207"/>
      <c r="S721" s="204" t="e">
        <f>_xlfn.LET(
_xlpm.ausLJ,_xlfn.XLOOKUP(MitarbeiterFTE[[#This Row],[Name]]&amp;"|"&amp;MitarbeiterFTE[[#This Row],[Jahr]]&amp;"|"&amp;MitarbeiterFTE[[#This Row],[Monat]],#REF!,#REF!,"not found",0,1),
IF(_xlpm.ausLJ="not found","input missing",_xlpm.ausLJ))</f>
        <v>#REF!</v>
      </c>
      <c r="T721" s="204" t="e">
        <f>_xlfn.LET(
_xlpm.ausLJ,_xlfn.XLOOKUP(MitarbeiterFTE[[#This Row],[Name]]&amp;"|"&amp;MitarbeiterFTE[[#This Row],[Jahr]]&amp;"|"&amp;MitarbeiterFTE[[#This Row],[Monat]],#REF!,#REF!,"not found",0,1),
IF(_xlpm.ausLJ="not found","input missing",_xlpm.ausLJ))</f>
        <v>#REF!</v>
      </c>
      <c r="U721" s="205"/>
      <c r="V721" s="40" t="str" cm="1">
        <f t="array" ref="V7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1" s="15" t="str">
        <f>_xlfn.LET(_xlpm.var,MitarbeiterFTE[[#This Row],[Name]]&amp;"|"&amp;MitarbeiterFTE[[#This Row],[Vorhaben]]&amp;"|"&amp;MitarbeiterFTE[[#This Row],[Monat]]&amp;"|"&amp;MitarbeiterFTE[[#This Row],[Jahr]], IF(_xlpm.var="|||","input missing",_xlpm.var))</f>
        <v>input missing</v>
      </c>
      <c r="AB721" s="15" t="e">
        <f>_xlfn.LET(
_xlpm.start,DATE(MitarbeiterFTE[[#This Row],[Jahr]],MitarbeiterFTE[[#This Row],[Monat]],1),
_xlpm.end,EOMONTH(_xlpm.start,0),
NETWORKDAYS(_xlpm.start,_xlpm.end))</f>
        <v>#NUM!</v>
      </c>
      <c r="AC721" s="318" t="e">
        <f>MitarbeiterFTE[[#This Row],[BWD]]-MitarbeiterFTE[[#This Row],[Sum Abwesend]]</f>
        <v>#NUM!</v>
      </c>
      <c r="AD721" s="318">
        <f>SUMIFS(MitarbeiterFTE[BWD],MitarbeiterFTE[Jahr],MitarbeiterFTE[[#This Row],[Jahr]],MitarbeiterFTE[Name],MitarbeiterFTE[[#This Row],[Name]])</f>
        <v>0</v>
      </c>
      <c r="AE721" s="318">
        <f>SUMIFS(MitarbeiterFTE[NWD],MitarbeiterFTE[Jahr],MitarbeiterFTE[[#This Row],[Jahr]],MitarbeiterFTE[Name],MitarbeiterFTE[[#This Row],[Name]])</f>
        <v>0</v>
      </c>
      <c r="AF721" s="15" t="str">
        <f>IF(MitarbeiterFTE[[#This Row],[HS]]="ja",2,IF(MitarbeiterFTE[[#This Row],[Tech]]="ja",1,IF(MitarbeiterFTE[[#This Row],[Sonst]]="ja",0,"input missing")))</f>
        <v>input missing</v>
      </c>
      <c r="AG721" s="130"/>
      <c r="AH721" s="117"/>
      <c r="AI721" s="408"/>
      <c r="AJ721" s="404"/>
      <c r="AK721" s="412"/>
      <c r="AL721" s="15" cm="1">
        <f t="array" ref="AL7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1" s="15" t="str">
        <f>IF(Table6[[#This Row],[FT/WE]]=2,"",Table6[[#This Row],[Name]]&amp;Table6[[#This Row],[Tag]])</f>
        <v/>
      </c>
      <c r="AN721" s="117"/>
      <c r="AP721" s="14" t="str">
        <f t="shared" si="24"/>
        <v/>
      </c>
      <c r="AQ721" s="14" t="str">
        <f t="shared" si="25"/>
        <v/>
      </c>
    </row>
    <row r="722" spans="1:43" ht="14.5">
      <c r="A722" s="117"/>
      <c r="B722" s="201"/>
      <c r="C722" s="209"/>
      <c r="D722" s="210"/>
      <c r="E722" s="131"/>
      <c r="F722" s="132"/>
      <c r="G722" s="131"/>
      <c r="H722" s="117"/>
      <c r="I722" s="201"/>
      <c r="J722" s="201"/>
      <c r="K722" s="202"/>
      <c r="L722" s="202"/>
      <c r="M722" s="202"/>
      <c r="N722" s="201"/>
      <c r="O722" s="201"/>
      <c r="P722" s="202"/>
      <c r="Q722" s="202"/>
      <c r="R722" s="207"/>
      <c r="S722" s="204" t="e">
        <f>_xlfn.LET(
_xlpm.ausLJ,_xlfn.XLOOKUP(MitarbeiterFTE[[#This Row],[Name]]&amp;"|"&amp;MitarbeiterFTE[[#This Row],[Jahr]]&amp;"|"&amp;MitarbeiterFTE[[#This Row],[Monat]],#REF!,#REF!,"not found",0,1),
IF(_xlpm.ausLJ="not found","input missing",_xlpm.ausLJ))</f>
        <v>#REF!</v>
      </c>
      <c r="T722" s="204" t="e">
        <f>_xlfn.LET(
_xlpm.ausLJ,_xlfn.XLOOKUP(MitarbeiterFTE[[#This Row],[Name]]&amp;"|"&amp;MitarbeiterFTE[[#This Row],[Jahr]]&amp;"|"&amp;MitarbeiterFTE[[#This Row],[Monat]],#REF!,#REF!,"not found",0,1),
IF(_xlpm.ausLJ="not found","input missing",_xlpm.ausLJ))</f>
        <v>#REF!</v>
      </c>
      <c r="U722" s="205"/>
      <c r="V722" s="40" t="str" cm="1">
        <f t="array" ref="V7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2" s="15" t="str">
        <f>_xlfn.LET(_xlpm.var,MitarbeiterFTE[[#This Row],[Name]]&amp;"|"&amp;MitarbeiterFTE[[#This Row],[Vorhaben]]&amp;"|"&amp;MitarbeiterFTE[[#This Row],[Monat]]&amp;"|"&amp;MitarbeiterFTE[[#This Row],[Jahr]], IF(_xlpm.var="|||","input missing",_xlpm.var))</f>
        <v>input missing</v>
      </c>
      <c r="AB722" s="15" t="e">
        <f>_xlfn.LET(
_xlpm.start,DATE(MitarbeiterFTE[[#This Row],[Jahr]],MitarbeiterFTE[[#This Row],[Monat]],1),
_xlpm.end,EOMONTH(_xlpm.start,0),
NETWORKDAYS(_xlpm.start,_xlpm.end))</f>
        <v>#NUM!</v>
      </c>
      <c r="AC722" s="318" t="e">
        <f>MitarbeiterFTE[[#This Row],[BWD]]-MitarbeiterFTE[[#This Row],[Sum Abwesend]]</f>
        <v>#NUM!</v>
      </c>
      <c r="AD722" s="318">
        <f>SUMIFS(MitarbeiterFTE[BWD],MitarbeiterFTE[Jahr],MitarbeiterFTE[[#This Row],[Jahr]],MitarbeiterFTE[Name],MitarbeiterFTE[[#This Row],[Name]])</f>
        <v>0</v>
      </c>
      <c r="AE722" s="318">
        <f>SUMIFS(MitarbeiterFTE[NWD],MitarbeiterFTE[Jahr],MitarbeiterFTE[[#This Row],[Jahr]],MitarbeiterFTE[Name],MitarbeiterFTE[[#This Row],[Name]])</f>
        <v>0</v>
      </c>
      <c r="AF722" s="15" t="str">
        <f>IF(MitarbeiterFTE[[#This Row],[HS]]="ja",2,IF(MitarbeiterFTE[[#This Row],[Tech]]="ja",1,IF(MitarbeiterFTE[[#This Row],[Sonst]]="ja",0,"input missing")))</f>
        <v>input missing</v>
      </c>
      <c r="AG722" s="130"/>
      <c r="AH722" s="117"/>
      <c r="AI722" s="408"/>
      <c r="AJ722" s="404"/>
      <c r="AK722" s="412"/>
      <c r="AL722" s="15" cm="1">
        <f t="array" ref="AL7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2" s="15" t="str">
        <f>IF(Table6[[#This Row],[FT/WE]]=2,"",Table6[[#This Row],[Name]]&amp;Table6[[#This Row],[Tag]])</f>
        <v/>
      </c>
      <c r="AN722" s="117"/>
      <c r="AP722" s="14" t="str">
        <f t="shared" si="24"/>
        <v/>
      </c>
      <c r="AQ722" s="14" t="str">
        <f t="shared" si="25"/>
        <v/>
      </c>
    </row>
    <row r="723" spans="1:43" ht="14.5">
      <c r="A723" s="117"/>
      <c r="B723" s="201"/>
      <c r="C723" s="209"/>
      <c r="D723" s="210"/>
      <c r="E723" s="131"/>
      <c r="F723" s="132"/>
      <c r="G723" s="131"/>
      <c r="H723" s="117"/>
      <c r="I723" s="201"/>
      <c r="J723" s="201"/>
      <c r="K723" s="202"/>
      <c r="L723" s="202"/>
      <c r="M723" s="202"/>
      <c r="N723" s="201"/>
      <c r="O723" s="201"/>
      <c r="P723" s="202"/>
      <c r="Q723" s="202"/>
      <c r="R723" s="207"/>
      <c r="S723" s="204" t="e">
        <f>_xlfn.LET(
_xlpm.ausLJ,_xlfn.XLOOKUP(MitarbeiterFTE[[#This Row],[Name]]&amp;"|"&amp;MitarbeiterFTE[[#This Row],[Jahr]]&amp;"|"&amp;MitarbeiterFTE[[#This Row],[Monat]],#REF!,#REF!,"not found",0,1),
IF(_xlpm.ausLJ="not found","input missing",_xlpm.ausLJ))</f>
        <v>#REF!</v>
      </c>
      <c r="T723" s="204" t="e">
        <f>_xlfn.LET(
_xlpm.ausLJ,_xlfn.XLOOKUP(MitarbeiterFTE[[#This Row],[Name]]&amp;"|"&amp;MitarbeiterFTE[[#This Row],[Jahr]]&amp;"|"&amp;MitarbeiterFTE[[#This Row],[Monat]],#REF!,#REF!,"not found",0,1),
IF(_xlpm.ausLJ="not found","input missing",_xlpm.ausLJ))</f>
        <v>#REF!</v>
      </c>
      <c r="U723" s="205"/>
      <c r="V723" s="40" t="str" cm="1">
        <f t="array" ref="V7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3" s="15" t="str">
        <f>_xlfn.LET(_xlpm.var,MitarbeiterFTE[[#This Row],[Name]]&amp;"|"&amp;MitarbeiterFTE[[#This Row],[Vorhaben]]&amp;"|"&amp;MitarbeiterFTE[[#This Row],[Monat]]&amp;"|"&amp;MitarbeiterFTE[[#This Row],[Jahr]], IF(_xlpm.var="|||","input missing",_xlpm.var))</f>
        <v>input missing</v>
      </c>
      <c r="AB723" s="15" t="e">
        <f>_xlfn.LET(
_xlpm.start,DATE(MitarbeiterFTE[[#This Row],[Jahr]],MitarbeiterFTE[[#This Row],[Monat]],1),
_xlpm.end,EOMONTH(_xlpm.start,0),
NETWORKDAYS(_xlpm.start,_xlpm.end))</f>
        <v>#NUM!</v>
      </c>
      <c r="AC723" s="318" t="e">
        <f>MitarbeiterFTE[[#This Row],[BWD]]-MitarbeiterFTE[[#This Row],[Sum Abwesend]]</f>
        <v>#NUM!</v>
      </c>
      <c r="AD723" s="318">
        <f>SUMIFS(MitarbeiterFTE[BWD],MitarbeiterFTE[Jahr],MitarbeiterFTE[[#This Row],[Jahr]],MitarbeiterFTE[Name],MitarbeiterFTE[[#This Row],[Name]])</f>
        <v>0</v>
      </c>
      <c r="AE723" s="318">
        <f>SUMIFS(MitarbeiterFTE[NWD],MitarbeiterFTE[Jahr],MitarbeiterFTE[[#This Row],[Jahr]],MitarbeiterFTE[Name],MitarbeiterFTE[[#This Row],[Name]])</f>
        <v>0</v>
      </c>
      <c r="AF723" s="15" t="str">
        <f>IF(MitarbeiterFTE[[#This Row],[HS]]="ja",2,IF(MitarbeiterFTE[[#This Row],[Tech]]="ja",1,IF(MitarbeiterFTE[[#This Row],[Sonst]]="ja",0,"input missing")))</f>
        <v>input missing</v>
      </c>
      <c r="AG723" s="130"/>
      <c r="AH723" s="117"/>
      <c r="AI723" s="408"/>
      <c r="AJ723" s="404"/>
      <c r="AK723" s="412"/>
      <c r="AL723" s="15" cm="1">
        <f t="array" ref="AL7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3" s="15" t="str">
        <f>IF(Table6[[#This Row],[FT/WE]]=2,"",Table6[[#This Row],[Name]]&amp;Table6[[#This Row],[Tag]])</f>
        <v/>
      </c>
      <c r="AN723" s="117"/>
      <c r="AP723" s="14" t="str">
        <f t="shared" si="24"/>
        <v/>
      </c>
      <c r="AQ723" s="14" t="str">
        <f t="shared" si="25"/>
        <v/>
      </c>
    </row>
    <row r="724" spans="1:43" ht="14.5">
      <c r="A724" s="117"/>
      <c r="B724" s="201"/>
      <c r="C724" s="209"/>
      <c r="D724" s="210"/>
      <c r="E724" s="131"/>
      <c r="F724" s="132"/>
      <c r="G724" s="131"/>
      <c r="H724" s="117"/>
      <c r="I724" s="201"/>
      <c r="J724" s="201"/>
      <c r="K724" s="202"/>
      <c r="L724" s="202"/>
      <c r="M724" s="202"/>
      <c r="N724" s="201"/>
      <c r="O724" s="201"/>
      <c r="P724" s="202"/>
      <c r="Q724" s="202"/>
      <c r="R724" s="207"/>
      <c r="S724" s="204" t="e">
        <f>_xlfn.LET(
_xlpm.ausLJ,_xlfn.XLOOKUP(MitarbeiterFTE[[#This Row],[Name]]&amp;"|"&amp;MitarbeiterFTE[[#This Row],[Jahr]]&amp;"|"&amp;MitarbeiterFTE[[#This Row],[Monat]],#REF!,#REF!,"not found",0,1),
IF(_xlpm.ausLJ="not found","input missing",_xlpm.ausLJ))</f>
        <v>#REF!</v>
      </c>
      <c r="T724" s="204" t="e">
        <f>_xlfn.LET(
_xlpm.ausLJ,_xlfn.XLOOKUP(MitarbeiterFTE[[#This Row],[Name]]&amp;"|"&amp;MitarbeiterFTE[[#This Row],[Jahr]]&amp;"|"&amp;MitarbeiterFTE[[#This Row],[Monat]],#REF!,#REF!,"not found",0,1),
IF(_xlpm.ausLJ="not found","input missing",_xlpm.ausLJ))</f>
        <v>#REF!</v>
      </c>
      <c r="U724" s="205"/>
      <c r="V724" s="40" t="str" cm="1">
        <f t="array" ref="V7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4" s="15" t="str">
        <f>_xlfn.LET(_xlpm.var,MitarbeiterFTE[[#This Row],[Name]]&amp;"|"&amp;MitarbeiterFTE[[#This Row],[Vorhaben]]&amp;"|"&amp;MitarbeiterFTE[[#This Row],[Monat]]&amp;"|"&amp;MitarbeiterFTE[[#This Row],[Jahr]], IF(_xlpm.var="|||","input missing",_xlpm.var))</f>
        <v>input missing</v>
      </c>
      <c r="AB724" s="15" t="e">
        <f>_xlfn.LET(
_xlpm.start,DATE(MitarbeiterFTE[[#This Row],[Jahr]],MitarbeiterFTE[[#This Row],[Monat]],1),
_xlpm.end,EOMONTH(_xlpm.start,0),
NETWORKDAYS(_xlpm.start,_xlpm.end))</f>
        <v>#NUM!</v>
      </c>
      <c r="AC724" s="318" t="e">
        <f>MitarbeiterFTE[[#This Row],[BWD]]-MitarbeiterFTE[[#This Row],[Sum Abwesend]]</f>
        <v>#NUM!</v>
      </c>
      <c r="AD724" s="318">
        <f>SUMIFS(MitarbeiterFTE[BWD],MitarbeiterFTE[Jahr],MitarbeiterFTE[[#This Row],[Jahr]],MitarbeiterFTE[Name],MitarbeiterFTE[[#This Row],[Name]])</f>
        <v>0</v>
      </c>
      <c r="AE724" s="318">
        <f>SUMIFS(MitarbeiterFTE[NWD],MitarbeiterFTE[Jahr],MitarbeiterFTE[[#This Row],[Jahr]],MitarbeiterFTE[Name],MitarbeiterFTE[[#This Row],[Name]])</f>
        <v>0</v>
      </c>
      <c r="AF724" s="15" t="str">
        <f>IF(MitarbeiterFTE[[#This Row],[HS]]="ja",2,IF(MitarbeiterFTE[[#This Row],[Tech]]="ja",1,IF(MitarbeiterFTE[[#This Row],[Sonst]]="ja",0,"input missing")))</f>
        <v>input missing</v>
      </c>
      <c r="AG724" s="130"/>
      <c r="AH724" s="117"/>
      <c r="AI724" s="408"/>
      <c r="AJ724" s="404"/>
      <c r="AK724" s="412"/>
      <c r="AL724" s="15" cm="1">
        <f t="array" ref="AL7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4" s="15" t="str">
        <f>IF(Table6[[#This Row],[FT/WE]]=2,"",Table6[[#This Row],[Name]]&amp;Table6[[#This Row],[Tag]])</f>
        <v/>
      </c>
      <c r="AN724" s="117"/>
      <c r="AP724" s="14" t="str">
        <f t="shared" si="24"/>
        <v/>
      </c>
      <c r="AQ724" s="14" t="str">
        <f t="shared" si="25"/>
        <v/>
      </c>
    </row>
    <row r="725" spans="1:43" ht="14.5">
      <c r="A725" s="117"/>
      <c r="B725" s="201"/>
      <c r="C725" s="209"/>
      <c r="D725" s="210"/>
      <c r="E725" s="131"/>
      <c r="F725" s="132"/>
      <c r="G725" s="131"/>
      <c r="H725" s="117"/>
      <c r="I725" s="201"/>
      <c r="J725" s="201"/>
      <c r="K725" s="202"/>
      <c r="L725" s="202"/>
      <c r="M725" s="202"/>
      <c r="N725" s="201"/>
      <c r="O725" s="201"/>
      <c r="P725" s="202"/>
      <c r="Q725" s="202"/>
      <c r="R725" s="207"/>
      <c r="S725" s="204" t="e">
        <f>_xlfn.LET(
_xlpm.ausLJ,_xlfn.XLOOKUP(MitarbeiterFTE[[#This Row],[Name]]&amp;"|"&amp;MitarbeiterFTE[[#This Row],[Jahr]]&amp;"|"&amp;MitarbeiterFTE[[#This Row],[Monat]],#REF!,#REF!,"not found",0,1),
IF(_xlpm.ausLJ="not found","input missing",_xlpm.ausLJ))</f>
        <v>#REF!</v>
      </c>
      <c r="T725" s="204" t="e">
        <f>_xlfn.LET(
_xlpm.ausLJ,_xlfn.XLOOKUP(MitarbeiterFTE[[#This Row],[Name]]&amp;"|"&amp;MitarbeiterFTE[[#This Row],[Jahr]]&amp;"|"&amp;MitarbeiterFTE[[#This Row],[Monat]],#REF!,#REF!,"not found",0,1),
IF(_xlpm.ausLJ="not found","input missing",_xlpm.ausLJ))</f>
        <v>#REF!</v>
      </c>
      <c r="U725" s="205"/>
      <c r="V725" s="40" t="str" cm="1">
        <f t="array" ref="V7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5" s="15" t="str">
        <f>_xlfn.LET(_xlpm.var,MitarbeiterFTE[[#This Row],[Name]]&amp;"|"&amp;MitarbeiterFTE[[#This Row],[Vorhaben]]&amp;"|"&amp;MitarbeiterFTE[[#This Row],[Monat]]&amp;"|"&amp;MitarbeiterFTE[[#This Row],[Jahr]], IF(_xlpm.var="|||","input missing",_xlpm.var))</f>
        <v>input missing</v>
      </c>
      <c r="AB725" s="15" t="e">
        <f>_xlfn.LET(
_xlpm.start,DATE(MitarbeiterFTE[[#This Row],[Jahr]],MitarbeiterFTE[[#This Row],[Monat]],1),
_xlpm.end,EOMONTH(_xlpm.start,0),
NETWORKDAYS(_xlpm.start,_xlpm.end))</f>
        <v>#NUM!</v>
      </c>
      <c r="AC725" s="318" t="e">
        <f>MitarbeiterFTE[[#This Row],[BWD]]-MitarbeiterFTE[[#This Row],[Sum Abwesend]]</f>
        <v>#NUM!</v>
      </c>
      <c r="AD725" s="318">
        <f>SUMIFS(MitarbeiterFTE[BWD],MitarbeiterFTE[Jahr],MitarbeiterFTE[[#This Row],[Jahr]],MitarbeiterFTE[Name],MitarbeiterFTE[[#This Row],[Name]])</f>
        <v>0</v>
      </c>
      <c r="AE725" s="318">
        <f>SUMIFS(MitarbeiterFTE[NWD],MitarbeiterFTE[Jahr],MitarbeiterFTE[[#This Row],[Jahr]],MitarbeiterFTE[Name],MitarbeiterFTE[[#This Row],[Name]])</f>
        <v>0</v>
      </c>
      <c r="AF725" s="15" t="str">
        <f>IF(MitarbeiterFTE[[#This Row],[HS]]="ja",2,IF(MitarbeiterFTE[[#This Row],[Tech]]="ja",1,IF(MitarbeiterFTE[[#This Row],[Sonst]]="ja",0,"input missing")))</f>
        <v>input missing</v>
      </c>
      <c r="AG725" s="130"/>
      <c r="AH725" s="117"/>
      <c r="AI725" s="408"/>
      <c r="AJ725" s="404"/>
      <c r="AK725" s="412"/>
      <c r="AL725" s="15" cm="1">
        <f t="array" ref="AL7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5" s="15" t="str">
        <f>IF(Table6[[#This Row],[FT/WE]]=2,"",Table6[[#This Row],[Name]]&amp;Table6[[#This Row],[Tag]])</f>
        <v/>
      </c>
      <c r="AN725" s="117"/>
      <c r="AP725" s="14" t="str">
        <f t="shared" si="24"/>
        <v/>
      </c>
      <c r="AQ725" s="14" t="str">
        <f t="shared" si="25"/>
        <v/>
      </c>
    </row>
    <row r="726" spans="1:43" ht="14.5">
      <c r="A726" s="117"/>
      <c r="B726" s="201"/>
      <c r="C726" s="209"/>
      <c r="D726" s="210"/>
      <c r="E726" s="131"/>
      <c r="F726" s="132"/>
      <c r="G726" s="131"/>
      <c r="H726" s="117"/>
      <c r="I726" s="201"/>
      <c r="J726" s="201"/>
      <c r="K726" s="202"/>
      <c r="L726" s="202"/>
      <c r="M726" s="202"/>
      <c r="N726" s="201"/>
      <c r="O726" s="201"/>
      <c r="P726" s="202"/>
      <c r="Q726" s="202"/>
      <c r="R726" s="207"/>
      <c r="S726" s="204" t="e">
        <f>_xlfn.LET(
_xlpm.ausLJ,_xlfn.XLOOKUP(MitarbeiterFTE[[#This Row],[Name]]&amp;"|"&amp;MitarbeiterFTE[[#This Row],[Jahr]]&amp;"|"&amp;MitarbeiterFTE[[#This Row],[Monat]],#REF!,#REF!,"not found",0,1),
IF(_xlpm.ausLJ="not found","input missing",_xlpm.ausLJ))</f>
        <v>#REF!</v>
      </c>
      <c r="T726" s="204" t="e">
        <f>_xlfn.LET(
_xlpm.ausLJ,_xlfn.XLOOKUP(MitarbeiterFTE[[#This Row],[Name]]&amp;"|"&amp;MitarbeiterFTE[[#This Row],[Jahr]]&amp;"|"&amp;MitarbeiterFTE[[#This Row],[Monat]],#REF!,#REF!,"not found",0,1),
IF(_xlpm.ausLJ="not found","input missing",_xlpm.ausLJ))</f>
        <v>#REF!</v>
      </c>
      <c r="U726" s="205"/>
      <c r="V726" s="40" t="str" cm="1">
        <f t="array" ref="V7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6" s="15" t="str">
        <f>_xlfn.LET(_xlpm.var,MitarbeiterFTE[[#This Row],[Name]]&amp;"|"&amp;MitarbeiterFTE[[#This Row],[Vorhaben]]&amp;"|"&amp;MitarbeiterFTE[[#This Row],[Monat]]&amp;"|"&amp;MitarbeiterFTE[[#This Row],[Jahr]], IF(_xlpm.var="|||","input missing",_xlpm.var))</f>
        <v>input missing</v>
      </c>
      <c r="AB726" s="15" t="e">
        <f>_xlfn.LET(
_xlpm.start,DATE(MitarbeiterFTE[[#This Row],[Jahr]],MitarbeiterFTE[[#This Row],[Monat]],1),
_xlpm.end,EOMONTH(_xlpm.start,0),
NETWORKDAYS(_xlpm.start,_xlpm.end))</f>
        <v>#NUM!</v>
      </c>
      <c r="AC726" s="318" t="e">
        <f>MitarbeiterFTE[[#This Row],[BWD]]-MitarbeiterFTE[[#This Row],[Sum Abwesend]]</f>
        <v>#NUM!</v>
      </c>
      <c r="AD726" s="318">
        <f>SUMIFS(MitarbeiterFTE[BWD],MitarbeiterFTE[Jahr],MitarbeiterFTE[[#This Row],[Jahr]],MitarbeiterFTE[Name],MitarbeiterFTE[[#This Row],[Name]])</f>
        <v>0</v>
      </c>
      <c r="AE726" s="318">
        <f>SUMIFS(MitarbeiterFTE[NWD],MitarbeiterFTE[Jahr],MitarbeiterFTE[[#This Row],[Jahr]],MitarbeiterFTE[Name],MitarbeiterFTE[[#This Row],[Name]])</f>
        <v>0</v>
      </c>
      <c r="AF726" s="15" t="str">
        <f>IF(MitarbeiterFTE[[#This Row],[HS]]="ja",2,IF(MitarbeiterFTE[[#This Row],[Tech]]="ja",1,IF(MitarbeiterFTE[[#This Row],[Sonst]]="ja",0,"input missing")))</f>
        <v>input missing</v>
      </c>
      <c r="AG726" s="130"/>
      <c r="AH726" s="117"/>
      <c r="AI726" s="408"/>
      <c r="AJ726" s="404"/>
      <c r="AK726" s="412"/>
      <c r="AL726" s="15" cm="1">
        <f t="array" ref="AL7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6" s="15" t="str">
        <f>IF(Table6[[#This Row],[FT/WE]]=2,"",Table6[[#This Row],[Name]]&amp;Table6[[#This Row],[Tag]])</f>
        <v/>
      </c>
      <c r="AN726" s="117"/>
      <c r="AP726" s="14" t="str">
        <f t="shared" si="24"/>
        <v/>
      </c>
      <c r="AQ726" s="14" t="str">
        <f t="shared" si="25"/>
        <v/>
      </c>
    </row>
    <row r="727" spans="1:43" ht="14.5">
      <c r="A727" s="117"/>
      <c r="B727" s="201"/>
      <c r="C727" s="209"/>
      <c r="D727" s="210"/>
      <c r="E727" s="131"/>
      <c r="F727" s="132"/>
      <c r="G727" s="131"/>
      <c r="H727" s="117"/>
      <c r="I727" s="201"/>
      <c r="J727" s="201"/>
      <c r="K727" s="202"/>
      <c r="L727" s="202"/>
      <c r="M727" s="202"/>
      <c r="N727" s="201"/>
      <c r="O727" s="201"/>
      <c r="P727" s="202"/>
      <c r="Q727" s="202"/>
      <c r="R727" s="207"/>
      <c r="S727" s="204" t="e">
        <f>_xlfn.LET(
_xlpm.ausLJ,_xlfn.XLOOKUP(MitarbeiterFTE[[#This Row],[Name]]&amp;"|"&amp;MitarbeiterFTE[[#This Row],[Jahr]]&amp;"|"&amp;MitarbeiterFTE[[#This Row],[Monat]],#REF!,#REF!,"not found",0,1),
IF(_xlpm.ausLJ="not found","input missing",_xlpm.ausLJ))</f>
        <v>#REF!</v>
      </c>
      <c r="T727" s="204" t="e">
        <f>_xlfn.LET(
_xlpm.ausLJ,_xlfn.XLOOKUP(MitarbeiterFTE[[#This Row],[Name]]&amp;"|"&amp;MitarbeiterFTE[[#This Row],[Jahr]]&amp;"|"&amp;MitarbeiterFTE[[#This Row],[Monat]],#REF!,#REF!,"not found",0,1),
IF(_xlpm.ausLJ="not found","input missing",_xlpm.ausLJ))</f>
        <v>#REF!</v>
      </c>
      <c r="U727" s="205"/>
      <c r="V727" s="40" t="str" cm="1">
        <f t="array" ref="V7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7" s="15" t="str">
        <f>_xlfn.LET(_xlpm.var,MitarbeiterFTE[[#This Row],[Name]]&amp;"|"&amp;MitarbeiterFTE[[#This Row],[Vorhaben]]&amp;"|"&amp;MitarbeiterFTE[[#This Row],[Monat]]&amp;"|"&amp;MitarbeiterFTE[[#This Row],[Jahr]], IF(_xlpm.var="|||","input missing",_xlpm.var))</f>
        <v>input missing</v>
      </c>
      <c r="AB727" s="15" t="e">
        <f>_xlfn.LET(
_xlpm.start,DATE(MitarbeiterFTE[[#This Row],[Jahr]],MitarbeiterFTE[[#This Row],[Monat]],1),
_xlpm.end,EOMONTH(_xlpm.start,0),
NETWORKDAYS(_xlpm.start,_xlpm.end))</f>
        <v>#NUM!</v>
      </c>
      <c r="AC727" s="318" t="e">
        <f>MitarbeiterFTE[[#This Row],[BWD]]-MitarbeiterFTE[[#This Row],[Sum Abwesend]]</f>
        <v>#NUM!</v>
      </c>
      <c r="AD727" s="318">
        <f>SUMIFS(MitarbeiterFTE[BWD],MitarbeiterFTE[Jahr],MitarbeiterFTE[[#This Row],[Jahr]],MitarbeiterFTE[Name],MitarbeiterFTE[[#This Row],[Name]])</f>
        <v>0</v>
      </c>
      <c r="AE727" s="318">
        <f>SUMIFS(MitarbeiterFTE[NWD],MitarbeiterFTE[Jahr],MitarbeiterFTE[[#This Row],[Jahr]],MitarbeiterFTE[Name],MitarbeiterFTE[[#This Row],[Name]])</f>
        <v>0</v>
      </c>
      <c r="AF727" s="15" t="str">
        <f>IF(MitarbeiterFTE[[#This Row],[HS]]="ja",2,IF(MitarbeiterFTE[[#This Row],[Tech]]="ja",1,IF(MitarbeiterFTE[[#This Row],[Sonst]]="ja",0,"input missing")))</f>
        <v>input missing</v>
      </c>
      <c r="AG727" s="130"/>
      <c r="AH727" s="117"/>
      <c r="AI727" s="408"/>
      <c r="AJ727" s="404"/>
      <c r="AK727" s="412"/>
      <c r="AL727" s="15" cm="1">
        <f t="array" ref="AL7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7" s="15" t="str">
        <f>IF(Table6[[#This Row],[FT/WE]]=2,"",Table6[[#This Row],[Name]]&amp;Table6[[#This Row],[Tag]])</f>
        <v/>
      </c>
      <c r="AN727" s="117"/>
      <c r="AP727" s="14" t="str">
        <f t="shared" si="24"/>
        <v/>
      </c>
      <c r="AQ727" s="14" t="str">
        <f t="shared" si="25"/>
        <v/>
      </c>
    </row>
    <row r="728" spans="1:43" ht="14.5">
      <c r="A728" s="117"/>
      <c r="B728" s="201"/>
      <c r="C728" s="209"/>
      <c r="D728" s="210"/>
      <c r="E728" s="131"/>
      <c r="F728" s="132"/>
      <c r="G728" s="131"/>
      <c r="H728" s="117"/>
      <c r="I728" s="201"/>
      <c r="J728" s="201"/>
      <c r="K728" s="202"/>
      <c r="L728" s="202"/>
      <c r="M728" s="202"/>
      <c r="N728" s="201"/>
      <c r="O728" s="201"/>
      <c r="P728" s="202"/>
      <c r="Q728" s="202"/>
      <c r="R728" s="207"/>
      <c r="S728" s="204" t="e">
        <f>_xlfn.LET(
_xlpm.ausLJ,_xlfn.XLOOKUP(MitarbeiterFTE[[#This Row],[Name]]&amp;"|"&amp;MitarbeiterFTE[[#This Row],[Jahr]]&amp;"|"&amp;MitarbeiterFTE[[#This Row],[Monat]],#REF!,#REF!,"not found",0,1),
IF(_xlpm.ausLJ="not found","input missing",_xlpm.ausLJ))</f>
        <v>#REF!</v>
      </c>
      <c r="T728" s="204" t="e">
        <f>_xlfn.LET(
_xlpm.ausLJ,_xlfn.XLOOKUP(MitarbeiterFTE[[#This Row],[Name]]&amp;"|"&amp;MitarbeiterFTE[[#This Row],[Jahr]]&amp;"|"&amp;MitarbeiterFTE[[#This Row],[Monat]],#REF!,#REF!,"not found",0,1),
IF(_xlpm.ausLJ="not found","input missing",_xlpm.ausLJ))</f>
        <v>#REF!</v>
      </c>
      <c r="U728" s="205"/>
      <c r="V728" s="40" t="str" cm="1">
        <f t="array" ref="V7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8" s="15" t="str">
        <f>_xlfn.LET(_xlpm.var,MitarbeiterFTE[[#This Row],[Name]]&amp;"|"&amp;MitarbeiterFTE[[#This Row],[Vorhaben]]&amp;"|"&amp;MitarbeiterFTE[[#This Row],[Monat]]&amp;"|"&amp;MitarbeiterFTE[[#This Row],[Jahr]], IF(_xlpm.var="|||","input missing",_xlpm.var))</f>
        <v>input missing</v>
      </c>
      <c r="AB728" s="15" t="e">
        <f>_xlfn.LET(
_xlpm.start,DATE(MitarbeiterFTE[[#This Row],[Jahr]],MitarbeiterFTE[[#This Row],[Monat]],1),
_xlpm.end,EOMONTH(_xlpm.start,0),
NETWORKDAYS(_xlpm.start,_xlpm.end))</f>
        <v>#NUM!</v>
      </c>
      <c r="AC728" s="318" t="e">
        <f>MitarbeiterFTE[[#This Row],[BWD]]-MitarbeiterFTE[[#This Row],[Sum Abwesend]]</f>
        <v>#NUM!</v>
      </c>
      <c r="AD728" s="318">
        <f>SUMIFS(MitarbeiterFTE[BWD],MitarbeiterFTE[Jahr],MitarbeiterFTE[[#This Row],[Jahr]],MitarbeiterFTE[Name],MitarbeiterFTE[[#This Row],[Name]])</f>
        <v>0</v>
      </c>
      <c r="AE728" s="318">
        <f>SUMIFS(MitarbeiterFTE[NWD],MitarbeiterFTE[Jahr],MitarbeiterFTE[[#This Row],[Jahr]],MitarbeiterFTE[Name],MitarbeiterFTE[[#This Row],[Name]])</f>
        <v>0</v>
      </c>
      <c r="AF728" s="15" t="str">
        <f>IF(MitarbeiterFTE[[#This Row],[HS]]="ja",2,IF(MitarbeiterFTE[[#This Row],[Tech]]="ja",1,IF(MitarbeiterFTE[[#This Row],[Sonst]]="ja",0,"input missing")))</f>
        <v>input missing</v>
      </c>
      <c r="AG728" s="130"/>
      <c r="AH728" s="117"/>
      <c r="AI728" s="408"/>
      <c r="AJ728" s="404"/>
      <c r="AK728" s="412"/>
      <c r="AL728" s="15" cm="1">
        <f t="array" ref="AL7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8" s="15" t="str">
        <f>IF(Table6[[#This Row],[FT/WE]]=2,"",Table6[[#This Row],[Name]]&amp;Table6[[#This Row],[Tag]])</f>
        <v/>
      </c>
      <c r="AN728" s="117"/>
      <c r="AP728" s="14" t="str">
        <f t="shared" si="24"/>
        <v/>
      </c>
      <c r="AQ728" s="14" t="str">
        <f t="shared" si="25"/>
        <v/>
      </c>
    </row>
    <row r="729" spans="1:43" ht="14.5">
      <c r="A729" s="117"/>
      <c r="B729" s="201"/>
      <c r="C729" s="209"/>
      <c r="D729" s="210"/>
      <c r="E729" s="131"/>
      <c r="F729" s="132"/>
      <c r="G729" s="131"/>
      <c r="H729" s="117"/>
      <c r="I729" s="201"/>
      <c r="J729" s="201"/>
      <c r="K729" s="202"/>
      <c r="L729" s="202"/>
      <c r="M729" s="202"/>
      <c r="N729" s="201"/>
      <c r="O729" s="201"/>
      <c r="P729" s="202"/>
      <c r="Q729" s="202"/>
      <c r="R729" s="207"/>
      <c r="S729" s="204" t="e">
        <f>_xlfn.LET(
_xlpm.ausLJ,_xlfn.XLOOKUP(MitarbeiterFTE[[#This Row],[Name]]&amp;"|"&amp;MitarbeiterFTE[[#This Row],[Jahr]]&amp;"|"&amp;MitarbeiterFTE[[#This Row],[Monat]],#REF!,#REF!,"not found",0,1),
IF(_xlpm.ausLJ="not found","input missing",_xlpm.ausLJ))</f>
        <v>#REF!</v>
      </c>
      <c r="T729" s="204" t="e">
        <f>_xlfn.LET(
_xlpm.ausLJ,_xlfn.XLOOKUP(MitarbeiterFTE[[#This Row],[Name]]&amp;"|"&amp;MitarbeiterFTE[[#This Row],[Jahr]]&amp;"|"&amp;MitarbeiterFTE[[#This Row],[Monat]],#REF!,#REF!,"not found",0,1),
IF(_xlpm.ausLJ="not found","input missing",_xlpm.ausLJ))</f>
        <v>#REF!</v>
      </c>
      <c r="U729" s="205"/>
      <c r="V729" s="40" t="str" cm="1">
        <f t="array" ref="V7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29" s="15" t="str">
        <f>_xlfn.LET(_xlpm.var,MitarbeiterFTE[[#This Row],[Name]]&amp;"|"&amp;MitarbeiterFTE[[#This Row],[Vorhaben]]&amp;"|"&amp;MitarbeiterFTE[[#This Row],[Monat]]&amp;"|"&amp;MitarbeiterFTE[[#This Row],[Jahr]], IF(_xlpm.var="|||","input missing",_xlpm.var))</f>
        <v>input missing</v>
      </c>
      <c r="AB729" s="15" t="e">
        <f>_xlfn.LET(
_xlpm.start,DATE(MitarbeiterFTE[[#This Row],[Jahr]],MitarbeiterFTE[[#This Row],[Monat]],1),
_xlpm.end,EOMONTH(_xlpm.start,0),
NETWORKDAYS(_xlpm.start,_xlpm.end))</f>
        <v>#NUM!</v>
      </c>
      <c r="AC729" s="318" t="e">
        <f>MitarbeiterFTE[[#This Row],[BWD]]-MitarbeiterFTE[[#This Row],[Sum Abwesend]]</f>
        <v>#NUM!</v>
      </c>
      <c r="AD729" s="318">
        <f>SUMIFS(MitarbeiterFTE[BWD],MitarbeiterFTE[Jahr],MitarbeiterFTE[[#This Row],[Jahr]],MitarbeiterFTE[Name],MitarbeiterFTE[[#This Row],[Name]])</f>
        <v>0</v>
      </c>
      <c r="AE729" s="318">
        <f>SUMIFS(MitarbeiterFTE[NWD],MitarbeiterFTE[Jahr],MitarbeiterFTE[[#This Row],[Jahr]],MitarbeiterFTE[Name],MitarbeiterFTE[[#This Row],[Name]])</f>
        <v>0</v>
      </c>
      <c r="AF729" s="15" t="str">
        <f>IF(MitarbeiterFTE[[#This Row],[HS]]="ja",2,IF(MitarbeiterFTE[[#This Row],[Tech]]="ja",1,IF(MitarbeiterFTE[[#This Row],[Sonst]]="ja",0,"input missing")))</f>
        <v>input missing</v>
      </c>
      <c r="AG729" s="130"/>
      <c r="AH729" s="117"/>
      <c r="AI729" s="408"/>
      <c r="AJ729" s="404"/>
      <c r="AK729" s="412"/>
      <c r="AL729" s="15" cm="1">
        <f t="array" ref="AL7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29" s="15" t="str">
        <f>IF(Table6[[#This Row],[FT/WE]]=2,"",Table6[[#This Row],[Name]]&amp;Table6[[#This Row],[Tag]])</f>
        <v/>
      </c>
      <c r="AN729" s="117"/>
      <c r="AP729" s="14" t="str">
        <f t="shared" si="24"/>
        <v/>
      </c>
      <c r="AQ729" s="14" t="str">
        <f t="shared" si="25"/>
        <v/>
      </c>
    </row>
    <row r="730" spans="1:43" ht="14.5">
      <c r="A730" s="117"/>
      <c r="B730" s="201"/>
      <c r="C730" s="209"/>
      <c r="D730" s="210"/>
      <c r="E730" s="131"/>
      <c r="F730" s="132"/>
      <c r="G730" s="131"/>
      <c r="H730" s="117"/>
      <c r="I730" s="201"/>
      <c r="J730" s="201"/>
      <c r="K730" s="202"/>
      <c r="L730" s="202"/>
      <c r="M730" s="202"/>
      <c r="N730" s="201"/>
      <c r="O730" s="201"/>
      <c r="P730" s="202"/>
      <c r="Q730" s="202"/>
      <c r="R730" s="207"/>
      <c r="S730" s="204" t="e">
        <f>_xlfn.LET(
_xlpm.ausLJ,_xlfn.XLOOKUP(MitarbeiterFTE[[#This Row],[Name]]&amp;"|"&amp;MitarbeiterFTE[[#This Row],[Jahr]]&amp;"|"&amp;MitarbeiterFTE[[#This Row],[Monat]],#REF!,#REF!,"not found",0,1),
IF(_xlpm.ausLJ="not found","input missing",_xlpm.ausLJ))</f>
        <v>#REF!</v>
      </c>
      <c r="T730" s="204" t="e">
        <f>_xlfn.LET(
_xlpm.ausLJ,_xlfn.XLOOKUP(MitarbeiterFTE[[#This Row],[Name]]&amp;"|"&amp;MitarbeiterFTE[[#This Row],[Jahr]]&amp;"|"&amp;MitarbeiterFTE[[#This Row],[Monat]],#REF!,#REF!,"not found",0,1),
IF(_xlpm.ausLJ="not found","input missing",_xlpm.ausLJ))</f>
        <v>#REF!</v>
      </c>
      <c r="U730" s="205"/>
      <c r="V730" s="40" t="str" cm="1">
        <f t="array" ref="V7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0" s="15" t="str">
        <f>_xlfn.LET(_xlpm.var,MitarbeiterFTE[[#This Row],[Name]]&amp;"|"&amp;MitarbeiterFTE[[#This Row],[Vorhaben]]&amp;"|"&amp;MitarbeiterFTE[[#This Row],[Monat]]&amp;"|"&amp;MitarbeiterFTE[[#This Row],[Jahr]], IF(_xlpm.var="|||","input missing",_xlpm.var))</f>
        <v>input missing</v>
      </c>
      <c r="AB730" s="15" t="e">
        <f>_xlfn.LET(
_xlpm.start,DATE(MitarbeiterFTE[[#This Row],[Jahr]],MitarbeiterFTE[[#This Row],[Monat]],1),
_xlpm.end,EOMONTH(_xlpm.start,0),
NETWORKDAYS(_xlpm.start,_xlpm.end))</f>
        <v>#NUM!</v>
      </c>
      <c r="AC730" s="318" t="e">
        <f>MitarbeiterFTE[[#This Row],[BWD]]-MitarbeiterFTE[[#This Row],[Sum Abwesend]]</f>
        <v>#NUM!</v>
      </c>
      <c r="AD730" s="318">
        <f>SUMIFS(MitarbeiterFTE[BWD],MitarbeiterFTE[Jahr],MitarbeiterFTE[[#This Row],[Jahr]],MitarbeiterFTE[Name],MitarbeiterFTE[[#This Row],[Name]])</f>
        <v>0</v>
      </c>
      <c r="AE730" s="318">
        <f>SUMIFS(MitarbeiterFTE[NWD],MitarbeiterFTE[Jahr],MitarbeiterFTE[[#This Row],[Jahr]],MitarbeiterFTE[Name],MitarbeiterFTE[[#This Row],[Name]])</f>
        <v>0</v>
      </c>
      <c r="AF730" s="15" t="str">
        <f>IF(MitarbeiterFTE[[#This Row],[HS]]="ja",2,IF(MitarbeiterFTE[[#This Row],[Tech]]="ja",1,IF(MitarbeiterFTE[[#This Row],[Sonst]]="ja",0,"input missing")))</f>
        <v>input missing</v>
      </c>
      <c r="AG730" s="130"/>
      <c r="AH730" s="117"/>
      <c r="AI730" s="408"/>
      <c r="AJ730" s="404"/>
      <c r="AK730" s="412"/>
      <c r="AL730" s="15" cm="1">
        <f t="array" ref="AL7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0" s="15" t="str">
        <f>IF(Table6[[#This Row],[FT/WE]]=2,"",Table6[[#This Row],[Name]]&amp;Table6[[#This Row],[Tag]])</f>
        <v/>
      </c>
      <c r="AN730" s="117"/>
      <c r="AP730" s="14" t="str">
        <f t="shared" si="24"/>
        <v/>
      </c>
      <c r="AQ730" s="14" t="str">
        <f t="shared" si="25"/>
        <v/>
      </c>
    </row>
    <row r="731" spans="1:43" ht="14.5">
      <c r="A731" s="117"/>
      <c r="B731" s="201"/>
      <c r="C731" s="209"/>
      <c r="D731" s="210"/>
      <c r="E731" s="131"/>
      <c r="F731" s="132"/>
      <c r="G731" s="131"/>
      <c r="H731" s="117"/>
      <c r="I731" s="201"/>
      <c r="J731" s="201"/>
      <c r="K731" s="202"/>
      <c r="L731" s="202"/>
      <c r="M731" s="202"/>
      <c r="N731" s="201"/>
      <c r="O731" s="201"/>
      <c r="P731" s="202"/>
      <c r="Q731" s="202"/>
      <c r="R731" s="207"/>
      <c r="S731" s="204" t="e">
        <f>_xlfn.LET(
_xlpm.ausLJ,_xlfn.XLOOKUP(MitarbeiterFTE[[#This Row],[Name]]&amp;"|"&amp;MitarbeiterFTE[[#This Row],[Jahr]]&amp;"|"&amp;MitarbeiterFTE[[#This Row],[Monat]],#REF!,#REF!,"not found",0,1),
IF(_xlpm.ausLJ="not found","input missing",_xlpm.ausLJ))</f>
        <v>#REF!</v>
      </c>
      <c r="T731" s="204" t="e">
        <f>_xlfn.LET(
_xlpm.ausLJ,_xlfn.XLOOKUP(MitarbeiterFTE[[#This Row],[Name]]&amp;"|"&amp;MitarbeiterFTE[[#This Row],[Jahr]]&amp;"|"&amp;MitarbeiterFTE[[#This Row],[Monat]],#REF!,#REF!,"not found",0,1),
IF(_xlpm.ausLJ="not found","input missing",_xlpm.ausLJ))</f>
        <v>#REF!</v>
      </c>
      <c r="U731" s="205"/>
      <c r="V731" s="40" t="str" cm="1">
        <f t="array" ref="V7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1" s="15" t="str">
        <f>_xlfn.LET(_xlpm.var,MitarbeiterFTE[[#This Row],[Name]]&amp;"|"&amp;MitarbeiterFTE[[#This Row],[Vorhaben]]&amp;"|"&amp;MitarbeiterFTE[[#This Row],[Monat]]&amp;"|"&amp;MitarbeiterFTE[[#This Row],[Jahr]], IF(_xlpm.var="|||","input missing",_xlpm.var))</f>
        <v>input missing</v>
      </c>
      <c r="AB731" s="15" t="e">
        <f>_xlfn.LET(
_xlpm.start,DATE(MitarbeiterFTE[[#This Row],[Jahr]],MitarbeiterFTE[[#This Row],[Monat]],1),
_xlpm.end,EOMONTH(_xlpm.start,0),
NETWORKDAYS(_xlpm.start,_xlpm.end))</f>
        <v>#NUM!</v>
      </c>
      <c r="AC731" s="318" t="e">
        <f>MitarbeiterFTE[[#This Row],[BWD]]-MitarbeiterFTE[[#This Row],[Sum Abwesend]]</f>
        <v>#NUM!</v>
      </c>
      <c r="AD731" s="318">
        <f>SUMIFS(MitarbeiterFTE[BWD],MitarbeiterFTE[Jahr],MitarbeiterFTE[[#This Row],[Jahr]],MitarbeiterFTE[Name],MitarbeiterFTE[[#This Row],[Name]])</f>
        <v>0</v>
      </c>
      <c r="AE731" s="318">
        <f>SUMIFS(MitarbeiterFTE[NWD],MitarbeiterFTE[Jahr],MitarbeiterFTE[[#This Row],[Jahr]],MitarbeiterFTE[Name],MitarbeiterFTE[[#This Row],[Name]])</f>
        <v>0</v>
      </c>
      <c r="AF731" s="15" t="str">
        <f>IF(MitarbeiterFTE[[#This Row],[HS]]="ja",2,IF(MitarbeiterFTE[[#This Row],[Tech]]="ja",1,IF(MitarbeiterFTE[[#This Row],[Sonst]]="ja",0,"input missing")))</f>
        <v>input missing</v>
      </c>
      <c r="AG731" s="130"/>
      <c r="AH731" s="117"/>
      <c r="AI731" s="408"/>
      <c r="AJ731" s="404"/>
      <c r="AK731" s="412"/>
      <c r="AL731" s="15" cm="1">
        <f t="array" ref="AL7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1" s="15" t="str">
        <f>IF(Table6[[#This Row],[FT/WE]]=2,"",Table6[[#This Row],[Name]]&amp;Table6[[#This Row],[Tag]])</f>
        <v/>
      </c>
      <c r="AN731" s="117"/>
      <c r="AP731" s="14" t="str">
        <f t="shared" si="24"/>
        <v/>
      </c>
      <c r="AQ731" s="14" t="str">
        <f t="shared" si="25"/>
        <v/>
      </c>
    </row>
    <row r="732" spans="1:43" ht="14.5">
      <c r="A732" s="117"/>
      <c r="B732" s="201"/>
      <c r="C732" s="209"/>
      <c r="D732" s="210"/>
      <c r="E732" s="131"/>
      <c r="F732" s="132"/>
      <c r="G732" s="131"/>
      <c r="H732" s="117"/>
      <c r="I732" s="201"/>
      <c r="J732" s="201"/>
      <c r="K732" s="202"/>
      <c r="L732" s="202"/>
      <c r="M732" s="202"/>
      <c r="N732" s="201"/>
      <c r="O732" s="201"/>
      <c r="P732" s="202"/>
      <c r="Q732" s="202"/>
      <c r="R732" s="207"/>
      <c r="S732" s="204" t="e">
        <f>_xlfn.LET(
_xlpm.ausLJ,_xlfn.XLOOKUP(MitarbeiterFTE[[#This Row],[Name]]&amp;"|"&amp;MitarbeiterFTE[[#This Row],[Jahr]]&amp;"|"&amp;MitarbeiterFTE[[#This Row],[Monat]],#REF!,#REF!,"not found",0,1),
IF(_xlpm.ausLJ="not found","input missing",_xlpm.ausLJ))</f>
        <v>#REF!</v>
      </c>
      <c r="T732" s="204" t="e">
        <f>_xlfn.LET(
_xlpm.ausLJ,_xlfn.XLOOKUP(MitarbeiterFTE[[#This Row],[Name]]&amp;"|"&amp;MitarbeiterFTE[[#This Row],[Jahr]]&amp;"|"&amp;MitarbeiterFTE[[#This Row],[Monat]],#REF!,#REF!,"not found",0,1),
IF(_xlpm.ausLJ="not found","input missing",_xlpm.ausLJ))</f>
        <v>#REF!</v>
      </c>
      <c r="U732" s="205"/>
      <c r="V732" s="40" t="str" cm="1">
        <f t="array" ref="V7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2" s="15" t="str">
        <f>_xlfn.LET(_xlpm.var,MitarbeiterFTE[[#This Row],[Name]]&amp;"|"&amp;MitarbeiterFTE[[#This Row],[Vorhaben]]&amp;"|"&amp;MitarbeiterFTE[[#This Row],[Monat]]&amp;"|"&amp;MitarbeiterFTE[[#This Row],[Jahr]], IF(_xlpm.var="|||","input missing",_xlpm.var))</f>
        <v>input missing</v>
      </c>
      <c r="AB732" s="15" t="e">
        <f>_xlfn.LET(
_xlpm.start,DATE(MitarbeiterFTE[[#This Row],[Jahr]],MitarbeiterFTE[[#This Row],[Monat]],1),
_xlpm.end,EOMONTH(_xlpm.start,0),
NETWORKDAYS(_xlpm.start,_xlpm.end))</f>
        <v>#NUM!</v>
      </c>
      <c r="AC732" s="318" t="e">
        <f>MitarbeiterFTE[[#This Row],[BWD]]-MitarbeiterFTE[[#This Row],[Sum Abwesend]]</f>
        <v>#NUM!</v>
      </c>
      <c r="AD732" s="318">
        <f>SUMIFS(MitarbeiterFTE[BWD],MitarbeiterFTE[Jahr],MitarbeiterFTE[[#This Row],[Jahr]],MitarbeiterFTE[Name],MitarbeiterFTE[[#This Row],[Name]])</f>
        <v>0</v>
      </c>
      <c r="AE732" s="318">
        <f>SUMIFS(MitarbeiterFTE[NWD],MitarbeiterFTE[Jahr],MitarbeiterFTE[[#This Row],[Jahr]],MitarbeiterFTE[Name],MitarbeiterFTE[[#This Row],[Name]])</f>
        <v>0</v>
      </c>
      <c r="AF732" s="15" t="str">
        <f>IF(MitarbeiterFTE[[#This Row],[HS]]="ja",2,IF(MitarbeiterFTE[[#This Row],[Tech]]="ja",1,IF(MitarbeiterFTE[[#This Row],[Sonst]]="ja",0,"input missing")))</f>
        <v>input missing</v>
      </c>
      <c r="AG732" s="130"/>
      <c r="AH732" s="117"/>
      <c r="AI732" s="408"/>
      <c r="AJ732" s="404"/>
      <c r="AK732" s="412"/>
      <c r="AL732" s="15" cm="1">
        <f t="array" ref="AL7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2" s="15" t="str">
        <f>IF(Table6[[#This Row],[FT/WE]]=2,"",Table6[[#This Row],[Name]]&amp;Table6[[#This Row],[Tag]])</f>
        <v/>
      </c>
      <c r="AN732" s="117"/>
      <c r="AP732" s="14" t="str">
        <f t="shared" si="24"/>
        <v/>
      </c>
      <c r="AQ732" s="14" t="str">
        <f t="shared" si="25"/>
        <v/>
      </c>
    </row>
    <row r="733" spans="1:43" ht="14.5">
      <c r="A733" s="117"/>
      <c r="B733" s="201"/>
      <c r="C733" s="209"/>
      <c r="D733" s="210"/>
      <c r="E733" s="131"/>
      <c r="F733" s="132"/>
      <c r="G733" s="131"/>
      <c r="H733" s="117"/>
      <c r="I733" s="201"/>
      <c r="J733" s="201"/>
      <c r="K733" s="202"/>
      <c r="L733" s="202"/>
      <c r="M733" s="202"/>
      <c r="N733" s="201"/>
      <c r="O733" s="201"/>
      <c r="P733" s="202"/>
      <c r="Q733" s="202"/>
      <c r="R733" s="207"/>
      <c r="S733" s="204" t="e">
        <f>_xlfn.LET(
_xlpm.ausLJ,_xlfn.XLOOKUP(MitarbeiterFTE[[#This Row],[Name]]&amp;"|"&amp;MitarbeiterFTE[[#This Row],[Jahr]]&amp;"|"&amp;MitarbeiterFTE[[#This Row],[Monat]],#REF!,#REF!,"not found",0,1),
IF(_xlpm.ausLJ="not found","input missing",_xlpm.ausLJ))</f>
        <v>#REF!</v>
      </c>
      <c r="T733" s="204" t="e">
        <f>_xlfn.LET(
_xlpm.ausLJ,_xlfn.XLOOKUP(MitarbeiterFTE[[#This Row],[Name]]&amp;"|"&amp;MitarbeiterFTE[[#This Row],[Jahr]]&amp;"|"&amp;MitarbeiterFTE[[#This Row],[Monat]],#REF!,#REF!,"not found",0,1),
IF(_xlpm.ausLJ="not found","input missing",_xlpm.ausLJ))</f>
        <v>#REF!</v>
      </c>
      <c r="U733" s="205"/>
      <c r="V733" s="40" t="str" cm="1">
        <f t="array" ref="V7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3" s="15" t="str">
        <f>_xlfn.LET(_xlpm.var,MitarbeiterFTE[[#This Row],[Name]]&amp;"|"&amp;MitarbeiterFTE[[#This Row],[Vorhaben]]&amp;"|"&amp;MitarbeiterFTE[[#This Row],[Monat]]&amp;"|"&amp;MitarbeiterFTE[[#This Row],[Jahr]], IF(_xlpm.var="|||","input missing",_xlpm.var))</f>
        <v>input missing</v>
      </c>
      <c r="AB733" s="15" t="e">
        <f>_xlfn.LET(
_xlpm.start,DATE(MitarbeiterFTE[[#This Row],[Jahr]],MitarbeiterFTE[[#This Row],[Monat]],1),
_xlpm.end,EOMONTH(_xlpm.start,0),
NETWORKDAYS(_xlpm.start,_xlpm.end))</f>
        <v>#NUM!</v>
      </c>
      <c r="AC733" s="318" t="e">
        <f>MitarbeiterFTE[[#This Row],[BWD]]-MitarbeiterFTE[[#This Row],[Sum Abwesend]]</f>
        <v>#NUM!</v>
      </c>
      <c r="AD733" s="318">
        <f>SUMIFS(MitarbeiterFTE[BWD],MitarbeiterFTE[Jahr],MitarbeiterFTE[[#This Row],[Jahr]],MitarbeiterFTE[Name],MitarbeiterFTE[[#This Row],[Name]])</f>
        <v>0</v>
      </c>
      <c r="AE733" s="318">
        <f>SUMIFS(MitarbeiterFTE[NWD],MitarbeiterFTE[Jahr],MitarbeiterFTE[[#This Row],[Jahr]],MitarbeiterFTE[Name],MitarbeiterFTE[[#This Row],[Name]])</f>
        <v>0</v>
      </c>
      <c r="AF733" s="15" t="str">
        <f>IF(MitarbeiterFTE[[#This Row],[HS]]="ja",2,IF(MitarbeiterFTE[[#This Row],[Tech]]="ja",1,IF(MitarbeiterFTE[[#This Row],[Sonst]]="ja",0,"input missing")))</f>
        <v>input missing</v>
      </c>
      <c r="AG733" s="130"/>
      <c r="AH733" s="117"/>
      <c r="AI733" s="408"/>
      <c r="AJ733" s="404"/>
      <c r="AK733" s="412"/>
      <c r="AL733" s="15" cm="1">
        <f t="array" ref="AL7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3" s="15" t="str">
        <f>IF(Table6[[#This Row],[FT/WE]]=2,"",Table6[[#This Row],[Name]]&amp;Table6[[#This Row],[Tag]])</f>
        <v/>
      </c>
      <c r="AN733" s="117"/>
      <c r="AP733" s="14" t="str">
        <f t="shared" si="24"/>
        <v/>
      </c>
      <c r="AQ733" s="14" t="str">
        <f t="shared" si="25"/>
        <v/>
      </c>
    </row>
    <row r="734" spans="1:43" ht="14.5">
      <c r="A734" s="117"/>
      <c r="B734" s="201"/>
      <c r="C734" s="209"/>
      <c r="D734" s="210"/>
      <c r="E734" s="131"/>
      <c r="F734" s="132"/>
      <c r="G734" s="131"/>
      <c r="H734" s="117"/>
      <c r="I734" s="201"/>
      <c r="J734" s="201"/>
      <c r="K734" s="202"/>
      <c r="L734" s="202"/>
      <c r="M734" s="202"/>
      <c r="N734" s="201"/>
      <c r="O734" s="201"/>
      <c r="P734" s="202"/>
      <c r="Q734" s="202"/>
      <c r="R734" s="207"/>
      <c r="S734" s="204" t="e">
        <f>_xlfn.LET(
_xlpm.ausLJ,_xlfn.XLOOKUP(MitarbeiterFTE[[#This Row],[Name]]&amp;"|"&amp;MitarbeiterFTE[[#This Row],[Jahr]]&amp;"|"&amp;MitarbeiterFTE[[#This Row],[Monat]],#REF!,#REF!,"not found",0,1),
IF(_xlpm.ausLJ="not found","input missing",_xlpm.ausLJ))</f>
        <v>#REF!</v>
      </c>
      <c r="T734" s="204" t="e">
        <f>_xlfn.LET(
_xlpm.ausLJ,_xlfn.XLOOKUP(MitarbeiterFTE[[#This Row],[Name]]&amp;"|"&amp;MitarbeiterFTE[[#This Row],[Jahr]]&amp;"|"&amp;MitarbeiterFTE[[#This Row],[Monat]],#REF!,#REF!,"not found",0,1),
IF(_xlpm.ausLJ="not found","input missing",_xlpm.ausLJ))</f>
        <v>#REF!</v>
      </c>
      <c r="U734" s="205"/>
      <c r="V734" s="40" t="str" cm="1">
        <f t="array" ref="V7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4" s="15" t="str">
        <f>_xlfn.LET(_xlpm.var,MitarbeiterFTE[[#This Row],[Name]]&amp;"|"&amp;MitarbeiterFTE[[#This Row],[Vorhaben]]&amp;"|"&amp;MitarbeiterFTE[[#This Row],[Monat]]&amp;"|"&amp;MitarbeiterFTE[[#This Row],[Jahr]], IF(_xlpm.var="|||","input missing",_xlpm.var))</f>
        <v>input missing</v>
      </c>
      <c r="AB734" s="15" t="e">
        <f>_xlfn.LET(
_xlpm.start,DATE(MitarbeiterFTE[[#This Row],[Jahr]],MitarbeiterFTE[[#This Row],[Monat]],1),
_xlpm.end,EOMONTH(_xlpm.start,0),
NETWORKDAYS(_xlpm.start,_xlpm.end))</f>
        <v>#NUM!</v>
      </c>
      <c r="AC734" s="318" t="e">
        <f>MitarbeiterFTE[[#This Row],[BWD]]-MitarbeiterFTE[[#This Row],[Sum Abwesend]]</f>
        <v>#NUM!</v>
      </c>
      <c r="AD734" s="318">
        <f>SUMIFS(MitarbeiterFTE[BWD],MitarbeiterFTE[Jahr],MitarbeiterFTE[[#This Row],[Jahr]],MitarbeiterFTE[Name],MitarbeiterFTE[[#This Row],[Name]])</f>
        <v>0</v>
      </c>
      <c r="AE734" s="318">
        <f>SUMIFS(MitarbeiterFTE[NWD],MitarbeiterFTE[Jahr],MitarbeiterFTE[[#This Row],[Jahr]],MitarbeiterFTE[Name],MitarbeiterFTE[[#This Row],[Name]])</f>
        <v>0</v>
      </c>
      <c r="AF734" s="15" t="str">
        <f>IF(MitarbeiterFTE[[#This Row],[HS]]="ja",2,IF(MitarbeiterFTE[[#This Row],[Tech]]="ja",1,IF(MitarbeiterFTE[[#This Row],[Sonst]]="ja",0,"input missing")))</f>
        <v>input missing</v>
      </c>
      <c r="AG734" s="130"/>
      <c r="AH734" s="117"/>
      <c r="AI734" s="408"/>
      <c r="AJ734" s="404"/>
      <c r="AK734" s="412"/>
      <c r="AL734" s="15" cm="1">
        <f t="array" ref="AL7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4" s="15" t="str">
        <f>IF(Table6[[#This Row],[FT/WE]]=2,"",Table6[[#This Row],[Name]]&amp;Table6[[#This Row],[Tag]])</f>
        <v/>
      </c>
      <c r="AN734" s="117"/>
      <c r="AP734" s="14" t="str">
        <f t="shared" si="24"/>
        <v/>
      </c>
      <c r="AQ734" s="14" t="str">
        <f t="shared" si="25"/>
        <v/>
      </c>
    </row>
    <row r="735" spans="1:43" ht="14.5">
      <c r="A735" s="117"/>
      <c r="B735" s="201"/>
      <c r="C735" s="209"/>
      <c r="D735" s="210"/>
      <c r="E735" s="131"/>
      <c r="F735" s="132"/>
      <c r="G735" s="131"/>
      <c r="H735" s="117"/>
      <c r="I735" s="201"/>
      <c r="J735" s="201"/>
      <c r="K735" s="202"/>
      <c r="L735" s="202"/>
      <c r="M735" s="202"/>
      <c r="N735" s="201"/>
      <c r="O735" s="201"/>
      <c r="P735" s="202"/>
      <c r="Q735" s="202"/>
      <c r="R735" s="207"/>
      <c r="S735" s="204" t="e">
        <f>_xlfn.LET(
_xlpm.ausLJ,_xlfn.XLOOKUP(MitarbeiterFTE[[#This Row],[Name]]&amp;"|"&amp;MitarbeiterFTE[[#This Row],[Jahr]]&amp;"|"&amp;MitarbeiterFTE[[#This Row],[Monat]],#REF!,#REF!,"not found",0,1),
IF(_xlpm.ausLJ="not found","input missing",_xlpm.ausLJ))</f>
        <v>#REF!</v>
      </c>
      <c r="T735" s="204" t="e">
        <f>_xlfn.LET(
_xlpm.ausLJ,_xlfn.XLOOKUP(MitarbeiterFTE[[#This Row],[Name]]&amp;"|"&amp;MitarbeiterFTE[[#This Row],[Jahr]]&amp;"|"&amp;MitarbeiterFTE[[#This Row],[Monat]],#REF!,#REF!,"not found",0,1),
IF(_xlpm.ausLJ="not found","input missing",_xlpm.ausLJ))</f>
        <v>#REF!</v>
      </c>
      <c r="U735" s="205"/>
      <c r="V735" s="40" t="str" cm="1">
        <f t="array" ref="V7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5" s="15" t="str">
        <f>_xlfn.LET(_xlpm.var,MitarbeiterFTE[[#This Row],[Name]]&amp;"|"&amp;MitarbeiterFTE[[#This Row],[Vorhaben]]&amp;"|"&amp;MitarbeiterFTE[[#This Row],[Monat]]&amp;"|"&amp;MitarbeiterFTE[[#This Row],[Jahr]], IF(_xlpm.var="|||","input missing",_xlpm.var))</f>
        <v>input missing</v>
      </c>
      <c r="AB735" s="15" t="e">
        <f>_xlfn.LET(
_xlpm.start,DATE(MitarbeiterFTE[[#This Row],[Jahr]],MitarbeiterFTE[[#This Row],[Monat]],1),
_xlpm.end,EOMONTH(_xlpm.start,0),
NETWORKDAYS(_xlpm.start,_xlpm.end))</f>
        <v>#NUM!</v>
      </c>
      <c r="AC735" s="318" t="e">
        <f>MitarbeiterFTE[[#This Row],[BWD]]-MitarbeiterFTE[[#This Row],[Sum Abwesend]]</f>
        <v>#NUM!</v>
      </c>
      <c r="AD735" s="318">
        <f>SUMIFS(MitarbeiterFTE[BWD],MitarbeiterFTE[Jahr],MitarbeiterFTE[[#This Row],[Jahr]],MitarbeiterFTE[Name],MitarbeiterFTE[[#This Row],[Name]])</f>
        <v>0</v>
      </c>
      <c r="AE735" s="318">
        <f>SUMIFS(MitarbeiterFTE[NWD],MitarbeiterFTE[Jahr],MitarbeiterFTE[[#This Row],[Jahr]],MitarbeiterFTE[Name],MitarbeiterFTE[[#This Row],[Name]])</f>
        <v>0</v>
      </c>
      <c r="AF735" s="15" t="str">
        <f>IF(MitarbeiterFTE[[#This Row],[HS]]="ja",2,IF(MitarbeiterFTE[[#This Row],[Tech]]="ja",1,IF(MitarbeiterFTE[[#This Row],[Sonst]]="ja",0,"input missing")))</f>
        <v>input missing</v>
      </c>
      <c r="AG735" s="130"/>
      <c r="AH735" s="117"/>
      <c r="AI735" s="408"/>
      <c r="AJ735" s="404"/>
      <c r="AK735" s="412"/>
      <c r="AL735" s="15" cm="1">
        <f t="array" ref="AL7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5" s="15" t="str">
        <f>IF(Table6[[#This Row],[FT/WE]]=2,"",Table6[[#This Row],[Name]]&amp;Table6[[#This Row],[Tag]])</f>
        <v/>
      </c>
      <c r="AN735" s="117"/>
      <c r="AP735" s="14" t="str">
        <f t="shared" si="24"/>
        <v/>
      </c>
      <c r="AQ735" s="14" t="str">
        <f t="shared" si="25"/>
        <v/>
      </c>
    </row>
    <row r="736" spans="1:43" ht="14.5">
      <c r="A736" s="117"/>
      <c r="B736" s="201"/>
      <c r="C736" s="209"/>
      <c r="D736" s="210"/>
      <c r="E736" s="131"/>
      <c r="F736" s="132"/>
      <c r="G736" s="131"/>
      <c r="H736" s="117"/>
      <c r="I736" s="201"/>
      <c r="J736" s="201"/>
      <c r="K736" s="202"/>
      <c r="L736" s="202"/>
      <c r="M736" s="202"/>
      <c r="N736" s="201"/>
      <c r="O736" s="201"/>
      <c r="P736" s="202"/>
      <c r="Q736" s="202"/>
      <c r="R736" s="207"/>
      <c r="S736" s="204" t="e">
        <f>_xlfn.LET(
_xlpm.ausLJ,_xlfn.XLOOKUP(MitarbeiterFTE[[#This Row],[Name]]&amp;"|"&amp;MitarbeiterFTE[[#This Row],[Jahr]]&amp;"|"&amp;MitarbeiterFTE[[#This Row],[Monat]],#REF!,#REF!,"not found",0,1),
IF(_xlpm.ausLJ="not found","input missing",_xlpm.ausLJ))</f>
        <v>#REF!</v>
      </c>
      <c r="T736" s="204" t="e">
        <f>_xlfn.LET(
_xlpm.ausLJ,_xlfn.XLOOKUP(MitarbeiterFTE[[#This Row],[Name]]&amp;"|"&amp;MitarbeiterFTE[[#This Row],[Jahr]]&amp;"|"&amp;MitarbeiterFTE[[#This Row],[Monat]],#REF!,#REF!,"not found",0,1),
IF(_xlpm.ausLJ="not found","input missing",_xlpm.ausLJ))</f>
        <v>#REF!</v>
      </c>
      <c r="U736" s="205"/>
      <c r="V736" s="40" t="str" cm="1">
        <f t="array" ref="V7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6" s="15" t="str">
        <f>_xlfn.LET(_xlpm.var,MitarbeiterFTE[[#This Row],[Name]]&amp;"|"&amp;MitarbeiterFTE[[#This Row],[Vorhaben]]&amp;"|"&amp;MitarbeiterFTE[[#This Row],[Monat]]&amp;"|"&amp;MitarbeiterFTE[[#This Row],[Jahr]], IF(_xlpm.var="|||","input missing",_xlpm.var))</f>
        <v>input missing</v>
      </c>
      <c r="AB736" s="15" t="e">
        <f>_xlfn.LET(
_xlpm.start,DATE(MitarbeiterFTE[[#This Row],[Jahr]],MitarbeiterFTE[[#This Row],[Monat]],1),
_xlpm.end,EOMONTH(_xlpm.start,0),
NETWORKDAYS(_xlpm.start,_xlpm.end))</f>
        <v>#NUM!</v>
      </c>
      <c r="AC736" s="318" t="e">
        <f>MitarbeiterFTE[[#This Row],[BWD]]-MitarbeiterFTE[[#This Row],[Sum Abwesend]]</f>
        <v>#NUM!</v>
      </c>
      <c r="AD736" s="318">
        <f>SUMIFS(MitarbeiterFTE[BWD],MitarbeiterFTE[Jahr],MitarbeiterFTE[[#This Row],[Jahr]],MitarbeiterFTE[Name],MitarbeiterFTE[[#This Row],[Name]])</f>
        <v>0</v>
      </c>
      <c r="AE736" s="318">
        <f>SUMIFS(MitarbeiterFTE[NWD],MitarbeiterFTE[Jahr],MitarbeiterFTE[[#This Row],[Jahr]],MitarbeiterFTE[Name],MitarbeiterFTE[[#This Row],[Name]])</f>
        <v>0</v>
      </c>
      <c r="AF736" s="15" t="str">
        <f>IF(MitarbeiterFTE[[#This Row],[HS]]="ja",2,IF(MitarbeiterFTE[[#This Row],[Tech]]="ja",1,IF(MitarbeiterFTE[[#This Row],[Sonst]]="ja",0,"input missing")))</f>
        <v>input missing</v>
      </c>
      <c r="AG736" s="130"/>
      <c r="AH736" s="117"/>
      <c r="AI736" s="408"/>
      <c r="AJ736" s="404"/>
      <c r="AK736" s="412"/>
      <c r="AL736" s="15" cm="1">
        <f t="array" ref="AL7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6" s="15" t="str">
        <f>IF(Table6[[#This Row],[FT/WE]]=2,"",Table6[[#This Row],[Name]]&amp;Table6[[#This Row],[Tag]])</f>
        <v/>
      </c>
      <c r="AN736" s="117"/>
      <c r="AP736" s="14" t="str">
        <f t="shared" si="24"/>
        <v/>
      </c>
      <c r="AQ736" s="14" t="str">
        <f t="shared" si="25"/>
        <v/>
      </c>
    </row>
    <row r="737" spans="1:43" ht="14.5">
      <c r="A737" s="117"/>
      <c r="B737" s="201"/>
      <c r="C737" s="209"/>
      <c r="D737" s="210"/>
      <c r="E737" s="131"/>
      <c r="F737" s="132"/>
      <c r="G737" s="131"/>
      <c r="H737" s="117"/>
      <c r="I737" s="201"/>
      <c r="J737" s="201"/>
      <c r="K737" s="202"/>
      <c r="L737" s="202"/>
      <c r="M737" s="202"/>
      <c r="N737" s="201"/>
      <c r="O737" s="201"/>
      <c r="P737" s="202"/>
      <c r="Q737" s="202"/>
      <c r="R737" s="207"/>
      <c r="S737" s="204" t="e">
        <f>_xlfn.LET(
_xlpm.ausLJ,_xlfn.XLOOKUP(MitarbeiterFTE[[#This Row],[Name]]&amp;"|"&amp;MitarbeiterFTE[[#This Row],[Jahr]]&amp;"|"&amp;MitarbeiterFTE[[#This Row],[Monat]],#REF!,#REF!,"not found",0,1),
IF(_xlpm.ausLJ="not found","input missing",_xlpm.ausLJ))</f>
        <v>#REF!</v>
      </c>
      <c r="T737" s="204" t="e">
        <f>_xlfn.LET(
_xlpm.ausLJ,_xlfn.XLOOKUP(MitarbeiterFTE[[#This Row],[Name]]&amp;"|"&amp;MitarbeiterFTE[[#This Row],[Jahr]]&amp;"|"&amp;MitarbeiterFTE[[#This Row],[Monat]],#REF!,#REF!,"not found",0,1),
IF(_xlpm.ausLJ="not found","input missing",_xlpm.ausLJ))</f>
        <v>#REF!</v>
      </c>
      <c r="U737" s="205"/>
      <c r="V737" s="40" t="str" cm="1">
        <f t="array" ref="V7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7" s="15" t="str">
        <f>_xlfn.LET(_xlpm.var,MitarbeiterFTE[[#This Row],[Name]]&amp;"|"&amp;MitarbeiterFTE[[#This Row],[Vorhaben]]&amp;"|"&amp;MitarbeiterFTE[[#This Row],[Monat]]&amp;"|"&amp;MitarbeiterFTE[[#This Row],[Jahr]], IF(_xlpm.var="|||","input missing",_xlpm.var))</f>
        <v>input missing</v>
      </c>
      <c r="AB737" s="15" t="e">
        <f>_xlfn.LET(
_xlpm.start,DATE(MitarbeiterFTE[[#This Row],[Jahr]],MitarbeiterFTE[[#This Row],[Monat]],1),
_xlpm.end,EOMONTH(_xlpm.start,0),
NETWORKDAYS(_xlpm.start,_xlpm.end))</f>
        <v>#NUM!</v>
      </c>
      <c r="AC737" s="318" t="e">
        <f>MitarbeiterFTE[[#This Row],[BWD]]-MitarbeiterFTE[[#This Row],[Sum Abwesend]]</f>
        <v>#NUM!</v>
      </c>
      <c r="AD737" s="318">
        <f>SUMIFS(MitarbeiterFTE[BWD],MitarbeiterFTE[Jahr],MitarbeiterFTE[[#This Row],[Jahr]],MitarbeiterFTE[Name],MitarbeiterFTE[[#This Row],[Name]])</f>
        <v>0</v>
      </c>
      <c r="AE737" s="318">
        <f>SUMIFS(MitarbeiterFTE[NWD],MitarbeiterFTE[Jahr],MitarbeiterFTE[[#This Row],[Jahr]],MitarbeiterFTE[Name],MitarbeiterFTE[[#This Row],[Name]])</f>
        <v>0</v>
      </c>
      <c r="AF737" s="15" t="str">
        <f>IF(MitarbeiterFTE[[#This Row],[HS]]="ja",2,IF(MitarbeiterFTE[[#This Row],[Tech]]="ja",1,IF(MitarbeiterFTE[[#This Row],[Sonst]]="ja",0,"input missing")))</f>
        <v>input missing</v>
      </c>
      <c r="AG737" s="130"/>
      <c r="AH737" s="117"/>
      <c r="AI737" s="408"/>
      <c r="AJ737" s="404"/>
      <c r="AK737" s="412"/>
      <c r="AL737" s="15" cm="1">
        <f t="array" ref="AL7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7" s="15" t="str">
        <f>IF(Table6[[#This Row],[FT/WE]]=2,"",Table6[[#This Row],[Name]]&amp;Table6[[#This Row],[Tag]])</f>
        <v/>
      </c>
      <c r="AN737" s="117"/>
      <c r="AP737" s="14" t="str">
        <f t="shared" si="24"/>
        <v/>
      </c>
      <c r="AQ737" s="14" t="str">
        <f t="shared" si="25"/>
        <v/>
      </c>
    </row>
    <row r="738" spans="1:43" ht="14.5">
      <c r="A738" s="117"/>
      <c r="B738" s="201"/>
      <c r="C738" s="209"/>
      <c r="D738" s="210"/>
      <c r="E738" s="131"/>
      <c r="F738" s="132"/>
      <c r="G738" s="131"/>
      <c r="H738" s="117"/>
      <c r="I738" s="201"/>
      <c r="J738" s="201"/>
      <c r="K738" s="202"/>
      <c r="L738" s="202"/>
      <c r="M738" s="202"/>
      <c r="N738" s="201"/>
      <c r="O738" s="201"/>
      <c r="P738" s="202"/>
      <c r="Q738" s="202"/>
      <c r="R738" s="207"/>
      <c r="S738" s="204" t="e">
        <f>_xlfn.LET(
_xlpm.ausLJ,_xlfn.XLOOKUP(MitarbeiterFTE[[#This Row],[Name]]&amp;"|"&amp;MitarbeiterFTE[[#This Row],[Jahr]]&amp;"|"&amp;MitarbeiterFTE[[#This Row],[Monat]],#REF!,#REF!,"not found",0,1),
IF(_xlpm.ausLJ="not found","input missing",_xlpm.ausLJ))</f>
        <v>#REF!</v>
      </c>
      <c r="T738" s="204" t="e">
        <f>_xlfn.LET(
_xlpm.ausLJ,_xlfn.XLOOKUP(MitarbeiterFTE[[#This Row],[Name]]&amp;"|"&amp;MitarbeiterFTE[[#This Row],[Jahr]]&amp;"|"&amp;MitarbeiterFTE[[#This Row],[Monat]],#REF!,#REF!,"not found",0,1),
IF(_xlpm.ausLJ="not found","input missing",_xlpm.ausLJ))</f>
        <v>#REF!</v>
      </c>
      <c r="U738" s="205"/>
      <c r="V738" s="40" t="str" cm="1">
        <f t="array" ref="V7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8" s="15" t="str">
        <f>_xlfn.LET(_xlpm.var,MitarbeiterFTE[[#This Row],[Name]]&amp;"|"&amp;MitarbeiterFTE[[#This Row],[Vorhaben]]&amp;"|"&amp;MitarbeiterFTE[[#This Row],[Monat]]&amp;"|"&amp;MitarbeiterFTE[[#This Row],[Jahr]], IF(_xlpm.var="|||","input missing",_xlpm.var))</f>
        <v>input missing</v>
      </c>
      <c r="AB738" s="15" t="e">
        <f>_xlfn.LET(
_xlpm.start,DATE(MitarbeiterFTE[[#This Row],[Jahr]],MitarbeiterFTE[[#This Row],[Monat]],1),
_xlpm.end,EOMONTH(_xlpm.start,0),
NETWORKDAYS(_xlpm.start,_xlpm.end))</f>
        <v>#NUM!</v>
      </c>
      <c r="AC738" s="318" t="e">
        <f>MitarbeiterFTE[[#This Row],[BWD]]-MitarbeiterFTE[[#This Row],[Sum Abwesend]]</f>
        <v>#NUM!</v>
      </c>
      <c r="AD738" s="318">
        <f>SUMIFS(MitarbeiterFTE[BWD],MitarbeiterFTE[Jahr],MitarbeiterFTE[[#This Row],[Jahr]],MitarbeiterFTE[Name],MitarbeiterFTE[[#This Row],[Name]])</f>
        <v>0</v>
      </c>
      <c r="AE738" s="318">
        <f>SUMIFS(MitarbeiterFTE[NWD],MitarbeiterFTE[Jahr],MitarbeiterFTE[[#This Row],[Jahr]],MitarbeiterFTE[Name],MitarbeiterFTE[[#This Row],[Name]])</f>
        <v>0</v>
      </c>
      <c r="AF738" s="15" t="str">
        <f>IF(MitarbeiterFTE[[#This Row],[HS]]="ja",2,IF(MitarbeiterFTE[[#This Row],[Tech]]="ja",1,IF(MitarbeiterFTE[[#This Row],[Sonst]]="ja",0,"input missing")))</f>
        <v>input missing</v>
      </c>
      <c r="AG738" s="130"/>
      <c r="AH738" s="117"/>
      <c r="AI738" s="408"/>
      <c r="AJ738" s="404"/>
      <c r="AK738" s="412"/>
      <c r="AL738" s="15" cm="1">
        <f t="array" ref="AL7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8" s="15" t="str">
        <f>IF(Table6[[#This Row],[FT/WE]]=2,"",Table6[[#This Row],[Name]]&amp;Table6[[#This Row],[Tag]])</f>
        <v/>
      </c>
      <c r="AN738" s="117"/>
      <c r="AP738" s="14" t="str">
        <f t="shared" si="24"/>
        <v/>
      </c>
      <c r="AQ738" s="14" t="str">
        <f t="shared" si="25"/>
        <v/>
      </c>
    </row>
    <row r="739" spans="1:43" ht="14.5">
      <c r="A739" s="117"/>
      <c r="B739" s="201"/>
      <c r="C739" s="209"/>
      <c r="D739" s="210"/>
      <c r="E739" s="131"/>
      <c r="F739" s="132"/>
      <c r="G739" s="131"/>
      <c r="H739" s="117"/>
      <c r="I739" s="201"/>
      <c r="J739" s="201"/>
      <c r="K739" s="202"/>
      <c r="L739" s="202"/>
      <c r="M739" s="202"/>
      <c r="N739" s="201"/>
      <c r="O739" s="201"/>
      <c r="P739" s="202"/>
      <c r="Q739" s="202"/>
      <c r="R739" s="207"/>
      <c r="S739" s="204" t="e">
        <f>_xlfn.LET(
_xlpm.ausLJ,_xlfn.XLOOKUP(MitarbeiterFTE[[#This Row],[Name]]&amp;"|"&amp;MitarbeiterFTE[[#This Row],[Jahr]]&amp;"|"&amp;MitarbeiterFTE[[#This Row],[Monat]],#REF!,#REF!,"not found",0,1),
IF(_xlpm.ausLJ="not found","input missing",_xlpm.ausLJ))</f>
        <v>#REF!</v>
      </c>
      <c r="T739" s="204" t="e">
        <f>_xlfn.LET(
_xlpm.ausLJ,_xlfn.XLOOKUP(MitarbeiterFTE[[#This Row],[Name]]&amp;"|"&amp;MitarbeiterFTE[[#This Row],[Jahr]]&amp;"|"&amp;MitarbeiterFTE[[#This Row],[Monat]],#REF!,#REF!,"not found",0,1),
IF(_xlpm.ausLJ="not found","input missing",_xlpm.ausLJ))</f>
        <v>#REF!</v>
      </c>
      <c r="U739" s="205"/>
      <c r="V739" s="40" t="str" cm="1">
        <f t="array" ref="V7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39" s="15" t="str">
        <f>_xlfn.LET(_xlpm.var,MitarbeiterFTE[[#This Row],[Name]]&amp;"|"&amp;MitarbeiterFTE[[#This Row],[Vorhaben]]&amp;"|"&amp;MitarbeiterFTE[[#This Row],[Monat]]&amp;"|"&amp;MitarbeiterFTE[[#This Row],[Jahr]], IF(_xlpm.var="|||","input missing",_xlpm.var))</f>
        <v>input missing</v>
      </c>
      <c r="AB739" s="15" t="e">
        <f>_xlfn.LET(
_xlpm.start,DATE(MitarbeiterFTE[[#This Row],[Jahr]],MitarbeiterFTE[[#This Row],[Monat]],1),
_xlpm.end,EOMONTH(_xlpm.start,0),
NETWORKDAYS(_xlpm.start,_xlpm.end))</f>
        <v>#NUM!</v>
      </c>
      <c r="AC739" s="318" t="e">
        <f>MitarbeiterFTE[[#This Row],[BWD]]-MitarbeiterFTE[[#This Row],[Sum Abwesend]]</f>
        <v>#NUM!</v>
      </c>
      <c r="AD739" s="318">
        <f>SUMIFS(MitarbeiterFTE[BWD],MitarbeiterFTE[Jahr],MitarbeiterFTE[[#This Row],[Jahr]],MitarbeiterFTE[Name],MitarbeiterFTE[[#This Row],[Name]])</f>
        <v>0</v>
      </c>
      <c r="AE739" s="318">
        <f>SUMIFS(MitarbeiterFTE[NWD],MitarbeiterFTE[Jahr],MitarbeiterFTE[[#This Row],[Jahr]],MitarbeiterFTE[Name],MitarbeiterFTE[[#This Row],[Name]])</f>
        <v>0</v>
      </c>
      <c r="AF739" s="15" t="str">
        <f>IF(MitarbeiterFTE[[#This Row],[HS]]="ja",2,IF(MitarbeiterFTE[[#This Row],[Tech]]="ja",1,IF(MitarbeiterFTE[[#This Row],[Sonst]]="ja",0,"input missing")))</f>
        <v>input missing</v>
      </c>
      <c r="AG739" s="130"/>
      <c r="AH739" s="117"/>
      <c r="AI739" s="408"/>
      <c r="AJ739" s="404"/>
      <c r="AK739" s="412"/>
      <c r="AL739" s="15" cm="1">
        <f t="array" ref="AL7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39" s="15" t="str">
        <f>IF(Table6[[#This Row],[FT/WE]]=2,"",Table6[[#This Row],[Name]]&amp;Table6[[#This Row],[Tag]])</f>
        <v/>
      </c>
      <c r="AN739" s="117"/>
      <c r="AP739" s="14" t="str">
        <f t="shared" si="24"/>
        <v/>
      </c>
      <c r="AQ739" s="14" t="str">
        <f t="shared" si="25"/>
        <v/>
      </c>
    </row>
    <row r="740" spans="1:43" ht="14.5">
      <c r="A740" s="117"/>
      <c r="B740" s="201"/>
      <c r="C740" s="209"/>
      <c r="D740" s="210"/>
      <c r="E740" s="131"/>
      <c r="F740" s="132"/>
      <c r="G740" s="131"/>
      <c r="H740" s="117"/>
      <c r="I740" s="201"/>
      <c r="J740" s="201"/>
      <c r="K740" s="202"/>
      <c r="L740" s="202"/>
      <c r="M740" s="202"/>
      <c r="N740" s="201"/>
      <c r="O740" s="201"/>
      <c r="P740" s="202"/>
      <c r="Q740" s="202"/>
      <c r="R740" s="207"/>
      <c r="S740" s="204" t="e">
        <f>_xlfn.LET(
_xlpm.ausLJ,_xlfn.XLOOKUP(MitarbeiterFTE[[#This Row],[Name]]&amp;"|"&amp;MitarbeiterFTE[[#This Row],[Jahr]]&amp;"|"&amp;MitarbeiterFTE[[#This Row],[Monat]],#REF!,#REF!,"not found",0,1),
IF(_xlpm.ausLJ="not found","input missing",_xlpm.ausLJ))</f>
        <v>#REF!</v>
      </c>
      <c r="T740" s="204" t="e">
        <f>_xlfn.LET(
_xlpm.ausLJ,_xlfn.XLOOKUP(MitarbeiterFTE[[#This Row],[Name]]&amp;"|"&amp;MitarbeiterFTE[[#This Row],[Jahr]]&amp;"|"&amp;MitarbeiterFTE[[#This Row],[Monat]],#REF!,#REF!,"not found",0,1),
IF(_xlpm.ausLJ="not found","input missing",_xlpm.ausLJ))</f>
        <v>#REF!</v>
      </c>
      <c r="U740" s="205"/>
      <c r="V740" s="40" t="str" cm="1">
        <f t="array" ref="V7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0" s="15" t="str">
        <f>_xlfn.LET(_xlpm.var,MitarbeiterFTE[[#This Row],[Name]]&amp;"|"&amp;MitarbeiterFTE[[#This Row],[Vorhaben]]&amp;"|"&amp;MitarbeiterFTE[[#This Row],[Monat]]&amp;"|"&amp;MitarbeiterFTE[[#This Row],[Jahr]], IF(_xlpm.var="|||","input missing",_xlpm.var))</f>
        <v>input missing</v>
      </c>
      <c r="AB740" s="15" t="e">
        <f>_xlfn.LET(
_xlpm.start,DATE(MitarbeiterFTE[[#This Row],[Jahr]],MitarbeiterFTE[[#This Row],[Monat]],1),
_xlpm.end,EOMONTH(_xlpm.start,0),
NETWORKDAYS(_xlpm.start,_xlpm.end))</f>
        <v>#NUM!</v>
      </c>
      <c r="AC740" s="318" t="e">
        <f>MitarbeiterFTE[[#This Row],[BWD]]-MitarbeiterFTE[[#This Row],[Sum Abwesend]]</f>
        <v>#NUM!</v>
      </c>
      <c r="AD740" s="318">
        <f>SUMIFS(MitarbeiterFTE[BWD],MitarbeiterFTE[Jahr],MitarbeiterFTE[[#This Row],[Jahr]],MitarbeiterFTE[Name],MitarbeiterFTE[[#This Row],[Name]])</f>
        <v>0</v>
      </c>
      <c r="AE740" s="318">
        <f>SUMIFS(MitarbeiterFTE[NWD],MitarbeiterFTE[Jahr],MitarbeiterFTE[[#This Row],[Jahr]],MitarbeiterFTE[Name],MitarbeiterFTE[[#This Row],[Name]])</f>
        <v>0</v>
      </c>
      <c r="AF740" s="15" t="str">
        <f>IF(MitarbeiterFTE[[#This Row],[HS]]="ja",2,IF(MitarbeiterFTE[[#This Row],[Tech]]="ja",1,IF(MitarbeiterFTE[[#This Row],[Sonst]]="ja",0,"input missing")))</f>
        <v>input missing</v>
      </c>
      <c r="AG740" s="130"/>
      <c r="AH740" s="117"/>
      <c r="AI740" s="408"/>
      <c r="AJ740" s="404"/>
      <c r="AK740" s="412"/>
      <c r="AL740" s="15" cm="1">
        <f t="array" ref="AL7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0" s="15" t="str">
        <f>IF(Table6[[#This Row],[FT/WE]]=2,"",Table6[[#This Row],[Name]]&amp;Table6[[#This Row],[Tag]])</f>
        <v/>
      </c>
      <c r="AN740" s="117"/>
      <c r="AP740" s="14" t="str">
        <f t="shared" si="24"/>
        <v/>
      </c>
      <c r="AQ740" s="14" t="str">
        <f t="shared" si="25"/>
        <v/>
      </c>
    </row>
    <row r="741" spans="1:43" ht="14.5">
      <c r="A741" s="117"/>
      <c r="B741" s="201"/>
      <c r="C741" s="209"/>
      <c r="D741" s="210"/>
      <c r="E741" s="131"/>
      <c r="F741" s="132"/>
      <c r="G741" s="131"/>
      <c r="H741" s="117"/>
      <c r="I741" s="201"/>
      <c r="J741" s="201"/>
      <c r="K741" s="202"/>
      <c r="L741" s="202"/>
      <c r="M741" s="202"/>
      <c r="N741" s="201"/>
      <c r="O741" s="201"/>
      <c r="P741" s="202"/>
      <c r="Q741" s="202"/>
      <c r="R741" s="207"/>
      <c r="S741" s="204" t="e">
        <f>_xlfn.LET(
_xlpm.ausLJ,_xlfn.XLOOKUP(MitarbeiterFTE[[#This Row],[Name]]&amp;"|"&amp;MitarbeiterFTE[[#This Row],[Jahr]]&amp;"|"&amp;MitarbeiterFTE[[#This Row],[Monat]],#REF!,#REF!,"not found",0,1),
IF(_xlpm.ausLJ="not found","input missing",_xlpm.ausLJ))</f>
        <v>#REF!</v>
      </c>
      <c r="T741" s="204" t="e">
        <f>_xlfn.LET(
_xlpm.ausLJ,_xlfn.XLOOKUP(MitarbeiterFTE[[#This Row],[Name]]&amp;"|"&amp;MitarbeiterFTE[[#This Row],[Jahr]]&amp;"|"&amp;MitarbeiterFTE[[#This Row],[Monat]],#REF!,#REF!,"not found",0,1),
IF(_xlpm.ausLJ="not found","input missing",_xlpm.ausLJ))</f>
        <v>#REF!</v>
      </c>
      <c r="U741" s="205"/>
      <c r="V741" s="40" t="str" cm="1">
        <f t="array" ref="V7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1" s="15" t="str">
        <f>_xlfn.LET(_xlpm.var,MitarbeiterFTE[[#This Row],[Name]]&amp;"|"&amp;MitarbeiterFTE[[#This Row],[Vorhaben]]&amp;"|"&amp;MitarbeiterFTE[[#This Row],[Monat]]&amp;"|"&amp;MitarbeiterFTE[[#This Row],[Jahr]], IF(_xlpm.var="|||","input missing",_xlpm.var))</f>
        <v>input missing</v>
      </c>
      <c r="AB741" s="15" t="e">
        <f>_xlfn.LET(
_xlpm.start,DATE(MitarbeiterFTE[[#This Row],[Jahr]],MitarbeiterFTE[[#This Row],[Monat]],1),
_xlpm.end,EOMONTH(_xlpm.start,0),
NETWORKDAYS(_xlpm.start,_xlpm.end))</f>
        <v>#NUM!</v>
      </c>
      <c r="AC741" s="318" t="e">
        <f>MitarbeiterFTE[[#This Row],[BWD]]-MitarbeiterFTE[[#This Row],[Sum Abwesend]]</f>
        <v>#NUM!</v>
      </c>
      <c r="AD741" s="318">
        <f>SUMIFS(MitarbeiterFTE[BWD],MitarbeiterFTE[Jahr],MitarbeiterFTE[[#This Row],[Jahr]],MitarbeiterFTE[Name],MitarbeiterFTE[[#This Row],[Name]])</f>
        <v>0</v>
      </c>
      <c r="AE741" s="318">
        <f>SUMIFS(MitarbeiterFTE[NWD],MitarbeiterFTE[Jahr],MitarbeiterFTE[[#This Row],[Jahr]],MitarbeiterFTE[Name],MitarbeiterFTE[[#This Row],[Name]])</f>
        <v>0</v>
      </c>
      <c r="AF741" s="15" t="str">
        <f>IF(MitarbeiterFTE[[#This Row],[HS]]="ja",2,IF(MitarbeiterFTE[[#This Row],[Tech]]="ja",1,IF(MitarbeiterFTE[[#This Row],[Sonst]]="ja",0,"input missing")))</f>
        <v>input missing</v>
      </c>
      <c r="AG741" s="130"/>
      <c r="AH741" s="117"/>
      <c r="AI741" s="408"/>
      <c r="AJ741" s="404"/>
      <c r="AK741" s="412"/>
      <c r="AL741" s="15" cm="1">
        <f t="array" ref="AL7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1" s="15" t="str">
        <f>IF(Table6[[#This Row],[FT/WE]]=2,"",Table6[[#This Row],[Name]]&amp;Table6[[#This Row],[Tag]])</f>
        <v/>
      </c>
      <c r="AN741" s="117"/>
      <c r="AP741" s="14" t="str">
        <f t="shared" si="24"/>
        <v/>
      </c>
      <c r="AQ741" s="14" t="str">
        <f t="shared" si="25"/>
        <v/>
      </c>
    </row>
    <row r="742" spans="1:43" ht="14.5">
      <c r="A742" s="117"/>
      <c r="B742" s="201"/>
      <c r="C742" s="209"/>
      <c r="D742" s="210"/>
      <c r="E742" s="131"/>
      <c r="F742" s="132"/>
      <c r="G742" s="131"/>
      <c r="H742" s="117"/>
      <c r="I742" s="201"/>
      <c r="J742" s="201"/>
      <c r="K742" s="202"/>
      <c r="L742" s="202"/>
      <c r="M742" s="202"/>
      <c r="N742" s="201"/>
      <c r="O742" s="201"/>
      <c r="P742" s="202"/>
      <c r="Q742" s="202"/>
      <c r="R742" s="207"/>
      <c r="S742" s="204" t="e">
        <f>_xlfn.LET(
_xlpm.ausLJ,_xlfn.XLOOKUP(MitarbeiterFTE[[#This Row],[Name]]&amp;"|"&amp;MitarbeiterFTE[[#This Row],[Jahr]]&amp;"|"&amp;MitarbeiterFTE[[#This Row],[Monat]],#REF!,#REF!,"not found",0,1),
IF(_xlpm.ausLJ="not found","input missing",_xlpm.ausLJ))</f>
        <v>#REF!</v>
      </c>
      <c r="T742" s="204" t="e">
        <f>_xlfn.LET(
_xlpm.ausLJ,_xlfn.XLOOKUP(MitarbeiterFTE[[#This Row],[Name]]&amp;"|"&amp;MitarbeiterFTE[[#This Row],[Jahr]]&amp;"|"&amp;MitarbeiterFTE[[#This Row],[Monat]],#REF!,#REF!,"not found",0,1),
IF(_xlpm.ausLJ="not found","input missing",_xlpm.ausLJ))</f>
        <v>#REF!</v>
      </c>
      <c r="U742" s="205"/>
      <c r="V742" s="40" t="str" cm="1">
        <f t="array" ref="V7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2" s="15" t="str">
        <f>_xlfn.LET(_xlpm.var,MitarbeiterFTE[[#This Row],[Name]]&amp;"|"&amp;MitarbeiterFTE[[#This Row],[Vorhaben]]&amp;"|"&amp;MitarbeiterFTE[[#This Row],[Monat]]&amp;"|"&amp;MitarbeiterFTE[[#This Row],[Jahr]], IF(_xlpm.var="|||","input missing",_xlpm.var))</f>
        <v>input missing</v>
      </c>
      <c r="AB742" s="15" t="e">
        <f>_xlfn.LET(
_xlpm.start,DATE(MitarbeiterFTE[[#This Row],[Jahr]],MitarbeiterFTE[[#This Row],[Monat]],1),
_xlpm.end,EOMONTH(_xlpm.start,0),
NETWORKDAYS(_xlpm.start,_xlpm.end))</f>
        <v>#NUM!</v>
      </c>
      <c r="AC742" s="318" t="e">
        <f>MitarbeiterFTE[[#This Row],[BWD]]-MitarbeiterFTE[[#This Row],[Sum Abwesend]]</f>
        <v>#NUM!</v>
      </c>
      <c r="AD742" s="318">
        <f>SUMIFS(MitarbeiterFTE[BWD],MitarbeiterFTE[Jahr],MitarbeiterFTE[[#This Row],[Jahr]],MitarbeiterFTE[Name],MitarbeiterFTE[[#This Row],[Name]])</f>
        <v>0</v>
      </c>
      <c r="AE742" s="318">
        <f>SUMIFS(MitarbeiterFTE[NWD],MitarbeiterFTE[Jahr],MitarbeiterFTE[[#This Row],[Jahr]],MitarbeiterFTE[Name],MitarbeiterFTE[[#This Row],[Name]])</f>
        <v>0</v>
      </c>
      <c r="AF742" s="15" t="str">
        <f>IF(MitarbeiterFTE[[#This Row],[HS]]="ja",2,IF(MitarbeiterFTE[[#This Row],[Tech]]="ja",1,IF(MitarbeiterFTE[[#This Row],[Sonst]]="ja",0,"input missing")))</f>
        <v>input missing</v>
      </c>
      <c r="AG742" s="130"/>
      <c r="AH742" s="117"/>
      <c r="AI742" s="408"/>
      <c r="AJ742" s="404"/>
      <c r="AK742" s="412"/>
      <c r="AL742" s="15" cm="1">
        <f t="array" ref="AL7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2" s="15" t="str">
        <f>IF(Table6[[#This Row],[FT/WE]]=2,"",Table6[[#This Row],[Name]]&amp;Table6[[#This Row],[Tag]])</f>
        <v/>
      </c>
      <c r="AN742" s="117"/>
      <c r="AP742" s="14" t="str">
        <f t="shared" si="24"/>
        <v/>
      </c>
      <c r="AQ742" s="14" t="str">
        <f t="shared" si="25"/>
        <v/>
      </c>
    </row>
    <row r="743" spans="1:43" ht="14.5">
      <c r="A743" s="117"/>
      <c r="B743" s="201"/>
      <c r="C743" s="209"/>
      <c r="D743" s="210"/>
      <c r="E743" s="131"/>
      <c r="F743" s="132"/>
      <c r="G743" s="131"/>
      <c r="H743" s="117"/>
      <c r="I743" s="201"/>
      <c r="J743" s="201"/>
      <c r="K743" s="202"/>
      <c r="L743" s="202"/>
      <c r="M743" s="202"/>
      <c r="N743" s="201"/>
      <c r="O743" s="201"/>
      <c r="P743" s="202"/>
      <c r="Q743" s="202"/>
      <c r="R743" s="207"/>
      <c r="S743" s="204" t="e">
        <f>_xlfn.LET(
_xlpm.ausLJ,_xlfn.XLOOKUP(MitarbeiterFTE[[#This Row],[Name]]&amp;"|"&amp;MitarbeiterFTE[[#This Row],[Jahr]]&amp;"|"&amp;MitarbeiterFTE[[#This Row],[Monat]],#REF!,#REF!,"not found",0,1),
IF(_xlpm.ausLJ="not found","input missing",_xlpm.ausLJ))</f>
        <v>#REF!</v>
      </c>
      <c r="T743" s="204" t="e">
        <f>_xlfn.LET(
_xlpm.ausLJ,_xlfn.XLOOKUP(MitarbeiterFTE[[#This Row],[Name]]&amp;"|"&amp;MitarbeiterFTE[[#This Row],[Jahr]]&amp;"|"&amp;MitarbeiterFTE[[#This Row],[Monat]],#REF!,#REF!,"not found",0,1),
IF(_xlpm.ausLJ="not found","input missing",_xlpm.ausLJ))</f>
        <v>#REF!</v>
      </c>
      <c r="U743" s="205"/>
      <c r="V743" s="40" t="str" cm="1">
        <f t="array" ref="V7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3" s="15" t="str">
        <f>_xlfn.LET(_xlpm.var,MitarbeiterFTE[[#This Row],[Name]]&amp;"|"&amp;MitarbeiterFTE[[#This Row],[Vorhaben]]&amp;"|"&amp;MitarbeiterFTE[[#This Row],[Monat]]&amp;"|"&amp;MitarbeiterFTE[[#This Row],[Jahr]], IF(_xlpm.var="|||","input missing",_xlpm.var))</f>
        <v>input missing</v>
      </c>
      <c r="AB743" s="15" t="e">
        <f>_xlfn.LET(
_xlpm.start,DATE(MitarbeiterFTE[[#This Row],[Jahr]],MitarbeiterFTE[[#This Row],[Monat]],1),
_xlpm.end,EOMONTH(_xlpm.start,0),
NETWORKDAYS(_xlpm.start,_xlpm.end))</f>
        <v>#NUM!</v>
      </c>
      <c r="AC743" s="318" t="e">
        <f>MitarbeiterFTE[[#This Row],[BWD]]-MitarbeiterFTE[[#This Row],[Sum Abwesend]]</f>
        <v>#NUM!</v>
      </c>
      <c r="AD743" s="318">
        <f>SUMIFS(MitarbeiterFTE[BWD],MitarbeiterFTE[Jahr],MitarbeiterFTE[[#This Row],[Jahr]],MitarbeiterFTE[Name],MitarbeiterFTE[[#This Row],[Name]])</f>
        <v>0</v>
      </c>
      <c r="AE743" s="318">
        <f>SUMIFS(MitarbeiterFTE[NWD],MitarbeiterFTE[Jahr],MitarbeiterFTE[[#This Row],[Jahr]],MitarbeiterFTE[Name],MitarbeiterFTE[[#This Row],[Name]])</f>
        <v>0</v>
      </c>
      <c r="AF743" s="15" t="str">
        <f>IF(MitarbeiterFTE[[#This Row],[HS]]="ja",2,IF(MitarbeiterFTE[[#This Row],[Tech]]="ja",1,IF(MitarbeiterFTE[[#This Row],[Sonst]]="ja",0,"input missing")))</f>
        <v>input missing</v>
      </c>
      <c r="AG743" s="130"/>
      <c r="AH743" s="117"/>
      <c r="AI743" s="408"/>
      <c r="AJ743" s="404"/>
      <c r="AK743" s="412"/>
      <c r="AL743" s="15" cm="1">
        <f t="array" ref="AL7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3" s="15" t="str">
        <f>IF(Table6[[#This Row],[FT/WE]]=2,"",Table6[[#This Row],[Name]]&amp;Table6[[#This Row],[Tag]])</f>
        <v/>
      </c>
      <c r="AN743" s="117"/>
      <c r="AP743" s="14" t="str">
        <f t="shared" si="24"/>
        <v/>
      </c>
      <c r="AQ743" s="14" t="str">
        <f t="shared" si="25"/>
        <v/>
      </c>
    </row>
    <row r="744" spans="1:43" ht="14.5">
      <c r="A744" s="117"/>
      <c r="B744" s="201"/>
      <c r="C744" s="209"/>
      <c r="D744" s="210"/>
      <c r="E744" s="131"/>
      <c r="F744" s="132"/>
      <c r="G744" s="131"/>
      <c r="H744" s="117"/>
      <c r="I744" s="201"/>
      <c r="J744" s="201"/>
      <c r="K744" s="202"/>
      <c r="L744" s="202"/>
      <c r="M744" s="202"/>
      <c r="N744" s="201"/>
      <c r="O744" s="201"/>
      <c r="P744" s="202"/>
      <c r="Q744" s="202"/>
      <c r="R744" s="207"/>
      <c r="S744" s="204" t="e">
        <f>_xlfn.LET(
_xlpm.ausLJ,_xlfn.XLOOKUP(MitarbeiterFTE[[#This Row],[Name]]&amp;"|"&amp;MitarbeiterFTE[[#This Row],[Jahr]]&amp;"|"&amp;MitarbeiterFTE[[#This Row],[Monat]],#REF!,#REF!,"not found",0,1),
IF(_xlpm.ausLJ="not found","input missing",_xlpm.ausLJ))</f>
        <v>#REF!</v>
      </c>
      <c r="T744" s="204" t="e">
        <f>_xlfn.LET(
_xlpm.ausLJ,_xlfn.XLOOKUP(MitarbeiterFTE[[#This Row],[Name]]&amp;"|"&amp;MitarbeiterFTE[[#This Row],[Jahr]]&amp;"|"&amp;MitarbeiterFTE[[#This Row],[Monat]],#REF!,#REF!,"not found",0,1),
IF(_xlpm.ausLJ="not found","input missing",_xlpm.ausLJ))</f>
        <v>#REF!</v>
      </c>
      <c r="U744" s="205"/>
      <c r="V744" s="40" t="str" cm="1">
        <f t="array" ref="V7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4" s="15" t="str">
        <f>_xlfn.LET(_xlpm.var,MitarbeiterFTE[[#This Row],[Name]]&amp;"|"&amp;MitarbeiterFTE[[#This Row],[Vorhaben]]&amp;"|"&amp;MitarbeiterFTE[[#This Row],[Monat]]&amp;"|"&amp;MitarbeiterFTE[[#This Row],[Jahr]], IF(_xlpm.var="|||","input missing",_xlpm.var))</f>
        <v>input missing</v>
      </c>
      <c r="AB744" s="15" t="e">
        <f>_xlfn.LET(
_xlpm.start,DATE(MitarbeiterFTE[[#This Row],[Jahr]],MitarbeiterFTE[[#This Row],[Monat]],1),
_xlpm.end,EOMONTH(_xlpm.start,0),
NETWORKDAYS(_xlpm.start,_xlpm.end))</f>
        <v>#NUM!</v>
      </c>
      <c r="AC744" s="318" t="e">
        <f>MitarbeiterFTE[[#This Row],[BWD]]-MitarbeiterFTE[[#This Row],[Sum Abwesend]]</f>
        <v>#NUM!</v>
      </c>
      <c r="AD744" s="318">
        <f>SUMIFS(MitarbeiterFTE[BWD],MitarbeiterFTE[Jahr],MitarbeiterFTE[[#This Row],[Jahr]],MitarbeiterFTE[Name],MitarbeiterFTE[[#This Row],[Name]])</f>
        <v>0</v>
      </c>
      <c r="AE744" s="318">
        <f>SUMIFS(MitarbeiterFTE[NWD],MitarbeiterFTE[Jahr],MitarbeiterFTE[[#This Row],[Jahr]],MitarbeiterFTE[Name],MitarbeiterFTE[[#This Row],[Name]])</f>
        <v>0</v>
      </c>
      <c r="AF744" s="15" t="str">
        <f>IF(MitarbeiterFTE[[#This Row],[HS]]="ja",2,IF(MitarbeiterFTE[[#This Row],[Tech]]="ja",1,IF(MitarbeiterFTE[[#This Row],[Sonst]]="ja",0,"input missing")))</f>
        <v>input missing</v>
      </c>
      <c r="AG744" s="130"/>
      <c r="AH744" s="117"/>
      <c r="AI744" s="408"/>
      <c r="AJ744" s="404"/>
      <c r="AK744" s="412"/>
      <c r="AL744" s="15" cm="1">
        <f t="array" ref="AL7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4" s="15" t="str">
        <f>IF(Table6[[#This Row],[FT/WE]]=2,"",Table6[[#This Row],[Name]]&amp;Table6[[#This Row],[Tag]])</f>
        <v/>
      </c>
      <c r="AN744" s="117"/>
      <c r="AP744" s="14" t="str">
        <f t="shared" si="24"/>
        <v/>
      </c>
      <c r="AQ744" s="14" t="str">
        <f t="shared" si="25"/>
        <v/>
      </c>
    </row>
    <row r="745" spans="1:43" ht="14.5">
      <c r="A745" s="117"/>
      <c r="B745" s="201"/>
      <c r="C745" s="209"/>
      <c r="D745" s="210"/>
      <c r="E745" s="131"/>
      <c r="F745" s="132"/>
      <c r="G745" s="131"/>
      <c r="H745" s="117"/>
      <c r="I745" s="201"/>
      <c r="J745" s="201"/>
      <c r="K745" s="202"/>
      <c r="L745" s="202"/>
      <c r="M745" s="202"/>
      <c r="N745" s="201"/>
      <c r="O745" s="201"/>
      <c r="P745" s="202"/>
      <c r="Q745" s="202"/>
      <c r="R745" s="207"/>
      <c r="S745" s="204" t="e">
        <f>_xlfn.LET(
_xlpm.ausLJ,_xlfn.XLOOKUP(MitarbeiterFTE[[#This Row],[Name]]&amp;"|"&amp;MitarbeiterFTE[[#This Row],[Jahr]]&amp;"|"&amp;MitarbeiterFTE[[#This Row],[Monat]],#REF!,#REF!,"not found",0,1),
IF(_xlpm.ausLJ="not found","input missing",_xlpm.ausLJ))</f>
        <v>#REF!</v>
      </c>
      <c r="T745" s="204" t="e">
        <f>_xlfn.LET(
_xlpm.ausLJ,_xlfn.XLOOKUP(MitarbeiterFTE[[#This Row],[Name]]&amp;"|"&amp;MitarbeiterFTE[[#This Row],[Jahr]]&amp;"|"&amp;MitarbeiterFTE[[#This Row],[Monat]],#REF!,#REF!,"not found",0,1),
IF(_xlpm.ausLJ="not found","input missing",_xlpm.ausLJ))</f>
        <v>#REF!</v>
      </c>
      <c r="U745" s="205"/>
      <c r="V745" s="40" t="str" cm="1">
        <f t="array" ref="V7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5" s="15" t="str">
        <f>_xlfn.LET(_xlpm.var,MitarbeiterFTE[[#This Row],[Name]]&amp;"|"&amp;MitarbeiterFTE[[#This Row],[Vorhaben]]&amp;"|"&amp;MitarbeiterFTE[[#This Row],[Monat]]&amp;"|"&amp;MitarbeiterFTE[[#This Row],[Jahr]], IF(_xlpm.var="|||","input missing",_xlpm.var))</f>
        <v>input missing</v>
      </c>
      <c r="AB745" s="15" t="e">
        <f>_xlfn.LET(
_xlpm.start,DATE(MitarbeiterFTE[[#This Row],[Jahr]],MitarbeiterFTE[[#This Row],[Monat]],1),
_xlpm.end,EOMONTH(_xlpm.start,0),
NETWORKDAYS(_xlpm.start,_xlpm.end))</f>
        <v>#NUM!</v>
      </c>
      <c r="AC745" s="318" t="e">
        <f>MitarbeiterFTE[[#This Row],[BWD]]-MitarbeiterFTE[[#This Row],[Sum Abwesend]]</f>
        <v>#NUM!</v>
      </c>
      <c r="AD745" s="318">
        <f>SUMIFS(MitarbeiterFTE[BWD],MitarbeiterFTE[Jahr],MitarbeiterFTE[[#This Row],[Jahr]],MitarbeiterFTE[Name],MitarbeiterFTE[[#This Row],[Name]])</f>
        <v>0</v>
      </c>
      <c r="AE745" s="318">
        <f>SUMIFS(MitarbeiterFTE[NWD],MitarbeiterFTE[Jahr],MitarbeiterFTE[[#This Row],[Jahr]],MitarbeiterFTE[Name],MitarbeiterFTE[[#This Row],[Name]])</f>
        <v>0</v>
      </c>
      <c r="AF745" s="15" t="str">
        <f>IF(MitarbeiterFTE[[#This Row],[HS]]="ja",2,IF(MitarbeiterFTE[[#This Row],[Tech]]="ja",1,IF(MitarbeiterFTE[[#This Row],[Sonst]]="ja",0,"input missing")))</f>
        <v>input missing</v>
      </c>
      <c r="AG745" s="130"/>
      <c r="AH745" s="117"/>
      <c r="AI745" s="408"/>
      <c r="AJ745" s="404"/>
      <c r="AK745" s="412"/>
      <c r="AL745" s="15" cm="1">
        <f t="array" ref="AL7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5" s="15" t="str">
        <f>IF(Table6[[#This Row],[FT/WE]]=2,"",Table6[[#This Row],[Name]]&amp;Table6[[#This Row],[Tag]])</f>
        <v/>
      </c>
      <c r="AN745" s="117"/>
      <c r="AP745" s="14" t="str">
        <f t="shared" si="24"/>
        <v/>
      </c>
      <c r="AQ745" s="14" t="str">
        <f t="shared" si="25"/>
        <v/>
      </c>
    </row>
    <row r="746" spans="1:43" ht="14.5">
      <c r="A746" s="117"/>
      <c r="B746" s="201"/>
      <c r="C746" s="209"/>
      <c r="D746" s="210"/>
      <c r="E746" s="131"/>
      <c r="F746" s="132"/>
      <c r="G746" s="131"/>
      <c r="H746" s="117"/>
      <c r="I746" s="201"/>
      <c r="J746" s="201"/>
      <c r="K746" s="202"/>
      <c r="L746" s="202"/>
      <c r="M746" s="202"/>
      <c r="N746" s="201"/>
      <c r="O746" s="201"/>
      <c r="P746" s="202"/>
      <c r="Q746" s="202"/>
      <c r="R746" s="207"/>
      <c r="S746" s="204" t="e">
        <f>_xlfn.LET(
_xlpm.ausLJ,_xlfn.XLOOKUP(MitarbeiterFTE[[#This Row],[Name]]&amp;"|"&amp;MitarbeiterFTE[[#This Row],[Jahr]]&amp;"|"&amp;MitarbeiterFTE[[#This Row],[Monat]],#REF!,#REF!,"not found",0,1),
IF(_xlpm.ausLJ="not found","input missing",_xlpm.ausLJ))</f>
        <v>#REF!</v>
      </c>
      <c r="T746" s="204" t="e">
        <f>_xlfn.LET(
_xlpm.ausLJ,_xlfn.XLOOKUP(MitarbeiterFTE[[#This Row],[Name]]&amp;"|"&amp;MitarbeiterFTE[[#This Row],[Jahr]]&amp;"|"&amp;MitarbeiterFTE[[#This Row],[Monat]],#REF!,#REF!,"not found",0,1),
IF(_xlpm.ausLJ="not found","input missing",_xlpm.ausLJ))</f>
        <v>#REF!</v>
      </c>
      <c r="U746" s="205"/>
      <c r="V746" s="40" t="str" cm="1">
        <f t="array" ref="V7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6" s="15" t="str">
        <f>_xlfn.LET(_xlpm.var,MitarbeiterFTE[[#This Row],[Name]]&amp;"|"&amp;MitarbeiterFTE[[#This Row],[Vorhaben]]&amp;"|"&amp;MitarbeiterFTE[[#This Row],[Monat]]&amp;"|"&amp;MitarbeiterFTE[[#This Row],[Jahr]], IF(_xlpm.var="|||","input missing",_xlpm.var))</f>
        <v>input missing</v>
      </c>
      <c r="AB746" s="15" t="e">
        <f>_xlfn.LET(
_xlpm.start,DATE(MitarbeiterFTE[[#This Row],[Jahr]],MitarbeiterFTE[[#This Row],[Monat]],1),
_xlpm.end,EOMONTH(_xlpm.start,0),
NETWORKDAYS(_xlpm.start,_xlpm.end))</f>
        <v>#NUM!</v>
      </c>
      <c r="AC746" s="318" t="e">
        <f>MitarbeiterFTE[[#This Row],[BWD]]-MitarbeiterFTE[[#This Row],[Sum Abwesend]]</f>
        <v>#NUM!</v>
      </c>
      <c r="AD746" s="318">
        <f>SUMIFS(MitarbeiterFTE[BWD],MitarbeiterFTE[Jahr],MitarbeiterFTE[[#This Row],[Jahr]],MitarbeiterFTE[Name],MitarbeiterFTE[[#This Row],[Name]])</f>
        <v>0</v>
      </c>
      <c r="AE746" s="318">
        <f>SUMIFS(MitarbeiterFTE[NWD],MitarbeiterFTE[Jahr],MitarbeiterFTE[[#This Row],[Jahr]],MitarbeiterFTE[Name],MitarbeiterFTE[[#This Row],[Name]])</f>
        <v>0</v>
      </c>
      <c r="AF746" s="15" t="str">
        <f>IF(MitarbeiterFTE[[#This Row],[HS]]="ja",2,IF(MitarbeiterFTE[[#This Row],[Tech]]="ja",1,IF(MitarbeiterFTE[[#This Row],[Sonst]]="ja",0,"input missing")))</f>
        <v>input missing</v>
      </c>
      <c r="AG746" s="130"/>
      <c r="AH746" s="117"/>
      <c r="AI746" s="408"/>
      <c r="AJ746" s="404"/>
      <c r="AK746" s="412"/>
      <c r="AL746" s="15" cm="1">
        <f t="array" ref="AL7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6" s="15" t="str">
        <f>IF(Table6[[#This Row],[FT/WE]]=2,"",Table6[[#This Row],[Name]]&amp;Table6[[#This Row],[Tag]])</f>
        <v/>
      </c>
      <c r="AN746" s="117"/>
      <c r="AP746" s="14" t="str">
        <f t="shared" si="24"/>
        <v/>
      </c>
      <c r="AQ746" s="14" t="str">
        <f t="shared" si="25"/>
        <v/>
      </c>
    </row>
    <row r="747" spans="1:43" ht="14.5">
      <c r="A747" s="117"/>
      <c r="B747" s="201"/>
      <c r="C747" s="209"/>
      <c r="D747" s="210"/>
      <c r="E747" s="131"/>
      <c r="F747" s="132"/>
      <c r="G747" s="131"/>
      <c r="H747" s="117"/>
      <c r="I747" s="201"/>
      <c r="J747" s="201"/>
      <c r="K747" s="202"/>
      <c r="L747" s="202"/>
      <c r="M747" s="202"/>
      <c r="N747" s="201"/>
      <c r="O747" s="201"/>
      <c r="P747" s="202"/>
      <c r="Q747" s="202"/>
      <c r="R747" s="207"/>
      <c r="S747" s="204" t="e">
        <f>_xlfn.LET(
_xlpm.ausLJ,_xlfn.XLOOKUP(MitarbeiterFTE[[#This Row],[Name]]&amp;"|"&amp;MitarbeiterFTE[[#This Row],[Jahr]]&amp;"|"&amp;MitarbeiterFTE[[#This Row],[Monat]],#REF!,#REF!,"not found",0,1),
IF(_xlpm.ausLJ="not found","input missing",_xlpm.ausLJ))</f>
        <v>#REF!</v>
      </c>
      <c r="T747" s="204" t="e">
        <f>_xlfn.LET(
_xlpm.ausLJ,_xlfn.XLOOKUP(MitarbeiterFTE[[#This Row],[Name]]&amp;"|"&amp;MitarbeiterFTE[[#This Row],[Jahr]]&amp;"|"&amp;MitarbeiterFTE[[#This Row],[Monat]],#REF!,#REF!,"not found",0,1),
IF(_xlpm.ausLJ="not found","input missing",_xlpm.ausLJ))</f>
        <v>#REF!</v>
      </c>
      <c r="U747" s="205"/>
      <c r="V747" s="40" t="str" cm="1">
        <f t="array" ref="V7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7" s="15" t="str">
        <f>_xlfn.LET(_xlpm.var,MitarbeiterFTE[[#This Row],[Name]]&amp;"|"&amp;MitarbeiterFTE[[#This Row],[Vorhaben]]&amp;"|"&amp;MitarbeiterFTE[[#This Row],[Monat]]&amp;"|"&amp;MitarbeiterFTE[[#This Row],[Jahr]], IF(_xlpm.var="|||","input missing",_xlpm.var))</f>
        <v>input missing</v>
      </c>
      <c r="AB747" s="15" t="e">
        <f>_xlfn.LET(
_xlpm.start,DATE(MitarbeiterFTE[[#This Row],[Jahr]],MitarbeiterFTE[[#This Row],[Monat]],1),
_xlpm.end,EOMONTH(_xlpm.start,0),
NETWORKDAYS(_xlpm.start,_xlpm.end))</f>
        <v>#NUM!</v>
      </c>
      <c r="AC747" s="318" t="e">
        <f>MitarbeiterFTE[[#This Row],[BWD]]-MitarbeiterFTE[[#This Row],[Sum Abwesend]]</f>
        <v>#NUM!</v>
      </c>
      <c r="AD747" s="318">
        <f>SUMIFS(MitarbeiterFTE[BWD],MitarbeiterFTE[Jahr],MitarbeiterFTE[[#This Row],[Jahr]],MitarbeiterFTE[Name],MitarbeiterFTE[[#This Row],[Name]])</f>
        <v>0</v>
      </c>
      <c r="AE747" s="318">
        <f>SUMIFS(MitarbeiterFTE[NWD],MitarbeiterFTE[Jahr],MitarbeiterFTE[[#This Row],[Jahr]],MitarbeiterFTE[Name],MitarbeiterFTE[[#This Row],[Name]])</f>
        <v>0</v>
      </c>
      <c r="AF747" s="15" t="str">
        <f>IF(MitarbeiterFTE[[#This Row],[HS]]="ja",2,IF(MitarbeiterFTE[[#This Row],[Tech]]="ja",1,IF(MitarbeiterFTE[[#This Row],[Sonst]]="ja",0,"input missing")))</f>
        <v>input missing</v>
      </c>
      <c r="AG747" s="130"/>
      <c r="AH747" s="117"/>
      <c r="AI747" s="408"/>
      <c r="AJ747" s="404"/>
      <c r="AK747" s="412"/>
      <c r="AL747" s="15" cm="1">
        <f t="array" ref="AL7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7" s="15" t="str">
        <f>IF(Table6[[#This Row],[FT/WE]]=2,"",Table6[[#This Row],[Name]]&amp;Table6[[#This Row],[Tag]])</f>
        <v/>
      </c>
      <c r="AN747" s="117"/>
      <c r="AP747" s="14" t="str">
        <f t="shared" si="24"/>
        <v/>
      </c>
      <c r="AQ747" s="14" t="str">
        <f t="shared" si="25"/>
        <v/>
      </c>
    </row>
    <row r="748" spans="1:43" ht="14.5">
      <c r="A748" s="117"/>
      <c r="B748" s="201"/>
      <c r="C748" s="209"/>
      <c r="D748" s="210"/>
      <c r="E748" s="131"/>
      <c r="F748" s="132"/>
      <c r="G748" s="131"/>
      <c r="H748" s="117"/>
      <c r="I748" s="201"/>
      <c r="J748" s="201"/>
      <c r="K748" s="202"/>
      <c r="L748" s="202"/>
      <c r="M748" s="202"/>
      <c r="N748" s="201"/>
      <c r="O748" s="201"/>
      <c r="P748" s="202"/>
      <c r="Q748" s="202"/>
      <c r="R748" s="207"/>
      <c r="S748" s="204" t="e">
        <f>_xlfn.LET(
_xlpm.ausLJ,_xlfn.XLOOKUP(MitarbeiterFTE[[#This Row],[Name]]&amp;"|"&amp;MitarbeiterFTE[[#This Row],[Jahr]]&amp;"|"&amp;MitarbeiterFTE[[#This Row],[Monat]],#REF!,#REF!,"not found",0,1),
IF(_xlpm.ausLJ="not found","input missing",_xlpm.ausLJ))</f>
        <v>#REF!</v>
      </c>
      <c r="T748" s="204" t="e">
        <f>_xlfn.LET(
_xlpm.ausLJ,_xlfn.XLOOKUP(MitarbeiterFTE[[#This Row],[Name]]&amp;"|"&amp;MitarbeiterFTE[[#This Row],[Jahr]]&amp;"|"&amp;MitarbeiterFTE[[#This Row],[Monat]],#REF!,#REF!,"not found",0,1),
IF(_xlpm.ausLJ="not found","input missing",_xlpm.ausLJ))</f>
        <v>#REF!</v>
      </c>
      <c r="U748" s="205"/>
      <c r="V748" s="40" t="str" cm="1">
        <f t="array" ref="V7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8" s="15" t="str">
        <f>_xlfn.LET(_xlpm.var,MitarbeiterFTE[[#This Row],[Name]]&amp;"|"&amp;MitarbeiterFTE[[#This Row],[Vorhaben]]&amp;"|"&amp;MitarbeiterFTE[[#This Row],[Monat]]&amp;"|"&amp;MitarbeiterFTE[[#This Row],[Jahr]], IF(_xlpm.var="|||","input missing",_xlpm.var))</f>
        <v>input missing</v>
      </c>
      <c r="AB748" s="15" t="e">
        <f>_xlfn.LET(
_xlpm.start,DATE(MitarbeiterFTE[[#This Row],[Jahr]],MitarbeiterFTE[[#This Row],[Monat]],1),
_xlpm.end,EOMONTH(_xlpm.start,0),
NETWORKDAYS(_xlpm.start,_xlpm.end))</f>
        <v>#NUM!</v>
      </c>
      <c r="AC748" s="318" t="e">
        <f>MitarbeiterFTE[[#This Row],[BWD]]-MitarbeiterFTE[[#This Row],[Sum Abwesend]]</f>
        <v>#NUM!</v>
      </c>
      <c r="AD748" s="318">
        <f>SUMIFS(MitarbeiterFTE[BWD],MitarbeiterFTE[Jahr],MitarbeiterFTE[[#This Row],[Jahr]],MitarbeiterFTE[Name],MitarbeiterFTE[[#This Row],[Name]])</f>
        <v>0</v>
      </c>
      <c r="AE748" s="318">
        <f>SUMIFS(MitarbeiterFTE[NWD],MitarbeiterFTE[Jahr],MitarbeiterFTE[[#This Row],[Jahr]],MitarbeiterFTE[Name],MitarbeiterFTE[[#This Row],[Name]])</f>
        <v>0</v>
      </c>
      <c r="AF748" s="15" t="str">
        <f>IF(MitarbeiterFTE[[#This Row],[HS]]="ja",2,IF(MitarbeiterFTE[[#This Row],[Tech]]="ja",1,IF(MitarbeiterFTE[[#This Row],[Sonst]]="ja",0,"input missing")))</f>
        <v>input missing</v>
      </c>
      <c r="AG748" s="130"/>
      <c r="AH748" s="117"/>
      <c r="AI748" s="408"/>
      <c r="AJ748" s="404"/>
      <c r="AK748" s="412"/>
      <c r="AL748" s="15" cm="1">
        <f t="array" ref="AL7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8" s="15" t="str">
        <f>IF(Table6[[#This Row],[FT/WE]]=2,"",Table6[[#This Row],[Name]]&amp;Table6[[#This Row],[Tag]])</f>
        <v/>
      </c>
      <c r="AN748" s="117"/>
      <c r="AP748" s="14" t="str">
        <f t="shared" si="24"/>
        <v/>
      </c>
      <c r="AQ748" s="14" t="str">
        <f t="shared" si="25"/>
        <v/>
      </c>
    </row>
    <row r="749" spans="1:43" ht="14.5">
      <c r="A749" s="117"/>
      <c r="B749" s="201"/>
      <c r="C749" s="209"/>
      <c r="D749" s="210"/>
      <c r="E749" s="131"/>
      <c r="F749" s="132"/>
      <c r="G749" s="131"/>
      <c r="H749" s="117"/>
      <c r="I749" s="201"/>
      <c r="J749" s="201"/>
      <c r="K749" s="202"/>
      <c r="L749" s="202"/>
      <c r="M749" s="202"/>
      <c r="N749" s="201"/>
      <c r="O749" s="201"/>
      <c r="P749" s="202"/>
      <c r="Q749" s="202"/>
      <c r="R749" s="207"/>
      <c r="S749" s="204" t="e">
        <f>_xlfn.LET(
_xlpm.ausLJ,_xlfn.XLOOKUP(MitarbeiterFTE[[#This Row],[Name]]&amp;"|"&amp;MitarbeiterFTE[[#This Row],[Jahr]]&amp;"|"&amp;MitarbeiterFTE[[#This Row],[Monat]],#REF!,#REF!,"not found",0,1),
IF(_xlpm.ausLJ="not found","input missing",_xlpm.ausLJ))</f>
        <v>#REF!</v>
      </c>
      <c r="T749" s="204" t="e">
        <f>_xlfn.LET(
_xlpm.ausLJ,_xlfn.XLOOKUP(MitarbeiterFTE[[#This Row],[Name]]&amp;"|"&amp;MitarbeiterFTE[[#This Row],[Jahr]]&amp;"|"&amp;MitarbeiterFTE[[#This Row],[Monat]],#REF!,#REF!,"not found",0,1),
IF(_xlpm.ausLJ="not found","input missing",_xlpm.ausLJ))</f>
        <v>#REF!</v>
      </c>
      <c r="U749" s="205"/>
      <c r="V749" s="40" t="str" cm="1">
        <f t="array" ref="V7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49" s="15" t="str">
        <f>_xlfn.LET(_xlpm.var,MitarbeiterFTE[[#This Row],[Name]]&amp;"|"&amp;MitarbeiterFTE[[#This Row],[Vorhaben]]&amp;"|"&amp;MitarbeiterFTE[[#This Row],[Monat]]&amp;"|"&amp;MitarbeiterFTE[[#This Row],[Jahr]], IF(_xlpm.var="|||","input missing",_xlpm.var))</f>
        <v>input missing</v>
      </c>
      <c r="AB749" s="15" t="e">
        <f>_xlfn.LET(
_xlpm.start,DATE(MitarbeiterFTE[[#This Row],[Jahr]],MitarbeiterFTE[[#This Row],[Monat]],1),
_xlpm.end,EOMONTH(_xlpm.start,0),
NETWORKDAYS(_xlpm.start,_xlpm.end))</f>
        <v>#NUM!</v>
      </c>
      <c r="AC749" s="318" t="e">
        <f>MitarbeiterFTE[[#This Row],[BWD]]-MitarbeiterFTE[[#This Row],[Sum Abwesend]]</f>
        <v>#NUM!</v>
      </c>
      <c r="AD749" s="318">
        <f>SUMIFS(MitarbeiterFTE[BWD],MitarbeiterFTE[Jahr],MitarbeiterFTE[[#This Row],[Jahr]],MitarbeiterFTE[Name],MitarbeiterFTE[[#This Row],[Name]])</f>
        <v>0</v>
      </c>
      <c r="AE749" s="318">
        <f>SUMIFS(MitarbeiterFTE[NWD],MitarbeiterFTE[Jahr],MitarbeiterFTE[[#This Row],[Jahr]],MitarbeiterFTE[Name],MitarbeiterFTE[[#This Row],[Name]])</f>
        <v>0</v>
      </c>
      <c r="AF749" s="15" t="str">
        <f>IF(MitarbeiterFTE[[#This Row],[HS]]="ja",2,IF(MitarbeiterFTE[[#This Row],[Tech]]="ja",1,IF(MitarbeiterFTE[[#This Row],[Sonst]]="ja",0,"input missing")))</f>
        <v>input missing</v>
      </c>
      <c r="AG749" s="130"/>
      <c r="AH749" s="117"/>
      <c r="AI749" s="408"/>
      <c r="AJ749" s="404"/>
      <c r="AK749" s="412"/>
      <c r="AL749" s="15" cm="1">
        <f t="array" ref="AL7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49" s="15" t="str">
        <f>IF(Table6[[#This Row],[FT/WE]]=2,"",Table6[[#This Row],[Name]]&amp;Table6[[#This Row],[Tag]])</f>
        <v/>
      </c>
      <c r="AN749" s="117"/>
      <c r="AP749" s="14" t="str">
        <f t="shared" si="24"/>
        <v/>
      </c>
      <c r="AQ749" s="14" t="str">
        <f t="shared" si="25"/>
        <v/>
      </c>
    </row>
    <row r="750" spans="1:43" ht="14.5">
      <c r="A750" s="117"/>
      <c r="B750" s="201"/>
      <c r="C750" s="209"/>
      <c r="D750" s="210"/>
      <c r="E750" s="131"/>
      <c r="F750" s="132"/>
      <c r="G750" s="131"/>
      <c r="H750" s="117"/>
      <c r="I750" s="201"/>
      <c r="J750" s="201"/>
      <c r="K750" s="202"/>
      <c r="L750" s="202"/>
      <c r="M750" s="202"/>
      <c r="N750" s="201"/>
      <c r="O750" s="201"/>
      <c r="P750" s="202"/>
      <c r="Q750" s="202"/>
      <c r="R750" s="207"/>
      <c r="S750" s="204" t="e">
        <f>_xlfn.LET(
_xlpm.ausLJ,_xlfn.XLOOKUP(MitarbeiterFTE[[#This Row],[Name]]&amp;"|"&amp;MitarbeiterFTE[[#This Row],[Jahr]]&amp;"|"&amp;MitarbeiterFTE[[#This Row],[Monat]],#REF!,#REF!,"not found",0,1),
IF(_xlpm.ausLJ="not found","input missing",_xlpm.ausLJ))</f>
        <v>#REF!</v>
      </c>
      <c r="T750" s="204" t="e">
        <f>_xlfn.LET(
_xlpm.ausLJ,_xlfn.XLOOKUP(MitarbeiterFTE[[#This Row],[Name]]&amp;"|"&amp;MitarbeiterFTE[[#This Row],[Jahr]]&amp;"|"&amp;MitarbeiterFTE[[#This Row],[Monat]],#REF!,#REF!,"not found",0,1),
IF(_xlpm.ausLJ="not found","input missing",_xlpm.ausLJ))</f>
        <v>#REF!</v>
      </c>
      <c r="U750" s="205"/>
      <c r="V750" s="40" t="str" cm="1">
        <f t="array" ref="V7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0" s="15" t="str">
        <f>_xlfn.LET(_xlpm.var,MitarbeiterFTE[[#This Row],[Name]]&amp;"|"&amp;MitarbeiterFTE[[#This Row],[Vorhaben]]&amp;"|"&amp;MitarbeiterFTE[[#This Row],[Monat]]&amp;"|"&amp;MitarbeiterFTE[[#This Row],[Jahr]], IF(_xlpm.var="|||","input missing",_xlpm.var))</f>
        <v>input missing</v>
      </c>
      <c r="AB750" s="15" t="e">
        <f>_xlfn.LET(
_xlpm.start,DATE(MitarbeiterFTE[[#This Row],[Jahr]],MitarbeiterFTE[[#This Row],[Monat]],1),
_xlpm.end,EOMONTH(_xlpm.start,0),
NETWORKDAYS(_xlpm.start,_xlpm.end))</f>
        <v>#NUM!</v>
      </c>
      <c r="AC750" s="318" t="e">
        <f>MitarbeiterFTE[[#This Row],[BWD]]-MitarbeiterFTE[[#This Row],[Sum Abwesend]]</f>
        <v>#NUM!</v>
      </c>
      <c r="AD750" s="318">
        <f>SUMIFS(MitarbeiterFTE[BWD],MitarbeiterFTE[Jahr],MitarbeiterFTE[[#This Row],[Jahr]],MitarbeiterFTE[Name],MitarbeiterFTE[[#This Row],[Name]])</f>
        <v>0</v>
      </c>
      <c r="AE750" s="318">
        <f>SUMIFS(MitarbeiterFTE[NWD],MitarbeiterFTE[Jahr],MitarbeiterFTE[[#This Row],[Jahr]],MitarbeiterFTE[Name],MitarbeiterFTE[[#This Row],[Name]])</f>
        <v>0</v>
      </c>
      <c r="AF750" s="15" t="str">
        <f>IF(MitarbeiterFTE[[#This Row],[HS]]="ja",2,IF(MitarbeiterFTE[[#This Row],[Tech]]="ja",1,IF(MitarbeiterFTE[[#This Row],[Sonst]]="ja",0,"input missing")))</f>
        <v>input missing</v>
      </c>
      <c r="AG750" s="130"/>
      <c r="AH750" s="117"/>
      <c r="AI750" s="408"/>
      <c r="AJ750" s="404"/>
      <c r="AK750" s="412"/>
      <c r="AL750" s="15" cm="1">
        <f t="array" ref="AL7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0" s="15" t="str">
        <f>IF(Table6[[#This Row],[FT/WE]]=2,"",Table6[[#This Row],[Name]]&amp;Table6[[#This Row],[Tag]])</f>
        <v/>
      </c>
      <c r="AN750" s="117"/>
      <c r="AP750" s="14" t="str">
        <f t="shared" si="24"/>
        <v/>
      </c>
      <c r="AQ750" s="14" t="str">
        <f t="shared" si="25"/>
        <v/>
      </c>
    </row>
    <row r="751" spans="1:43" ht="14.5">
      <c r="A751" s="117"/>
      <c r="B751" s="201"/>
      <c r="C751" s="209"/>
      <c r="D751" s="210"/>
      <c r="E751" s="131"/>
      <c r="F751" s="132"/>
      <c r="G751" s="131"/>
      <c r="H751" s="117"/>
      <c r="I751" s="201"/>
      <c r="J751" s="201"/>
      <c r="K751" s="202"/>
      <c r="L751" s="202"/>
      <c r="M751" s="202"/>
      <c r="N751" s="201"/>
      <c r="O751" s="201"/>
      <c r="P751" s="202"/>
      <c r="Q751" s="202"/>
      <c r="R751" s="207"/>
      <c r="S751" s="204" t="e">
        <f>_xlfn.LET(
_xlpm.ausLJ,_xlfn.XLOOKUP(MitarbeiterFTE[[#This Row],[Name]]&amp;"|"&amp;MitarbeiterFTE[[#This Row],[Jahr]]&amp;"|"&amp;MitarbeiterFTE[[#This Row],[Monat]],#REF!,#REF!,"not found",0,1),
IF(_xlpm.ausLJ="not found","input missing",_xlpm.ausLJ))</f>
        <v>#REF!</v>
      </c>
      <c r="T751" s="204" t="e">
        <f>_xlfn.LET(
_xlpm.ausLJ,_xlfn.XLOOKUP(MitarbeiterFTE[[#This Row],[Name]]&amp;"|"&amp;MitarbeiterFTE[[#This Row],[Jahr]]&amp;"|"&amp;MitarbeiterFTE[[#This Row],[Monat]],#REF!,#REF!,"not found",0,1),
IF(_xlpm.ausLJ="not found","input missing",_xlpm.ausLJ))</f>
        <v>#REF!</v>
      </c>
      <c r="U751" s="205"/>
      <c r="V751" s="40" t="str" cm="1">
        <f t="array" ref="V7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1" s="15" t="str">
        <f>_xlfn.LET(_xlpm.var,MitarbeiterFTE[[#This Row],[Name]]&amp;"|"&amp;MitarbeiterFTE[[#This Row],[Vorhaben]]&amp;"|"&amp;MitarbeiterFTE[[#This Row],[Monat]]&amp;"|"&amp;MitarbeiterFTE[[#This Row],[Jahr]], IF(_xlpm.var="|||","input missing",_xlpm.var))</f>
        <v>input missing</v>
      </c>
      <c r="AB751" s="15" t="e">
        <f>_xlfn.LET(
_xlpm.start,DATE(MitarbeiterFTE[[#This Row],[Jahr]],MitarbeiterFTE[[#This Row],[Monat]],1),
_xlpm.end,EOMONTH(_xlpm.start,0),
NETWORKDAYS(_xlpm.start,_xlpm.end))</f>
        <v>#NUM!</v>
      </c>
      <c r="AC751" s="318" t="e">
        <f>MitarbeiterFTE[[#This Row],[BWD]]-MitarbeiterFTE[[#This Row],[Sum Abwesend]]</f>
        <v>#NUM!</v>
      </c>
      <c r="AD751" s="318">
        <f>SUMIFS(MitarbeiterFTE[BWD],MitarbeiterFTE[Jahr],MitarbeiterFTE[[#This Row],[Jahr]],MitarbeiterFTE[Name],MitarbeiterFTE[[#This Row],[Name]])</f>
        <v>0</v>
      </c>
      <c r="AE751" s="318">
        <f>SUMIFS(MitarbeiterFTE[NWD],MitarbeiterFTE[Jahr],MitarbeiterFTE[[#This Row],[Jahr]],MitarbeiterFTE[Name],MitarbeiterFTE[[#This Row],[Name]])</f>
        <v>0</v>
      </c>
      <c r="AF751" s="15" t="str">
        <f>IF(MitarbeiterFTE[[#This Row],[HS]]="ja",2,IF(MitarbeiterFTE[[#This Row],[Tech]]="ja",1,IF(MitarbeiterFTE[[#This Row],[Sonst]]="ja",0,"input missing")))</f>
        <v>input missing</v>
      </c>
      <c r="AG751" s="130"/>
      <c r="AH751" s="117"/>
      <c r="AI751" s="408"/>
      <c r="AJ751" s="404"/>
      <c r="AK751" s="412"/>
      <c r="AL751" s="15" cm="1">
        <f t="array" ref="AL7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1" s="15" t="str">
        <f>IF(Table6[[#This Row],[FT/WE]]=2,"",Table6[[#This Row],[Name]]&amp;Table6[[#This Row],[Tag]])</f>
        <v/>
      </c>
      <c r="AN751" s="117"/>
      <c r="AP751" s="14" t="str">
        <f t="shared" si="24"/>
        <v/>
      </c>
      <c r="AQ751" s="14" t="str">
        <f t="shared" si="25"/>
        <v/>
      </c>
    </row>
    <row r="752" spans="1:43" ht="14.5">
      <c r="A752" s="117"/>
      <c r="B752" s="201"/>
      <c r="C752" s="209"/>
      <c r="D752" s="210"/>
      <c r="E752" s="131"/>
      <c r="F752" s="132"/>
      <c r="G752" s="131"/>
      <c r="H752" s="117"/>
      <c r="I752" s="201"/>
      <c r="J752" s="201"/>
      <c r="K752" s="202"/>
      <c r="L752" s="202"/>
      <c r="M752" s="202"/>
      <c r="N752" s="201"/>
      <c r="O752" s="201"/>
      <c r="P752" s="202"/>
      <c r="Q752" s="202"/>
      <c r="R752" s="207"/>
      <c r="S752" s="204" t="e">
        <f>_xlfn.LET(
_xlpm.ausLJ,_xlfn.XLOOKUP(MitarbeiterFTE[[#This Row],[Name]]&amp;"|"&amp;MitarbeiterFTE[[#This Row],[Jahr]]&amp;"|"&amp;MitarbeiterFTE[[#This Row],[Monat]],#REF!,#REF!,"not found",0,1),
IF(_xlpm.ausLJ="not found","input missing",_xlpm.ausLJ))</f>
        <v>#REF!</v>
      </c>
      <c r="T752" s="204" t="e">
        <f>_xlfn.LET(
_xlpm.ausLJ,_xlfn.XLOOKUP(MitarbeiterFTE[[#This Row],[Name]]&amp;"|"&amp;MitarbeiterFTE[[#This Row],[Jahr]]&amp;"|"&amp;MitarbeiterFTE[[#This Row],[Monat]],#REF!,#REF!,"not found",0,1),
IF(_xlpm.ausLJ="not found","input missing",_xlpm.ausLJ))</f>
        <v>#REF!</v>
      </c>
      <c r="U752" s="205"/>
      <c r="V752" s="40" t="str" cm="1">
        <f t="array" ref="V7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2" s="15" t="str">
        <f>_xlfn.LET(_xlpm.var,MitarbeiterFTE[[#This Row],[Name]]&amp;"|"&amp;MitarbeiterFTE[[#This Row],[Vorhaben]]&amp;"|"&amp;MitarbeiterFTE[[#This Row],[Monat]]&amp;"|"&amp;MitarbeiterFTE[[#This Row],[Jahr]], IF(_xlpm.var="|||","input missing",_xlpm.var))</f>
        <v>input missing</v>
      </c>
      <c r="AB752" s="15" t="e">
        <f>_xlfn.LET(
_xlpm.start,DATE(MitarbeiterFTE[[#This Row],[Jahr]],MitarbeiterFTE[[#This Row],[Monat]],1),
_xlpm.end,EOMONTH(_xlpm.start,0),
NETWORKDAYS(_xlpm.start,_xlpm.end))</f>
        <v>#NUM!</v>
      </c>
      <c r="AC752" s="318" t="e">
        <f>MitarbeiterFTE[[#This Row],[BWD]]-MitarbeiterFTE[[#This Row],[Sum Abwesend]]</f>
        <v>#NUM!</v>
      </c>
      <c r="AD752" s="318">
        <f>SUMIFS(MitarbeiterFTE[BWD],MitarbeiterFTE[Jahr],MitarbeiterFTE[[#This Row],[Jahr]],MitarbeiterFTE[Name],MitarbeiterFTE[[#This Row],[Name]])</f>
        <v>0</v>
      </c>
      <c r="AE752" s="318">
        <f>SUMIFS(MitarbeiterFTE[NWD],MitarbeiterFTE[Jahr],MitarbeiterFTE[[#This Row],[Jahr]],MitarbeiterFTE[Name],MitarbeiterFTE[[#This Row],[Name]])</f>
        <v>0</v>
      </c>
      <c r="AF752" s="15" t="str">
        <f>IF(MitarbeiterFTE[[#This Row],[HS]]="ja",2,IF(MitarbeiterFTE[[#This Row],[Tech]]="ja",1,IF(MitarbeiterFTE[[#This Row],[Sonst]]="ja",0,"input missing")))</f>
        <v>input missing</v>
      </c>
      <c r="AG752" s="130"/>
      <c r="AH752" s="117"/>
      <c r="AI752" s="408"/>
      <c r="AJ752" s="404"/>
      <c r="AK752" s="412"/>
      <c r="AL752" s="15" cm="1">
        <f t="array" ref="AL7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2" s="15" t="str">
        <f>IF(Table6[[#This Row],[FT/WE]]=2,"",Table6[[#This Row],[Name]]&amp;Table6[[#This Row],[Tag]])</f>
        <v/>
      </c>
      <c r="AN752" s="117"/>
      <c r="AP752" s="14" t="str">
        <f t="shared" si="24"/>
        <v/>
      </c>
      <c r="AQ752" s="14" t="str">
        <f t="shared" si="25"/>
        <v/>
      </c>
    </row>
    <row r="753" spans="1:43" ht="14.5">
      <c r="A753" s="117"/>
      <c r="B753" s="201"/>
      <c r="C753" s="209"/>
      <c r="D753" s="210"/>
      <c r="E753" s="131"/>
      <c r="F753" s="132"/>
      <c r="G753" s="131"/>
      <c r="H753" s="117"/>
      <c r="I753" s="201"/>
      <c r="J753" s="201"/>
      <c r="K753" s="202"/>
      <c r="L753" s="202"/>
      <c r="M753" s="202"/>
      <c r="N753" s="201"/>
      <c r="O753" s="201"/>
      <c r="P753" s="202"/>
      <c r="Q753" s="202"/>
      <c r="R753" s="207"/>
      <c r="S753" s="204" t="e">
        <f>_xlfn.LET(
_xlpm.ausLJ,_xlfn.XLOOKUP(MitarbeiterFTE[[#This Row],[Name]]&amp;"|"&amp;MitarbeiterFTE[[#This Row],[Jahr]]&amp;"|"&amp;MitarbeiterFTE[[#This Row],[Monat]],#REF!,#REF!,"not found",0,1),
IF(_xlpm.ausLJ="not found","input missing",_xlpm.ausLJ))</f>
        <v>#REF!</v>
      </c>
      <c r="T753" s="204" t="e">
        <f>_xlfn.LET(
_xlpm.ausLJ,_xlfn.XLOOKUP(MitarbeiterFTE[[#This Row],[Name]]&amp;"|"&amp;MitarbeiterFTE[[#This Row],[Jahr]]&amp;"|"&amp;MitarbeiterFTE[[#This Row],[Monat]],#REF!,#REF!,"not found",0,1),
IF(_xlpm.ausLJ="not found","input missing",_xlpm.ausLJ))</f>
        <v>#REF!</v>
      </c>
      <c r="U753" s="205"/>
      <c r="V753" s="40" t="str" cm="1">
        <f t="array" ref="V7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3" s="15" t="str">
        <f>_xlfn.LET(_xlpm.var,MitarbeiterFTE[[#This Row],[Name]]&amp;"|"&amp;MitarbeiterFTE[[#This Row],[Vorhaben]]&amp;"|"&amp;MitarbeiterFTE[[#This Row],[Monat]]&amp;"|"&amp;MitarbeiterFTE[[#This Row],[Jahr]], IF(_xlpm.var="|||","input missing",_xlpm.var))</f>
        <v>input missing</v>
      </c>
      <c r="AB753" s="15" t="e">
        <f>_xlfn.LET(
_xlpm.start,DATE(MitarbeiterFTE[[#This Row],[Jahr]],MitarbeiterFTE[[#This Row],[Monat]],1),
_xlpm.end,EOMONTH(_xlpm.start,0),
NETWORKDAYS(_xlpm.start,_xlpm.end))</f>
        <v>#NUM!</v>
      </c>
      <c r="AC753" s="318" t="e">
        <f>MitarbeiterFTE[[#This Row],[BWD]]-MitarbeiterFTE[[#This Row],[Sum Abwesend]]</f>
        <v>#NUM!</v>
      </c>
      <c r="AD753" s="318">
        <f>SUMIFS(MitarbeiterFTE[BWD],MitarbeiterFTE[Jahr],MitarbeiterFTE[[#This Row],[Jahr]],MitarbeiterFTE[Name],MitarbeiterFTE[[#This Row],[Name]])</f>
        <v>0</v>
      </c>
      <c r="AE753" s="318">
        <f>SUMIFS(MitarbeiterFTE[NWD],MitarbeiterFTE[Jahr],MitarbeiterFTE[[#This Row],[Jahr]],MitarbeiterFTE[Name],MitarbeiterFTE[[#This Row],[Name]])</f>
        <v>0</v>
      </c>
      <c r="AF753" s="15" t="str">
        <f>IF(MitarbeiterFTE[[#This Row],[HS]]="ja",2,IF(MitarbeiterFTE[[#This Row],[Tech]]="ja",1,IF(MitarbeiterFTE[[#This Row],[Sonst]]="ja",0,"input missing")))</f>
        <v>input missing</v>
      </c>
      <c r="AG753" s="130"/>
      <c r="AH753" s="117"/>
      <c r="AI753" s="408"/>
      <c r="AJ753" s="404"/>
      <c r="AK753" s="412"/>
      <c r="AL753" s="15" cm="1">
        <f t="array" ref="AL7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3" s="15" t="str">
        <f>IF(Table6[[#This Row],[FT/WE]]=2,"",Table6[[#This Row],[Name]]&amp;Table6[[#This Row],[Tag]])</f>
        <v/>
      </c>
      <c r="AN753" s="117"/>
      <c r="AP753" s="14" t="str">
        <f t="shared" si="24"/>
        <v/>
      </c>
      <c r="AQ753" s="14" t="str">
        <f t="shared" si="25"/>
        <v/>
      </c>
    </row>
    <row r="754" spans="1:43" ht="14.5">
      <c r="A754" s="117"/>
      <c r="B754" s="201"/>
      <c r="C754" s="209"/>
      <c r="D754" s="210"/>
      <c r="E754" s="131"/>
      <c r="F754" s="132"/>
      <c r="G754" s="131"/>
      <c r="H754" s="117"/>
      <c r="I754" s="201"/>
      <c r="J754" s="201"/>
      <c r="K754" s="202"/>
      <c r="L754" s="202"/>
      <c r="M754" s="202"/>
      <c r="N754" s="201"/>
      <c r="O754" s="201"/>
      <c r="P754" s="202"/>
      <c r="Q754" s="202"/>
      <c r="R754" s="207"/>
      <c r="S754" s="204" t="e">
        <f>_xlfn.LET(
_xlpm.ausLJ,_xlfn.XLOOKUP(MitarbeiterFTE[[#This Row],[Name]]&amp;"|"&amp;MitarbeiterFTE[[#This Row],[Jahr]]&amp;"|"&amp;MitarbeiterFTE[[#This Row],[Monat]],#REF!,#REF!,"not found",0,1),
IF(_xlpm.ausLJ="not found","input missing",_xlpm.ausLJ))</f>
        <v>#REF!</v>
      </c>
      <c r="T754" s="204" t="e">
        <f>_xlfn.LET(
_xlpm.ausLJ,_xlfn.XLOOKUP(MitarbeiterFTE[[#This Row],[Name]]&amp;"|"&amp;MitarbeiterFTE[[#This Row],[Jahr]]&amp;"|"&amp;MitarbeiterFTE[[#This Row],[Monat]],#REF!,#REF!,"not found",0,1),
IF(_xlpm.ausLJ="not found","input missing",_xlpm.ausLJ))</f>
        <v>#REF!</v>
      </c>
      <c r="U754" s="205"/>
      <c r="V754" s="40" t="str" cm="1">
        <f t="array" ref="V7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4" s="15" t="str">
        <f>_xlfn.LET(_xlpm.var,MitarbeiterFTE[[#This Row],[Name]]&amp;"|"&amp;MitarbeiterFTE[[#This Row],[Vorhaben]]&amp;"|"&amp;MitarbeiterFTE[[#This Row],[Monat]]&amp;"|"&amp;MitarbeiterFTE[[#This Row],[Jahr]], IF(_xlpm.var="|||","input missing",_xlpm.var))</f>
        <v>input missing</v>
      </c>
      <c r="AB754" s="15" t="e">
        <f>_xlfn.LET(
_xlpm.start,DATE(MitarbeiterFTE[[#This Row],[Jahr]],MitarbeiterFTE[[#This Row],[Monat]],1),
_xlpm.end,EOMONTH(_xlpm.start,0),
NETWORKDAYS(_xlpm.start,_xlpm.end))</f>
        <v>#NUM!</v>
      </c>
      <c r="AC754" s="318" t="e">
        <f>MitarbeiterFTE[[#This Row],[BWD]]-MitarbeiterFTE[[#This Row],[Sum Abwesend]]</f>
        <v>#NUM!</v>
      </c>
      <c r="AD754" s="318">
        <f>SUMIFS(MitarbeiterFTE[BWD],MitarbeiterFTE[Jahr],MitarbeiterFTE[[#This Row],[Jahr]],MitarbeiterFTE[Name],MitarbeiterFTE[[#This Row],[Name]])</f>
        <v>0</v>
      </c>
      <c r="AE754" s="318">
        <f>SUMIFS(MitarbeiterFTE[NWD],MitarbeiterFTE[Jahr],MitarbeiterFTE[[#This Row],[Jahr]],MitarbeiterFTE[Name],MitarbeiterFTE[[#This Row],[Name]])</f>
        <v>0</v>
      </c>
      <c r="AF754" s="15" t="str">
        <f>IF(MitarbeiterFTE[[#This Row],[HS]]="ja",2,IF(MitarbeiterFTE[[#This Row],[Tech]]="ja",1,IF(MitarbeiterFTE[[#This Row],[Sonst]]="ja",0,"input missing")))</f>
        <v>input missing</v>
      </c>
      <c r="AG754" s="130"/>
      <c r="AH754" s="117"/>
      <c r="AI754" s="408"/>
      <c r="AJ754" s="404"/>
      <c r="AK754" s="412"/>
      <c r="AL754" s="15" cm="1">
        <f t="array" ref="AL7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4" s="15" t="str">
        <f>IF(Table6[[#This Row],[FT/WE]]=2,"",Table6[[#This Row],[Name]]&amp;Table6[[#This Row],[Tag]])</f>
        <v/>
      </c>
      <c r="AN754" s="117"/>
      <c r="AP754" s="14" t="str">
        <f t="shared" si="24"/>
        <v/>
      </c>
      <c r="AQ754" s="14" t="str">
        <f t="shared" si="25"/>
        <v/>
      </c>
    </row>
    <row r="755" spans="1:43" ht="14.5">
      <c r="A755" s="117"/>
      <c r="B755" s="201"/>
      <c r="C755" s="209"/>
      <c r="D755" s="210"/>
      <c r="E755" s="131"/>
      <c r="F755" s="132"/>
      <c r="G755" s="131"/>
      <c r="H755" s="117"/>
      <c r="I755" s="201"/>
      <c r="J755" s="201"/>
      <c r="K755" s="202"/>
      <c r="L755" s="202"/>
      <c r="M755" s="202"/>
      <c r="N755" s="201"/>
      <c r="O755" s="201"/>
      <c r="P755" s="202"/>
      <c r="Q755" s="202"/>
      <c r="R755" s="207"/>
      <c r="S755" s="204" t="e">
        <f>_xlfn.LET(
_xlpm.ausLJ,_xlfn.XLOOKUP(MitarbeiterFTE[[#This Row],[Name]]&amp;"|"&amp;MitarbeiterFTE[[#This Row],[Jahr]]&amp;"|"&amp;MitarbeiterFTE[[#This Row],[Monat]],#REF!,#REF!,"not found",0,1),
IF(_xlpm.ausLJ="not found","input missing",_xlpm.ausLJ))</f>
        <v>#REF!</v>
      </c>
      <c r="T755" s="204" t="e">
        <f>_xlfn.LET(
_xlpm.ausLJ,_xlfn.XLOOKUP(MitarbeiterFTE[[#This Row],[Name]]&amp;"|"&amp;MitarbeiterFTE[[#This Row],[Jahr]]&amp;"|"&amp;MitarbeiterFTE[[#This Row],[Monat]],#REF!,#REF!,"not found",0,1),
IF(_xlpm.ausLJ="not found","input missing",_xlpm.ausLJ))</f>
        <v>#REF!</v>
      </c>
      <c r="U755" s="205"/>
      <c r="V755" s="40" t="str" cm="1">
        <f t="array" ref="V7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5" s="15" t="str">
        <f>_xlfn.LET(_xlpm.var,MitarbeiterFTE[[#This Row],[Name]]&amp;"|"&amp;MitarbeiterFTE[[#This Row],[Vorhaben]]&amp;"|"&amp;MitarbeiterFTE[[#This Row],[Monat]]&amp;"|"&amp;MitarbeiterFTE[[#This Row],[Jahr]], IF(_xlpm.var="|||","input missing",_xlpm.var))</f>
        <v>input missing</v>
      </c>
      <c r="AB755" s="15" t="e">
        <f>_xlfn.LET(
_xlpm.start,DATE(MitarbeiterFTE[[#This Row],[Jahr]],MitarbeiterFTE[[#This Row],[Monat]],1),
_xlpm.end,EOMONTH(_xlpm.start,0),
NETWORKDAYS(_xlpm.start,_xlpm.end))</f>
        <v>#NUM!</v>
      </c>
      <c r="AC755" s="318" t="e">
        <f>MitarbeiterFTE[[#This Row],[BWD]]-MitarbeiterFTE[[#This Row],[Sum Abwesend]]</f>
        <v>#NUM!</v>
      </c>
      <c r="AD755" s="318">
        <f>SUMIFS(MitarbeiterFTE[BWD],MitarbeiterFTE[Jahr],MitarbeiterFTE[[#This Row],[Jahr]],MitarbeiterFTE[Name],MitarbeiterFTE[[#This Row],[Name]])</f>
        <v>0</v>
      </c>
      <c r="AE755" s="318">
        <f>SUMIFS(MitarbeiterFTE[NWD],MitarbeiterFTE[Jahr],MitarbeiterFTE[[#This Row],[Jahr]],MitarbeiterFTE[Name],MitarbeiterFTE[[#This Row],[Name]])</f>
        <v>0</v>
      </c>
      <c r="AF755" s="15" t="str">
        <f>IF(MitarbeiterFTE[[#This Row],[HS]]="ja",2,IF(MitarbeiterFTE[[#This Row],[Tech]]="ja",1,IF(MitarbeiterFTE[[#This Row],[Sonst]]="ja",0,"input missing")))</f>
        <v>input missing</v>
      </c>
      <c r="AG755" s="130"/>
      <c r="AH755" s="117"/>
      <c r="AI755" s="408"/>
      <c r="AJ755" s="404"/>
      <c r="AK755" s="412"/>
      <c r="AL755" s="15" cm="1">
        <f t="array" ref="AL7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5" s="15" t="str">
        <f>IF(Table6[[#This Row],[FT/WE]]=2,"",Table6[[#This Row],[Name]]&amp;Table6[[#This Row],[Tag]])</f>
        <v/>
      </c>
      <c r="AN755" s="117"/>
      <c r="AP755" s="14" t="str">
        <f t="shared" si="24"/>
        <v/>
      </c>
      <c r="AQ755" s="14" t="str">
        <f t="shared" si="25"/>
        <v/>
      </c>
    </row>
    <row r="756" spans="1:43" ht="14.5">
      <c r="A756" s="117"/>
      <c r="B756" s="201"/>
      <c r="C756" s="209"/>
      <c r="D756" s="210"/>
      <c r="E756" s="131"/>
      <c r="F756" s="132"/>
      <c r="G756" s="131"/>
      <c r="H756" s="117"/>
      <c r="I756" s="201"/>
      <c r="J756" s="201"/>
      <c r="K756" s="202"/>
      <c r="L756" s="202"/>
      <c r="M756" s="202"/>
      <c r="N756" s="201"/>
      <c r="O756" s="201"/>
      <c r="P756" s="202"/>
      <c r="Q756" s="202"/>
      <c r="R756" s="207"/>
      <c r="S756" s="204" t="e">
        <f>_xlfn.LET(
_xlpm.ausLJ,_xlfn.XLOOKUP(MitarbeiterFTE[[#This Row],[Name]]&amp;"|"&amp;MitarbeiterFTE[[#This Row],[Jahr]]&amp;"|"&amp;MitarbeiterFTE[[#This Row],[Monat]],#REF!,#REF!,"not found",0,1),
IF(_xlpm.ausLJ="not found","input missing",_xlpm.ausLJ))</f>
        <v>#REF!</v>
      </c>
      <c r="T756" s="204" t="e">
        <f>_xlfn.LET(
_xlpm.ausLJ,_xlfn.XLOOKUP(MitarbeiterFTE[[#This Row],[Name]]&amp;"|"&amp;MitarbeiterFTE[[#This Row],[Jahr]]&amp;"|"&amp;MitarbeiterFTE[[#This Row],[Monat]],#REF!,#REF!,"not found",0,1),
IF(_xlpm.ausLJ="not found","input missing",_xlpm.ausLJ))</f>
        <v>#REF!</v>
      </c>
      <c r="U756" s="205"/>
      <c r="V756" s="40" t="str" cm="1">
        <f t="array" ref="V7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6" s="15" t="str">
        <f>_xlfn.LET(_xlpm.var,MitarbeiterFTE[[#This Row],[Name]]&amp;"|"&amp;MitarbeiterFTE[[#This Row],[Vorhaben]]&amp;"|"&amp;MitarbeiterFTE[[#This Row],[Monat]]&amp;"|"&amp;MitarbeiterFTE[[#This Row],[Jahr]], IF(_xlpm.var="|||","input missing",_xlpm.var))</f>
        <v>input missing</v>
      </c>
      <c r="AB756" s="15" t="e">
        <f>_xlfn.LET(
_xlpm.start,DATE(MitarbeiterFTE[[#This Row],[Jahr]],MitarbeiterFTE[[#This Row],[Monat]],1),
_xlpm.end,EOMONTH(_xlpm.start,0),
NETWORKDAYS(_xlpm.start,_xlpm.end))</f>
        <v>#NUM!</v>
      </c>
      <c r="AC756" s="318" t="e">
        <f>MitarbeiterFTE[[#This Row],[BWD]]-MitarbeiterFTE[[#This Row],[Sum Abwesend]]</f>
        <v>#NUM!</v>
      </c>
      <c r="AD756" s="318">
        <f>SUMIFS(MitarbeiterFTE[BWD],MitarbeiterFTE[Jahr],MitarbeiterFTE[[#This Row],[Jahr]],MitarbeiterFTE[Name],MitarbeiterFTE[[#This Row],[Name]])</f>
        <v>0</v>
      </c>
      <c r="AE756" s="318">
        <f>SUMIFS(MitarbeiterFTE[NWD],MitarbeiterFTE[Jahr],MitarbeiterFTE[[#This Row],[Jahr]],MitarbeiterFTE[Name],MitarbeiterFTE[[#This Row],[Name]])</f>
        <v>0</v>
      </c>
      <c r="AF756" s="15" t="str">
        <f>IF(MitarbeiterFTE[[#This Row],[HS]]="ja",2,IF(MitarbeiterFTE[[#This Row],[Tech]]="ja",1,IF(MitarbeiterFTE[[#This Row],[Sonst]]="ja",0,"input missing")))</f>
        <v>input missing</v>
      </c>
      <c r="AG756" s="130"/>
      <c r="AH756" s="117"/>
      <c r="AI756" s="408"/>
      <c r="AJ756" s="404"/>
      <c r="AK756" s="412"/>
      <c r="AL756" s="15" cm="1">
        <f t="array" ref="AL7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6" s="15" t="str">
        <f>IF(Table6[[#This Row],[FT/WE]]=2,"",Table6[[#This Row],[Name]]&amp;Table6[[#This Row],[Tag]])</f>
        <v/>
      </c>
      <c r="AN756" s="117"/>
      <c r="AP756" s="14" t="str">
        <f t="shared" si="24"/>
        <v/>
      </c>
      <c r="AQ756" s="14" t="str">
        <f t="shared" si="25"/>
        <v/>
      </c>
    </row>
    <row r="757" spans="1:43" ht="14.5">
      <c r="A757" s="117"/>
      <c r="B757" s="201"/>
      <c r="C757" s="209"/>
      <c r="D757" s="210"/>
      <c r="E757" s="131"/>
      <c r="F757" s="132"/>
      <c r="G757" s="131"/>
      <c r="H757" s="117"/>
      <c r="I757" s="201"/>
      <c r="J757" s="201"/>
      <c r="K757" s="202"/>
      <c r="L757" s="202"/>
      <c r="M757" s="202"/>
      <c r="N757" s="201"/>
      <c r="O757" s="201"/>
      <c r="P757" s="202"/>
      <c r="Q757" s="202"/>
      <c r="R757" s="207"/>
      <c r="S757" s="204" t="e">
        <f>_xlfn.LET(
_xlpm.ausLJ,_xlfn.XLOOKUP(MitarbeiterFTE[[#This Row],[Name]]&amp;"|"&amp;MitarbeiterFTE[[#This Row],[Jahr]]&amp;"|"&amp;MitarbeiterFTE[[#This Row],[Monat]],#REF!,#REF!,"not found",0,1),
IF(_xlpm.ausLJ="not found","input missing",_xlpm.ausLJ))</f>
        <v>#REF!</v>
      </c>
      <c r="T757" s="204" t="e">
        <f>_xlfn.LET(
_xlpm.ausLJ,_xlfn.XLOOKUP(MitarbeiterFTE[[#This Row],[Name]]&amp;"|"&amp;MitarbeiterFTE[[#This Row],[Jahr]]&amp;"|"&amp;MitarbeiterFTE[[#This Row],[Monat]],#REF!,#REF!,"not found",0,1),
IF(_xlpm.ausLJ="not found","input missing",_xlpm.ausLJ))</f>
        <v>#REF!</v>
      </c>
      <c r="U757" s="205"/>
      <c r="V757" s="40" t="str" cm="1">
        <f t="array" ref="V7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7" s="15" t="str">
        <f>_xlfn.LET(_xlpm.var,MitarbeiterFTE[[#This Row],[Name]]&amp;"|"&amp;MitarbeiterFTE[[#This Row],[Vorhaben]]&amp;"|"&amp;MitarbeiterFTE[[#This Row],[Monat]]&amp;"|"&amp;MitarbeiterFTE[[#This Row],[Jahr]], IF(_xlpm.var="|||","input missing",_xlpm.var))</f>
        <v>input missing</v>
      </c>
      <c r="AB757" s="15" t="e">
        <f>_xlfn.LET(
_xlpm.start,DATE(MitarbeiterFTE[[#This Row],[Jahr]],MitarbeiterFTE[[#This Row],[Monat]],1),
_xlpm.end,EOMONTH(_xlpm.start,0),
NETWORKDAYS(_xlpm.start,_xlpm.end))</f>
        <v>#NUM!</v>
      </c>
      <c r="AC757" s="318" t="e">
        <f>MitarbeiterFTE[[#This Row],[BWD]]-MitarbeiterFTE[[#This Row],[Sum Abwesend]]</f>
        <v>#NUM!</v>
      </c>
      <c r="AD757" s="318">
        <f>SUMIFS(MitarbeiterFTE[BWD],MitarbeiterFTE[Jahr],MitarbeiterFTE[[#This Row],[Jahr]],MitarbeiterFTE[Name],MitarbeiterFTE[[#This Row],[Name]])</f>
        <v>0</v>
      </c>
      <c r="AE757" s="318">
        <f>SUMIFS(MitarbeiterFTE[NWD],MitarbeiterFTE[Jahr],MitarbeiterFTE[[#This Row],[Jahr]],MitarbeiterFTE[Name],MitarbeiterFTE[[#This Row],[Name]])</f>
        <v>0</v>
      </c>
      <c r="AF757" s="15" t="str">
        <f>IF(MitarbeiterFTE[[#This Row],[HS]]="ja",2,IF(MitarbeiterFTE[[#This Row],[Tech]]="ja",1,IF(MitarbeiterFTE[[#This Row],[Sonst]]="ja",0,"input missing")))</f>
        <v>input missing</v>
      </c>
      <c r="AG757" s="130"/>
      <c r="AH757" s="117"/>
      <c r="AI757" s="408"/>
      <c r="AJ757" s="404"/>
      <c r="AK757" s="412"/>
      <c r="AL757" s="15" cm="1">
        <f t="array" ref="AL7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7" s="15" t="str">
        <f>IF(Table6[[#This Row],[FT/WE]]=2,"",Table6[[#This Row],[Name]]&amp;Table6[[#This Row],[Tag]])</f>
        <v/>
      </c>
      <c r="AN757" s="117"/>
      <c r="AP757" s="14" t="str">
        <f t="shared" si="24"/>
        <v/>
      </c>
      <c r="AQ757" s="14" t="str">
        <f t="shared" si="25"/>
        <v/>
      </c>
    </row>
    <row r="758" spans="1:43" ht="14.5">
      <c r="A758" s="117"/>
      <c r="B758" s="201"/>
      <c r="C758" s="209"/>
      <c r="D758" s="210"/>
      <c r="E758" s="131"/>
      <c r="F758" s="132"/>
      <c r="G758" s="131"/>
      <c r="H758" s="117"/>
      <c r="I758" s="201"/>
      <c r="J758" s="201"/>
      <c r="K758" s="202"/>
      <c r="L758" s="202"/>
      <c r="M758" s="202"/>
      <c r="N758" s="201"/>
      <c r="O758" s="201"/>
      <c r="P758" s="202"/>
      <c r="Q758" s="202"/>
      <c r="R758" s="207"/>
      <c r="S758" s="204" t="e">
        <f>_xlfn.LET(
_xlpm.ausLJ,_xlfn.XLOOKUP(MitarbeiterFTE[[#This Row],[Name]]&amp;"|"&amp;MitarbeiterFTE[[#This Row],[Jahr]]&amp;"|"&amp;MitarbeiterFTE[[#This Row],[Monat]],#REF!,#REF!,"not found",0,1),
IF(_xlpm.ausLJ="not found","input missing",_xlpm.ausLJ))</f>
        <v>#REF!</v>
      </c>
      <c r="T758" s="204" t="e">
        <f>_xlfn.LET(
_xlpm.ausLJ,_xlfn.XLOOKUP(MitarbeiterFTE[[#This Row],[Name]]&amp;"|"&amp;MitarbeiterFTE[[#This Row],[Jahr]]&amp;"|"&amp;MitarbeiterFTE[[#This Row],[Monat]],#REF!,#REF!,"not found",0,1),
IF(_xlpm.ausLJ="not found","input missing",_xlpm.ausLJ))</f>
        <v>#REF!</v>
      </c>
      <c r="U758" s="205"/>
      <c r="V758" s="40" t="str" cm="1">
        <f t="array" ref="V7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8" s="15" t="str">
        <f>_xlfn.LET(_xlpm.var,MitarbeiterFTE[[#This Row],[Name]]&amp;"|"&amp;MitarbeiterFTE[[#This Row],[Vorhaben]]&amp;"|"&amp;MitarbeiterFTE[[#This Row],[Monat]]&amp;"|"&amp;MitarbeiterFTE[[#This Row],[Jahr]], IF(_xlpm.var="|||","input missing",_xlpm.var))</f>
        <v>input missing</v>
      </c>
      <c r="AB758" s="15" t="e">
        <f>_xlfn.LET(
_xlpm.start,DATE(MitarbeiterFTE[[#This Row],[Jahr]],MitarbeiterFTE[[#This Row],[Monat]],1),
_xlpm.end,EOMONTH(_xlpm.start,0),
NETWORKDAYS(_xlpm.start,_xlpm.end))</f>
        <v>#NUM!</v>
      </c>
      <c r="AC758" s="318" t="e">
        <f>MitarbeiterFTE[[#This Row],[BWD]]-MitarbeiterFTE[[#This Row],[Sum Abwesend]]</f>
        <v>#NUM!</v>
      </c>
      <c r="AD758" s="318">
        <f>SUMIFS(MitarbeiterFTE[BWD],MitarbeiterFTE[Jahr],MitarbeiterFTE[[#This Row],[Jahr]],MitarbeiterFTE[Name],MitarbeiterFTE[[#This Row],[Name]])</f>
        <v>0</v>
      </c>
      <c r="AE758" s="318">
        <f>SUMIFS(MitarbeiterFTE[NWD],MitarbeiterFTE[Jahr],MitarbeiterFTE[[#This Row],[Jahr]],MitarbeiterFTE[Name],MitarbeiterFTE[[#This Row],[Name]])</f>
        <v>0</v>
      </c>
      <c r="AF758" s="15" t="str">
        <f>IF(MitarbeiterFTE[[#This Row],[HS]]="ja",2,IF(MitarbeiterFTE[[#This Row],[Tech]]="ja",1,IF(MitarbeiterFTE[[#This Row],[Sonst]]="ja",0,"input missing")))</f>
        <v>input missing</v>
      </c>
      <c r="AG758" s="130"/>
      <c r="AH758" s="117"/>
      <c r="AI758" s="408"/>
      <c r="AJ758" s="404"/>
      <c r="AK758" s="412"/>
      <c r="AL758" s="15" cm="1">
        <f t="array" ref="AL7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8" s="15" t="str">
        <f>IF(Table6[[#This Row],[FT/WE]]=2,"",Table6[[#This Row],[Name]]&amp;Table6[[#This Row],[Tag]])</f>
        <v/>
      </c>
      <c r="AN758" s="117"/>
      <c r="AP758" s="14" t="str">
        <f t="shared" si="24"/>
        <v/>
      </c>
      <c r="AQ758" s="14" t="str">
        <f t="shared" si="25"/>
        <v/>
      </c>
    </row>
    <row r="759" spans="1:43" ht="14.5">
      <c r="A759" s="117"/>
      <c r="B759" s="201"/>
      <c r="C759" s="209"/>
      <c r="D759" s="210"/>
      <c r="E759" s="131"/>
      <c r="F759" s="132"/>
      <c r="G759" s="131"/>
      <c r="H759" s="117"/>
      <c r="I759" s="201"/>
      <c r="J759" s="201"/>
      <c r="K759" s="202"/>
      <c r="L759" s="202"/>
      <c r="M759" s="202"/>
      <c r="N759" s="201"/>
      <c r="O759" s="201"/>
      <c r="P759" s="202"/>
      <c r="Q759" s="202"/>
      <c r="R759" s="207"/>
      <c r="S759" s="204" t="e">
        <f>_xlfn.LET(
_xlpm.ausLJ,_xlfn.XLOOKUP(MitarbeiterFTE[[#This Row],[Name]]&amp;"|"&amp;MitarbeiterFTE[[#This Row],[Jahr]]&amp;"|"&amp;MitarbeiterFTE[[#This Row],[Monat]],#REF!,#REF!,"not found",0,1),
IF(_xlpm.ausLJ="not found","input missing",_xlpm.ausLJ))</f>
        <v>#REF!</v>
      </c>
      <c r="T759" s="204" t="e">
        <f>_xlfn.LET(
_xlpm.ausLJ,_xlfn.XLOOKUP(MitarbeiterFTE[[#This Row],[Name]]&amp;"|"&amp;MitarbeiterFTE[[#This Row],[Jahr]]&amp;"|"&amp;MitarbeiterFTE[[#This Row],[Monat]],#REF!,#REF!,"not found",0,1),
IF(_xlpm.ausLJ="not found","input missing",_xlpm.ausLJ))</f>
        <v>#REF!</v>
      </c>
      <c r="U759" s="205"/>
      <c r="V759" s="40" t="str" cm="1">
        <f t="array" ref="V7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59" s="15" t="str">
        <f>_xlfn.LET(_xlpm.var,MitarbeiterFTE[[#This Row],[Name]]&amp;"|"&amp;MitarbeiterFTE[[#This Row],[Vorhaben]]&amp;"|"&amp;MitarbeiterFTE[[#This Row],[Monat]]&amp;"|"&amp;MitarbeiterFTE[[#This Row],[Jahr]], IF(_xlpm.var="|||","input missing",_xlpm.var))</f>
        <v>input missing</v>
      </c>
      <c r="AB759" s="15" t="e">
        <f>_xlfn.LET(
_xlpm.start,DATE(MitarbeiterFTE[[#This Row],[Jahr]],MitarbeiterFTE[[#This Row],[Monat]],1),
_xlpm.end,EOMONTH(_xlpm.start,0),
NETWORKDAYS(_xlpm.start,_xlpm.end))</f>
        <v>#NUM!</v>
      </c>
      <c r="AC759" s="318" t="e">
        <f>MitarbeiterFTE[[#This Row],[BWD]]-MitarbeiterFTE[[#This Row],[Sum Abwesend]]</f>
        <v>#NUM!</v>
      </c>
      <c r="AD759" s="318">
        <f>SUMIFS(MitarbeiterFTE[BWD],MitarbeiterFTE[Jahr],MitarbeiterFTE[[#This Row],[Jahr]],MitarbeiterFTE[Name],MitarbeiterFTE[[#This Row],[Name]])</f>
        <v>0</v>
      </c>
      <c r="AE759" s="318">
        <f>SUMIFS(MitarbeiterFTE[NWD],MitarbeiterFTE[Jahr],MitarbeiterFTE[[#This Row],[Jahr]],MitarbeiterFTE[Name],MitarbeiterFTE[[#This Row],[Name]])</f>
        <v>0</v>
      </c>
      <c r="AF759" s="15" t="str">
        <f>IF(MitarbeiterFTE[[#This Row],[HS]]="ja",2,IF(MitarbeiterFTE[[#This Row],[Tech]]="ja",1,IF(MitarbeiterFTE[[#This Row],[Sonst]]="ja",0,"input missing")))</f>
        <v>input missing</v>
      </c>
      <c r="AG759" s="130"/>
      <c r="AH759" s="117"/>
      <c r="AI759" s="408"/>
      <c r="AJ759" s="404"/>
      <c r="AK759" s="412"/>
      <c r="AL759" s="15" cm="1">
        <f t="array" ref="AL7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59" s="15" t="str">
        <f>IF(Table6[[#This Row],[FT/WE]]=2,"",Table6[[#This Row],[Name]]&amp;Table6[[#This Row],[Tag]])</f>
        <v/>
      </c>
      <c r="AN759" s="117"/>
      <c r="AP759" s="14" t="str">
        <f t="shared" si="24"/>
        <v/>
      </c>
      <c r="AQ759" s="14" t="str">
        <f t="shared" si="25"/>
        <v/>
      </c>
    </row>
    <row r="760" spans="1:43" ht="14.5">
      <c r="A760" s="117"/>
      <c r="B760" s="201"/>
      <c r="C760" s="209"/>
      <c r="D760" s="210"/>
      <c r="E760" s="131"/>
      <c r="F760" s="132"/>
      <c r="G760" s="131"/>
      <c r="H760" s="117"/>
      <c r="I760" s="201"/>
      <c r="J760" s="201"/>
      <c r="K760" s="202"/>
      <c r="L760" s="202"/>
      <c r="M760" s="202"/>
      <c r="N760" s="201"/>
      <c r="O760" s="201"/>
      <c r="P760" s="202"/>
      <c r="Q760" s="202"/>
      <c r="R760" s="207"/>
      <c r="S760" s="204" t="e">
        <f>_xlfn.LET(
_xlpm.ausLJ,_xlfn.XLOOKUP(MitarbeiterFTE[[#This Row],[Name]]&amp;"|"&amp;MitarbeiterFTE[[#This Row],[Jahr]]&amp;"|"&amp;MitarbeiterFTE[[#This Row],[Monat]],#REF!,#REF!,"not found",0,1),
IF(_xlpm.ausLJ="not found","input missing",_xlpm.ausLJ))</f>
        <v>#REF!</v>
      </c>
      <c r="T760" s="204" t="e">
        <f>_xlfn.LET(
_xlpm.ausLJ,_xlfn.XLOOKUP(MitarbeiterFTE[[#This Row],[Name]]&amp;"|"&amp;MitarbeiterFTE[[#This Row],[Jahr]]&amp;"|"&amp;MitarbeiterFTE[[#This Row],[Monat]],#REF!,#REF!,"not found",0,1),
IF(_xlpm.ausLJ="not found","input missing",_xlpm.ausLJ))</f>
        <v>#REF!</v>
      </c>
      <c r="U760" s="205"/>
      <c r="V760" s="40" t="str" cm="1">
        <f t="array" ref="V7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0" s="15" t="str">
        <f>_xlfn.LET(_xlpm.var,MitarbeiterFTE[[#This Row],[Name]]&amp;"|"&amp;MitarbeiterFTE[[#This Row],[Vorhaben]]&amp;"|"&amp;MitarbeiterFTE[[#This Row],[Monat]]&amp;"|"&amp;MitarbeiterFTE[[#This Row],[Jahr]], IF(_xlpm.var="|||","input missing",_xlpm.var))</f>
        <v>input missing</v>
      </c>
      <c r="AB760" s="15" t="e">
        <f>_xlfn.LET(
_xlpm.start,DATE(MitarbeiterFTE[[#This Row],[Jahr]],MitarbeiterFTE[[#This Row],[Monat]],1),
_xlpm.end,EOMONTH(_xlpm.start,0),
NETWORKDAYS(_xlpm.start,_xlpm.end))</f>
        <v>#NUM!</v>
      </c>
      <c r="AC760" s="318" t="e">
        <f>MitarbeiterFTE[[#This Row],[BWD]]-MitarbeiterFTE[[#This Row],[Sum Abwesend]]</f>
        <v>#NUM!</v>
      </c>
      <c r="AD760" s="318">
        <f>SUMIFS(MitarbeiterFTE[BWD],MitarbeiterFTE[Jahr],MitarbeiterFTE[[#This Row],[Jahr]],MitarbeiterFTE[Name],MitarbeiterFTE[[#This Row],[Name]])</f>
        <v>0</v>
      </c>
      <c r="AE760" s="318">
        <f>SUMIFS(MitarbeiterFTE[NWD],MitarbeiterFTE[Jahr],MitarbeiterFTE[[#This Row],[Jahr]],MitarbeiterFTE[Name],MitarbeiterFTE[[#This Row],[Name]])</f>
        <v>0</v>
      </c>
      <c r="AF760" s="15" t="str">
        <f>IF(MitarbeiterFTE[[#This Row],[HS]]="ja",2,IF(MitarbeiterFTE[[#This Row],[Tech]]="ja",1,IF(MitarbeiterFTE[[#This Row],[Sonst]]="ja",0,"input missing")))</f>
        <v>input missing</v>
      </c>
      <c r="AG760" s="130"/>
      <c r="AH760" s="117"/>
      <c r="AI760" s="408"/>
      <c r="AJ760" s="404"/>
      <c r="AK760" s="412"/>
      <c r="AL760" s="15" cm="1">
        <f t="array" ref="AL7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0" s="15" t="str">
        <f>IF(Table6[[#This Row],[FT/WE]]=2,"",Table6[[#This Row],[Name]]&amp;Table6[[#This Row],[Tag]])</f>
        <v/>
      </c>
      <c r="AN760" s="117"/>
      <c r="AP760" s="14" t="str">
        <f t="shared" si="24"/>
        <v/>
      </c>
      <c r="AQ760" s="14" t="str">
        <f t="shared" si="25"/>
        <v/>
      </c>
    </row>
    <row r="761" spans="1:43" ht="14.5">
      <c r="A761" s="117"/>
      <c r="B761" s="201"/>
      <c r="C761" s="209"/>
      <c r="D761" s="210"/>
      <c r="E761" s="131"/>
      <c r="F761" s="132"/>
      <c r="G761" s="131"/>
      <c r="H761" s="117"/>
      <c r="I761" s="201"/>
      <c r="J761" s="201"/>
      <c r="K761" s="202"/>
      <c r="L761" s="202"/>
      <c r="M761" s="202"/>
      <c r="N761" s="201"/>
      <c r="O761" s="201"/>
      <c r="P761" s="202"/>
      <c r="Q761" s="202"/>
      <c r="R761" s="207"/>
      <c r="S761" s="204" t="e">
        <f>_xlfn.LET(
_xlpm.ausLJ,_xlfn.XLOOKUP(MitarbeiterFTE[[#This Row],[Name]]&amp;"|"&amp;MitarbeiterFTE[[#This Row],[Jahr]]&amp;"|"&amp;MitarbeiterFTE[[#This Row],[Monat]],#REF!,#REF!,"not found",0,1),
IF(_xlpm.ausLJ="not found","input missing",_xlpm.ausLJ))</f>
        <v>#REF!</v>
      </c>
      <c r="T761" s="204" t="e">
        <f>_xlfn.LET(
_xlpm.ausLJ,_xlfn.XLOOKUP(MitarbeiterFTE[[#This Row],[Name]]&amp;"|"&amp;MitarbeiterFTE[[#This Row],[Jahr]]&amp;"|"&amp;MitarbeiterFTE[[#This Row],[Monat]],#REF!,#REF!,"not found",0,1),
IF(_xlpm.ausLJ="not found","input missing",_xlpm.ausLJ))</f>
        <v>#REF!</v>
      </c>
      <c r="U761" s="205"/>
      <c r="V761" s="40" t="str" cm="1">
        <f t="array" ref="V7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1" s="15" t="str">
        <f>_xlfn.LET(_xlpm.var,MitarbeiterFTE[[#This Row],[Name]]&amp;"|"&amp;MitarbeiterFTE[[#This Row],[Vorhaben]]&amp;"|"&amp;MitarbeiterFTE[[#This Row],[Monat]]&amp;"|"&amp;MitarbeiterFTE[[#This Row],[Jahr]], IF(_xlpm.var="|||","input missing",_xlpm.var))</f>
        <v>input missing</v>
      </c>
      <c r="AB761" s="15" t="e">
        <f>_xlfn.LET(
_xlpm.start,DATE(MitarbeiterFTE[[#This Row],[Jahr]],MitarbeiterFTE[[#This Row],[Monat]],1),
_xlpm.end,EOMONTH(_xlpm.start,0),
NETWORKDAYS(_xlpm.start,_xlpm.end))</f>
        <v>#NUM!</v>
      </c>
      <c r="AC761" s="318" t="e">
        <f>MitarbeiterFTE[[#This Row],[BWD]]-MitarbeiterFTE[[#This Row],[Sum Abwesend]]</f>
        <v>#NUM!</v>
      </c>
      <c r="AD761" s="318">
        <f>SUMIFS(MitarbeiterFTE[BWD],MitarbeiterFTE[Jahr],MitarbeiterFTE[[#This Row],[Jahr]],MitarbeiterFTE[Name],MitarbeiterFTE[[#This Row],[Name]])</f>
        <v>0</v>
      </c>
      <c r="AE761" s="318">
        <f>SUMIFS(MitarbeiterFTE[NWD],MitarbeiterFTE[Jahr],MitarbeiterFTE[[#This Row],[Jahr]],MitarbeiterFTE[Name],MitarbeiterFTE[[#This Row],[Name]])</f>
        <v>0</v>
      </c>
      <c r="AF761" s="15" t="str">
        <f>IF(MitarbeiterFTE[[#This Row],[HS]]="ja",2,IF(MitarbeiterFTE[[#This Row],[Tech]]="ja",1,IF(MitarbeiterFTE[[#This Row],[Sonst]]="ja",0,"input missing")))</f>
        <v>input missing</v>
      </c>
      <c r="AG761" s="130"/>
      <c r="AH761" s="117"/>
      <c r="AI761" s="408"/>
      <c r="AJ761" s="404"/>
      <c r="AK761" s="412"/>
      <c r="AL761" s="15" cm="1">
        <f t="array" ref="AL7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1" s="15" t="str">
        <f>IF(Table6[[#This Row],[FT/WE]]=2,"",Table6[[#This Row],[Name]]&amp;Table6[[#This Row],[Tag]])</f>
        <v/>
      </c>
      <c r="AN761" s="117"/>
      <c r="AP761" s="14" t="str">
        <f t="shared" si="24"/>
        <v/>
      </c>
      <c r="AQ761" s="14" t="str">
        <f t="shared" si="25"/>
        <v/>
      </c>
    </row>
    <row r="762" spans="1:43" ht="14.5">
      <c r="A762" s="117"/>
      <c r="B762" s="201"/>
      <c r="C762" s="209"/>
      <c r="D762" s="210"/>
      <c r="E762" s="131"/>
      <c r="F762" s="132"/>
      <c r="G762" s="131"/>
      <c r="H762" s="117"/>
      <c r="I762" s="201"/>
      <c r="J762" s="201"/>
      <c r="K762" s="202"/>
      <c r="L762" s="202"/>
      <c r="M762" s="202"/>
      <c r="N762" s="201"/>
      <c r="O762" s="201"/>
      <c r="P762" s="202"/>
      <c r="Q762" s="202"/>
      <c r="R762" s="207"/>
      <c r="S762" s="204" t="e">
        <f>_xlfn.LET(
_xlpm.ausLJ,_xlfn.XLOOKUP(MitarbeiterFTE[[#This Row],[Name]]&amp;"|"&amp;MitarbeiterFTE[[#This Row],[Jahr]]&amp;"|"&amp;MitarbeiterFTE[[#This Row],[Monat]],#REF!,#REF!,"not found",0,1),
IF(_xlpm.ausLJ="not found","input missing",_xlpm.ausLJ))</f>
        <v>#REF!</v>
      </c>
      <c r="T762" s="204" t="e">
        <f>_xlfn.LET(
_xlpm.ausLJ,_xlfn.XLOOKUP(MitarbeiterFTE[[#This Row],[Name]]&amp;"|"&amp;MitarbeiterFTE[[#This Row],[Jahr]]&amp;"|"&amp;MitarbeiterFTE[[#This Row],[Monat]],#REF!,#REF!,"not found",0,1),
IF(_xlpm.ausLJ="not found","input missing",_xlpm.ausLJ))</f>
        <v>#REF!</v>
      </c>
      <c r="U762" s="205"/>
      <c r="V762" s="40" t="str" cm="1">
        <f t="array" ref="V7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2" s="15" t="str">
        <f>_xlfn.LET(_xlpm.var,MitarbeiterFTE[[#This Row],[Name]]&amp;"|"&amp;MitarbeiterFTE[[#This Row],[Vorhaben]]&amp;"|"&amp;MitarbeiterFTE[[#This Row],[Monat]]&amp;"|"&amp;MitarbeiterFTE[[#This Row],[Jahr]], IF(_xlpm.var="|||","input missing",_xlpm.var))</f>
        <v>input missing</v>
      </c>
      <c r="AB762" s="15" t="e">
        <f>_xlfn.LET(
_xlpm.start,DATE(MitarbeiterFTE[[#This Row],[Jahr]],MitarbeiterFTE[[#This Row],[Monat]],1),
_xlpm.end,EOMONTH(_xlpm.start,0),
NETWORKDAYS(_xlpm.start,_xlpm.end))</f>
        <v>#NUM!</v>
      </c>
      <c r="AC762" s="318" t="e">
        <f>MitarbeiterFTE[[#This Row],[BWD]]-MitarbeiterFTE[[#This Row],[Sum Abwesend]]</f>
        <v>#NUM!</v>
      </c>
      <c r="AD762" s="318">
        <f>SUMIFS(MitarbeiterFTE[BWD],MitarbeiterFTE[Jahr],MitarbeiterFTE[[#This Row],[Jahr]],MitarbeiterFTE[Name],MitarbeiterFTE[[#This Row],[Name]])</f>
        <v>0</v>
      </c>
      <c r="AE762" s="318">
        <f>SUMIFS(MitarbeiterFTE[NWD],MitarbeiterFTE[Jahr],MitarbeiterFTE[[#This Row],[Jahr]],MitarbeiterFTE[Name],MitarbeiterFTE[[#This Row],[Name]])</f>
        <v>0</v>
      </c>
      <c r="AF762" s="15" t="str">
        <f>IF(MitarbeiterFTE[[#This Row],[HS]]="ja",2,IF(MitarbeiterFTE[[#This Row],[Tech]]="ja",1,IF(MitarbeiterFTE[[#This Row],[Sonst]]="ja",0,"input missing")))</f>
        <v>input missing</v>
      </c>
      <c r="AG762" s="130"/>
      <c r="AH762" s="117"/>
      <c r="AI762" s="408"/>
      <c r="AJ762" s="404"/>
      <c r="AK762" s="412"/>
      <c r="AL762" s="15" cm="1">
        <f t="array" ref="AL7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2" s="15" t="str">
        <f>IF(Table6[[#This Row],[FT/WE]]=2,"",Table6[[#This Row],[Name]]&amp;Table6[[#This Row],[Tag]])</f>
        <v/>
      </c>
      <c r="AN762" s="117"/>
      <c r="AP762" s="14" t="str">
        <f t="shared" si="24"/>
        <v/>
      </c>
      <c r="AQ762" s="14" t="str">
        <f t="shared" si="25"/>
        <v/>
      </c>
    </row>
    <row r="763" spans="1:43" ht="14.5">
      <c r="A763" s="117"/>
      <c r="B763" s="201"/>
      <c r="C763" s="209"/>
      <c r="D763" s="210"/>
      <c r="E763" s="131"/>
      <c r="F763" s="132"/>
      <c r="G763" s="131"/>
      <c r="H763" s="117"/>
      <c r="I763" s="201"/>
      <c r="J763" s="201"/>
      <c r="K763" s="202"/>
      <c r="L763" s="202"/>
      <c r="M763" s="202"/>
      <c r="N763" s="201"/>
      <c r="O763" s="201"/>
      <c r="P763" s="202"/>
      <c r="Q763" s="202"/>
      <c r="R763" s="207"/>
      <c r="S763" s="204" t="e">
        <f>_xlfn.LET(
_xlpm.ausLJ,_xlfn.XLOOKUP(MitarbeiterFTE[[#This Row],[Name]]&amp;"|"&amp;MitarbeiterFTE[[#This Row],[Jahr]]&amp;"|"&amp;MitarbeiterFTE[[#This Row],[Monat]],#REF!,#REF!,"not found",0,1),
IF(_xlpm.ausLJ="not found","input missing",_xlpm.ausLJ))</f>
        <v>#REF!</v>
      </c>
      <c r="T763" s="204" t="e">
        <f>_xlfn.LET(
_xlpm.ausLJ,_xlfn.XLOOKUP(MitarbeiterFTE[[#This Row],[Name]]&amp;"|"&amp;MitarbeiterFTE[[#This Row],[Jahr]]&amp;"|"&amp;MitarbeiterFTE[[#This Row],[Monat]],#REF!,#REF!,"not found",0,1),
IF(_xlpm.ausLJ="not found","input missing",_xlpm.ausLJ))</f>
        <v>#REF!</v>
      </c>
      <c r="U763" s="205"/>
      <c r="V763" s="40" t="str" cm="1">
        <f t="array" ref="V7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3" s="15" t="str">
        <f>_xlfn.LET(_xlpm.var,MitarbeiterFTE[[#This Row],[Name]]&amp;"|"&amp;MitarbeiterFTE[[#This Row],[Vorhaben]]&amp;"|"&amp;MitarbeiterFTE[[#This Row],[Monat]]&amp;"|"&amp;MitarbeiterFTE[[#This Row],[Jahr]], IF(_xlpm.var="|||","input missing",_xlpm.var))</f>
        <v>input missing</v>
      </c>
      <c r="AB763" s="15" t="e">
        <f>_xlfn.LET(
_xlpm.start,DATE(MitarbeiterFTE[[#This Row],[Jahr]],MitarbeiterFTE[[#This Row],[Monat]],1),
_xlpm.end,EOMONTH(_xlpm.start,0),
NETWORKDAYS(_xlpm.start,_xlpm.end))</f>
        <v>#NUM!</v>
      </c>
      <c r="AC763" s="318" t="e">
        <f>MitarbeiterFTE[[#This Row],[BWD]]-MitarbeiterFTE[[#This Row],[Sum Abwesend]]</f>
        <v>#NUM!</v>
      </c>
      <c r="AD763" s="318">
        <f>SUMIFS(MitarbeiterFTE[BWD],MitarbeiterFTE[Jahr],MitarbeiterFTE[[#This Row],[Jahr]],MitarbeiterFTE[Name],MitarbeiterFTE[[#This Row],[Name]])</f>
        <v>0</v>
      </c>
      <c r="AE763" s="318">
        <f>SUMIFS(MitarbeiterFTE[NWD],MitarbeiterFTE[Jahr],MitarbeiterFTE[[#This Row],[Jahr]],MitarbeiterFTE[Name],MitarbeiterFTE[[#This Row],[Name]])</f>
        <v>0</v>
      </c>
      <c r="AF763" s="15" t="str">
        <f>IF(MitarbeiterFTE[[#This Row],[HS]]="ja",2,IF(MitarbeiterFTE[[#This Row],[Tech]]="ja",1,IF(MitarbeiterFTE[[#This Row],[Sonst]]="ja",0,"input missing")))</f>
        <v>input missing</v>
      </c>
      <c r="AG763" s="130"/>
      <c r="AH763" s="117"/>
      <c r="AI763" s="408"/>
      <c r="AJ763" s="404"/>
      <c r="AK763" s="412"/>
      <c r="AL763" s="15" cm="1">
        <f t="array" ref="AL7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3" s="15" t="str">
        <f>IF(Table6[[#This Row],[FT/WE]]=2,"",Table6[[#This Row],[Name]]&amp;Table6[[#This Row],[Tag]])</f>
        <v/>
      </c>
      <c r="AN763" s="117"/>
      <c r="AP763" s="14" t="str">
        <f t="shared" si="24"/>
        <v/>
      </c>
      <c r="AQ763" s="14" t="str">
        <f t="shared" si="25"/>
        <v/>
      </c>
    </row>
    <row r="764" spans="1:43" ht="14.5">
      <c r="A764" s="117"/>
      <c r="B764" s="201"/>
      <c r="C764" s="209"/>
      <c r="D764" s="210"/>
      <c r="E764" s="131"/>
      <c r="F764" s="132"/>
      <c r="G764" s="131"/>
      <c r="H764" s="117"/>
      <c r="I764" s="201"/>
      <c r="J764" s="201"/>
      <c r="K764" s="202"/>
      <c r="L764" s="202"/>
      <c r="M764" s="202"/>
      <c r="N764" s="201"/>
      <c r="O764" s="201"/>
      <c r="P764" s="202"/>
      <c r="Q764" s="202"/>
      <c r="R764" s="207"/>
      <c r="S764" s="204" t="e">
        <f>_xlfn.LET(
_xlpm.ausLJ,_xlfn.XLOOKUP(MitarbeiterFTE[[#This Row],[Name]]&amp;"|"&amp;MitarbeiterFTE[[#This Row],[Jahr]]&amp;"|"&amp;MitarbeiterFTE[[#This Row],[Monat]],#REF!,#REF!,"not found",0,1),
IF(_xlpm.ausLJ="not found","input missing",_xlpm.ausLJ))</f>
        <v>#REF!</v>
      </c>
      <c r="T764" s="204" t="e">
        <f>_xlfn.LET(
_xlpm.ausLJ,_xlfn.XLOOKUP(MitarbeiterFTE[[#This Row],[Name]]&amp;"|"&amp;MitarbeiterFTE[[#This Row],[Jahr]]&amp;"|"&amp;MitarbeiterFTE[[#This Row],[Monat]],#REF!,#REF!,"not found",0,1),
IF(_xlpm.ausLJ="not found","input missing",_xlpm.ausLJ))</f>
        <v>#REF!</v>
      </c>
      <c r="U764" s="205"/>
      <c r="V764" s="40" t="str" cm="1">
        <f t="array" ref="V7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4" s="15" t="str">
        <f>_xlfn.LET(_xlpm.var,MitarbeiterFTE[[#This Row],[Name]]&amp;"|"&amp;MitarbeiterFTE[[#This Row],[Vorhaben]]&amp;"|"&amp;MitarbeiterFTE[[#This Row],[Monat]]&amp;"|"&amp;MitarbeiterFTE[[#This Row],[Jahr]], IF(_xlpm.var="|||","input missing",_xlpm.var))</f>
        <v>input missing</v>
      </c>
      <c r="AB764" s="15" t="e">
        <f>_xlfn.LET(
_xlpm.start,DATE(MitarbeiterFTE[[#This Row],[Jahr]],MitarbeiterFTE[[#This Row],[Monat]],1),
_xlpm.end,EOMONTH(_xlpm.start,0),
NETWORKDAYS(_xlpm.start,_xlpm.end))</f>
        <v>#NUM!</v>
      </c>
      <c r="AC764" s="318" t="e">
        <f>MitarbeiterFTE[[#This Row],[BWD]]-MitarbeiterFTE[[#This Row],[Sum Abwesend]]</f>
        <v>#NUM!</v>
      </c>
      <c r="AD764" s="318">
        <f>SUMIFS(MitarbeiterFTE[BWD],MitarbeiterFTE[Jahr],MitarbeiterFTE[[#This Row],[Jahr]],MitarbeiterFTE[Name],MitarbeiterFTE[[#This Row],[Name]])</f>
        <v>0</v>
      </c>
      <c r="AE764" s="318">
        <f>SUMIFS(MitarbeiterFTE[NWD],MitarbeiterFTE[Jahr],MitarbeiterFTE[[#This Row],[Jahr]],MitarbeiterFTE[Name],MitarbeiterFTE[[#This Row],[Name]])</f>
        <v>0</v>
      </c>
      <c r="AF764" s="15" t="str">
        <f>IF(MitarbeiterFTE[[#This Row],[HS]]="ja",2,IF(MitarbeiterFTE[[#This Row],[Tech]]="ja",1,IF(MitarbeiterFTE[[#This Row],[Sonst]]="ja",0,"input missing")))</f>
        <v>input missing</v>
      </c>
      <c r="AG764" s="130"/>
      <c r="AH764" s="117"/>
      <c r="AI764" s="408"/>
      <c r="AJ764" s="404"/>
      <c r="AK764" s="412"/>
      <c r="AL764" s="15" cm="1">
        <f t="array" ref="AL7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4" s="15" t="str">
        <f>IF(Table6[[#This Row],[FT/WE]]=2,"",Table6[[#This Row],[Name]]&amp;Table6[[#This Row],[Tag]])</f>
        <v/>
      </c>
      <c r="AN764" s="117"/>
      <c r="AP764" s="14" t="str">
        <f t="shared" si="24"/>
        <v/>
      </c>
      <c r="AQ764" s="14" t="str">
        <f t="shared" si="25"/>
        <v/>
      </c>
    </row>
    <row r="765" spans="1:43" ht="14.5">
      <c r="A765" s="117"/>
      <c r="B765" s="201"/>
      <c r="C765" s="209"/>
      <c r="D765" s="210"/>
      <c r="E765" s="131"/>
      <c r="F765" s="132"/>
      <c r="G765" s="131"/>
      <c r="H765" s="117"/>
      <c r="I765" s="201"/>
      <c r="J765" s="201"/>
      <c r="K765" s="202"/>
      <c r="L765" s="202"/>
      <c r="M765" s="202"/>
      <c r="N765" s="201"/>
      <c r="O765" s="201"/>
      <c r="P765" s="202"/>
      <c r="Q765" s="202"/>
      <c r="R765" s="207"/>
      <c r="S765" s="204" t="e">
        <f>_xlfn.LET(
_xlpm.ausLJ,_xlfn.XLOOKUP(MitarbeiterFTE[[#This Row],[Name]]&amp;"|"&amp;MitarbeiterFTE[[#This Row],[Jahr]]&amp;"|"&amp;MitarbeiterFTE[[#This Row],[Monat]],#REF!,#REF!,"not found",0,1),
IF(_xlpm.ausLJ="not found","input missing",_xlpm.ausLJ))</f>
        <v>#REF!</v>
      </c>
      <c r="T765" s="204" t="e">
        <f>_xlfn.LET(
_xlpm.ausLJ,_xlfn.XLOOKUP(MitarbeiterFTE[[#This Row],[Name]]&amp;"|"&amp;MitarbeiterFTE[[#This Row],[Jahr]]&amp;"|"&amp;MitarbeiterFTE[[#This Row],[Monat]],#REF!,#REF!,"not found",0,1),
IF(_xlpm.ausLJ="not found","input missing",_xlpm.ausLJ))</f>
        <v>#REF!</v>
      </c>
      <c r="U765" s="205"/>
      <c r="V765" s="40" t="str" cm="1">
        <f t="array" ref="V7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5" s="15" t="str">
        <f>_xlfn.LET(_xlpm.var,MitarbeiterFTE[[#This Row],[Name]]&amp;"|"&amp;MitarbeiterFTE[[#This Row],[Vorhaben]]&amp;"|"&amp;MitarbeiterFTE[[#This Row],[Monat]]&amp;"|"&amp;MitarbeiterFTE[[#This Row],[Jahr]], IF(_xlpm.var="|||","input missing",_xlpm.var))</f>
        <v>input missing</v>
      </c>
      <c r="AB765" s="15" t="e">
        <f>_xlfn.LET(
_xlpm.start,DATE(MitarbeiterFTE[[#This Row],[Jahr]],MitarbeiterFTE[[#This Row],[Monat]],1),
_xlpm.end,EOMONTH(_xlpm.start,0),
NETWORKDAYS(_xlpm.start,_xlpm.end))</f>
        <v>#NUM!</v>
      </c>
      <c r="AC765" s="318" t="e">
        <f>MitarbeiterFTE[[#This Row],[BWD]]-MitarbeiterFTE[[#This Row],[Sum Abwesend]]</f>
        <v>#NUM!</v>
      </c>
      <c r="AD765" s="318">
        <f>SUMIFS(MitarbeiterFTE[BWD],MitarbeiterFTE[Jahr],MitarbeiterFTE[[#This Row],[Jahr]],MitarbeiterFTE[Name],MitarbeiterFTE[[#This Row],[Name]])</f>
        <v>0</v>
      </c>
      <c r="AE765" s="318">
        <f>SUMIFS(MitarbeiterFTE[NWD],MitarbeiterFTE[Jahr],MitarbeiterFTE[[#This Row],[Jahr]],MitarbeiterFTE[Name],MitarbeiterFTE[[#This Row],[Name]])</f>
        <v>0</v>
      </c>
      <c r="AF765" s="15" t="str">
        <f>IF(MitarbeiterFTE[[#This Row],[HS]]="ja",2,IF(MitarbeiterFTE[[#This Row],[Tech]]="ja",1,IF(MitarbeiterFTE[[#This Row],[Sonst]]="ja",0,"input missing")))</f>
        <v>input missing</v>
      </c>
      <c r="AG765" s="130"/>
      <c r="AH765" s="117"/>
      <c r="AI765" s="408"/>
      <c r="AJ765" s="404"/>
      <c r="AK765" s="412"/>
      <c r="AL765" s="15" cm="1">
        <f t="array" ref="AL7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5" s="15" t="str">
        <f>IF(Table6[[#This Row],[FT/WE]]=2,"",Table6[[#This Row],[Name]]&amp;Table6[[#This Row],[Tag]])</f>
        <v/>
      </c>
      <c r="AN765" s="117"/>
      <c r="AP765" s="14" t="str">
        <f t="shared" si="24"/>
        <v/>
      </c>
      <c r="AQ765" s="14" t="str">
        <f t="shared" si="25"/>
        <v/>
      </c>
    </row>
    <row r="766" spans="1:43" ht="14.5">
      <c r="A766" s="117"/>
      <c r="B766" s="201"/>
      <c r="C766" s="209"/>
      <c r="D766" s="210"/>
      <c r="E766" s="131"/>
      <c r="F766" s="132"/>
      <c r="G766" s="131"/>
      <c r="H766" s="117"/>
      <c r="I766" s="201"/>
      <c r="J766" s="201"/>
      <c r="K766" s="202"/>
      <c r="L766" s="202"/>
      <c r="M766" s="202"/>
      <c r="N766" s="201"/>
      <c r="O766" s="201"/>
      <c r="P766" s="202"/>
      <c r="Q766" s="202"/>
      <c r="R766" s="207"/>
      <c r="S766" s="204" t="e">
        <f>_xlfn.LET(
_xlpm.ausLJ,_xlfn.XLOOKUP(MitarbeiterFTE[[#This Row],[Name]]&amp;"|"&amp;MitarbeiterFTE[[#This Row],[Jahr]]&amp;"|"&amp;MitarbeiterFTE[[#This Row],[Monat]],#REF!,#REF!,"not found",0,1),
IF(_xlpm.ausLJ="not found","input missing",_xlpm.ausLJ))</f>
        <v>#REF!</v>
      </c>
      <c r="T766" s="204" t="e">
        <f>_xlfn.LET(
_xlpm.ausLJ,_xlfn.XLOOKUP(MitarbeiterFTE[[#This Row],[Name]]&amp;"|"&amp;MitarbeiterFTE[[#This Row],[Jahr]]&amp;"|"&amp;MitarbeiterFTE[[#This Row],[Monat]],#REF!,#REF!,"not found",0,1),
IF(_xlpm.ausLJ="not found","input missing",_xlpm.ausLJ))</f>
        <v>#REF!</v>
      </c>
      <c r="U766" s="205"/>
      <c r="V766" s="40" t="str" cm="1">
        <f t="array" ref="V7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6" s="15" t="str">
        <f>_xlfn.LET(_xlpm.var,MitarbeiterFTE[[#This Row],[Name]]&amp;"|"&amp;MitarbeiterFTE[[#This Row],[Vorhaben]]&amp;"|"&amp;MitarbeiterFTE[[#This Row],[Monat]]&amp;"|"&amp;MitarbeiterFTE[[#This Row],[Jahr]], IF(_xlpm.var="|||","input missing",_xlpm.var))</f>
        <v>input missing</v>
      </c>
      <c r="AB766" s="15" t="e">
        <f>_xlfn.LET(
_xlpm.start,DATE(MitarbeiterFTE[[#This Row],[Jahr]],MitarbeiterFTE[[#This Row],[Monat]],1),
_xlpm.end,EOMONTH(_xlpm.start,0),
NETWORKDAYS(_xlpm.start,_xlpm.end))</f>
        <v>#NUM!</v>
      </c>
      <c r="AC766" s="318" t="e">
        <f>MitarbeiterFTE[[#This Row],[BWD]]-MitarbeiterFTE[[#This Row],[Sum Abwesend]]</f>
        <v>#NUM!</v>
      </c>
      <c r="AD766" s="318">
        <f>SUMIFS(MitarbeiterFTE[BWD],MitarbeiterFTE[Jahr],MitarbeiterFTE[[#This Row],[Jahr]],MitarbeiterFTE[Name],MitarbeiterFTE[[#This Row],[Name]])</f>
        <v>0</v>
      </c>
      <c r="AE766" s="318">
        <f>SUMIFS(MitarbeiterFTE[NWD],MitarbeiterFTE[Jahr],MitarbeiterFTE[[#This Row],[Jahr]],MitarbeiterFTE[Name],MitarbeiterFTE[[#This Row],[Name]])</f>
        <v>0</v>
      </c>
      <c r="AF766" s="15" t="str">
        <f>IF(MitarbeiterFTE[[#This Row],[HS]]="ja",2,IF(MitarbeiterFTE[[#This Row],[Tech]]="ja",1,IF(MitarbeiterFTE[[#This Row],[Sonst]]="ja",0,"input missing")))</f>
        <v>input missing</v>
      </c>
      <c r="AG766" s="130"/>
      <c r="AH766" s="117"/>
      <c r="AI766" s="408"/>
      <c r="AJ766" s="404"/>
      <c r="AK766" s="412"/>
      <c r="AL766" s="15" cm="1">
        <f t="array" ref="AL7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6" s="15" t="str">
        <f>IF(Table6[[#This Row],[FT/WE]]=2,"",Table6[[#This Row],[Name]]&amp;Table6[[#This Row],[Tag]])</f>
        <v/>
      </c>
      <c r="AN766" s="117"/>
      <c r="AP766" s="14" t="str">
        <f t="shared" si="24"/>
        <v/>
      </c>
      <c r="AQ766" s="14" t="str">
        <f t="shared" si="25"/>
        <v/>
      </c>
    </row>
    <row r="767" spans="1:43" ht="14.5">
      <c r="A767" s="117"/>
      <c r="B767" s="201"/>
      <c r="C767" s="209"/>
      <c r="D767" s="210"/>
      <c r="E767" s="131"/>
      <c r="F767" s="132"/>
      <c r="G767" s="131"/>
      <c r="H767" s="117"/>
      <c r="I767" s="201"/>
      <c r="J767" s="201"/>
      <c r="K767" s="202"/>
      <c r="L767" s="202"/>
      <c r="M767" s="202"/>
      <c r="N767" s="201"/>
      <c r="O767" s="201"/>
      <c r="P767" s="202"/>
      <c r="Q767" s="202"/>
      <c r="R767" s="207"/>
      <c r="S767" s="204" t="e">
        <f>_xlfn.LET(
_xlpm.ausLJ,_xlfn.XLOOKUP(MitarbeiterFTE[[#This Row],[Name]]&amp;"|"&amp;MitarbeiterFTE[[#This Row],[Jahr]]&amp;"|"&amp;MitarbeiterFTE[[#This Row],[Monat]],#REF!,#REF!,"not found",0,1),
IF(_xlpm.ausLJ="not found","input missing",_xlpm.ausLJ))</f>
        <v>#REF!</v>
      </c>
      <c r="T767" s="204" t="e">
        <f>_xlfn.LET(
_xlpm.ausLJ,_xlfn.XLOOKUP(MitarbeiterFTE[[#This Row],[Name]]&amp;"|"&amp;MitarbeiterFTE[[#This Row],[Jahr]]&amp;"|"&amp;MitarbeiterFTE[[#This Row],[Monat]],#REF!,#REF!,"not found",0,1),
IF(_xlpm.ausLJ="not found","input missing",_xlpm.ausLJ))</f>
        <v>#REF!</v>
      </c>
      <c r="U767" s="205"/>
      <c r="V767" s="40" t="str" cm="1">
        <f t="array" ref="V7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7" s="15" t="str">
        <f>_xlfn.LET(_xlpm.var,MitarbeiterFTE[[#This Row],[Name]]&amp;"|"&amp;MitarbeiterFTE[[#This Row],[Vorhaben]]&amp;"|"&amp;MitarbeiterFTE[[#This Row],[Monat]]&amp;"|"&amp;MitarbeiterFTE[[#This Row],[Jahr]], IF(_xlpm.var="|||","input missing",_xlpm.var))</f>
        <v>input missing</v>
      </c>
      <c r="AB767" s="15" t="e">
        <f>_xlfn.LET(
_xlpm.start,DATE(MitarbeiterFTE[[#This Row],[Jahr]],MitarbeiterFTE[[#This Row],[Monat]],1),
_xlpm.end,EOMONTH(_xlpm.start,0),
NETWORKDAYS(_xlpm.start,_xlpm.end))</f>
        <v>#NUM!</v>
      </c>
      <c r="AC767" s="318" t="e">
        <f>MitarbeiterFTE[[#This Row],[BWD]]-MitarbeiterFTE[[#This Row],[Sum Abwesend]]</f>
        <v>#NUM!</v>
      </c>
      <c r="AD767" s="318">
        <f>SUMIFS(MitarbeiterFTE[BWD],MitarbeiterFTE[Jahr],MitarbeiterFTE[[#This Row],[Jahr]],MitarbeiterFTE[Name],MitarbeiterFTE[[#This Row],[Name]])</f>
        <v>0</v>
      </c>
      <c r="AE767" s="318">
        <f>SUMIFS(MitarbeiterFTE[NWD],MitarbeiterFTE[Jahr],MitarbeiterFTE[[#This Row],[Jahr]],MitarbeiterFTE[Name],MitarbeiterFTE[[#This Row],[Name]])</f>
        <v>0</v>
      </c>
      <c r="AF767" s="15" t="str">
        <f>IF(MitarbeiterFTE[[#This Row],[HS]]="ja",2,IF(MitarbeiterFTE[[#This Row],[Tech]]="ja",1,IF(MitarbeiterFTE[[#This Row],[Sonst]]="ja",0,"input missing")))</f>
        <v>input missing</v>
      </c>
      <c r="AG767" s="130"/>
      <c r="AH767" s="117"/>
      <c r="AI767" s="408"/>
      <c r="AJ767" s="404"/>
      <c r="AK767" s="412"/>
      <c r="AL767" s="15" cm="1">
        <f t="array" ref="AL7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7" s="15" t="str">
        <f>IF(Table6[[#This Row],[FT/WE]]=2,"",Table6[[#This Row],[Name]]&amp;Table6[[#This Row],[Tag]])</f>
        <v/>
      </c>
      <c r="AN767" s="117"/>
      <c r="AP767" s="14" t="str">
        <f t="shared" si="24"/>
        <v/>
      </c>
      <c r="AQ767" s="14" t="str">
        <f t="shared" si="25"/>
        <v/>
      </c>
    </row>
    <row r="768" spans="1:43" ht="14.5">
      <c r="A768" s="117"/>
      <c r="B768" s="201"/>
      <c r="C768" s="209"/>
      <c r="D768" s="210"/>
      <c r="E768" s="131"/>
      <c r="F768" s="132"/>
      <c r="G768" s="131"/>
      <c r="H768" s="117"/>
      <c r="I768" s="201"/>
      <c r="J768" s="201"/>
      <c r="K768" s="202"/>
      <c r="L768" s="202"/>
      <c r="M768" s="202"/>
      <c r="N768" s="201"/>
      <c r="O768" s="201"/>
      <c r="P768" s="202"/>
      <c r="Q768" s="202"/>
      <c r="R768" s="207"/>
      <c r="S768" s="204" t="e">
        <f>_xlfn.LET(
_xlpm.ausLJ,_xlfn.XLOOKUP(MitarbeiterFTE[[#This Row],[Name]]&amp;"|"&amp;MitarbeiterFTE[[#This Row],[Jahr]]&amp;"|"&amp;MitarbeiterFTE[[#This Row],[Monat]],#REF!,#REF!,"not found",0,1),
IF(_xlpm.ausLJ="not found","input missing",_xlpm.ausLJ))</f>
        <v>#REF!</v>
      </c>
      <c r="T768" s="204" t="e">
        <f>_xlfn.LET(
_xlpm.ausLJ,_xlfn.XLOOKUP(MitarbeiterFTE[[#This Row],[Name]]&amp;"|"&amp;MitarbeiterFTE[[#This Row],[Jahr]]&amp;"|"&amp;MitarbeiterFTE[[#This Row],[Monat]],#REF!,#REF!,"not found",0,1),
IF(_xlpm.ausLJ="not found","input missing",_xlpm.ausLJ))</f>
        <v>#REF!</v>
      </c>
      <c r="U768" s="205"/>
      <c r="V768" s="40" t="str" cm="1">
        <f t="array" ref="V7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8" s="15" t="str">
        <f>_xlfn.LET(_xlpm.var,MitarbeiterFTE[[#This Row],[Name]]&amp;"|"&amp;MitarbeiterFTE[[#This Row],[Vorhaben]]&amp;"|"&amp;MitarbeiterFTE[[#This Row],[Monat]]&amp;"|"&amp;MitarbeiterFTE[[#This Row],[Jahr]], IF(_xlpm.var="|||","input missing",_xlpm.var))</f>
        <v>input missing</v>
      </c>
      <c r="AB768" s="15" t="e">
        <f>_xlfn.LET(
_xlpm.start,DATE(MitarbeiterFTE[[#This Row],[Jahr]],MitarbeiterFTE[[#This Row],[Monat]],1),
_xlpm.end,EOMONTH(_xlpm.start,0),
NETWORKDAYS(_xlpm.start,_xlpm.end))</f>
        <v>#NUM!</v>
      </c>
      <c r="AC768" s="318" t="e">
        <f>MitarbeiterFTE[[#This Row],[BWD]]-MitarbeiterFTE[[#This Row],[Sum Abwesend]]</f>
        <v>#NUM!</v>
      </c>
      <c r="AD768" s="318">
        <f>SUMIFS(MitarbeiterFTE[BWD],MitarbeiterFTE[Jahr],MitarbeiterFTE[[#This Row],[Jahr]],MitarbeiterFTE[Name],MitarbeiterFTE[[#This Row],[Name]])</f>
        <v>0</v>
      </c>
      <c r="AE768" s="318">
        <f>SUMIFS(MitarbeiterFTE[NWD],MitarbeiterFTE[Jahr],MitarbeiterFTE[[#This Row],[Jahr]],MitarbeiterFTE[Name],MitarbeiterFTE[[#This Row],[Name]])</f>
        <v>0</v>
      </c>
      <c r="AF768" s="15" t="str">
        <f>IF(MitarbeiterFTE[[#This Row],[HS]]="ja",2,IF(MitarbeiterFTE[[#This Row],[Tech]]="ja",1,IF(MitarbeiterFTE[[#This Row],[Sonst]]="ja",0,"input missing")))</f>
        <v>input missing</v>
      </c>
      <c r="AG768" s="130"/>
      <c r="AH768" s="117"/>
      <c r="AI768" s="408"/>
      <c r="AJ768" s="404"/>
      <c r="AK768" s="412"/>
      <c r="AL768" s="15" cm="1">
        <f t="array" ref="AL7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8" s="15" t="str">
        <f>IF(Table6[[#This Row],[FT/WE]]=2,"",Table6[[#This Row],[Name]]&amp;Table6[[#This Row],[Tag]])</f>
        <v/>
      </c>
      <c r="AN768" s="117"/>
      <c r="AP768" s="14" t="str">
        <f t="shared" si="24"/>
        <v/>
      </c>
      <c r="AQ768" s="14" t="str">
        <f t="shared" si="25"/>
        <v/>
      </c>
    </row>
    <row r="769" spans="1:43" ht="14.5">
      <c r="A769" s="117"/>
      <c r="B769" s="201"/>
      <c r="C769" s="209"/>
      <c r="D769" s="210"/>
      <c r="E769" s="131"/>
      <c r="F769" s="132"/>
      <c r="G769" s="131"/>
      <c r="H769" s="117"/>
      <c r="I769" s="201"/>
      <c r="J769" s="201"/>
      <c r="K769" s="202"/>
      <c r="L769" s="202"/>
      <c r="M769" s="202"/>
      <c r="N769" s="201"/>
      <c r="O769" s="201"/>
      <c r="P769" s="202"/>
      <c r="Q769" s="202"/>
      <c r="R769" s="207"/>
      <c r="S769" s="204" t="e">
        <f>_xlfn.LET(
_xlpm.ausLJ,_xlfn.XLOOKUP(MitarbeiterFTE[[#This Row],[Name]]&amp;"|"&amp;MitarbeiterFTE[[#This Row],[Jahr]]&amp;"|"&amp;MitarbeiterFTE[[#This Row],[Monat]],#REF!,#REF!,"not found",0,1),
IF(_xlpm.ausLJ="not found","input missing",_xlpm.ausLJ))</f>
        <v>#REF!</v>
      </c>
      <c r="T769" s="204" t="e">
        <f>_xlfn.LET(
_xlpm.ausLJ,_xlfn.XLOOKUP(MitarbeiterFTE[[#This Row],[Name]]&amp;"|"&amp;MitarbeiterFTE[[#This Row],[Jahr]]&amp;"|"&amp;MitarbeiterFTE[[#This Row],[Monat]],#REF!,#REF!,"not found",0,1),
IF(_xlpm.ausLJ="not found","input missing",_xlpm.ausLJ))</f>
        <v>#REF!</v>
      </c>
      <c r="U769" s="205"/>
      <c r="V769" s="40" t="str" cm="1">
        <f t="array" ref="V7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69" s="15" t="str">
        <f>_xlfn.LET(_xlpm.var,MitarbeiterFTE[[#This Row],[Name]]&amp;"|"&amp;MitarbeiterFTE[[#This Row],[Vorhaben]]&amp;"|"&amp;MitarbeiterFTE[[#This Row],[Monat]]&amp;"|"&amp;MitarbeiterFTE[[#This Row],[Jahr]], IF(_xlpm.var="|||","input missing",_xlpm.var))</f>
        <v>input missing</v>
      </c>
      <c r="AB769" s="15" t="e">
        <f>_xlfn.LET(
_xlpm.start,DATE(MitarbeiterFTE[[#This Row],[Jahr]],MitarbeiterFTE[[#This Row],[Monat]],1),
_xlpm.end,EOMONTH(_xlpm.start,0),
NETWORKDAYS(_xlpm.start,_xlpm.end))</f>
        <v>#NUM!</v>
      </c>
      <c r="AC769" s="318" t="e">
        <f>MitarbeiterFTE[[#This Row],[BWD]]-MitarbeiterFTE[[#This Row],[Sum Abwesend]]</f>
        <v>#NUM!</v>
      </c>
      <c r="AD769" s="318">
        <f>SUMIFS(MitarbeiterFTE[BWD],MitarbeiterFTE[Jahr],MitarbeiterFTE[[#This Row],[Jahr]],MitarbeiterFTE[Name],MitarbeiterFTE[[#This Row],[Name]])</f>
        <v>0</v>
      </c>
      <c r="AE769" s="318">
        <f>SUMIFS(MitarbeiterFTE[NWD],MitarbeiterFTE[Jahr],MitarbeiterFTE[[#This Row],[Jahr]],MitarbeiterFTE[Name],MitarbeiterFTE[[#This Row],[Name]])</f>
        <v>0</v>
      </c>
      <c r="AF769" s="15" t="str">
        <f>IF(MitarbeiterFTE[[#This Row],[HS]]="ja",2,IF(MitarbeiterFTE[[#This Row],[Tech]]="ja",1,IF(MitarbeiterFTE[[#This Row],[Sonst]]="ja",0,"input missing")))</f>
        <v>input missing</v>
      </c>
      <c r="AG769" s="130"/>
      <c r="AH769" s="117"/>
      <c r="AI769" s="408"/>
      <c r="AJ769" s="404"/>
      <c r="AK769" s="412"/>
      <c r="AL769" s="15" cm="1">
        <f t="array" ref="AL7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69" s="15" t="str">
        <f>IF(Table6[[#This Row],[FT/WE]]=2,"",Table6[[#This Row],[Name]]&amp;Table6[[#This Row],[Tag]])</f>
        <v/>
      </c>
      <c r="AN769" s="117"/>
      <c r="AP769" s="14" t="str">
        <f t="shared" si="24"/>
        <v/>
      </c>
      <c r="AQ769" s="14" t="str">
        <f t="shared" si="25"/>
        <v/>
      </c>
    </row>
    <row r="770" spans="1:43" ht="14.5">
      <c r="A770" s="117"/>
      <c r="B770" s="201"/>
      <c r="C770" s="209"/>
      <c r="D770" s="210"/>
      <c r="E770" s="131"/>
      <c r="F770" s="132"/>
      <c r="G770" s="131"/>
      <c r="H770" s="117"/>
      <c r="I770" s="201"/>
      <c r="J770" s="201"/>
      <c r="K770" s="202"/>
      <c r="L770" s="202"/>
      <c r="M770" s="202"/>
      <c r="N770" s="201"/>
      <c r="O770" s="201"/>
      <c r="P770" s="202"/>
      <c r="Q770" s="202"/>
      <c r="R770" s="207"/>
      <c r="S770" s="204" t="e">
        <f>_xlfn.LET(
_xlpm.ausLJ,_xlfn.XLOOKUP(MitarbeiterFTE[[#This Row],[Name]]&amp;"|"&amp;MitarbeiterFTE[[#This Row],[Jahr]]&amp;"|"&amp;MitarbeiterFTE[[#This Row],[Monat]],#REF!,#REF!,"not found",0,1),
IF(_xlpm.ausLJ="not found","input missing",_xlpm.ausLJ))</f>
        <v>#REF!</v>
      </c>
      <c r="T770" s="204" t="e">
        <f>_xlfn.LET(
_xlpm.ausLJ,_xlfn.XLOOKUP(MitarbeiterFTE[[#This Row],[Name]]&amp;"|"&amp;MitarbeiterFTE[[#This Row],[Jahr]]&amp;"|"&amp;MitarbeiterFTE[[#This Row],[Monat]],#REF!,#REF!,"not found",0,1),
IF(_xlpm.ausLJ="not found","input missing",_xlpm.ausLJ))</f>
        <v>#REF!</v>
      </c>
      <c r="U770" s="205"/>
      <c r="V770" s="40" t="str" cm="1">
        <f t="array" ref="V7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0" s="15" t="str">
        <f>_xlfn.LET(_xlpm.var,MitarbeiterFTE[[#This Row],[Name]]&amp;"|"&amp;MitarbeiterFTE[[#This Row],[Vorhaben]]&amp;"|"&amp;MitarbeiterFTE[[#This Row],[Monat]]&amp;"|"&amp;MitarbeiterFTE[[#This Row],[Jahr]], IF(_xlpm.var="|||","input missing",_xlpm.var))</f>
        <v>input missing</v>
      </c>
      <c r="AB770" s="15" t="e">
        <f>_xlfn.LET(
_xlpm.start,DATE(MitarbeiterFTE[[#This Row],[Jahr]],MitarbeiterFTE[[#This Row],[Monat]],1),
_xlpm.end,EOMONTH(_xlpm.start,0),
NETWORKDAYS(_xlpm.start,_xlpm.end))</f>
        <v>#NUM!</v>
      </c>
      <c r="AC770" s="318" t="e">
        <f>MitarbeiterFTE[[#This Row],[BWD]]-MitarbeiterFTE[[#This Row],[Sum Abwesend]]</f>
        <v>#NUM!</v>
      </c>
      <c r="AD770" s="318">
        <f>SUMIFS(MitarbeiterFTE[BWD],MitarbeiterFTE[Jahr],MitarbeiterFTE[[#This Row],[Jahr]],MitarbeiterFTE[Name],MitarbeiterFTE[[#This Row],[Name]])</f>
        <v>0</v>
      </c>
      <c r="AE770" s="318">
        <f>SUMIFS(MitarbeiterFTE[NWD],MitarbeiterFTE[Jahr],MitarbeiterFTE[[#This Row],[Jahr]],MitarbeiterFTE[Name],MitarbeiterFTE[[#This Row],[Name]])</f>
        <v>0</v>
      </c>
      <c r="AF770" s="15" t="str">
        <f>IF(MitarbeiterFTE[[#This Row],[HS]]="ja",2,IF(MitarbeiterFTE[[#This Row],[Tech]]="ja",1,IF(MitarbeiterFTE[[#This Row],[Sonst]]="ja",0,"input missing")))</f>
        <v>input missing</v>
      </c>
      <c r="AG770" s="130"/>
      <c r="AH770" s="117"/>
      <c r="AI770" s="408"/>
      <c r="AJ770" s="404"/>
      <c r="AK770" s="412"/>
      <c r="AL770" s="15" cm="1">
        <f t="array" ref="AL7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0" s="15" t="str">
        <f>IF(Table6[[#This Row],[FT/WE]]=2,"",Table6[[#This Row],[Name]]&amp;Table6[[#This Row],[Tag]])</f>
        <v/>
      </c>
      <c r="AN770" s="117"/>
      <c r="AP770" s="14" t="str">
        <f t="shared" si="24"/>
        <v/>
      </c>
      <c r="AQ770" s="14" t="str">
        <f t="shared" si="25"/>
        <v/>
      </c>
    </row>
    <row r="771" spans="1:43" ht="14.5">
      <c r="A771" s="117"/>
      <c r="B771" s="201"/>
      <c r="C771" s="209"/>
      <c r="D771" s="210"/>
      <c r="E771" s="131"/>
      <c r="F771" s="132"/>
      <c r="G771" s="131"/>
      <c r="H771" s="117"/>
      <c r="I771" s="201"/>
      <c r="J771" s="201"/>
      <c r="K771" s="202"/>
      <c r="L771" s="202"/>
      <c r="M771" s="202"/>
      <c r="N771" s="201"/>
      <c r="O771" s="201"/>
      <c r="P771" s="202"/>
      <c r="Q771" s="202"/>
      <c r="R771" s="207"/>
      <c r="S771" s="204" t="e">
        <f>_xlfn.LET(
_xlpm.ausLJ,_xlfn.XLOOKUP(MitarbeiterFTE[[#This Row],[Name]]&amp;"|"&amp;MitarbeiterFTE[[#This Row],[Jahr]]&amp;"|"&amp;MitarbeiterFTE[[#This Row],[Monat]],#REF!,#REF!,"not found",0,1),
IF(_xlpm.ausLJ="not found","input missing",_xlpm.ausLJ))</f>
        <v>#REF!</v>
      </c>
      <c r="T771" s="204" t="e">
        <f>_xlfn.LET(
_xlpm.ausLJ,_xlfn.XLOOKUP(MitarbeiterFTE[[#This Row],[Name]]&amp;"|"&amp;MitarbeiterFTE[[#This Row],[Jahr]]&amp;"|"&amp;MitarbeiterFTE[[#This Row],[Monat]],#REF!,#REF!,"not found",0,1),
IF(_xlpm.ausLJ="not found","input missing",_xlpm.ausLJ))</f>
        <v>#REF!</v>
      </c>
      <c r="U771" s="205"/>
      <c r="V771" s="40" t="str" cm="1">
        <f t="array" ref="V7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1" s="15" t="str">
        <f>_xlfn.LET(_xlpm.var,MitarbeiterFTE[[#This Row],[Name]]&amp;"|"&amp;MitarbeiterFTE[[#This Row],[Vorhaben]]&amp;"|"&amp;MitarbeiterFTE[[#This Row],[Monat]]&amp;"|"&amp;MitarbeiterFTE[[#This Row],[Jahr]], IF(_xlpm.var="|||","input missing",_xlpm.var))</f>
        <v>input missing</v>
      </c>
      <c r="AB771" s="15" t="e">
        <f>_xlfn.LET(
_xlpm.start,DATE(MitarbeiterFTE[[#This Row],[Jahr]],MitarbeiterFTE[[#This Row],[Monat]],1),
_xlpm.end,EOMONTH(_xlpm.start,0),
NETWORKDAYS(_xlpm.start,_xlpm.end))</f>
        <v>#NUM!</v>
      </c>
      <c r="AC771" s="318" t="e">
        <f>MitarbeiterFTE[[#This Row],[BWD]]-MitarbeiterFTE[[#This Row],[Sum Abwesend]]</f>
        <v>#NUM!</v>
      </c>
      <c r="AD771" s="318">
        <f>SUMIFS(MitarbeiterFTE[BWD],MitarbeiterFTE[Jahr],MitarbeiterFTE[[#This Row],[Jahr]],MitarbeiterFTE[Name],MitarbeiterFTE[[#This Row],[Name]])</f>
        <v>0</v>
      </c>
      <c r="AE771" s="318">
        <f>SUMIFS(MitarbeiterFTE[NWD],MitarbeiterFTE[Jahr],MitarbeiterFTE[[#This Row],[Jahr]],MitarbeiterFTE[Name],MitarbeiterFTE[[#This Row],[Name]])</f>
        <v>0</v>
      </c>
      <c r="AF771" s="15" t="str">
        <f>IF(MitarbeiterFTE[[#This Row],[HS]]="ja",2,IF(MitarbeiterFTE[[#This Row],[Tech]]="ja",1,IF(MitarbeiterFTE[[#This Row],[Sonst]]="ja",0,"input missing")))</f>
        <v>input missing</v>
      </c>
      <c r="AG771" s="130"/>
      <c r="AH771" s="117"/>
      <c r="AI771" s="408"/>
      <c r="AJ771" s="404"/>
      <c r="AK771" s="412"/>
      <c r="AL771" s="15" cm="1">
        <f t="array" ref="AL7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1" s="15" t="str">
        <f>IF(Table6[[#This Row],[FT/WE]]=2,"",Table6[[#This Row],[Name]]&amp;Table6[[#This Row],[Tag]])</f>
        <v/>
      </c>
      <c r="AN771" s="117"/>
      <c r="AP771" s="14" t="str">
        <f t="shared" si="24"/>
        <v/>
      </c>
      <c r="AQ771" s="14" t="str">
        <f t="shared" si="25"/>
        <v/>
      </c>
    </row>
    <row r="772" spans="1:43" ht="14.5">
      <c r="A772" s="117"/>
      <c r="B772" s="201"/>
      <c r="C772" s="209"/>
      <c r="D772" s="210"/>
      <c r="E772" s="131"/>
      <c r="F772" s="132"/>
      <c r="G772" s="131"/>
      <c r="H772" s="117"/>
      <c r="I772" s="201"/>
      <c r="J772" s="201"/>
      <c r="K772" s="202"/>
      <c r="L772" s="202"/>
      <c r="M772" s="202"/>
      <c r="N772" s="201"/>
      <c r="O772" s="201"/>
      <c r="P772" s="202"/>
      <c r="Q772" s="202"/>
      <c r="R772" s="207"/>
      <c r="S772" s="204" t="e">
        <f>_xlfn.LET(
_xlpm.ausLJ,_xlfn.XLOOKUP(MitarbeiterFTE[[#This Row],[Name]]&amp;"|"&amp;MitarbeiterFTE[[#This Row],[Jahr]]&amp;"|"&amp;MitarbeiterFTE[[#This Row],[Monat]],#REF!,#REF!,"not found",0,1),
IF(_xlpm.ausLJ="not found","input missing",_xlpm.ausLJ))</f>
        <v>#REF!</v>
      </c>
      <c r="T772" s="204" t="e">
        <f>_xlfn.LET(
_xlpm.ausLJ,_xlfn.XLOOKUP(MitarbeiterFTE[[#This Row],[Name]]&amp;"|"&amp;MitarbeiterFTE[[#This Row],[Jahr]]&amp;"|"&amp;MitarbeiterFTE[[#This Row],[Monat]],#REF!,#REF!,"not found",0,1),
IF(_xlpm.ausLJ="not found","input missing",_xlpm.ausLJ))</f>
        <v>#REF!</v>
      </c>
      <c r="U772" s="205"/>
      <c r="V772" s="40" t="str" cm="1">
        <f t="array" ref="V7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2" s="15" t="str">
        <f>_xlfn.LET(_xlpm.var,MitarbeiterFTE[[#This Row],[Name]]&amp;"|"&amp;MitarbeiterFTE[[#This Row],[Vorhaben]]&amp;"|"&amp;MitarbeiterFTE[[#This Row],[Monat]]&amp;"|"&amp;MitarbeiterFTE[[#This Row],[Jahr]], IF(_xlpm.var="|||","input missing",_xlpm.var))</f>
        <v>input missing</v>
      </c>
      <c r="AB772" s="15" t="e">
        <f>_xlfn.LET(
_xlpm.start,DATE(MitarbeiterFTE[[#This Row],[Jahr]],MitarbeiterFTE[[#This Row],[Monat]],1),
_xlpm.end,EOMONTH(_xlpm.start,0),
NETWORKDAYS(_xlpm.start,_xlpm.end))</f>
        <v>#NUM!</v>
      </c>
      <c r="AC772" s="318" t="e">
        <f>MitarbeiterFTE[[#This Row],[BWD]]-MitarbeiterFTE[[#This Row],[Sum Abwesend]]</f>
        <v>#NUM!</v>
      </c>
      <c r="AD772" s="318">
        <f>SUMIFS(MitarbeiterFTE[BWD],MitarbeiterFTE[Jahr],MitarbeiterFTE[[#This Row],[Jahr]],MitarbeiterFTE[Name],MitarbeiterFTE[[#This Row],[Name]])</f>
        <v>0</v>
      </c>
      <c r="AE772" s="318">
        <f>SUMIFS(MitarbeiterFTE[NWD],MitarbeiterFTE[Jahr],MitarbeiterFTE[[#This Row],[Jahr]],MitarbeiterFTE[Name],MitarbeiterFTE[[#This Row],[Name]])</f>
        <v>0</v>
      </c>
      <c r="AF772" s="15" t="str">
        <f>IF(MitarbeiterFTE[[#This Row],[HS]]="ja",2,IF(MitarbeiterFTE[[#This Row],[Tech]]="ja",1,IF(MitarbeiterFTE[[#This Row],[Sonst]]="ja",0,"input missing")))</f>
        <v>input missing</v>
      </c>
      <c r="AG772" s="130"/>
      <c r="AH772" s="117"/>
      <c r="AI772" s="408"/>
      <c r="AJ772" s="404"/>
      <c r="AK772" s="412"/>
      <c r="AL772" s="15" cm="1">
        <f t="array" ref="AL7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2" s="15" t="str">
        <f>IF(Table6[[#This Row],[FT/WE]]=2,"",Table6[[#This Row],[Name]]&amp;Table6[[#This Row],[Tag]])</f>
        <v/>
      </c>
      <c r="AN772" s="117"/>
      <c r="AP772" s="14" t="str">
        <f t="shared" si="24"/>
        <v/>
      </c>
      <c r="AQ772" s="14" t="str">
        <f t="shared" si="25"/>
        <v/>
      </c>
    </row>
    <row r="773" spans="1:43" ht="14.5">
      <c r="A773" s="117"/>
      <c r="B773" s="201"/>
      <c r="C773" s="209"/>
      <c r="D773" s="210"/>
      <c r="E773" s="131"/>
      <c r="F773" s="132"/>
      <c r="G773" s="131"/>
      <c r="H773" s="117"/>
      <c r="I773" s="201"/>
      <c r="J773" s="201"/>
      <c r="K773" s="202"/>
      <c r="L773" s="202"/>
      <c r="M773" s="202"/>
      <c r="N773" s="201"/>
      <c r="O773" s="201"/>
      <c r="P773" s="202"/>
      <c r="Q773" s="202"/>
      <c r="R773" s="207"/>
      <c r="S773" s="204" t="e">
        <f>_xlfn.LET(
_xlpm.ausLJ,_xlfn.XLOOKUP(MitarbeiterFTE[[#This Row],[Name]]&amp;"|"&amp;MitarbeiterFTE[[#This Row],[Jahr]]&amp;"|"&amp;MitarbeiterFTE[[#This Row],[Monat]],#REF!,#REF!,"not found",0,1),
IF(_xlpm.ausLJ="not found","input missing",_xlpm.ausLJ))</f>
        <v>#REF!</v>
      </c>
      <c r="T773" s="204" t="e">
        <f>_xlfn.LET(
_xlpm.ausLJ,_xlfn.XLOOKUP(MitarbeiterFTE[[#This Row],[Name]]&amp;"|"&amp;MitarbeiterFTE[[#This Row],[Jahr]]&amp;"|"&amp;MitarbeiterFTE[[#This Row],[Monat]],#REF!,#REF!,"not found",0,1),
IF(_xlpm.ausLJ="not found","input missing",_xlpm.ausLJ))</f>
        <v>#REF!</v>
      </c>
      <c r="U773" s="205"/>
      <c r="V773" s="40" t="str" cm="1">
        <f t="array" ref="V7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3" s="15" t="str">
        <f>_xlfn.LET(_xlpm.var,MitarbeiterFTE[[#This Row],[Name]]&amp;"|"&amp;MitarbeiterFTE[[#This Row],[Vorhaben]]&amp;"|"&amp;MitarbeiterFTE[[#This Row],[Monat]]&amp;"|"&amp;MitarbeiterFTE[[#This Row],[Jahr]], IF(_xlpm.var="|||","input missing",_xlpm.var))</f>
        <v>input missing</v>
      </c>
      <c r="AB773" s="15" t="e">
        <f>_xlfn.LET(
_xlpm.start,DATE(MitarbeiterFTE[[#This Row],[Jahr]],MitarbeiterFTE[[#This Row],[Monat]],1),
_xlpm.end,EOMONTH(_xlpm.start,0),
NETWORKDAYS(_xlpm.start,_xlpm.end))</f>
        <v>#NUM!</v>
      </c>
      <c r="AC773" s="318" t="e">
        <f>MitarbeiterFTE[[#This Row],[BWD]]-MitarbeiterFTE[[#This Row],[Sum Abwesend]]</f>
        <v>#NUM!</v>
      </c>
      <c r="AD773" s="318">
        <f>SUMIFS(MitarbeiterFTE[BWD],MitarbeiterFTE[Jahr],MitarbeiterFTE[[#This Row],[Jahr]],MitarbeiterFTE[Name],MitarbeiterFTE[[#This Row],[Name]])</f>
        <v>0</v>
      </c>
      <c r="AE773" s="318">
        <f>SUMIFS(MitarbeiterFTE[NWD],MitarbeiterFTE[Jahr],MitarbeiterFTE[[#This Row],[Jahr]],MitarbeiterFTE[Name],MitarbeiterFTE[[#This Row],[Name]])</f>
        <v>0</v>
      </c>
      <c r="AF773" s="15" t="str">
        <f>IF(MitarbeiterFTE[[#This Row],[HS]]="ja",2,IF(MitarbeiterFTE[[#This Row],[Tech]]="ja",1,IF(MitarbeiterFTE[[#This Row],[Sonst]]="ja",0,"input missing")))</f>
        <v>input missing</v>
      </c>
      <c r="AG773" s="130"/>
      <c r="AH773" s="117"/>
      <c r="AI773" s="408"/>
      <c r="AJ773" s="404"/>
      <c r="AK773" s="412"/>
      <c r="AL773" s="15" cm="1">
        <f t="array" ref="AL7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3" s="15" t="str">
        <f>IF(Table6[[#This Row],[FT/WE]]=2,"",Table6[[#This Row],[Name]]&amp;Table6[[#This Row],[Tag]])</f>
        <v/>
      </c>
      <c r="AN773" s="117"/>
      <c r="AP773" s="14" t="str">
        <f t="shared" si="24"/>
        <v/>
      </c>
      <c r="AQ773" s="14" t="str">
        <f t="shared" si="25"/>
        <v/>
      </c>
    </row>
    <row r="774" spans="1:43" ht="14.5">
      <c r="A774" s="117"/>
      <c r="B774" s="201"/>
      <c r="C774" s="209"/>
      <c r="D774" s="210"/>
      <c r="E774" s="131"/>
      <c r="F774" s="132"/>
      <c r="G774" s="131"/>
      <c r="H774" s="117"/>
      <c r="I774" s="201"/>
      <c r="J774" s="201"/>
      <c r="K774" s="202"/>
      <c r="L774" s="202"/>
      <c r="M774" s="202"/>
      <c r="N774" s="201"/>
      <c r="O774" s="201"/>
      <c r="P774" s="202"/>
      <c r="Q774" s="202"/>
      <c r="R774" s="207"/>
      <c r="S774" s="204" t="e">
        <f>_xlfn.LET(
_xlpm.ausLJ,_xlfn.XLOOKUP(MitarbeiterFTE[[#This Row],[Name]]&amp;"|"&amp;MitarbeiterFTE[[#This Row],[Jahr]]&amp;"|"&amp;MitarbeiterFTE[[#This Row],[Monat]],#REF!,#REF!,"not found",0,1),
IF(_xlpm.ausLJ="not found","input missing",_xlpm.ausLJ))</f>
        <v>#REF!</v>
      </c>
      <c r="T774" s="204" t="e">
        <f>_xlfn.LET(
_xlpm.ausLJ,_xlfn.XLOOKUP(MitarbeiterFTE[[#This Row],[Name]]&amp;"|"&amp;MitarbeiterFTE[[#This Row],[Jahr]]&amp;"|"&amp;MitarbeiterFTE[[#This Row],[Monat]],#REF!,#REF!,"not found",0,1),
IF(_xlpm.ausLJ="not found","input missing",_xlpm.ausLJ))</f>
        <v>#REF!</v>
      </c>
      <c r="U774" s="205"/>
      <c r="V774" s="40" t="str" cm="1">
        <f t="array" ref="V7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4" s="15" t="str">
        <f>_xlfn.LET(_xlpm.var,MitarbeiterFTE[[#This Row],[Name]]&amp;"|"&amp;MitarbeiterFTE[[#This Row],[Vorhaben]]&amp;"|"&amp;MitarbeiterFTE[[#This Row],[Monat]]&amp;"|"&amp;MitarbeiterFTE[[#This Row],[Jahr]], IF(_xlpm.var="|||","input missing",_xlpm.var))</f>
        <v>input missing</v>
      </c>
      <c r="AB774" s="15" t="e">
        <f>_xlfn.LET(
_xlpm.start,DATE(MitarbeiterFTE[[#This Row],[Jahr]],MitarbeiterFTE[[#This Row],[Monat]],1),
_xlpm.end,EOMONTH(_xlpm.start,0),
NETWORKDAYS(_xlpm.start,_xlpm.end))</f>
        <v>#NUM!</v>
      </c>
      <c r="AC774" s="318" t="e">
        <f>MitarbeiterFTE[[#This Row],[BWD]]-MitarbeiterFTE[[#This Row],[Sum Abwesend]]</f>
        <v>#NUM!</v>
      </c>
      <c r="AD774" s="318">
        <f>SUMIFS(MitarbeiterFTE[BWD],MitarbeiterFTE[Jahr],MitarbeiterFTE[[#This Row],[Jahr]],MitarbeiterFTE[Name],MitarbeiterFTE[[#This Row],[Name]])</f>
        <v>0</v>
      </c>
      <c r="AE774" s="318">
        <f>SUMIFS(MitarbeiterFTE[NWD],MitarbeiterFTE[Jahr],MitarbeiterFTE[[#This Row],[Jahr]],MitarbeiterFTE[Name],MitarbeiterFTE[[#This Row],[Name]])</f>
        <v>0</v>
      </c>
      <c r="AF774" s="15" t="str">
        <f>IF(MitarbeiterFTE[[#This Row],[HS]]="ja",2,IF(MitarbeiterFTE[[#This Row],[Tech]]="ja",1,IF(MitarbeiterFTE[[#This Row],[Sonst]]="ja",0,"input missing")))</f>
        <v>input missing</v>
      </c>
      <c r="AG774" s="130"/>
      <c r="AH774" s="117"/>
      <c r="AI774" s="408"/>
      <c r="AJ774" s="404"/>
      <c r="AK774" s="412"/>
      <c r="AL774" s="15" cm="1">
        <f t="array" ref="AL7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4" s="15" t="str">
        <f>IF(Table6[[#This Row],[FT/WE]]=2,"",Table6[[#This Row],[Name]]&amp;Table6[[#This Row],[Tag]])</f>
        <v/>
      </c>
      <c r="AN774" s="117"/>
      <c r="AP774" s="14" t="str">
        <f t="shared" si="24"/>
        <v/>
      </c>
      <c r="AQ774" s="14" t="str">
        <f t="shared" si="25"/>
        <v/>
      </c>
    </row>
    <row r="775" spans="1:43" ht="14.5">
      <c r="A775" s="117"/>
      <c r="B775" s="201"/>
      <c r="C775" s="209"/>
      <c r="D775" s="210"/>
      <c r="E775" s="131"/>
      <c r="F775" s="132"/>
      <c r="G775" s="131"/>
      <c r="H775" s="117"/>
      <c r="I775" s="201"/>
      <c r="J775" s="201"/>
      <c r="K775" s="202"/>
      <c r="L775" s="202"/>
      <c r="M775" s="202"/>
      <c r="N775" s="201"/>
      <c r="O775" s="201"/>
      <c r="P775" s="202"/>
      <c r="Q775" s="202"/>
      <c r="R775" s="207"/>
      <c r="S775" s="204" t="e">
        <f>_xlfn.LET(
_xlpm.ausLJ,_xlfn.XLOOKUP(MitarbeiterFTE[[#This Row],[Name]]&amp;"|"&amp;MitarbeiterFTE[[#This Row],[Jahr]]&amp;"|"&amp;MitarbeiterFTE[[#This Row],[Monat]],#REF!,#REF!,"not found",0,1),
IF(_xlpm.ausLJ="not found","input missing",_xlpm.ausLJ))</f>
        <v>#REF!</v>
      </c>
      <c r="T775" s="204" t="e">
        <f>_xlfn.LET(
_xlpm.ausLJ,_xlfn.XLOOKUP(MitarbeiterFTE[[#This Row],[Name]]&amp;"|"&amp;MitarbeiterFTE[[#This Row],[Jahr]]&amp;"|"&amp;MitarbeiterFTE[[#This Row],[Monat]],#REF!,#REF!,"not found",0,1),
IF(_xlpm.ausLJ="not found","input missing",_xlpm.ausLJ))</f>
        <v>#REF!</v>
      </c>
      <c r="U775" s="205"/>
      <c r="V775" s="40" t="str" cm="1">
        <f t="array" ref="V7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5" s="15" t="str">
        <f>_xlfn.LET(_xlpm.var,MitarbeiterFTE[[#This Row],[Name]]&amp;"|"&amp;MitarbeiterFTE[[#This Row],[Vorhaben]]&amp;"|"&amp;MitarbeiterFTE[[#This Row],[Monat]]&amp;"|"&amp;MitarbeiterFTE[[#This Row],[Jahr]], IF(_xlpm.var="|||","input missing",_xlpm.var))</f>
        <v>input missing</v>
      </c>
      <c r="AB775" s="15" t="e">
        <f>_xlfn.LET(
_xlpm.start,DATE(MitarbeiterFTE[[#This Row],[Jahr]],MitarbeiterFTE[[#This Row],[Monat]],1),
_xlpm.end,EOMONTH(_xlpm.start,0),
NETWORKDAYS(_xlpm.start,_xlpm.end))</f>
        <v>#NUM!</v>
      </c>
      <c r="AC775" s="318" t="e">
        <f>MitarbeiterFTE[[#This Row],[BWD]]-MitarbeiterFTE[[#This Row],[Sum Abwesend]]</f>
        <v>#NUM!</v>
      </c>
      <c r="AD775" s="318">
        <f>SUMIFS(MitarbeiterFTE[BWD],MitarbeiterFTE[Jahr],MitarbeiterFTE[[#This Row],[Jahr]],MitarbeiterFTE[Name],MitarbeiterFTE[[#This Row],[Name]])</f>
        <v>0</v>
      </c>
      <c r="AE775" s="318">
        <f>SUMIFS(MitarbeiterFTE[NWD],MitarbeiterFTE[Jahr],MitarbeiterFTE[[#This Row],[Jahr]],MitarbeiterFTE[Name],MitarbeiterFTE[[#This Row],[Name]])</f>
        <v>0</v>
      </c>
      <c r="AF775" s="15" t="str">
        <f>IF(MitarbeiterFTE[[#This Row],[HS]]="ja",2,IF(MitarbeiterFTE[[#This Row],[Tech]]="ja",1,IF(MitarbeiterFTE[[#This Row],[Sonst]]="ja",0,"input missing")))</f>
        <v>input missing</v>
      </c>
      <c r="AG775" s="130"/>
      <c r="AH775" s="117"/>
      <c r="AI775" s="408"/>
      <c r="AJ775" s="404"/>
      <c r="AK775" s="412"/>
      <c r="AL775" s="15" cm="1">
        <f t="array" ref="AL7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5" s="15" t="str">
        <f>IF(Table6[[#This Row],[FT/WE]]=2,"",Table6[[#This Row],[Name]]&amp;Table6[[#This Row],[Tag]])</f>
        <v/>
      </c>
      <c r="AN775" s="117"/>
      <c r="AP775" s="14" t="str">
        <f t="shared" si="24"/>
        <v/>
      </c>
      <c r="AQ775" s="14" t="str">
        <f t="shared" si="25"/>
        <v/>
      </c>
    </row>
    <row r="776" spans="1:43" ht="14.5">
      <c r="A776" s="117"/>
      <c r="B776" s="201"/>
      <c r="C776" s="209"/>
      <c r="D776" s="210"/>
      <c r="E776" s="131"/>
      <c r="F776" s="132"/>
      <c r="G776" s="131"/>
      <c r="H776" s="117"/>
      <c r="I776" s="201"/>
      <c r="J776" s="201"/>
      <c r="K776" s="202"/>
      <c r="L776" s="202"/>
      <c r="M776" s="202"/>
      <c r="N776" s="201"/>
      <c r="O776" s="201"/>
      <c r="P776" s="202"/>
      <c r="Q776" s="202"/>
      <c r="R776" s="207"/>
      <c r="S776" s="204" t="e">
        <f>_xlfn.LET(
_xlpm.ausLJ,_xlfn.XLOOKUP(MitarbeiterFTE[[#This Row],[Name]]&amp;"|"&amp;MitarbeiterFTE[[#This Row],[Jahr]]&amp;"|"&amp;MitarbeiterFTE[[#This Row],[Monat]],#REF!,#REF!,"not found",0,1),
IF(_xlpm.ausLJ="not found","input missing",_xlpm.ausLJ))</f>
        <v>#REF!</v>
      </c>
      <c r="T776" s="204" t="e">
        <f>_xlfn.LET(
_xlpm.ausLJ,_xlfn.XLOOKUP(MitarbeiterFTE[[#This Row],[Name]]&amp;"|"&amp;MitarbeiterFTE[[#This Row],[Jahr]]&amp;"|"&amp;MitarbeiterFTE[[#This Row],[Monat]],#REF!,#REF!,"not found",0,1),
IF(_xlpm.ausLJ="not found","input missing",_xlpm.ausLJ))</f>
        <v>#REF!</v>
      </c>
      <c r="U776" s="205"/>
      <c r="V776" s="40" t="str" cm="1">
        <f t="array" ref="V7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6" s="15" t="str">
        <f>_xlfn.LET(_xlpm.var,MitarbeiterFTE[[#This Row],[Name]]&amp;"|"&amp;MitarbeiterFTE[[#This Row],[Vorhaben]]&amp;"|"&amp;MitarbeiterFTE[[#This Row],[Monat]]&amp;"|"&amp;MitarbeiterFTE[[#This Row],[Jahr]], IF(_xlpm.var="|||","input missing",_xlpm.var))</f>
        <v>input missing</v>
      </c>
      <c r="AB776" s="15" t="e">
        <f>_xlfn.LET(
_xlpm.start,DATE(MitarbeiterFTE[[#This Row],[Jahr]],MitarbeiterFTE[[#This Row],[Monat]],1),
_xlpm.end,EOMONTH(_xlpm.start,0),
NETWORKDAYS(_xlpm.start,_xlpm.end))</f>
        <v>#NUM!</v>
      </c>
      <c r="AC776" s="318" t="e">
        <f>MitarbeiterFTE[[#This Row],[BWD]]-MitarbeiterFTE[[#This Row],[Sum Abwesend]]</f>
        <v>#NUM!</v>
      </c>
      <c r="AD776" s="318">
        <f>SUMIFS(MitarbeiterFTE[BWD],MitarbeiterFTE[Jahr],MitarbeiterFTE[[#This Row],[Jahr]],MitarbeiterFTE[Name],MitarbeiterFTE[[#This Row],[Name]])</f>
        <v>0</v>
      </c>
      <c r="AE776" s="318">
        <f>SUMIFS(MitarbeiterFTE[NWD],MitarbeiterFTE[Jahr],MitarbeiterFTE[[#This Row],[Jahr]],MitarbeiterFTE[Name],MitarbeiterFTE[[#This Row],[Name]])</f>
        <v>0</v>
      </c>
      <c r="AF776" s="15" t="str">
        <f>IF(MitarbeiterFTE[[#This Row],[HS]]="ja",2,IF(MitarbeiterFTE[[#This Row],[Tech]]="ja",1,IF(MitarbeiterFTE[[#This Row],[Sonst]]="ja",0,"input missing")))</f>
        <v>input missing</v>
      </c>
      <c r="AG776" s="130"/>
      <c r="AH776" s="117"/>
      <c r="AI776" s="408"/>
      <c r="AJ776" s="404"/>
      <c r="AK776" s="412"/>
      <c r="AL776" s="15" cm="1">
        <f t="array" ref="AL7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6" s="15" t="str">
        <f>IF(Table6[[#This Row],[FT/WE]]=2,"",Table6[[#This Row],[Name]]&amp;Table6[[#This Row],[Tag]])</f>
        <v/>
      </c>
      <c r="AN776" s="117"/>
      <c r="AP776" s="14" t="str">
        <f t="shared" si="24"/>
        <v/>
      </c>
      <c r="AQ776" s="14" t="str">
        <f t="shared" si="25"/>
        <v/>
      </c>
    </row>
    <row r="777" spans="1:43" ht="14.5">
      <c r="A777" s="117"/>
      <c r="B777" s="201"/>
      <c r="C777" s="209"/>
      <c r="D777" s="210"/>
      <c r="E777" s="131"/>
      <c r="F777" s="132"/>
      <c r="G777" s="131"/>
      <c r="H777" s="117"/>
      <c r="I777" s="201"/>
      <c r="J777" s="201"/>
      <c r="K777" s="202"/>
      <c r="L777" s="202"/>
      <c r="M777" s="202"/>
      <c r="N777" s="201"/>
      <c r="O777" s="201"/>
      <c r="P777" s="202"/>
      <c r="Q777" s="202"/>
      <c r="R777" s="207"/>
      <c r="S777" s="204" t="e">
        <f>_xlfn.LET(
_xlpm.ausLJ,_xlfn.XLOOKUP(MitarbeiterFTE[[#This Row],[Name]]&amp;"|"&amp;MitarbeiterFTE[[#This Row],[Jahr]]&amp;"|"&amp;MitarbeiterFTE[[#This Row],[Monat]],#REF!,#REF!,"not found",0,1),
IF(_xlpm.ausLJ="not found","input missing",_xlpm.ausLJ))</f>
        <v>#REF!</v>
      </c>
      <c r="T777" s="204" t="e">
        <f>_xlfn.LET(
_xlpm.ausLJ,_xlfn.XLOOKUP(MitarbeiterFTE[[#This Row],[Name]]&amp;"|"&amp;MitarbeiterFTE[[#This Row],[Jahr]]&amp;"|"&amp;MitarbeiterFTE[[#This Row],[Monat]],#REF!,#REF!,"not found",0,1),
IF(_xlpm.ausLJ="not found","input missing",_xlpm.ausLJ))</f>
        <v>#REF!</v>
      </c>
      <c r="U777" s="205"/>
      <c r="V777" s="40" t="str" cm="1">
        <f t="array" ref="V7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7" s="15" t="str">
        <f>_xlfn.LET(_xlpm.var,MitarbeiterFTE[[#This Row],[Name]]&amp;"|"&amp;MitarbeiterFTE[[#This Row],[Vorhaben]]&amp;"|"&amp;MitarbeiterFTE[[#This Row],[Monat]]&amp;"|"&amp;MitarbeiterFTE[[#This Row],[Jahr]], IF(_xlpm.var="|||","input missing",_xlpm.var))</f>
        <v>input missing</v>
      </c>
      <c r="AB777" s="15" t="e">
        <f>_xlfn.LET(
_xlpm.start,DATE(MitarbeiterFTE[[#This Row],[Jahr]],MitarbeiterFTE[[#This Row],[Monat]],1),
_xlpm.end,EOMONTH(_xlpm.start,0),
NETWORKDAYS(_xlpm.start,_xlpm.end))</f>
        <v>#NUM!</v>
      </c>
      <c r="AC777" s="318" t="e">
        <f>MitarbeiterFTE[[#This Row],[BWD]]-MitarbeiterFTE[[#This Row],[Sum Abwesend]]</f>
        <v>#NUM!</v>
      </c>
      <c r="AD777" s="318">
        <f>SUMIFS(MitarbeiterFTE[BWD],MitarbeiterFTE[Jahr],MitarbeiterFTE[[#This Row],[Jahr]],MitarbeiterFTE[Name],MitarbeiterFTE[[#This Row],[Name]])</f>
        <v>0</v>
      </c>
      <c r="AE777" s="318">
        <f>SUMIFS(MitarbeiterFTE[NWD],MitarbeiterFTE[Jahr],MitarbeiterFTE[[#This Row],[Jahr]],MitarbeiterFTE[Name],MitarbeiterFTE[[#This Row],[Name]])</f>
        <v>0</v>
      </c>
      <c r="AF777" s="15" t="str">
        <f>IF(MitarbeiterFTE[[#This Row],[HS]]="ja",2,IF(MitarbeiterFTE[[#This Row],[Tech]]="ja",1,IF(MitarbeiterFTE[[#This Row],[Sonst]]="ja",0,"input missing")))</f>
        <v>input missing</v>
      </c>
      <c r="AG777" s="130"/>
      <c r="AH777" s="117"/>
      <c r="AI777" s="408"/>
      <c r="AJ777" s="404"/>
      <c r="AK777" s="412"/>
      <c r="AL777" s="15" cm="1">
        <f t="array" ref="AL7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7" s="15" t="str">
        <f>IF(Table6[[#This Row],[FT/WE]]=2,"",Table6[[#This Row],[Name]]&amp;Table6[[#This Row],[Tag]])</f>
        <v/>
      </c>
      <c r="AN777" s="117"/>
      <c r="AP777" s="14" t="str">
        <f t="shared" si="24"/>
        <v/>
      </c>
      <c r="AQ777" s="14" t="str">
        <f t="shared" si="25"/>
        <v/>
      </c>
    </row>
    <row r="778" spans="1:43" ht="14.5">
      <c r="A778" s="117"/>
      <c r="B778" s="201"/>
      <c r="C778" s="209"/>
      <c r="D778" s="210"/>
      <c r="E778" s="131"/>
      <c r="F778" s="132"/>
      <c r="G778" s="131"/>
      <c r="H778" s="117"/>
      <c r="I778" s="201"/>
      <c r="J778" s="201"/>
      <c r="K778" s="202"/>
      <c r="L778" s="202"/>
      <c r="M778" s="202"/>
      <c r="N778" s="201"/>
      <c r="O778" s="201"/>
      <c r="P778" s="202"/>
      <c r="Q778" s="202"/>
      <c r="R778" s="207"/>
      <c r="S778" s="204" t="e">
        <f>_xlfn.LET(
_xlpm.ausLJ,_xlfn.XLOOKUP(MitarbeiterFTE[[#This Row],[Name]]&amp;"|"&amp;MitarbeiterFTE[[#This Row],[Jahr]]&amp;"|"&amp;MitarbeiterFTE[[#This Row],[Monat]],#REF!,#REF!,"not found",0,1),
IF(_xlpm.ausLJ="not found","input missing",_xlpm.ausLJ))</f>
        <v>#REF!</v>
      </c>
      <c r="T778" s="204" t="e">
        <f>_xlfn.LET(
_xlpm.ausLJ,_xlfn.XLOOKUP(MitarbeiterFTE[[#This Row],[Name]]&amp;"|"&amp;MitarbeiterFTE[[#This Row],[Jahr]]&amp;"|"&amp;MitarbeiterFTE[[#This Row],[Monat]],#REF!,#REF!,"not found",0,1),
IF(_xlpm.ausLJ="not found","input missing",_xlpm.ausLJ))</f>
        <v>#REF!</v>
      </c>
      <c r="U778" s="205"/>
      <c r="V778" s="40" t="str" cm="1">
        <f t="array" ref="V7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8" s="15" t="str">
        <f>_xlfn.LET(_xlpm.var,MitarbeiterFTE[[#This Row],[Name]]&amp;"|"&amp;MitarbeiterFTE[[#This Row],[Vorhaben]]&amp;"|"&amp;MitarbeiterFTE[[#This Row],[Monat]]&amp;"|"&amp;MitarbeiterFTE[[#This Row],[Jahr]], IF(_xlpm.var="|||","input missing",_xlpm.var))</f>
        <v>input missing</v>
      </c>
      <c r="AB778" s="15" t="e">
        <f>_xlfn.LET(
_xlpm.start,DATE(MitarbeiterFTE[[#This Row],[Jahr]],MitarbeiterFTE[[#This Row],[Monat]],1),
_xlpm.end,EOMONTH(_xlpm.start,0),
NETWORKDAYS(_xlpm.start,_xlpm.end))</f>
        <v>#NUM!</v>
      </c>
      <c r="AC778" s="318" t="e">
        <f>MitarbeiterFTE[[#This Row],[BWD]]-MitarbeiterFTE[[#This Row],[Sum Abwesend]]</f>
        <v>#NUM!</v>
      </c>
      <c r="AD778" s="318">
        <f>SUMIFS(MitarbeiterFTE[BWD],MitarbeiterFTE[Jahr],MitarbeiterFTE[[#This Row],[Jahr]],MitarbeiterFTE[Name],MitarbeiterFTE[[#This Row],[Name]])</f>
        <v>0</v>
      </c>
      <c r="AE778" s="318">
        <f>SUMIFS(MitarbeiterFTE[NWD],MitarbeiterFTE[Jahr],MitarbeiterFTE[[#This Row],[Jahr]],MitarbeiterFTE[Name],MitarbeiterFTE[[#This Row],[Name]])</f>
        <v>0</v>
      </c>
      <c r="AF778" s="15" t="str">
        <f>IF(MitarbeiterFTE[[#This Row],[HS]]="ja",2,IF(MitarbeiterFTE[[#This Row],[Tech]]="ja",1,IF(MitarbeiterFTE[[#This Row],[Sonst]]="ja",0,"input missing")))</f>
        <v>input missing</v>
      </c>
      <c r="AG778" s="130"/>
      <c r="AH778" s="117"/>
      <c r="AI778" s="408"/>
      <c r="AJ778" s="404"/>
      <c r="AK778" s="412"/>
      <c r="AL778" s="15" cm="1">
        <f t="array" ref="AL7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8" s="15" t="str">
        <f>IF(Table6[[#This Row],[FT/WE]]=2,"",Table6[[#This Row],[Name]]&amp;Table6[[#This Row],[Tag]])</f>
        <v/>
      </c>
      <c r="AN778" s="117"/>
      <c r="AP778" s="14" t="str">
        <f t="shared" si="24"/>
        <v/>
      </c>
      <c r="AQ778" s="14" t="str">
        <f t="shared" si="25"/>
        <v/>
      </c>
    </row>
    <row r="779" spans="1:43" ht="14.5">
      <c r="A779" s="117"/>
      <c r="B779" s="201"/>
      <c r="C779" s="209"/>
      <c r="D779" s="210"/>
      <c r="E779" s="131"/>
      <c r="F779" s="132"/>
      <c r="G779" s="131"/>
      <c r="H779" s="117"/>
      <c r="I779" s="201"/>
      <c r="J779" s="201"/>
      <c r="K779" s="202"/>
      <c r="L779" s="202"/>
      <c r="M779" s="202"/>
      <c r="N779" s="201"/>
      <c r="O779" s="201"/>
      <c r="P779" s="202"/>
      <c r="Q779" s="202"/>
      <c r="R779" s="207"/>
      <c r="S779" s="204" t="e">
        <f>_xlfn.LET(
_xlpm.ausLJ,_xlfn.XLOOKUP(MitarbeiterFTE[[#This Row],[Name]]&amp;"|"&amp;MitarbeiterFTE[[#This Row],[Jahr]]&amp;"|"&amp;MitarbeiterFTE[[#This Row],[Monat]],#REF!,#REF!,"not found",0,1),
IF(_xlpm.ausLJ="not found","input missing",_xlpm.ausLJ))</f>
        <v>#REF!</v>
      </c>
      <c r="T779" s="204" t="e">
        <f>_xlfn.LET(
_xlpm.ausLJ,_xlfn.XLOOKUP(MitarbeiterFTE[[#This Row],[Name]]&amp;"|"&amp;MitarbeiterFTE[[#This Row],[Jahr]]&amp;"|"&amp;MitarbeiterFTE[[#This Row],[Monat]],#REF!,#REF!,"not found",0,1),
IF(_xlpm.ausLJ="not found","input missing",_xlpm.ausLJ))</f>
        <v>#REF!</v>
      </c>
      <c r="U779" s="205"/>
      <c r="V779" s="40" t="str" cm="1">
        <f t="array" ref="V7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79" s="15" t="str">
        <f>_xlfn.LET(_xlpm.var,MitarbeiterFTE[[#This Row],[Name]]&amp;"|"&amp;MitarbeiterFTE[[#This Row],[Vorhaben]]&amp;"|"&amp;MitarbeiterFTE[[#This Row],[Monat]]&amp;"|"&amp;MitarbeiterFTE[[#This Row],[Jahr]], IF(_xlpm.var="|||","input missing",_xlpm.var))</f>
        <v>input missing</v>
      </c>
      <c r="AB779" s="15" t="e">
        <f>_xlfn.LET(
_xlpm.start,DATE(MitarbeiterFTE[[#This Row],[Jahr]],MitarbeiterFTE[[#This Row],[Monat]],1),
_xlpm.end,EOMONTH(_xlpm.start,0),
NETWORKDAYS(_xlpm.start,_xlpm.end))</f>
        <v>#NUM!</v>
      </c>
      <c r="AC779" s="318" t="e">
        <f>MitarbeiterFTE[[#This Row],[BWD]]-MitarbeiterFTE[[#This Row],[Sum Abwesend]]</f>
        <v>#NUM!</v>
      </c>
      <c r="AD779" s="318">
        <f>SUMIFS(MitarbeiterFTE[BWD],MitarbeiterFTE[Jahr],MitarbeiterFTE[[#This Row],[Jahr]],MitarbeiterFTE[Name],MitarbeiterFTE[[#This Row],[Name]])</f>
        <v>0</v>
      </c>
      <c r="AE779" s="318">
        <f>SUMIFS(MitarbeiterFTE[NWD],MitarbeiterFTE[Jahr],MitarbeiterFTE[[#This Row],[Jahr]],MitarbeiterFTE[Name],MitarbeiterFTE[[#This Row],[Name]])</f>
        <v>0</v>
      </c>
      <c r="AF779" s="15" t="str">
        <f>IF(MitarbeiterFTE[[#This Row],[HS]]="ja",2,IF(MitarbeiterFTE[[#This Row],[Tech]]="ja",1,IF(MitarbeiterFTE[[#This Row],[Sonst]]="ja",0,"input missing")))</f>
        <v>input missing</v>
      </c>
      <c r="AG779" s="130"/>
      <c r="AH779" s="117"/>
      <c r="AI779" s="408"/>
      <c r="AJ779" s="404"/>
      <c r="AK779" s="412"/>
      <c r="AL779" s="15" cm="1">
        <f t="array" ref="AL7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79" s="15" t="str">
        <f>IF(Table6[[#This Row],[FT/WE]]=2,"",Table6[[#This Row],[Name]]&amp;Table6[[#This Row],[Tag]])</f>
        <v/>
      </c>
      <c r="AN779" s="117"/>
      <c r="AP779" s="14" t="str">
        <f t="shared" si="24"/>
        <v/>
      </c>
      <c r="AQ779" s="14" t="str">
        <f t="shared" si="25"/>
        <v/>
      </c>
    </row>
    <row r="780" spans="1:43" ht="14.5">
      <c r="A780" s="117"/>
      <c r="B780" s="201"/>
      <c r="C780" s="209"/>
      <c r="D780" s="210"/>
      <c r="E780" s="131"/>
      <c r="F780" s="132"/>
      <c r="G780" s="131"/>
      <c r="H780" s="117"/>
      <c r="I780" s="201"/>
      <c r="J780" s="201"/>
      <c r="K780" s="202"/>
      <c r="L780" s="202"/>
      <c r="M780" s="202"/>
      <c r="N780" s="201"/>
      <c r="O780" s="201"/>
      <c r="P780" s="202"/>
      <c r="Q780" s="202"/>
      <c r="R780" s="207"/>
      <c r="S780" s="204" t="e">
        <f>_xlfn.LET(
_xlpm.ausLJ,_xlfn.XLOOKUP(MitarbeiterFTE[[#This Row],[Name]]&amp;"|"&amp;MitarbeiterFTE[[#This Row],[Jahr]]&amp;"|"&amp;MitarbeiterFTE[[#This Row],[Monat]],#REF!,#REF!,"not found",0,1),
IF(_xlpm.ausLJ="not found","input missing",_xlpm.ausLJ))</f>
        <v>#REF!</v>
      </c>
      <c r="T780" s="204" t="e">
        <f>_xlfn.LET(
_xlpm.ausLJ,_xlfn.XLOOKUP(MitarbeiterFTE[[#This Row],[Name]]&amp;"|"&amp;MitarbeiterFTE[[#This Row],[Jahr]]&amp;"|"&amp;MitarbeiterFTE[[#This Row],[Monat]],#REF!,#REF!,"not found",0,1),
IF(_xlpm.ausLJ="not found","input missing",_xlpm.ausLJ))</f>
        <v>#REF!</v>
      </c>
      <c r="U780" s="205"/>
      <c r="V780" s="40" t="str" cm="1">
        <f t="array" ref="V7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0" s="15" t="str">
        <f>_xlfn.LET(_xlpm.var,MitarbeiterFTE[[#This Row],[Name]]&amp;"|"&amp;MitarbeiterFTE[[#This Row],[Vorhaben]]&amp;"|"&amp;MitarbeiterFTE[[#This Row],[Monat]]&amp;"|"&amp;MitarbeiterFTE[[#This Row],[Jahr]], IF(_xlpm.var="|||","input missing",_xlpm.var))</f>
        <v>input missing</v>
      </c>
      <c r="AB780" s="15" t="e">
        <f>_xlfn.LET(
_xlpm.start,DATE(MitarbeiterFTE[[#This Row],[Jahr]],MitarbeiterFTE[[#This Row],[Monat]],1),
_xlpm.end,EOMONTH(_xlpm.start,0),
NETWORKDAYS(_xlpm.start,_xlpm.end))</f>
        <v>#NUM!</v>
      </c>
      <c r="AC780" s="318" t="e">
        <f>MitarbeiterFTE[[#This Row],[BWD]]-MitarbeiterFTE[[#This Row],[Sum Abwesend]]</f>
        <v>#NUM!</v>
      </c>
      <c r="AD780" s="318">
        <f>SUMIFS(MitarbeiterFTE[BWD],MitarbeiterFTE[Jahr],MitarbeiterFTE[[#This Row],[Jahr]],MitarbeiterFTE[Name],MitarbeiterFTE[[#This Row],[Name]])</f>
        <v>0</v>
      </c>
      <c r="AE780" s="318">
        <f>SUMIFS(MitarbeiterFTE[NWD],MitarbeiterFTE[Jahr],MitarbeiterFTE[[#This Row],[Jahr]],MitarbeiterFTE[Name],MitarbeiterFTE[[#This Row],[Name]])</f>
        <v>0</v>
      </c>
      <c r="AF780" s="15" t="str">
        <f>IF(MitarbeiterFTE[[#This Row],[HS]]="ja",2,IF(MitarbeiterFTE[[#This Row],[Tech]]="ja",1,IF(MitarbeiterFTE[[#This Row],[Sonst]]="ja",0,"input missing")))</f>
        <v>input missing</v>
      </c>
      <c r="AG780" s="130"/>
      <c r="AH780" s="117"/>
      <c r="AI780" s="408"/>
      <c r="AJ780" s="404"/>
      <c r="AK780" s="412"/>
      <c r="AL780" s="15" cm="1">
        <f t="array" ref="AL7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0" s="15" t="str">
        <f>IF(Table6[[#This Row],[FT/WE]]=2,"",Table6[[#This Row],[Name]]&amp;Table6[[#This Row],[Tag]])</f>
        <v/>
      </c>
      <c r="AN780" s="117"/>
      <c r="AP780" s="14" t="str">
        <f t="shared" si="24"/>
        <v/>
      </c>
      <c r="AQ780" s="14" t="str">
        <f t="shared" si="25"/>
        <v/>
      </c>
    </row>
    <row r="781" spans="1:43" ht="14.5">
      <c r="A781" s="117"/>
      <c r="B781" s="201"/>
      <c r="C781" s="209"/>
      <c r="D781" s="210"/>
      <c r="E781" s="131"/>
      <c r="F781" s="132"/>
      <c r="G781" s="131"/>
      <c r="H781" s="117"/>
      <c r="I781" s="201"/>
      <c r="J781" s="201"/>
      <c r="K781" s="202"/>
      <c r="L781" s="202"/>
      <c r="M781" s="202"/>
      <c r="N781" s="201"/>
      <c r="O781" s="201"/>
      <c r="P781" s="202"/>
      <c r="Q781" s="202"/>
      <c r="R781" s="207"/>
      <c r="S781" s="204" t="e">
        <f>_xlfn.LET(
_xlpm.ausLJ,_xlfn.XLOOKUP(MitarbeiterFTE[[#This Row],[Name]]&amp;"|"&amp;MitarbeiterFTE[[#This Row],[Jahr]]&amp;"|"&amp;MitarbeiterFTE[[#This Row],[Monat]],#REF!,#REF!,"not found",0,1),
IF(_xlpm.ausLJ="not found","input missing",_xlpm.ausLJ))</f>
        <v>#REF!</v>
      </c>
      <c r="T781" s="204" t="e">
        <f>_xlfn.LET(
_xlpm.ausLJ,_xlfn.XLOOKUP(MitarbeiterFTE[[#This Row],[Name]]&amp;"|"&amp;MitarbeiterFTE[[#This Row],[Jahr]]&amp;"|"&amp;MitarbeiterFTE[[#This Row],[Monat]],#REF!,#REF!,"not found",0,1),
IF(_xlpm.ausLJ="not found","input missing",_xlpm.ausLJ))</f>
        <v>#REF!</v>
      </c>
      <c r="U781" s="205"/>
      <c r="V781" s="40" t="str" cm="1">
        <f t="array" ref="V7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1" s="15" t="str">
        <f>_xlfn.LET(_xlpm.var,MitarbeiterFTE[[#This Row],[Name]]&amp;"|"&amp;MitarbeiterFTE[[#This Row],[Vorhaben]]&amp;"|"&amp;MitarbeiterFTE[[#This Row],[Monat]]&amp;"|"&amp;MitarbeiterFTE[[#This Row],[Jahr]], IF(_xlpm.var="|||","input missing",_xlpm.var))</f>
        <v>input missing</v>
      </c>
      <c r="AB781" s="15" t="e">
        <f>_xlfn.LET(
_xlpm.start,DATE(MitarbeiterFTE[[#This Row],[Jahr]],MitarbeiterFTE[[#This Row],[Monat]],1),
_xlpm.end,EOMONTH(_xlpm.start,0),
NETWORKDAYS(_xlpm.start,_xlpm.end))</f>
        <v>#NUM!</v>
      </c>
      <c r="AC781" s="318" t="e">
        <f>MitarbeiterFTE[[#This Row],[BWD]]-MitarbeiterFTE[[#This Row],[Sum Abwesend]]</f>
        <v>#NUM!</v>
      </c>
      <c r="AD781" s="318">
        <f>SUMIFS(MitarbeiterFTE[BWD],MitarbeiterFTE[Jahr],MitarbeiterFTE[[#This Row],[Jahr]],MitarbeiterFTE[Name],MitarbeiterFTE[[#This Row],[Name]])</f>
        <v>0</v>
      </c>
      <c r="AE781" s="318">
        <f>SUMIFS(MitarbeiterFTE[NWD],MitarbeiterFTE[Jahr],MitarbeiterFTE[[#This Row],[Jahr]],MitarbeiterFTE[Name],MitarbeiterFTE[[#This Row],[Name]])</f>
        <v>0</v>
      </c>
      <c r="AF781" s="15" t="str">
        <f>IF(MitarbeiterFTE[[#This Row],[HS]]="ja",2,IF(MitarbeiterFTE[[#This Row],[Tech]]="ja",1,IF(MitarbeiterFTE[[#This Row],[Sonst]]="ja",0,"input missing")))</f>
        <v>input missing</v>
      </c>
      <c r="AG781" s="130"/>
      <c r="AH781" s="117"/>
      <c r="AI781" s="408"/>
      <c r="AJ781" s="404"/>
      <c r="AK781" s="412"/>
      <c r="AL781" s="15" cm="1">
        <f t="array" ref="AL7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1" s="15" t="str">
        <f>IF(Table6[[#This Row],[FT/WE]]=2,"",Table6[[#This Row],[Name]]&amp;Table6[[#This Row],[Tag]])</f>
        <v/>
      </c>
      <c r="AN781" s="117"/>
      <c r="AP781" s="14" t="str">
        <f t="shared" ref="AP781:AP844" si="26">IF(AO781&amp;"1"&lt;&gt;"1",RIGHT(AO781,4),"")</f>
        <v/>
      </c>
      <c r="AQ781" s="14" t="str">
        <f t="shared" ref="AQ781:AQ844" si="27">IF(AO781&amp;"1"="1","",LEFT(AO781,LEN(AO781)-5))</f>
        <v/>
      </c>
    </row>
    <row r="782" spans="1:43" ht="14.5">
      <c r="A782" s="117"/>
      <c r="B782" s="201"/>
      <c r="C782" s="209"/>
      <c r="D782" s="210"/>
      <c r="E782" s="131"/>
      <c r="F782" s="132"/>
      <c r="G782" s="131"/>
      <c r="H782" s="117"/>
      <c r="I782" s="201"/>
      <c r="J782" s="201"/>
      <c r="K782" s="202"/>
      <c r="L782" s="202"/>
      <c r="M782" s="202"/>
      <c r="N782" s="201"/>
      <c r="O782" s="201"/>
      <c r="P782" s="202"/>
      <c r="Q782" s="202"/>
      <c r="R782" s="207"/>
      <c r="S782" s="204" t="e">
        <f>_xlfn.LET(
_xlpm.ausLJ,_xlfn.XLOOKUP(MitarbeiterFTE[[#This Row],[Name]]&amp;"|"&amp;MitarbeiterFTE[[#This Row],[Jahr]]&amp;"|"&amp;MitarbeiterFTE[[#This Row],[Monat]],#REF!,#REF!,"not found",0,1),
IF(_xlpm.ausLJ="not found","input missing",_xlpm.ausLJ))</f>
        <v>#REF!</v>
      </c>
      <c r="T782" s="204" t="e">
        <f>_xlfn.LET(
_xlpm.ausLJ,_xlfn.XLOOKUP(MitarbeiterFTE[[#This Row],[Name]]&amp;"|"&amp;MitarbeiterFTE[[#This Row],[Jahr]]&amp;"|"&amp;MitarbeiterFTE[[#This Row],[Monat]],#REF!,#REF!,"not found",0,1),
IF(_xlpm.ausLJ="not found","input missing",_xlpm.ausLJ))</f>
        <v>#REF!</v>
      </c>
      <c r="U782" s="205"/>
      <c r="V782" s="40" t="str" cm="1">
        <f t="array" ref="V7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2" s="15" t="str">
        <f>_xlfn.LET(_xlpm.var,MitarbeiterFTE[[#This Row],[Name]]&amp;"|"&amp;MitarbeiterFTE[[#This Row],[Vorhaben]]&amp;"|"&amp;MitarbeiterFTE[[#This Row],[Monat]]&amp;"|"&amp;MitarbeiterFTE[[#This Row],[Jahr]], IF(_xlpm.var="|||","input missing",_xlpm.var))</f>
        <v>input missing</v>
      </c>
      <c r="AB782" s="15" t="e">
        <f>_xlfn.LET(
_xlpm.start,DATE(MitarbeiterFTE[[#This Row],[Jahr]],MitarbeiterFTE[[#This Row],[Monat]],1),
_xlpm.end,EOMONTH(_xlpm.start,0),
NETWORKDAYS(_xlpm.start,_xlpm.end))</f>
        <v>#NUM!</v>
      </c>
      <c r="AC782" s="318" t="e">
        <f>MitarbeiterFTE[[#This Row],[BWD]]-MitarbeiterFTE[[#This Row],[Sum Abwesend]]</f>
        <v>#NUM!</v>
      </c>
      <c r="AD782" s="318">
        <f>SUMIFS(MitarbeiterFTE[BWD],MitarbeiterFTE[Jahr],MitarbeiterFTE[[#This Row],[Jahr]],MitarbeiterFTE[Name],MitarbeiterFTE[[#This Row],[Name]])</f>
        <v>0</v>
      </c>
      <c r="AE782" s="318">
        <f>SUMIFS(MitarbeiterFTE[NWD],MitarbeiterFTE[Jahr],MitarbeiterFTE[[#This Row],[Jahr]],MitarbeiterFTE[Name],MitarbeiterFTE[[#This Row],[Name]])</f>
        <v>0</v>
      </c>
      <c r="AF782" s="15" t="str">
        <f>IF(MitarbeiterFTE[[#This Row],[HS]]="ja",2,IF(MitarbeiterFTE[[#This Row],[Tech]]="ja",1,IF(MitarbeiterFTE[[#This Row],[Sonst]]="ja",0,"input missing")))</f>
        <v>input missing</v>
      </c>
      <c r="AG782" s="130"/>
      <c r="AH782" s="117"/>
      <c r="AI782" s="408"/>
      <c r="AJ782" s="404"/>
      <c r="AK782" s="412"/>
      <c r="AL782" s="15" cm="1">
        <f t="array" ref="AL7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2" s="15" t="str">
        <f>IF(Table6[[#This Row],[FT/WE]]=2,"",Table6[[#This Row],[Name]]&amp;Table6[[#This Row],[Tag]])</f>
        <v/>
      </c>
      <c r="AN782" s="117"/>
      <c r="AP782" s="14" t="str">
        <f t="shared" si="26"/>
        <v/>
      </c>
      <c r="AQ782" s="14" t="str">
        <f t="shared" si="27"/>
        <v/>
      </c>
    </row>
    <row r="783" spans="1:43" ht="14.5">
      <c r="A783" s="117"/>
      <c r="B783" s="201"/>
      <c r="C783" s="209"/>
      <c r="D783" s="210"/>
      <c r="E783" s="131"/>
      <c r="F783" s="132"/>
      <c r="G783" s="131"/>
      <c r="H783" s="117"/>
      <c r="I783" s="201"/>
      <c r="J783" s="201"/>
      <c r="K783" s="202"/>
      <c r="L783" s="202"/>
      <c r="M783" s="202"/>
      <c r="N783" s="201"/>
      <c r="O783" s="201"/>
      <c r="P783" s="202"/>
      <c r="Q783" s="202"/>
      <c r="R783" s="207"/>
      <c r="S783" s="204" t="e">
        <f>_xlfn.LET(
_xlpm.ausLJ,_xlfn.XLOOKUP(MitarbeiterFTE[[#This Row],[Name]]&amp;"|"&amp;MitarbeiterFTE[[#This Row],[Jahr]]&amp;"|"&amp;MitarbeiterFTE[[#This Row],[Monat]],#REF!,#REF!,"not found",0,1),
IF(_xlpm.ausLJ="not found","input missing",_xlpm.ausLJ))</f>
        <v>#REF!</v>
      </c>
      <c r="T783" s="204" t="e">
        <f>_xlfn.LET(
_xlpm.ausLJ,_xlfn.XLOOKUP(MitarbeiterFTE[[#This Row],[Name]]&amp;"|"&amp;MitarbeiterFTE[[#This Row],[Jahr]]&amp;"|"&amp;MitarbeiterFTE[[#This Row],[Monat]],#REF!,#REF!,"not found",0,1),
IF(_xlpm.ausLJ="not found","input missing",_xlpm.ausLJ))</f>
        <v>#REF!</v>
      </c>
      <c r="U783" s="205"/>
      <c r="V783" s="40" t="str" cm="1">
        <f t="array" ref="V7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3" s="15" t="str">
        <f>_xlfn.LET(_xlpm.var,MitarbeiterFTE[[#This Row],[Name]]&amp;"|"&amp;MitarbeiterFTE[[#This Row],[Vorhaben]]&amp;"|"&amp;MitarbeiterFTE[[#This Row],[Monat]]&amp;"|"&amp;MitarbeiterFTE[[#This Row],[Jahr]], IF(_xlpm.var="|||","input missing",_xlpm.var))</f>
        <v>input missing</v>
      </c>
      <c r="AB783" s="15" t="e">
        <f>_xlfn.LET(
_xlpm.start,DATE(MitarbeiterFTE[[#This Row],[Jahr]],MitarbeiterFTE[[#This Row],[Monat]],1),
_xlpm.end,EOMONTH(_xlpm.start,0),
NETWORKDAYS(_xlpm.start,_xlpm.end))</f>
        <v>#NUM!</v>
      </c>
      <c r="AC783" s="318" t="e">
        <f>MitarbeiterFTE[[#This Row],[BWD]]-MitarbeiterFTE[[#This Row],[Sum Abwesend]]</f>
        <v>#NUM!</v>
      </c>
      <c r="AD783" s="318">
        <f>SUMIFS(MitarbeiterFTE[BWD],MitarbeiterFTE[Jahr],MitarbeiterFTE[[#This Row],[Jahr]],MitarbeiterFTE[Name],MitarbeiterFTE[[#This Row],[Name]])</f>
        <v>0</v>
      </c>
      <c r="AE783" s="318">
        <f>SUMIFS(MitarbeiterFTE[NWD],MitarbeiterFTE[Jahr],MitarbeiterFTE[[#This Row],[Jahr]],MitarbeiterFTE[Name],MitarbeiterFTE[[#This Row],[Name]])</f>
        <v>0</v>
      </c>
      <c r="AF783" s="15" t="str">
        <f>IF(MitarbeiterFTE[[#This Row],[HS]]="ja",2,IF(MitarbeiterFTE[[#This Row],[Tech]]="ja",1,IF(MitarbeiterFTE[[#This Row],[Sonst]]="ja",0,"input missing")))</f>
        <v>input missing</v>
      </c>
      <c r="AG783" s="130"/>
      <c r="AH783" s="117"/>
      <c r="AI783" s="408"/>
      <c r="AJ783" s="404"/>
      <c r="AK783" s="412"/>
      <c r="AL783" s="15" cm="1">
        <f t="array" ref="AL7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3" s="15" t="str">
        <f>IF(Table6[[#This Row],[FT/WE]]=2,"",Table6[[#This Row],[Name]]&amp;Table6[[#This Row],[Tag]])</f>
        <v/>
      </c>
      <c r="AN783" s="117"/>
      <c r="AP783" s="14" t="str">
        <f t="shared" si="26"/>
        <v/>
      </c>
      <c r="AQ783" s="14" t="str">
        <f t="shared" si="27"/>
        <v/>
      </c>
    </row>
    <row r="784" spans="1:43" ht="14.5">
      <c r="A784" s="117"/>
      <c r="B784" s="201"/>
      <c r="C784" s="209"/>
      <c r="D784" s="210"/>
      <c r="E784" s="131"/>
      <c r="F784" s="132"/>
      <c r="G784" s="131"/>
      <c r="H784" s="117"/>
      <c r="I784" s="201"/>
      <c r="J784" s="201"/>
      <c r="K784" s="202"/>
      <c r="L784" s="202"/>
      <c r="M784" s="202"/>
      <c r="N784" s="201"/>
      <c r="O784" s="201"/>
      <c r="P784" s="202"/>
      <c r="Q784" s="202"/>
      <c r="R784" s="207"/>
      <c r="S784" s="204" t="e">
        <f>_xlfn.LET(
_xlpm.ausLJ,_xlfn.XLOOKUP(MitarbeiterFTE[[#This Row],[Name]]&amp;"|"&amp;MitarbeiterFTE[[#This Row],[Jahr]]&amp;"|"&amp;MitarbeiterFTE[[#This Row],[Monat]],#REF!,#REF!,"not found",0,1),
IF(_xlpm.ausLJ="not found","input missing",_xlpm.ausLJ))</f>
        <v>#REF!</v>
      </c>
      <c r="T784" s="204" t="e">
        <f>_xlfn.LET(
_xlpm.ausLJ,_xlfn.XLOOKUP(MitarbeiterFTE[[#This Row],[Name]]&amp;"|"&amp;MitarbeiterFTE[[#This Row],[Jahr]]&amp;"|"&amp;MitarbeiterFTE[[#This Row],[Monat]],#REF!,#REF!,"not found",0,1),
IF(_xlpm.ausLJ="not found","input missing",_xlpm.ausLJ))</f>
        <v>#REF!</v>
      </c>
      <c r="U784" s="205"/>
      <c r="V784" s="40" t="str" cm="1">
        <f t="array" ref="V7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4" s="15" t="str">
        <f>_xlfn.LET(_xlpm.var,MitarbeiterFTE[[#This Row],[Name]]&amp;"|"&amp;MitarbeiterFTE[[#This Row],[Vorhaben]]&amp;"|"&amp;MitarbeiterFTE[[#This Row],[Monat]]&amp;"|"&amp;MitarbeiterFTE[[#This Row],[Jahr]], IF(_xlpm.var="|||","input missing",_xlpm.var))</f>
        <v>input missing</v>
      </c>
      <c r="AB784" s="15" t="e">
        <f>_xlfn.LET(
_xlpm.start,DATE(MitarbeiterFTE[[#This Row],[Jahr]],MitarbeiterFTE[[#This Row],[Monat]],1),
_xlpm.end,EOMONTH(_xlpm.start,0),
NETWORKDAYS(_xlpm.start,_xlpm.end))</f>
        <v>#NUM!</v>
      </c>
      <c r="AC784" s="318" t="e">
        <f>MitarbeiterFTE[[#This Row],[BWD]]-MitarbeiterFTE[[#This Row],[Sum Abwesend]]</f>
        <v>#NUM!</v>
      </c>
      <c r="AD784" s="318">
        <f>SUMIFS(MitarbeiterFTE[BWD],MitarbeiterFTE[Jahr],MitarbeiterFTE[[#This Row],[Jahr]],MitarbeiterFTE[Name],MitarbeiterFTE[[#This Row],[Name]])</f>
        <v>0</v>
      </c>
      <c r="AE784" s="318">
        <f>SUMIFS(MitarbeiterFTE[NWD],MitarbeiterFTE[Jahr],MitarbeiterFTE[[#This Row],[Jahr]],MitarbeiterFTE[Name],MitarbeiterFTE[[#This Row],[Name]])</f>
        <v>0</v>
      </c>
      <c r="AF784" s="15" t="str">
        <f>IF(MitarbeiterFTE[[#This Row],[HS]]="ja",2,IF(MitarbeiterFTE[[#This Row],[Tech]]="ja",1,IF(MitarbeiterFTE[[#This Row],[Sonst]]="ja",0,"input missing")))</f>
        <v>input missing</v>
      </c>
      <c r="AG784" s="130"/>
      <c r="AH784" s="117"/>
      <c r="AI784" s="408"/>
      <c r="AJ784" s="404"/>
      <c r="AK784" s="412"/>
      <c r="AL784" s="15" cm="1">
        <f t="array" ref="AL7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4" s="15" t="str">
        <f>IF(Table6[[#This Row],[FT/WE]]=2,"",Table6[[#This Row],[Name]]&amp;Table6[[#This Row],[Tag]])</f>
        <v/>
      </c>
      <c r="AN784" s="117"/>
      <c r="AP784" s="14" t="str">
        <f t="shared" si="26"/>
        <v/>
      </c>
      <c r="AQ784" s="14" t="str">
        <f t="shared" si="27"/>
        <v/>
      </c>
    </row>
    <row r="785" spans="1:43" ht="14.5">
      <c r="A785" s="117"/>
      <c r="B785" s="201"/>
      <c r="C785" s="209"/>
      <c r="D785" s="210"/>
      <c r="E785" s="131"/>
      <c r="F785" s="132"/>
      <c r="G785" s="131"/>
      <c r="H785" s="117"/>
      <c r="I785" s="201"/>
      <c r="J785" s="201"/>
      <c r="K785" s="202"/>
      <c r="L785" s="202"/>
      <c r="M785" s="202"/>
      <c r="N785" s="201"/>
      <c r="O785" s="201"/>
      <c r="P785" s="202"/>
      <c r="Q785" s="202"/>
      <c r="R785" s="207"/>
      <c r="S785" s="204" t="e">
        <f>_xlfn.LET(
_xlpm.ausLJ,_xlfn.XLOOKUP(MitarbeiterFTE[[#This Row],[Name]]&amp;"|"&amp;MitarbeiterFTE[[#This Row],[Jahr]]&amp;"|"&amp;MitarbeiterFTE[[#This Row],[Monat]],#REF!,#REF!,"not found",0,1),
IF(_xlpm.ausLJ="not found","input missing",_xlpm.ausLJ))</f>
        <v>#REF!</v>
      </c>
      <c r="T785" s="204" t="e">
        <f>_xlfn.LET(
_xlpm.ausLJ,_xlfn.XLOOKUP(MitarbeiterFTE[[#This Row],[Name]]&amp;"|"&amp;MitarbeiterFTE[[#This Row],[Jahr]]&amp;"|"&amp;MitarbeiterFTE[[#This Row],[Monat]],#REF!,#REF!,"not found",0,1),
IF(_xlpm.ausLJ="not found","input missing",_xlpm.ausLJ))</f>
        <v>#REF!</v>
      </c>
      <c r="U785" s="205"/>
      <c r="V785" s="40" t="str" cm="1">
        <f t="array" ref="V7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5" s="15" t="str">
        <f>_xlfn.LET(_xlpm.var,MitarbeiterFTE[[#This Row],[Name]]&amp;"|"&amp;MitarbeiterFTE[[#This Row],[Vorhaben]]&amp;"|"&amp;MitarbeiterFTE[[#This Row],[Monat]]&amp;"|"&amp;MitarbeiterFTE[[#This Row],[Jahr]], IF(_xlpm.var="|||","input missing",_xlpm.var))</f>
        <v>input missing</v>
      </c>
      <c r="AB785" s="15" t="e">
        <f>_xlfn.LET(
_xlpm.start,DATE(MitarbeiterFTE[[#This Row],[Jahr]],MitarbeiterFTE[[#This Row],[Monat]],1),
_xlpm.end,EOMONTH(_xlpm.start,0),
NETWORKDAYS(_xlpm.start,_xlpm.end))</f>
        <v>#NUM!</v>
      </c>
      <c r="AC785" s="318" t="e">
        <f>MitarbeiterFTE[[#This Row],[BWD]]-MitarbeiterFTE[[#This Row],[Sum Abwesend]]</f>
        <v>#NUM!</v>
      </c>
      <c r="AD785" s="318">
        <f>SUMIFS(MitarbeiterFTE[BWD],MitarbeiterFTE[Jahr],MitarbeiterFTE[[#This Row],[Jahr]],MitarbeiterFTE[Name],MitarbeiterFTE[[#This Row],[Name]])</f>
        <v>0</v>
      </c>
      <c r="AE785" s="318">
        <f>SUMIFS(MitarbeiterFTE[NWD],MitarbeiterFTE[Jahr],MitarbeiterFTE[[#This Row],[Jahr]],MitarbeiterFTE[Name],MitarbeiterFTE[[#This Row],[Name]])</f>
        <v>0</v>
      </c>
      <c r="AF785" s="15" t="str">
        <f>IF(MitarbeiterFTE[[#This Row],[HS]]="ja",2,IF(MitarbeiterFTE[[#This Row],[Tech]]="ja",1,IF(MitarbeiterFTE[[#This Row],[Sonst]]="ja",0,"input missing")))</f>
        <v>input missing</v>
      </c>
      <c r="AG785" s="130"/>
      <c r="AH785" s="117"/>
      <c r="AI785" s="408"/>
      <c r="AJ785" s="404"/>
      <c r="AK785" s="412"/>
      <c r="AL785" s="15" cm="1">
        <f t="array" ref="AL7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5" s="15" t="str">
        <f>IF(Table6[[#This Row],[FT/WE]]=2,"",Table6[[#This Row],[Name]]&amp;Table6[[#This Row],[Tag]])</f>
        <v/>
      </c>
      <c r="AN785" s="117"/>
      <c r="AP785" s="14" t="str">
        <f t="shared" si="26"/>
        <v/>
      </c>
      <c r="AQ785" s="14" t="str">
        <f t="shared" si="27"/>
        <v/>
      </c>
    </row>
    <row r="786" spans="1:43" ht="14.5">
      <c r="A786" s="117"/>
      <c r="B786" s="201"/>
      <c r="C786" s="209"/>
      <c r="D786" s="210"/>
      <c r="E786" s="131"/>
      <c r="F786" s="132"/>
      <c r="G786" s="131"/>
      <c r="H786" s="117"/>
      <c r="I786" s="201"/>
      <c r="J786" s="201"/>
      <c r="K786" s="202"/>
      <c r="L786" s="202"/>
      <c r="M786" s="202"/>
      <c r="N786" s="201"/>
      <c r="O786" s="201"/>
      <c r="P786" s="202"/>
      <c r="Q786" s="202"/>
      <c r="R786" s="207"/>
      <c r="S786" s="204" t="e">
        <f>_xlfn.LET(
_xlpm.ausLJ,_xlfn.XLOOKUP(MitarbeiterFTE[[#This Row],[Name]]&amp;"|"&amp;MitarbeiterFTE[[#This Row],[Jahr]]&amp;"|"&amp;MitarbeiterFTE[[#This Row],[Monat]],#REF!,#REF!,"not found",0,1),
IF(_xlpm.ausLJ="not found","input missing",_xlpm.ausLJ))</f>
        <v>#REF!</v>
      </c>
      <c r="T786" s="204" t="e">
        <f>_xlfn.LET(
_xlpm.ausLJ,_xlfn.XLOOKUP(MitarbeiterFTE[[#This Row],[Name]]&amp;"|"&amp;MitarbeiterFTE[[#This Row],[Jahr]]&amp;"|"&amp;MitarbeiterFTE[[#This Row],[Monat]],#REF!,#REF!,"not found",0,1),
IF(_xlpm.ausLJ="not found","input missing",_xlpm.ausLJ))</f>
        <v>#REF!</v>
      </c>
      <c r="U786" s="205"/>
      <c r="V786" s="40" t="str" cm="1">
        <f t="array" ref="V7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6" s="15" t="str">
        <f>_xlfn.LET(_xlpm.var,MitarbeiterFTE[[#This Row],[Name]]&amp;"|"&amp;MitarbeiterFTE[[#This Row],[Vorhaben]]&amp;"|"&amp;MitarbeiterFTE[[#This Row],[Monat]]&amp;"|"&amp;MitarbeiterFTE[[#This Row],[Jahr]], IF(_xlpm.var="|||","input missing",_xlpm.var))</f>
        <v>input missing</v>
      </c>
      <c r="AB786" s="15" t="e">
        <f>_xlfn.LET(
_xlpm.start,DATE(MitarbeiterFTE[[#This Row],[Jahr]],MitarbeiterFTE[[#This Row],[Monat]],1),
_xlpm.end,EOMONTH(_xlpm.start,0),
NETWORKDAYS(_xlpm.start,_xlpm.end))</f>
        <v>#NUM!</v>
      </c>
      <c r="AC786" s="318" t="e">
        <f>MitarbeiterFTE[[#This Row],[BWD]]-MitarbeiterFTE[[#This Row],[Sum Abwesend]]</f>
        <v>#NUM!</v>
      </c>
      <c r="AD786" s="318">
        <f>SUMIFS(MitarbeiterFTE[BWD],MitarbeiterFTE[Jahr],MitarbeiterFTE[[#This Row],[Jahr]],MitarbeiterFTE[Name],MitarbeiterFTE[[#This Row],[Name]])</f>
        <v>0</v>
      </c>
      <c r="AE786" s="318">
        <f>SUMIFS(MitarbeiterFTE[NWD],MitarbeiterFTE[Jahr],MitarbeiterFTE[[#This Row],[Jahr]],MitarbeiterFTE[Name],MitarbeiterFTE[[#This Row],[Name]])</f>
        <v>0</v>
      </c>
      <c r="AF786" s="15" t="str">
        <f>IF(MitarbeiterFTE[[#This Row],[HS]]="ja",2,IF(MitarbeiterFTE[[#This Row],[Tech]]="ja",1,IF(MitarbeiterFTE[[#This Row],[Sonst]]="ja",0,"input missing")))</f>
        <v>input missing</v>
      </c>
      <c r="AG786" s="130"/>
      <c r="AH786" s="117"/>
      <c r="AI786" s="408"/>
      <c r="AJ786" s="404"/>
      <c r="AK786" s="412"/>
      <c r="AL786" s="15" cm="1">
        <f t="array" ref="AL7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6" s="15" t="str">
        <f>IF(Table6[[#This Row],[FT/WE]]=2,"",Table6[[#This Row],[Name]]&amp;Table6[[#This Row],[Tag]])</f>
        <v/>
      </c>
      <c r="AN786" s="117"/>
      <c r="AP786" s="14" t="str">
        <f t="shared" si="26"/>
        <v/>
      </c>
      <c r="AQ786" s="14" t="str">
        <f t="shared" si="27"/>
        <v/>
      </c>
    </row>
    <row r="787" spans="1:43" ht="14.5">
      <c r="A787" s="117"/>
      <c r="B787" s="201"/>
      <c r="C787" s="209"/>
      <c r="D787" s="210"/>
      <c r="E787" s="131"/>
      <c r="F787" s="132"/>
      <c r="G787" s="131"/>
      <c r="H787" s="117"/>
      <c r="I787" s="201"/>
      <c r="J787" s="201"/>
      <c r="K787" s="202"/>
      <c r="L787" s="202"/>
      <c r="M787" s="202"/>
      <c r="N787" s="201"/>
      <c r="O787" s="201"/>
      <c r="P787" s="202"/>
      <c r="Q787" s="202"/>
      <c r="R787" s="207"/>
      <c r="S787" s="204" t="e">
        <f>_xlfn.LET(
_xlpm.ausLJ,_xlfn.XLOOKUP(MitarbeiterFTE[[#This Row],[Name]]&amp;"|"&amp;MitarbeiterFTE[[#This Row],[Jahr]]&amp;"|"&amp;MitarbeiterFTE[[#This Row],[Monat]],#REF!,#REF!,"not found",0,1),
IF(_xlpm.ausLJ="not found","input missing",_xlpm.ausLJ))</f>
        <v>#REF!</v>
      </c>
      <c r="T787" s="204" t="e">
        <f>_xlfn.LET(
_xlpm.ausLJ,_xlfn.XLOOKUP(MitarbeiterFTE[[#This Row],[Name]]&amp;"|"&amp;MitarbeiterFTE[[#This Row],[Jahr]]&amp;"|"&amp;MitarbeiterFTE[[#This Row],[Monat]],#REF!,#REF!,"not found",0,1),
IF(_xlpm.ausLJ="not found","input missing",_xlpm.ausLJ))</f>
        <v>#REF!</v>
      </c>
      <c r="U787" s="205"/>
      <c r="V787" s="40" t="str" cm="1">
        <f t="array" ref="V7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7" s="15" t="str">
        <f>_xlfn.LET(_xlpm.var,MitarbeiterFTE[[#This Row],[Name]]&amp;"|"&amp;MitarbeiterFTE[[#This Row],[Vorhaben]]&amp;"|"&amp;MitarbeiterFTE[[#This Row],[Monat]]&amp;"|"&amp;MitarbeiterFTE[[#This Row],[Jahr]], IF(_xlpm.var="|||","input missing",_xlpm.var))</f>
        <v>input missing</v>
      </c>
      <c r="AB787" s="15" t="e">
        <f>_xlfn.LET(
_xlpm.start,DATE(MitarbeiterFTE[[#This Row],[Jahr]],MitarbeiterFTE[[#This Row],[Monat]],1),
_xlpm.end,EOMONTH(_xlpm.start,0),
NETWORKDAYS(_xlpm.start,_xlpm.end))</f>
        <v>#NUM!</v>
      </c>
      <c r="AC787" s="318" t="e">
        <f>MitarbeiterFTE[[#This Row],[BWD]]-MitarbeiterFTE[[#This Row],[Sum Abwesend]]</f>
        <v>#NUM!</v>
      </c>
      <c r="AD787" s="318">
        <f>SUMIFS(MitarbeiterFTE[BWD],MitarbeiterFTE[Jahr],MitarbeiterFTE[[#This Row],[Jahr]],MitarbeiterFTE[Name],MitarbeiterFTE[[#This Row],[Name]])</f>
        <v>0</v>
      </c>
      <c r="AE787" s="318">
        <f>SUMIFS(MitarbeiterFTE[NWD],MitarbeiterFTE[Jahr],MitarbeiterFTE[[#This Row],[Jahr]],MitarbeiterFTE[Name],MitarbeiterFTE[[#This Row],[Name]])</f>
        <v>0</v>
      </c>
      <c r="AF787" s="15" t="str">
        <f>IF(MitarbeiterFTE[[#This Row],[HS]]="ja",2,IF(MitarbeiterFTE[[#This Row],[Tech]]="ja",1,IF(MitarbeiterFTE[[#This Row],[Sonst]]="ja",0,"input missing")))</f>
        <v>input missing</v>
      </c>
      <c r="AG787" s="130"/>
      <c r="AH787" s="117"/>
      <c r="AI787" s="408"/>
      <c r="AJ787" s="404"/>
      <c r="AK787" s="412"/>
      <c r="AL787" s="15" cm="1">
        <f t="array" ref="AL7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7" s="15" t="str">
        <f>IF(Table6[[#This Row],[FT/WE]]=2,"",Table6[[#This Row],[Name]]&amp;Table6[[#This Row],[Tag]])</f>
        <v/>
      </c>
      <c r="AN787" s="117"/>
      <c r="AP787" s="14" t="str">
        <f t="shared" si="26"/>
        <v/>
      </c>
      <c r="AQ787" s="14" t="str">
        <f t="shared" si="27"/>
        <v/>
      </c>
    </row>
    <row r="788" spans="1:43" ht="14.5">
      <c r="A788" s="117"/>
      <c r="B788" s="201"/>
      <c r="C788" s="209"/>
      <c r="D788" s="210"/>
      <c r="E788" s="131"/>
      <c r="F788" s="132"/>
      <c r="G788" s="131"/>
      <c r="H788" s="117"/>
      <c r="I788" s="201"/>
      <c r="J788" s="201"/>
      <c r="K788" s="202"/>
      <c r="L788" s="202"/>
      <c r="M788" s="202"/>
      <c r="N788" s="201"/>
      <c r="O788" s="201"/>
      <c r="P788" s="202"/>
      <c r="Q788" s="202"/>
      <c r="R788" s="207"/>
      <c r="S788" s="204" t="e">
        <f>_xlfn.LET(
_xlpm.ausLJ,_xlfn.XLOOKUP(MitarbeiterFTE[[#This Row],[Name]]&amp;"|"&amp;MitarbeiterFTE[[#This Row],[Jahr]]&amp;"|"&amp;MitarbeiterFTE[[#This Row],[Monat]],#REF!,#REF!,"not found",0,1),
IF(_xlpm.ausLJ="not found","input missing",_xlpm.ausLJ))</f>
        <v>#REF!</v>
      </c>
      <c r="T788" s="204" t="e">
        <f>_xlfn.LET(
_xlpm.ausLJ,_xlfn.XLOOKUP(MitarbeiterFTE[[#This Row],[Name]]&amp;"|"&amp;MitarbeiterFTE[[#This Row],[Jahr]]&amp;"|"&amp;MitarbeiterFTE[[#This Row],[Monat]],#REF!,#REF!,"not found",0,1),
IF(_xlpm.ausLJ="not found","input missing",_xlpm.ausLJ))</f>
        <v>#REF!</v>
      </c>
      <c r="U788" s="205"/>
      <c r="V788" s="40" t="str" cm="1">
        <f t="array" ref="V7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8" s="15" t="str">
        <f>_xlfn.LET(_xlpm.var,MitarbeiterFTE[[#This Row],[Name]]&amp;"|"&amp;MitarbeiterFTE[[#This Row],[Vorhaben]]&amp;"|"&amp;MitarbeiterFTE[[#This Row],[Monat]]&amp;"|"&amp;MitarbeiterFTE[[#This Row],[Jahr]], IF(_xlpm.var="|||","input missing",_xlpm.var))</f>
        <v>input missing</v>
      </c>
      <c r="AB788" s="15" t="e">
        <f>_xlfn.LET(
_xlpm.start,DATE(MitarbeiterFTE[[#This Row],[Jahr]],MitarbeiterFTE[[#This Row],[Monat]],1),
_xlpm.end,EOMONTH(_xlpm.start,0),
NETWORKDAYS(_xlpm.start,_xlpm.end))</f>
        <v>#NUM!</v>
      </c>
      <c r="AC788" s="318" t="e">
        <f>MitarbeiterFTE[[#This Row],[BWD]]-MitarbeiterFTE[[#This Row],[Sum Abwesend]]</f>
        <v>#NUM!</v>
      </c>
      <c r="AD788" s="318">
        <f>SUMIFS(MitarbeiterFTE[BWD],MitarbeiterFTE[Jahr],MitarbeiterFTE[[#This Row],[Jahr]],MitarbeiterFTE[Name],MitarbeiterFTE[[#This Row],[Name]])</f>
        <v>0</v>
      </c>
      <c r="AE788" s="318">
        <f>SUMIFS(MitarbeiterFTE[NWD],MitarbeiterFTE[Jahr],MitarbeiterFTE[[#This Row],[Jahr]],MitarbeiterFTE[Name],MitarbeiterFTE[[#This Row],[Name]])</f>
        <v>0</v>
      </c>
      <c r="AF788" s="15" t="str">
        <f>IF(MitarbeiterFTE[[#This Row],[HS]]="ja",2,IF(MitarbeiterFTE[[#This Row],[Tech]]="ja",1,IF(MitarbeiterFTE[[#This Row],[Sonst]]="ja",0,"input missing")))</f>
        <v>input missing</v>
      </c>
      <c r="AG788" s="130"/>
      <c r="AH788" s="117"/>
      <c r="AI788" s="408"/>
      <c r="AJ788" s="404"/>
      <c r="AK788" s="412"/>
      <c r="AL788" s="15" cm="1">
        <f t="array" ref="AL7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8" s="15" t="str">
        <f>IF(Table6[[#This Row],[FT/WE]]=2,"",Table6[[#This Row],[Name]]&amp;Table6[[#This Row],[Tag]])</f>
        <v/>
      </c>
      <c r="AN788" s="117"/>
      <c r="AP788" s="14" t="str">
        <f t="shared" si="26"/>
        <v/>
      </c>
      <c r="AQ788" s="14" t="str">
        <f t="shared" si="27"/>
        <v/>
      </c>
    </row>
    <row r="789" spans="1:43" ht="14.5">
      <c r="A789" s="117"/>
      <c r="B789" s="201"/>
      <c r="C789" s="209"/>
      <c r="D789" s="210"/>
      <c r="E789" s="131"/>
      <c r="F789" s="132"/>
      <c r="G789" s="131"/>
      <c r="H789" s="117"/>
      <c r="I789" s="201"/>
      <c r="J789" s="201"/>
      <c r="K789" s="202"/>
      <c r="L789" s="202"/>
      <c r="M789" s="202"/>
      <c r="N789" s="201"/>
      <c r="O789" s="201"/>
      <c r="P789" s="202"/>
      <c r="Q789" s="202"/>
      <c r="R789" s="207"/>
      <c r="S789" s="204" t="e">
        <f>_xlfn.LET(
_xlpm.ausLJ,_xlfn.XLOOKUP(MitarbeiterFTE[[#This Row],[Name]]&amp;"|"&amp;MitarbeiterFTE[[#This Row],[Jahr]]&amp;"|"&amp;MitarbeiterFTE[[#This Row],[Monat]],#REF!,#REF!,"not found",0,1),
IF(_xlpm.ausLJ="not found","input missing",_xlpm.ausLJ))</f>
        <v>#REF!</v>
      </c>
      <c r="T789" s="204" t="e">
        <f>_xlfn.LET(
_xlpm.ausLJ,_xlfn.XLOOKUP(MitarbeiterFTE[[#This Row],[Name]]&amp;"|"&amp;MitarbeiterFTE[[#This Row],[Jahr]]&amp;"|"&amp;MitarbeiterFTE[[#This Row],[Monat]],#REF!,#REF!,"not found",0,1),
IF(_xlpm.ausLJ="not found","input missing",_xlpm.ausLJ))</f>
        <v>#REF!</v>
      </c>
      <c r="U789" s="205"/>
      <c r="V789" s="40" t="str" cm="1">
        <f t="array" ref="V7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89" s="15" t="str">
        <f>_xlfn.LET(_xlpm.var,MitarbeiterFTE[[#This Row],[Name]]&amp;"|"&amp;MitarbeiterFTE[[#This Row],[Vorhaben]]&amp;"|"&amp;MitarbeiterFTE[[#This Row],[Monat]]&amp;"|"&amp;MitarbeiterFTE[[#This Row],[Jahr]], IF(_xlpm.var="|||","input missing",_xlpm.var))</f>
        <v>input missing</v>
      </c>
      <c r="AB789" s="15" t="e">
        <f>_xlfn.LET(
_xlpm.start,DATE(MitarbeiterFTE[[#This Row],[Jahr]],MitarbeiterFTE[[#This Row],[Monat]],1),
_xlpm.end,EOMONTH(_xlpm.start,0),
NETWORKDAYS(_xlpm.start,_xlpm.end))</f>
        <v>#NUM!</v>
      </c>
      <c r="AC789" s="318" t="e">
        <f>MitarbeiterFTE[[#This Row],[BWD]]-MitarbeiterFTE[[#This Row],[Sum Abwesend]]</f>
        <v>#NUM!</v>
      </c>
      <c r="AD789" s="318">
        <f>SUMIFS(MitarbeiterFTE[BWD],MitarbeiterFTE[Jahr],MitarbeiterFTE[[#This Row],[Jahr]],MitarbeiterFTE[Name],MitarbeiterFTE[[#This Row],[Name]])</f>
        <v>0</v>
      </c>
      <c r="AE789" s="318">
        <f>SUMIFS(MitarbeiterFTE[NWD],MitarbeiterFTE[Jahr],MitarbeiterFTE[[#This Row],[Jahr]],MitarbeiterFTE[Name],MitarbeiterFTE[[#This Row],[Name]])</f>
        <v>0</v>
      </c>
      <c r="AF789" s="15" t="str">
        <f>IF(MitarbeiterFTE[[#This Row],[HS]]="ja",2,IF(MitarbeiterFTE[[#This Row],[Tech]]="ja",1,IF(MitarbeiterFTE[[#This Row],[Sonst]]="ja",0,"input missing")))</f>
        <v>input missing</v>
      </c>
      <c r="AG789" s="130"/>
      <c r="AH789" s="117"/>
      <c r="AI789" s="408"/>
      <c r="AJ789" s="404"/>
      <c r="AK789" s="412"/>
      <c r="AL789" s="15" cm="1">
        <f t="array" ref="AL7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89" s="15" t="str">
        <f>IF(Table6[[#This Row],[FT/WE]]=2,"",Table6[[#This Row],[Name]]&amp;Table6[[#This Row],[Tag]])</f>
        <v/>
      </c>
      <c r="AN789" s="117"/>
      <c r="AP789" s="14" t="str">
        <f t="shared" si="26"/>
        <v/>
      </c>
      <c r="AQ789" s="14" t="str">
        <f t="shared" si="27"/>
        <v/>
      </c>
    </row>
    <row r="790" spans="1:43" ht="14.5">
      <c r="A790" s="117"/>
      <c r="B790" s="201"/>
      <c r="C790" s="209"/>
      <c r="D790" s="210"/>
      <c r="E790" s="131"/>
      <c r="F790" s="132"/>
      <c r="G790" s="131"/>
      <c r="H790" s="117"/>
      <c r="I790" s="201"/>
      <c r="J790" s="201"/>
      <c r="K790" s="202"/>
      <c r="L790" s="202"/>
      <c r="M790" s="202"/>
      <c r="N790" s="201"/>
      <c r="O790" s="201"/>
      <c r="P790" s="202"/>
      <c r="Q790" s="202"/>
      <c r="R790" s="207"/>
      <c r="S790" s="204" t="e">
        <f>_xlfn.LET(
_xlpm.ausLJ,_xlfn.XLOOKUP(MitarbeiterFTE[[#This Row],[Name]]&amp;"|"&amp;MitarbeiterFTE[[#This Row],[Jahr]]&amp;"|"&amp;MitarbeiterFTE[[#This Row],[Monat]],#REF!,#REF!,"not found",0,1),
IF(_xlpm.ausLJ="not found","input missing",_xlpm.ausLJ))</f>
        <v>#REF!</v>
      </c>
      <c r="T790" s="204" t="e">
        <f>_xlfn.LET(
_xlpm.ausLJ,_xlfn.XLOOKUP(MitarbeiterFTE[[#This Row],[Name]]&amp;"|"&amp;MitarbeiterFTE[[#This Row],[Jahr]]&amp;"|"&amp;MitarbeiterFTE[[#This Row],[Monat]],#REF!,#REF!,"not found",0,1),
IF(_xlpm.ausLJ="not found","input missing",_xlpm.ausLJ))</f>
        <v>#REF!</v>
      </c>
      <c r="U790" s="205"/>
      <c r="V790" s="40" t="str" cm="1">
        <f t="array" ref="V7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0" s="15" t="str">
        <f>_xlfn.LET(_xlpm.var,MitarbeiterFTE[[#This Row],[Name]]&amp;"|"&amp;MitarbeiterFTE[[#This Row],[Vorhaben]]&amp;"|"&amp;MitarbeiterFTE[[#This Row],[Monat]]&amp;"|"&amp;MitarbeiterFTE[[#This Row],[Jahr]], IF(_xlpm.var="|||","input missing",_xlpm.var))</f>
        <v>input missing</v>
      </c>
      <c r="AB790" s="15" t="e">
        <f>_xlfn.LET(
_xlpm.start,DATE(MitarbeiterFTE[[#This Row],[Jahr]],MitarbeiterFTE[[#This Row],[Monat]],1),
_xlpm.end,EOMONTH(_xlpm.start,0),
NETWORKDAYS(_xlpm.start,_xlpm.end))</f>
        <v>#NUM!</v>
      </c>
      <c r="AC790" s="318" t="e">
        <f>MitarbeiterFTE[[#This Row],[BWD]]-MitarbeiterFTE[[#This Row],[Sum Abwesend]]</f>
        <v>#NUM!</v>
      </c>
      <c r="AD790" s="318">
        <f>SUMIFS(MitarbeiterFTE[BWD],MitarbeiterFTE[Jahr],MitarbeiterFTE[[#This Row],[Jahr]],MitarbeiterFTE[Name],MitarbeiterFTE[[#This Row],[Name]])</f>
        <v>0</v>
      </c>
      <c r="AE790" s="318">
        <f>SUMIFS(MitarbeiterFTE[NWD],MitarbeiterFTE[Jahr],MitarbeiterFTE[[#This Row],[Jahr]],MitarbeiterFTE[Name],MitarbeiterFTE[[#This Row],[Name]])</f>
        <v>0</v>
      </c>
      <c r="AF790" s="15" t="str">
        <f>IF(MitarbeiterFTE[[#This Row],[HS]]="ja",2,IF(MitarbeiterFTE[[#This Row],[Tech]]="ja",1,IF(MitarbeiterFTE[[#This Row],[Sonst]]="ja",0,"input missing")))</f>
        <v>input missing</v>
      </c>
      <c r="AG790" s="130"/>
      <c r="AH790" s="117"/>
      <c r="AI790" s="408"/>
      <c r="AJ790" s="404"/>
      <c r="AK790" s="412"/>
      <c r="AL790" s="15" cm="1">
        <f t="array" ref="AL7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0" s="15" t="str">
        <f>IF(Table6[[#This Row],[FT/WE]]=2,"",Table6[[#This Row],[Name]]&amp;Table6[[#This Row],[Tag]])</f>
        <v/>
      </c>
      <c r="AN790" s="117"/>
      <c r="AP790" s="14" t="str">
        <f t="shared" si="26"/>
        <v/>
      </c>
      <c r="AQ790" s="14" t="str">
        <f t="shared" si="27"/>
        <v/>
      </c>
    </row>
    <row r="791" spans="1:43" ht="14.5">
      <c r="A791" s="117"/>
      <c r="B791" s="201"/>
      <c r="C791" s="209"/>
      <c r="D791" s="210"/>
      <c r="E791" s="131"/>
      <c r="F791" s="132"/>
      <c r="G791" s="131"/>
      <c r="H791" s="117"/>
      <c r="I791" s="201"/>
      <c r="J791" s="201"/>
      <c r="K791" s="202"/>
      <c r="L791" s="202"/>
      <c r="M791" s="202"/>
      <c r="N791" s="201"/>
      <c r="O791" s="201"/>
      <c r="P791" s="202"/>
      <c r="Q791" s="202"/>
      <c r="R791" s="207"/>
      <c r="S791" s="204" t="e">
        <f>_xlfn.LET(
_xlpm.ausLJ,_xlfn.XLOOKUP(MitarbeiterFTE[[#This Row],[Name]]&amp;"|"&amp;MitarbeiterFTE[[#This Row],[Jahr]]&amp;"|"&amp;MitarbeiterFTE[[#This Row],[Monat]],#REF!,#REF!,"not found",0,1),
IF(_xlpm.ausLJ="not found","input missing",_xlpm.ausLJ))</f>
        <v>#REF!</v>
      </c>
      <c r="T791" s="204" t="e">
        <f>_xlfn.LET(
_xlpm.ausLJ,_xlfn.XLOOKUP(MitarbeiterFTE[[#This Row],[Name]]&amp;"|"&amp;MitarbeiterFTE[[#This Row],[Jahr]]&amp;"|"&amp;MitarbeiterFTE[[#This Row],[Monat]],#REF!,#REF!,"not found",0,1),
IF(_xlpm.ausLJ="not found","input missing",_xlpm.ausLJ))</f>
        <v>#REF!</v>
      </c>
      <c r="U791" s="205"/>
      <c r="V791" s="40" t="str" cm="1">
        <f t="array" ref="V7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1" s="15" t="str">
        <f>_xlfn.LET(_xlpm.var,MitarbeiterFTE[[#This Row],[Name]]&amp;"|"&amp;MitarbeiterFTE[[#This Row],[Vorhaben]]&amp;"|"&amp;MitarbeiterFTE[[#This Row],[Monat]]&amp;"|"&amp;MitarbeiterFTE[[#This Row],[Jahr]], IF(_xlpm.var="|||","input missing",_xlpm.var))</f>
        <v>input missing</v>
      </c>
      <c r="AB791" s="15" t="e">
        <f>_xlfn.LET(
_xlpm.start,DATE(MitarbeiterFTE[[#This Row],[Jahr]],MitarbeiterFTE[[#This Row],[Monat]],1),
_xlpm.end,EOMONTH(_xlpm.start,0),
NETWORKDAYS(_xlpm.start,_xlpm.end))</f>
        <v>#NUM!</v>
      </c>
      <c r="AC791" s="318" t="e">
        <f>MitarbeiterFTE[[#This Row],[BWD]]-MitarbeiterFTE[[#This Row],[Sum Abwesend]]</f>
        <v>#NUM!</v>
      </c>
      <c r="AD791" s="318">
        <f>SUMIFS(MitarbeiterFTE[BWD],MitarbeiterFTE[Jahr],MitarbeiterFTE[[#This Row],[Jahr]],MitarbeiterFTE[Name],MitarbeiterFTE[[#This Row],[Name]])</f>
        <v>0</v>
      </c>
      <c r="AE791" s="318">
        <f>SUMIFS(MitarbeiterFTE[NWD],MitarbeiterFTE[Jahr],MitarbeiterFTE[[#This Row],[Jahr]],MitarbeiterFTE[Name],MitarbeiterFTE[[#This Row],[Name]])</f>
        <v>0</v>
      </c>
      <c r="AF791" s="15" t="str">
        <f>IF(MitarbeiterFTE[[#This Row],[HS]]="ja",2,IF(MitarbeiterFTE[[#This Row],[Tech]]="ja",1,IF(MitarbeiterFTE[[#This Row],[Sonst]]="ja",0,"input missing")))</f>
        <v>input missing</v>
      </c>
      <c r="AG791" s="130"/>
      <c r="AH791" s="117"/>
      <c r="AI791" s="408"/>
      <c r="AJ791" s="404"/>
      <c r="AK791" s="412"/>
      <c r="AL791" s="15" cm="1">
        <f t="array" ref="AL7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1" s="15" t="str">
        <f>IF(Table6[[#This Row],[FT/WE]]=2,"",Table6[[#This Row],[Name]]&amp;Table6[[#This Row],[Tag]])</f>
        <v/>
      </c>
      <c r="AN791" s="117"/>
      <c r="AP791" s="14" t="str">
        <f t="shared" si="26"/>
        <v/>
      </c>
      <c r="AQ791" s="14" t="str">
        <f t="shared" si="27"/>
        <v/>
      </c>
    </row>
    <row r="792" spans="1:43" ht="14.5">
      <c r="A792" s="117"/>
      <c r="B792" s="201"/>
      <c r="C792" s="209"/>
      <c r="D792" s="210"/>
      <c r="E792" s="131"/>
      <c r="F792" s="132"/>
      <c r="G792" s="131"/>
      <c r="H792" s="117"/>
      <c r="I792" s="201"/>
      <c r="J792" s="201"/>
      <c r="K792" s="202"/>
      <c r="L792" s="202"/>
      <c r="M792" s="202"/>
      <c r="N792" s="201"/>
      <c r="O792" s="201"/>
      <c r="P792" s="202"/>
      <c r="Q792" s="202"/>
      <c r="R792" s="207"/>
      <c r="S792" s="204" t="e">
        <f>_xlfn.LET(
_xlpm.ausLJ,_xlfn.XLOOKUP(MitarbeiterFTE[[#This Row],[Name]]&amp;"|"&amp;MitarbeiterFTE[[#This Row],[Jahr]]&amp;"|"&amp;MitarbeiterFTE[[#This Row],[Monat]],#REF!,#REF!,"not found",0,1),
IF(_xlpm.ausLJ="not found","input missing",_xlpm.ausLJ))</f>
        <v>#REF!</v>
      </c>
      <c r="T792" s="204" t="e">
        <f>_xlfn.LET(
_xlpm.ausLJ,_xlfn.XLOOKUP(MitarbeiterFTE[[#This Row],[Name]]&amp;"|"&amp;MitarbeiterFTE[[#This Row],[Jahr]]&amp;"|"&amp;MitarbeiterFTE[[#This Row],[Monat]],#REF!,#REF!,"not found",0,1),
IF(_xlpm.ausLJ="not found","input missing",_xlpm.ausLJ))</f>
        <v>#REF!</v>
      </c>
      <c r="U792" s="205"/>
      <c r="V792" s="40" t="str" cm="1">
        <f t="array" ref="V7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2" s="15" t="str">
        <f>_xlfn.LET(_xlpm.var,MitarbeiterFTE[[#This Row],[Name]]&amp;"|"&amp;MitarbeiterFTE[[#This Row],[Vorhaben]]&amp;"|"&amp;MitarbeiterFTE[[#This Row],[Monat]]&amp;"|"&amp;MitarbeiterFTE[[#This Row],[Jahr]], IF(_xlpm.var="|||","input missing",_xlpm.var))</f>
        <v>input missing</v>
      </c>
      <c r="AB792" s="15" t="e">
        <f>_xlfn.LET(
_xlpm.start,DATE(MitarbeiterFTE[[#This Row],[Jahr]],MitarbeiterFTE[[#This Row],[Monat]],1),
_xlpm.end,EOMONTH(_xlpm.start,0),
NETWORKDAYS(_xlpm.start,_xlpm.end))</f>
        <v>#NUM!</v>
      </c>
      <c r="AC792" s="318" t="e">
        <f>MitarbeiterFTE[[#This Row],[BWD]]-MitarbeiterFTE[[#This Row],[Sum Abwesend]]</f>
        <v>#NUM!</v>
      </c>
      <c r="AD792" s="318">
        <f>SUMIFS(MitarbeiterFTE[BWD],MitarbeiterFTE[Jahr],MitarbeiterFTE[[#This Row],[Jahr]],MitarbeiterFTE[Name],MitarbeiterFTE[[#This Row],[Name]])</f>
        <v>0</v>
      </c>
      <c r="AE792" s="318">
        <f>SUMIFS(MitarbeiterFTE[NWD],MitarbeiterFTE[Jahr],MitarbeiterFTE[[#This Row],[Jahr]],MitarbeiterFTE[Name],MitarbeiterFTE[[#This Row],[Name]])</f>
        <v>0</v>
      </c>
      <c r="AF792" s="15" t="str">
        <f>IF(MitarbeiterFTE[[#This Row],[HS]]="ja",2,IF(MitarbeiterFTE[[#This Row],[Tech]]="ja",1,IF(MitarbeiterFTE[[#This Row],[Sonst]]="ja",0,"input missing")))</f>
        <v>input missing</v>
      </c>
      <c r="AG792" s="130"/>
      <c r="AH792" s="117"/>
      <c r="AI792" s="408"/>
      <c r="AJ792" s="404"/>
      <c r="AK792" s="412"/>
      <c r="AL792" s="15" cm="1">
        <f t="array" ref="AL7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2" s="15" t="str">
        <f>IF(Table6[[#This Row],[FT/WE]]=2,"",Table6[[#This Row],[Name]]&amp;Table6[[#This Row],[Tag]])</f>
        <v/>
      </c>
      <c r="AN792" s="117"/>
      <c r="AP792" s="14" t="str">
        <f t="shared" si="26"/>
        <v/>
      </c>
      <c r="AQ792" s="14" t="str">
        <f t="shared" si="27"/>
        <v/>
      </c>
    </row>
    <row r="793" spans="1:43" ht="14.5">
      <c r="A793" s="117"/>
      <c r="B793" s="201"/>
      <c r="C793" s="209"/>
      <c r="D793" s="210"/>
      <c r="E793" s="131"/>
      <c r="F793" s="132"/>
      <c r="G793" s="131"/>
      <c r="H793" s="117"/>
      <c r="I793" s="201"/>
      <c r="J793" s="201"/>
      <c r="K793" s="202"/>
      <c r="L793" s="202"/>
      <c r="M793" s="202"/>
      <c r="N793" s="201"/>
      <c r="O793" s="201"/>
      <c r="P793" s="202"/>
      <c r="Q793" s="202"/>
      <c r="R793" s="207"/>
      <c r="S793" s="204" t="e">
        <f>_xlfn.LET(
_xlpm.ausLJ,_xlfn.XLOOKUP(MitarbeiterFTE[[#This Row],[Name]]&amp;"|"&amp;MitarbeiterFTE[[#This Row],[Jahr]]&amp;"|"&amp;MitarbeiterFTE[[#This Row],[Monat]],#REF!,#REF!,"not found",0,1),
IF(_xlpm.ausLJ="not found","input missing",_xlpm.ausLJ))</f>
        <v>#REF!</v>
      </c>
      <c r="T793" s="204" t="e">
        <f>_xlfn.LET(
_xlpm.ausLJ,_xlfn.XLOOKUP(MitarbeiterFTE[[#This Row],[Name]]&amp;"|"&amp;MitarbeiterFTE[[#This Row],[Jahr]]&amp;"|"&amp;MitarbeiterFTE[[#This Row],[Monat]],#REF!,#REF!,"not found",0,1),
IF(_xlpm.ausLJ="not found","input missing",_xlpm.ausLJ))</f>
        <v>#REF!</v>
      </c>
      <c r="U793" s="205"/>
      <c r="V793" s="40" t="str" cm="1">
        <f t="array" ref="V7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3" s="15" t="str">
        <f>_xlfn.LET(_xlpm.var,MitarbeiterFTE[[#This Row],[Name]]&amp;"|"&amp;MitarbeiterFTE[[#This Row],[Vorhaben]]&amp;"|"&amp;MitarbeiterFTE[[#This Row],[Monat]]&amp;"|"&amp;MitarbeiterFTE[[#This Row],[Jahr]], IF(_xlpm.var="|||","input missing",_xlpm.var))</f>
        <v>input missing</v>
      </c>
      <c r="AB793" s="15" t="e">
        <f>_xlfn.LET(
_xlpm.start,DATE(MitarbeiterFTE[[#This Row],[Jahr]],MitarbeiterFTE[[#This Row],[Monat]],1),
_xlpm.end,EOMONTH(_xlpm.start,0),
NETWORKDAYS(_xlpm.start,_xlpm.end))</f>
        <v>#NUM!</v>
      </c>
      <c r="AC793" s="318" t="e">
        <f>MitarbeiterFTE[[#This Row],[BWD]]-MitarbeiterFTE[[#This Row],[Sum Abwesend]]</f>
        <v>#NUM!</v>
      </c>
      <c r="AD793" s="318">
        <f>SUMIFS(MitarbeiterFTE[BWD],MitarbeiterFTE[Jahr],MitarbeiterFTE[[#This Row],[Jahr]],MitarbeiterFTE[Name],MitarbeiterFTE[[#This Row],[Name]])</f>
        <v>0</v>
      </c>
      <c r="AE793" s="318">
        <f>SUMIFS(MitarbeiterFTE[NWD],MitarbeiterFTE[Jahr],MitarbeiterFTE[[#This Row],[Jahr]],MitarbeiterFTE[Name],MitarbeiterFTE[[#This Row],[Name]])</f>
        <v>0</v>
      </c>
      <c r="AF793" s="15" t="str">
        <f>IF(MitarbeiterFTE[[#This Row],[HS]]="ja",2,IF(MitarbeiterFTE[[#This Row],[Tech]]="ja",1,IF(MitarbeiterFTE[[#This Row],[Sonst]]="ja",0,"input missing")))</f>
        <v>input missing</v>
      </c>
      <c r="AG793" s="130"/>
      <c r="AH793" s="117"/>
      <c r="AI793" s="408"/>
      <c r="AJ793" s="404"/>
      <c r="AK793" s="412"/>
      <c r="AL793" s="15" cm="1">
        <f t="array" ref="AL7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3" s="15" t="str">
        <f>IF(Table6[[#This Row],[FT/WE]]=2,"",Table6[[#This Row],[Name]]&amp;Table6[[#This Row],[Tag]])</f>
        <v/>
      </c>
      <c r="AN793" s="117"/>
      <c r="AP793" s="14" t="str">
        <f t="shared" si="26"/>
        <v/>
      </c>
      <c r="AQ793" s="14" t="str">
        <f t="shared" si="27"/>
        <v/>
      </c>
    </row>
    <row r="794" spans="1:43" ht="14.5">
      <c r="A794" s="117"/>
      <c r="B794" s="201"/>
      <c r="C794" s="209"/>
      <c r="D794" s="210"/>
      <c r="E794" s="131"/>
      <c r="F794" s="132"/>
      <c r="G794" s="131"/>
      <c r="H794" s="117"/>
      <c r="I794" s="201"/>
      <c r="J794" s="201"/>
      <c r="K794" s="202"/>
      <c r="L794" s="202"/>
      <c r="M794" s="202"/>
      <c r="N794" s="201"/>
      <c r="O794" s="201"/>
      <c r="P794" s="202"/>
      <c r="Q794" s="202"/>
      <c r="R794" s="207"/>
      <c r="S794" s="204" t="e">
        <f>_xlfn.LET(
_xlpm.ausLJ,_xlfn.XLOOKUP(MitarbeiterFTE[[#This Row],[Name]]&amp;"|"&amp;MitarbeiterFTE[[#This Row],[Jahr]]&amp;"|"&amp;MitarbeiterFTE[[#This Row],[Monat]],#REF!,#REF!,"not found",0,1),
IF(_xlpm.ausLJ="not found","input missing",_xlpm.ausLJ))</f>
        <v>#REF!</v>
      </c>
      <c r="T794" s="204" t="e">
        <f>_xlfn.LET(
_xlpm.ausLJ,_xlfn.XLOOKUP(MitarbeiterFTE[[#This Row],[Name]]&amp;"|"&amp;MitarbeiterFTE[[#This Row],[Jahr]]&amp;"|"&amp;MitarbeiterFTE[[#This Row],[Monat]],#REF!,#REF!,"not found",0,1),
IF(_xlpm.ausLJ="not found","input missing",_xlpm.ausLJ))</f>
        <v>#REF!</v>
      </c>
      <c r="U794" s="205"/>
      <c r="V794" s="40" t="str" cm="1">
        <f t="array" ref="V7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4" s="15" t="str">
        <f>_xlfn.LET(_xlpm.var,MitarbeiterFTE[[#This Row],[Name]]&amp;"|"&amp;MitarbeiterFTE[[#This Row],[Vorhaben]]&amp;"|"&amp;MitarbeiterFTE[[#This Row],[Monat]]&amp;"|"&amp;MitarbeiterFTE[[#This Row],[Jahr]], IF(_xlpm.var="|||","input missing",_xlpm.var))</f>
        <v>input missing</v>
      </c>
      <c r="AB794" s="15" t="e">
        <f>_xlfn.LET(
_xlpm.start,DATE(MitarbeiterFTE[[#This Row],[Jahr]],MitarbeiterFTE[[#This Row],[Monat]],1),
_xlpm.end,EOMONTH(_xlpm.start,0),
NETWORKDAYS(_xlpm.start,_xlpm.end))</f>
        <v>#NUM!</v>
      </c>
      <c r="AC794" s="318" t="e">
        <f>MitarbeiterFTE[[#This Row],[BWD]]-MitarbeiterFTE[[#This Row],[Sum Abwesend]]</f>
        <v>#NUM!</v>
      </c>
      <c r="AD794" s="318">
        <f>SUMIFS(MitarbeiterFTE[BWD],MitarbeiterFTE[Jahr],MitarbeiterFTE[[#This Row],[Jahr]],MitarbeiterFTE[Name],MitarbeiterFTE[[#This Row],[Name]])</f>
        <v>0</v>
      </c>
      <c r="AE794" s="318">
        <f>SUMIFS(MitarbeiterFTE[NWD],MitarbeiterFTE[Jahr],MitarbeiterFTE[[#This Row],[Jahr]],MitarbeiterFTE[Name],MitarbeiterFTE[[#This Row],[Name]])</f>
        <v>0</v>
      </c>
      <c r="AF794" s="15" t="str">
        <f>IF(MitarbeiterFTE[[#This Row],[HS]]="ja",2,IF(MitarbeiterFTE[[#This Row],[Tech]]="ja",1,IF(MitarbeiterFTE[[#This Row],[Sonst]]="ja",0,"input missing")))</f>
        <v>input missing</v>
      </c>
      <c r="AG794" s="130"/>
      <c r="AH794" s="117"/>
      <c r="AI794" s="408"/>
      <c r="AJ794" s="404"/>
      <c r="AK794" s="412"/>
      <c r="AL794" s="15" cm="1">
        <f t="array" ref="AL7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4" s="15" t="str">
        <f>IF(Table6[[#This Row],[FT/WE]]=2,"",Table6[[#This Row],[Name]]&amp;Table6[[#This Row],[Tag]])</f>
        <v/>
      </c>
      <c r="AN794" s="117"/>
      <c r="AP794" s="14" t="str">
        <f t="shared" si="26"/>
        <v/>
      </c>
      <c r="AQ794" s="14" t="str">
        <f t="shared" si="27"/>
        <v/>
      </c>
    </row>
    <row r="795" spans="1:43" ht="14.5">
      <c r="A795" s="117"/>
      <c r="B795" s="201"/>
      <c r="C795" s="209"/>
      <c r="D795" s="210"/>
      <c r="E795" s="131"/>
      <c r="F795" s="132"/>
      <c r="G795" s="131"/>
      <c r="H795" s="117"/>
      <c r="I795" s="201"/>
      <c r="J795" s="201"/>
      <c r="K795" s="202"/>
      <c r="L795" s="202"/>
      <c r="M795" s="202"/>
      <c r="N795" s="201"/>
      <c r="O795" s="201"/>
      <c r="P795" s="202"/>
      <c r="Q795" s="202"/>
      <c r="R795" s="207"/>
      <c r="S795" s="204" t="e">
        <f>_xlfn.LET(
_xlpm.ausLJ,_xlfn.XLOOKUP(MitarbeiterFTE[[#This Row],[Name]]&amp;"|"&amp;MitarbeiterFTE[[#This Row],[Jahr]]&amp;"|"&amp;MitarbeiterFTE[[#This Row],[Monat]],#REF!,#REF!,"not found",0,1),
IF(_xlpm.ausLJ="not found","input missing",_xlpm.ausLJ))</f>
        <v>#REF!</v>
      </c>
      <c r="T795" s="204" t="e">
        <f>_xlfn.LET(
_xlpm.ausLJ,_xlfn.XLOOKUP(MitarbeiterFTE[[#This Row],[Name]]&amp;"|"&amp;MitarbeiterFTE[[#This Row],[Jahr]]&amp;"|"&amp;MitarbeiterFTE[[#This Row],[Monat]],#REF!,#REF!,"not found",0,1),
IF(_xlpm.ausLJ="not found","input missing",_xlpm.ausLJ))</f>
        <v>#REF!</v>
      </c>
      <c r="U795" s="205"/>
      <c r="V795" s="40" t="str" cm="1">
        <f t="array" ref="V7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5" s="15" t="str">
        <f>_xlfn.LET(_xlpm.var,MitarbeiterFTE[[#This Row],[Name]]&amp;"|"&amp;MitarbeiterFTE[[#This Row],[Vorhaben]]&amp;"|"&amp;MitarbeiterFTE[[#This Row],[Monat]]&amp;"|"&amp;MitarbeiterFTE[[#This Row],[Jahr]], IF(_xlpm.var="|||","input missing",_xlpm.var))</f>
        <v>input missing</v>
      </c>
      <c r="AB795" s="15" t="e">
        <f>_xlfn.LET(
_xlpm.start,DATE(MitarbeiterFTE[[#This Row],[Jahr]],MitarbeiterFTE[[#This Row],[Monat]],1),
_xlpm.end,EOMONTH(_xlpm.start,0),
NETWORKDAYS(_xlpm.start,_xlpm.end))</f>
        <v>#NUM!</v>
      </c>
      <c r="AC795" s="318" t="e">
        <f>MitarbeiterFTE[[#This Row],[BWD]]-MitarbeiterFTE[[#This Row],[Sum Abwesend]]</f>
        <v>#NUM!</v>
      </c>
      <c r="AD795" s="318">
        <f>SUMIFS(MitarbeiterFTE[BWD],MitarbeiterFTE[Jahr],MitarbeiterFTE[[#This Row],[Jahr]],MitarbeiterFTE[Name],MitarbeiterFTE[[#This Row],[Name]])</f>
        <v>0</v>
      </c>
      <c r="AE795" s="318">
        <f>SUMIFS(MitarbeiterFTE[NWD],MitarbeiterFTE[Jahr],MitarbeiterFTE[[#This Row],[Jahr]],MitarbeiterFTE[Name],MitarbeiterFTE[[#This Row],[Name]])</f>
        <v>0</v>
      </c>
      <c r="AF795" s="15" t="str">
        <f>IF(MitarbeiterFTE[[#This Row],[HS]]="ja",2,IF(MitarbeiterFTE[[#This Row],[Tech]]="ja",1,IF(MitarbeiterFTE[[#This Row],[Sonst]]="ja",0,"input missing")))</f>
        <v>input missing</v>
      </c>
      <c r="AG795" s="130"/>
      <c r="AH795" s="117"/>
      <c r="AI795" s="408"/>
      <c r="AJ795" s="404"/>
      <c r="AK795" s="412"/>
      <c r="AL795" s="15" cm="1">
        <f t="array" ref="AL7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5" s="15" t="str">
        <f>IF(Table6[[#This Row],[FT/WE]]=2,"",Table6[[#This Row],[Name]]&amp;Table6[[#This Row],[Tag]])</f>
        <v/>
      </c>
      <c r="AN795" s="117"/>
      <c r="AP795" s="14" t="str">
        <f t="shared" si="26"/>
        <v/>
      </c>
      <c r="AQ795" s="14" t="str">
        <f t="shared" si="27"/>
        <v/>
      </c>
    </row>
    <row r="796" spans="1:43" ht="14.5">
      <c r="A796" s="117"/>
      <c r="B796" s="201"/>
      <c r="C796" s="209"/>
      <c r="D796" s="210"/>
      <c r="E796" s="131"/>
      <c r="F796" s="132"/>
      <c r="G796" s="131"/>
      <c r="H796" s="117"/>
      <c r="I796" s="201"/>
      <c r="J796" s="201"/>
      <c r="K796" s="202"/>
      <c r="L796" s="202"/>
      <c r="M796" s="202"/>
      <c r="N796" s="201"/>
      <c r="O796" s="201"/>
      <c r="P796" s="202"/>
      <c r="Q796" s="202"/>
      <c r="R796" s="207"/>
      <c r="S796" s="204" t="e">
        <f>_xlfn.LET(
_xlpm.ausLJ,_xlfn.XLOOKUP(MitarbeiterFTE[[#This Row],[Name]]&amp;"|"&amp;MitarbeiterFTE[[#This Row],[Jahr]]&amp;"|"&amp;MitarbeiterFTE[[#This Row],[Monat]],#REF!,#REF!,"not found",0,1),
IF(_xlpm.ausLJ="not found","input missing",_xlpm.ausLJ))</f>
        <v>#REF!</v>
      </c>
      <c r="T796" s="204" t="e">
        <f>_xlfn.LET(
_xlpm.ausLJ,_xlfn.XLOOKUP(MitarbeiterFTE[[#This Row],[Name]]&amp;"|"&amp;MitarbeiterFTE[[#This Row],[Jahr]]&amp;"|"&amp;MitarbeiterFTE[[#This Row],[Monat]],#REF!,#REF!,"not found",0,1),
IF(_xlpm.ausLJ="not found","input missing",_xlpm.ausLJ))</f>
        <v>#REF!</v>
      </c>
      <c r="U796" s="205"/>
      <c r="V796" s="40" t="str" cm="1">
        <f t="array" ref="V7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6" s="15" t="str">
        <f>_xlfn.LET(_xlpm.var,MitarbeiterFTE[[#This Row],[Name]]&amp;"|"&amp;MitarbeiterFTE[[#This Row],[Vorhaben]]&amp;"|"&amp;MitarbeiterFTE[[#This Row],[Monat]]&amp;"|"&amp;MitarbeiterFTE[[#This Row],[Jahr]], IF(_xlpm.var="|||","input missing",_xlpm.var))</f>
        <v>input missing</v>
      </c>
      <c r="AB796" s="15" t="e">
        <f>_xlfn.LET(
_xlpm.start,DATE(MitarbeiterFTE[[#This Row],[Jahr]],MitarbeiterFTE[[#This Row],[Monat]],1),
_xlpm.end,EOMONTH(_xlpm.start,0),
NETWORKDAYS(_xlpm.start,_xlpm.end))</f>
        <v>#NUM!</v>
      </c>
      <c r="AC796" s="318" t="e">
        <f>MitarbeiterFTE[[#This Row],[BWD]]-MitarbeiterFTE[[#This Row],[Sum Abwesend]]</f>
        <v>#NUM!</v>
      </c>
      <c r="AD796" s="318">
        <f>SUMIFS(MitarbeiterFTE[BWD],MitarbeiterFTE[Jahr],MitarbeiterFTE[[#This Row],[Jahr]],MitarbeiterFTE[Name],MitarbeiterFTE[[#This Row],[Name]])</f>
        <v>0</v>
      </c>
      <c r="AE796" s="318">
        <f>SUMIFS(MitarbeiterFTE[NWD],MitarbeiterFTE[Jahr],MitarbeiterFTE[[#This Row],[Jahr]],MitarbeiterFTE[Name],MitarbeiterFTE[[#This Row],[Name]])</f>
        <v>0</v>
      </c>
      <c r="AF796" s="15" t="str">
        <f>IF(MitarbeiterFTE[[#This Row],[HS]]="ja",2,IF(MitarbeiterFTE[[#This Row],[Tech]]="ja",1,IF(MitarbeiterFTE[[#This Row],[Sonst]]="ja",0,"input missing")))</f>
        <v>input missing</v>
      </c>
      <c r="AG796" s="130"/>
      <c r="AH796" s="117"/>
      <c r="AI796" s="408"/>
      <c r="AJ796" s="404"/>
      <c r="AK796" s="412"/>
      <c r="AL796" s="15" cm="1">
        <f t="array" ref="AL7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6" s="15" t="str">
        <f>IF(Table6[[#This Row],[FT/WE]]=2,"",Table6[[#This Row],[Name]]&amp;Table6[[#This Row],[Tag]])</f>
        <v/>
      </c>
      <c r="AN796" s="117"/>
      <c r="AP796" s="14" t="str">
        <f t="shared" si="26"/>
        <v/>
      </c>
      <c r="AQ796" s="14" t="str">
        <f t="shared" si="27"/>
        <v/>
      </c>
    </row>
    <row r="797" spans="1:43" ht="14.5">
      <c r="A797" s="117"/>
      <c r="B797" s="201"/>
      <c r="C797" s="209"/>
      <c r="D797" s="210"/>
      <c r="E797" s="131"/>
      <c r="F797" s="132"/>
      <c r="G797" s="131"/>
      <c r="H797" s="117"/>
      <c r="I797" s="201"/>
      <c r="J797" s="201"/>
      <c r="K797" s="202"/>
      <c r="L797" s="202"/>
      <c r="M797" s="202"/>
      <c r="N797" s="201"/>
      <c r="O797" s="201"/>
      <c r="P797" s="202"/>
      <c r="Q797" s="202"/>
      <c r="R797" s="207"/>
      <c r="S797" s="204" t="e">
        <f>_xlfn.LET(
_xlpm.ausLJ,_xlfn.XLOOKUP(MitarbeiterFTE[[#This Row],[Name]]&amp;"|"&amp;MitarbeiterFTE[[#This Row],[Jahr]]&amp;"|"&amp;MitarbeiterFTE[[#This Row],[Monat]],#REF!,#REF!,"not found",0,1),
IF(_xlpm.ausLJ="not found","input missing",_xlpm.ausLJ))</f>
        <v>#REF!</v>
      </c>
      <c r="T797" s="204" t="e">
        <f>_xlfn.LET(
_xlpm.ausLJ,_xlfn.XLOOKUP(MitarbeiterFTE[[#This Row],[Name]]&amp;"|"&amp;MitarbeiterFTE[[#This Row],[Jahr]]&amp;"|"&amp;MitarbeiterFTE[[#This Row],[Monat]],#REF!,#REF!,"not found",0,1),
IF(_xlpm.ausLJ="not found","input missing",_xlpm.ausLJ))</f>
        <v>#REF!</v>
      </c>
      <c r="U797" s="205"/>
      <c r="V797" s="40" t="str" cm="1">
        <f t="array" ref="V7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7" s="15" t="str">
        <f>_xlfn.LET(_xlpm.var,MitarbeiterFTE[[#This Row],[Name]]&amp;"|"&amp;MitarbeiterFTE[[#This Row],[Vorhaben]]&amp;"|"&amp;MitarbeiterFTE[[#This Row],[Monat]]&amp;"|"&amp;MitarbeiterFTE[[#This Row],[Jahr]], IF(_xlpm.var="|||","input missing",_xlpm.var))</f>
        <v>input missing</v>
      </c>
      <c r="AB797" s="15" t="e">
        <f>_xlfn.LET(
_xlpm.start,DATE(MitarbeiterFTE[[#This Row],[Jahr]],MitarbeiterFTE[[#This Row],[Monat]],1),
_xlpm.end,EOMONTH(_xlpm.start,0),
NETWORKDAYS(_xlpm.start,_xlpm.end))</f>
        <v>#NUM!</v>
      </c>
      <c r="AC797" s="318" t="e">
        <f>MitarbeiterFTE[[#This Row],[BWD]]-MitarbeiterFTE[[#This Row],[Sum Abwesend]]</f>
        <v>#NUM!</v>
      </c>
      <c r="AD797" s="318">
        <f>SUMIFS(MitarbeiterFTE[BWD],MitarbeiterFTE[Jahr],MitarbeiterFTE[[#This Row],[Jahr]],MitarbeiterFTE[Name],MitarbeiterFTE[[#This Row],[Name]])</f>
        <v>0</v>
      </c>
      <c r="AE797" s="318">
        <f>SUMIFS(MitarbeiterFTE[NWD],MitarbeiterFTE[Jahr],MitarbeiterFTE[[#This Row],[Jahr]],MitarbeiterFTE[Name],MitarbeiterFTE[[#This Row],[Name]])</f>
        <v>0</v>
      </c>
      <c r="AF797" s="15" t="str">
        <f>IF(MitarbeiterFTE[[#This Row],[HS]]="ja",2,IF(MitarbeiterFTE[[#This Row],[Tech]]="ja",1,IF(MitarbeiterFTE[[#This Row],[Sonst]]="ja",0,"input missing")))</f>
        <v>input missing</v>
      </c>
      <c r="AG797" s="130"/>
      <c r="AH797" s="117"/>
      <c r="AI797" s="408"/>
      <c r="AJ797" s="404"/>
      <c r="AK797" s="412"/>
      <c r="AL797" s="15" cm="1">
        <f t="array" ref="AL7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7" s="15" t="str">
        <f>IF(Table6[[#This Row],[FT/WE]]=2,"",Table6[[#This Row],[Name]]&amp;Table6[[#This Row],[Tag]])</f>
        <v/>
      </c>
      <c r="AN797" s="117"/>
      <c r="AP797" s="14" t="str">
        <f t="shared" si="26"/>
        <v/>
      </c>
      <c r="AQ797" s="14" t="str">
        <f t="shared" si="27"/>
        <v/>
      </c>
    </row>
    <row r="798" spans="1:43" ht="14.5">
      <c r="A798" s="117"/>
      <c r="B798" s="201"/>
      <c r="C798" s="209"/>
      <c r="D798" s="210"/>
      <c r="E798" s="131"/>
      <c r="F798" s="132"/>
      <c r="G798" s="131"/>
      <c r="H798" s="117"/>
      <c r="I798" s="201"/>
      <c r="J798" s="201"/>
      <c r="K798" s="202"/>
      <c r="L798" s="202"/>
      <c r="M798" s="202"/>
      <c r="N798" s="201"/>
      <c r="O798" s="201"/>
      <c r="P798" s="202"/>
      <c r="Q798" s="202"/>
      <c r="R798" s="207"/>
      <c r="S798" s="204" t="e">
        <f>_xlfn.LET(
_xlpm.ausLJ,_xlfn.XLOOKUP(MitarbeiterFTE[[#This Row],[Name]]&amp;"|"&amp;MitarbeiterFTE[[#This Row],[Jahr]]&amp;"|"&amp;MitarbeiterFTE[[#This Row],[Monat]],#REF!,#REF!,"not found",0,1),
IF(_xlpm.ausLJ="not found","input missing",_xlpm.ausLJ))</f>
        <v>#REF!</v>
      </c>
      <c r="T798" s="204" t="e">
        <f>_xlfn.LET(
_xlpm.ausLJ,_xlfn.XLOOKUP(MitarbeiterFTE[[#This Row],[Name]]&amp;"|"&amp;MitarbeiterFTE[[#This Row],[Jahr]]&amp;"|"&amp;MitarbeiterFTE[[#This Row],[Monat]],#REF!,#REF!,"not found",0,1),
IF(_xlpm.ausLJ="not found","input missing",_xlpm.ausLJ))</f>
        <v>#REF!</v>
      </c>
      <c r="U798" s="205"/>
      <c r="V798" s="40" t="str" cm="1">
        <f t="array" ref="V7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8" s="15" t="str">
        <f>_xlfn.LET(_xlpm.var,MitarbeiterFTE[[#This Row],[Name]]&amp;"|"&amp;MitarbeiterFTE[[#This Row],[Vorhaben]]&amp;"|"&amp;MitarbeiterFTE[[#This Row],[Monat]]&amp;"|"&amp;MitarbeiterFTE[[#This Row],[Jahr]], IF(_xlpm.var="|||","input missing",_xlpm.var))</f>
        <v>input missing</v>
      </c>
      <c r="AB798" s="15" t="e">
        <f>_xlfn.LET(
_xlpm.start,DATE(MitarbeiterFTE[[#This Row],[Jahr]],MitarbeiterFTE[[#This Row],[Monat]],1),
_xlpm.end,EOMONTH(_xlpm.start,0),
NETWORKDAYS(_xlpm.start,_xlpm.end))</f>
        <v>#NUM!</v>
      </c>
      <c r="AC798" s="318" t="e">
        <f>MitarbeiterFTE[[#This Row],[BWD]]-MitarbeiterFTE[[#This Row],[Sum Abwesend]]</f>
        <v>#NUM!</v>
      </c>
      <c r="AD798" s="318">
        <f>SUMIFS(MitarbeiterFTE[BWD],MitarbeiterFTE[Jahr],MitarbeiterFTE[[#This Row],[Jahr]],MitarbeiterFTE[Name],MitarbeiterFTE[[#This Row],[Name]])</f>
        <v>0</v>
      </c>
      <c r="AE798" s="318">
        <f>SUMIFS(MitarbeiterFTE[NWD],MitarbeiterFTE[Jahr],MitarbeiterFTE[[#This Row],[Jahr]],MitarbeiterFTE[Name],MitarbeiterFTE[[#This Row],[Name]])</f>
        <v>0</v>
      </c>
      <c r="AF798" s="15" t="str">
        <f>IF(MitarbeiterFTE[[#This Row],[HS]]="ja",2,IF(MitarbeiterFTE[[#This Row],[Tech]]="ja",1,IF(MitarbeiterFTE[[#This Row],[Sonst]]="ja",0,"input missing")))</f>
        <v>input missing</v>
      </c>
      <c r="AG798" s="130"/>
      <c r="AH798" s="117"/>
      <c r="AI798" s="408"/>
      <c r="AJ798" s="404"/>
      <c r="AK798" s="412"/>
      <c r="AL798" s="15" cm="1">
        <f t="array" ref="AL7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8" s="15" t="str">
        <f>IF(Table6[[#This Row],[FT/WE]]=2,"",Table6[[#This Row],[Name]]&amp;Table6[[#This Row],[Tag]])</f>
        <v/>
      </c>
      <c r="AN798" s="117"/>
      <c r="AP798" s="14" t="str">
        <f t="shared" si="26"/>
        <v/>
      </c>
      <c r="AQ798" s="14" t="str">
        <f t="shared" si="27"/>
        <v/>
      </c>
    </row>
    <row r="799" spans="1:43" ht="14.5">
      <c r="A799" s="117"/>
      <c r="B799" s="201"/>
      <c r="C799" s="209"/>
      <c r="D799" s="210"/>
      <c r="E799" s="131"/>
      <c r="F799" s="132"/>
      <c r="G799" s="131"/>
      <c r="H799" s="117"/>
      <c r="I799" s="201"/>
      <c r="J799" s="201"/>
      <c r="K799" s="202"/>
      <c r="L799" s="202"/>
      <c r="M799" s="202"/>
      <c r="N799" s="201"/>
      <c r="O799" s="201"/>
      <c r="P799" s="202"/>
      <c r="Q799" s="202"/>
      <c r="R799" s="207"/>
      <c r="S799" s="204" t="e">
        <f>_xlfn.LET(
_xlpm.ausLJ,_xlfn.XLOOKUP(MitarbeiterFTE[[#This Row],[Name]]&amp;"|"&amp;MitarbeiterFTE[[#This Row],[Jahr]]&amp;"|"&amp;MitarbeiterFTE[[#This Row],[Monat]],#REF!,#REF!,"not found",0,1),
IF(_xlpm.ausLJ="not found","input missing",_xlpm.ausLJ))</f>
        <v>#REF!</v>
      </c>
      <c r="T799" s="204" t="e">
        <f>_xlfn.LET(
_xlpm.ausLJ,_xlfn.XLOOKUP(MitarbeiterFTE[[#This Row],[Name]]&amp;"|"&amp;MitarbeiterFTE[[#This Row],[Jahr]]&amp;"|"&amp;MitarbeiterFTE[[#This Row],[Monat]],#REF!,#REF!,"not found",0,1),
IF(_xlpm.ausLJ="not found","input missing",_xlpm.ausLJ))</f>
        <v>#REF!</v>
      </c>
      <c r="U799" s="205"/>
      <c r="V799" s="40" t="str" cm="1">
        <f t="array" ref="V7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7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7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7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7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799" s="15" t="str">
        <f>_xlfn.LET(_xlpm.var,MitarbeiterFTE[[#This Row],[Name]]&amp;"|"&amp;MitarbeiterFTE[[#This Row],[Vorhaben]]&amp;"|"&amp;MitarbeiterFTE[[#This Row],[Monat]]&amp;"|"&amp;MitarbeiterFTE[[#This Row],[Jahr]], IF(_xlpm.var="|||","input missing",_xlpm.var))</f>
        <v>input missing</v>
      </c>
      <c r="AB799" s="15" t="e">
        <f>_xlfn.LET(
_xlpm.start,DATE(MitarbeiterFTE[[#This Row],[Jahr]],MitarbeiterFTE[[#This Row],[Monat]],1),
_xlpm.end,EOMONTH(_xlpm.start,0),
NETWORKDAYS(_xlpm.start,_xlpm.end))</f>
        <v>#NUM!</v>
      </c>
      <c r="AC799" s="318" t="e">
        <f>MitarbeiterFTE[[#This Row],[BWD]]-MitarbeiterFTE[[#This Row],[Sum Abwesend]]</f>
        <v>#NUM!</v>
      </c>
      <c r="AD799" s="318">
        <f>SUMIFS(MitarbeiterFTE[BWD],MitarbeiterFTE[Jahr],MitarbeiterFTE[[#This Row],[Jahr]],MitarbeiterFTE[Name],MitarbeiterFTE[[#This Row],[Name]])</f>
        <v>0</v>
      </c>
      <c r="AE799" s="318">
        <f>SUMIFS(MitarbeiterFTE[NWD],MitarbeiterFTE[Jahr],MitarbeiterFTE[[#This Row],[Jahr]],MitarbeiterFTE[Name],MitarbeiterFTE[[#This Row],[Name]])</f>
        <v>0</v>
      </c>
      <c r="AF799" s="15" t="str">
        <f>IF(MitarbeiterFTE[[#This Row],[HS]]="ja",2,IF(MitarbeiterFTE[[#This Row],[Tech]]="ja",1,IF(MitarbeiterFTE[[#This Row],[Sonst]]="ja",0,"input missing")))</f>
        <v>input missing</v>
      </c>
      <c r="AG799" s="130"/>
      <c r="AH799" s="117"/>
      <c r="AI799" s="408"/>
      <c r="AJ799" s="404"/>
      <c r="AK799" s="412"/>
      <c r="AL799" s="15" cm="1">
        <f t="array" ref="AL7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799" s="15" t="str">
        <f>IF(Table6[[#This Row],[FT/WE]]=2,"",Table6[[#This Row],[Name]]&amp;Table6[[#This Row],[Tag]])</f>
        <v/>
      </c>
      <c r="AN799" s="117"/>
      <c r="AP799" s="14" t="str">
        <f t="shared" si="26"/>
        <v/>
      </c>
      <c r="AQ799" s="14" t="str">
        <f t="shared" si="27"/>
        <v/>
      </c>
    </row>
    <row r="800" spans="1:43" ht="14.5">
      <c r="A800" s="117"/>
      <c r="B800" s="201"/>
      <c r="C800" s="209"/>
      <c r="D800" s="210"/>
      <c r="E800" s="131"/>
      <c r="F800" s="132"/>
      <c r="G800" s="131"/>
      <c r="H800" s="117"/>
      <c r="I800" s="201"/>
      <c r="J800" s="201"/>
      <c r="K800" s="202"/>
      <c r="L800" s="202"/>
      <c r="M800" s="202"/>
      <c r="N800" s="201"/>
      <c r="O800" s="201"/>
      <c r="P800" s="202"/>
      <c r="Q800" s="202"/>
      <c r="R800" s="207"/>
      <c r="S800" s="204" t="e">
        <f>_xlfn.LET(
_xlpm.ausLJ,_xlfn.XLOOKUP(MitarbeiterFTE[[#This Row],[Name]]&amp;"|"&amp;MitarbeiterFTE[[#This Row],[Jahr]]&amp;"|"&amp;MitarbeiterFTE[[#This Row],[Monat]],#REF!,#REF!,"not found",0,1),
IF(_xlpm.ausLJ="not found","input missing",_xlpm.ausLJ))</f>
        <v>#REF!</v>
      </c>
      <c r="T800" s="204" t="e">
        <f>_xlfn.LET(
_xlpm.ausLJ,_xlfn.XLOOKUP(MitarbeiterFTE[[#This Row],[Name]]&amp;"|"&amp;MitarbeiterFTE[[#This Row],[Jahr]]&amp;"|"&amp;MitarbeiterFTE[[#This Row],[Monat]],#REF!,#REF!,"not found",0,1),
IF(_xlpm.ausLJ="not found","input missing",_xlpm.ausLJ))</f>
        <v>#REF!</v>
      </c>
      <c r="U800" s="205"/>
      <c r="V800" s="40" t="str" cm="1">
        <f t="array" ref="V8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0" s="15" t="str">
        <f>_xlfn.LET(_xlpm.var,MitarbeiterFTE[[#This Row],[Name]]&amp;"|"&amp;MitarbeiterFTE[[#This Row],[Vorhaben]]&amp;"|"&amp;MitarbeiterFTE[[#This Row],[Monat]]&amp;"|"&amp;MitarbeiterFTE[[#This Row],[Jahr]], IF(_xlpm.var="|||","input missing",_xlpm.var))</f>
        <v>input missing</v>
      </c>
      <c r="AB800" s="15" t="e">
        <f>_xlfn.LET(
_xlpm.start,DATE(MitarbeiterFTE[[#This Row],[Jahr]],MitarbeiterFTE[[#This Row],[Monat]],1),
_xlpm.end,EOMONTH(_xlpm.start,0),
NETWORKDAYS(_xlpm.start,_xlpm.end))</f>
        <v>#NUM!</v>
      </c>
      <c r="AC800" s="318" t="e">
        <f>MitarbeiterFTE[[#This Row],[BWD]]-MitarbeiterFTE[[#This Row],[Sum Abwesend]]</f>
        <v>#NUM!</v>
      </c>
      <c r="AD800" s="318">
        <f>SUMIFS(MitarbeiterFTE[BWD],MitarbeiterFTE[Jahr],MitarbeiterFTE[[#This Row],[Jahr]],MitarbeiterFTE[Name],MitarbeiterFTE[[#This Row],[Name]])</f>
        <v>0</v>
      </c>
      <c r="AE800" s="318">
        <f>SUMIFS(MitarbeiterFTE[NWD],MitarbeiterFTE[Jahr],MitarbeiterFTE[[#This Row],[Jahr]],MitarbeiterFTE[Name],MitarbeiterFTE[[#This Row],[Name]])</f>
        <v>0</v>
      </c>
      <c r="AF800" s="15" t="str">
        <f>IF(MitarbeiterFTE[[#This Row],[HS]]="ja",2,IF(MitarbeiterFTE[[#This Row],[Tech]]="ja",1,IF(MitarbeiterFTE[[#This Row],[Sonst]]="ja",0,"input missing")))</f>
        <v>input missing</v>
      </c>
      <c r="AG800" s="130"/>
      <c r="AH800" s="117"/>
      <c r="AI800" s="408"/>
      <c r="AJ800" s="404"/>
      <c r="AK800" s="412"/>
      <c r="AL800" s="15" cm="1">
        <f t="array" ref="AL8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0" s="15" t="str">
        <f>IF(Table6[[#This Row],[FT/WE]]=2,"",Table6[[#This Row],[Name]]&amp;Table6[[#This Row],[Tag]])</f>
        <v/>
      </c>
      <c r="AN800" s="117"/>
      <c r="AP800" s="14" t="str">
        <f t="shared" si="26"/>
        <v/>
      </c>
      <c r="AQ800" s="14" t="str">
        <f t="shared" si="27"/>
        <v/>
      </c>
    </row>
    <row r="801" spans="1:43" ht="14.5">
      <c r="A801" s="117"/>
      <c r="B801" s="201"/>
      <c r="C801" s="209"/>
      <c r="D801" s="210"/>
      <c r="E801" s="131"/>
      <c r="F801" s="132"/>
      <c r="G801" s="131"/>
      <c r="H801" s="117"/>
      <c r="I801" s="201"/>
      <c r="J801" s="201"/>
      <c r="K801" s="202"/>
      <c r="L801" s="202"/>
      <c r="M801" s="202"/>
      <c r="N801" s="201"/>
      <c r="O801" s="201"/>
      <c r="P801" s="202"/>
      <c r="Q801" s="202"/>
      <c r="R801" s="207"/>
      <c r="S801" s="204" t="e">
        <f>_xlfn.LET(
_xlpm.ausLJ,_xlfn.XLOOKUP(MitarbeiterFTE[[#This Row],[Name]]&amp;"|"&amp;MitarbeiterFTE[[#This Row],[Jahr]]&amp;"|"&amp;MitarbeiterFTE[[#This Row],[Monat]],#REF!,#REF!,"not found",0,1),
IF(_xlpm.ausLJ="not found","input missing",_xlpm.ausLJ))</f>
        <v>#REF!</v>
      </c>
      <c r="T801" s="204" t="e">
        <f>_xlfn.LET(
_xlpm.ausLJ,_xlfn.XLOOKUP(MitarbeiterFTE[[#This Row],[Name]]&amp;"|"&amp;MitarbeiterFTE[[#This Row],[Jahr]]&amp;"|"&amp;MitarbeiterFTE[[#This Row],[Monat]],#REF!,#REF!,"not found",0,1),
IF(_xlpm.ausLJ="not found","input missing",_xlpm.ausLJ))</f>
        <v>#REF!</v>
      </c>
      <c r="U801" s="205"/>
      <c r="V801" s="40" t="str" cm="1">
        <f t="array" ref="V8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1" s="15" t="str">
        <f>_xlfn.LET(_xlpm.var,MitarbeiterFTE[[#This Row],[Name]]&amp;"|"&amp;MitarbeiterFTE[[#This Row],[Vorhaben]]&amp;"|"&amp;MitarbeiterFTE[[#This Row],[Monat]]&amp;"|"&amp;MitarbeiterFTE[[#This Row],[Jahr]], IF(_xlpm.var="|||","input missing",_xlpm.var))</f>
        <v>input missing</v>
      </c>
      <c r="AB801" s="15" t="e">
        <f>_xlfn.LET(
_xlpm.start,DATE(MitarbeiterFTE[[#This Row],[Jahr]],MitarbeiterFTE[[#This Row],[Monat]],1),
_xlpm.end,EOMONTH(_xlpm.start,0),
NETWORKDAYS(_xlpm.start,_xlpm.end))</f>
        <v>#NUM!</v>
      </c>
      <c r="AC801" s="318" t="e">
        <f>MitarbeiterFTE[[#This Row],[BWD]]-MitarbeiterFTE[[#This Row],[Sum Abwesend]]</f>
        <v>#NUM!</v>
      </c>
      <c r="AD801" s="318">
        <f>SUMIFS(MitarbeiterFTE[BWD],MitarbeiterFTE[Jahr],MitarbeiterFTE[[#This Row],[Jahr]],MitarbeiterFTE[Name],MitarbeiterFTE[[#This Row],[Name]])</f>
        <v>0</v>
      </c>
      <c r="AE801" s="318">
        <f>SUMIFS(MitarbeiterFTE[NWD],MitarbeiterFTE[Jahr],MitarbeiterFTE[[#This Row],[Jahr]],MitarbeiterFTE[Name],MitarbeiterFTE[[#This Row],[Name]])</f>
        <v>0</v>
      </c>
      <c r="AF801" s="15" t="str">
        <f>IF(MitarbeiterFTE[[#This Row],[HS]]="ja",2,IF(MitarbeiterFTE[[#This Row],[Tech]]="ja",1,IF(MitarbeiterFTE[[#This Row],[Sonst]]="ja",0,"input missing")))</f>
        <v>input missing</v>
      </c>
      <c r="AG801" s="130"/>
      <c r="AH801" s="117"/>
      <c r="AI801" s="408"/>
      <c r="AJ801" s="404"/>
      <c r="AK801" s="412"/>
      <c r="AL801" s="15" cm="1">
        <f t="array" ref="AL8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1" s="15" t="str">
        <f>IF(Table6[[#This Row],[FT/WE]]=2,"",Table6[[#This Row],[Name]]&amp;Table6[[#This Row],[Tag]])</f>
        <v/>
      </c>
      <c r="AN801" s="117"/>
      <c r="AP801" s="14" t="str">
        <f t="shared" si="26"/>
        <v/>
      </c>
      <c r="AQ801" s="14" t="str">
        <f t="shared" si="27"/>
        <v/>
      </c>
    </row>
    <row r="802" spans="1:43" ht="14.5">
      <c r="A802" s="117"/>
      <c r="B802" s="201"/>
      <c r="C802" s="209"/>
      <c r="D802" s="210"/>
      <c r="E802" s="131"/>
      <c r="F802" s="132"/>
      <c r="G802" s="131"/>
      <c r="H802" s="117"/>
      <c r="I802" s="201"/>
      <c r="J802" s="201"/>
      <c r="K802" s="202"/>
      <c r="L802" s="202"/>
      <c r="M802" s="202"/>
      <c r="N802" s="201"/>
      <c r="O802" s="201"/>
      <c r="P802" s="202"/>
      <c r="Q802" s="202"/>
      <c r="R802" s="207"/>
      <c r="S802" s="204" t="e">
        <f>_xlfn.LET(
_xlpm.ausLJ,_xlfn.XLOOKUP(MitarbeiterFTE[[#This Row],[Name]]&amp;"|"&amp;MitarbeiterFTE[[#This Row],[Jahr]]&amp;"|"&amp;MitarbeiterFTE[[#This Row],[Monat]],#REF!,#REF!,"not found",0,1),
IF(_xlpm.ausLJ="not found","input missing",_xlpm.ausLJ))</f>
        <v>#REF!</v>
      </c>
      <c r="T802" s="204" t="e">
        <f>_xlfn.LET(
_xlpm.ausLJ,_xlfn.XLOOKUP(MitarbeiterFTE[[#This Row],[Name]]&amp;"|"&amp;MitarbeiterFTE[[#This Row],[Jahr]]&amp;"|"&amp;MitarbeiterFTE[[#This Row],[Monat]],#REF!,#REF!,"not found",0,1),
IF(_xlpm.ausLJ="not found","input missing",_xlpm.ausLJ))</f>
        <v>#REF!</v>
      </c>
      <c r="U802" s="205"/>
      <c r="V802" s="40" t="str" cm="1">
        <f t="array" ref="V8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2" s="15" t="str">
        <f>_xlfn.LET(_xlpm.var,MitarbeiterFTE[[#This Row],[Name]]&amp;"|"&amp;MitarbeiterFTE[[#This Row],[Vorhaben]]&amp;"|"&amp;MitarbeiterFTE[[#This Row],[Monat]]&amp;"|"&amp;MitarbeiterFTE[[#This Row],[Jahr]], IF(_xlpm.var="|||","input missing",_xlpm.var))</f>
        <v>input missing</v>
      </c>
      <c r="AB802" s="15" t="e">
        <f>_xlfn.LET(
_xlpm.start,DATE(MitarbeiterFTE[[#This Row],[Jahr]],MitarbeiterFTE[[#This Row],[Monat]],1),
_xlpm.end,EOMONTH(_xlpm.start,0),
NETWORKDAYS(_xlpm.start,_xlpm.end))</f>
        <v>#NUM!</v>
      </c>
      <c r="AC802" s="318" t="e">
        <f>MitarbeiterFTE[[#This Row],[BWD]]-MitarbeiterFTE[[#This Row],[Sum Abwesend]]</f>
        <v>#NUM!</v>
      </c>
      <c r="AD802" s="318">
        <f>SUMIFS(MitarbeiterFTE[BWD],MitarbeiterFTE[Jahr],MitarbeiterFTE[[#This Row],[Jahr]],MitarbeiterFTE[Name],MitarbeiterFTE[[#This Row],[Name]])</f>
        <v>0</v>
      </c>
      <c r="AE802" s="318">
        <f>SUMIFS(MitarbeiterFTE[NWD],MitarbeiterFTE[Jahr],MitarbeiterFTE[[#This Row],[Jahr]],MitarbeiterFTE[Name],MitarbeiterFTE[[#This Row],[Name]])</f>
        <v>0</v>
      </c>
      <c r="AF802" s="15" t="str">
        <f>IF(MitarbeiterFTE[[#This Row],[HS]]="ja",2,IF(MitarbeiterFTE[[#This Row],[Tech]]="ja",1,IF(MitarbeiterFTE[[#This Row],[Sonst]]="ja",0,"input missing")))</f>
        <v>input missing</v>
      </c>
      <c r="AG802" s="130"/>
      <c r="AH802" s="117"/>
      <c r="AI802" s="408"/>
      <c r="AJ802" s="404"/>
      <c r="AK802" s="412"/>
      <c r="AL802" s="15" cm="1">
        <f t="array" ref="AL8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2" s="15" t="str">
        <f>IF(Table6[[#This Row],[FT/WE]]=2,"",Table6[[#This Row],[Name]]&amp;Table6[[#This Row],[Tag]])</f>
        <v/>
      </c>
      <c r="AN802" s="117"/>
      <c r="AP802" s="14" t="str">
        <f t="shared" si="26"/>
        <v/>
      </c>
      <c r="AQ802" s="14" t="str">
        <f t="shared" si="27"/>
        <v/>
      </c>
    </row>
    <row r="803" spans="1:43" ht="14.5">
      <c r="A803" s="117"/>
      <c r="B803" s="201"/>
      <c r="C803" s="209"/>
      <c r="D803" s="210"/>
      <c r="E803" s="131"/>
      <c r="F803" s="132"/>
      <c r="G803" s="131"/>
      <c r="H803" s="117"/>
      <c r="I803" s="201"/>
      <c r="J803" s="201"/>
      <c r="K803" s="202"/>
      <c r="L803" s="202"/>
      <c r="M803" s="202"/>
      <c r="N803" s="201"/>
      <c r="O803" s="201"/>
      <c r="P803" s="202"/>
      <c r="Q803" s="202"/>
      <c r="R803" s="207"/>
      <c r="S803" s="204" t="e">
        <f>_xlfn.LET(
_xlpm.ausLJ,_xlfn.XLOOKUP(MitarbeiterFTE[[#This Row],[Name]]&amp;"|"&amp;MitarbeiterFTE[[#This Row],[Jahr]]&amp;"|"&amp;MitarbeiterFTE[[#This Row],[Monat]],#REF!,#REF!,"not found",0,1),
IF(_xlpm.ausLJ="not found","input missing",_xlpm.ausLJ))</f>
        <v>#REF!</v>
      </c>
      <c r="T803" s="204" t="e">
        <f>_xlfn.LET(
_xlpm.ausLJ,_xlfn.XLOOKUP(MitarbeiterFTE[[#This Row],[Name]]&amp;"|"&amp;MitarbeiterFTE[[#This Row],[Jahr]]&amp;"|"&amp;MitarbeiterFTE[[#This Row],[Monat]],#REF!,#REF!,"not found",0,1),
IF(_xlpm.ausLJ="not found","input missing",_xlpm.ausLJ))</f>
        <v>#REF!</v>
      </c>
      <c r="U803" s="205"/>
      <c r="V803" s="40" t="str" cm="1">
        <f t="array" ref="V8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3" s="15" t="str">
        <f>_xlfn.LET(_xlpm.var,MitarbeiterFTE[[#This Row],[Name]]&amp;"|"&amp;MitarbeiterFTE[[#This Row],[Vorhaben]]&amp;"|"&amp;MitarbeiterFTE[[#This Row],[Monat]]&amp;"|"&amp;MitarbeiterFTE[[#This Row],[Jahr]], IF(_xlpm.var="|||","input missing",_xlpm.var))</f>
        <v>input missing</v>
      </c>
      <c r="AB803" s="15" t="e">
        <f>_xlfn.LET(
_xlpm.start,DATE(MitarbeiterFTE[[#This Row],[Jahr]],MitarbeiterFTE[[#This Row],[Monat]],1),
_xlpm.end,EOMONTH(_xlpm.start,0),
NETWORKDAYS(_xlpm.start,_xlpm.end))</f>
        <v>#NUM!</v>
      </c>
      <c r="AC803" s="318" t="e">
        <f>MitarbeiterFTE[[#This Row],[BWD]]-MitarbeiterFTE[[#This Row],[Sum Abwesend]]</f>
        <v>#NUM!</v>
      </c>
      <c r="AD803" s="318">
        <f>SUMIFS(MitarbeiterFTE[BWD],MitarbeiterFTE[Jahr],MitarbeiterFTE[[#This Row],[Jahr]],MitarbeiterFTE[Name],MitarbeiterFTE[[#This Row],[Name]])</f>
        <v>0</v>
      </c>
      <c r="AE803" s="318">
        <f>SUMIFS(MitarbeiterFTE[NWD],MitarbeiterFTE[Jahr],MitarbeiterFTE[[#This Row],[Jahr]],MitarbeiterFTE[Name],MitarbeiterFTE[[#This Row],[Name]])</f>
        <v>0</v>
      </c>
      <c r="AF803" s="15" t="str">
        <f>IF(MitarbeiterFTE[[#This Row],[HS]]="ja",2,IF(MitarbeiterFTE[[#This Row],[Tech]]="ja",1,IF(MitarbeiterFTE[[#This Row],[Sonst]]="ja",0,"input missing")))</f>
        <v>input missing</v>
      </c>
      <c r="AG803" s="130"/>
      <c r="AH803" s="117"/>
      <c r="AI803" s="408"/>
      <c r="AJ803" s="404"/>
      <c r="AK803" s="412"/>
      <c r="AL803" s="15" cm="1">
        <f t="array" ref="AL8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3" s="15" t="str">
        <f>IF(Table6[[#This Row],[FT/WE]]=2,"",Table6[[#This Row],[Name]]&amp;Table6[[#This Row],[Tag]])</f>
        <v/>
      </c>
      <c r="AN803" s="117"/>
      <c r="AP803" s="14" t="str">
        <f t="shared" si="26"/>
        <v/>
      </c>
      <c r="AQ803" s="14" t="str">
        <f t="shared" si="27"/>
        <v/>
      </c>
    </row>
    <row r="804" spans="1:43" ht="14.5">
      <c r="A804" s="117"/>
      <c r="B804" s="201"/>
      <c r="C804" s="209"/>
      <c r="D804" s="210"/>
      <c r="E804" s="131"/>
      <c r="F804" s="132"/>
      <c r="G804" s="131"/>
      <c r="H804" s="117"/>
      <c r="I804" s="201"/>
      <c r="J804" s="201"/>
      <c r="K804" s="202"/>
      <c r="L804" s="202"/>
      <c r="M804" s="202"/>
      <c r="N804" s="201"/>
      <c r="O804" s="201"/>
      <c r="P804" s="202"/>
      <c r="Q804" s="202"/>
      <c r="R804" s="207"/>
      <c r="S804" s="204" t="e">
        <f>_xlfn.LET(
_xlpm.ausLJ,_xlfn.XLOOKUP(MitarbeiterFTE[[#This Row],[Name]]&amp;"|"&amp;MitarbeiterFTE[[#This Row],[Jahr]]&amp;"|"&amp;MitarbeiterFTE[[#This Row],[Monat]],#REF!,#REF!,"not found",0,1),
IF(_xlpm.ausLJ="not found","input missing",_xlpm.ausLJ))</f>
        <v>#REF!</v>
      </c>
      <c r="T804" s="204" t="e">
        <f>_xlfn.LET(
_xlpm.ausLJ,_xlfn.XLOOKUP(MitarbeiterFTE[[#This Row],[Name]]&amp;"|"&amp;MitarbeiterFTE[[#This Row],[Jahr]]&amp;"|"&amp;MitarbeiterFTE[[#This Row],[Monat]],#REF!,#REF!,"not found",0,1),
IF(_xlpm.ausLJ="not found","input missing",_xlpm.ausLJ))</f>
        <v>#REF!</v>
      </c>
      <c r="U804" s="205"/>
      <c r="V804" s="40" t="str" cm="1">
        <f t="array" ref="V8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4" s="15" t="str">
        <f>_xlfn.LET(_xlpm.var,MitarbeiterFTE[[#This Row],[Name]]&amp;"|"&amp;MitarbeiterFTE[[#This Row],[Vorhaben]]&amp;"|"&amp;MitarbeiterFTE[[#This Row],[Monat]]&amp;"|"&amp;MitarbeiterFTE[[#This Row],[Jahr]], IF(_xlpm.var="|||","input missing",_xlpm.var))</f>
        <v>input missing</v>
      </c>
      <c r="AB804" s="15" t="e">
        <f>_xlfn.LET(
_xlpm.start,DATE(MitarbeiterFTE[[#This Row],[Jahr]],MitarbeiterFTE[[#This Row],[Monat]],1),
_xlpm.end,EOMONTH(_xlpm.start,0),
NETWORKDAYS(_xlpm.start,_xlpm.end))</f>
        <v>#NUM!</v>
      </c>
      <c r="AC804" s="318" t="e">
        <f>MitarbeiterFTE[[#This Row],[BWD]]-MitarbeiterFTE[[#This Row],[Sum Abwesend]]</f>
        <v>#NUM!</v>
      </c>
      <c r="AD804" s="318">
        <f>SUMIFS(MitarbeiterFTE[BWD],MitarbeiterFTE[Jahr],MitarbeiterFTE[[#This Row],[Jahr]],MitarbeiterFTE[Name],MitarbeiterFTE[[#This Row],[Name]])</f>
        <v>0</v>
      </c>
      <c r="AE804" s="318">
        <f>SUMIFS(MitarbeiterFTE[NWD],MitarbeiterFTE[Jahr],MitarbeiterFTE[[#This Row],[Jahr]],MitarbeiterFTE[Name],MitarbeiterFTE[[#This Row],[Name]])</f>
        <v>0</v>
      </c>
      <c r="AF804" s="15" t="str">
        <f>IF(MitarbeiterFTE[[#This Row],[HS]]="ja",2,IF(MitarbeiterFTE[[#This Row],[Tech]]="ja",1,IF(MitarbeiterFTE[[#This Row],[Sonst]]="ja",0,"input missing")))</f>
        <v>input missing</v>
      </c>
      <c r="AG804" s="130"/>
      <c r="AH804" s="117"/>
      <c r="AI804" s="408"/>
      <c r="AJ804" s="404"/>
      <c r="AK804" s="412"/>
      <c r="AL804" s="15" cm="1">
        <f t="array" ref="AL8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4" s="15" t="str">
        <f>IF(Table6[[#This Row],[FT/WE]]=2,"",Table6[[#This Row],[Name]]&amp;Table6[[#This Row],[Tag]])</f>
        <v/>
      </c>
      <c r="AN804" s="117"/>
      <c r="AP804" s="14" t="str">
        <f t="shared" si="26"/>
        <v/>
      </c>
      <c r="AQ804" s="14" t="str">
        <f t="shared" si="27"/>
        <v/>
      </c>
    </row>
    <row r="805" spans="1:43" ht="14.5">
      <c r="A805" s="117"/>
      <c r="B805" s="201"/>
      <c r="C805" s="209"/>
      <c r="D805" s="210"/>
      <c r="E805" s="131"/>
      <c r="F805" s="132"/>
      <c r="G805" s="131"/>
      <c r="H805" s="117"/>
      <c r="I805" s="201"/>
      <c r="J805" s="201"/>
      <c r="K805" s="202"/>
      <c r="L805" s="202"/>
      <c r="M805" s="202"/>
      <c r="N805" s="201"/>
      <c r="O805" s="201"/>
      <c r="P805" s="202"/>
      <c r="Q805" s="202"/>
      <c r="R805" s="207"/>
      <c r="S805" s="204" t="e">
        <f>_xlfn.LET(
_xlpm.ausLJ,_xlfn.XLOOKUP(MitarbeiterFTE[[#This Row],[Name]]&amp;"|"&amp;MitarbeiterFTE[[#This Row],[Jahr]]&amp;"|"&amp;MitarbeiterFTE[[#This Row],[Monat]],#REF!,#REF!,"not found",0,1),
IF(_xlpm.ausLJ="not found","input missing",_xlpm.ausLJ))</f>
        <v>#REF!</v>
      </c>
      <c r="T805" s="204" t="e">
        <f>_xlfn.LET(
_xlpm.ausLJ,_xlfn.XLOOKUP(MitarbeiterFTE[[#This Row],[Name]]&amp;"|"&amp;MitarbeiterFTE[[#This Row],[Jahr]]&amp;"|"&amp;MitarbeiterFTE[[#This Row],[Monat]],#REF!,#REF!,"not found",0,1),
IF(_xlpm.ausLJ="not found","input missing",_xlpm.ausLJ))</f>
        <v>#REF!</v>
      </c>
      <c r="U805" s="205"/>
      <c r="V805" s="40" t="str" cm="1">
        <f t="array" ref="V8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5" s="15" t="str">
        <f>_xlfn.LET(_xlpm.var,MitarbeiterFTE[[#This Row],[Name]]&amp;"|"&amp;MitarbeiterFTE[[#This Row],[Vorhaben]]&amp;"|"&amp;MitarbeiterFTE[[#This Row],[Monat]]&amp;"|"&amp;MitarbeiterFTE[[#This Row],[Jahr]], IF(_xlpm.var="|||","input missing",_xlpm.var))</f>
        <v>input missing</v>
      </c>
      <c r="AB805" s="15" t="e">
        <f>_xlfn.LET(
_xlpm.start,DATE(MitarbeiterFTE[[#This Row],[Jahr]],MitarbeiterFTE[[#This Row],[Monat]],1),
_xlpm.end,EOMONTH(_xlpm.start,0),
NETWORKDAYS(_xlpm.start,_xlpm.end))</f>
        <v>#NUM!</v>
      </c>
      <c r="AC805" s="318" t="e">
        <f>MitarbeiterFTE[[#This Row],[BWD]]-MitarbeiterFTE[[#This Row],[Sum Abwesend]]</f>
        <v>#NUM!</v>
      </c>
      <c r="AD805" s="318">
        <f>SUMIFS(MitarbeiterFTE[BWD],MitarbeiterFTE[Jahr],MitarbeiterFTE[[#This Row],[Jahr]],MitarbeiterFTE[Name],MitarbeiterFTE[[#This Row],[Name]])</f>
        <v>0</v>
      </c>
      <c r="AE805" s="318">
        <f>SUMIFS(MitarbeiterFTE[NWD],MitarbeiterFTE[Jahr],MitarbeiterFTE[[#This Row],[Jahr]],MitarbeiterFTE[Name],MitarbeiterFTE[[#This Row],[Name]])</f>
        <v>0</v>
      </c>
      <c r="AF805" s="15" t="str">
        <f>IF(MitarbeiterFTE[[#This Row],[HS]]="ja",2,IF(MitarbeiterFTE[[#This Row],[Tech]]="ja",1,IF(MitarbeiterFTE[[#This Row],[Sonst]]="ja",0,"input missing")))</f>
        <v>input missing</v>
      </c>
      <c r="AG805" s="130"/>
      <c r="AH805" s="117"/>
      <c r="AI805" s="408"/>
      <c r="AJ805" s="404"/>
      <c r="AK805" s="412"/>
      <c r="AL805" s="15" cm="1">
        <f t="array" ref="AL8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5" s="15" t="str">
        <f>IF(Table6[[#This Row],[FT/WE]]=2,"",Table6[[#This Row],[Name]]&amp;Table6[[#This Row],[Tag]])</f>
        <v/>
      </c>
      <c r="AN805" s="117"/>
      <c r="AP805" s="14" t="str">
        <f t="shared" si="26"/>
        <v/>
      </c>
      <c r="AQ805" s="14" t="str">
        <f t="shared" si="27"/>
        <v/>
      </c>
    </row>
    <row r="806" spans="1:43" ht="14.5">
      <c r="A806" s="117"/>
      <c r="B806" s="201"/>
      <c r="C806" s="209"/>
      <c r="D806" s="210"/>
      <c r="E806" s="131"/>
      <c r="F806" s="132"/>
      <c r="G806" s="131"/>
      <c r="H806" s="117"/>
      <c r="I806" s="201"/>
      <c r="J806" s="201"/>
      <c r="K806" s="202"/>
      <c r="L806" s="202"/>
      <c r="M806" s="202"/>
      <c r="N806" s="201"/>
      <c r="O806" s="201"/>
      <c r="P806" s="202"/>
      <c r="Q806" s="202"/>
      <c r="R806" s="207"/>
      <c r="S806" s="204" t="e">
        <f>_xlfn.LET(
_xlpm.ausLJ,_xlfn.XLOOKUP(MitarbeiterFTE[[#This Row],[Name]]&amp;"|"&amp;MitarbeiterFTE[[#This Row],[Jahr]]&amp;"|"&amp;MitarbeiterFTE[[#This Row],[Monat]],#REF!,#REF!,"not found",0,1),
IF(_xlpm.ausLJ="not found","input missing",_xlpm.ausLJ))</f>
        <v>#REF!</v>
      </c>
      <c r="T806" s="204" t="e">
        <f>_xlfn.LET(
_xlpm.ausLJ,_xlfn.XLOOKUP(MitarbeiterFTE[[#This Row],[Name]]&amp;"|"&amp;MitarbeiterFTE[[#This Row],[Jahr]]&amp;"|"&amp;MitarbeiterFTE[[#This Row],[Monat]],#REF!,#REF!,"not found",0,1),
IF(_xlpm.ausLJ="not found","input missing",_xlpm.ausLJ))</f>
        <v>#REF!</v>
      </c>
      <c r="U806" s="205"/>
      <c r="V806" s="40" t="str" cm="1">
        <f t="array" ref="V8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6" s="15" t="str">
        <f>_xlfn.LET(_xlpm.var,MitarbeiterFTE[[#This Row],[Name]]&amp;"|"&amp;MitarbeiterFTE[[#This Row],[Vorhaben]]&amp;"|"&amp;MitarbeiterFTE[[#This Row],[Monat]]&amp;"|"&amp;MitarbeiterFTE[[#This Row],[Jahr]], IF(_xlpm.var="|||","input missing",_xlpm.var))</f>
        <v>input missing</v>
      </c>
      <c r="AB806" s="15" t="e">
        <f>_xlfn.LET(
_xlpm.start,DATE(MitarbeiterFTE[[#This Row],[Jahr]],MitarbeiterFTE[[#This Row],[Monat]],1),
_xlpm.end,EOMONTH(_xlpm.start,0),
NETWORKDAYS(_xlpm.start,_xlpm.end))</f>
        <v>#NUM!</v>
      </c>
      <c r="AC806" s="318" t="e">
        <f>MitarbeiterFTE[[#This Row],[BWD]]-MitarbeiterFTE[[#This Row],[Sum Abwesend]]</f>
        <v>#NUM!</v>
      </c>
      <c r="AD806" s="318">
        <f>SUMIFS(MitarbeiterFTE[BWD],MitarbeiterFTE[Jahr],MitarbeiterFTE[[#This Row],[Jahr]],MitarbeiterFTE[Name],MitarbeiterFTE[[#This Row],[Name]])</f>
        <v>0</v>
      </c>
      <c r="AE806" s="318">
        <f>SUMIFS(MitarbeiterFTE[NWD],MitarbeiterFTE[Jahr],MitarbeiterFTE[[#This Row],[Jahr]],MitarbeiterFTE[Name],MitarbeiterFTE[[#This Row],[Name]])</f>
        <v>0</v>
      </c>
      <c r="AF806" s="15" t="str">
        <f>IF(MitarbeiterFTE[[#This Row],[HS]]="ja",2,IF(MitarbeiterFTE[[#This Row],[Tech]]="ja",1,IF(MitarbeiterFTE[[#This Row],[Sonst]]="ja",0,"input missing")))</f>
        <v>input missing</v>
      </c>
      <c r="AG806" s="130"/>
      <c r="AH806" s="117"/>
      <c r="AI806" s="408"/>
      <c r="AJ806" s="404"/>
      <c r="AK806" s="412"/>
      <c r="AL806" s="15" cm="1">
        <f t="array" ref="AL8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6" s="15" t="str">
        <f>IF(Table6[[#This Row],[FT/WE]]=2,"",Table6[[#This Row],[Name]]&amp;Table6[[#This Row],[Tag]])</f>
        <v/>
      </c>
      <c r="AN806" s="117"/>
      <c r="AP806" s="14" t="str">
        <f t="shared" si="26"/>
        <v/>
      </c>
      <c r="AQ806" s="14" t="str">
        <f t="shared" si="27"/>
        <v/>
      </c>
    </row>
    <row r="807" spans="1:43" ht="14.5">
      <c r="A807" s="117"/>
      <c r="B807" s="201"/>
      <c r="C807" s="209"/>
      <c r="D807" s="210"/>
      <c r="E807" s="131"/>
      <c r="F807" s="132"/>
      <c r="G807" s="131"/>
      <c r="H807" s="117"/>
      <c r="I807" s="201"/>
      <c r="J807" s="201"/>
      <c r="K807" s="202"/>
      <c r="L807" s="202"/>
      <c r="M807" s="202"/>
      <c r="N807" s="201"/>
      <c r="O807" s="201"/>
      <c r="P807" s="202"/>
      <c r="Q807" s="202"/>
      <c r="R807" s="207"/>
      <c r="S807" s="204" t="e">
        <f>_xlfn.LET(
_xlpm.ausLJ,_xlfn.XLOOKUP(MitarbeiterFTE[[#This Row],[Name]]&amp;"|"&amp;MitarbeiterFTE[[#This Row],[Jahr]]&amp;"|"&amp;MitarbeiterFTE[[#This Row],[Monat]],#REF!,#REF!,"not found",0,1),
IF(_xlpm.ausLJ="not found","input missing",_xlpm.ausLJ))</f>
        <v>#REF!</v>
      </c>
      <c r="T807" s="204" t="e">
        <f>_xlfn.LET(
_xlpm.ausLJ,_xlfn.XLOOKUP(MitarbeiterFTE[[#This Row],[Name]]&amp;"|"&amp;MitarbeiterFTE[[#This Row],[Jahr]]&amp;"|"&amp;MitarbeiterFTE[[#This Row],[Monat]],#REF!,#REF!,"not found",0,1),
IF(_xlpm.ausLJ="not found","input missing",_xlpm.ausLJ))</f>
        <v>#REF!</v>
      </c>
      <c r="U807" s="205"/>
      <c r="V807" s="40" t="str" cm="1">
        <f t="array" ref="V8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7" s="15" t="str">
        <f>_xlfn.LET(_xlpm.var,MitarbeiterFTE[[#This Row],[Name]]&amp;"|"&amp;MitarbeiterFTE[[#This Row],[Vorhaben]]&amp;"|"&amp;MitarbeiterFTE[[#This Row],[Monat]]&amp;"|"&amp;MitarbeiterFTE[[#This Row],[Jahr]], IF(_xlpm.var="|||","input missing",_xlpm.var))</f>
        <v>input missing</v>
      </c>
      <c r="AB807" s="15" t="e">
        <f>_xlfn.LET(
_xlpm.start,DATE(MitarbeiterFTE[[#This Row],[Jahr]],MitarbeiterFTE[[#This Row],[Monat]],1),
_xlpm.end,EOMONTH(_xlpm.start,0),
NETWORKDAYS(_xlpm.start,_xlpm.end))</f>
        <v>#NUM!</v>
      </c>
      <c r="AC807" s="318" t="e">
        <f>MitarbeiterFTE[[#This Row],[BWD]]-MitarbeiterFTE[[#This Row],[Sum Abwesend]]</f>
        <v>#NUM!</v>
      </c>
      <c r="AD807" s="318">
        <f>SUMIFS(MitarbeiterFTE[BWD],MitarbeiterFTE[Jahr],MitarbeiterFTE[[#This Row],[Jahr]],MitarbeiterFTE[Name],MitarbeiterFTE[[#This Row],[Name]])</f>
        <v>0</v>
      </c>
      <c r="AE807" s="318">
        <f>SUMIFS(MitarbeiterFTE[NWD],MitarbeiterFTE[Jahr],MitarbeiterFTE[[#This Row],[Jahr]],MitarbeiterFTE[Name],MitarbeiterFTE[[#This Row],[Name]])</f>
        <v>0</v>
      </c>
      <c r="AF807" s="15" t="str">
        <f>IF(MitarbeiterFTE[[#This Row],[HS]]="ja",2,IF(MitarbeiterFTE[[#This Row],[Tech]]="ja",1,IF(MitarbeiterFTE[[#This Row],[Sonst]]="ja",0,"input missing")))</f>
        <v>input missing</v>
      </c>
      <c r="AG807" s="130"/>
      <c r="AH807" s="117"/>
      <c r="AI807" s="408"/>
      <c r="AJ807" s="404"/>
      <c r="AK807" s="412"/>
      <c r="AL807" s="15" cm="1">
        <f t="array" ref="AL8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7" s="15" t="str">
        <f>IF(Table6[[#This Row],[FT/WE]]=2,"",Table6[[#This Row],[Name]]&amp;Table6[[#This Row],[Tag]])</f>
        <v/>
      </c>
      <c r="AN807" s="117"/>
      <c r="AP807" s="14" t="str">
        <f t="shared" si="26"/>
        <v/>
      </c>
      <c r="AQ807" s="14" t="str">
        <f t="shared" si="27"/>
        <v/>
      </c>
    </row>
    <row r="808" spans="1:43" ht="14.5">
      <c r="A808" s="117"/>
      <c r="B808" s="201"/>
      <c r="C808" s="209"/>
      <c r="D808" s="210"/>
      <c r="E808" s="131"/>
      <c r="F808" s="132"/>
      <c r="G808" s="131"/>
      <c r="H808" s="117"/>
      <c r="I808" s="201"/>
      <c r="J808" s="201"/>
      <c r="K808" s="202"/>
      <c r="L808" s="202"/>
      <c r="M808" s="202"/>
      <c r="N808" s="201"/>
      <c r="O808" s="201"/>
      <c r="P808" s="202"/>
      <c r="Q808" s="202"/>
      <c r="R808" s="207"/>
      <c r="S808" s="204" t="e">
        <f>_xlfn.LET(
_xlpm.ausLJ,_xlfn.XLOOKUP(MitarbeiterFTE[[#This Row],[Name]]&amp;"|"&amp;MitarbeiterFTE[[#This Row],[Jahr]]&amp;"|"&amp;MitarbeiterFTE[[#This Row],[Monat]],#REF!,#REF!,"not found",0,1),
IF(_xlpm.ausLJ="not found","input missing",_xlpm.ausLJ))</f>
        <v>#REF!</v>
      </c>
      <c r="T808" s="204" t="e">
        <f>_xlfn.LET(
_xlpm.ausLJ,_xlfn.XLOOKUP(MitarbeiterFTE[[#This Row],[Name]]&amp;"|"&amp;MitarbeiterFTE[[#This Row],[Jahr]]&amp;"|"&amp;MitarbeiterFTE[[#This Row],[Monat]],#REF!,#REF!,"not found",0,1),
IF(_xlpm.ausLJ="not found","input missing",_xlpm.ausLJ))</f>
        <v>#REF!</v>
      </c>
      <c r="U808" s="205"/>
      <c r="V808" s="40" t="str" cm="1">
        <f t="array" ref="V8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8" s="15" t="str">
        <f>_xlfn.LET(_xlpm.var,MitarbeiterFTE[[#This Row],[Name]]&amp;"|"&amp;MitarbeiterFTE[[#This Row],[Vorhaben]]&amp;"|"&amp;MitarbeiterFTE[[#This Row],[Monat]]&amp;"|"&amp;MitarbeiterFTE[[#This Row],[Jahr]], IF(_xlpm.var="|||","input missing",_xlpm.var))</f>
        <v>input missing</v>
      </c>
      <c r="AB808" s="15" t="e">
        <f>_xlfn.LET(
_xlpm.start,DATE(MitarbeiterFTE[[#This Row],[Jahr]],MitarbeiterFTE[[#This Row],[Monat]],1),
_xlpm.end,EOMONTH(_xlpm.start,0),
NETWORKDAYS(_xlpm.start,_xlpm.end))</f>
        <v>#NUM!</v>
      </c>
      <c r="AC808" s="318" t="e">
        <f>MitarbeiterFTE[[#This Row],[BWD]]-MitarbeiterFTE[[#This Row],[Sum Abwesend]]</f>
        <v>#NUM!</v>
      </c>
      <c r="AD808" s="318">
        <f>SUMIFS(MitarbeiterFTE[BWD],MitarbeiterFTE[Jahr],MitarbeiterFTE[[#This Row],[Jahr]],MitarbeiterFTE[Name],MitarbeiterFTE[[#This Row],[Name]])</f>
        <v>0</v>
      </c>
      <c r="AE808" s="318">
        <f>SUMIFS(MitarbeiterFTE[NWD],MitarbeiterFTE[Jahr],MitarbeiterFTE[[#This Row],[Jahr]],MitarbeiterFTE[Name],MitarbeiterFTE[[#This Row],[Name]])</f>
        <v>0</v>
      </c>
      <c r="AF808" s="15" t="str">
        <f>IF(MitarbeiterFTE[[#This Row],[HS]]="ja",2,IF(MitarbeiterFTE[[#This Row],[Tech]]="ja",1,IF(MitarbeiterFTE[[#This Row],[Sonst]]="ja",0,"input missing")))</f>
        <v>input missing</v>
      </c>
      <c r="AG808" s="130"/>
      <c r="AH808" s="117"/>
      <c r="AI808" s="408"/>
      <c r="AJ808" s="404"/>
      <c r="AK808" s="412"/>
      <c r="AL808" s="15" cm="1">
        <f t="array" ref="AL8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8" s="15" t="str">
        <f>IF(Table6[[#This Row],[FT/WE]]=2,"",Table6[[#This Row],[Name]]&amp;Table6[[#This Row],[Tag]])</f>
        <v/>
      </c>
      <c r="AN808" s="117"/>
      <c r="AP808" s="14" t="str">
        <f t="shared" si="26"/>
        <v/>
      </c>
      <c r="AQ808" s="14" t="str">
        <f t="shared" si="27"/>
        <v/>
      </c>
    </row>
    <row r="809" spans="1:43" ht="14.5">
      <c r="A809" s="117"/>
      <c r="B809" s="201"/>
      <c r="C809" s="209"/>
      <c r="D809" s="210"/>
      <c r="E809" s="131"/>
      <c r="F809" s="132"/>
      <c r="G809" s="131"/>
      <c r="H809" s="117"/>
      <c r="I809" s="201"/>
      <c r="J809" s="201"/>
      <c r="K809" s="202"/>
      <c r="L809" s="202"/>
      <c r="M809" s="202"/>
      <c r="N809" s="201"/>
      <c r="O809" s="201"/>
      <c r="P809" s="202"/>
      <c r="Q809" s="202"/>
      <c r="R809" s="207"/>
      <c r="S809" s="204" t="e">
        <f>_xlfn.LET(
_xlpm.ausLJ,_xlfn.XLOOKUP(MitarbeiterFTE[[#This Row],[Name]]&amp;"|"&amp;MitarbeiterFTE[[#This Row],[Jahr]]&amp;"|"&amp;MitarbeiterFTE[[#This Row],[Monat]],#REF!,#REF!,"not found",0,1),
IF(_xlpm.ausLJ="not found","input missing",_xlpm.ausLJ))</f>
        <v>#REF!</v>
      </c>
      <c r="T809" s="204" t="e">
        <f>_xlfn.LET(
_xlpm.ausLJ,_xlfn.XLOOKUP(MitarbeiterFTE[[#This Row],[Name]]&amp;"|"&amp;MitarbeiterFTE[[#This Row],[Jahr]]&amp;"|"&amp;MitarbeiterFTE[[#This Row],[Monat]],#REF!,#REF!,"not found",0,1),
IF(_xlpm.ausLJ="not found","input missing",_xlpm.ausLJ))</f>
        <v>#REF!</v>
      </c>
      <c r="U809" s="205"/>
      <c r="V809" s="40" t="str" cm="1">
        <f t="array" ref="V8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09" s="15" t="str">
        <f>_xlfn.LET(_xlpm.var,MitarbeiterFTE[[#This Row],[Name]]&amp;"|"&amp;MitarbeiterFTE[[#This Row],[Vorhaben]]&amp;"|"&amp;MitarbeiterFTE[[#This Row],[Monat]]&amp;"|"&amp;MitarbeiterFTE[[#This Row],[Jahr]], IF(_xlpm.var="|||","input missing",_xlpm.var))</f>
        <v>input missing</v>
      </c>
      <c r="AB809" s="15" t="e">
        <f>_xlfn.LET(
_xlpm.start,DATE(MitarbeiterFTE[[#This Row],[Jahr]],MitarbeiterFTE[[#This Row],[Monat]],1),
_xlpm.end,EOMONTH(_xlpm.start,0),
NETWORKDAYS(_xlpm.start,_xlpm.end))</f>
        <v>#NUM!</v>
      </c>
      <c r="AC809" s="318" t="e">
        <f>MitarbeiterFTE[[#This Row],[BWD]]-MitarbeiterFTE[[#This Row],[Sum Abwesend]]</f>
        <v>#NUM!</v>
      </c>
      <c r="AD809" s="318">
        <f>SUMIFS(MitarbeiterFTE[BWD],MitarbeiterFTE[Jahr],MitarbeiterFTE[[#This Row],[Jahr]],MitarbeiterFTE[Name],MitarbeiterFTE[[#This Row],[Name]])</f>
        <v>0</v>
      </c>
      <c r="AE809" s="318">
        <f>SUMIFS(MitarbeiterFTE[NWD],MitarbeiterFTE[Jahr],MitarbeiterFTE[[#This Row],[Jahr]],MitarbeiterFTE[Name],MitarbeiterFTE[[#This Row],[Name]])</f>
        <v>0</v>
      </c>
      <c r="AF809" s="15" t="str">
        <f>IF(MitarbeiterFTE[[#This Row],[HS]]="ja",2,IF(MitarbeiterFTE[[#This Row],[Tech]]="ja",1,IF(MitarbeiterFTE[[#This Row],[Sonst]]="ja",0,"input missing")))</f>
        <v>input missing</v>
      </c>
      <c r="AG809" s="130"/>
      <c r="AH809" s="117"/>
      <c r="AI809" s="408"/>
      <c r="AJ809" s="404"/>
      <c r="AK809" s="412"/>
      <c r="AL809" s="15" cm="1">
        <f t="array" ref="AL8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09" s="15" t="str">
        <f>IF(Table6[[#This Row],[FT/WE]]=2,"",Table6[[#This Row],[Name]]&amp;Table6[[#This Row],[Tag]])</f>
        <v/>
      </c>
      <c r="AN809" s="117"/>
      <c r="AP809" s="14" t="str">
        <f t="shared" si="26"/>
        <v/>
      </c>
      <c r="AQ809" s="14" t="str">
        <f t="shared" si="27"/>
        <v/>
      </c>
    </row>
    <row r="810" spans="1:43" ht="14.5">
      <c r="A810" s="117"/>
      <c r="B810" s="201"/>
      <c r="C810" s="209"/>
      <c r="D810" s="210"/>
      <c r="E810" s="131"/>
      <c r="F810" s="132"/>
      <c r="G810" s="131"/>
      <c r="H810" s="117"/>
      <c r="I810" s="201"/>
      <c r="J810" s="201"/>
      <c r="K810" s="202"/>
      <c r="L810" s="202"/>
      <c r="M810" s="202"/>
      <c r="N810" s="201"/>
      <c r="O810" s="201"/>
      <c r="P810" s="202"/>
      <c r="Q810" s="202"/>
      <c r="R810" s="207"/>
      <c r="S810" s="204" t="e">
        <f>_xlfn.LET(
_xlpm.ausLJ,_xlfn.XLOOKUP(MitarbeiterFTE[[#This Row],[Name]]&amp;"|"&amp;MitarbeiterFTE[[#This Row],[Jahr]]&amp;"|"&amp;MitarbeiterFTE[[#This Row],[Monat]],#REF!,#REF!,"not found",0,1),
IF(_xlpm.ausLJ="not found","input missing",_xlpm.ausLJ))</f>
        <v>#REF!</v>
      </c>
      <c r="T810" s="204" t="e">
        <f>_xlfn.LET(
_xlpm.ausLJ,_xlfn.XLOOKUP(MitarbeiterFTE[[#This Row],[Name]]&amp;"|"&amp;MitarbeiterFTE[[#This Row],[Jahr]]&amp;"|"&amp;MitarbeiterFTE[[#This Row],[Monat]],#REF!,#REF!,"not found",0,1),
IF(_xlpm.ausLJ="not found","input missing",_xlpm.ausLJ))</f>
        <v>#REF!</v>
      </c>
      <c r="U810" s="205"/>
      <c r="V810" s="40" t="str" cm="1">
        <f t="array" ref="V8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0" s="15" t="str">
        <f>_xlfn.LET(_xlpm.var,MitarbeiterFTE[[#This Row],[Name]]&amp;"|"&amp;MitarbeiterFTE[[#This Row],[Vorhaben]]&amp;"|"&amp;MitarbeiterFTE[[#This Row],[Monat]]&amp;"|"&amp;MitarbeiterFTE[[#This Row],[Jahr]], IF(_xlpm.var="|||","input missing",_xlpm.var))</f>
        <v>input missing</v>
      </c>
      <c r="AB810" s="15" t="e">
        <f>_xlfn.LET(
_xlpm.start,DATE(MitarbeiterFTE[[#This Row],[Jahr]],MitarbeiterFTE[[#This Row],[Monat]],1),
_xlpm.end,EOMONTH(_xlpm.start,0),
NETWORKDAYS(_xlpm.start,_xlpm.end))</f>
        <v>#NUM!</v>
      </c>
      <c r="AC810" s="318" t="e">
        <f>MitarbeiterFTE[[#This Row],[BWD]]-MitarbeiterFTE[[#This Row],[Sum Abwesend]]</f>
        <v>#NUM!</v>
      </c>
      <c r="AD810" s="318">
        <f>SUMIFS(MitarbeiterFTE[BWD],MitarbeiterFTE[Jahr],MitarbeiterFTE[[#This Row],[Jahr]],MitarbeiterFTE[Name],MitarbeiterFTE[[#This Row],[Name]])</f>
        <v>0</v>
      </c>
      <c r="AE810" s="318">
        <f>SUMIFS(MitarbeiterFTE[NWD],MitarbeiterFTE[Jahr],MitarbeiterFTE[[#This Row],[Jahr]],MitarbeiterFTE[Name],MitarbeiterFTE[[#This Row],[Name]])</f>
        <v>0</v>
      </c>
      <c r="AF810" s="15" t="str">
        <f>IF(MitarbeiterFTE[[#This Row],[HS]]="ja",2,IF(MitarbeiterFTE[[#This Row],[Tech]]="ja",1,IF(MitarbeiterFTE[[#This Row],[Sonst]]="ja",0,"input missing")))</f>
        <v>input missing</v>
      </c>
      <c r="AG810" s="130"/>
      <c r="AH810" s="117"/>
      <c r="AI810" s="408"/>
      <c r="AJ810" s="404"/>
      <c r="AK810" s="412"/>
      <c r="AL810" s="15" cm="1">
        <f t="array" ref="AL8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0" s="15" t="str">
        <f>IF(Table6[[#This Row],[FT/WE]]=2,"",Table6[[#This Row],[Name]]&amp;Table6[[#This Row],[Tag]])</f>
        <v/>
      </c>
      <c r="AN810" s="117"/>
      <c r="AP810" s="14" t="str">
        <f t="shared" si="26"/>
        <v/>
      </c>
      <c r="AQ810" s="14" t="str">
        <f t="shared" si="27"/>
        <v/>
      </c>
    </row>
    <row r="811" spans="1:43" ht="14.5">
      <c r="A811" s="117"/>
      <c r="B811" s="201"/>
      <c r="C811" s="209"/>
      <c r="D811" s="210"/>
      <c r="E811" s="131"/>
      <c r="F811" s="132"/>
      <c r="G811" s="131"/>
      <c r="H811" s="117"/>
      <c r="I811" s="201"/>
      <c r="J811" s="201"/>
      <c r="K811" s="202"/>
      <c r="L811" s="202"/>
      <c r="M811" s="202"/>
      <c r="N811" s="201"/>
      <c r="O811" s="201"/>
      <c r="P811" s="202"/>
      <c r="Q811" s="202"/>
      <c r="R811" s="207"/>
      <c r="S811" s="204" t="e">
        <f>_xlfn.LET(
_xlpm.ausLJ,_xlfn.XLOOKUP(MitarbeiterFTE[[#This Row],[Name]]&amp;"|"&amp;MitarbeiterFTE[[#This Row],[Jahr]]&amp;"|"&amp;MitarbeiterFTE[[#This Row],[Monat]],#REF!,#REF!,"not found",0,1),
IF(_xlpm.ausLJ="not found","input missing",_xlpm.ausLJ))</f>
        <v>#REF!</v>
      </c>
      <c r="T811" s="204" t="e">
        <f>_xlfn.LET(
_xlpm.ausLJ,_xlfn.XLOOKUP(MitarbeiterFTE[[#This Row],[Name]]&amp;"|"&amp;MitarbeiterFTE[[#This Row],[Jahr]]&amp;"|"&amp;MitarbeiterFTE[[#This Row],[Monat]],#REF!,#REF!,"not found",0,1),
IF(_xlpm.ausLJ="not found","input missing",_xlpm.ausLJ))</f>
        <v>#REF!</v>
      </c>
      <c r="U811" s="205"/>
      <c r="V811" s="40" t="str" cm="1">
        <f t="array" ref="V8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1" s="15" t="str">
        <f>_xlfn.LET(_xlpm.var,MitarbeiterFTE[[#This Row],[Name]]&amp;"|"&amp;MitarbeiterFTE[[#This Row],[Vorhaben]]&amp;"|"&amp;MitarbeiterFTE[[#This Row],[Monat]]&amp;"|"&amp;MitarbeiterFTE[[#This Row],[Jahr]], IF(_xlpm.var="|||","input missing",_xlpm.var))</f>
        <v>input missing</v>
      </c>
      <c r="AB811" s="15" t="e">
        <f>_xlfn.LET(
_xlpm.start,DATE(MitarbeiterFTE[[#This Row],[Jahr]],MitarbeiterFTE[[#This Row],[Monat]],1),
_xlpm.end,EOMONTH(_xlpm.start,0),
NETWORKDAYS(_xlpm.start,_xlpm.end))</f>
        <v>#NUM!</v>
      </c>
      <c r="AC811" s="318" t="e">
        <f>MitarbeiterFTE[[#This Row],[BWD]]-MitarbeiterFTE[[#This Row],[Sum Abwesend]]</f>
        <v>#NUM!</v>
      </c>
      <c r="AD811" s="318">
        <f>SUMIFS(MitarbeiterFTE[BWD],MitarbeiterFTE[Jahr],MitarbeiterFTE[[#This Row],[Jahr]],MitarbeiterFTE[Name],MitarbeiterFTE[[#This Row],[Name]])</f>
        <v>0</v>
      </c>
      <c r="AE811" s="318">
        <f>SUMIFS(MitarbeiterFTE[NWD],MitarbeiterFTE[Jahr],MitarbeiterFTE[[#This Row],[Jahr]],MitarbeiterFTE[Name],MitarbeiterFTE[[#This Row],[Name]])</f>
        <v>0</v>
      </c>
      <c r="AF811" s="15" t="str">
        <f>IF(MitarbeiterFTE[[#This Row],[HS]]="ja",2,IF(MitarbeiterFTE[[#This Row],[Tech]]="ja",1,IF(MitarbeiterFTE[[#This Row],[Sonst]]="ja",0,"input missing")))</f>
        <v>input missing</v>
      </c>
      <c r="AG811" s="130"/>
      <c r="AH811" s="117"/>
      <c r="AI811" s="408"/>
      <c r="AJ811" s="404"/>
      <c r="AK811" s="412"/>
      <c r="AL811" s="15" cm="1">
        <f t="array" ref="AL8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1" s="15" t="str">
        <f>IF(Table6[[#This Row],[FT/WE]]=2,"",Table6[[#This Row],[Name]]&amp;Table6[[#This Row],[Tag]])</f>
        <v/>
      </c>
      <c r="AN811" s="117"/>
      <c r="AP811" s="14" t="str">
        <f t="shared" si="26"/>
        <v/>
      </c>
      <c r="AQ811" s="14" t="str">
        <f t="shared" si="27"/>
        <v/>
      </c>
    </row>
    <row r="812" spans="1:43" ht="14.5">
      <c r="A812" s="117"/>
      <c r="B812" s="201"/>
      <c r="C812" s="209"/>
      <c r="D812" s="210"/>
      <c r="E812" s="131"/>
      <c r="F812" s="132"/>
      <c r="G812" s="131"/>
      <c r="H812" s="117"/>
      <c r="I812" s="201"/>
      <c r="J812" s="201"/>
      <c r="K812" s="202"/>
      <c r="L812" s="202"/>
      <c r="M812" s="202"/>
      <c r="N812" s="201"/>
      <c r="O812" s="201"/>
      <c r="P812" s="202"/>
      <c r="Q812" s="202"/>
      <c r="R812" s="207"/>
      <c r="S812" s="204" t="e">
        <f>_xlfn.LET(
_xlpm.ausLJ,_xlfn.XLOOKUP(MitarbeiterFTE[[#This Row],[Name]]&amp;"|"&amp;MitarbeiterFTE[[#This Row],[Jahr]]&amp;"|"&amp;MitarbeiterFTE[[#This Row],[Monat]],#REF!,#REF!,"not found",0,1),
IF(_xlpm.ausLJ="not found","input missing",_xlpm.ausLJ))</f>
        <v>#REF!</v>
      </c>
      <c r="T812" s="204" t="e">
        <f>_xlfn.LET(
_xlpm.ausLJ,_xlfn.XLOOKUP(MitarbeiterFTE[[#This Row],[Name]]&amp;"|"&amp;MitarbeiterFTE[[#This Row],[Jahr]]&amp;"|"&amp;MitarbeiterFTE[[#This Row],[Monat]],#REF!,#REF!,"not found",0,1),
IF(_xlpm.ausLJ="not found","input missing",_xlpm.ausLJ))</f>
        <v>#REF!</v>
      </c>
      <c r="U812" s="205"/>
      <c r="V812" s="40" t="str" cm="1">
        <f t="array" ref="V8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2" s="15" t="str">
        <f>_xlfn.LET(_xlpm.var,MitarbeiterFTE[[#This Row],[Name]]&amp;"|"&amp;MitarbeiterFTE[[#This Row],[Vorhaben]]&amp;"|"&amp;MitarbeiterFTE[[#This Row],[Monat]]&amp;"|"&amp;MitarbeiterFTE[[#This Row],[Jahr]], IF(_xlpm.var="|||","input missing",_xlpm.var))</f>
        <v>input missing</v>
      </c>
      <c r="AB812" s="15" t="e">
        <f>_xlfn.LET(
_xlpm.start,DATE(MitarbeiterFTE[[#This Row],[Jahr]],MitarbeiterFTE[[#This Row],[Monat]],1),
_xlpm.end,EOMONTH(_xlpm.start,0),
NETWORKDAYS(_xlpm.start,_xlpm.end))</f>
        <v>#NUM!</v>
      </c>
      <c r="AC812" s="318" t="e">
        <f>MitarbeiterFTE[[#This Row],[BWD]]-MitarbeiterFTE[[#This Row],[Sum Abwesend]]</f>
        <v>#NUM!</v>
      </c>
      <c r="AD812" s="318">
        <f>SUMIFS(MitarbeiterFTE[BWD],MitarbeiterFTE[Jahr],MitarbeiterFTE[[#This Row],[Jahr]],MitarbeiterFTE[Name],MitarbeiterFTE[[#This Row],[Name]])</f>
        <v>0</v>
      </c>
      <c r="AE812" s="318">
        <f>SUMIFS(MitarbeiterFTE[NWD],MitarbeiterFTE[Jahr],MitarbeiterFTE[[#This Row],[Jahr]],MitarbeiterFTE[Name],MitarbeiterFTE[[#This Row],[Name]])</f>
        <v>0</v>
      </c>
      <c r="AF812" s="15" t="str">
        <f>IF(MitarbeiterFTE[[#This Row],[HS]]="ja",2,IF(MitarbeiterFTE[[#This Row],[Tech]]="ja",1,IF(MitarbeiterFTE[[#This Row],[Sonst]]="ja",0,"input missing")))</f>
        <v>input missing</v>
      </c>
      <c r="AG812" s="130"/>
      <c r="AH812" s="117"/>
      <c r="AI812" s="408"/>
      <c r="AJ812" s="404"/>
      <c r="AK812" s="412"/>
      <c r="AL812" s="15" cm="1">
        <f t="array" ref="AL8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2" s="15" t="str">
        <f>IF(Table6[[#This Row],[FT/WE]]=2,"",Table6[[#This Row],[Name]]&amp;Table6[[#This Row],[Tag]])</f>
        <v/>
      </c>
      <c r="AN812" s="117"/>
      <c r="AP812" s="14" t="str">
        <f t="shared" si="26"/>
        <v/>
      </c>
      <c r="AQ812" s="14" t="str">
        <f t="shared" si="27"/>
        <v/>
      </c>
    </row>
    <row r="813" spans="1:43" ht="14.5">
      <c r="A813" s="117"/>
      <c r="B813" s="201"/>
      <c r="C813" s="209"/>
      <c r="D813" s="210"/>
      <c r="E813" s="131"/>
      <c r="F813" s="132"/>
      <c r="G813" s="131"/>
      <c r="H813" s="117"/>
      <c r="I813" s="201"/>
      <c r="J813" s="201"/>
      <c r="K813" s="202"/>
      <c r="L813" s="202"/>
      <c r="M813" s="202"/>
      <c r="N813" s="201"/>
      <c r="O813" s="201"/>
      <c r="P813" s="202"/>
      <c r="Q813" s="202"/>
      <c r="R813" s="207"/>
      <c r="S813" s="204" t="e">
        <f>_xlfn.LET(
_xlpm.ausLJ,_xlfn.XLOOKUP(MitarbeiterFTE[[#This Row],[Name]]&amp;"|"&amp;MitarbeiterFTE[[#This Row],[Jahr]]&amp;"|"&amp;MitarbeiterFTE[[#This Row],[Monat]],#REF!,#REF!,"not found",0,1),
IF(_xlpm.ausLJ="not found","input missing",_xlpm.ausLJ))</f>
        <v>#REF!</v>
      </c>
      <c r="T813" s="204" t="e">
        <f>_xlfn.LET(
_xlpm.ausLJ,_xlfn.XLOOKUP(MitarbeiterFTE[[#This Row],[Name]]&amp;"|"&amp;MitarbeiterFTE[[#This Row],[Jahr]]&amp;"|"&amp;MitarbeiterFTE[[#This Row],[Monat]],#REF!,#REF!,"not found",0,1),
IF(_xlpm.ausLJ="not found","input missing",_xlpm.ausLJ))</f>
        <v>#REF!</v>
      </c>
      <c r="U813" s="205"/>
      <c r="V813" s="40" t="str" cm="1">
        <f t="array" ref="V8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3" s="15" t="str">
        <f>_xlfn.LET(_xlpm.var,MitarbeiterFTE[[#This Row],[Name]]&amp;"|"&amp;MitarbeiterFTE[[#This Row],[Vorhaben]]&amp;"|"&amp;MitarbeiterFTE[[#This Row],[Monat]]&amp;"|"&amp;MitarbeiterFTE[[#This Row],[Jahr]], IF(_xlpm.var="|||","input missing",_xlpm.var))</f>
        <v>input missing</v>
      </c>
      <c r="AB813" s="15" t="e">
        <f>_xlfn.LET(
_xlpm.start,DATE(MitarbeiterFTE[[#This Row],[Jahr]],MitarbeiterFTE[[#This Row],[Monat]],1),
_xlpm.end,EOMONTH(_xlpm.start,0),
NETWORKDAYS(_xlpm.start,_xlpm.end))</f>
        <v>#NUM!</v>
      </c>
      <c r="AC813" s="318" t="e">
        <f>MitarbeiterFTE[[#This Row],[BWD]]-MitarbeiterFTE[[#This Row],[Sum Abwesend]]</f>
        <v>#NUM!</v>
      </c>
      <c r="AD813" s="318">
        <f>SUMIFS(MitarbeiterFTE[BWD],MitarbeiterFTE[Jahr],MitarbeiterFTE[[#This Row],[Jahr]],MitarbeiterFTE[Name],MitarbeiterFTE[[#This Row],[Name]])</f>
        <v>0</v>
      </c>
      <c r="AE813" s="318">
        <f>SUMIFS(MitarbeiterFTE[NWD],MitarbeiterFTE[Jahr],MitarbeiterFTE[[#This Row],[Jahr]],MitarbeiterFTE[Name],MitarbeiterFTE[[#This Row],[Name]])</f>
        <v>0</v>
      </c>
      <c r="AF813" s="15" t="str">
        <f>IF(MitarbeiterFTE[[#This Row],[HS]]="ja",2,IF(MitarbeiterFTE[[#This Row],[Tech]]="ja",1,IF(MitarbeiterFTE[[#This Row],[Sonst]]="ja",0,"input missing")))</f>
        <v>input missing</v>
      </c>
      <c r="AG813" s="130"/>
      <c r="AH813" s="117"/>
      <c r="AI813" s="408"/>
      <c r="AJ813" s="404"/>
      <c r="AK813" s="412"/>
      <c r="AL813" s="15" cm="1">
        <f t="array" ref="AL8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3" s="15" t="str">
        <f>IF(Table6[[#This Row],[FT/WE]]=2,"",Table6[[#This Row],[Name]]&amp;Table6[[#This Row],[Tag]])</f>
        <v/>
      </c>
      <c r="AN813" s="117"/>
      <c r="AP813" s="14" t="str">
        <f t="shared" si="26"/>
        <v/>
      </c>
      <c r="AQ813" s="14" t="str">
        <f t="shared" si="27"/>
        <v/>
      </c>
    </row>
    <row r="814" spans="1:43" ht="14.5">
      <c r="A814" s="117"/>
      <c r="B814" s="201"/>
      <c r="C814" s="209"/>
      <c r="D814" s="210"/>
      <c r="E814" s="131"/>
      <c r="F814" s="132"/>
      <c r="G814" s="131"/>
      <c r="H814" s="117"/>
      <c r="I814" s="201"/>
      <c r="J814" s="201"/>
      <c r="K814" s="202"/>
      <c r="L814" s="202"/>
      <c r="M814" s="202"/>
      <c r="N814" s="201"/>
      <c r="O814" s="201"/>
      <c r="P814" s="202"/>
      <c r="Q814" s="202"/>
      <c r="R814" s="207"/>
      <c r="S814" s="204" t="e">
        <f>_xlfn.LET(
_xlpm.ausLJ,_xlfn.XLOOKUP(MitarbeiterFTE[[#This Row],[Name]]&amp;"|"&amp;MitarbeiterFTE[[#This Row],[Jahr]]&amp;"|"&amp;MitarbeiterFTE[[#This Row],[Monat]],#REF!,#REF!,"not found",0,1),
IF(_xlpm.ausLJ="not found","input missing",_xlpm.ausLJ))</f>
        <v>#REF!</v>
      </c>
      <c r="T814" s="204" t="e">
        <f>_xlfn.LET(
_xlpm.ausLJ,_xlfn.XLOOKUP(MitarbeiterFTE[[#This Row],[Name]]&amp;"|"&amp;MitarbeiterFTE[[#This Row],[Jahr]]&amp;"|"&amp;MitarbeiterFTE[[#This Row],[Monat]],#REF!,#REF!,"not found",0,1),
IF(_xlpm.ausLJ="not found","input missing",_xlpm.ausLJ))</f>
        <v>#REF!</v>
      </c>
      <c r="U814" s="205"/>
      <c r="V814" s="40" t="str" cm="1">
        <f t="array" ref="V8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4" s="15" t="str">
        <f>_xlfn.LET(_xlpm.var,MitarbeiterFTE[[#This Row],[Name]]&amp;"|"&amp;MitarbeiterFTE[[#This Row],[Vorhaben]]&amp;"|"&amp;MitarbeiterFTE[[#This Row],[Monat]]&amp;"|"&amp;MitarbeiterFTE[[#This Row],[Jahr]], IF(_xlpm.var="|||","input missing",_xlpm.var))</f>
        <v>input missing</v>
      </c>
      <c r="AB814" s="15" t="e">
        <f>_xlfn.LET(
_xlpm.start,DATE(MitarbeiterFTE[[#This Row],[Jahr]],MitarbeiterFTE[[#This Row],[Monat]],1),
_xlpm.end,EOMONTH(_xlpm.start,0),
NETWORKDAYS(_xlpm.start,_xlpm.end))</f>
        <v>#NUM!</v>
      </c>
      <c r="AC814" s="318" t="e">
        <f>MitarbeiterFTE[[#This Row],[BWD]]-MitarbeiterFTE[[#This Row],[Sum Abwesend]]</f>
        <v>#NUM!</v>
      </c>
      <c r="AD814" s="318">
        <f>SUMIFS(MitarbeiterFTE[BWD],MitarbeiterFTE[Jahr],MitarbeiterFTE[[#This Row],[Jahr]],MitarbeiterFTE[Name],MitarbeiterFTE[[#This Row],[Name]])</f>
        <v>0</v>
      </c>
      <c r="AE814" s="318">
        <f>SUMIFS(MitarbeiterFTE[NWD],MitarbeiterFTE[Jahr],MitarbeiterFTE[[#This Row],[Jahr]],MitarbeiterFTE[Name],MitarbeiterFTE[[#This Row],[Name]])</f>
        <v>0</v>
      </c>
      <c r="AF814" s="15" t="str">
        <f>IF(MitarbeiterFTE[[#This Row],[HS]]="ja",2,IF(MitarbeiterFTE[[#This Row],[Tech]]="ja",1,IF(MitarbeiterFTE[[#This Row],[Sonst]]="ja",0,"input missing")))</f>
        <v>input missing</v>
      </c>
      <c r="AG814" s="130"/>
      <c r="AH814" s="117"/>
      <c r="AI814" s="408"/>
      <c r="AJ814" s="404"/>
      <c r="AK814" s="412"/>
      <c r="AL814" s="15" cm="1">
        <f t="array" ref="AL8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4" s="15" t="str">
        <f>IF(Table6[[#This Row],[FT/WE]]=2,"",Table6[[#This Row],[Name]]&amp;Table6[[#This Row],[Tag]])</f>
        <v/>
      </c>
      <c r="AN814" s="117"/>
      <c r="AP814" s="14" t="str">
        <f t="shared" si="26"/>
        <v/>
      </c>
      <c r="AQ814" s="14" t="str">
        <f t="shared" si="27"/>
        <v/>
      </c>
    </row>
    <row r="815" spans="1:43" ht="14.5">
      <c r="A815" s="117"/>
      <c r="B815" s="201"/>
      <c r="C815" s="209"/>
      <c r="D815" s="210"/>
      <c r="E815" s="131"/>
      <c r="F815" s="132"/>
      <c r="G815" s="131"/>
      <c r="H815" s="117"/>
      <c r="I815" s="201"/>
      <c r="J815" s="201"/>
      <c r="K815" s="202"/>
      <c r="L815" s="202"/>
      <c r="M815" s="202"/>
      <c r="N815" s="201"/>
      <c r="O815" s="201"/>
      <c r="P815" s="202"/>
      <c r="Q815" s="202"/>
      <c r="R815" s="207"/>
      <c r="S815" s="204" t="e">
        <f>_xlfn.LET(
_xlpm.ausLJ,_xlfn.XLOOKUP(MitarbeiterFTE[[#This Row],[Name]]&amp;"|"&amp;MitarbeiterFTE[[#This Row],[Jahr]]&amp;"|"&amp;MitarbeiterFTE[[#This Row],[Monat]],#REF!,#REF!,"not found",0,1),
IF(_xlpm.ausLJ="not found","input missing",_xlpm.ausLJ))</f>
        <v>#REF!</v>
      </c>
      <c r="T815" s="204" t="e">
        <f>_xlfn.LET(
_xlpm.ausLJ,_xlfn.XLOOKUP(MitarbeiterFTE[[#This Row],[Name]]&amp;"|"&amp;MitarbeiterFTE[[#This Row],[Jahr]]&amp;"|"&amp;MitarbeiterFTE[[#This Row],[Monat]],#REF!,#REF!,"not found",0,1),
IF(_xlpm.ausLJ="not found","input missing",_xlpm.ausLJ))</f>
        <v>#REF!</v>
      </c>
      <c r="U815" s="205"/>
      <c r="V815" s="40" t="str" cm="1">
        <f t="array" ref="V8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5" s="15" t="str">
        <f>_xlfn.LET(_xlpm.var,MitarbeiterFTE[[#This Row],[Name]]&amp;"|"&amp;MitarbeiterFTE[[#This Row],[Vorhaben]]&amp;"|"&amp;MitarbeiterFTE[[#This Row],[Monat]]&amp;"|"&amp;MitarbeiterFTE[[#This Row],[Jahr]], IF(_xlpm.var="|||","input missing",_xlpm.var))</f>
        <v>input missing</v>
      </c>
      <c r="AB815" s="15" t="e">
        <f>_xlfn.LET(
_xlpm.start,DATE(MitarbeiterFTE[[#This Row],[Jahr]],MitarbeiterFTE[[#This Row],[Monat]],1),
_xlpm.end,EOMONTH(_xlpm.start,0),
NETWORKDAYS(_xlpm.start,_xlpm.end))</f>
        <v>#NUM!</v>
      </c>
      <c r="AC815" s="318" t="e">
        <f>MitarbeiterFTE[[#This Row],[BWD]]-MitarbeiterFTE[[#This Row],[Sum Abwesend]]</f>
        <v>#NUM!</v>
      </c>
      <c r="AD815" s="318">
        <f>SUMIFS(MitarbeiterFTE[BWD],MitarbeiterFTE[Jahr],MitarbeiterFTE[[#This Row],[Jahr]],MitarbeiterFTE[Name],MitarbeiterFTE[[#This Row],[Name]])</f>
        <v>0</v>
      </c>
      <c r="AE815" s="318">
        <f>SUMIFS(MitarbeiterFTE[NWD],MitarbeiterFTE[Jahr],MitarbeiterFTE[[#This Row],[Jahr]],MitarbeiterFTE[Name],MitarbeiterFTE[[#This Row],[Name]])</f>
        <v>0</v>
      </c>
      <c r="AF815" s="15" t="str">
        <f>IF(MitarbeiterFTE[[#This Row],[HS]]="ja",2,IF(MitarbeiterFTE[[#This Row],[Tech]]="ja",1,IF(MitarbeiterFTE[[#This Row],[Sonst]]="ja",0,"input missing")))</f>
        <v>input missing</v>
      </c>
      <c r="AG815" s="130"/>
      <c r="AH815" s="117"/>
      <c r="AI815" s="408"/>
      <c r="AJ815" s="404"/>
      <c r="AK815" s="412"/>
      <c r="AL815" s="15" cm="1">
        <f t="array" ref="AL8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5" s="15" t="str">
        <f>IF(Table6[[#This Row],[FT/WE]]=2,"",Table6[[#This Row],[Name]]&amp;Table6[[#This Row],[Tag]])</f>
        <v/>
      </c>
      <c r="AN815" s="117"/>
      <c r="AP815" s="14" t="str">
        <f t="shared" si="26"/>
        <v/>
      </c>
      <c r="AQ815" s="14" t="str">
        <f t="shared" si="27"/>
        <v/>
      </c>
    </row>
    <row r="816" spans="1:43" ht="14.5">
      <c r="A816" s="117"/>
      <c r="B816" s="201"/>
      <c r="C816" s="209"/>
      <c r="D816" s="210"/>
      <c r="E816" s="131"/>
      <c r="F816" s="132"/>
      <c r="G816" s="131"/>
      <c r="H816" s="117"/>
      <c r="I816" s="201"/>
      <c r="J816" s="201"/>
      <c r="K816" s="202"/>
      <c r="L816" s="202"/>
      <c r="M816" s="202"/>
      <c r="N816" s="201"/>
      <c r="O816" s="201"/>
      <c r="P816" s="202"/>
      <c r="Q816" s="202"/>
      <c r="R816" s="207"/>
      <c r="S816" s="204" t="e">
        <f>_xlfn.LET(
_xlpm.ausLJ,_xlfn.XLOOKUP(MitarbeiterFTE[[#This Row],[Name]]&amp;"|"&amp;MitarbeiterFTE[[#This Row],[Jahr]]&amp;"|"&amp;MitarbeiterFTE[[#This Row],[Monat]],#REF!,#REF!,"not found",0,1),
IF(_xlpm.ausLJ="not found","input missing",_xlpm.ausLJ))</f>
        <v>#REF!</v>
      </c>
      <c r="T816" s="204" t="e">
        <f>_xlfn.LET(
_xlpm.ausLJ,_xlfn.XLOOKUP(MitarbeiterFTE[[#This Row],[Name]]&amp;"|"&amp;MitarbeiterFTE[[#This Row],[Jahr]]&amp;"|"&amp;MitarbeiterFTE[[#This Row],[Monat]],#REF!,#REF!,"not found",0,1),
IF(_xlpm.ausLJ="not found","input missing",_xlpm.ausLJ))</f>
        <v>#REF!</v>
      </c>
      <c r="U816" s="205"/>
      <c r="V816" s="40" t="str" cm="1">
        <f t="array" ref="V8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6" s="15" t="str">
        <f>_xlfn.LET(_xlpm.var,MitarbeiterFTE[[#This Row],[Name]]&amp;"|"&amp;MitarbeiterFTE[[#This Row],[Vorhaben]]&amp;"|"&amp;MitarbeiterFTE[[#This Row],[Monat]]&amp;"|"&amp;MitarbeiterFTE[[#This Row],[Jahr]], IF(_xlpm.var="|||","input missing",_xlpm.var))</f>
        <v>input missing</v>
      </c>
      <c r="AB816" s="15" t="e">
        <f>_xlfn.LET(
_xlpm.start,DATE(MitarbeiterFTE[[#This Row],[Jahr]],MitarbeiterFTE[[#This Row],[Monat]],1),
_xlpm.end,EOMONTH(_xlpm.start,0),
NETWORKDAYS(_xlpm.start,_xlpm.end))</f>
        <v>#NUM!</v>
      </c>
      <c r="AC816" s="318" t="e">
        <f>MitarbeiterFTE[[#This Row],[BWD]]-MitarbeiterFTE[[#This Row],[Sum Abwesend]]</f>
        <v>#NUM!</v>
      </c>
      <c r="AD816" s="318">
        <f>SUMIFS(MitarbeiterFTE[BWD],MitarbeiterFTE[Jahr],MitarbeiterFTE[[#This Row],[Jahr]],MitarbeiterFTE[Name],MitarbeiterFTE[[#This Row],[Name]])</f>
        <v>0</v>
      </c>
      <c r="AE816" s="318">
        <f>SUMIFS(MitarbeiterFTE[NWD],MitarbeiterFTE[Jahr],MitarbeiterFTE[[#This Row],[Jahr]],MitarbeiterFTE[Name],MitarbeiterFTE[[#This Row],[Name]])</f>
        <v>0</v>
      </c>
      <c r="AF816" s="15" t="str">
        <f>IF(MitarbeiterFTE[[#This Row],[HS]]="ja",2,IF(MitarbeiterFTE[[#This Row],[Tech]]="ja",1,IF(MitarbeiterFTE[[#This Row],[Sonst]]="ja",0,"input missing")))</f>
        <v>input missing</v>
      </c>
      <c r="AG816" s="130"/>
      <c r="AH816" s="117"/>
      <c r="AI816" s="408"/>
      <c r="AJ816" s="404"/>
      <c r="AK816" s="412"/>
      <c r="AL816" s="15" cm="1">
        <f t="array" ref="AL8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6" s="15" t="str">
        <f>IF(Table6[[#This Row],[FT/WE]]=2,"",Table6[[#This Row],[Name]]&amp;Table6[[#This Row],[Tag]])</f>
        <v/>
      </c>
      <c r="AN816" s="117"/>
      <c r="AP816" s="14" t="str">
        <f t="shared" si="26"/>
        <v/>
      </c>
      <c r="AQ816" s="14" t="str">
        <f t="shared" si="27"/>
        <v/>
      </c>
    </row>
    <row r="817" spans="1:43" ht="14.5">
      <c r="A817" s="117"/>
      <c r="B817" s="201"/>
      <c r="C817" s="209"/>
      <c r="D817" s="210"/>
      <c r="E817" s="131"/>
      <c r="F817" s="132"/>
      <c r="G817" s="131"/>
      <c r="H817" s="117"/>
      <c r="I817" s="201"/>
      <c r="J817" s="201"/>
      <c r="K817" s="202"/>
      <c r="L817" s="202"/>
      <c r="M817" s="202"/>
      <c r="N817" s="201"/>
      <c r="O817" s="201"/>
      <c r="P817" s="202"/>
      <c r="Q817" s="202"/>
      <c r="R817" s="207"/>
      <c r="S817" s="204" t="e">
        <f>_xlfn.LET(
_xlpm.ausLJ,_xlfn.XLOOKUP(MitarbeiterFTE[[#This Row],[Name]]&amp;"|"&amp;MitarbeiterFTE[[#This Row],[Jahr]]&amp;"|"&amp;MitarbeiterFTE[[#This Row],[Monat]],#REF!,#REF!,"not found",0,1),
IF(_xlpm.ausLJ="not found","input missing",_xlpm.ausLJ))</f>
        <v>#REF!</v>
      </c>
      <c r="T817" s="204" t="e">
        <f>_xlfn.LET(
_xlpm.ausLJ,_xlfn.XLOOKUP(MitarbeiterFTE[[#This Row],[Name]]&amp;"|"&amp;MitarbeiterFTE[[#This Row],[Jahr]]&amp;"|"&amp;MitarbeiterFTE[[#This Row],[Monat]],#REF!,#REF!,"not found",0,1),
IF(_xlpm.ausLJ="not found","input missing",_xlpm.ausLJ))</f>
        <v>#REF!</v>
      </c>
      <c r="U817" s="205"/>
      <c r="V817" s="40" t="str" cm="1">
        <f t="array" ref="V8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7" s="15" t="str">
        <f>_xlfn.LET(_xlpm.var,MitarbeiterFTE[[#This Row],[Name]]&amp;"|"&amp;MitarbeiterFTE[[#This Row],[Vorhaben]]&amp;"|"&amp;MitarbeiterFTE[[#This Row],[Monat]]&amp;"|"&amp;MitarbeiterFTE[[#This Row],[Jahr]], IF(_xlpm.var="|||","input missing",_xlpm.var))</f>
        <v>input missing</v>
      </c>
      <c r="AB817" s="15" t="e">
        <f>_xlfn.LET(
_xlpm.start,DATE(MitarbeiterFTE[[#This Row],[Jahr]],MitarbeiterFTE[[#This Row],[Monat]],1),
_xlpm.end,EOMONTH(_xlpm.start,0),
NETWORKDAYS(_xlpm.start,_xlpm.end))</f>
        <v>#NUM!</v>
      </c>
      <c r="AC817" s="318" t="e">
        <f>MitarbeiterFTE[[#This Row],[BWD]]-MitarbeiterFTE[[#This Row],[Sum Abwesend]]</f>
        <v>#NUM!</v>
      </c>
      <c r="AD817" s="318">
        <f>SUMIFS(MitarbeiterFTE[BWD],MitarbeiterFTE[Jahr],MitarbeiterFTE[[#This Row],[Jahr]],MitarbeiterFTE[Name],MitarbeiterFTE[[#This Row],[Name]])</f>
        <v>0</v>
      </c>
      <c r="AE817" s="318">
        <f>SUMIFS(MitarbeiterFTE[NWD],MitarbeiterFTE[Jahr],MitarbeiterFTE[[#This Row],[Jahr]],MitarbeiterFTE[Name],MitarbeiterFTE[[#This Row],[Name]])</f>
        <v>0</v>
      </c>
      <c r="AF817" s="15" t="str">
        <f>IF(MitarbeiterFTE[[#This Row],[HS]]="ja",2,IF(MitarbeiterFTE[[#This Row],[Tech]]="ja",1,IF(MitarbeiterFTE[[#This Row],[Sonst]]="ja",0,"input missing")))</f>
        <v>input missing</v>
      </c>
      <c r="AG817" s="130"/>
      <c r="AH817" s="117"/>
      <c r="AI817" s="408"/>
      <c r="AJ817" s="404"/>
      <c r="AK817" s="412"/>
      <c r="AL817" s="15" cm="1">
        <f t="array" ref="AL8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7" s="15" t="str">
        <f>IF(Table6[[#This Row],[FT/WE]]=2,"",Table6[[#This Row],[Name]]&amp;Table6[[#This Row],[Tag]])</f>
        <v/>
      </c>
      <c r="AN817" s="117"/>
      <c r="AP817" s="14" t="str">
        <f t="shared" si="26"/>
        <v/>
      </c>
      <c r="AQ817" s="14" t="str">
        <f t="shared" si="27"/>
        <v/>
      </c>
    </row>
    <row r="818" spans="1:43" ht="14.5">
      <c r="A818" s="117"/>
      <c r="B818" s="201"/>
      <c r="C818" s="209"/>
      <c r="D818" s="210"/>
      <c r="E818" s="131"/>
      <c r="F818" s="132"/>
      <c r="G818" s="131"/>
      <c r="H818" s="117"/>
      <c r="I818" s="201"/>
      <c r="J818" s="201"/>
      <c r="K818" s="202"/>
      <c r="L818" s="202"/>
      <c r="M818" s="202"/>
      <c r="N818" s="201"/>
      <c r="O818" s="201"/>
      <c r="P818" s="202"/>
      <c r="Q818" s="202"/>
      <c r="R818" s="207"/>
      <c r="S818" s="204" t="e">
        <f>_xlfn.LET(
_xlpm.ausLJ,_xlfn.XLOOKUP(MitarbeiterFTE[[#This Row],[Name]]&amp;"|"&amp;MitarbeiterFTE[[#This Row],[Jahr]]&amp;"|"&amp;MitarbeiterFTE[[#This Row],[Monat]],#REF!,#REF!,"not found",0,1),
IF(_xlpm.ausLJ="not found","input missing",_xlpm.ausLJ))</f>
        <v>#REF!</v>
      </c>
      <c r="T818" s="204" t="e">
        <f>_xlfn.LET(
_xlpm.ausLJ,_xlfn.XLOOKUP(MitarbeiterFTE[[#This Row],[Name]]&amp;"|"&amp;MitarbeiterFTE[[#This Row],[Jahr]]&amp;"|"&amp;MitarbeiterFTE[[#This Row],[Monat]],#REF!,#REF!,"not found",0,1),
IF(_xlpm.ausLJ="not found","input missing",_xlpm.ausLJ))</f>
        <v>#REF!</v>
      </c>
      <c r="U818" s="205"/>
      <c r="V818" s="40" t="str" cm="1">
        <f t="array" ref="V8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8" s="15" t="str">
        <f>_xlfn.LET(_xlpm.var,MitarbeiterFTE[[#This Row],[Name]]&amp;"|"&amp;MitarbeiterFTE[[#This Row],[Vorhaben]]&amp;"|"&amp;MitarbeiterFTE[[#This Row],[Monat]]&amp;"|"&amp;MitarbeiterFTE[[#This Row],[Jahr]], IF(_xlpm.var="|||","input missing",_xlpm.var))</f>
        <v>input missing</v>
      </c>
      <c r="AB818" s="15" t="e">
        <f>_xlfn.LET(
_xlpm.start,DATE(MitarbeiterFTE[[#This Row],[Jahr]],MitarbeiterFTE[[#This Row],[Monat]],1),
_xlpm.end,EOMONTH(_xlpm.start,0),
NETWORKDAYS(_xlpm.start,_xlpm.end))</f>
        <v>#NUM!</v>
      </c>
      <c r="AC818" s="318" t="e">
        <f>MitarbeiterFTE[[#This Row],[BWD]]-MitarbeiterFTE[[#This Row],[Sum Abwesend]]</f>
        <v>#NUM!</v>
      </c>
      <c r="AD818" s="318">
        <f>SUMIFS(MitarbeiterFTE[BWD],MitarbeiterFTE[Jahr],MitarbeiterFTE[[#This Row],[Jahr]],MitarbeiterFTE[Name],MitarbeiterFTE[[#This Row],[Name]])</f>
        <v>0</v>
      </c>
      <c r="AE818" s="318">
        <f>SUMIFS(MitarbeiterFTE[NWD],MitarbeiterFTE[Jahr],MitarbeiterFTE[[#This Row],[Jahr]],MitarbeiterFTE[Name],MitarbeiterFTE[[#This Row],[Name]])</f>
        <v>0</v>
      </c>
      <c r="AF818" s="15" t="str">
        <f>IF(MitarbeiterFTE[[#This Row],[HS]]="ja",2,IF(MitarbeiterFTE[[#This Row],[Tech]]="ja",1,IF(MitarbeiterFTE[[#This Row],[Sonst]]="ja",0,"input missing")))</f>
        <v>input missing</v>
      </c>
      <c r="AG818" s="130"/>
      <c r="AH818" s="117"/>
      <c r="AI818" s="408"/>
      <c r="AJ818" s="404"/>
      <c r="AK818" s="412"/>
      <c r="AL818" s="15" cm="1">
        <f t="array" ref="AL8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8" s="15" t="str">
        <f>IF(Table6[[#This Row],[FT/WE]]=2,"",Table6[[#This Row],[Name]]&amp;Table6[[#This Row],[Tag]])</f>
        <v/>
      </c>
      <c r="AN818" s="117"/>
      <c r="AP818" s="14" t="str">
        <f t="shared" si="26"/>
        <v/>
      </c>
      <c r="AQ818" s="14" t="str">
        <f t="shared" si="27"/>
        <v/>
      </c>
    </row>
    <row r="819" spans="1:43" ht="14.5">
      <c r="A819" s="117"/>
      <c r="B819" s="201"/>
      <c r="C819" s="209"/>
      <c r="D819" s="210"/>
      <c r="E819" s="131"/>
      <c r="F819" s="132"/>
      <c r="G819" s="131"/>
      <c r="H819" s="117"/>
      <c r="I819" s="201"/>
      <c r="J819" s="201"/>
      <c r="K819" s="202"/>
      <c r="L819" s="202"/>
      <c r="M819" s="202"/>
      <c r="N819" s="201"/>
      <c r="O819" s="201"/>
      <c r="P819" s="202"/>
      <c r="Q819" s="202"/>
      <c r="R819" s="207"/>
      <c r="S819" s="204" t="e">
        <f>_xlfn.LET(
_xlpm.ausLJ,_xlfn.XLOOKUP(MitarbeiterFTE[[#This Row],[Name]]&amp;"|"&amp;MitarbeiterFTE[[#This Row],[Jahr]]&amp;"|"&amp;MitarbeiterFTE[[#This Row],[Monat]],#REF!,#REF!,"not found",0,1),
IF(_xlpm.ausLJ="not found","input missing",_xlpm.ausLJ))</f>
        <v>#REF!</v>
      </c>
      <c r="T819" s="204" t="e">
        <f>_xlfn.LET(
_xlpm.ausLJ,_xlfn.XLOOKUP(MitarbeiterFTE[[#This Row],[Name]]&amp;"|"&amp;MitarbeiterFTE[[#This Row],[Jahr]]&amp;"|"&amp;MitarbeiterFTE[[#This Row],[Monat]],#REF!,#REF!,"not found",0,1),
IF(_xlpm.ausLJ="not found","input missing",_xlpm.ausLJ))</f>
        <v>#REF!</v>
      </c>
      <c r="U819" s="205"/>
      <c r="V819" s="40" t="str" cm="1">
        <f t="array" ref="V8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19" s="15" t="str">
        <f>_xlfn.LET(_xlpm.var,MitarbeiterFTE[[#This Row],[Name]]&amp;"|"&amp;MitarbeiterFTE[[#This Row],[Vorhaben]]&amp;"|"&amp;MitarbeiterFTE[[#This Row],[Monat]]&amp;"|"&amp;MitarbeiterFTE[[#This Row],[Jahr]], IF(_xlpm.var="|||","input missing",_xlpm.var))</f>
        <v>input missing</v>
      </c>
      <c r="AB819" s="15" t="e">
        <f>_xlfn.LET(
_xlpm.start,DATE(MitarbeiterFTE[[#This Row],[Jahr]],MitarbeiterFTE[[#This Row],[Monat]],1),
_xlpm.end,EOMONTH(_xlpm.start,0),
NETWORKDAYS(_xlpm.start,_xlpm.end))</f>
        <v>#NUM!</v>
      </c>
      <c r="AC819" s="318" t="e">
        <f>MitarbeiterFTE[[#This Row],[BWD]]-MitarbeiterFTE[[#This Row],[Sum Abwesend]]</f>
        <v>#NUM!</v>
      </c>
      <c r="AD819" s="318">
        <f>SUMIFS(MitarbeiterFTE[BWD],MitarbeiterFTE[Jahr],MitarbeiterFTE[[#This Row],[Jahr]],MitarbeiterFTE[Name],MitarbeiterFTE[[#This Row],[Name]])</f>
        <v>0</v>
      </c>
      <c r="AE819" s="318">
        <f>SUMIFS(MitarbeiterFTE[NWD],MitarbeiterFTE[Jahr],MitarbeiterFTE[[#This Row],[Jahr]],MitarbeiterFTE[Name],MitarbeiterFTE[[#This Row],[Name]])</f>
        <v>0</v>
      </c>
      <c r="AF819" s="15" t="str">
        <f>IF(MitarbeiterFTE[[#This Row],[HS]]="ja",2,IF(MitarbeiterFTE[[#This Row],[Tech]]="ja",1,IF(MitarbeiterFTE[[#This Row],[Sonst]]="ja",0,"input missing")))</f>
        <v>input missing</v>
      </c>
      <c r="AG819" s="130"/>
      <c r="AH819" s="117"/>
      <c r="AI819" s="408"/>
      <c r="AJ819" s="404"/>
      <c r="AK819" s="412"/>
      <c r="AL819" s="15" cm="1">
        <f t="array" ref="AL8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19" s="15" t="str">
        <f>IF(Table6[[#This Row],[FT/WE]]=2,"",Table6[[#This Row],[Name]]&amp;Table6[[#This Row],[Tag]])</f>
        <v/>
      </c>
      <c r="AN819" s="117"/>
      <c r="AP819" s="14" t="str">
        <f t="shared" si="26"/>
        <v/>
      </c>
      <c r="AQ819" s="14" t="str">
        <f t="shared" si="27"/>
        <v/>
      </c>
    </row>
    <row r="820" spans="1:43" ht="14.5">
      <c r="A820" s="117"/>
      <c r="B820" s="201"/>
      <c r="C820" s="209"/>
      <c r="D820" s="210"/>
      <c r="E820" s="131"/>
      <c r="F820" s="132"/>
      <c r="G820" s="131"/>
      <c r="H820" s="117"/>
      <c r="I820" s="201"/>
      <c r="J820" s="201"/>
      <c r="K820" s="202"/>
      <c r="L820" s="202"/>
      <c r="M820" s="202"/>
      <c r="N820" s="201"/>
      <c r="O820" s="201"/>
      <c r="P820" s="202"/>
      <c r="Q820" s="202"/>
      <c r="R820" s="207"/>
      <c r="S820" s="204" t="e">
        <f>_xlfn.LET(
_xlpm.ausLJ,_xlfn.XLOOKUP(MitarbeiterFTE[[#This Row],[Name]]&amp;"|"&amp;MitarbeiterFTE[[#This Row],[Jahr]]&amp;"|"&amp;MitarbeiterFTE[[#This Row],[Monat]],#REF!,#REF!,"not found",0,1),
IF(_xlpm.ausLJ="not found","input missing",_xlpm.ausLJ))</f>
        <v>#REF!</v>
      </c>
      <c r="T820" s="204" t="e">
        <f>_xlfn.LET(
_xlpm.ausLJ,_xlfn.XLOOKUP(MitarbeiterFTE[[#This Row],[Name]]&amp;"|"&amp;MitarbeiterFTE[[#This Row],[Jahr]]&amp;"|"&amp;MitarbeiterFTE[[#This Row],[Monat]],#REF!,#REF!,"not found",0,1),
IF(_xlpm.ausLJ="not found","input missing",_xlpm.ausLJ))</f>
        <v>#REF!</v>
      </c>
      <c r="U820" s="205"/>
      <c r="V820" s="40" t="str" cm="1">
        <f t="array" ref="V8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0" s="15" t="str">
        <f>_xlfn.LET(_xlpm.var,MitarbeiterFTE[[#This Row],[Name]]&amp;"|"&amp;MitarbeiterFTE[[#This Row],[Vorhaben]]&amp;"|"&amp;MitarbeiterFTE[[#This Row],[Monat]]&amp;"|"&amp;MitarbeiterFTE[[#This Row],[Jahr]], IF(_xlpm.var="|||","input missing",_xlpm.var))</f>
        <v>input missing</v>
      </c>
      <c r="AB820" s="15" t="e">
        <f>_xlfn.LET(
_xlpm.start,DATE(MitarbeiterFTE[[#This Row],[Jahr]],MitarbeiterFTE[[#This Row],[Monat]],1),
_xlpm.end,EOMONTH(_xlpm.start,0),
NETWORKDAYS(_xlpm.start,_xlpm.end))</f>
        <v>#NUM!</v>
      </c>
      <c r="AC820" s="318" t="e">
        <f>MitarbeiterFTE[[#This Row],[BWD]]-MitarbeiterFTE[[#This Row],[Sum Abwesend]]</f>
        <v>#NUM!</v>
      </c>
      <c r="AD820" s="318">
        <f>SUMIFS(MitarbeiterFTE[BWD],MitarbeiterFTE[Jahr],MitarbeiterFTE[[#This Row],[Jahr]],MitarbeiterFTE[Name],MitarbeiterFTE[[#This Row],[Name]])</f>
        <v>0</v>
      </c>
      <c r="AE820" s="318">
        <f>SUMIFS(MitarbeiterFTE[NWD],MitarbeiterFTE[Jahr],MitarbeiterFTE[[#This Row],[Jahr]],MitarbeiterFTE[Name],MitarbeiterFTE[[#This Row],[Name]])</f>
        <v>0</v>
      </c>
      <c r="AF820" s="15" t="str">
        <f>IF(MitarbeiterFTE[[#This Row],[HS]]="ja",2,IF(MitarbeiterFTE[[#This Row],[Tech]]="ja",1,IF(MitarbeiterFTE[[#This Row],[Sonst]]="ja",0,"input missing")))</f>
        <v>input missing</v>
      </c>
      <c r="AG820" s="130"/>
      <c r="AH820" s="117"/>
      <c r="AI820" s="408"/>
      <c r="AJ820" s="404"/>
      <c r="AK820" s="412"/>
      <c r="AL820" s="15" cm="1">
        <f t="array" ref="AL8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0" s="15" t="str">
        <f>IF(Table6[[#This Row],[FT/WE]]=2,"",Table6[[#This Row],[Name]]&amp;Table6[[#This Row],[Tag]])</f>
        <v/>
      </c>
      <c r="AN820" s="117"/>
      <c r="AP820" s="14" t="str">
        <f t="shared" si="26"/>
        <v/>
      </c>
      <c r="AQ820" s="14" t="str">
        <f t="shared" si="27"/>
        <v/>
      </c>
    </row>
    <row r="821" spans="1:43" ht="14.5">
      <c r="A821" s="117"/>
      <c r="B821" s="201"/>
      <c r="C821" s="209"/>
      <c r="D821" s="210"/>
      <c r="E821" s="131"/>
      <c r="F821" s="132"/>
      <c r="G821" s="131"/>
      <c r="H821" s="117"/>
      <c r="I821" s="201"/>
      <c r="J821" s="201"/>
      <c r="K821" s="202"/>
      <c r="L821" s="202"/>
      <c r="M821" s="202"/>
      <c r="N821" s="201"/>
      <c r="O821" s="201"/>
      <c r="P821" s="202"/>
      <c r="Q821" s="202"/>
      <c r="R821" s="207"/>
      <c r="S821" s="204" t="e">
        <f>_xlfn.LET(
_xlpm.ausLJ,_xlfn.XLOOKUP(MitarbeiterFTE[[#This Row],[Name]]&amp;"|"&amp;MitarbeiterFTE[[#This Row],[Jahr]]&amp;"|"&amp;MitarbeiterFTE[[#This Row],[Monat]],#REF!,#REF!,"not found",0,1),
IF(_xlpm.ausLJ="not found","input missing",_xlpm.ausLJ))</f>
        <v>#REF!</v>
      </c>
      <c r="T821" s="204" t="e">
        <f>_xlfn.LET(
_xlpm.ausLJ,_xlfn.XLOOKUP(MitarbeiterFTE[[#This Row],[Name]]&amp;"|"&amp;MitarbeiterFTE[[#This Row],[Jahr]]&amp;"|"&amp;MitarbeiterFTE[[#This Row],[Monat]],#REF!,#REF!,"not found",0,1),
IF(_xlpm.ausLJ="not found","input missing",_xlpm.ausLJ))</f>
        <v>#REF!</v>
      </c>
      <c r="U821" s="205"/>
      <c r="V821" s="40" t="str" cm="1">
        <f t="array" ref="V8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1" s="15" t="str">
        <f>_xlfn.LET(_xlpm.var,MitarbeiterFTE[[#This Row],[Name]]&amp;"|"&amp;MitarbeiterFTE[[#This Row],[Vorhaben]]&amp;"|"&amp;MitarbeiterFTE[[#This Row],[Monat]]&amp;"|"&amp;MitarbeiterFTE[[#This Row],[Jahr]], IF(_xlpm.var="|||","input missing",_xlpm.var))</f>
        <v>input missing</v>
      </c>
      <c r="AB821" s="15" t="e">
        <f>_xlfn.LET(
_xlpm.start,DATE(MitarbeiterFTE[[#This Row],[Jahr]],MitarbeiterFTE[[#This Row],[Monat]],1),
_xlpm.end,EOMONTH(_xlpm.start,0),
NETWORKDAYS(_xlpm.start,_xlpm.end))</f>
        <v>#NUM!</v>
      </c>
      <c r="AC821" s="318" t="e">
        <f>MitarbeiterFTE[[#This Row],[BWD]]-MitarbeiterFTE[[#This Row],[Sum Abwesend]]</f>
        <v>#NUM!</v>
      </c>
      <c r="AD821" s="318">
        <f>SUMIFS(MitarbeiterFTE[BWD],MitarbeiterFTE[Jahr],MitarbeiterFTE[[#This Row],[Jahr]],MitarbeiterFTE[Name],MitarbeiterFTE[[#This Row],[Name]])</f>
        <v>0</v>
      </c>
      <c r="AE821" s="318">
        <f>SUMIFS(MitarbeiterFTE[NWD],MitarbeiterFTE[Jahr],MitarbeiterFTE[[#This Row],[Jahr]],MitarbeiterFTE[Name],MitarbeiterFTE[[#This Row],[Name]])</f>
        <v>0</v>
      </c>
      <c r="AF821" s="15" t="str">
        <f>IF(MitarbeiterFTE[[#This Row],[HS]]="ja",2,IF(MitarbeiterFTE[[#This Row],[Tech]]="ja",1,IF(MitarbeiterFTE[[#This Row],[Sonst]]="ja",0,"input missing")))</f>
        <v>input missing</v>
      </c>
      <c r="AG821" s="130"/>
      <c r="AH821" s="117"/>
      <c r="AI821" s="408"/>
      <c r="AJ821" s="404"/>
      <c r="AK821" s="412"/>
      <c r="AL821" s="15" cm="1">
        <f t="array" ref="AL8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1" s="15" t="str">
        <f>IF(Table6[[#This Row],[FT/WE]]=2,"",Table6[[#This Row],[Name]]&amp;Table6[[#This Row],[Tag]])</f>
        <v/>
      </c>
      <c r="AN821" s="117"/>
      <c r="AP821" s="14" t="str">
        <f t="shared" si="26"/>
        <v/>
      </c>
      <c r="AQ821" s="14" t="str">
        <f t="shared" si="27"/>
        <v/>
      </c>
    </row>
    <row r="822" spans="1:43" ht="14.5">
      <c r="A822" s="117"/>
      <c r="B822" s="201"/>
      <c r="C822" s="209"/>
      <c r="D822" s="210"/>
      <c r="E822" s="131"/>
      <c r="F822" s="132"/>
      <c r="G822" s="131"/>
      <c r="H822" s="117"/>
      <c r="I822" s="201"/>
      <c r="J822" s="201"/>
      <c r="K822" s="202"/>
      <c r="L822" s="202"/>
      <c r="M822" s="202"/>
      <c r="N822" s="201"/>
      <c r="O822" s="201"/>
      <c r="P822" s="202"/>
      <c r="Q822" s="202"/>
      <c r="R822" s="207"/>
      <c r="S822" s="204" t="e">
        <f>_xlfn.LET(
_xlpm.ausLJ,_xlfn.XLOOKUP(MitarbeiterFTE[[#This Row],[Name]]&amp;"|"&amp;MitarbeiterFTE[[#This Row],[Jahr]]&amp;"|"&amp;MitarbeiterFTE[[#This Row],[Monat]],#REF!,#REF!,"not found",0,1),
IF(_xlpm.ausLJ="not found","input missing",_xlpm.ausLJ))</f>
        <v>#REF!</v>
      </c>
      <c r="T822" s="204" t="e">
        <f>_xlfn.LET(
_xlpm.ausLJ,_xlfn.XLOOKUP(MitarbeiterFTE[[#This Row],[Name]]&amp;"|"&amp;MitarbeiterFTE[[#This Row],[Jahr]]&amp;"|"&amp;MitarbeiterFTE[[#This Row],[Monat]],#REF!,#REF!,"not found",0,1),
IF(_xlpm.ausLJ="not found","input missing",_xlpm.ausLJ))</f>
        <v>#REF!</v>
      </c>
      <c r="U822" s="205"/>
      <c r="V822" s="40" t="str" cm="1">
        <f t="array" ref="V8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2" s="15" t="str">
        <f>_xlfn.LET(_xlpm.var,MitarbeiterFTE[[#This Row],[Name]]&amp;"|"&amp;MitarbeiterFTE[[#This Row],[Vorhaben]]&amp;"|"&amp;MitarbeiterFTE[[#This Row],[Monat]]&amp;"|"&amp;MitarbeiterFTE[[#This Row],[Jahr]], IF(_xlpm.var="|||","input missing",_xlpm.var))</f>
        <v>input missing</v>
      </c>
      <c r="AB822" s="15" t="e">
        <f>_xlfn.LET(
_xlpm.start,DATE(MitarbeiterFTE[[#This Row],[Jahr]],MitarbeiterFTE[[#This Row],[Monat]],1),
_xlpm.end,EOMONTH(_xlpm.start,0),
NETWORKDAYS(_xlpm.start,_xlpm.end))</f>
        <v>#NUM!</v>
      </c>
      <c r="AC822" s="318" t="e">
        <f>MitarbeiterFTE[[#This Row],[BWD]]-MitarbeiterFTE[[#This Row],[Sum Abwesend]]</f>
        <v>#NUM!</v>
      </c>
      <c r="AD822" s="318">
        <f>SUMIFS(MitarbeiterFTE[BWD],MitarbeiterFTE[Jahr],MitarbeiterFTE[[#This Row],[Jahr]],MitarbeiterFTE[Name],MitarbeiterFTE[[#This Row],[Name]])</f>
        <v>0</v>
      </c>
      <c r="AE822" s="318">
        <f>SUMIFS(MitarbeiterFTE[NWD],MitarbeiterFTE[Jahr],MitarbeiterFTE[[#This Row],[Jahr]],MitarbeiterFTE[Name],MitarbeiterFTE[[#This Row],[Name]])</f>
        <v>0</v>
      </c>
      <c r="AF822" s="15" t="str">
        <f>IF(MitarbeiterFTE[[#This Row],[HS]]="ja",2,IF(MitarbeiterFTE[[#This Row],[Tech]]="ja",1,IF(MitarbeiterFTE[[#This Row],[Sonst]]="ja",0,"input missing")))</f>
        <v>input missing</v>
      </c>
      <c r="AG822" s="130"/>
      <c r="AH822" s="117"/>
      <c r="AI822" s="408"/>
      <c r="AJ822" s="404"/>
      <c r="AK822" s="412"/>
      <c r="AL822" s="15" cm="1">
        <f t="array" ref="AL8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2" s="15" t="str">
        <f>IF(Table6[[#This Row],[FT/WE]]=2,"",Table6[[#This Row],[Name]]&amp;Table6[[#This Row],[Tag]])</f>
        <v/>
      </c>
      <c r="AN822" s="117"/>
      <c r="AP822" s="14" t="str">
        <f t="shared" si="26"/>
        <v/>
      </c>
      <c r="AQ822" s="14" t="str">
        <f t="shared" si="27"/>
        <v/>
      </c>
    </row>
    <row r="823" spans="1:43" ht="14.5">
      <c r="A823" s="117"/>
      <c r="B823" s="201"/>
      <c r="C823" s="209"/>
      <c r="D823" s="210"/>
      <c r="E823" s="131"/>
      <c r="F823" s="132"/>
      <c r="G823" s="131"/>
      <c r="H823" s="117"/>
      <c r="I823" s="201"/>
      <c r="J823" s="201"/>
      <c r="K823" s="202"/>
      <c r="L823" s="202"/>
      <c r="M823" s="202"/>
      <c r="N823" s="201"/>
      <c r="O823" s="201"/>
      <c r="P823" s="202"/>
      <c r="Q823" s="202"/>
      <c r="R823" s="207"/>
      <c r="S823" s="204" t="e">
        <f>_xlfn.LET(
_xlpm.ausLJ,_xlfn.XLOOKUP(MitarbeiterFTE[[#This Row],[Name]]&amp;"|"&amp;MitarbeiterFTE[[#This Row],[Jahr]]&amp;"|"&amp;MitarbeiterFTE[[#This Row],[Monat]],#REF!,#REF!,"not found",0,1),
IF(_xlpm.ausLJ="not found","input missing",_xlpm.ausLJ))</f>
        <v>#REF!</v>
      </c>
      <c r="T823" s="204" t="e">
        <f>_xlfn.LET(
_xlpm.ausLJ,_xlfn.XLOOKUP(MitarbeiterFTE[[#This Row],[Name]]&amp;"|"&amp;MitarbeiterFTE[[#This Row],[Jahr]]&amp;"|"&amp;MitarbeiterFTE[[#This Row],[Monat]],#REF!,#REF!,"not found",0,1),
IF(_xlpm.ausLJ="not found","input missing",_xlpm.ausLJ))</f>
        <v>#REF!</v>
      </c>
      <c r="U823" s="205"/>
      <c r="V823" s="40" t="str" cm="1">
        <f t="array" ref="V8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3" s="15" t="str">
        <f>_xlfn.LET(_xlpm.var,MitarbeiterFTE[[#This Row],[Name]]&amp;"|"&amp;MitarbeiterFTE[[#This Row],[Vorhaben]]&amp;"|"&amp;MitarbeiterFTE[[#This Row],[Monat]]&amp;"|"&amp;MitarbeiterFTE[[#This Row],[Jahr]], IF(_xlpm.var="|||","input missing",_xlpm.var))</f>
        <v>input missing</v>
      </c>
      <c r="AB823" s="15" t="e">
        <f>_xlfn.LET(
_xlpm.start,DATE(MitarbeiterFTE[[#This Row],[Jahr]],MitarbeiterFTE[[#This Row],[Monat]],1),
_xlpm.end,EOMONTH(_xlpm.start,0),
NETWORKDAYS(_xlpm.start,_xlpm.end))</f>
        <v>#NUM!</v>
      </c>
      <c r="AC823" s="318" t="e">
        <f>MitarbeiterFTE[[#This Row],[BWD]]-MitarbeiterFTE[[#This Row],[Sum Abwesend]]</f>
        <v>#NUM!</v>
      </c>
      <c r="AD823" s="318">
        <f>SUMIFS(MitarbeiterFTE[BWD],MitarbeiterFTE[Jahr],MitarbeiterFTE[[#This Row],[Jahr]],MitarbeiterFTE[Name],MitarbeiterFTE[[#This Row],[Name]])</f>
        <v>0</v>
      </c>
      <c r="AE823" s="318">
        <f>SUMIFS(MitarbeiterFTE[NWD],MitarbeiterFTE[Jahr],MitarbeiterFTE[[#This Row],[Jahr]],MitarbeiterFTE[Name],MitarbeiterFTE[[#This Row],[Name]])</f>
        <v>0</v>
      </c>
      <c r="AF823" s="15" t="str">
        <f>IF(MitarbeiterFTE[[#This Row],[HS]]="ja",2,IF(MitarbeiterFTE[[#This Row],[Tech]]="ja",1,IF(MitarbeiterFTE[[#This Row],[Sonst]]="ja",0,"input missing")))</f>
        <v>input missing</v>
      </c>
      <c r="AG823" s="130"/>
      <c r="AH823" s="117"/>
      <c r="AI823" s="408"/>
      <c r="AJ823" s="404"/>
      <c r="AK823" s="412"/>
      <c r="AL823" s="15" cm="1">
        <f t="array" ref="AL8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3" s="15" t="str">
        <f>IF(Table6[[#This Row],[FT/WE]]=2,"",Table6[[#This Row],[Name]]&amp;Table6[[#This Row],[Tag]])</f>
        <v/>
      </c>
      <c r="AN823" s="117"/>
      <c r="AP823" s="14" t="str">
        <f t="shared" si="26"/>
        <v/>
      </c>
      <c r="AQ823" s="14" t="str">
        <f t="shared" si="27"/>
        <v/>
      </c>
    </row>
    <row r="824" spans="1:43" ht="14.5">
      <c r="A824" s="117"/>
      <c r="B824" s="201"/>
      <c r="C824" s="209"/>
      <c r="D824" s="210"/>
      <c r="E824" s="131"/>
      <c r="F824" s="132"/>
      <c r="G824" s="131"/>
      <c r="H824" s="117"/>
      <c r="I824" s="201"/>
      <c r="J824" s="201"/>
      <c r="K824" s="202"/>
      <c r="L824" s="202"/>
      <c r="M824" s="202"/>
      <c r="N824" s="201"/>
      <c r="O824" s="201"/>
      <c r="P824" s="202"/>
      <c r="Q824" s="202"/>
      <c r="R824" s="207"/>
      <c r="S824" s="204" t="e">
        <f>_xlfn.LET(
_xlpm.ausLJ,_xlfn.XLOOKUP(MitarbeiterFTE[[#This Row],[Name]]&amp;"|"&amp;MitarbeiterFTE[[#This Row],[Jahr]]&amp;"|"&amp;MitarbeiterFTE[[#This Row],[Monat]],#REF!,#REF!,"not found",0,1),
IF(_xlpm.ausLJ="not found","input missing",_xlpm.ausLJ))</f>
        <v>#REF!</v>
      </c>
      <c r="T824" s="204" t="e">
        <f>_xlfn.LET(
_xlpm.ausLJ,_xlfn.XLOOKUP(MitarbeiterFTE[[#This Row],[Name]]&amp;"|"&amp;MitarbeiterFTE[[#This Row],[Jahr]]&amp;"|"&amp;MitarbeiterFTE[[#This Row],[Monat]],#REF!,#REF!,"not found",0,1),
IF(_xlpm.ausLJ="not found","input missing",_xlpm.ausLJ))</f>
        <v>#REF!</v>
      </c>
      <c r="U824" s="205"/>
      <c r="V824" s="40" t="str" cm="1">
        <f t="array" ref="V8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4" s="15" t="str">
        <f>_xlfn.LET(_xlpm.var,MitarbeiterFTE[[#This Row],[Name]]&amp;"|"&amp;MitarbeiterFTE[[#This Row],[Vorhaben]]&amp;"|"&amp;MitarbeiterFTE[[#This Row],[Monat]]&amp;"|"&amp;MitarbeiterFTE[[#This Row],[Jahr]], IF(_xlpm.var="|||","input missing",_xlpm.var))</f>
        <v>input missing</v>
      </c>
      <c r="AB824" s="15" t="e">
        <f>_xlfn.LET(
_xlpm.start,DATE(MitarbeiterFTE[[#This Row],[Jahr]],MitarbeiterFTE[[#This Row],[Monat]],1),
_xlpm.end,EOMONTH(_xlpm.start,0),
NETWORKDAYS(_xlpm.start,_xlpm.end))</f>
        <v>#NUM!</v>
      </c>
      <c r="AC824" s="318" t="e">
        <f>MitarbeiterFTE[[#This Row],[BWD]]-MitarbeiterFTE[[#This Row],[Sum Abwesend]]</f>
        <v>#NUM!</v>
      </c>
      <c r="AD824" s="318">
        <f>SUMIFS(MitarbeiterFTE[BWD],MitarbeiterFTE[Jahr],MitarbeiterFTE[[#This Row],[Jahr]],MitarbeiterFTE[Name],MitarbeiterFTE[[#This Row],[Name]])</f>
        <v>0</v>
      </c>
      <c r="AE824" s="318">
        <f>SUMIFS(MitarbeiterFTE[NWD],MitarbeiterFTE[Jahr],MitarbeiterFTE[[#This Row],[Jahr]],MitarbeiterFTE[Name],MitarbeiterFTE[[#This Row],[Name]])</f>
        <v>0</v>
      </c>
      <c r="AF824" s="15" t="str">
        <f>IF(MitarbeiterFTE[[#This Row],[HS]]="ja",2,IF(MitarbeiterFTE[[#This Row],[Tech]]="ja",1,IF(MitarbeiterFTE[[#This Row],[Sonst]]="ja",0,"input missing")))</f>
        <v>input missing</v>
      </c>
      <c r="AG824" s="130"/>
      <c r="AH824" s="117"/>
      <c r="AI824" s="408"/>
      <c r="AJ824" s="404"/>
      <c r="AK824" s="412"/>
      <c r="AL824" s="15" cm="1">
        <f t="array" ref="AL8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4" s="15" t="str">
        <f>IF(Table6[[#This Row],[FT/WE]]=2,"",Table6[[#This Row],[Name]]&amp;Table6[[#This Row],[Tag]])</f>
        <v/>
      </c>
      <c r="AN824" s="117"/>
      <c r="AP824" s="14" t="str">
        <f t="shared" si="26"/>
        <v/>
      </c>
      <c r="AQ824" s="14" t="str">
        <f t="shared" si="27"/>
        <v/>
      </c>
    </row>
    <row r="825" spans="1:43" ht="14.5">
      <c r="A825" s="117"/>
      <c r="B825" s="201"/>
      <c r="C825" s="209"/>
      <c r="D825" s="210"/>
      <c r="E825" s="131"/>
      <c r="F825" s="132"/>
      <c r="G825" s="131"/>
      <c r="H825" s="117"/>
      <c r="I825" s="201"/>
      <c r="J825" s="201"/>
      <c r="K825" s="202"/>
      <c r="L825" s="202"/>
      <c r="M825" s="202"/>
      <c r="N825" s="201"/>
      <c r="O825" s="201"/>
      <c r="P825" s="202"/>
      <c r="Q825" s="202"/>
      <c r="R825" s="207"/>
      <c r="S825" s="204" t="e">
        <f>_xlfn.LET(
_xlpm.ausLJ,_xlfn.XLOOKUP(MitarbeiterFTE[[#This Row],[Name]]&amp;"|"&amp;MitarbeiterFTE[[#This Row],[Jahr]]&amp;"|"&amp;MitarbeiterFTE[[#This Row],[Monat]],#REF!,#REF!,"not found",0,1),
IF(_xlpm.ausLJ="not found","input missing",_xlpm.ausLJ))</f>
        <v>#REF!</v>
      </c>
      <c r="T825" s="204" t="e">
        <f>_xlfn.LET(
_xlpm.ausLJ,_xlfn.XLOOKUP(MitarbeiterFTE[[#This Row],[Name]]&amp;"|"&amp;MitarbeiterFTE[[#This Row],[Jahr]]&amp;"|"&amp;MitarbeiterFTE[[#This Row],[Monat]],#REF!,#REF!,"not found",0,1),
IF(_xlpm.ausLJ="not found","input missing",_xlpm.ausLJ))</f>
        <v>#REF!</v>
      </c>
      <c r="U825" s="205"/>
      <c r="V825" s="40" t="str" cm="1">
        <f t="array" ref="V8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5" s="15" t="str">
        <f>_xlfn.LET(_xlpm.var,MitarbeiterFTE[[#This Row],[Name]]&amp;"|"&amp;MitarbeiterFTE[[#This Row],[Vorhaben]]&amp;"|"&amp;MitarbeiterFTE[[#This Row],[Monat]]&amp;"|"&amp;MitarbeiterFTE[[#This Row],[Jahr]], IF(_xlpm.var="|||","input missing",_xlpm.var))</f>
        <v>input missing</v>
      </c>
      <c r="AB825" s="15" t="e">
        <f>_xlfn.LET(
_xlpm.start,DATE(MitarbeiterFTE[[#This Row],[Jahr]],MitarbeiterFTE[[#This Row],[Monat]],1),
_xlpm.end,EOMONTH(_xlpm.start,0),
NETWORKDAYS(_xlpm.start,_xlpm.end))</f>
        <v>#NUM!</v>
      </c>
      <c r="AC825" s="318" t="e">
        <f>MitarbeiterFTE[[#This Row],[BWD]]-MitarbeiterFTE[[#This Row],[Sum Abwesend]]</f>
        <v>#NUM!</v>
      </c>
      <c r="AD825" s="318">
        <f>SUMIFS(MitarbeiterFTE[BWD],MitarbeiterFTE[Jahr],MitarbeiterFTE[[#This Row],[Jahr]],MitarbeiterFTE[Name],MitarbeiterFTE[[#This Row],[Name]])</f>
        <v>0</v>
      </c>
      <c r="AE825" s="318">
        <f>SUMIFS(MitarbeiterFTE[NWD],MitarbeiterFTE[Jahr],MitarbeiterFTE[[#This Row],[Jahr]],MitarbeiterFTE[Name],MitarbeiterFTE[[#This Row],[Name]])</f>
        <v>0</v>
      </c>
      <c r="AF825" s="15" t="str">
        <f>IF(MitarbeiterFTE[[#This Row],[HS]]="ja",2,IF(MitarbeiterFTE[[#This Row],[Tech]]="ja",1,IF(MitarbeiterFTE[[#This Row],[Sonst]]="ja",0,"input missing")))</f>
        <v>input missing</v>
      </c>
      <c r="AG825" s="130"/>
      <c r="AH825" s="117"/>
      <c r="AI825" s="408"/>
      <c r="AJ825" s="404"/>
      <c r="AK825" s="412"/>
      <c r="AL825" s="15" cm="1">
        <f t="array" ref="AL8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5" s="15" t="str">
        <f>IF(Table6[[#This Row],[FT/WE]]=2,"",Table6[[#This Row],[Name]]&amp;Table6[[#This Row],[Tag]])</f>
        <v/>
      </c>
      <c r="AN825" s="117"/>
      <c r="AP825" s="14" t="str">
        <f t="shared" si="26"/>
        <v/>
      </c>
      <c r="AQ825" s="14" t="str">
        <f t="shared" si="27"/>
        <v/>
      </c>
    </row>
    <row r="826" spans="1:43" ht="14.5">
      <c r="A826" s="117"/>
      <c r="B826" s="201"/>
      <c r="C826" s="209"/>
      <c r="D826" s="210"/>
      <c r="E826" s="131"/>
      <c r="F826" s="132"/>
      <c r="G826" s="131"/>
      <c r="H826" s="117"/>
      <c r="I826" s="201"/>
      <c r="J826" s="201"/>
      <c r="K826" s="202"/>
      <c r="L826" s="202"/>
      <c r="M826" s="202"/>
      <c r="N826" s="201"/>
      <c r="O826" s="201"/>
      <c r="P826" s="202"/>
      <c r="Q826" s="202"/>
      <c r="R826" s="207"/>
      <c r="S826" s="204" t="e">
        <f>_xlfn.LET(
_xlpm.ausLJ,_xlfn.XLOOKUP(MitarbeiterFTE[[#This Row],[Name]]&amp;"|"&amp;MitarbeiterFTE[[#This Row],[Jahr]]&amp;"|"&amp;MitarbeiterFTE[[#This Row],[Monat]],#REF!,#REF!,"not found",0,1),
IF(_xlpm.ausLJ="not found","input missing",_xlpm.ausLJ))</f>
        <v>#REF!</v>
      </c>
      <c r="T826" s="204" t="e">
        <f>_xlfn.LET(
_xlpm.ausLJ,_xlfn.XLOOKUP(MitarbeiterFTE[[#This Row],[Name]]&amp;"|"&amp;MitarbeiterFTE[[#This Row],[Jahr]]&amp;"|"&amp;MitarbeiterFTE[[#This Row],[Monat]],#REF!,#REF!,"not found",0,1),
IF(_xlpm.ausLJ="not found","input missing",_xlpm.ausLJ))</f>
        <v>#REF!</v>
      </c>
      <c r="U826" s="205"/>
      <c r="V826" s="40" t="str" cm="1">
        <f t="array" ref="V8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6" s="15" t="str">
        <f>_xlfn.LET(_xlpm.var,MitarbeiterFTE[[#This Row],[Name]]&amp;"|"&amp;MitarbeiterFTE[[#This Row],[Vorhaben]]&amp;"|"&amp;MitarbeiterFTE[[#This Row],[Monat]]&amp;"|"&amp;MitarbeiterFTE[[#This Row],[Jahr]], IF(_xlpm.var="|||","input missing",_xlpm.var))</f>
        <v>input missing</v>
      </c>
      <c r="AB826" s="15" t="e">
        <f>_xlfn.LET(
_xlpm.start,DATE(MitarbeiterFTE[[#This Row],[Jahr]],MitarbeiterFTE[[#This Row],[Monat]],1),
_xlpm.end,EOMONTH(_xlpm.start,0),
NETWORKDAYS(_xlpm.start,_xlpm.end))</f>
        <v>#NUM!</v>
      </c>
      <c r="AC826" s="318" t="e">
        <f>MitarbeiterFTE[[#This Row],[BWD]]-MitarbeiterFTE[[#This Row],[Sum Abwesend]]</f>
        <v>#NUM!</v>
      </c>
      <c r="AD826" s="318">
        <f>SUMIFS(MitarbeiterFTE[BWD],MitarbeiterFTE[Jahr],MitarbeiterFTE[[#This Row],[Jahr]],MitarbeiterFTE[Name],MitarbeiterFTE[[#This Row],[Name]])</f>
        <v>0</v>
      </c>
      <c r="AE826" s="318">
        <f>SUMIFS(MitarbeiterFTE[NWD],MitarbeiterFTE[Jahr],MitarbeiterFTE[[#This Row],[Jahr]],MitarbeiterFTE[Name],MitarbeiterFTE[[#This Row],[Name]])</f>
        <v>0</v>
      </c>
      <c r="AF826" s="15" t="str">
        <f>IF(MitarbeiterFTE[[#This Row],[HS]]="ja",2,IF(MitarbeiterFTE[[#This Row],[Tech]]="ja",1,IF(MitarbeiterFTE[[#This Row],[Sonst]]="ja",0,"input missing")))</f>
        <v>input missing</v>
      </c>
      <c r="AG826" s="130"/>
      <c r="AH826" s="117"/>
      <c r="AI826" s="408"/>
      <c r="AJ826" s="404"/>
      <c r="AK826" s="412"/>
      <c r="AL826" s="15" cm="1">
        <f t="array" ref="AL8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6" s="15" t="str">
        <f>IF(Table6[[#This Row],[FT/WE]]=2,"",Table6[[#This Row],[Name]]&amp;Table6[[#This Row],[Tag]])</f>
        <v/>
      </c>
      <c r="AN826" s="117"/>
      <c r="AP826" s="14" t="str">
        <f t="shared" si="26"/>
        <v/>
      </c>
      <c r="AQ826" s="14" t="str">
        <f t="shared" si="27"/>
        <v/>
      </c>
    </row>
    <row r="827" spans="1:43" ht="14.5">
      <c r="A827" s="117"/>
      <c r="B827" s="201"/>
      <c r="C827" s="209"/>
      <c r="D827" s="210"/>
      <c r="E827" s="131"/>
      <c r="F827" s="132"/>
      <c r="G827" s="131"/>
      <c r="H827" s="117"/>
      <c r="I827" s="201"/>
      <c r="J827" s="201"/>
      <c r="K827" s="202"/>
      <c r="L827" s="202"/>
      <c r="M827" s="202"/>
      <c r="N827" s="201"/>
      <c r="O827" s="201"/>
      <c r="P827" s="202"/>
      <c r="Q827" s="202"/>
      <c r="R827" s="207"/>
      <c r="S827" s="204" t="e">
        <f>_xlfn.LET(
_xlpm.ausLJ,_xlfn.XLOOKUP(MitarbeiterFTE[[#This Row],[Name]]&amp;"|"&amp;MitarbeiterFTE[[#This Row],[Jahr]]&amp;"|"&amp;MitarbeiterFTE[[#This Row],[Monat]],#REF!,#REF!,"not found",0,1),
IF(_xlpm.ausLJ="not found","input missing",_xlpm.ausLJ))</f>
        <v>#REF!</v>
      </c>
      <c r="T827" s="204" t="e">
        <f>_xlfn.LET(
_xlpm.ausLJ,_xlfn.XLOOKUP(MitarbeiterFTE[[#This Row],[Name]]&amp;"|"&amp;MitarbeiterFTE[[#This Row],[Jahr]]&amp;"|"&amp;MitarbeiterFTE[[#This Row],[Monat]],#REF!,#REF!,"not found",0,1),
IF(_xlpm.ausLJ="not found","input missing",_xlpm.ausLJ))</f>
        <v>#REF!</v>
      </c>
      <c r="U827" s="205"/>
      <c r="V827" s="40" t="str" cm="1">
        <f t="array" ref="V8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7" s="15" t="str">
        <f>_xlfn.LET(_xlpm.var,MitarbeiterFTE[[#This Row],[Name]]&amp;"|"&amp;MitarbeiterFTE[[#This Row],[Vorhaben]]&amp;"|"&amp;MitarbeiterFTE[[#This Row],[Monat]]&amp;"|"&amp;MitarbeiterFTE[[#This Row],[Jahr]], IF(_xlpm.var="|||","input missing",_xlpm.var))</f>
        <v>input missing</v>
      </c>
      <c r="AB827" s="15" t="e">
        <f>_xlfn.LET(
_xlpm.start,DATE(MitarbeiterFTE[[#This Row],[Jahr]],MitarbeiterFTE[[#This Row],[Monat]],1),
_xlpm.end,EOMONTH(_xlpm.start,0),
NETWORKDAYS(_xlpm.start,_xlpm.end))</f>
        <v>#NUM!</v>
      </c>
      <c r="AC827" s="318" t="e">
        <f>MitarbeiterFTE[[#This Row],[BWD]]-MitarbeiterFTE[[#This Row],[Sum Abwesend]]</f>
        <v>#NUM!</v>
      </c>
      <c r="AD827" s="318">
        <f>SUMIFS(MitarbeiterFTE[BWD],MitarbeiterFTE[Jahr],MitarbeiterFTE[[#This Row],[Jahr]],MitarbeiterFTE[Name],MitarbeiterFTE[[#This Row],[Name]])</f>
        <v>0</v>
      </c>
      <c r="AE827" s="318">
        <f>SUMIFS(MitarbeiterFTE[NWD],MitarbeiterFTE[Jahr],MitarbeiterFTE[[#This Row],[Jahr]],MitarbeiterFTE[Name],MitarbeiterFTE[[#This Row],[Name]])</f>
        <v>0</v>
      </c>
      <c r="AF827" s="15" t="str">
        <f>IF(MitarbeiterFTE[[#This Row],[HS]]="ja",2,IF(MitarbeiterFTE[[#This Row],[Tech]]="ja",1,IF(MitarbeiterFTE[[#This Row],[Sonst]]="ja",0,"input missing")))</f>
        <v>input missing</v>
      </c>
      <c r="AG827" s="130"/>
      <c r="AH827" s="117"/>
      <c r="AI827" s="408"/>
      <c r="AJ827" s="404"/>
      <c r="AK827" s="412"/>
      <c r="AL827" s="15" cm="1">
        <f t="array" ref="AL8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7" s="15" t="str">
        <f>IF(Table6[[#This Row],[FT/WE]]=2,"",Table6[[#This Row],[Name]]&amp;Table6[[#This Row],[Tag]])</f>
        <v/>
      </c>
      <c r="AN827" s="117"/>
      <c r="AP827" s="14" t="str">
        <f t="shared" si="26"/>
        <v/>
      </c>
      <c r="AQ827" s="14" t="str">
        <f t="shared" si="27"/>
        <v/>
      </c>
    </row>
    <row r="828" spans="1:43" ht="14.5">
      <c r="A828" s="117"/>
      <c r="B828" s="201"/>
      <c r="C828" s="209"/>
      <c r="D828" s="210"/>
      <c r="E828" s="131"/>
      <c r="F828" s="132"/>
      <c r="G828" s="131"/>
      <c r="H828" s="117"/>
      <c r="I828" s="201"/>
      <c r="J828" s="201"/>
      <c r="K828" s="202"/>
      <c r="L828" s="202"/>
      <c r="M828" s="202"/>
      <c r="N828" s="201"/>
      <c r="O828" s="201"/>
      <c r="P828" s="202"/>
      <c r="Q828" s="202"/>
      <c r="R828" s="207"/>
      <c r="S828" s="204" t="e">
        <f>_xlfn.LET(
_xlpm.ausLJ,_xlfn.XLOOKUP(MitarbeiterFTE[[#This Row],[Name]]&amp;"|"&amp;MitarbeiterFTE[[#This Row],[Jahr]]&amp;"|"&amp;MitarbeiterFTE[[#This Row],[Monat]],#REF!,#REF!,"not found",0,1),
IF(_xlpm.ausLJ="not found","input missing",_xlpm.ausLJ))</f>
        <v>#REF!</v>
      </c>
      <c r="T828" s="204" t="e">
        <f>_xlfn.LET(
_xlpm.ausLJ,_xlfn.XLOOKUP(MitarbeiterFTE[[#This Row],[Name]]&amp;"|"&amp;MitarbeiterFTE[[#This Row],[Jahr]]&amp;"|"&amp;MitarbeiterFTE[[#This Row],[Monat]],#REF!,#REF!,"not found",0,1),
IF(_xlpm.ausLJ="not found","input missing",_xlpm.ausLJ))</f>
        <v>#REF!</v>
      </c>
      <c r="U828" s="205"/>
      <c r="V828" s="40" t="str" cm="1">
        <f t="array" ref="V8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8" s="15" t="str">
        <f>_xlfn.LET(_xlpm.var,MitarbeiterFTE[[#This Row],[Name]]&amp;"|"&amp;MitarbeiterFTE[[#This Row],[Vorhaben]]&amp;"|"&amp;MitarbeiterFTE[[#This Row],[Monat]]&amp;"|"&amp;MitarbeiterFTE[[#This Row],[Jahr]], IF(_xlpm.var="|||","input missing",_xlpm.var))</f>
        <v>input missing</v>
      </c>
      <c r="AB828" s="15" t="e">
        <f>_xlfn.LET(
_xlpm.start,DATE(MitarbeiterFTE[[#This Row],[Jahr]],MitarbeiterFTE[[#This Row],[Monat]],1),
_xlpm.end,EOMONTH(_xlpm.start,0),
NETWORKDAYS(_xlpm.start,_xlpm.end))</f>
        <v>#NUM!</v>
      </c>
      <c r="AC828" s="318" t="e">
        <f>MitarbeiterFTE[[#This Row],[BWD]]-MitarbeiterFTE[[#This Row],[Sum Abwesend]]</f>
        <v>#NUM!</v>
      </c>
      <c r="AD828" s="318">
        <f>SUMIFS(MitarbeiterFTE[BWD],MitarbeiterFTE[Jahr],MitarbeiterFTE[[#This Row],[Jahr]],MitarbeiterFTE[Name],MitarbeiterFTE[[#This Row],[Name]])</f>
        <v>0</v>
      </c>
      <c r="AE828" s="318">
        <f>SUMIFS(MitarbeiterFTE[NWD],MitarbeiterFTE[Jahr],MitarbeiterFTE[[#This Row],[Jahr]],MitarbeiterFTE[Name],MitarbeiterFTE[[#This Row],[Name]])</f>
        <v>0</v>
      </c>
      <c r="AF828" s="15" t="str">
        <f>IF(MitarbeiterFTE[[#This Row],[HS]]="ja",2,IF(MitarbeiterFTE[[#This Row],[Tech]]="ja",1,IF(MitarbeiterFTE[[#This Row],[Sonst]]="ja",0,"input missing")))</f>
        <v>input missing</v>
      </c>
      <c r="AG828" s="130"/>
      <c r="AH828" s="117"/>
      <c r="AI828" s="408"/>
      <c r="AJ828" s="404"/>
      <c r="AK828" s="412"/>
      <c r="AL828" s="15" cm="1">
        <f t="array" ref="AL8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8" s="15" t="str">
        <f>IF(Table6[[#This Row],[FT/WE]]=2,"",Table6[[#This Row],[Name]]&amp;Table6[[#This Row],[Tag]])</f>
        <v/>
      </c>
      <c r="AN828" s="117"/>
      <c r="AP828" s="14" t="str">
        <f t="shared" si="26"/>
        <v/>
      </c>
      <c r="AQ828" s="14" t="str">
        <f t="shared" si="27"/>
        <v/>
      </c>
    </row>
    <row r="829" spans="1:43" ht="14.5">
      <c r="A829" s="117"/>
      <c r="B829" s="201"/>
      <c r="C829" s="209"/>
      <c r="D829" s="210"/>
      <c r="E829" s="131"/>
      <c r="F829" s="132"/>
      <c r="G829" s="131"/>
      <c r="H829" s="117"/>
      <c r="I829" s="201"/>
      <c r="J829" s="201"/>
      <c r="K829" s="202"/>
      <c r="L829" s="202"/>
      <c r="M829" s="202"/>
      <c r="N829" s="201"/>
      <c r="O829" s="201"/>
      <c r="P829" s="202"/>
      <c r="Q829" s="202"/>
      <c r="R829" s="207"/>
      <c r="S829" s="204" t="e">
        <f>_xlfn.LET(
_xlpm.ausLJ,_xlfn.XLOOKUP(MitarbeiterFTE[[#This Row],[Name]]&amp;"|"&amp;MitarbeiterFTE[[#This Row],[Jahr]]&amp;"|"&amp;MitarbeiterFTE[[#This Row],[Monat]],#REF!,#REF!,"not found",0,1),
IF(_xlpm.ausLJ="not found","input missing",_xlpm.ausLJ))</f>
        <v>#REF!</v>
      </c>
      <c r="T829" s="204" t="e">
        <f>_xlfn.LET(
_xlpm.ausLJ,_xlfn.XLOOKUP(MitarbeiterFTE[[#This Row],[Name]]&amp;"|"&amp;MitarbeiterFTE[[#This Row],[Jahr]]&amp;"|"&amp;MitarbeiterFTE[[#This Row],[Monat]],#REF!,#REF!,"not found",0,1),
IF(_xlpm.ausLJ="not found","input missing",_xlpm.ausLJ))</f>
        <v>#REF!</v>
      </c>
      <c r="U829" s="205"/>
      <c r="V829" s="40" t="str" cm="1">
        <f t="array" ref="V8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29" s="15" t="str">
        <f>_xlfn.LET(_xlpm.var,MitarbeiterFTE[[#This Row],[Name]]&amp;"|"&amp;MitarbeiterFTE[[#This Row],[Vorhaben]]&amp;"|"&amp;MitarbeiterFTE[[#This Row],[Monat]]&amp;"|"&amp;MitarbeiterFTE[[#This Row],[Jahr]], IF(_xlpm.var="|||","input missing",_xlpm.var))</f>
        <v>input missing</v>
      </c>
      <c r="AB829" s="15" t="e">
        <f>_xlfn.LET(
_xlpm.start,DATE(MitarbeiterFTE[[#This Row],[Jahr]],MitarbeiterFTE[[#This Row],[Monat]],1),
_xlpm.end,EOMONTH(_xlpm.start,0),
NETWORKDAYS(_xlpm.start,_xlpm.end))</f>
        <v>#NUM!</v>
      </c>
      <c r="AC829" s="318" t="e">
        <f>MitarbeiterFTE[[#This Row],[BWD]]-MitarbeiterFTE[[#This Row],[Sum Abwesend]]</f>
        <v>#NUM!</v>
      </c>
      <c r="AD829" s="318">
        <f>SUMIFS(MitarbeiterFTE[BWD],MitarbeiterFTE[Jahr],MitarbeiterFTE[[#This Row],[Jahr]],MitarbeiterFTE[Name],MitarbeiterFTE[[#This Row],[Name]])</f>
        <v>0</v>
      </c>
      <c r="AE829" s="318">
        <f>SUMIFS(MitarbeiterFTE[NWD],MitarbeiterFTE[Jahr],MitarbeiterFTE[[#This Row],[Jahr]],MitarbeiterFTE[Name],MitarbeiterFTE[[#This Row],[Name]])</f>
        <v>0</v>
      </c>
      <c r="AF829" s="15" t="str">
        <f>IF(MitarbeiterFTE[[#This Row],[HS]]="ja",2,IF(MitarbeiterFTE[[#This Row],[Tech]]="ja",1,IF(MitarbeiterFTE[[#This Row],[Sonst]]="ja",0,"input missing")))</f>
        <v>input missing</v>
      </c>
      <c r="AG829" s="130"/>
      <c r="AH829" s="117"/>
      <c r="AI829" s="408"/>
      <c r="AJ829" s="404"/>
      <c r="AK829" s="412"/>
      <c r="AL829" s="15" cm="1">
        <f t="array" ref="AL8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29" s="15" t="str">
        <f>IF(Table6[[#This Row],[FT/WE]]=2,"",Table6[[#This Row],[Name]]&amp;Table6[[#This Row],[Tag]])</f>
        <v/>
      </c>
      <c r="AN829" s="117"/>
      <c r="AP829" s="14" t="str">
        <f t="shared" si="26"/>
        <v/>
      </c>
      <c r="AQ829" s="14" t="str">
        <f t="shared" si="27"/>
        <v/>
      </c>
    </row>
    <row r="830" spans="1:43" ht="14.5">
      <c r="A830" s="117"/>
      <c r="B830" s="201"/>
      <c r="C830" s="209"/>
      <c r="D830" s="210"/>
      <c r="E830" s="131"/>
      <c r="F830" s="132"/>
      <c r="G830" s="131"/>
      <c r="H830" s="117"/>
      <c r="I830" s="201"/>
      <c r="J830" s="201"/>
      <c r="K830" s="202"/>
      <c r="L830" s="202"/>
      <c r="M830" s="202"/>
      <c r="N830" s="201"/>
      <c r="O830" s="201"/>
      <c r="P830" s="202"/>
      <c r="Q830" s="202"/>
      <c r="R830" s="207"/>
      <c r="S830" s="204" t="e">
        <f>_xlfn.LET(
_xlpm.ausLJ,_xlfn.XLOOKUP(MitarbeiterFTE[[#This Row],[Name]]&amp;"|"&amp;MitarbeiterFTE[[#This Row],[Jahr]]&amp;"|"&amp;MitarbeiterFTE[[#This Row],[Monat]],#REF!,#REF!,"not found",0,1),
IF(_xlpm.ausLJ="not found","input missing",_xlpm.ausLJ))</f>
        <v>#REF!</v>
      </c>
      <c r="T830" s="204" t="e">
        <f>_xlfn.LET(
_xlpm.ausLJ,_xlfn.XLOOKUP(MitarbeiterFTE[[#This Row],[Name]]&amp;"|"&amp;MitarbeiterFTE[[#This Row],[Jahr]]&amp;"|"&amp;MitarbeiterFTE[[#This Row],[Monat]],#REF!,#REF!,"not found",0,1),
IF(_xlpm.ausLJ="not found","input missing",_xlpm.ausLJ))</f>
        <v>#REF!</v>
      </c>
      <c r="U830" s="205"/>
      <c r="V830" s="40" t="str" cm="1">
        <f t="array" ref="V8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0" s="15" t="str">
        <f>_xlfn.LET(_xlpm.var,MitarbeiterFTE[[#This Row],[Name]]&amp;"|"&amp;MitarbeiterFTE[[#This Row],[Vorhaben]]&amp;"|"&amp;MitarbeiterFTE[[#This Row],[Monat]]&amp;"|"&amp;MitarbeiterFTE[[#This Row],[Jahr]], IF(_xlpm.var="|||","input missing",_xlpm.var))</f>
        <v>input missing</v>
      </c>
      <c r="AB830" s="15" t="e">
        <f>_xlfn.LET(
_xlpm.start,DATE(MitarbeiterFTE[[#This Row],[Jahr]],MitarbeiterFTE[[#This Row],[Monat]],1),
_xlpm.end,EOMONTH(_xlpm.start,0),
NETWORKDAYS(_xlpm.start,_xlpm.end))</f>
        <v>#NUM!</v>
      </c>
      <c r="AC830" s="318" t="e">
        <f>MitarbeiterFTE[[#This Row],[BWD]]-MitarbeiterFTE[[#This Row],[Sum Abwesend]]</f>
        <v>#NUM!</v>
      </c>
      <c r="AD830" s="318">
        <f>SUMIFS(MitarbeiterFTE[BWD],MitarbeiterFTE[Jahr],MitarbeiterFTE[[#This Row],[Jahr]],MitarbeiterFTE[Name],MitarbeiterFTE[[#This Row],[Name]])</f>
        <v>0</v>
      </c>
      <c r="AE830" s="318">
        <f>SUMIFS(MitarbeiterFTE[NWD],MitarbeiterFTE[Jahr],MitarbeiterFTE[[#This Row],[Jahr]],MitarbeiterFTE[Name],MitarbeiterFTE[[#This Row],[Name]])</f>
        <v>0</v>
      </c>
      <c r="AF830" s="15" t="str">
        <f>IF(MitarbeiterFTE[[#This Row],[HS]]="ja",2,IF(MitarbeiterFTE[[#This Row],[Tech]]="ja",1,IF(MitarbeiterFTE[[#This Row],[Sonst]]="ja",0,"input missing")))</f>
        <v>input missing</v>
      </c>
      <c r="AG830" s="130"/>
      <c r="AH830" s="117"/>
      <c r="AI830" s="408"/>
      <c r="AJ830" s="404"/>
      <c r="AK830" s="412"/>
      <c r="AL830" s="15" cm="1">
        <f t="array" ref="AL8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0" s="15" t="str">
        <f>IF(Table6[[#This Row],[FT/WE]]=2,"",Table6[[#This Row],[Name]]&amp;Table6[[#This Row],[Tag]])</f>
        <v/>
      </c>
      <c r="AN830" s="117"/>
      <c r="AP830" s="14" t="str">
        <f t="shared" si="26"/>
        <v/>
      </c>
      <c r="AQ830" s="14" t="str">
        <f t="shared" si="27"/>
        <v/>
      </c>
    </row>
    <row r="831" spans="1:43" ht="14.5">
      <c r="A831" s="117"/>
      <c r="B831" s="201"/>
      <c r="C831" s="209"/>
      <c r="D831" s="210"/>
      <c r="E831" s="131"/>
      <c r="F831" s="132"/>
      <c r="G831" s="131"/>
      <c r="H831" s="117"/>
      <c r="I831" s="201"/>
      <c r="J831" s="201"/>
      <c r="K831" s="202"/>
      <c r="L831" s="202"/>
      <c r="M831" s="202"/>
      <c r="N831" s="201"/>
      <c r="O831" s="201"/>
      <c r="P831" s="202"/>
      <c r="Q831" s="202"/>
      <c r="R831" s="207"/>
      <c r="S831" s="204" t="e">
        <f>_xlfn.LET(
_xlpm.ausLJ,_xlfn.XLOOKUP(MitarbeiterFTE[[#This Row],[Name]]&amp;"|"&amp;MitarbeiterFTE[[#This Row],[Jahr]]&amp;"|"&amp;MitarbeiterFTE[[#This Row],[Monat]],#REF!,#REF!,"not found",0,1),
IF(_xlpm.ausLJ="not found","input missing",_xlpm.ausLJ))</f>
        <v>#REF!</v>
      </c>
      <c r="T831" s="204" t="e">
        <f>_xlfn.LET(
_xlpm.ausLJ,_xlfn.XLOOKUP(MitarbeiterFTE[[#This Row],[Name]]&amp;"|"&amp;MitarbeiterFTE[[#This Row],[Jahr]]&amp;"|"&amp;MitarbeiterFTE[[#This Row],[Monat]],#REF!,#REF!,"not found",0,1),
IF(_xlpm.ausLJ="not found","input missing",_xlpm.ausLJ))</f>
        <v>#REF!</v>
      </c>
      <c r="U831" s="205"/>
      <c r="V831" s="40" t="str" cm="1">
        <f t="array" ref="V8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1" s="15" t="str">
        <f>_xlfn.LET(_xlpm.var,MitarbeiterFTE[[#This Row],[Name]]&amp;"|"&amp;MitarbeiterFTE[[#This Row],[Vorhaben]]&amp;"|"&amp;MitarbeiterFTE[[#This Row],[Monat]]&amp;"|"&amp;MitarbeiterFTE[[#This Row],[Jahr]], IF(_xlpm.var="|||","input missing",_xlpm.var))</f>
        <v>input missing</v>
      </c>
      <c r="AB831" s="15" t="e">
        <f>_xlfn.LET(
_xlpm.start,DATE(MitarbeiterFTE[[#This Row],[Jahr]],MitarbeiterFTE[[#This Row],[Monat]],1),
_xlpm.end,EOMONTH(_xlpm.start,0),
NETWORKDAYS(_xlpm.start,_xlpm.end))</f>
        <v>#NUM!</v>
      </c>
      <c r="AC831" s="318" t="e">
        <f>MitarbeiterFTE[[#This Row],[BWD]]-MitarbeiterFTE[[#This Row],[Sum Abwesend]]</f>
        <v>#NUM!</v>
      </c>
      <c r="AD831" s="318">
        <f>SUMIFS(MitarbeiterFTE[BWD],MitarbeiterFTE[Jahr],MitarbeiterFTE[[#This Row],[Jahr]],MitarbeiterFTE[Name],MitarbeiterFTE[[#This Row],[Name]])</f>
        <v>0</v>
      </c>
      <c r="AE831" s="318">
        <f>SUMIFS(MitarbeiterFTE[NWD],MitarbeiterFTE[Jahr],MitarbeiterFTE[[#This Row],[Jahr]],MitarbeiterFTE[Name],MitarbeiterFTE[[#This Row],[Name]])</f>
        <v>0</v>
      </c>
      <c r="AF831" s="15" t="str">
        <f>IF(MitarbeiterFTE[[#This Row],[HS]]="ja",2,IF(MitarbeiterFTE[[#This Row],[Tech]]="ja",1,IF(MitarbeiterFTE[[#This Row],[Sonst]]="ja",0,"input missing")))</f>
        <v>input missing</v>
      </c>
      <c r="AG831" s="130"/>
      <c r="AH831" s="117"/>
      <c r="AI831" s="408"/>
      <c r="AJ831" s="404"/>
      <c r="AK831" s="412"/>
      <c r="AL831" s="15" cm="1">
        <f t="array" ref="AL8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1" s="15" t="str">
        <f>IF(Table6[[#This Row],[FT/WE]]=2,"",Table6[[#This Row],[Name]]&amp;Table6[[#This Row],[Tag]])</f>
        <v/>
      </c>
      <c r="AN831" s="117"/>
      <c r="AP831" s="14" t="str">
        <f t="shared" si="26"/>
        <v/>
      </c>
      <c r="AQ831" s="14" t="str">
        <f t="shared" si="27"/>
        <v/>
      </c>
    </row>
    <row r="832" spans="1:43" ht="14.5">
      <c r="A832" s="117"/>
      <c r="B832" s="201"/>
      <c r="C832" s="209"/>
      <c r="D832" s="210"/>
      <c r="E832" s="131"/>
      <c r="F832" s="132"/>
      <c r="G832" s="131"/>
      <c r="H832" s="117"/>
      <c r="I832" s="201"/>
      <c r="J832" s="201"/>
      <c r="K832" s="202"/>
      <c r="L832" s="202"/>
      <c r="M832" s="202"/>
      <c r="N832" s="201"/>
      <c r="O832" s="201"/>
      <c r="P832" s="202"/>
      <c r="Q832" s="202"/>
      <c r="R832" s="207"/>
      <c r="S832" s="204" t="e">
        <f>_xlfn.LET(
_xlpm.ausLJ,_xlfn.XLOOKUP(MitarbeiterFTE[[#This Row],[Name]]&amp;"|"&amp;MitarbeiterFTE[[#This Row],[Jahr]]&amp;"|"&amp;MitarbeiterFTE[[#This Row],[Monat]],#REF!,#REF!,"not found",0,1),
IF(_xlpm.ausLJ="not found","input missing",_xlpm.ausLJ))</f>
        <v>#REF!</v>
      </c>
      <c r="T832" s="204" t="e">
        <f>_xlfn.LET(
_xlpm.ausLJ,_xlfn.XLOOKUP(MitarbeiterFTE[[#This Row],[Name]]&amp;"|"&amp;MitarbeiterFTE[[#This Row],[Jahr]]&amp;"|"&amp;MitarbeiterFTE[[#This Row],[Monat]],#REF!,#REF!,"not found",0,1),
IF(_xlpm.ausLJ="not found","input missing",_xlpm.ausLJ))</f>
        <v>#REF!</v>
      </c>
      <c r="U832" s="205"/>
      <c r="V832" s="40" t="str" cm="1">
        <f t="array" ref="V8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2" s="15" t="str">
        <f>_xlfn.LET(_xlpm.var,MitarbeiterFTE[[#This Row],[Name]]&amp;"|"&amp;MitarbeiterFTE[[#This Row],[Vorhaben]]&amp;"|"&amp;MitarbeiterFTE[[#This Row],[Monat]]&amp;"|"&amp;MitarbeiterFTE[[#This Row],[Jahr]], IF(_xlpm.var="|||","input missing",_xlpm.var))</f>
        <v>input missing</v>
      </c>
      <c r="AB832" s="15" t="e">
        <f>_xlfn.LET(
_xlpm.start,DATE(MitarbeiterFTE[[#This Row],[Jahr]],MitarbeiterFTE[[#This Row],[Monat]],1),
_xlpm.end,EOMONTH(_xlpm.start,0),
NETWORKDAYS(_xlpm.start,_xlpm.end))</f>
        <v>#NUM!</v>
      </c>
      <c r="AC832" s="318" t="e">
        <f>MitarbeiterFTE[[#This Row],[BWD]]-MitarbeiterFTE[[#This Row],[Sum Abwesend]]</f>
        <v>#NUM!</v>
      </c>
      <c r="AD832" s="318">
        <f>SUMIFS(MitarbeiterFTE[BWD],MitarbeiterFTE[Jahr],MitarbeiterFTE[[#This Row],[Jahr]],MitarbeiterFTE[Name],MitarbeiterFTE[[#This Row],[Name]])</f>
        <v>0</v>
      </c>
      <c r="AE832" s="318">
        <f>SUMIFS(MitarbeiterFTE[NWD],MitarbeiterFTE[Jahr],MitarbeiterFTE[[#This Row],[Jahr]],MitarbeiterFTE[Name],MitarbeiterFTE[[#This Row],[Name]])</f>
        <v>0</v>
      </c>
      <c r="AF832" s="15" t="str">
        <f>IF(MitarbeiterFTE[[#This Row],[HS]]="ja",2,IF(MitarbeiterFTE[[#This Row],[Tech]]="ja",1,IF(MitarbeiterFTE[[#This Row],[Sonst]]="ja",0,"input missing")))</f>
        <v>input missing</v>
      </c>
      <c r="AG832" s="130"/>
      <c r="AH832" s="117"/>
      <c r="AI832" s="408"/>
      <c r="AJ832" s="404"/>
      <c r="AK832" s="412"/>
      <c r="AL832" s="15" cm="1">
        <f t="array" ref="AL8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2" s="15" t="str">
        <f>IF(Table6[[#This Row],[FT/WE]]=2,"",Table6[[#This Row],[Name]]&amp;Table6[[#This Row],[Tag]])</f>
        <v/>
      </c>
      <c r="AN832" s="117"/>
      <c r="AP832" s="14" t="str">
        <f t="shared" si="26"/>
        <v/>
      </c>
      <c r="AQ832" s="14" t="str">
        <f t="shared" si="27"/>
        <v/>
      </c>
    </row>
    <row r="833" spans="1:43" ht="14.5">
      <c r="A833" s="117"/>
      <c r="B833" s="201"/>
      <c r="C833" s="209"/>
      <c r="D833" s="210"/>
      <c r="E833" s="131"/>
      <c r="F833" s="132"/>
      <c r="G833" s="131"/>
      <c r="H833" s="117"/>
      <c r="I833" s="201"/>
      <c r="J833" s="201"/>
      <c r="K833" s="202"/>
      <c r="L833" s="202"/>
      <c r="M833" s="202"/>
      <c r="N833" s="201"/>
      <c r="O833" s="201"/>
      <c r="P833" s="202"/>
      <c r="Q833" s="202"/>
      <c r="R833" s="207"/>
      <c r="S833" s="204" t="e">
        <f>_xlfn.LET(
_xlpm.ausLJ,_xlfn.XLOOKUP(MitarbeiterFTE[[#This Row],[Name]]&amp;"|"&amp;MitarbeiterFTE[[#This Row],[Jahr]]&amp;"|"&amp;MitarbeiterFTE[[#This Row],[Monat]],#REF!,#REF!,"not found",0,1),
IF(_xlpm.ausLJ="not found","input missing",_xlpm.ausLJ))</f>
        <v>#REF!</v>
      </c>
      <c r="T833" s="204" t="e">
        <f>_xlfn.LET(
_xlpm.ausLJ,_xlfn.XLOOKUP(MitarbeiterFTE[[#This Row],[Name]]&amp;"|"&amp;MitarbeiterFTE[[#This Row],[Jahr]]&amp;"|"&amp;MitarbeiterFTE[[#This Row],[Monat]],#REF!,#REF!,"not found",0,1),
IF(_xlpm.ausLJ="not found","input missing",_xlpm.ausLJ))</f>
        <v>#REF!</v>
      </c>
      <c r="U833" s="205"/>
      <c r="V833" s="40" t="str" cm="1">
        <f t="array" ref="V8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3" s="15" t="str">
        <f>_xlfn.LET(_xlpm.var,MitarbeiterFTE[[#This Row],[Name]]&amp;"|"&amp;MitarbeiterFTE[[#This Row],[Vorhaben]]&amp;"|"&amp;MitarbeiterFTE[[#This Row],[Monat]]&amp;"|"&amp;MitarbeiterFTE[[#This Row],[Jahr]], IF(_xlpm.var="|||","input missing",_xlpm.var))</f>
        <v>input missing</v>
      </c>
      <c r="AB833" s="15" t="e">
        <f>_xlfn.LET(
_xlpm.start,DATE(MitarbeiterFTE[[#This Row],[Jahr]],MitarbeiterFTE[[#This Row],[Monat]],1),
_xlpm.end,EOMONTH(_xlpm.start,0),
NETWORKDAYS(_xlpm.start,_xlpm.end))</f>
        <v>#NUM!</v>
      </c>
      <c r="AC833" s="318" t="e">
        <f>MitarbeiterFTE[[#This Row],[BWD]]-MitarbeiterFTE[[#This Row],[Sum Abwesend]]</f>
        <v>#NUM!</v>
      </c>
      <c r="AD833" s="318">
        <f>SUMIFS(MitarbeiterFTE[BWD],MitarbeiterFTE[Jahr],MitarbeiterFTE[[#This Row],[Jahr]],MitarbeiterFTE[Name],MitarbeiterFTE[[#This Row],[Name]])</f>
        <v>0</v>
      </c>
      <c r="AE833" s="318">
        <f>SUMIFS(MitarbeiterFTE[NWD],MitarbeiterFTE[Jahr],MitarbeiterFTE[[#This Row],[Jahr]],MitarbeiterFTE[Name],MitarbeiterFTE[[#This Row],[Name]])</f>
        <v>0</v>
      </c>
      <c r="AF833" s="15" t="str">
        <f>IF(MitarbeiterFTE[[#This Row],[HS]]="ja",2,IF(MitarbeiterFTE[[#This Row],[Tech]]="ja",1,IF(MitarbeiterFTE[[#This Row],[Sonst]]="ja",0,"input missing")))</f>
        <v>input missing</v>
      </c>
      <c r="AG833" s="130"/>
      <c r="AH833" s="117"/>
      <c r="AI833" s="408"/>
      <c r="AJ833" s="404"/>
      <c r="AK833" s="412"/>
      <c r="AL833" s="15" cm="1">
        <f t="array" ref="AL8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3" s="15" t="str">
        <f>IF(Table6[[#This Row],[FT/WE]]=2,"",Table6[[#This Row],[Name]]&amp;Table6[[#This Row],[Tag]])</f>
        <v/>
      </c>
      <c r="AN833" s="117"/>
      <c r="AP833" s="14" t="str">
        <f t="shared" si="26"/>
        <v/>
      </c>
      <c r="AQ833" s="14" t="str">
        <f t="shared" si="27"/>
        <v/>
      </c>
    </row>
    <row r="834" spans="1:43" ht="14.5">
      <c r="A834" s="117"/>
      <c r="B834" s="201"/>
      <c r="C834" s="209"/>
      <c r="D834" s="210"/>
      <c r="E834" s="131"/>
      <c r="F834" s="132"/>
      <c r="G834" s="131"/>
      <c r="H834" s="117"/>
      <c r="I834" s="201"/>
      <c r="J834" s="201"/>
      <c r="K834" s="202"/>
      <c r="L834" s="202"/>
      <c r="M834" s="202"/>
      <c r="N834" s="201"/>
      <c r="O834" s="201"/>
      <c r="P834" s="202"/>
      <c r="Q834" s="202"/>
      <c r="R834" s="207"/>
      <c r="S834" s="204" t="e">
        <f>_xlfn.LET(
_xlpm.ausLJ,_xlfn.XLOOKUP(MitarbeiterFTE[[#This Row],[Name]]&amp;"|"&amp;MitarbeiterFTE[[#This Row],[Jahr]]&amp;"|"&amp;MitarbeiterFTE[[#This Row],[Monat]],#REF!,#REF!,"not found",0,1),
IF(_xlpm.ausLJ="not found","input missing",_xlpm.ausLJ))</f>
        <v>#REF!</v>
      </c>
      <c r="T834" s="204" t="e">
        <f>_xlfn.LET(
_xlpm.ausLJ,_xlfn.XLOOKUP(MitarbeiterFTE[[#This Row],[Name]]&amp;"|"&amp;MitarbeiterFTE[[#This Row],[Jahr]]&amp;"|"&amp;MitarbeiterFTE[[#This Row],[Monat]],#REF!,#REF!,"not found",0,1),
IF(_xlpm.ausLJ="not found","input missing",_xlpm.ausLJ))</f>
        <v>#REF!</v>
      </c>
      <c r="U834" s="205"/>
      <c r="V834" s="40" t="str" cm="1">
        <f t="array" ref="V8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4" s="15" t="str">
        <f>_xlfn.LET(_xlpm.var,MitarbeiterFTE[[#This Row],[Name]]&amp;"|"&amp;MitarbeiterFTE[[#This Row],[Vorhaben]]&amp;"|"&amp;MitarbeiterFTE[[#This Row],[Monat]]&amp;"|"&amp;MitarbeiterFTE[[#This Row],[Jahr]], IF(_xlpm.var="|||","input missing",_xlpm.var))</f>
        <v>input missing</v>
      </c>
      <c r="AB834" s="15" t="e">
        <f>_xlfn.LET(
_xlpm.start,DATE(MitarbeiterFTE[[#This Row],[Jahr]],MitarbeiterFTE[[#This Row],[Monat]],1),
_xlpm.end,EOMONTH(_xlpm.start,0),
NETWORKDAYS(_xlpm.start,_xlpm.end))</f>
        <v>#NUM!</v>
      </c>
      <c r="AC834" s="318" t="e">
        <f>MitarbeiterFTE[[#This Row],[BWD]]-MitarbeiterFTE[[#This Row],[Sum Abwesend]]</f>
        <v>#NUM!</v>
      </c>
      <c r="AD834" s="318">
        <f>SUMIFS(MitarbeiterFTE[BWD],MitarbeiterFTE[Jahr],MitarbeiterFTE[[#This Row],[Jahr]],MitarbeiterFTE[Name],MitarbeiterFTE[[#This Row],[Name]])</f>
        <v>0</v>
      </c>
      <c r="AE834" s="318">
        <f>SUMIFS(MitarbeiterFTE[NWD],MitarbeiterFTE[Jahr],MitarbeiterFTE[[#This Row],[Jahr]],MitarbeiterFTE[Name],MitarbeiterFTE[[#This Row],[Name]])</f>
        <v>0</v>
      </c>
      <c r="AF834" s="15" t="str">
        <f>IF(MitarbeiterFTE[[#This Row],[HS]]="ja",2,IF(MitarbeiterFTE[[#This Row],[Tech]]="ja",1,IF(MitarbeiterFTE[[#This Row],[Sonst]]="ja",0,"input missing")))</f>
        <v>input missing</v>
      </c>
      <c r="AG834" s="130"/>
      <c r="AH834" s="117"/>
      <c r="AI834" s="408"/>
      <c r="AJ834" s="404"/>
      <c r="AK834" s="412"/>
      <c r="AL834" s="15" cm="1">
        <f t="array" ref="AL8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4" s="15" t="str">
        <f>IF(Table6[[#This Row],[FT/WE]]=2,"",Table6[[#This Row],[Name]]&amp;Table6[[#This Row],[Tag]])</f>
        <v/>
      </c>
      <c r="AN834" s="117"/>
      <c r="AP834" s="14" t="str">
        <f t="shared" si="26"/>
        <v/>
      </c>
      <c r="AQ834" s="14" t="str">
        <f t="shared" si="27"/>
        <v/>
      </c>
    </row>
    <row r="835" spans="1:43" ht="14.5">
      <c r="A835" s="117"/>
      <c r="B835" s="201"/>
      <c r="C835" s="209"/>
      <c r="D835" s="210"/>
      <c r="E835" s="131"/>
      <c r="F835" s="132"/>
      <c r="G835" s="131"/>
      <c r="H835" s="117"/>
      <c r="I835" s="201"/>
      <c r="J835" s="201"/>
      <c r="K835" s="202"/>
      <c r="L835" s="202"/>
      <c r="M835" s="202"/>
      <c r="N835" s="201"/>
      <c r="O835" s="201"/>
      <c r="P835" s="202"/>
      <c r="Q835" s="202"/>
      <c r="R835" s="207"/>
      <c r="S835" s="204" t="e">
        <f>_xlfn.LET(
_xlpm.ausLJ,_xlfn.XLOOKUP(MitarbeiterFTE[[#This Row],[Name]]&amp;"|"&amp;MitarbeiterFTE[[#This Row],[Jahr]]&amp;"|"&amp;MitarbeiterFTE[[#This Row],[Monat]],#REF!,#REF!,"not found",0,1),
IF(_xlpm.ausLJ="not found","input missing",_xlpm.ausLJ))</f>
        <v>#REF!</v>
      </c>
      <c r="T835" s="204" t="e">
        <f>_xlfn.LET(
_xlpm.ausLJ,_xlfn.XLOOKUP(MitarbeiterFTE[[#This Row],[Name]]&amp;"|"&amp;MitarbeiterFTE[[#This Row],[Jahr]]&amp;"|"&amp;MitarbeiterFTE[[#This Row],[Monat]],#REF!,#REF!,"not found",0,1),
IF(_xlpm.ausLJ="not found","input missing",_xlpm.ausLJ))</f>
        <v>#REF!</v>
      </c>
      <c r="U835" s="205"/>
      <c r="V835" s="40" t="str" cm="1">
        <f t="array" ref="V8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5" s="15" t="str">
        <f>_xlfn.LET(_xlpm.var,MitarbeiterFTE[[#This Row],[Name]]&amp;"|"&amp;MitarbeiterFTE[[#This Row],[Vorhaben]]&amp;"|"&amp;MitarbeiterFTE[[#This Row],[Monat]]&amp;"|"&amp;MitarbeiterFTE[[#This Row],[Jahr]], IF(_xlpm.var="|||","input missing",_xlpm.var))</f>
        <v>input missing</v>
      </c>
      <c r="AB835" s="15" t="e">
        <f>_xlfn.LET(
_xlpm.start,DATE(MitarbeiterFTE[[#This Row],[Jahr]],MitarbeiterFTE[[#This Row],[Monat]],1),
_xlpm.end,EOMONTH(_xlpm.start,0),
NETWORKDAYS(_xlpm.start,_xlpm.end))</f>
        <v>#NUM!</v>
      </c>
      <c r="AC835" s="318" t="e">
        <f>MitarbeiterFTE[[#This Row],[BWD]]-MitarbeiterFTE[[#This Row],[Sum Abwesend]]</f>
        <v>#NUM!</v>
      </c>
      <c r="AD835" s="318">
        <f>SUMIFS(MitarbeiterFTE[BWD],MitarbeiterFTE[Jahr],MitarbeiterFTE[[#This Row],[Jahr]],MitarbeiterFTE[Name],MitarbeiterFTE[[#This Row],[Name]])</f>
        <v>0</v>
      </c>
      <c r="AE835" s="318">
        <f>SUMIFS(MitarbeiterFTE[NWD],MitarbeiterFTE[Jahr],MitarbeiterFTE[[#This Row],[Jahr]],MitarbeiterFTE[Name],MitarbeiterFTE[[#This Row],[Name]])</f>
        <v>0</v>
      </c>
      <c r="AF835" s="15" t="str">
        <f>IF(MitarbeiterFTE[[#This Row],[HS]]="ja",2,IF(MitarbeiterFTE[[#This Row],[Tech]]="ja",1,IF(MitarbeiterFTE[[#This Row],[Sonst]]="ja",0,"input missing")))</f>
        <v>input missing</v>
      </c>
      <c r="AG835" s="130"/>
      <c r="AH835" s="117"/>
      <c r="AI835" s="408"/>
      <c r="AJ835" s="404"/>
      <c r="AK835" s="412"/>
      <c r="AL835" s="15" cm="1">
        <f t="array" ref="AL8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5" s="15" t="str">
        <f>IF(Table6[[#This Row],[FT/WE]]=2,"",Table6[[#This Row],[Name]]&amp;Table6[[#This Row],[Tag]])</f>
        <v/>
      </c>
      <c r="AN835" s="117"/>
      <c r="AP835" s="14" t="str">
        <f t="shared" si="26"/>
        <v/>
      </c>
      <c r="AQ835" s="14" t="str">
        <f t="shared" si="27"/>
        <v/>
      </c>
    </row>
    <row r="836" spans="1:43" ht="14.5">
      <c r="A836" s="117"/>
      <c r="B836" s="201"/>
      <c r="C836" s="209"/>
      <c r="D836" s="210"/>
      <c r="E836" s="131"/>
      <c r="F836" s="132"/>
      <c r="G836" s="131"/>
      <c r="H836" s="117"/>
      <c r="I836" s="201"/>
      <c r="J836" s="201"/>
      <c r="K836" s="202"/>
      <c r="L836" s="202"/>
      <c r="M836" s="202"/>
      <c r="N836" s="201"/>
      <c r="O836" s="201"/>
      <c r="P836" s="202"/>
      <c r="Q836" s="202"/>
      <c r="R836" s="207"/>
      <c r="S836" s="204" t="e">
        <f>_xlfn.LET(
_xlpm.ausLJ,_xlfn.XLOOKUP(MitarbeiterFTE[[#This Row],[Name]]&amp;"|"&amp;MitarbeiterFTE[[#This Row],[Jahr]]&amp;"|"&amp;MitarbeiterFTE[[#This Row],[Monat]],#REF!,#REF!,"not found",0,1),
IF(_xlpm.ausLJ="not found","input missing",_xlpm.ausLJ))</f>
        <v>#REF!</v>
      </c>
      <c r="T836" s="204" t="e">
        <f>_xlfn.LET(
_xlpm.ausLJ,_xlfn.XLOOKUP(MitarbeiterFTE[[#This Row],[Name]]&amp;"|"&amp;MitarbeiterFTE[[#This Row],[Jahr]]&amp;"|"&amp;MitarbeiterFTE[[#This Row],[Monat]],#REF!,#REF!,"not found",0,1),
IF(_xlpm.ausLJ="not found","input missing",_xlpm.ausLJ))</f>
        <v>#REF!</v>
      </c>
      <c r="U836" s="205"/>
      <c r="V836" s="40" t="str" cm="1">
        <f t="array" ref="V8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6" s="15" t="str">
        <f>_xlfn.LET(_xlpm.var,MitarbeiterFTE[[#This Row],[Name]]&amp;"|"&amp;MitarbeiterFTE[[#This Row],[Vorhaben]]&amp;"|"&amp;MitarbeiterFTE[[#This Row],[Monat]]&amp;"|"&amp;MitarbeiterFTE[[#This Row],[Jahr]], IF(_xlpm.var="|||","input missing",_xlpm.var))</f>
        <v>input missing</v>
      </c>
      <c r="AB836" s="15" t="e">
        <f>_xlfn.LET(
_xlpm.start,DATE(MitarbeiterFTE[[#This Row],[Jahr]],MitarbeiterFTE[[#This Row],[Monat]],1),
_xlpm.end,EOMONTH(_xlpm.start,0),
NETWORKDAYS(_xlpm.start,_xlpm.end))</f>
        <v>#NUM!</v>
      </c>
      <c r="AC836" s="318" t="e">
        <f>MitarbeiterFTE[[#This Row],[BWD]]-MitarbeiterFTE[[#This Row],[Sum Abwesend]]</f>
        <v>#NUM!</v>
      </c>
      <c r="AD836" s="318">
        <f>SUMIFS(MitarbeiterFTE[BWD],MitarbeiterFTE[Jahr],MitarbeiterFTE[[#This Row],[Jahr]],MitarbeiterFTE[Name],MitarbeiterFTE[[#This Row],[Name]])</f>
        <v>0</v>
      </c>
      <c r="AE836" s="318">
        <f>SUMIFS(MitarbeiterFTE[NWD],MitarbeiterFTE[Jahr],MitarbeiterFTE[[#This Row],[Jahr]],MitarbeiterFTE[Name],MitarbeiterFTE[[#This Row],[Name]])</f>
        <v>0</v>
      </c>
      <c r="AF836" s="15" t="str">
        <f>IF(MitarbeiterFTE[[#This Row],[HS]]="ja",2,IF(MitarbeiterFTE[[#This Row],[Tech]]="ja",1,IF(MitarbeiterFTE[[#This Row],[Sonst]]="ja",0,"input missing")))</f>
        <v>input missing</v>
      </c>
      <c r="AG836" s="130"/>
      <c r="AH836" s="117"/>
      <c r="AI836" s="408"/>
      <c r="AJ836" s="404"/>
      <c r="AK836" s="412"/>
      <c r="AL836" s="15" cm="1">
        <f t="array" ref="AL8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6" s="15" t="str">
        <f>IF(Table6[[#This Row],[FT/WE]]=2,"",Table6[[#This Row],[Name]]&amp;Table6[[#This Row],[Tag]])</f>
        <v/>
      </c>
      <c r="AN836" s="117"/>
      <c r="AP836" s="14" t="str">
        <f t="shared" si="26"/>
        <v/>
      </c>
      <c r="AQ836" s="14" t="str">
        <f t="shared" si="27"/>
        <v/>
      </c>
    </row>
    <row r="837" spans="1:43" ht="14.5">
      <c r="A837" s="117"/>
      <c r="B837" s="201"/>
      <c r="C837" s="209"/>
      <c r="D837" s="210"/>
      <c r="E837" s="131"/>
      <c r="F837" s="132"/>
      <c r="G837" s="131"/>
      <c r="H837" s="117"/>
      <c r="I837" s="201"/>
      <c r="J837" s="201"/>
      <c r="K837" s="202"/>
      <c r="L837" s="202"/>
      <c r="M837" s="202"/>
      <c r="N837" s="201"/>
      <c r="O837" s="201"/>
      <c r="P837" s="202"/>
      <c r="Q837" s="202"/>
      <c r="R837" s="207"/>
      <c r="S837" s="204" t="e">
        <f>_xlfn.LET(
_xlpm.ausLJ,_xlfn.XLOOKUP(MitarbeiterFTE[[#This Row],[Name]]&amp;"|"&amp;MitarbeiterFTE[[#This Row],[Jahr]]&amp;"|"&amp;MitarbeiterFTE[[#This Row],[Monat]],#REF!,#REF!,"not found",0,1),
IF(_xlpm.ausLJ="not found","input missing",_xlpm.ausLJ))</f>
        <v>#REF!</v>
      </c>
      <c r="T837" s="204" t="e">
        <f>_xlfn.LET(
_xlpm.ausLJ,_xlfn.XLOOKUP(MitarbeiterFTE[[#This Row],[Name]]&amp;"|"&amp;MitarbeiterFTE[[#This Row],[Jahr]]&amp;"|"&amp;MitarbeiterFTE[[#This Row],[Monat]],#REF!,#REF!,"not found",0,1),
IF(_xlpm.ausLJ="not found","input missing",_xlpm.ausLJ))</f>
        <v>#REF!</v>
      </c>
      <c r="U837" s="205"/>
      <c r="V837" s="40" t="str" cm="1">
        <f t="array" ref="V8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7" s="15" t="str">
        <f>_xlfn.LET(_xlpm.var,MitarbeiterFTE[[#This Row],[Name]]&amp;"|"&amp;MitarbeiterFTE[[#This Row],[Vorhaben]]&amp;"|"&amp;MitarbeiterFTE[[#This Row],[Monat]]&amp;"|"&amp;MitarbeiterFTE[[#This Row],[Jahr]], IF(_xlpm.var="|||","input missing",_xlpm.var))</f>
        <v>input missing</v>
      </c>
      <c r="AB837" s="15" t="e">
        <f>_xlfn.LET(
_xlpm.start,DATE(MitarbeiterFTE[[#This Row],[Jahr]],MitarbeiterFTE[[#This Row],[Monat]],1),
_xlpm.end,EOMONTH(_xlpm.start,0),
NETWORKDAYS(_xlpm.start,_xlpm.end))</f>
        <v>#NUM!</v>
      </c>
      <c r="AC837" s="318" t="e">
        <f>MitarbeiterFTE[[#This Row],[BWD]]-MitarbeiterFTE[[#This Row],[Sum Abwesend]]</f>
        <v>#NUM!</v>
      </c>
      <c r="AD837" s="318">
        <f>SUMIFS(MitarbeiterFTE[BWD],MitarbeiterFTE[Jahr],MitarbeiterFTE[[#This Row],[Jahr]],MitarbeiterFTE[Name],MitarbeiterFTE[[#This Row],[Name]])</f>
        <v>0</v>
      </c>
      <c r="AE837" s="318">
        <f>SUMIFS(MitarbeiterFTE[NWD],MitarbeiterFTE[Jahr],MitarbeiterFTE[[#This Row],[Jahr]],MitarbeiterFTE[Name],MitarbeiterFTE[[#This Row],[Name]])</f>
        <v>0</v>
      </c>
      <c r="AF837" s="15" t="str">
        <f>IF(MitarbeiterFTE[[#This Row],[HS]]="ja",2,IF(MitarbeiterFTE[[#This Row],[Tech]]="ja",1,IF(MitarbeiterFTE[[#This Row],[Sonst]]="ja",0,"input missing")))</f>
        <v>input missing</v>
      </c>
      <c r="AG837" s="130"/>
      <c r="AH837" s="117"/>
      <c r="AI837" s="408"/>
      <c r="AJ837" s="404"/>
      <c r="AK837" s="412"/>
      <c r="AL837" s="15" cm="1">
        <f t="array" ref="AL8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7" s="15" t="str">
        <f>IF(Table6[[#This Row],[FT/WE]]=2,"",Table6[[#This Row],[Name]]&amp;Table6[[#This Row],[Tag]])</f>
        <v/>
      </c>
      <c r="AN837" s="117"/>
      <c r="AP837" s="14" t="str">
        <f t="shared" si="26"/>
        <v/>
      </c>
      <c r="AQ837" s="14" t="str">
        <f t="shared" si="27"/>
        <v/>
      </c>
    </row>
    <row r="838" spans="1:43" ht="14.5">
      <c r="A838" s="117"/>
      <c r="B838" s="201"/>
      <c r="C838" s="209"/>
      <c r="D838" s="210"/>
      <c r="E838" s="131"/>
      <c r="F838" s="132"/>
      <c r="G838" s="131"/>
      <c r="H838" s="117"/>
      <c r="I838" s="201"/>
      <c r="J838" s="201"/>
      <c r="K838" s="202"/>
      <c r="L838" s="202"/>
      <c r="M838" s="202"/>
      <c r="N838" s="201"/>
      <c r="O838" s="201"/>
      <c r="P838" s="202"/>
      <c r="Q838" s="202"/>
      <c r="R838" s="207"/>
      <c r="S838" s="204" t="e">
        <f>_xlfn.LET(
_xlpm.ausLJ,_xlfn.XLOOKUP(MitarbeiterFTE[[#This Row],[Name]]&amp;"|"&amp;MitarbeiterFTE[[#This Row],[Jahr]]&amp;"|"&amp;MitarbeiterFTE[[#This Row],[Monat]],#REF!,#REF!,"not found",0,1),
IF(_xlpm.ausLJ="not found","input missing",_xlpm.ausLJ))</f>
        <v>#REF!</v>
      </c>
      <c r="T838" s="204" t="e">
        <f>_xlfn.LET(
_xlpm.ausLJ,_xlfn.XLOOKUP(MitarbeiterFTE[[#This Row],[Name]]&amp;"|"&amp;MitarbeiterFTE[[#This Row],[Jahr]]&amp;"|"&amp;MitarbeiterFTE[[#This Row],[Monat]],#REF!,#REF!,"not found",0,1),
IF(_xlpm.ausLJ="not found","input missing",_xlpm.ausLJ))</f>
        <v>#REF!</v>
      </c>
      <c r="U838" s="205"/>
      <c r="V838" s="40" t="str" cm="1">
        <f t="array" ref="V8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8" s="15" t="str">
        <f>_xlfn.LET(_xlpm.var,MitarbeiterFTE[[#This Row],[Name]]&amp;"|"&amp;MitarbeiterFTE[[#This Row],[Vorhaben]]&amp;"|"&amp;MitarbeiterFTE[[#This Row],[Monat]]&amp;"|"&amp;MitarbeiterFTE[[#This Row],[Jahr]], IF(_xlpm.var="|||","input missing",_xlpm.var))</f>
        <v>input missing</v>
      </c>
      <c r="AB838" s="15" t="e">
        <f>_xlfn.LET(
_xlpm.start,DATE(MitarbeiterFTE[[#This Row],[Jahr]],MitarbeiterFTE[[#This Row],[Monat]],1),
_xlpm.end,EOMONTH(_xlpm.start,0),
NETWORKDAYS(_xlpm.start,_xlpm.end))</f>
        <v>#NUM!</v>
      </c>
      <c r="AC838" s="318" t="e">
        <f>MitarbeiterFTE[[#This Row],[BWD]]-MitarbeiterFTE[[#This Row],[Sum Abwesend]]</f>
        <v>#NUM!</v>
      </c>
      <c r="AD838" s="318">
        <f>SUMIFS(MitarbeiterFTE[BWD],MitarbeiterFTE[Jahr],MitarbeiterFTE[[#This Row],[Jahr]],MitarbeiterFTE[Name],MitarbeiterFTE[[#This Row],[Name]])</f>
        <v>0</v>
      </c>
      <c r="AE838" s="318">
        <f>SUMIFS(MitarbeiterFTE[NWD],MitarbeiterFTE[Jahr],MitarbeiterFTE[[#This Row],[Jahr]],MitarbeiterFTE[Name],MitarbeiterFTE[[#This Row],[Name]])</f>
        <v>0</v>
      </c>
      <c r="AF838" s="15" t="str">
        <f>IF(MitarbeiterFTE[[#This Row],[HS]]="ja",2,IF(MitarbeiterFTE[[#This Row],[Tech]]="ja",1,IF(MitarbeiterFTE[[#This Row],[Sonst]]="ja",0,"input missing")))</f>
        <v>input missing</v>
      </c>
      <c r="AG838" s="130"/>
      <c r="AH838" s="117"/>
      <c r="AI838" s="408"/>
      <c r="AJ838" s="202"/>
      <c r="AK838" s="412"/>
      <c r="AL838" s="15" cm="1">
        <f t="array" ref="AL8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8" s="15" t="str">
        <f>IF(Table6[[#This Row],[FT/WE]]=2,"",Table6[[#This Row],[Name]]&amp;Table6[[#This Row],[Tag]])</f>
        <v/>
      </c>
      <c r="AN838" s="117"/>
      <c r="AP838" s="14" t="str">
        <f t="shared" si="26"/>
        <v/>
      </c>
      <c r="AQ838" s="14" t="str">
        <f t="shared" si="27"/>
        <v/>
      </c>
    </row>
    <row r="839" spans="1:43" ht="14.5">
      <c r="A839" s="117"/>
      <c r="B839" s="201"/>
      <c r="C839" s="209"/>
      <c r="D839" s="210"/>
      <c r="E839" s="131"/>
      <c r="F839" s="132"/>
      <c r="G839" s="131"/>
      <c r="H839" s="117"/>
      <c r="I839" s="201"/>
      <c r="J839" s="201"/>
      <c r="K839" s="202"/>
      <c r="L839" s="202"/>
      <c r="M839" s="202"/>
      <c r="N839" s="201"/>
      <c r="O839" s="201"/>
      <c r="P839" s="202"/>
      <c r="Q839" s="202"/>
      <c r="R839" s="207"/>
      <c r="S839" s="204" t="e">
        <f>_xlfn.LET(
_xlpm.ausLJ,_xlfn.XLOOKUP(MitarbeiterFTE[[#This Row],[Name]]&amp;"|"&amp;MitarbeiterFTE[[#This Row],[Jahr]]&amp;"|"&amp;MitarbeiterFTE[[#This Row],[Monat]],#REF!,#REF!,"not found",0,1),
IF(_xlpm.ausLJ="not found","input missing",_xlpm.ausLJ))</f>
        <v>#REF!</v>
      </c>
      <c r="T839" s="204" t="e">
        <f>_xlfn.LET(
_xlpm.ausLJ,_xlfn.XLOOKUP(MitarbeiterFTE[[#This Row],[Name]]&amp;"|"&amp;MitarbeiterFTE[[#This Row],[Jahr]]&amp;"|"&amp;MitarbeiterFTE[[#This Row],[Monat]],#REF!,#REF!,"not found",0,1),
IF(_xlpm.ausLJ="not found","input missing",_xlpm.ausLJ))</f>
        <v>#REF!</v>
      </c>
      <c r="U839" s="205"/>
      <c r="V839" s="40" t="str" cm="1">
        <f t="array" ref="V8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39" s="15" t="str">
        <f>_xlfn.LET(_xlpm.var,MitarbeiterFTE[[#This Row],[Name]]&amp;"|"&amp;MitarbeiterFTE[[#This Row],[Vorhaben]]&amp;"|"&amp;MitarbeiterFTE[[#This Row],[Monat]]&amp;"|"&amp;MitarbeiterFTE[[#This Row],[Jahr]], IF(_xlpm.var="|||","input missing",_xlpm.var))</f>
        <v>input missing</v>
      </c>
      <c r="AB839" s="15" t="e">
        <f>_xlfn.LET(
_xlpm.start,DATE(MitarbeiterFTE[[#This Row],[Jahr]],MitarbeiterFTE[[#This Row],[Monat]],1),
_xlpm.end,EOMONTH(_xlpm.start,0),
NETWORKDAYS(_xlpm.start,_xlpm.end))</f>
        <v>#NUM!</v>
      </c>
      <c r="AC839" s="318" t="e">
        <f>MitarbeiterFTE[[#This Row],[BWD]]-MitarbeiterFTE[[#This Row],[Sum Abwesend]]</f>
        <v>#NUM!</v>
      </c>
      <c r="AD839" s="318">
        <f>SUMIFS(MitarbeiterFTE[BWD],MitarbeiterFTE[Jahr],MitarbeiterFTE[[#This Row],[Jahr]],MitarbeiterFTE[Name],MitarbeiterFTE[[#This Row],[Name]])</f>
        <v>0</v>
      </c>
      <c r="AE839" s="318">
        <f>SUMIFS(MitarbeiterFTE[NWD],MitarbeiterFTE[Jahr],MitarbeiterFTE[[#This Row],[Jahr]],MitarbeiterFTE[Name],MitarbeiterFTE[[#This Row],[Name]])</f>
        <v>0</v>
      </c>
      <c r="AF839" s="15" t="str">
        <f>IF(MitarbeiterFTE[[#This Row],[HS]]="ja",2,IF(MitarbeiterFTE[[#This Row],[Tech]]="ja",1,IF(MitarbeiterFTE[[#This Row],[Sonst]]="ja",0,"input missing")))</f>
        <v>input missing</v>
      </c>
      <c r="AG839" s="130"/>
      <c r="AH839" s="117"/>
      <c r="AI839" s="408"/>
      <c r="AJ839" s="202"/>
      <c r="AK839" s="412"/>
      <c r="AL839" s="15" cm="1">
        <f t="array" ref="AL8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39" s="15" t="str">
        <f>IF(Table6[[#This Row],[FT/WE]]=2,"",Table6[[#This Row],[Name]]&amp;Table6[[#This Row],[Tag]])</f>
        <v/>
      </c>
      <c r="AN839" s="117"/>
      <c r="AP839" s="14" t="str">
        <f t="shared" si="26"/>
        <v/>
      </c>
      <c r="AQ839" s="14" t="str">
        <f t="shared" si="27"/>
        <v/>
      </c>
    </row>
    <row r="840" spans="1:43" ht="14.5">
      <c r="A840" s="117"/>
      <c r="B840" s="201"/>
      <c r="C840" s="209"/>
      <c r="D840" s="210"/>
      <c r="E840" s="131"/>
      <c r="F840" s="132"/>
      <c r="G840" s="131"/>
      <c r="H840" s="117"/>
      <c r="I840" s="201"/>
      <c r="J840" s="201"/>
      <c r="K840" s="202"/>
      <c r="L840" s="202"/>
      <c r="M840" s="202"/>
      <c r="N840" s="201"/>
      <c r="O840" s="201"/>
      <c r="P840" s="202"/>
      <c r="Q840" s="202"/>
      <c r="R840" s="207"/>
      <c r="S840" s="204" t="e">
        <f>_xlfn.LET(
_xlpm.ausLJ,_xlfn.XLOOKUP(MitarbeiterFTE[[#This Row],[Name]]&amp;"|"&amp;MitarbeiterFTE[[#This Row],[Jahr]]&amp;"|"&amp;MitarbeiterFTE[[#This Row],[Monat]],#REF!,#REF!,"not found",0,1),
IF(_xlpm.ausLJ="not found","input missing",_xlpm.ausLJ))</f>
        <v>#REF!</v>
      </c>
      <c r="T840" s="204" t="e">
        <f>_xlfn.LET(
_xlpm.ausLJ,_xlfn.XLOOKUP(MitarbeiterFTE[[#This Row],[Name]]&amp;"|"&amp;MitarbeiterFTE[[#This Row],[Jahr]]&amp;"|"&amp;MitarbeiterFTE[[#This Row],[Monat]],#REF!,#REF!,"not found",0,1),
IF(_xlpm.ausLJ="not found","input missing",_xlpm.ausLJ))</f>
        <v>#REF!</v>
      </c>
      <c r="U840" s="205"/>
      <c r="V840" s="40" t="str" cm="1">
        <f t="array" ref="V8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0" s="15" t="str">
        <f>_xlfn.LET(_xlpm.var,MitarbeiterFTE[[#This Row],[Name]]&amp;"|"&amp;MitarbeiterFTE[[#This Row],[Vorhaben]]&amp;"|"&amp;MitarbeiterFTE[[#This Row],[Monat]]&amp;"|"&amp;MitarbeiterFTE[[#This Row],[Jahr]], IF(_xlpm.var="|||","input missing",_xlpm.var))</f>
        <v>input missing</v>
      </c>
      <c r="AB840" s="15" t="e">
        <f>_xlfn.LET(
_xlpm.start,DATE(MitarbeiterFTE[[#This Row],[Jahr]],MitarbeiterFTE[[#This Row],[Monat]],1),
_xlpm.end,EOMONTH(_xlpm.start,0),
NETWORKDAYS(_xlpm.start,_xlpm.end))</f>
        <v>#NUM!</v>
      </c>
      <c r="AC840" s="318" t="e">
        <f>MitarbeiterFTE[[#This Row],[BWD]]-MitarbeiterFTE[[#This Row],[Sum Abwesend]]</f>
        <v>#NUM!</v>
      </c>
      <c r="AD840" s="318">
        <f>SUMIFS(MitarbeiterFTE[BWD],MitarbeiterFTE[Jahr],MitarbeiterFTE[[#This Row],[Jahr]],MitarbeiterFTE[Name],MitarbeiterFTE[[#This Row],[Name]])</f>
        <v>0</v>
      </c>
      <c r="AE840" s="318">
        <f>SUMIFS(MitarbeiterFTE[NWD],MitarbeiterFTE[Jahr],MitarbeiterFTE[[#This Row],[Jahr]],MitarbeiterFTE[Name],MitarbeiterFTE[[#This Row],[Name]])</f>
        <v>0</v>
      </c>
      <c r="AF840" s="15" t="str">
        <f>IF(MitarbeiterFTE[[#This Row],[HS]]="ja",2,IF(MitarbeiterFTE[[#This Row],[Tech]]="ja",1,IF(MitarbeiterFTE[[#This Row],[Sonst]]="ja",0,"input missing")))</f>
        <v>input missing</v>
      </c>
      <c r="AG840" s="130"/>
      <c r="AH840" s="117"/>
      <c r="AI840" s="408"/>
      <c r="AJ840" s="202"/>
      <c r="AK840" s="412"/>
      <c r="AL840" s="15" cm="1">
        <f t="array" ref="AL8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0" s="15" t="str">
        <f>IF(Table6[[#This Row],[FT/WE]]=2,"",Table6[[#This Row],[Name]]&amp;Table6[[#This Row],[Tag]])</f>
        <v/>
      </c>
      <c r="AN840" s="117"/>
      <c r="AP840" s="14" t="str">
        <f t="shared" si="26"/>
        <v/>
      </c>
      <c r="AQ840" s="14" t="str">
        <f t="shared" si="27"/>
        <v/>
      </c>
    </row>
    <row r="841" spans="1:43" ht="14.5">
      <c r="A841" s="117"/>
      <c r="B841" s="201"/>
      <c r="C841" s="209"/>
      <c r="D841" s="210"/>
      <c r="E841" s="131"/>
      <c r="F841" s="132"/>
      <c r="G841" s="131"/>
      <c r="H841" s="117"/>
      <c r="I841" s="201"/>
      <c r="J841" s="201"/>
      <c r="K841" s="202"/>
      <c r="L841" s="202"/>
      <c r="M841" s="202"/>
      <c r="N841" s="201"/>
      <c r="O841" s="201"/>
      <c r="P841" s="202"/>
      <c r="Q841" s="202"/>
      <c r="R841" s="207"/>
      <c r="S841" s="204" t="e">
        <f>_xlfn.LET(
_xlpm.ausLJ,_xlfn.XLOOKUP(MitarbeiterFTE[[#This Row],[Name]]&amp;"|"&amp;MitarbeiterFTE[[#This Row],[Jahr]]&amp;"|"&amp;MitarbeiterFTE[[#This Row],[Monat]],#REF!,#REF!,"not found",0,1),
IF(_xlpm.ausLJ="not found","input missing",_xlpm.ausLJ))</f>
        <v>#REF!</v>
      </c>
      <c r="T841" s="204" t="e">
        <f>_xlfn.LET(
_xlpm.ausLJ,_xlfn.XLOOKUP(MitarbeiterFTE[[#This Row],[Name]]&amp;"|"&amp;MitarbeiterFTE[[#This Row],[Jahr]]&amp;"|"&amp;MitarbeiterFTE[[#This Row],[Monat]],#REF!,#REF!,"not found",0,1),
IF(_xlpm.ausLJ="not found","input missing",_xlpm.ausLJ))</f>
        <v>#REF!</v>
      </c>
      <c r="U841" s="205"/>
      <c r="V841" s="40" t="str" cm="1">
        <f t="array" ref="V8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1" s="15" t="str">
        <f>_xlfn.LET(_xlpm.var,MitarbeiterFTE[[#This Row],[Name]]&amp;"|"&amp;MitarbeiterFTE[[#This Row],[Vorhaben]]&amp;"|"&amp;MitarbeiterFTE[[#This Row],[Monat]]&amp;"|"&amp;MitarbeiterFTE[[#This Row],[Jahr]], IF(_xlpm.var="|||","input missing",_xlpm.var))</f>
        <v>input missing</v>
      </c>
      <c r="AB841" s="15" t="e">
        <f>_xlfn.LET(
_xlpm.start,DATE(MitarbeiterFTE[[#This Row],[Jahr]],MitarbeiterFTE[[#This Row],[Monat]],1),
_xlpm.end,EOMONTH(_xlpm.start,0),
NETWORKDAYS(_xlpm.start,_xlpm.end))</f>
        <v>#NUM!</v>
      </c>
      <c r="AC841" s="318" t="e">
        <f>MitarbeiterFTE[[#This Row],[BWD]]-MitarbeiterFTE[[#This Row],[Sum Abwesend]]</f>
        <v>#NUM!</v>
      </c>
      <c r="AD841" s="318">
        <f>SUMIFS(MitarbeiterFTE[BWD],MitarbeiterFTE[Jahr],MitarbeiterFTE[[#This Row],[Jahr]],MitarbeiterFTE[Name],MitarbeiterFTE[[#This Row],[Name]])</f>
        <v>0</v>
      </c>
      <c r="AE841" s="318">
        <f>SUMIFS(MitarbeiterFTE[NWD],MitarbeiterFTE[Jahr],MitarbeiterFTE[[#This Row],[Jahr]],MitarbeiterFTE[Name],MitarbeiterFTE[[#This Row],[Name]])</f>
        <v>0</v>
      </c>
      <c r="AF841" s="15" t="str">
        <f>IF(MitarbeiterFTE[[#This Row],[HS]]="ja",2,IF(MitarbeiterFTE[[#This Row],[Tech]]="ja",1,IF(MitarbeiterFTE[[#This Row],[Sonst]]="ja",0,"input missing")))</f>
        <v>input missing</v>
      </c>
      <c r="AG841" s="130"/>
      <c r="AH841" s="117"/>
      <c r="AI841" s="408"/>
      <c r="AJ841" s="202"/>
      <c r="AK841" s="412"/>
      <c r="AL841" s="15" cm="1">
        <f t="array" ref="AL8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1" s="15" t="str">
        <f>IF(Table6[[#This Row],[FT/WE]]=2,"",Table6[[#This Row],[Name]]&amp;Table6[[#This Row],[Tag]])</f>
        <v/>
      </c>
      <c r="AN841" s="117"/>
      <c r="AP841" s="14" t="str">
        <f t="shared" si="26"/>
        <v/>
      </c>
      <c r="AQ841" s="14" t="str">
        <f t="shared" si="27"/>
        <v/>
      </c>
    </row>
    <row r="842" spans="1:43" ht="14.5">
      <c r="A842" s="117"/>
      <c r="B842" s="201"/>
      <c r="C842" s="209"/>
      <c r="D842" s="210"/>
      <c r="E842" s="131"/>
      <c r="F842" s="132"/>
      <c r="G842" s="131"/>
      <c r="H842" s="117"/>
      <c r="I842" s="201"/>
      <c r="J842" s="201"/>
      <c r="K842" s="202"/>
      <c r="L842" s="202"/>
      <c r="M842" s="202"/>
      <c r="N842" s="201"/>
      <c r="O842" s="201"/>
      <c r="P842" s="202"/>
      <c r="Q842" s="202"/>
      <c r="R842" s="207"/>
      <c r="S842" s="204" t="e">
        <f>_xlfn.LET(
_xlpm.ausLJ,_xlfn.XLOOKUP(MitarbeiterFTE[[#This Row],[Name]]&amp;"|"&amp;MitarbeiterFTE[[#This Row],[Jahr]]&amp;"|"&amp;MitarbeiterFTE[[#This Row],[Monat]],#REF!,#REF!,"not found",0,1),
IF(_xlpm.ausLJ="not found","input missing",_xlpm.ausLJ))</f>
        <v>#REF!</v>
      </c>
      <c r="T842" s="204" t="e">
        <f>_xlfn.LET(
_xlpm.ausLJ,_xlfn.XLOOKUP(MitarbeiterFTE[[#This Row],[Name]]&amp;"|"&amp;MitarbeiterFTE[[#This Row],[Jahr]]&amp;"|"&amp;MitarbeiterFTE[[#This Row],[Monat]],#REF!,#REF!,"not found",0,1),
IF(_xlpm.ausLJ="not found","input missing",_xlpm.ausLJ))</f>
        <v>#REF!</v>
      </c>
      <c r="U842" s="205"/>
      <c r="V842" s="40" t="str" cm="1">
        <f t="array" ref="V8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2" s="15" t="str">
        <f>_xlfn.LET(_xlpm.var,MitarbeiterFTE[[#This Row],[Name]]&amp;"|"&amp;MitarbeiterFTE[[#This Row],[Vorhaben]]&amp;"|"&amp;MitarbeiterFTE[[#This Row],[Monat]]&amp;"|"&amp;MitarbeiterFTE[[#This Row],[Jahr]], IF(_xlpm.var="|||","input missing",_xlpm.var))</f>
        <v>input missing</v>
      </c>
      <c r="AB842" s="15" t="e">
        <f>_xlfn.LET(
_xlpm.start,DATE(MitarbeiterFTE[[#This Row],[Jahr]],MitarbeiterFTE[[#This Row],[Monat]],1),
_xlpm.end,EOMONTH(_xlpm.start,0),
NETWORKDAYS(_xlpm.start,_xlpm.end))</f>
        <v>#NUM!</v>
      </c>
      <c r="AC842" s="318" t="e">
        <f>MitarbeiterFTE[[#This Row],[BWD]]-MitarbeiterFTE[[#This Row],[Sum Abwesend]]</f>
        <v>#NUM!</v>
      </c>
      <c r="AD842" s="318">
        <f>SUMIFS(MitarbeiterFTE[BWD],MitarbeiterFTE[Jahr],MitarbeiterFTE[[#This Row],[Jahr]],MitarbeiterFTE[Name],MitarbeiterFTE[[#This Row],[Name]])</f>
        <v>0</v>
      </c>
      <c r="AE842" s="318">
        <f>SUMIFS(MitarbeiterFTE[NWD],MitarbeiterFTE[Jahr],MitarbeiterFTE[[#This Row],[Jahr]],MitarbeiterFTE[Name],MitarbeiterFTE[[#This Row],[Name]])</f>
        <v>0</v>
      </c>
      <c r="AF842" s="15" t="str">
        <f>IF(MitarbeiterFTE[[#This Row],[HS]]="ja",2,IF(MitarbeiterFTE[[#This Row],[Tech]]="ja",1,IF(MitarbeiterFTE[[#This Row],[Sonst]]="ja",0,"input missing")))</f>
        <v>input missing</v>
      </c>
      <c r="AG842" s="130"/>
      <c r="AH842" s="117"/>
      <c r="AI842" s="408"/>
      <c r="AJ842" s="202"/>
      <c r="AK842" s="412"/>
      <c r="AL842" s="15" cm="1">
        <f t="array" ref="AL8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2" s="15" t="str">
        <f>IF(Table6[[#This Row],[FT/WE]]=2,"",Table6[[#This Row],[Name]]&amp;Table6[[#This Row],[Tag]])</f>
        <v/>
      </c>
      <c r="AN842" s="117"/>
      <c r="AP842" s="14" t="str">
        <f t="shared" si="26"/>
        <v/>
      </c>
      <c r="AQ842" s="14" t="str">
        <f t="shared" si="27"/>
        <v/>
      </c>
    </row>
    <row r="843" spans="1:43" ht="14.5">
      <c r="A843" s="117"/>
      <c r="B843" s="201"/>
      <c r="C843" s="209"/>
      <c r="D843" s="210"/>
      <c r="E843" s="131"/>
      <c r="F843" s="132"/>
      <c r="G843" s="131"/>
      <c r="H843" s="117"/>
      <c r="I843" s="201"/>
      <c r="J843" s="201"/>
      <c r="K843" s="202"/>
      <c r="L843" s="202"/>
      <c r="M843" s="202"/>
      <c r="N843" s="201"/>
      <c r="O843" s="201"/>
      <c r="P843" s="202"/>
      <c r="Q843" s="202"/>
      <c r="R843" s="207"/>
      <c r="S843" s="204" t="e">
        <f>_xlfn.LET(
_xlpm.ausLJ,_xlfn.XLOOKUP(MitarbeiterFTE[[#This Row],[Name]]&amp;"|"&amp;MitarbeiterFTE[[#This Row],[Jahr]]&amp;"|"&amp;MitarbeiterFTE[[#This Row],[Monat]],#REF!,#REF!,"not found",0,1),
IF(_xlpm.ausLJ="not found","input missing",_xlpm.ausLJ))</f>
        <v>#REF!</v>
      </c>
      <c r="T843" s="204" t="e">
        <f>_xlfn.LET(
_xlpm.ausLJ,_xlfn.XLOOKUP(MitarbeiterFTE[[#This Row],[Name]]&amp;"|"&amp;MitarbeiterFTE[[#This Row],[Jahr]]&amp;"|"&amp;MitarbeiterFTE[[#This Row],[Monat]],#REF!,#REF!,"not found",0,1),
IF(_xlpm.ausLJ="not found","input missing",_xlpm.ausLJ))</f>
        <v>#REF!</v>
      </c>
      <c r="U843" s="205"/>
      <c r="V843" s="40" t="str" cm="1">
        <f t="array" ref="V8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3" s="15" t="str">
        <f>_xlfn.LET(_xlpm.var,MitarbeiterFTE[[#This Row],[Name]]&amp;"|"&amp;MitarbeiterFTE[[#This Row],[Vorhaben]]&amp;"|"&amp;MitarbeiterFTE[[#This Row],[Monat]]&amp;"|"&amp;MitarbeiterFTE[[#This Row],[Jahr]], IF(_xlpm.var="|||","input missing",_xlpm.var))</f>
        <v>input missing</v>
      </c>
      <c r="AB843" s="15" t="e">
        <f>_xlfn.LET(
_xlpm.start,DATE(MitarbeiterFTE[[#This Row],[Jahr]],MitarbeiterFTE[[#This Row],[Monat]],1),
_xlpm.end,EOMONTH(_xlpm.start,0),
NETWORKDAYS(_xlpm.start,_xlpm.end))</f>
        <v>#NUM!</v>
      </c>
      <c r="AC843" s="318" t="e">
        <f>MitarbeiterFTE[[#This Row],[BWD]]-MitarbeiterFTE[[#This Row],[Sum Abwesend]]</f>
        <v>#NUM!</v>
      </c>
      <c r="AD843" s="318">
        <f>SUMIFS(MitarbeiterFTE[BWD],MitarbeiterFTE[Jahr],MitarbeiterFTE[[#This Row],[Jahr]],MitarbeiterFTE[Name],MitarbeiterFTE[[#This Row],[Name]])</f>
        <v>0</v>
      </c>
      <c r="AE843" s="318">
        <f>SUMIFS(MitarbeiterFTE[NWD],MitarbeiterFTE[Jahr],MitarbeiterFTE[[#This Row],[Jahr]],MitarbeiterFTE[Name],MitarbeiterFTE[[#This Row],[Name]])</f>
        <v>0</v>
      </c>
      <c r="AF843" s="15" t="str">
        <f>IF(MitarbeiterFTE[[#This Row],[HS]]="ja",2,IF(MitarbeiterFTE[[#This Row],[Tech]]="ja",1,IF(MitarbeiterFTE[[#This Row],[Sonst]]="ja",0,"input missing")))</f>
        <v>input missing</v>
      </c>
      <c r="AG843" s="130"/>
      <c r="AH843" s="117"/>
      <c r="AI843" s="408"/>
      <c r="AJ843" s="202"/>
      <c r="AK843" s="412"/>
      <c r="AL843" s="15" cm="1">
        <f t="array" ref="AL8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3" s="15" t="str">
        <f>IF(Table6[[#This Row],[FT/WE]]=2,"",Table6[[#This Row],[Name]]&amp;Table6[[#This Row],[Tag]])</f>
        <v/>
      </c>
      <c r="AN843" s="117"/>
      <c r="AP843" s="14" t="str">
        <f t="shared" si="26"/>
        <v/>
      </c>
      <c r="AQ843" s="14" t="str">
        <f t="shared" si="27"/>
        <v/>
      </c>
    </row>
    <row r="844" spans="1:43" ht="14.5">
      <c r="A844" s="117"/>
      <c r="B844" s="201"/>
      <c r="C844" s="209"/>
      <c r="D844" s="210"/>
      <c r="E844" s="131"/>
      <c r="F844" s="132"/>
      <c r="G844" s="131"/>
      <c r="H844" s="117"/>
      <c r="I844" s="201"/>
      <c r="J844" s="201"/>
      <c r="K844" s="202"/>
      <c r="L844" s="202"/>
      <c r="M844" s="202"/>
      <c r="N844" s="201"/>
      <c r="O844" s="201"/>
      <c r="P844" s="202"/>
      <c r="Q844" s="202"/>
      <c r="R844" s="207"/>
      <c r="S844" s="204" t="e">
        <f>_xlfn.LET(
_xlpm.ausLJ,_xlfn.XLOOKUP(MitarbeiterFTE[[#This Row],[Name]]&amp;"|"&amp;MitarbeiterFTE[[#This Row],[Jahr]]&amp;"|"&amp;MitarbeiterFTE[[#This Row],[Monat]],#REF!,#REF!,"not found",0,1),
IF(_xlpm.ausLJ="not found","input missing",_xlpm.ausLJ))</f>
        <v>#REF!</v>
      </c>
      <c r="T844" s="204" t="e">
        <f>_xlfn.LET(
_xlpm.ausLJ,_xlfn.XLOOKUP(MitarbeiterFTE[[#This Row],[Name]]&amp;"|"&amp;MitarbeiterFTE[[#This Row],[Jahr]]&amp;"|"&amp;MitarbeiterFTE[[#This Row],[Monat]],#REF!,#REF!,"not found",0,1),
IF(_xlpm.ausLJ="not found","input missing",_xlpm.ausLJ))</f>
        <v>#REF!</v>
      </c>
      <c r="U844" s="205"/>
      <c r="V844" s="40" t="str" cm="1">
        <f t="array" ref="V8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4" s="15" t="str">
        <f>_xlfn.LET(_xlpm.var,MitarbeiterFTE[[#This Row],[Name]]&amp;"|"&amp;MitarbeiterFTE[[#This Row],[Vorhaben]]&amp;"|"&amp;MitarbeiterFTE[[#This Row],[Monat]]&amp;"|"&amp;MitarbeiterFTE[[#This Row],[Jahr]], IF(_xlpm.var="|||","input missing",_xlpm.var))</f>
        <v>input missing</v>
      </c>
      <c r="AB844" s="15" t="e">
        <f>_xlfn.LET(
_xlpm.start,DATE(MitarbeiterFTE[[#This Row],[Jahr]],MitarbeiterFTE[[#This Row],[Monat]],1),
_xlpm.end,EOMONTH(_xlpm.start,0),
NETWORKDAYS(_xlpm.start,_xlpm.end))</f>
        <v>#NUM!</v>
      </c>
      <c r="AC844" s="318" t="e">
        <f>MitarbeiterFTE[[#This Row],[BWD]]-MitarbeiterFTE[[#This Row],[Sum Abwesend]]</f>
        <v>#NUM!</v>
      </c>
      <c r="AD844" s="318">
        <f>SUMIFS(MitarbeiterFTE[BWD],MitarbeiterFTE[Jahr],MitarbeiterFTE[[#This Row],[Jahr]],MitarbeiterFTE[Name],MitarbeiterFTE[[#This Row],[Name]])</f>
        <v>0</v>
      </c>
      <c r="AE844" s="318">
        <f>SUMIFS(MitarbeiterFTE[NWD],MitarbeiterFTE[Jahr],MitarbeiterFTE[[#This Row],[Jahr]],MitarbeiterFTE[Name],MitarbeiterFTE[[#This Row],[Name]])</f>
        <v>0</v>
      </c>
      <c r="AF844" s="15" t="str">
        <f>IF(MitarbeiterFTE[[#This Row],[HS]]="ja",2,IF(MitarbeiterFTE[[#This Row],[Tech]]="ja",1,IF(MitarbeiterFTE[[#This Row],[Sonst]]="ja",0,"input missing")))</f>
        <v>input missing</v>
      </c>
      <c r="AG844" s="130"/>
      <c r="AH844" s="117"/>
      <c r="AI844" s="408"/>
      <c r="AJ844" s="202"/>
      <c r="AK844" s="412"/>
      <c r="AL844" s="15" cm="1">
        <f t="array" ref="AL8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4" s="15" t="str">
        <f>IF(Table6[[#This Row],[FT/WE]]=2,"",Table6[[#This Row],[Name]]&amp;Table6[[#This Row],[Tag]])</f>
        <v/>
      </c>
      <c r="AN844" s="117"/>
      <c r="AP844" s="14" t="str">
        <f t="shared" si="26"/>
        <v/>
      </c>
      <c r="AQ844" s="14" t="str">
        <f t="shared" si="27"/>
        <v/>
      </c>
    </row>
    <row r="845" spans="1:43" ht="14.5">
      <c r="A845" s="117"/>
      <c r="B845" s="201"/>
      <c r="C845" s="209"/>
      <c r="D845" s="210"/>
      <c r="E845" s="131"/>
      <c r="F845" s="132"/>
      <c r="G845" s="131"/>
      <c r="H845" s="117"/>
      <c r="I845" s="201"/>
      <c r="J845" s="201"/>
      <c r="K845" s="202"/>
      <c r="L845" s="202"/>
      <c r="M845" s="202"/>
      <c r="N845" s="201"/>
      <c r="O845" s="201"/>
      <c r="P845" s="202"/>
      <c r="Q845" s="202"/>
      <c r="R845" s="207"/>
      <c r="S845" s="204" t="e">
        <f>_xlfn.LET(
_xlpm.ausLJ,_xlfn.XLOOKUP(MitarbeiterFTE[[#This Row],[Name]]&amp;"|"&amp;MitarbeiterFTE[[#This Row],[Jahr]]&amp;"|"&amp;MitarbeiterFTE[[#This Row],[Monat]],#REF!,#REF!,"not found",0,1),
IF(_xlpm.ausLJ="not found","input missing",_xlpm.ausLJ))</f>
        <v>#REF!</v>
      </c>
      <c r="T845" s="204" t="e">
        <f>_xlfn.LET(
_xlpm.ausLJ,_xlfn.XLOOKUP(MitarbeiterFTE[[#This Row],[Name]]&amp;"|"&amp;MitarbeiterFTE[[#This Row],[Jahr]]&amp;"|"&amp;MitarbeiterFTE[[#This Row],[Monat]],#REF!,#REF!,"not found",0,1),
IF(_xlpm.ausLJ="not found","input missing",_xlpm.ausLJ))</f>
        <v>#REF!</v>
      </c>
      <c r="U845" s="205"/>
      <c r="V845" s="40" t="str" cm="1">
        <f t="array" ref="V8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5" s="15" t="str">
        <f>_xlfn.LET(_xlpm.var,MitarbeiterFTE[[#This Row],[Name]]&amp;"|"&amp;MitarbeiterFTE[[#This Row],[Vorhaben]]&amp;"|"&amp;MitarbeiterFTE[[#This Row],[Monat]]&amp;"|"&amp;MitarbeiterFTE[[#This Row],[Jahr]], IF(_xlpm.var="|||","input missing",_xlpm.var))</f>
        <v>input missing</v>
      </c>
      <c r="AB845" s="15" t="e">
        <f>_xlfn.LET(
_xlpm.start,DATE(MitarbeiterFTE[[#This Row],[Jahr]],MitarbeiterFTE[[#This Row],[Monat]],1),
_xlpm.end,EOMONTH(_xlpm.start,0),
NETWORKDAYS(_xlpm.start,_xlpm.end))</f>
        <v>#NUM!</v>
      </c>
      <c r="AC845" s="318" t="e">
        <f>MitarbeiterFTE[[#This Row],[BWD]]-MitarbeiterFTE[[#This Row],[Sum Abwesend]]</f>
        <v>#NUM!</v>
      </c>
      <c r="AD845" s="318">
        <f>SUMIFS(MitarbeiterFTE[BWD],MitarbeiterFTE[Jahr],MitarbeiterFTE[[#This Row],[Jahr]],MitarbeiterFTE[Name],MitarbeiterFTE[[#This Row],[Name]])</f>
        <v>0</v>
      </c>
      <c r="AE845" s="318">
        <f>SUMIFS(MitarbeiterFTE[NWD],MitarbeiterFTE[Jahr],MitarbeiterFTE[[#This Row],[Jahr]],MitarbeiterFTE[Name],MitarbeiterFTE[[#This Row],[Name]])</f>
        <v>0</v>
      </c>
      <c r="AF845" s="15" t="str">
        <f>IF(MitarbeiterFTE[[#This Row],[HS]]="ja",2,IF(MitarbeiterFTE[[#This Row],[Tech]]="ja",1,IF(MitarbeiterFTE[[#This Row],[Sonst]]="ja",0,"input missing")))</f>
        <v>input missing</v>
      </c>
      <c r="AG845" s="130"/>
      <c r="AH845" s="117"/>
      <c r="AI845" s="408"/>
      <c r="AJ845" s="202"/>
      <c r="AK845" s="412"/>
      <c r="AL845" s="15" cm="1">
        <f t="array" ref="AL8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5" s="15" t="str">
        <f>IF(Table6[[#This Row],[FT/WE]]=2,"",Table6[[#This Row],[Name]]&amp;Table6[[#This Row],[Tag]])</f>
        <v/>
      </c>
      <c r="AN845" s="117"/>
      <c r="AP845" s="14" t="str">
        <f t="shared" ref="AP845:AP908" si="28">IF(AO845&amp;"1"&lt;&gt;"1",RIGHT(AO845,4),"")</f>
        <v/>
      </c>
      <c r="AQ845" s="14" t="str">
        <f t="shared" ref="AQ845:AQ908" si="29">IF(AO845&amp;"1"="1","",LEFT(AO845,LEN(AO845)-5))</f>
        <v/>
      </c>
    </row>
    <row r="846" spans="1:43" ht="14.5">
      <c r="A846" s="117"/>
      <c r="B846" s="201"/>
      <c r="C846" s="209"/>
      <c r="D846" s="210"/>
      <c r="E846" s="131"/>
      <c r="F846" s="132"/>
      <c r="G846" s="131"/>
      <c r="H846" s="117"/>
      <c r="I846" s="201"/>
      <c r="J846" s="201"/>
      <c r="K846" s="202"/>
      <c r="L846" s="202"/>
      <c r="M846" s="202"/>
      <c r="N846" s="201"/>
      <c r="O846" s="201"/>
      <c r="P846" s="202"/>
      <c r="Q846" s="202"/>
      <c r="R846" s="207"/>
      <c r="S846" s="204" t="e">
        <f>_xlfn.LET(
_xlpm.ausLJ,_xlfn.XLOOKUP(MitarbeiterFTE[[#This Row],[Name]]&amp;"|"&amp;MitarbeiterFTE[[#This Row],[Jahr]]&amp;"|"&amp;MitarbeiterFTE[[#This Row],[Monat]],#REF!,#REF!,"not found",0,1),
IF(_xlpm.ausLJ="not found","input missing",_xlpm.ausLJ))</f>
        <v>#REF!</v>
      </c>
      <c r="T846" s="204" t="e">
        <f>_xlfn.LET(
_xlpm.ausLJ,_xlfn.XLOOKUP(MitarbeiterFTE[[#This Row],[Name]]&amp;"|"&amp;MitarbeiterFTE[[#This Row],[Jahr]]&amp;"|"&amp;MitarbeiterFTE[[#This Row],[Monat]],#REF!,#REF!,"not found",0,1),
IF(_xlpm.ausLJ="not found","input missing",_xlpm.ausLJ))</f>
        <v>#REF!</v>
      </c>
      <c r="U846" s="205"/>
      <c r="V846" s="40" t="str" cm="1">
        <f t="array" ref="V8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6" s="15" t="str">
        <f>_xlfn.LET(_xlpm.var,MitarbeiterFTE[[#This Row],[Name]]&amp;"|"&amp;MitarbeiterFTE[[#This Row],[Vorhaben]]&amp;"|"&amp;MitarbeiterFTE[[#This Row],[Monat]]&amp;"|"&amp;MitarbeiterFTE[[#This Row],[Jahr]], IF(_xlpm.var="|||","input missing",_xlpm.var))</f>
        <v>input missing</v>
      </c>
      <c r="AB846" s="15" t="e">
        <f>_xlfn.LET(
_xlpm.start,DATE(MitarbeiterFTE[[#This Row],[Jahr]],MitarbeiterFTE[[#This Row],[Monat]],1),
_xlpm.end,EOMONTH(_xlpm.start,0),
NETWORKDAYS(_xlpm.start,_xlpm.end))</f>
        <v>#NUM!</v>
      </c>
      <c r="AC846" s="318" t="e">
        <f>MitarbeiterFTE[[#This Row],[BWD]]-MitarbeiterFTE[[#This Row],[Sum Abwesend]]</f>
        <v>#NUM!</v>
      </c>
      <c r="AD846" s="318">
        <f>SUMIFS(MitarbeiterFTE[BWD],MitarbeiterFTE[Jahr],MitarbeiterFTE[[#This Row],[Jahr]],MitarbeiterFTE[Name],MitarbeiterFTE[[#This Row],[Name]])</f>
        <v>0</v>
      </c>
      <c r="AE846" s="318">
        <f>SUMIFS(MitarbeiterFTE[NWD],MitarbeiterFTE[Jahr],MitarbeiterFTE[[#This Row],[Jahr]],MitarbeiterFTE[Name],MitarbeiterFTE[[#This Row],[Name]])</f>
        <v>0</v>
      </c>
      <c r="AF846" s="15" t="str">
        <f>IF(MitarbeiterFTE[[#This Row],[HS]]="ja",2,IF(MitarbeiterFTE[[#This Row],[Tech]]="ja",1,IF(MitarbeiterFTE[[#This Row],[Sonst]]="ja",0,"input missing")))</f>
        <v>input missing</v>
      </c>
      <c r="AG846" s="130"/>
      <c r="AH846" s="117"/>
      <c r="AI846" s="408"/>
      <c r="AJ846" s="202"/>
      <c r="AK846" s="412"/>
      <c r="AL846" s="15" cm="1">
        <f t="array" ref="AL8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6" s="15" t="str">
        <f>IF(Table6[[#This Row],[FT/WE]]=2,"",Table6[[#This Row],[Name]]&amp;Table6[[#This Row],[Tag]])</f>
        <v/>
      </c>
      <c r="AN846" s="117"/>
      <c r="AP846" s="14" t="str">
        <f t="shared" si="28"/>
        <v/>
      </c>
      <c r="AQ846" s="14" t="str">
        <f t="shared" si="29"/>
        <v/>
      </c>
    </row>
    <row r="847" spans="1:43" ht="14.5">
      <c r="A847" s="117"/>
      <c r="B847" s="201"/>
      <c r="C847" s="209"/>
      <c r="D847" s="210"/>
      <c r="E847" s="131"/>
      <c r="F847" s="132"/>
      <c r="G847" s="131"/>
      <c r="H847" s="117"/>
      <c r="I847" s="201"/>
      <c r="J847" s="201"/>
      <c r="K847" s="202"/>
      <c r="L847" s="202"/>
      <c r="M847" s="202"/>
      <c r="N847" s="201"/>
      <c r="O847" s="201"/>
      <c r="P847" s="202"/>
      <c r="Q847" s="202"/>
      <c r="R847" s="207"/>
      <c r="S847" s="204" t="e">
        <f>_xlfn.LET(
_xlpm.ausLJ,_xlfn.XLOOKUP(MitarbeiterFTE[[#This Row],[Name]]&amp;"|"&amp;MitarbeiterFTE[[#This Row],[Jahr]]&amp;"|"&amp;MitarbeiterFTE[[#This Row],[Monat]],#REF!,#REF!,"not found",0,1),
IF(_xlpm.ausLJ="not found","input missing",_xlpm.ausLJ))</f>
        <v>#REF!</v>
      </c>
      <c r="T847" s="204" t="e">
        <f>_xlfn.LET(
_xlpm.ausLJ,_xlfn.XLOOKUP(MitarbeiterFTE[[#This Row],[Name]]&amp;"|"&amp;MitarbeiterFTE[[#This Row],[Jahr]]&amp;"|"&amp;MitarbeiterFTE[[#This Row],[Monat]],#REF!,#REF!,"not found",0,1),
IF(_xlpm.ausLJ="not found","input missing",_xlpm.ausLJ))</f>
        <v>#REF!</v>
      </c>
      <c r="U847" s="205"/>
      <c r="V847" s="40" t="str" cm="1">
        <f t="array" ref="V8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7" s="15" t="str">
        <f>_xlfn.LET(_xlpm.var,MitarbeiterFTE[[#This Row],[Name]]&amp;"|"&amp;MitarbeiterFTE[[#This Row],[Vorhaben]]&amp;"|"&amp;MitarbeiterFTE[[#This Row],[Monat]]&amp;"|"&amp;MitarbeiterFTE[[#This Row],[Jahr]], IF(_xlpm.var="|||","input missing",_xlpm.var))</f>
        <v>input missing</v>
      </c>
      <c r="AB847" s="15" t="e">
        <f>_xlfn.LET(
_xlpm.start,DATE(MitarbeiterFTE[[#This Row],[Jahr]],MitarbeiterFTE[[#This Row],[Monat]],1),
_xlpm.end,EOMONTH(_xlpm.start,0),
NETWORKDAYS(_xlpm.start,_xlpm.end))</f>
        <v>#NUM!</v>
      </c>
      <c r="AC847" s="318" t="e">
        <f>MitarbeiterFTE[[#This Row],[BWD]]-MitarbeiterFTE[[#This Row],[Sum Abwesend]]</f>
        <v>#NUM!</v>
      </c>
      <c r="AD847" s="318">
        <f>SUMIFS(MitarbeiterFTE[BWD],MitarbeiterFTE[Jahr],MitarbeiterFTE[[#This Row],[Jahr]],MitarbeiterFTE[Name],MitarbeiterFTE[[#This Row],[Name]])</f>
        <v>0</v>
      </c>
      <c r="AE847" s="318">
        <f>SUMIFS(MitarbeiterFTE[NWD],MitarbeiterFTE[Jahr],MitarbeiterFTE[[#This Row],[Jahr]],MitarbeiterFTE[Name],MitarbeiterFTE[[#This Row],[Name]])</f>
        <v>0</v>
      </c>
      <c r="AF847" s="15" t="str">
        <f>IF(MitarbeiterFTE[[#This Row],[HS]]="ja",2,IF(MitarbeiterFTE[[#This Row],[Tech]]="ja",1,IF(MitarbeiterFTE[[#This Row],[Sonst]]="ja",0,"input missing")))</f>
        <v>input missing</v>
      </c>
      <c r="AG847" s="130"/>
      <c r="AH847" s="117"/>
      <c r="AI847" s="408"/>
      <c r="AJ847" s="202"/>
      <c r="AK847" s="412"/>
      <c r="AL847" s="15" cm="1">
        <f t="array" ref="AL8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7" s="15" t="str">
        <f>IF(Table6[[#This Row],[FT/WE]]=2,"",Table6[[#This Row],[Name]]&amp;Table6[[#This Row],[Tag]])</f>
        <v/>
      </c>
      <c r="AN847" s="117"/>
      <c r="AP847" s="14" t="str">
        <f t="shared" si="28"/>
        <v/>
      </c>
      <c r="AQ847" s="14" t="str">
        <f t="shared" si="29"/>
        <v/>
      </c>
    </row>
    <row r="848" spans="1:43" ht="14.5">
      <c r="A848" s="117"/>
      <c r="B848" s="201"/>
      <c r="C848" s="209"/>
      <c r="D848" s="210"/>
      <c r="E848" s="131"/>
      <c r="F848" s="132"/>
      <c r="G848" s="131"/>
      <c r="H848" s="117"/>
      <c r="I848" s="201"/>
      <c r="J848" s="201"/>
      <c r="K848" s="202"/>
      <c r="L848" s="202"/>
      <c r="M848" s="202"/>
      <c r="N848" s="201"/>
      <c r="O848" s="201"/>
      <c r="P848" s="202"/>
      <c r="Q848" s="202"/>
      <c r="R848" s="207"/>
      <c r="S848" s="204" t="e">
        <f>_xlfn.LET(
_xlpm.ausLJ,_xlfn.XLOOKUP(MitarbeiterFTE[[#This Row],[Name]]&amp;"|"&amp;MitarbeiterFTE[[#This Row],[Jahr]]&amp;"|"&amp;MitarbeiterFTE[[#This Row],[Monat]],#REF!,#REF!,"not found",0,1),
IF(_xlpm.ausLJ="not found","input missing",_xlpm.ausLJ))</f>
        <v>#REF!</v>
      </c>
      <c r="T848" s="204" t="e">
        <f>_xlfn.LET(
_xlpm.ausLJ,_xlfn.XLOOKUP(MitarbeiterFTE[[#This Row],[Name]]&amp;"|"&amp;MitarbeiterFTE[[#This Row],[Jahr]]&amp;"|"&amp;MitarbeiterFTE[[#This Row],[Monat]],#REF!,#REF!,"not found",0,1),
IF(_xlpm.ausLJ="not found","input missing",_xlpm.ausLJ))</f>
        <v>#REF!</v>
      </c>
      <c r="U848" s="205"/>
      <c r="V848" s="40" t="str" cm="1">
        <f t="array" ref="V8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8" s="15" t="str">
        <f>_xlfn.LET(_xlpm.var,MitarbeiterFTE[[#This Row],[Name]]&amp;"|"&amp;MitarbeiterFTE[[#This Row],[Vorhaben]]&amp;"|"&amp;MitarbeiterFTE[[#This Row],[Monat]]&amp;"|"&amp;MitarbeiterFTE[[#This Row],[Jahr]], IF(_xlpm.var="|||","input missing",_xlpm.var))</f>
        <v>input missing</v>
      </c>
      <c r="AB848" s="15" t="e">
        <f>_xlfn.LET(
_xlpm.start,DATE(MitarbeiterFTE[[#This Row],[Jahr]],MitarbeiterFTE[[#This Row],[Monat]],1),
_xlpm.end,EOMONTH(_xlpm.start,0),
NETWORKDAYS(_xlpm.start,_xlpm.end))</f>
        <v>#NUM!</v>
      </c>
      <c r="AC848" s="318" t="e">
        <f>MitarbeiterFTE[[#This Row],[BWD]]-MitarbeiterFTE[[#This Row],[Sum Abwesend]]</f>
        <v>#NUM!</v>
      </c>
      <c r="AD848" s="318">
        <f>SUMIFS(MitarbeiterFTE[BWD],MitarbeiterFTE[Jahr],MitarbeiterFTE[[#This Row],[Jahr]],MitarbeiterFTE[Name],MitarbeiterFTE[[#This Row],[Name]])</f>
        <v>0</v>
      </c>
      <c r="AE848" s="318">
        <f>SUMIFS(MitarbeiterFTE[NWD],MitarbeiterFTE[Jahr],MitarbeiterFTE[[#This Row],[Jahr]],MitarbeiterFTE[Name],MitarbeiterFTE[[#This Row],[Name]])</f>
        <v>0</v>
      </c>
      <c r="AF848" s="15" t="str">
        <f>IF(MitarbeiterFTE[[#This Row],[HS]]="ja",2,IF(MitarbeiterFTE[[#This Row],[Tech]]="ja",1,IF(MitarbeiterFTE[[#This Row],[Sonst]]="ja",0,"input missing")))</f>
        <v>input missing</v>
      </c>
      <c r="AG848" s="130"/>
      <c r="AH848" s="117"/>
      <c r="AI848" s="408"/>
      <c r="AJ848" s="202"/>
      <c r="AK848" s="412"/>
      <c r="AL848" s="15" cm="1">
        <f t="array" ref="AL8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8" s="15" t="str">
        <f>IF(Table6[[#This Row],[FT/WE]]=2,"",Table6[[#This Row],[Name]]&amp;Table6[[#This Row],[Tag]])</f>
        <v/>
      </c>
      <c r="AN848" s="117"/>
      <c r="AP848" s="14" t="str">
        <f t="shared" si="28"/>
        <v/>
      </c>
      <c r="AQ848" s="14" t="str">
        <f t="shared" si="29"/>
        <v/>
      </c>
    </row>
    <row r="849" spans="1:43" ht="14.5">
      <c r="A849" s="117"/>
      <c r="B849" s="201"/>
      <c r="C849" s="209"/>
      <c r="D849" s="210"/>
      <c r="E849" s="131"/>
      <c r="F849" s="132"/>
      <c r="G849" s="131"/>
      <c r="H849" s="117"/>
      <c r="I849" s="201"/>
      <c r="J849" s="201"/>
      <c r="K849" s="202"/>
      <c r="L849" s="202"/>
      <c r="M849" s="202"/>
      <c r="N849" s="201"/>
      <c r="O849" s="201"/>
      <c r="P849" s="202"/>
      <c r="Q849" s="202"/>
      <c r="R849" s="207"/>
      <c r="S849" s="204" t="e">
        <f>_xlfn.LET(
_xlpm.ausLJ,_xlfn.XLOOKUP(MitarbeiterFTE[[#This Row],[Name]]&amp;"|"&amp;MitarbeiterFTE[[#This Row],[Jahr]]&amp;"|"&amp;MitarbeiterFTE[[#This Row],[Monat]],#REF!,#REF!,"not found",0,1),
IF(_xlpm.ausLJ="not found","input missing",_xlpm.ausLJ))</f>
        <v>#REF!</v>
      </c>
      <c r="T849" s="204" t="e">
        <f>_xlfn.LET(
_xlpm.ausLJ,_xlfn.XLOOKUP(MitarbeiterFTE[[#This Row],[Name]]&amp;"|"&amp;MitarbeiterFTE[[#This Row],[Jahr]]&amp;"|"&amp;MitarbeiterFTE[[#This Row],[Monat]],#REF!,#REF!,"not found",0,1),
IF(_xlpm.ausLJ="not found","input missing",_xlpm.ausLJ))</f>
        <v>#REF!</v>
      </c>
      <c r="U849" s="205"/>
      <c r="V849" s="40" t="str" cm="1">
        <f t="array" ref="V8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49" s="15" t="str">
        <f>_xlfn.LET(_xlpm.var,MitarbeiterFTE[[#This Row],[Name]]&amp;"|"&amp;MitarbeiterFTE[[#This Row],[Vorhaben]]&amp;"|"&amp;MitarbeiterFTE[[#This Row],[Monat]]&amp;"|"&amp;MitarbeiterFTE[[#This Row],[Jahr]], IF(_xlpm.var="|||","input missing",_xlpm.var))</f>
        <v>input missing</v>
      </c>
      <c r="AB849" s="15" t="e">
        <f>_xlfn.LET(
_xlpm.start,DATE(MitarbeiterFTE[[#This Row],[Jahr]],MitarbeiterFTE[[#This Row],[Monat]],1),
_xlpm.end,EOMONTH(_xlpm.start,0),
NETWORKDAYS(_xlpm.start,_xlpm.end))</f>
        <v>#NUM!</v>
      </c>
      <c r="AC849" s="318" t="e">
        <f>MitarbeiterFTE[[#This Row],[BWD]]-MitarbeiterFTE[[#This Row],[Sum Abwesend]]</f>
        <v>#NUM!</v>
      </c>
      <c r="AD849" s="318">
        <f>SUMIFS(MitarbeiterFTE[BWD],MitarbeiterFTE[Jahr],MitarbeiterFTE[[#This Row],[Jahr]],MitarbeiterFTE[Name],MitarbeiterFTE[[#This Row],[Name]])</f>
        <v>0</v>
      </c>
      <c r="AE849" s="318">
        <f>SUMIFS(MitarbeiterFTE[NWD],MitarbeiterFTE[Jahr],MitarbeiterFTE[[#This Row],[Jahr]],MitarbeiterFTE[Name],MitarbeiterFTE[[#This Row],[Name]])</f>
        <v>0</v>
      </c>
      <c r="AF849" s="15" t="str">
        <f>IF(MitarbeiterFTE[[#This Row],[HS]]="ja",2,IF(MitarbeiterFTE[[#This Row],[Tech]]="ja",1,IF(MitarbeiterFTE[[#This Row],[Sonst]]="ja",0,"input missing")))</f>
        <v>input missing</v>
      </c>
      <c r="AG849" s="130"/>
      <c r="AH849" s="117"/>
      <c r="AI849" s="408"/>
      <c r="AJ849" s="202"/>
      <c r="AK849" s="412"/>
      <c r="AL849" s="15" cm="1">
        <f t="array" ref="AL8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49" s="15" t="str">
        <f>IF(Table6[[#This Row],[FT/WE]]=2,"",Table6[[#This Row],[Name]]&amp;Table6[[#This Row],[Tag]])</f>
        <v/>
      </c>
      <c r="AN849" s="117"/>
      <c r="AP849" s="14" t="str">
        <f t="shared" si="28"/>
        <v/>
      </c>
      <c r="AQ849" s="14" t="str">
        <f t="shared" si="29"/>
        <v/>
      </c>
    </row>
    <row r="850" spans="1:43" ht="14.5">
      <c r="A850" s="117"/>
      <c r="B850" s="201"/>
      <c r="C850" s="209"/>
      <c r="D850" s="210"/>
      <c r="E850" s="131"/>
      <c r="F850" s="132"/>
      <c r="G850" s="131"/>
      <c r="H850" s="117"/>
      <c r="I850" s="201"/>
      <c r="J850" s="201"/>
      <c r="K850" s="202"/>
      <c r="L850" s="202"/>
      <c r="M850" s="202"/>
      <c r="N850" s="201"/>
      <c r="O850" s="201"/>
      <c r="P850" s="202"/>
      <c r="Q850" s="202"/>
      <c r="R850" s="207"/>
      <c r="S850" s="204" t="e">
        <f>_xlfn.LET(
_xlpm.ausLJ,_xlfn.XLOOKUP(MitarbeiterFTE[[#This Row],[Name]]&amp;"|"&amp;MitarbeiterFTE[[#This Row],[Jahr]]&amp;"|"&amp;MitarbeiterFTE[[#This Row],[Monat]],#REF!,#REF!,"not found",0,1),
IF(_xlpm.ausLJ="not found","input missing",_xlpm.ausLJ))</f>
        <v>#REF!</v>
      </c>
      <c r="T850" s="204" t="e">
        <f>_xlfn.LET(
_xlpm.ausLJ,_xlfn.XLOOKUP(MitarbeiterFTE[[#This Row],[Name]]&amp;"|"&amp;MitarbeiterFTE[[#This Row],[Jahr]]&amp;"|"&amp;MitarbeiterFTE[[#This Row],[Monat]],#REF!,#REF!,"not found",0,1),
IF(_xlpm.ausLJ="not found","input missing",_xlpm.ausLJ))</f>
        <v>#REF!</v>
      </c>
      <c r="U850" s="205"/>
      <c r="V850" s="40" t="str" cm="1">
        <f t="array" ref="V8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0" s="15" t="str">
        <f>_xlfn.LET(_xlpm.var,MitarbeiterFTE[[#This Row],[Name]]&amp;"|"&amp;MitarbeiterFTE[[#This Row],[Vorhaben]]&amp;"|"&amp;MitarbeiterFTE[[#This Row],[Monat]]&amp;"|"&amp;MitarbeiterFTE[[#This Row],[Jahr]], IF(_xlpm.var="|||","input missing",_xlpm.var))</f>
        <v>input missing</v>
      </c>
      <c r="AB850" s="15" t="e">
        <f>_xlfn.LET(
_xlpm.start,DATE(MitarbeiterFTE[[#This Row],[Jahr]],MitarbeiterFTE[[#This Row],[Monat]],1),
_xlpm.end,EOMONTH(_xlpm.start,0),
NETWORKDAYS(_xlpm.start,_xlpm.end))</f>
        <v>#NUM!</v>
      </c>
      <c r="AC850" s="318" t="e">
        <f>MitarbeiterFTE[[#This Row],[BWD]]-MitarbeiterFTE[[#This Row],[Sum Abwesend]]</f>
        <v>#NUM!</v>
      </c>
      <c r="AD850" s="318">
        <f>SUMIFS(MitarbeiterFTE[BWD],MitarbeiterFTE[Jahr],MitarbeiterFTE[[#This Row],[Jahr]],MitarbeiterFTE[Name],MitarbeiterFTE[[#This Row],[Name]])</f>
        <v>0</v>
      </c>
      <c r="AE850" s="318">
        <f>SUMIFS(MitarbeiterFTE[NWD],MitarbeiterFTE[Jahr],MitarbeiterFTE[[#This Row],[Jahr]],MitarbeiterFTE[Name],MitarbeiterFTE[[#This Row],[Name]])</f>
        <v>0</v>
      </c>
      <c r="AF850" s="15" t="str">
        <f>IF(MitarbeiterFTE[[#This Row],[HS]]="ja",2,IF(MitarbeiterFTE[[#This Row],[Tech]]="ja",1,IF(MitarbeiterFTE[[#This Row],[Sonst]]="ja",0,"input missing")))</f>
        <v>input missing</v>
      </c>
      <c r="AG850" s="130"/>
      <c r="AH850" s="117"/>
      <c r="AI850" s="408"/>
      <c r="AJ850" s="202"/>
      <c r="AK850" s="412"/>
      <c r="AL850" s="15" cm="1">
        <f t="array" ref="AL8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0" s="15" t="str">
        <f>IF(Table6[[#This Row],[FT/WE]]=2,"",Table6[[#This Row],[Name]]&amp;Table6[[#This Row],[Tag]])</f>
        <v/>
      </c>
      <c r="AN850" s="117"/>
      <c r="AP850" s="14" t="str">
        <f t="shared" si="28"/>
        <v/>
      </c>
      <c r="AQ850" s="14" t="str">
        <f t="shared" si="29"/>
        <v/>
      </c>
    </row>
    <row r="851" spans="1:43" ht="14.5">
      <c r="A851" s="117"/>
      <c r="B851" s="201"/>
      <c r="C851" s="209"/>
      <c r="D851" s="210"/>
      <c r="E851" s="131"/>
      <c r="F851" s="132"/>
      <c r="G851" s="131"/>
      <c r="H851" s="117"/>
      <c r="I851" s="201"/>
      <c r="J851" s="201"/>
      <c r="K851" s="202"/>
      <c r="L851" s="202"/>
      <c r="M851" s="202"/>
      <c r="N851" s="201"/>
      <c r="O851" s="201"/>
      <c r="P851" s="202"/>
      <c r="Q851" s="202"/>
      <c r="R851" s="207"/>
      <c r="S851" s="204" t="e">
        <f>_xlfn.LET(
_xlpm.ausLJ,_xlfn.XLOOKUP(MitarbeiterFTE[[#This Row],[Name]]&amp;"|"&amp;MitarbeiterFTE[[#This Row],[Jahr]]&amp;"|"&amp;MitarbeiterFTE[[#This Row],[Monat]],#REF!,#REF!,"not found",0,1),
IF(_xlpm.ausLJ="not found","input missing",_xlpm.ausLJ))</f>
        <v>#REF!</v>
      </c>
      <c r="T851" s="204" t="e">
        <f>_xlfn.LET(
_xlpm.ausLJ,_xlfn.XLOOKUP(MitarbeiterFTE[[#This Row],[Name]]&amp;"|"&amp;MitarbeiterFTE[[#This Row],[Jahr]]&amp;"|"&amp;MitarbeiterFTE[[#This Row],[Monat]],#REF!,#REF!,"not found",0,1),
IF(_xlpm.ausLJ="not found","input missing",_xlpm.ausLJ))</f>
        <v>#REF!</v>
      </c>
      <c r="U851" s="205"/>
      <c r="V851" s="40" t="str" cm="1">
        <f t="array" ref="V8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1" s="15" t="str">
        <f>_xlfn.LET(_xlpm.var,MitarbeiterFTE[[#This Row],[Name]]&amp;"|"&amp;MitarbeiterFTE[[#This Row],[Vorhaben]]&amp;"|"&amp;MitarbeiterFTE[[#This Row],[Monat]]&amp;"|"&amp;MitarbeiterFTE[[#This Row],[Jahr]], IF(_xlpm.var="|||","input missing",_xlpm.var))</f>
        <v>input missing</v>
      </c>
      <c r="AB851" s="15" t="e">
        <f>_xlfn.LET(
_xlpm.start,DATE(MitarbeiterFTE[[#This Row],[Jahr]],MitarbeiterFTE[[#This Row],[Monat]],1),
_xlpm.end,EOMONTH(_xlpm.start,0),
NETWORKDAYS(_xlpm.start,_xlpm.end))</f>
        <v>#NUM!</v>
      </c>
      <c r="AC851" s="318" t="e">
        <f>MitarbeiterFTE[[#This Row],[BWD]]-MitarbeiterFTE[[#This Row],[Sum Abwesend]]</f>
        <v>#NUM!</v>
      </c>
      <c r="AD851" s="318">
        <f>SUMIFS(MitarbeiterFTE[BWD],MitarbeiterFTE[Jahr],MitarbeiterFTE[[#This Row],[Jahr]],MitarbeiterFTE[Name],MitarbeiterFTE[[#This Row],[Name]])</f>
        <v>0</v>
      </c>
      <c r="AE851" s="318">
        <f>SUMIFS(MitarbeiterFTE[NWD],MitarbeiterFTE[Jahr],MitarbeiterFTE[[#This Row],[Jahr]],MitarbeiterFTE[Name],MitarbeiterFTE[[#This Row],[Name]])</f>
        <v>0</v>
      </c>
      <c r="AF851" s="15" t="str">
        <f>IF(MitarbeiterFTE[[#This Row],[HS]]="ja",2,IF(MitarbeiterFTE[[#This Row],[Tech]]="ja",1,IF(MitarbeiterFTE[[#This Row],[Sonst]]="ja",0,"input missing")))</f>
        <v>input missing</v>
      </c>
      <c r="AG851" s="130"/>
      <c r="AH851" s="117"/>
      <c r="AI851" s="408"/>
      <c r="AJ851" s="202"/>
      <c r="AK851" s="412"/>
      <c r="AL851" s="15" cm="1">
        <f t="array" ref="AL8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1" s="15" t="str">
        <f>IF(Table6[[#This Row],[FT/WE]]=2,"",Table6[[#This Row],[Name]]&amp;Table6[[#This Row],[Tag]])</f>
        <v/>
      </c>
      <c r="AN851" s="117"/>
      <c r="AP851" s="14" t="str">
        <f t="shared" si="28"/>
        <v/>
      </c>
      <c r="AQ851" s="14" t="str">
        <f t="shared" si="29"/>
        <v/>
      </c>
    </row>
    <row r="852" spans="1:43" ht="14.5">
      <c r="A852" s="117"/>
      <c r="B852" s="201"/>
      <c r="C852" s="209"/>
      <c r="D852" s="210"/>
      <c r="E852" s="131"/>
      <c r="F852" s="132"/>
      <c r="G852" s="131"/>
      <c r="H852" s="117"/>
      <c r="I852" s="201"/>
      <c r="J852" s="201"/>
      <c r="K852" s="202"/>
      <c r="L852" s="202"/>
      <c r="M852" s="202"/>
      <c r="N852" s="201"/>
      <c r="O852" s="201"/>
      <c r="P852" s="202"/>
      <c r="Q852" s="202"/>
      <c r="R852" s="207"/>
      <c r="S852" s="204" t="e">
        <f>_xlfn.LET(
_xlpm.ausLJ,_xlfn.XLOOKUP(MitarbeiterFTE[[#This Row],[Name]]&amp;"|"&amp;MitarbeiterFTE[[#This Row],[Jahr]]&amp;"|"&amp;MitarbeiterFTE[[#This Row],[Monat]],#REF!,#REF!,"not found",0,1),
IF(_xlpm.ausLJ="not found","input missing",_xlpm.ausLJ))</f>
        <v>#REF!</v>
      </c>
      <c r="T852" s="204" t="e">
        <f>_xlfn.LET(
_xlpm.ausLJ,_xlfn.XLOOKUP(MitarbeiterFTE[[#This Row],[Name]]&amp;"|"&amp;MitarbeiterFTE[[#This Row],[Jahr]]&amp;"|"&amp;MitarbeiterFTE[[#This Row],[Monat]],#REF!,#REF!,"not found",0,1),
IF(_xlpm.ausLJ="not found","input missing",_xlpm.ausLJ))</f>
        <v>#REF!</v>
      </c>
      <c r="U852" s="205"/>
      <c r="V852" s="40" t="str" cm="1">
        <f t="array" ref="V8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2" s="15" t="str">
        <f>_xlfn.LET(_xlpm.var,MitarbeiterFTE[[#This Row],[Name]]&amp;"|"&amp;MitarbeiterFTE[[#This Row],[Vorhaben]]&amp;"|"&amp;MitarbeiterFTE[[#This Row],[Monat]]&amp;"|"&amp;MitarbeiterFTE[[#This Row],[Jahr]], IF(_xlpm.var="|||","input missing",_xlpm.var))</f>
        <v>input missing</v>
      </c>
      <c r="AB852" s="15" t="e">
        <f>_xlfn.LET(
_xlpm.start,DATE(MitarbeiterFTE[[#This Row],[Jahr]],MitarbeiterFTE[[#This Row],[Monat]],1),
_xlpm.end,EOMONTH(_xlpm.start,0),
NETWORKDAYS(_xlpm.start,_xlpm.end))</f>
        <v>#NUM!</v>
      </c>
      <c r="AC852" s="318" t="e">
        <f>MitarbeiterFTE[[#This Row],[BWD]]-MitarbeiterFTE[[#This Row],[Sum Abwesend]]</f>
        <v>#NUM!</v>
      </c>
      <c r="AD852" s="318">
        <f>SUMIFS(MitarbeiterFTE[BWD],MitarbeiterFTE[Jahr],MitarbeiterFTE[[#This Row],[Jahr]],MitarbeiterFTE[Name],MitarbeiterFTE[[#This Row],[Name]])</f>
        <v>0</v>
      </c>
      <c r="AE852" s="318">
        <f>SUMIFS(MitarbeiterFTE[NWD],MitarbeiterFTE[Jahr],MitarbeiterFTE[[#This Row],[Jahr]],MitarbeiterFTE[Name],MitarbeiterFTE[[#This Row],[Name]])</f>
        <v>0</v>
      </c>
      <c r="AF852" s="15" t="str">
        <f>IF(MitarbeiterFTE[[#This Row],[HS]]="ja",2,IF(MitarbeiterFTE[[#This Row],[Tech]]="ja",1,IF(MitarbeiterFTE[[#This Row],[Sonst]]="ja",0,"input missing")))</f>
        <v>input missing</v>
      </c>
      <c r="AG852" s="130"/>
      <c r="AH852" s="117"/>
      <c r="AI852" s="408"/>
      <c r="AJ852" s="202"/>
      <c r="AK852" s="412"/>
      <c r="AL852" s="15" cm="1">
        <f t="array" ref="AL8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2" s="15" t="str">
        <f>IF(Table6[[#This Row],[FT/WE]]=2,"",Table6[[#This Row],[Name]]&amp;Table6[[#This Row],[Tag]])</f>
        <v/>
      </c>
      <c r="AN852" s="117"/>
      <c r="AP852" s="14" t="str">
        <f t="shared" si="28"/>
        <v/>
      </c>
      <c r="AQ852" s="14" t="str">
        <f t="shared" si="29"/>
        <v/>
      </c>
    </row>
    <row r="853" spans="1:43" ht="14.5">
      <c r="A853" s="117"/>
      <c r="B853" s="201"/>
      <c r="C853" s="209"/>
      <c r="D853" s="210"/>
      <c r="E853" s="131"/>
      <c r="F853" s="132"/>
      <c r="G853" s="131"/>
      <c r="H853" s="117"/>
      <c r="I853" s="201"/>
      <c r="J853" s="201"/>
      <c r="K853" s="202"/>
      <c r="L853" s="202"/>
      <c r="M853" s="202"/>
      <c r="N853" s="201"/>
      <c r="O853" s="201"/>
      <c r="P853" s="202"/>
      <c r="Q853" s="202"/>
      <c r="R853" s="207"/>
      <c r="S853" s="204" t="e">
        <f>_xlfn.LET(
_xlpm.ausLJ,_xlfn.XLOOKUP(MitarbeiterFTE[[#This Row],[Name]]&amp;"|"&amp;MitarbeiterFTE[[#This Row],[Jahr]]&amp;"|"&amp;MitarbeiterFTE[[#This Row],[Monat]],#REF!,#REF!,"not found",0,1),
IF(_xlpm.ausLJ="not found","input missing",_xlpm.ausLJ))</f>
        <v>#REF!</v>
      </c>
      <c r="T853" s="204" t="e">
        <f>_xlfn.LET(
_xlpm.ausLJ,_xlfn.XLOOKUP(MitarbeiterFTE[[#This Row],[Name]]&amp;"|"&amp;MitarbeiterFTE[[#This Row],[Jahr]]&amp;"|"&amp;MitarbeiterFTE[[#This Row],[Monat]],#REF!,#REF!,"not found",0,1),
IF(_xlpm.ausLJ="not found","input missing",_xlpm.ausLJ))</f>
        <v>#REF!</v>
      </c>
      <c r="U853" s="205"/>
      <c r="V853" s="40" t="str" cm="1">
        <f t="array" ref="V8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3" s="15" t="str">
        <f>_xlfn.LET(_xlpm.var,MitarbeiterFTE[[#This Row],[Name]]&amp;"|"&amp;MitarbeiterFTE[[#This Row],[Vorhaben]]&amp;"|"&amp;MitarbeiterFTE[[#This Row],[Monat]]&amp;"|"&amp;MitarbeiterFTE[[#This Row],[Jahr]], IF(_xlpm.var="|||","input missing",_xlpm.var))</f>
        <v>input missing</v>
      </c>
      <c r="AB853" s="15" t="e">
        <f>_xlfn.LET(
_xlpm.start,DATE(MitarbeiterFTE[[#This Row],[Jahr]],MitarbeiterFTE[[#This Row],[Monat]],1),
_xlpm.end,EOMONTH(_xlpm.start,0),
NETWORKDAYS(_xlpm.start,_xlpm.end))</f>
        <v>#NUM!</v>
      </c>
      <c r="AC853" s="318" t="e">
        <f>MitarbeiterFTE[[#This Row],[BWD]]-MitarbeiterFTE[[#This Row],[Sum Abwesend]]</f>
        <v>#NUM!</v>
      </c>
      <c r="AD853" s="318">
        <f>SUMIFS(MitarbeiterFTE[BWD],MitarbeiterFTE[Jahr],MitarbeiterFTE[[#This Row],[Jahr]],MitarbeiterFTE[Name],MitarbeiterFTE[[#This Row],[Name]])</f>
        <v>0</v>
      </c>
      <c r="AE853" s="318">
        <f>SUMIFS(MitarbeiterFTE[NWD],MitarbeiterFTE[Jahr],MitarbeiterFTE[[#This Row],[Jahr]],MitarbeiterFTE[Name],MitarbeiterFTE[[#This Row],[Name]])</f>
        <v>0</v>
      </c>
      <c r="AF853" s="15" t="str">
        <f>IF(MitarbeiterFTE[[#This Row],[HS]]="ja",2,IF(MitarbeiterFTE[[#This Row],[Tech]]="ja",1,IF(MitarbeiterFTE[[#This Row],[Sonst]]="ja",0,"input missing")))</f>
        <v>input missing</v>
      </c>
      <c r="AG853" s="130"/>
      <c r="AH853" s="117"/>
      <c r="AI853" s="408"/>
      <c r="AJ853" s="202"/>
      <c r="AK853" s="412"/>
      <c r="AL853" s="15" cm="1">
        <f t="array" ref="AL8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3" s="15" t="str">
        <f>IF(Table6[[#This Row],[FT/WE]]=2,"",Table6[[#This Row],[Name]]&amp;Table6[[#This Row],[Tag]])</f>
        <v/>
      </c>
      <c r="AN853" s="117"/>
      <c r="AP853" s="14" t="str">
        <f t="shared" si="28"/>
        <v/>
      </c>
      <c r="AQ853" s="14" t="str">
        <f t="shared" si="29"/>
        <v/>
      </c>
    </row>
    <row r="854" spans="1:43" ht="14.5">
      <c r="A854" s="117"/>
      <c r="B854" s="201"/>
      <c r="C854" s="209"/>
      <c r="D854" s="210"/>
      <c r="E854" s="131"/>
      <c r="F854" s="132"/>
      <c r="G854" s="131"/>
      <c r="H854" s="117"/>
      <c r="I854" s="201"/>
      <c r="J854" s="201"/>
      <c r="K854" s="202"/>
      <c r="L854" s="202"/>
      <c r="M854" s="202"/>
      <c r="N854" s="201"/>
      <c r="O854" s="201"/>
      <c r="P854" s="202"/>
      <c r="Q854" s="202"/>
      <c r="R854" s="207"/>
      <c r="S854" s="204" t="e">
        <f>_xlfn.LET(
_xlpm.ausLJ,_xlfn.XLOOKUP(MitarbeiterFTE[[#This Row],[Name]]&amp;"|"&amp;MitarbeiterFTE[[#This Row],[Jahr]]&amp;"|"&amp;MitarbeiterFTE[[#This Row],[Monat]],#REF!,#REF!,"not found",0,1),
IF(_xlpm.ausLJ="not found","input missing",_xlpm.ausLJ))</f>
        <v>#REF!</v>
      </c>
      <c r="T854" s="204" t="e">
        <f>_xlfn.LET(
_xlpm.ausLJ,_xlfn.XLOOKUP(MitarbeiterFTE[[#This Row],[Name]]&amp;"|"&amp;MitarbeiterFTE[[#This Row],[Jahr]]&amp;"|"&amp;MitarbeiterFTE[[#This Row],[Monat]],#REF!,#REF!,"not found",0,1),
IF(_xlpm.ausLJ="not found","input missing",_xlpm.ausLJ))</f>
        <v>#REF!</v>
      </c>
      <c r="U854" s="205"/>
      <c r="V854" s="40" t="str" cm="1">
        <f t="array" ref="V8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4" s="15" t="str">
        <f>_xlfn.LET(_xlpm.var,MitarbeiterFTE[[#This Row],[Name]]&amp;"|"&amp;MitarbeiterFTE[[#This Row],[Vorhaben]]&amp;"|"&amp;MitarbeiterFTE[[#This Row],[Monat]]&amp;"|"&amp;MitarbeiterFTE[[#This Row],[Jahr]], IF(_xlpm.var="|||","input missing",_xlpm.var))</f>
        <v>input missing</v>
      </c>
      <c r="AB854" s="15" t="e">
        <f>_xlfn.LET(
_xlpm.start,DATE(MitarbeiterFTE[[#This Row],[Jahr]],MitarbeiterFTE[[#This Row],[Monat]],1),
_xlpm.end,EOMONTH(_xlpm.start,0),
NETWORKDAYS(_xlpm.start,_xlpm.end))</f>
        <v>#NUM!</v>
      </c>
      <c r="AC854" s="318" t="e">
        <f>MitarbeiterFTE[[#This Row],[BWD]]-MitarbeiterFTE[[#This Row],[Sum Abwesend]]</f>
        <v>#NUM!</v>
      </c>
      <c r="AD854" s="318">
        <f>SUMIFS(MitarbeiterFTE[BWD],MitarbeiterFTE[Jahr],MitarbeiterFTE[[#This Row],[Jahr]],MitarbeiterFTE[Name],MitarbeiterFTE[[#This Row],[Name]])</f>
        <v>0</v>
      </c>
      <c r="AE854" s="318">
        <f>SUMIFS(MitarbeiterFTE[NWD],MitarbeiterFTE[Jahr],MitarbeiterFTE[[#This Row],[Jahr]],MitarbeiterFTE[Name],MitarbeiterFTE[[#This Row],[Name]])</f>
        <v>0</v>
      </c>
      <c r="AF854" s="15" t="str">
        <f>IF(MitarbeiterFTE[[#This Row],[HS]]="ja",2,IF(MitarbeiterFTE[[#This Row],[Tech]]="ja",1,IF(MitarbeiterFTE[[#This Row],[Sonst]]="ja",0,"input missing")))</f>
        <v>input missing</v>
      </c>
      <c r="AG854" s="130"/>
      <c r="AH854" s="117"/>
      <c r="AI854" s="408"/>
      <c r="AJ854" s="202"/>
      <c r="AK854" s="412"/>
      <c r="AL854" s="15" cm="1">
        <f t="array" ref="AL8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4" s="15" t="str">
        <f>IF(Table6[[#This Row],[FT/WE]]=2,"",Table6[[#This Row],[Name]]&amp;Table6[[#This Row],[Tag]])</f>
        <v/>
      </c>
      <c r="AN854" s="117"/>
      <c r="AP854" s="14" t="str">
        <f t="shared" si="28"/>
        <v/>
      </c>
      <c r="AQ854" s="14" t="str">
        <f t="shared" si="29"/>
        <v/>
      </c>
    </row>
    <row r="855" spans="1:43" ht="14.5">
      <c r="A855" s="117"/>
      <c r="B855" s="201"/>
      <c r="C855" s="209"/>
      <c r="D855" s="210"/>
      <c r="E855" s="131"/>
      <c r="F855" s="132"/>
      <c r="G855" s="131"/>
      <c r="H855" s="117"/>
      <c r="I855" s="201"/>
      <c r="J855" s="201"/>
      <c r="K855" s="202"/>
      <c r="L855" s="202"/>
      <c r="M855" s="202"/>
      <c r="N855" s="201"/>
      <c r="O855" s="201"/>
      <c r="P855" s="202"/>
      <c r="Q855" s="202"/>
      <c r="R855" s="207"/>
      <c r="S855" s="204" t="e">
        <f>_xlfn.LET(
_xlpm.ausLJ,_xlfn.XLOOKUP(MitarbeiterFTE[[#This Row],[Name]]&amp;"|"&amp;MitarbeiterFTE[[#This Row],[Jahr]]&amp;"|"&amp;MitarbeiterFTE[[#This Row],[Monat]],#REF!,#REF!,"not found",0,1),
IF(_xlpm.ausLJ="not found","input missing",_xlpm.ausLJ))</f>
        <v>#REF!</v>
      </c>
      <c r="T855" s="204" t="e">
        <f>_xlfn.LET(
_xlpm.ausLJ,_xlfn.XLOOKUP(MitarbeiterFTE[[#This Row],[Name]]&amp;"|"&amp;MitarbeiterFTE[[#This Row],[Jahr]]&amp;"|"&amp;MitarbeiterFTE[[#This Row],[Monat]],#REF!,#REF!,"not found",0,1),
IF(_xlpm.ausLJ="not found","input missing",_xlpm.ausLJ))</f>
        <v>#REF!</v>
      </c>
      <c r="U855" s="205"/>
      <c r="V855" s="40" t="str" cm="1">
        <f t="array" ref="V8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5" s="15" t="str">
        <f>_xlfn.LET(_xlpm.var,MitarbeiterFTE[[#This Row],[Name]]&amp;"|"&amp;MitarbeiterFTE[[#This Row],[Vorhaben]]&amp;"|"&amp;MitarbeiterFTE[[#This Row],[Monat]]&amp;"|"&amp;MitarbeiterFTE[[#This Row],[Jahr]], IF(_xlpm.var="|||","input missing",_xlpm.var))</f>
        <v>input missing</v>
      </c>
      <c r="AB855" s="15" t="e">
        <f>_xlfn.LET(
_xlpm.start,DATE(MitarbeiterFTE[[#This Row],[Jahr]],MitarbeiterFTE[[#This Row],[Monat]],1),
_xlpm.end,EOMONTH(_xlpm.start,0),
NETWORKDAYS(_xlpm.start,_xlpm.end))</f>
        <v>#NUM!</v>
      </c>
      <c r="AC855" s="318" t="e">
        <f>MitarbeiterFTE[[#This Row],[BWD]]-MitarbeiterFTE[[#This Row],[Sum Abwesend]]</f>
        <v>#NUM!</v>
      </c>
      <c r="AD855" s="318">
        <f>SUMIFS(MitarbeiterFTE[BWD],MitarbeiterFTE[Jahr],MitarbeiterFTE[[#This Row],[Jahr]],MitarbeiterFTE[Name],MitarbeiterFTE[[#This Row],[Name]])</f>
        <v>0</v>
      </c>
      <c r="AE855" s="318">
        <f>SUMIFS(MitarbeiterFTE[NWD],MitarbeiterFTE[Jahr],MitarbeiterFTE[[#This Row],[Jahr]],MitarbeiterFTE[Name],MitarbeiterFTE[[#This Row],[Name]])</f>
        <v>0</v>
      </c>
      <c r="AF855" s="15" t="str">
        <f>IF(MitarbeiterFTE[[#This Row],[HS]]="ja",2,IF(MitarbeiterFTE[[#This Row],[Tech]]="ja",1,IF(MitarbeiterFTE[[#This Row],[Sonst]]="ja",0,"input missing")))</f>
        <v>input missing</v>
      </c>
      <c r="AG855" s="130"/>
      <c r="AH855" s="117"/>
      <c r="AI855" s="408"/>
      <c r="AJ855" s="202"/>
      <c r="AK855" s="412"/>
      <c r="AL855" s="15" cm="1">
        <f t="array" ref="AL8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5" s="15" t="str">
        <f>IF(Table6[[#This Row],[FT/WE]]=2,"",Table6[[#This Row],[Name]]&amp;Table6[[#This Row],[Tag]])</f>
        <v/>
      </c>
      <c r="AN855" s="117"/>
      <c r="AP855" s="14" t="str">
        <f t="shared" si="28"/>
        <v/>
      </c>
      <c r="AQ855" s="14" t="str">
        <f t="shared" si="29"/>
        <v/>
      </c>
    </row>
    <row r="856" spans="1:43" ht="14.5">
      <c r="A856" s="117"/>
      <c r="B856" s="201"/>
      <c r="C856" s="209"/>
      <c r="D856" s="210"/>
      <c r="E856" s="131"/>
      <c r="F856" s="132"/>
      <c r="G856" s="131"/>
      <c r="H856" s="117"/>
      <c r="I856" s="201"/>
      <c r="J856" s="201"/>
      <c r="K856" s="202"/>
      <c r="L856" s="202"/>
      <c r="M856" s="202"/>
      <c r="N856" s="201"/>
      <c r="O856" s="201"/>
      <c r="P856" s="202"/>
      <c r="Q856" s="202"/>
      <c r="R856" s="207"/>
      <c r="S856" s="204" t="e">
        <f>_xlfn.LET(
_xlpm.ausLJ,_xlfn.XLOOKUP(MitarbeiterFTE[[#This Row],[Name]]&amp;"|"&amp;MitarbeiterFTE[[#This Row],[Jahr]]&amp;"|"&amp;MitarbeiterFTE[[#This Row],[Monat]],#REF!,#REF!,"not found",0,1),
IF(_xlpm.ausLJ="not found","input missing",_xlpm.ausLJ))</f>
        <v>#REF!</v>
      </c>
      <c r="T856" s="204" t="e">
        <f>_xlfn.LET(
_xlpm.ausLJ,_xlfn.XLOOKUP(MitarbeiterFTE[[#This Row],[Name]]&amp;"|"&amp;MitarbeiterFTE[[#This Row],[Jahr]]&amp;"|"&amp;MitarbeiterFTE[[#This Row],[Monat]],#REF!,#REF!,"not found",0,1),
IF(_xlpm.ausLJ="not found","input missing",_xlpm.ausLJ))</f>
        <v>#REF!</v>
      </c>
      <c r="U856" s="205"/>
      <c r="V856" s="40" t="str" cm="1">
        <f t="array" ref="V8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6" s="15" t="str">
        <f>_xlfn.LET(_xlpm.var,MitarbeiterFTE[[#This Row],[Name]]&amp;"|"&amp;MitarbeiterFTE[[#This Row],[Vorhaben]]&amp;"|"&amp;MitarbeiterFTE[[#This Row],[Monat]]&amp;"|"&amp;MitarbeiterFTE[[#This Row],[Jahr]], IF(_xlpm.var="|||","input missing",_xlpm.var))</f>
        <v>input missing</v>
      </c>
      <c r="AB856" s="15" t="e">
        <f>_xlfn.LET(
_xlpm.start,DATE(MitarbeiterFTE[[#This Row],[Jahr]],MitarbeiterFTE[[#This Row],[Monat]],1),
_xlpm.end,EOMONTH(_xlpm.start,0),
NETWORKDAYS(_xlpm.start,_xlpm.end))</f>
        <v>#NUM!</v>
      </c>
      <c r="AC856" s="318" t="e">
        <f>MitarbeiterFTE[[#This Row],[BWD]]-MitarbeiterFTE[[#This Row],[Sum Abwesend]]</f>
        <v>#NUM!</v>
      </c>
      <c r="AD856" s="318">
        <f>SUMIFS(MitarbeiterFTE[BWD],MitarbeiterFTE[Jahr],MitarbeiterFTE[[#This Row],[Jahr]],MitarbeiterFTE[Name],MitarbeiterFTE[[#This Row],[Name]])</f>
        <v>0</v>
      </c>
      <c r="AE856" s="318">
        <f>SUMIFS(MitarbeiterFTE[NWD],MitarbeiterFTE[Jahr],MitarbeiterFTE[[#This Row],[Jahr]],MitarbeiterFTE[Name],MitarbeiterFTE[[#This Row],[Name]])</f>
        <v>0</v>
      </c>
      <c r="AF856" s="15" t="str">
        <f>IF(MitarbeiterFTE[[#This Row],[HS]]="ja",2,IF(MitarbeiterFTE[[#This Row],[Tech]]="ja",1,IF(MitarbeiterFTE[[#This Row],[Sonst]]="ja",0,"input missing")))</f>
        <v>input missing</v>
      </c>
      <c r="AG856" s="130"/>
      <c r="AH856" s="117"/>
      <c r="AI856" s="408"/>
      <c r="AJ856" s="202"/>
      <c r="AK856" s="412"/>
      <c r="AL856" s="15" cm="1">
        <f t="array" ref="AL8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6" s="15" t="str">
        <f>IF(Table6[[#This Row],[FT/WE]]=2,"",Table6[[#This Row],[Name]]&amp;Table6[[#This Row],[Tag]])</f>
        <v/>
      </c>
      <c r="AN856" s="117"/>
      <c r="AP856" s="14" t="str">
        <f t="shared" si="28"/>
        <v/>
      </c>
      <c r="AQ856" s="14" t="str">
        <f t="shared" si="29"/>
        <v/>
      </c>
    </row>
    <row r="857" spans="1:43" ht="14.5">
      <c r="A857" s="117"/>
      <c r="B857" s="201"/>
      <c r="C857" s="209"/>
      <c r="D857" s="210"/>
      <c r="E857" s="131"/>
      <c r="F857" s="132"/>
      <c r="G857" s="131"/>
      <c r="H857" s="117"/>
      <c r="I857" s="201"/>
      <c r="J857" s="201"/>
      <c r="K857" s="202"/>
      <c r="L857" s="202"/>
      <c r="M857" s="202"/>
      <c r="N857" s="201"/>
      <c r="O857" s="201"/>
      <c r="P857" s="202"/>
      <c r="Q857" s="202"/>
      <c r="R857" s="207"/>
      <c r="S857" s="204" t="e">
        <f>_xlfn.LET(
_xlpm.ausLJ,_xlfn.XLOOKUP(MitarbeiterFTE[[#This Row],[Name]]&amp;"|"&amp;MitarbeiterFTE[[#This Row],[Jahr]]&amp;"|"&amp;MitarbeiterFTE[[#This Row],[Monat]],#REF!,#REF!,"not found",0,1),
IF(_xlpm.ausLJ="not found","input missing",_xlpm.ausLJ))</f>
        <v>#REF!</v>
      </c>
      <c r="T857" s="204" t="e">
        <f>_xlfn.LET(
_xlpm.ausLJ,_xlfn.XLOOKUP(MitarbeiterFTE[[#This Row],[Name]]&amp;"|"&amp;MitarbeiterFTE[[#This Row],[Jahr]]&amp;"|"&amp;MitarbeiterFTE[[#This Row],[Monat]],#REF!,#REF!,"not found",0,1),
IF(_xlpm.ausLJ="not found","input missing",_xlpm.ausLJ))</f>
        <v>#REF!</v>
      </c>
      <c r="U857" s="205"/>
      <c r="V857" s="40" t="str" cm="1">
        <f t="array" ref="V8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7" s="15" t="str">
        <f>_xlfn.LET(_xlpm.var,MitarbeiterFTE[[#This Row],[Name]]&amp;"|"&amp;MitarbeiterFTE[[#This Row],[Vorhaben]]&amp;"|"&amp;MitarbeiterFTE[[#This Row],[Monat]]&amp;"|"&amp;MitarbeiterFTE[[#This Row],[Jahr]], IF(_xlpm.var="|||","input missing",_xlpm.var))</f>
        <v>input missing</v>
      </c>
      <c r="AB857" s="15" t="e">
        <f>_xlfn.LET(
_xlpm.start,DATE(MitarbeiterFTE[[#This Row],[Jahr]],MitarbeiterFTE[[#This Row],[Monat]],1),
_xlpm.end,EOMONTH(_xlpm.start,0),
NETWORKDAYS(_xlpm.start,_xlpm.end))</f>
        <v>#NUM!</v>
      </c>
      <c r="AC857" s="318" t="e">
        <f>MitarbeiterFTE[[#This Row],[BWD]]-MitarbeiterFTE[[#This Row],[Sum Abwesend]]</f>
        <v>#NUM!</v>
      </c>
      <c r="AD857" s="318">
        <f>SUMIFS(MitarbeiterFTE[BWD],MitarbeiterFTE[Jahr],MitarbeiterFTE[[#This Row],[Jahr]],MitarbeiterFTE[Name],MitarbeiterFTE[[#This Row],[Name]])</f>
        <v>0</v>
      </c>
      <c r="AE857" s="318">
        <f>SUMIFS(MitarbeiterFTE[NWD],MitarbeiterFTE[Jahr],MitarbeiterFTE[[#This Row],[Jahr]],MitarbeiterFTE[Name],MitarbeiterFTE[[#This Row],[Name]])</f>
        <v>0</v>
      </c>
      <c r="AF857" s="15" t="str">
        <f>IF(MitarbeiterFTE[[#This Row],[HS]]="ja",2,IF(MitarbeiterFTE[[#This Row],[Tech]]="ja",1,IF(MitarbeiterFTE[[#This Row],[Sonst]]="ja",0,"input missing")))</f>
        <v>input missing</v>
      </c>
      <c r="AG857" s="130"/>
      <c r="AH857" s="117"/>
      <c r="AI857" s="408"/>
      <c r="AJ857" s="202"/>
      <c r="AK857" s="412"/>
      <c r="AL857" s="15" cm="1">
        <f t="array" ref="AL8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7" s="15" t="str">
        <f>IF(Table6[[#This Row],[FT/WE]]=2,"",Table6[[#This Row],[Name]]&amp;Table6[[#This Row],[Tag]])</f>
        <v/>
      </c>
      <c r="AN857" s="117"/>
      <c r="AP857" s="14" t="str">
        <f t="shared" si="28"/>
        <v/>
      </c>
      <c r="AQ857" s="14" t="str">
        <f t="shared" si="29"/>
        <v/>
      </c>
    </row>
    <row r="858" spans="1:43" ht="14.5">
      <c r="A858" s="117"/>
      <c r="B858" s="201"/>
      <c r="C858" s="209"/>
      <c r="D858" s="210"/>
      <c r="E858" s="131"/>
      <c r="F858" s="132"/>
      <c r="G858" s="131"/>
      <c r="H858" s="117"/>
      <c r="I858" s="201"/>
      <c r="J858" s="201"/>
      <c r="K858" s="202"/>
      <c r="L858" s="202"/>
      <c r="M858" s="202"/>
      <c r="N858" s="201"/>
      <c r="O858" s="201"/>
      <c r="P858" s="202"/>
      <c r="Q858" s="202"/>
      <c r="R858" s="207"/>
      <c r="S858" s="204" t="e">
        <f>_xlfn.LET(
_xlpm.ausLJ,_xlfn.XLOOKUP(MitarbeiterFTE[[#This Row],[Name]]&amp;"|"&amp;MitarbeiterFTE[[#This Row],[Jahr]]&amp;"|"&amp;MitarbeiterFTE[[#This Row],[Monat]],#REF!,#REF!,"not found",0,1),
IF(_xlpm.ausLJ="not found","input missing",_xlpm.ausLJ))</f>
        <v>#REF!</v>
      </c>
      <c r="T858" s="204" t="e">
        <f>_xlfn.LET(
_xlpm.ausLJ,_xlfn.XLOOKUP(MitarbeiterFTE[[#This Row],[Name]]&amp;"|"&amp;MitarbeiterFTE[[#This Row],[Jahr]]&amp;"|"&amp;MitarbeiterFTE[[#This Row],[Monat]],#REF!,#REF!,"not found",0,1),
IF(_xlpm.ausLJ="not found","input missing",_xlpm.ausLJ))</f>
        <v>#REF!</v>
      </c>
      <c r="U858" s="205"/>
      <c r="V858" s="40" t="str" cm="1">
        <f t="array" ref="V8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8" s="15" t="str">
        <f>_xlfn.LET(_xlpm.var,MitarbeiterFTE[[#This Row],[Name]]&amp;"|"&amp;MitarbeiterFTE[[#This Row],[Vorhaben]]&amp;"|"&amp;MitarbeiterFTE[[#This Row],[Monat]]&amp;"|"&amp;MitarbeiterFTE[[#This Row],[Jahr]], IF(_xlpm.var="|||","input missing",_xlpm.var))</f>
        <v>input missing</v>
      </c>
      <c r="AB858" s="15" t="e">
        <f>_xlfn.LET(
_xlpm.start,DATE(MitarbeiterFTE[[#This Row],[Jahr]],MitarbeiterFTE[[#This Row],[Monat]],1),
_xlpm.end,EOMONTH(_xlpm.start,0),
NETWORKDAYS(_xlpm.start,_xlpm.end))</f>
        <v>#NUM!</v>
      </c>
      <c r="AC858" s="318" t="e">
        <f>MitarbeiterFTE[[#This Row],[BWD]]-MitarbeiterFTE[[#This Row],[Sum Abwesend]]</f>
        <v>#NUM!</v>
      </c>
      <c r="AD858" s="318">
        <f>SUMIFS(MitarbeiterFTE[BWD],MitarbeiterFTE[Jahr],MitarbeiterFTE[[#This Row],[Jahr]],MitarbeiterFTE[Name],MitarbeiterFTE[[#This Row],[Name]])</f>
        <v>0</v>
      </c>
      <c r="AE858" s="318">
        <f>SUMIFS(MitarbeiterFTE[NWD],MitarbeiterFTE[Jahr],MitarbeiterFTE[[#This Row],[Jahr]],MitarbeiterFTE[Name],MitarbeiterFTE[[#This Row],[Name]])</f>
        <v>0</v>
      </c>
      <c r="AF858" s="15" t="str">
        <f>IF(MitarbeiterFTE[[#This Row],[HS]]="ja",2,IF(MitarbeiterFTE[[#This Row],[Tech]]="ja",1,IF(MitarbeiterFTE[[#This Row],[Sonst]]="ja",0,"input missing")))</f>
        <v>input missing</v>
      </c>
      <c r="AG858" s="130"/>
      <c r="AH858" s="117"/>
      <c r="AI858" s="408"/>
      <c r="AJ858" s="202"/>
      <c r="AK858" s="412"/>
      <c r="AL858" s="15" cm="1">
        <f t="array" ref="AL8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8" s="15" t="str">
        <f>IF(Table6[[#This Row],[FT/WE]]=2,"",Table6[[#This Row],[Name]]&amp;Table6[[#This Row],[Tag]])</f>
        <v/>
      </c>
      <c r="AN858" s="117"/>
      <c r="AP858" s="14" t="str">
        <f t="shared" si="28"/>
        <v/>
      </c>
      <c r="AQ858" s="14" t="str">
        <f t="shared" si="29"/>
        <v/>
      </c>
    </row>
    <row r="859" spans="1:43" ht="14.5">
      <c r="A859" s="117"/>
      <c r="B859" s="201"/>
      <c r="C859" s="209"/>
      <c r="D859" s="210"/>
      <c r="E859" s="131"/>
      <c r="F859" s="132"/>
      <c r="G859" s="131"/>
      <c r="H859" s="117"/>
      <c r="I859" s="201"/>
      <c r="J859" s="201"/>
      <c r="K859" s="202"/>
      <c r="L859" s="202"/>
      <c r="M859" s="202"/>
      <c r="N859" s="201"/>
      <c r="O859" s="201"/>
      <c r="P859" s="202"/>
      <c r="Q859" s="202"/>
      <c r="R859" s="207"/>
      <c r="S859" s="204" t="e">
        <f>_xlfn.LET(
_xlpm.ausLJ,_xlfn.XLOOKUP(MitarbeiterFTE[[#This Row],[Name]]&amp;"|"&amp;MitarbeiterFTE[[#This Row],[Jahr]]&amp;"|"&amp;MitarbeiterFTE[[#This Row],[Monat]],#REF!,#REF!,"not found",0,1),
IF(_xlpm.ausLJ="not found","input missing",_xlpm.ausLJ))</f>
        <v>#REF!</v>
      </c>
      <c r="T859" s="204" t="e">
        <f>_xlfn.LET(
_xlpm.ausLJ,_xlfn.XLOOKUP(MitarbeiterFTE[[#This Row],[Name]]&amp;"|"&amp;MitarbeiterFTE[[#This Row],[Jahr]]&amp;"|"&amp;MitarbeiterFTE[[#This Row],[Monat]],#REF!,#REF!,"not found",0,1),
IF(_xlpm.ausLJ="not found","input missing",_xlpm.ausLJ))</f>
        <v>#REF!</v>
      </c>
      <c r="U859" s="205"/>
      <c r="V859" s="40" t="str" cm="1">
        <f t="array" ref="V8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59" s="15" t="str">
        <f>_xlfn.LET(_xlpm.var,MitarbeiterFTE[[#This Row],[Name]]&amp;"|"&amp;MitarbeiterFTE[[#This Row],[Vorhaben]]&amp;"|"&amp;MitarbeiterFTE[[#This Row],[Monat]]&amp;"|"&amp;MitarbeiterFTE[[#This Row],[Jahr]], IF(_xlpm.var="|||","input missing",_xlpm.var))</f>
        <v>input missing</v>
      </c>
      <c r="AB859" s="15" t="e">
        <f>_xlfn.LET(
_xlpm.start,DATE(MitarbeiterFTE[[#This Row],[Jahr]],MitarbeiterFTE[[#This Row],[Monat]],1),
_xlpm.end,EOMONTH(_xlpm.start,0),
NETWORKDAYS(_xlpm.start,_xlpm.end))</f>
        <v>#NUM!</v>
      </c>
      <c r="AC859" s="318" t="e">
        <f>MitarbeiterFTE[[#This Row],[BWD]]-MitarbeiterFTE[[#This Row],[Sum Abwesend]]</f>
        <v>#NUM!</v>
      </c>
      <c r="AD859" s="318">
        <f>SUMIFS(MitarbeiterFTE[BWD],MitarbeiterFTE[Jahr],MitarbeiterFTE[[#This Row],[Jahr]],MitarbeiterFTE[Name],MitarbeiterFTE[[#This Row],[Name]])</f>
        <v>0</v>
      </c>
      <c r="AE859" s="318">
        <f>SUMIFS(MitarbeiterFTE[NWD],MitarbeiterFTE[Jahr],MitarbeiterFTE[[#This Row],[Jahr]],MitarbeiterFTE[Name],MitarbeiterFTE[[#This Row],[Name]])</f>
        <v>0</v>
      </c>
      <c r="AF859" s="15" t="str">
        <f>IF(MitarbeiterFTE[[#This Row],[HS]]="ja",2,IF(MitarbeiterFTE[[#This Row],[Tech]]="ja",1,IF(MitarbeiterFTE[[#This Row],[Sonst]]="ja",0,"input missing")))</f>
        <v>input missing</v>
      </c>
      <c r="AG859" s="130"/>
      <c r="AH859" s="117"/>
      <c r="AI859" s="408"/>
      <c r="AJ859" s="202"/>
      <c r="AK859" s="412"/>
      <c r="AL859" s="15" cm="1">
        <f t="array" ref="AL8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59" s="15" t="str">
        <f>IF(Table6[[#This Row],[FT/WE]]=2,"",Table6[[#This Row],[Name]]&amp;Table6[[#This Row],[Tag]])</f>
        <v/>
      </c>
      <c r="AN859" s="117"/>
      <c r="AP859" s="14" t="str">
        <f t="shared" si="28"/>
        <v/>
      </c>
      <c r="AQ859" s="14" t="str">
        <f t="shared" si="29"/>
        <v/>
      </c>
    </row>
    <row r="860" spans="1:43" ht="14.5">
      <c r="A860" s="117"/>
      <c r="B860" s="201"/>
      <c r="C860" s="209"/>
      <c r="D860" s="210"/>
      <c r="E860" s="131"/>
      <c r="F860" s="132"/>
      <c r="G860" s="131"/>
      <c r="H860" s="117"/>
      <c r="I860" s="201"/>
      <c r="J860" s="201"/>
      <c r="K860" s="202"/>
      <c r="L860" s="202"/>
      <c r="M860" s="202"/>
      <c r="N860" s="201"/>
      <c r="O860" s="201"/>
      <c r="P860" s="202"/>
      <c r="Q860" s="202"/>
      <c r="R860" s="207"/>
      <c r="S860" s="204" t="e">
        <f>_xlfn.LET(
_xlpm.ausLJ,_xlfn.XLOOKUP(MitarbeiterFTE[[#This Row],[Name]]&amp;"|"&amp;MitarbeiterFTE[[#This Row],[Jahr]]&amp;"|"&amp;MitarbeiterFTE[[#This Row],[Monat]],#REF!,#REF!,"not found",0,1),
IF(_xlpm.ausLJ="not found","input missing",_xlpm.ausLJ))</f>
        <v>#REF!</v>
      </c>
      <c r="T860" s="204" t="e">
        <f>_xlfn.LET(
_xlpm.ausLJ,_xlfn.XLOOKUP(MitarbeiterFTE[[#This Row],[Name]]&amp;"|"&amp;MitarbeiterFTE[[#This Row],[Jahr]]&amp;"|"&amp;MitarbeiterFTE[[#This Row],[Monat]],#REF!,#REF!,"not found",0,1),
IF(_xlpm.ausLJ="not found","input missing",_xlpm.ausLJ))</f>
        <v>#REF!</v>
      </c>
      <c r="U860" s="205"/>
      <c r="V860" s="40" t="str" cm="1">
        <f t="array" ref="V8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0" s="15" t="str">
        <f>_xlfn.LET(_xlpm.var,MitarbeiterFTE[[#This Row],[Name]]&amp;"|"&amp;MitarbeiterFTE[[#This Row],[Vorhaben]]&amp;"|"&amp;MitarbeiterFTE[[#This Row],[Monat]]&amp;"|"&amp;MitarbeiterFTE[[#This Row],[Jahr]], IF(_xlpm.var="|||","input missing",_xlpm.var))</f>
        <v>input missing</v>
      </c>
      <c r="AB860" s="15" t="e">
        <f>_xlfn.LET(
_xlpm.start,DATE(MitarbeiterFTE[[#This Row],[Jahr]],MitarbeiterFTE[[#This Row],[Monat]],1),
_xlpm.end,EOMONTH(_xlpm.start,0),
NETWORKDAYS(_xlpm.start,_xlpm.end))</f>
        <v>#NUM!</v>
      </c>
      <c r="AC860" s="318" t="e">
        <f>MitarbeiterFTE[[#This Row],[BWD]]-MitarbeiterFTE[[#This Row],[Sum Abwesend]]</f>
        <v>#NUM!</v>
      </c>
      <c r="AD860" s="318">
        <f>SUMIFS(MitarbeiterFTE[BWD],MitarbeiterFTE[Jahr],MitarbeiterFTE[[#This Row],[Jahr]],MitarbeiterFTE[Name],MitarbeiterFTE[[#This Row],[Name]])</f>
        <v>0</v>
      </c>
      <c r="AE860" s="318">
        <f>SUMIFS(MitarbeiterFTE[NWD],MitarbeiterFTE[Jahr],MitarbeiterFTE[[#This Row],[Jahr]],MitarbeiterFTE[Name],MitarbeiterFTE[[#This Row],[Name]])</f>
        <v>0</v>
      </c>
      <c r="AF860" s="15" t="str">
        <f>IF(MitarbeiterFTE[[#This Row],[HS]]="ja",2,IF(MitarbeiterFTE[[#This Row],[Tech]]="ja",1,IF(MitarbeiterFTE[[#This Row],[Sonst]]="ja",0,"input missing")))</f>
        <v>input missing</v>
      </c>
      <c r="AG860" s="130"/>
      <c r="AH860" s="117"/>
      <c r="AI860" s="408"/>
      <c r="AJ860" s="202"/>
      <c r="AK860" s="412"/>
      <c r="AL860" s="15" cm="1">
        <f t="array" ref="AL8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0" s="15" t="str">
        <f>IF(Table6[[#This Row],[FT/WE]]=2,"",Table6[[#This Row],[Name]]&amp;Table6[[#This Row],[Tag]])</f>
        <v/>
      </c>
      <c r="AN860" s="117"/>
      <c r="AP860" s="14" t="str">
        <f t="shared" si="28"/>
        <v/>
      </c>
      <c r="AQ860" s="14" t="str">
        <f t="shared" si="29"/>
        <v/>
      </c>
    </row>
    <row r="861" spans="1:43" ht="14.5">
      <c r="A861" s="117"/>
      <c r="B861" s="201"/>
      <c r="C861" s="209"/>
      <c r="D861" s="210"/>
      <c r="E861" s="131"/>
      <c r="F861" s="132"/>
      <c r="G861" s="131"/>
      <c r="H861" s="117"/>
      <c r="I861" s="201"/>
      <c r="J861" s="201"/>
      <c r="K861" s="202"/>
      <c r="L861" s="202"/>
      <c r="M861" s="202"/>
      <c r="N861" s="201"/>
      <c r="O861" s="201"/>
      <c r="P861" s="202"/>
      <c r="Q861" s="202"/>
      <c r="R861" s="207"/>
      <c r="S861" s="204" t="e">
        <f>_xlfn.LET(
_xlpm.ausLJ,_xlfn.XLOOKUP(MitarbeiterFTE[[#This Row],[Name]]&amp;"|"&amp;MitarbeiterFTE[[#This Row],[Jahr]]&amp;"|"&amp;MitarbeiterFTE[[#This Row],[Monat]],#REF!,#REF!,"not found",0,1),
IF(_xlpm.ausLJ="not found","input missing",_xlpm.ausLJ))</f>
        <v>#REF!</v>
      </c>
      <c r="T861" s="204" t="e">
        <f>_xlfn.LET(
_xlpm.ausLJ,_xlfn.XLOOKUP(MitarbeiterFTE[[#This Row],[Name]]&amp;"|"&amp;MitarbeiterFTE[[#This Row],[Jahr]]&amp;"|"&amp;MitarbeiterFTE[[#This Row],[Monat]],#REF!,#REF!,"not found",0,1),
IF(_xlpm.ausLJ="not found","input missing",_xlpm.ausLJ))</f>
        <v>#REF!</v>
      </c>
      <c r="U861" s="205"/>
      <c r="V861" s="40" t="str" cm="1">
        <f t="array" ref="V8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1" s="15" t="str">
        <f>_xlfn.LET(_xlpm.var,MitarbeiterFTE[[#This Row],[Name]]&amp;"|"&amp;MitarbeiterFTE[[#This Row],[Vorhaben]]&amp;"|"&amp;MitarbeiterFTE[[#This Row],[Monat]]&amp;"|"&amp;MitarbeiterFTE[[#This Row],[Jahr]], IF(_xlpm.var="|||","input missing",_xlpm.var))</f>
        <v>input missing</v>
      </c>
      <c r="AB861" s="15" t="e">
        <f>_xlfn.LET(
_xlpm.start,DATE(MitarbeiterFTE[[#This Row],[Jahr]],MitarbeiterFTE[[#This Row],[Monat]],1),
_xlpm.end,EOMONTH(_xlpm.start,0),
NETWORKDAYS(_xlpm.start,_xlpm.end))</f>
        <v>#NUM!</v>
      </c>
      <c r="AC861" s="318" t="e">
        <f>MitarbeiterFTE[[#This Row],[BWD]]-MitarbeiterFTE[[#This Row],[Sum Abwesend]]</f>
        <v>#NUM!</v>
      </c>
      <c r="AD861" s="318">
        <f>SUMIFS(MitarbeiterFTE[BWD],MitarbeiterFTE[Jahr],MitarbeiterFTE[[#This Row],[Jahr]],MitarbeiterFTE[Name],MitarbeiterFTE[[#This Row],[Name]])</f>
        <v>0</v>
      </c>
      <c r="AE861" s="318">
        <f>SUMIFS(MitarbeiterFTE[NWD],MitarbeiterFTE[Jahr],MitarbeiterFTE[[#This Row],[Jahr]],MitarbeiterFTE[Name],MitarbeiterFTE[[#This Row],[Name]])</f>
        <v>0</v>
      </c>
      <c r="AF861" s="15" t="str">
        <f>IF(MitarbeiterFTE[[#This Row],[HS]]="ja",2,IF(MitarbeiterFTE[[#This Row],[Tech]]="ja",1,IF(MitarbeiterFTE[[#This Row],[Sonst]]="ja",0,"input missing")))</f>
        <v>input missing</v>
      </c>
      <c r="AG861" s="130"/>
      <c r="AH861" s="117"/>
      <c r="AI861" s="408"/>
      <c r="AJ861" s="202"/>
      <c r="AK861" s="412"/>
      <c r="AL861" s="15" cm="1">
        <f t="array" ref="AL8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1" s="15" t="str">
        <f>IF(Table6[[#This Row],[FT/WE]]=2,"",Table6[[#This Row],[Name]]&amp;Table6[[#This Row],[Tag]])</f>
        <v/>
      </c>
      <c r="AN861" s="117"/>
      <c r="AP861" s="14" t="str">
        <f t="shared" si="28"/>
        <v/>
      </c>
      <c r="AQ861" s="14" t="str">
        <f t="shared" si="29"/>
        <v/>
      </c>
    </row>
    <row r="862" spans="1:43" ht="14.5">
      <c r="A862" s="117"/>
      <c r="B862" s="201"/>
      <c r="C862" s="209"/>
      <c r="D862" s="210"/>
      <c r="E862" s="131"/>
      <c r="F862" s="132"/>
      <c r="G862" s="131"/>
      <c r="H862" s="117"/>
      <c r="I862" s="201"/>
      <c r="J862" s="201"/>
      <c r="K862" s="202"/>
      <c r="L862" s="202"/>
      <c r="M862" s="202"/>
      <c r="N862" s="201"/>
      <c r="O862" s="201"/>
      <c r="P862" s="202"/>
      <c r="Q862" s="202"/>
      <c r="R862" s="207"/>
      <c r="S862" s="204" t="e">
        <f>_xlfn.LET(
_xlpm.ausLJ,_xlfn.XLOOKUP(MitarbeiterFTE[[#This Row],[Name]]&amp;"|"&amp;MitarbeiterFTE[[#This Row],[Jahr]]&amp;"|"&amp;MitarbeiterFTE[[#This Row],[Monat]],#REF!,#REF!,"not found",0,1),
IF(_xlpm.ausLJ="not found","input missing",_xlpm.ausLJ))</f>
        <v>#REF!</v>
      </c>
      <c r="T862" s="204" t="e">
        <f>_xlfn.LET(
_xlpm.ausLJ,_xlfn.XLOOKUP(MitarbeiterFTE[[#This Row],[Name]]&amp;"|"&amp;MitarbeiterFTE[[#This Row],[Jahr]]&amp;"|"&amp;MitarbeiterFTE[[#This Row],[Monat]],#REF!,#REF!,"not found",0,1),
IF(_xlpm.ausLJ="not found","input missing",_xlpm.ausLJ))</f>
        <v>#REF!</v>
      </c>
      <c r="U862" s="205"/>
      <c r="V862" s="40" t="str" cm="1">
        <f t="array" ref="V8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2" s="15" t="str">
        <f>_xlfn.LET(_xlpm.var,MitarbeiterFTE[[#This Row],[Name]]&amp;"|"&amp;MitarbeiterFTE[[#This Row],[Vorhaben]]&amp;"|"&amp;MitarbeiterFTE[[#This Row],[Monat]]&amp;"|"&amp;MitarbeiterFTE[[#This Row],[Jahr]], IF(_xlpm.var="|||","input missing",_xlpm.var))</f>
        <v>input missing</v>
      </c>
      <c r="AB862" s="15" t="e">
        <f>_xlfn.LET(
_xlpm.start,DATE(MitarbeiterFTE[[#This Row],[Jahr]],MitarbeiterFTE[[#This Row],[Monat]],1),
_xlpm.end,EOMONTH(_xlpm.start,0),
NETWORKDAYS(_xlpm.start,_xlpm.end))</f>
        <v>#NUM!</v>
      </c>
      <c r="AC862" s="318" t="e">
        <f>MitarbeiterFTE[[#This Row],[BWD]]-MitarbeiterFTE[[#This Row],[Sum Abwesend]]</f>
        <v>#NUM!</v>
      </c>
      <c r="AD862" s="318">
        <f>SUMIFS(MitarbeiterFTE[BWD],MitarbeiterFTE[Jahr],MitarbeiterFTE[[#This Row],[Jahr]],MitarbeiterFTE[Name],MitarbeiterFTE[[#This Row],[Name]])</f>
        <v>0</v>
      </c>
      <c r="AE862" s="318">
        <f>SUMIFS(MitarbeiterFTE[NWD],MitarbeiterFTE[Jahr],MitarbeiterFTE[[#This Row],[Jahr]],MitarbeiterFTE[Name],MitarbeiterFTE[[#This Row],[Name]])</f>
        <v>0</v>
      </c>
      <c r="AF862" s="15" t="str">
        <f>IF(MitarbeiterFTE[[#This Row],[HS]]="ja",2,IF(MitarbeiterFTE[[#This Row],[Tech]]="ja",1,IF(MitarbeiterFTE[[#This Row],[Sonst]]="ja",0,"input missing")))</f>
        <v>input missing</v>
      </c>
      <c r="AG862" s="130"/>
      <c r="AH862" s="117"/>
      <c r="AI862" s="408"/>
      <c r="AJ862" s="202"/>
      <c r="AK862" s="412"/>
      <c r="AL862" s="15" cm="1">
        <f t="array" ref="AL8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2" s="15" t="str">
        <f>IF(Table6[[#This Row],[FT/WE]]=2,"",Table6[[#This Row],[Name]]&amp;Table6[[#This Row],[Tag]])</f>
        <v/>
      </c>
      <c r="AN862" s="117"/>
      <c r="AP862" s="14" t="str">
        <f t="shared" si="28"/>
        <v/>
      </c>
      <c r="AQ862" s="14" t="str">
        <f t="shared" si="29"/>
        <v/>
      </c>
    </row>
    <row r="863" spans="1:43" ht="14.5">
      <c r="A863" s="117"/>
      <c r="B863" s="201"/>
      <c r="C863" s="209"/>
      <c r="D863" s="210"/>
      <c r="E863" s="131"/>
      <c r="F863" s="132"/>
      <c r="G863" s="131"/>
      <c r="H863" s="117"/>
      <c r="I863" s="201"/>
      <c r="J863" s="201"/>
      <c r="K863" s="202"/>
      <c r="L863" s="202"/>
      <c r="M863" s="202"/>
      <c r="N863" s="201"/>
      <c r="O863" s="201"/>
      <c r="P863" s="202"/>
      <c r="Q863" s="202"/>
      <c r="R863" s="207"/>
      <c r="S863" s="204" t="e">
        <f>_xlfn.LET(
_xlpm.ausLJ,_xlfn.XLOOKUP(MitarbeiterFTE[[#This Row],[Name]]&amp;"|"&amp;MitarbeiterFTE[[#This Row],[Jahr]]&amp;"|"&amp;MitarbeiterFTE[[#This Row],[Monat]],#REF!,#REF!,"not found",0,1),
IF(_xlpm.ausLJ="not found","input missing",_xlpm.ausLJ))</f>
        <v>#REF!</v>
      </c>
      <c r="T863" s="204" t="e">
        <f>_xlfn.LET(
_xlpm.ausLJ,_xlfn.XLOOKUP(MitarbeiterFTE[[#This Row],[Name]]&amp;"|"&amp;MitarbeiterFTE[[#This Row],[Jahr]]&amp;"|"&amp;MitarbeiterFTE[[#This Row],[Monat]],#REF!,#REF!,"not found",0,1),
IF(_xlpm.ausLJ="not found","input missing",_xlpm.ausLJ))</f>
        <v>#REF!</v>
      </c>
      <c r="U863" s="205"/>
      <c r="V863" s="40" t="str" cm="1">
        <f t="array" ref="V8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3" s="15" t="str">
        <f>_xlfn.LET(_xlpm.var,MitarbeiterFTE[[#This Row],[Name]]&amp;"|"&amp;MitarbeiterFTE[[#This Row],[Vorhaben]]&amp;"|"&amp;MitarbeiterFTE[[#This Row],[Monat]]&amp;"|"&amp;MitarbeiterFTE[[#This Row],[Jahr]], IF(_xlpm.var="|||","input missing",_xlpm.var))</f>
        <v>input missing</v>
      </c>
      <c r="AB863" s="15" t="e">
        <f>_xlfn.LET(
_xlpm.start,DATE(MitarbeiterFTE[[#This Row],[Jahr]],MitarbeiterFTE[[#This Row],[Monat]],1),
_xlpm.end,EOMONTH(_xlpm.start,0),
NETWORKDAYS(_xlpm.start,_xlpm.end))</f>
        <v>#NUM!</v>
      </c>
      <c r="AC863" s="318" t="e">
        <f>MitarbeiterFTE[[#This Row],[BWD]]-MitarbeiterFTE[[#This Row],[Sum Abwesend]]</f>
        <v>#NUM!</v>
      </c>
      <c r="AD863" s="318">
        <f>SUMIFS(MitarbeiterFTE[BWD],MitarbeiterFTE[Jahr],MitarbeiterFTE[[#This Row],[Jahr]],MitarbeiterFTE[Name],MitarbeiterFTE[[#This Row],[Name]])</f>
        <v>0</v>
      </c>
      <c r="AE863" s="318">
        <f>SUMIFS(MitarbeiterFTE[NWD],MitarbeiterFTE[Jahr],MitarbeiterFTE[[#This Row],[Jahr]],MitarbeiterFTE[Name],MitarbeiterFTE[[#This Row],[Name]])</f>
        <v>0</v>
      </c>
      <c r="AF863" s="15" t="str">
        <f>IF(MitarbeiterFTE[[#This Row],[HS]]="ja",2,IF(MitarbeiterFTE[[#This Row],[Tech]]="ja",1,IF(MitarbeiterFTE[[#This Row],[Sonst]]="ja",0,"input missing")))</f>
        <v>input missing</v>
      </c>
      <c r="AG863" s="130"/>
      <c r="AH863" s="117"/>
      <c r="AI863" s="408"/>
      <c r="AJ863" s="202"/>
      <c r="AK863" s="412"/>
      <c r="AL863" s="15" cm="1">
        <f t="array" ref="AL8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3" s="15" t="str">
        <f>IF(Table6[[#This Row],[FT/WE]]=2,"",Table6[[#This Row],[Name]]&amp;Table6[[#This Row],[Tag]])</f>
        <v/>
      </c>
      <c r="AN863" s="117"/>
      <c r="AP863" s="14" t="str">
        <f t="shared" si="28"/>
        <v/>
      </c>
      <c r="AQ863" s="14" t="str">
        <f t="shared" si="29"/>
        <v/>
      </c>
    </row>
    <row r="864" spans="1:43" ht="14.5">
      <c r="A864" s="117"/>
      <c r="B864" s="201"/>
      <c r="C864" s="209"/>
      <c r="D864" s="210"/>
      <c r="E864" s="131"/>
      <c r="F864" s="132"/>
      <c r="G864" s="131"/>
      <c r="H864" s="117"/>
      <c r="I864" s="201"/>
      <c r="J864" s="201"/>
      <c r="K864" s="202"/>
      <c r="L864" s="202"/>
      <c r="M864" s="202"/>
      <c r="N864" s="201"/>
      <c r="O864" s="201"/>
      <c r="P864" s="202"/>
      <c r="Q864" s="202"/>
      <c r="R864" s="207"/>
      <c r="S864" s="204" t="e">
        <f>_xlfn.LET(
_xlpm.ausLJ,_xlfn.XLOOKUP(MitarbeiterFTE[[#This Row],[Name]]&amp;"|"&amp;MitarbeiterFTE[[#This Row],[Jahr]]&amp;"|"&amp;MitarbeiterFTE[[#This Row],[Monat]],#REF!,#REF!,"not found",0,1),
IF(_xlpm.ausLJ="not found","input missing",_xlpm.ausLJ))</f>
        <v>#REF!</v>
      </c>
      <c r="T864" s="204" t="e">
        <f>_xlfn.LET(
_xlpm.ausLJ,_xlfn.XLOOKUP(MitarbeiterFTE[[#This Row],[Name]]&amp;"|"&amp;MitarbeiterFTE[[#This Row],[Jahr]]&amp;"|"&amp;MitarbeiterFTE[[#This Row],[Monat]],#REF!,#REF!,"not found",0,1),
IF(_xlpm.ausLJ="not found","input missing",_xlpm.ausLJ))</f>
        <v>#REF!</v>
      </c>
      <c r="U864" s="205"/>
      <c r="V864" s="40" t="str" cm="1">
        <f t="array" ref="V8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4" s="15" t="str">
        <f>_xlfn.LET(_xlpm.var,MitarbeiterFTE[[#This Row],[Name]]&amp;"|"&amp;MitarbeiterFTE[[#This Row],[Vorhaben]]&amp;"|"&amp;MitarbeiterFTE[[#This Row],[Monat]]&amp;"|"&amp;MitarbeiterFTE[[#This Row],[Jahr]], IF(_xlpm.var="|||","input missing",_xlpm.var))</f>
        <v>input missing</v>
      </c>
      <c r="AB864" s="15" t="e">
        <f>_xlfn.LET(
_xlpm.start,DATE(MitarbeiterFTE[[#This Row],[Jahr]],MitarbeiterFTE[[#This Row],[Monat]],1),
_xlpm.end,EOMONTH(_xlpm.start,0),
NETWORKDAYS(_xlpm.start,_xlpm.end))</f>
        <v>#NUM!</v>
      </c>
      <c r="AC864" s="318" t="e">
        <f>MitarbeiterFTE[[#This Row],[BWD]]-MitarbeiterFTE[[#This Row],[Sum Abwesend]]</f>
        <v>#NUM!</v>
      </c>
      <c r="AD864" s="318">
        <f>SUMIFS(MitarbeiterFTE[BWD],MitarbeiterFTE[Jahr],MitarbeiterFTE[[#This Row],[Jahr]],MitarbeiterFTE[Name],MitarbeiterFTE[[#This Row],[Name]])</f>
        <v>0</v>
      </c>
      <c r="AE864" s="318">
        <f>SUMIFS(MitarbeiterFTE[NWD],MitarbeiterFTE[Jahr],MitarbeiterFTE[[#This Row],[Jahr]],MitarbeiterFTE[Name],MitarbeiterFTE[[#This Row],[Name]])</f>
        <v>0</v>
      </c>
      <c r="AF864" s="15" t="str">
        <f>IF(MitarbeiterFTE[[#This Row],[HS]]="ja",2,IF(MitarbeiterFTE[[#This Row],[Tech]]="ja",1,IF(MitarbeiterFTE[[#This Row],[Sonst]]="ja",0,"input missing")))</f>
        <v>input missing</v>
      </c>
      <c r="AG864" s="130"/>
      <c r="AH864" s="117"/>
      <c r="AI864" s="408"/>
      <c r="AJ864" s="202"/>
      <c r="AK864" s="412"/>
      <c r="AL864" s="15" cm="1">
        <f t="array" ref="AL8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4" s="15" t="str">
        <f>IF(Table6[[#This Row],[FT/WE]]=2,"",Table6[[#This Row],[Name]]&amp;Table6[[#This Row],[Tag]])</f>
        <v/>
      </c>
      <c r="AN864" s="117"/>
      <c r="AP864" s="14" t="str">
        <f t="shared" si="28"/>
        <v/>
      </c>
      <c r="AQ864" s="14" t="str">
        <f t="shared" si="29"/>
        <v/>
      </c>
    </row>
    <row r="865" spans="1:43" ht="14.5">
      <c r="A865" s="117"/>
      <c r="B865" s="201"/>
      <c r="C865" s="209"/>
      <c r="D865" s="210"/>
      <c r="E865" s="131"/>
      <c r="F865" s="132"/>
      <c r="G865" s="131"/>
      <c r="H865" s="117"/>
      <c r="I865" s="201"/>
      <c r="J865" s="201"/>
      <c r="K865" s="202"/>
      <c r="L865" s="202"/>
      <c r="M865" s="202"/>
      <c r="N865" s="201"/>
      <c r="O865" s="201"/>
      <c r="P865" s="202"/>
      <c r="Q865" s="202"/>
      <c r="R865" s="207"/>
      <c r="S865" s="204" t="e">
        <f>_xlfn.LET(
_xlpm.ausLJ,_xlfn.XLOOKUP(MitarbeiterFTE[[#This Row],[Name]]&amp;"|"&amp;MitarbeiterFTE[[#This Row],[Jahr]]&amp;"|"&amp;MitarbeiterFTE[[#This Row],[Monat]],#REF!,#REF!,"not found",0,1),
IF(_xlpm.ausLJ="not found","input missing",_xlpm.ausLJ))</f>
        <v>#REF!</v>
      </c>
      <c r="T865" s="204" t="e">
        <f>_xlfn.LET(
_xlpm.ausLJ,_xlfn.XLOOKUP(MitarbeiterFTE[[#This Row],[Name]]&amp;"|"&amp;MitarbeiterFTE[[#This Row],[Jahr]]&amp;"|"&amp;MitarbeiterFTE[[#This Row],[Monat]],#REF!,#REF!,"not found",0,1),
IF(_xlpm.ausLJ="not found","input missing",_xlpm.ausLJ))</f>
        <v>#REF!</v>
      </c>
      <c r="U865" s="205"/>
      <c r="V865" s="40" t="str" cm="1">
        <f t="array" ref="V8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5" s="15" t="str">
        <f>_xlfn.LET(_xlpm.var,MitarbeiterFTE[[#This Row],[Name]]&amp;"|"&amp;MitarbeiterFTE[[#This Row],[Vorhaben]]&amp;"|"&amp;MitarbeiterFTE[[#This Row],[Monat]]&amp;"|"&amp;MitarbeiterFTE[[#This Row],[Jahr]], IF(_xlpm.var="|||","input missing",_xlpm.var))</f>
        <v>input missing</v>
      </c>
      <c r="AB865" s="15" t="e">
        <f>_xlfn.LET(
_xlpm.start,DATE(MitarbeiterFTE[[#This Row],[Jahr]],MitarbeiterFTE[[#This Row],[Monat]],1),
_xlpm.end,EOMONTH(_xlpm.start,0),
NETWORKDAYS(_xlpm.start,_xlpm.end))</f>
        <v>#NUM!</v>
      </c>
      <c r="AC865" s="318" t="e">
        <f>MitarbeiterFTE[[#This Row],[BWD]]-MitarbeiterFTE[[#This Row],[Sum Abwesend]]</f>
        <v>#NUM!</v>
      </c>
      <c r="AD865" s="318">
        <f>SUMIFS(MitarbeiterFTE[BWD],MitarbeiterFTE[Jahr],MitarbeiterFTE[[#This Row],[Jahr]],MitarbeiterFTE[Name],MitarbeiterFTE[[#This Row],[Name]])</f>
        <v>0</v>
      </c>
      <c r="AE865" s="318">
        <f>SUMIFS(MitarbeiterFTE[NWD],MitarbeiterFTE[Jahr],MitarbeiterFTE[[#This Row],[Jahr]],MitarbeiterFTE[Name],MitarbeiterFTE[[#This Row],[Name]])</f>
        <v>0</v>
      </c>
      <c r="AF865" s="15" t="str">
        <f>IF(MitarbeiterFTE[[#This Row],[HS]]="ja",2,IF(MitarbeiterFTE[[#This Row],[Tech]]="ja",1,IF(MitarbeiterFTE[[#This Row],[Sonst]]="ja",0,"input missing")))</f>
        <v>input missing</v>
      </c>
      <c r="AG865" s="130"/>
      <c r="AH865" s="117"/>
      <c r="AI865" s="408"/>
      <c r="AJ865" s="202"/>
      <c r="AK865" s="412"/>
      <c r="AL865" s="15" cm="1">
        <f t="array" ref="AL8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5" s="15" t="str">
        <f>IF(Table6[[#This Row],[FT/WE]]=2,"",Table6[[#This Row],[Name]]&amp;Table6[[#This Row],[Tag]])</f>
        <v/>
      </c>
      <c r="AN865" s="117"/>
      <c r="AP865" s="14" t="str">
        <f t="shared" si="28"/>
        <v/>
      </c>
      <c r="AQ865" s="14" t="str">
        <f t="shared" si="29"/>
        <v/>
      </c>
    </row>
    <row r="866" spans="1:43" ht="14.5">
      <c r="A866" s="117"/>
      <c r="B866" s="201"/>
      <c r="C866" s="209"/>
      <c r="D866" s="210"/>
      <c r="E866" s="131"/>
      <c r="F866" s="132"/>
      <c r="G866" s="131"/>
      <c r="H866" s="117"/>
      <c r="I866" s="201"/>
      <c r="J866" s="201"/>
      <c r="K866" s="202"/>
      <c r="L866" s="202"/>
      <c r="M866" s="202"/>
      <c r="N866" s="201"/>
      <c r="O866" s="201"/>
      <c r="P866" s="202"/>
      <c r="Q866" s="202"/>
      <c r="R866" s="207"/>
      <c r="S866" s="204" t="e">
        <f>_xlfn.LET(
_xlpm.ausLJ,_xlfn.XLOOKUP(MitarbeiterFTE[[#This Row],[Name]]&amp;"|"&amp;MitarbeiterFTE[[#This Row],[Jahr]]&amp;"|"&amp;MitarbeiterFTE[[#This Row],[Monat]],#REF!,#REF!,"not found",0,1),
IF(_xlpm.ausLJ="not found","input missing",_xlpm.ausLJ))</f>
        <v>#REF!</v>
      </c>
      <c r="T866" s="204" t="e">
        <f>_xlfn.LET(
_xlpm.ausLJ,_xlfn.XLOOKUP(MitarbeiterFTE[[#This Row],[Name]]&amp;"|"&amp;MitarbeiterFTE[[#This Row],[Jahr]]&amp;"|"&amp;MitarbeiterFTE[[#This Row],[Monat]],#REF!,#REF!,"not found",0,1),
IF(_xlpm.ausLJ="not found","input missing",_xlpm.ausLJ))</f>
        <v>#REF!</v>
      </c>
      <c r="U866" s="205"/>
      <c r="V866" s="40" t="str" cm="1">
        <f t="array" ref="V8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6" s="15" t="str">
        <f>_xlfn.LET(_xlpm.var,MitarbeiterFTE[[#This Row],[Name]]&amp;"|"&amp;MitarbeiterFTE[[#This Row],[Vorhaben]]&amp;"|"&amp;MitarbeiterFTE[[#This Row],[Monat]]&amp;"|"&amp;MitarbeiterFTE[[#This Row],[Jahr]], IF(_xlpm.var="|||","input missing",_xlpm.var))</f>
        <v>input missing</v>
      </c>
      <c r="AB866" s="15" t="e">
        <f>_xlfn.LET(
_xlpm.start,DATE(MitarbeiterFTE[[#This Row],[Jahr]],MitarbeiterFTE[[#This Row],[Monat]],1),
_xlpm.end,EOMONTH(_xlpm.start,0),
NETWORKDAYS(_xlpm.start,_xlpm.end))</f>
        <v>#NUM!</v>
      </c>
      <c r="AC866" s="318" t="e">
        <f>MitarbeiterFTE[[#This Row],[BWD]]-MitarbeiterFTE[[#This Row],[Sum Abwesend]]</f>
        <v>#NUM!</v>
      </c>
      <c r="AD866" s="318">
        <f>SUMIFS(MitarbeiterFTE[BWD],MitarbeiterFTE[Jahr],MitarbeiterFTE[[#This Row],[Jahr]],MitarbeiterFTE[Name],MitarbeiterFTE[[#This Row],[Name]])</f>
        <v>0</v>
      </c>
      <c r="AE866" s="318">
        <f>SUMIFS(MitarbeiterFTE[NWD],MitarbeiterFTE[Jahr],MitarbeiterFTE[[#This Row],[Jahr]],MitarbeiterFTE[Name],MitarbeiterFTE[[#This Row],[Name]])</f>
        <v>0</v>
      </c>
      <c r="AF866" s="15" t="str">
        <f>IF(MitarbeiterFTE[[#This Row],[HS]]="ja",2,IF(MitarbeiterFTE[[#This Row],[Tech]]="ja",1,IF(MitarbeiterFTE[[#This Row],[Sonst]]="ja",0,"input missing")))</f>
        <v>input missing</v>
      </c>
      <c r="AG866" s="130"/>
      <c r="AH866" s="117"/>
      <c r="AI866" s="408"/>
      <c r="AJ866" s="202"/>
      <c r="AK866" s="412"/>
      <c r="AL866" s="15" cm="1">
        <f t="array" ref="AL8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6" s="15" t="str">
        <f>IF(Table6[[#This Row],[FT/WE]]=2,"",Table6[[#This Row],[Name]]&amp;Table6[[#This Row],[Tag]])</f>
        <v/>
      </c>
      <c r="AN866" s="117"/>
      <c r="AP866" s="14" t="str">
        <f t="shared" si="28"/>
        <v/>
      </c>
      <c r="AQ866" s="14" t="str">
        <f t="shared" si="29"/>
        <v/>
      </c>
    </row>
    <row r="867" spans="1:43" ht="14.5">
      <c r="A867" s="117"/>
      <c r="B867" s="201"/>
      <c r="C867" s="209"/>
      <c r="D867" s="210"/>
      <c r="E867" s="131"/>
      <c r="F867" s="132"/>
      <c r="G867" s="131"/>
      <c r="H867" s="117"/>
      <c r="I867" s="201"/>
      <c r="J867" s="201"/>
      <c r="K867" s="202"/>
      <c r="L867" s="202"/>
      <c r="M867" s="202"/>
      <c r="N867" s="201"/>
      <c r="O867" s="201"/>
      <c r="P867" s="202"/>
      <c r="Q867" s="202"/>
      <c r="R867" s="207"/>
      <c r="S867" s="204" t="e">
        <f>_xlfn.LET(
_xlpm.ausLJ,_xlfn.XLOOKUP(MitarbeiterFTE[[#This Row],[Name]]&amp;"|"&amp;MitarbeiterFTE[[#This Row],[Jahr]]&amp;"|"&amp;MitarbeiterFTE[[#This Row],[Monat]],#REF!,#REF!,"not found",0,1),
IF(_xlpm.ausLJ="not found","input missing",_xlpm.ausLJ))</f>
        <v>#REF!</v>
      </c>
      <c r="T867" s="204" t="e">
        <f>_xlfn.LET(
_xlpm.ausLJ,_xlfn.XLOOKUP(MitarbeiterFTE[[#This Row],[Name]]&amp;"|"&amp;MitarbeiterFTE[[#This Row],[Jahr]]&amp;"|"&amp;MitarbeiterFTE[[#This Row],[Monat]],#REF!,#REF!,"not found",0,1),
IF(_xlpm.ausLJ="not found","input missing",_xlpm.ausLJ))</f>
        <v>#REF!</v>
      </c>
      <c r="U867" s="205"/>
      <c r="V867" s="40" t="str" cm="1">
        <f t="array" ref="V8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7" s="15" t="str">
        <f>_xlfn.LET(_xlpm.var,MitarbeiterFTE[[#This Row],[Name]]&amp;"|"&amp;MitarbeiterFTE[[#This Row],[Vorhaben]]&amp;"|"&amp;MitarbeiterFTE[[#This Row],[Monat]]&amp;"|"&amp;MitarbeiterFTE[[#This Row],[Jahr]], IF(_xlpm.var="|||","input missing",_xlpm.var))</f>
        <v>input missing</v>
      </c>
      <c r="AB867" s="15" t="e">
        <f>_xlfn.LET(
_xlpm.start,DATE(MitarbeiterFTE[[#This Row],[Jahr]],MitarbeiterFTE[[#This Row],[Monat]],1),
_xlpm.end,EOMONTH(_xlpm.start,0),
NETWORKDAYS(_xlpm.start,_xlpm.end))</f>
        <v>#NUM!</v>
      </c>
      <c r="AC867" s="318" t="e">
        <f>MitarbeiterFTE[[#This Row],[BWD]]-MitarbeiterFTE[[#This Row],[Sum Abwesend]]</f>
        <v>#NUM!</v>
      </c>
      <c r="AD867" s="318">
        <f>SUMIFS(MitarbeiterFTE[BWD],MitarbeiterFTE[Jahr],MitarbeiterFTE[[#This Row],[Jahr]],MitarbeiterFTE[Name],MitarbeiterFTE[[#This Row],[Name]])</f>
        <v>0</v>
      </c>
      <c r="AE867" s="318">
        <f>SUMIFS(MitarbeiterFTE[NWD],MitarbeiterFTE[Jahr],MitarbeiterFTE[[#This Row],[Jahr]],MitarbeiterFTE[Name],MitarbeiterFTE[[#This Row],[Name]])</f>
        <v>0</v>
      </c>
      <c r="AF867" s="15" t="str">
        <f>IF(MitarbeiterFTE[[#This Row],[HS]]="ja",2,IF(MitarbeiterFTE[[#This Row],[Tech]]="ja",1,IF(MitarbeiterFTE[[#This Row],[Sonst]]="ja",0,"input missing")))</f>
        <v>input missing</v>
      </c>
      <c r="AG867" s="130"/>
      <c r="AH867" s="117"/>
      <c r="AI867" s="408"/>
      <c r="AJ867" s="202"/>
      <c r="AK867" s="412"/>
      <c r="AL867" s="15" cm="1">
        <f t="array" ref="AL8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7" s="15" t="str">
        <f>IF(Table6[[#This Row],[FT/WE]]=2,"",Table6[[#This Row],[Name]]&amp;Table6[[#This Row],[Tag]])</f>
        <v/>
      </c>
      <c r="AN867" s="117"/>
      <c r="AP867" s="14" t="str">
        <f t="shared" si="28"/>
        <v/>
      </c>
      <c r="AQ867" s="14" t="str">
        <f t="shared" si="29"/>
        <v/>
      </c>
    </row>
    <row r="868" spans="1:43" ht="14.5">
      <c r="A868" s="117"/>
      <c r="B868" s="201"/>
      <c r="C868" s="209"/>
      <c r="D868" s="210"/>
      <c r="E868" s="131"/>
      <c r="F868" s="132"/>
      <c r="G868" s="131"/>
      <c r="H868" s="117"/>
      <c r="I868" s="201"/>
      <c r="J868" s="201"/>
      <c r="K868" s="202"/>
      <c r="L868" s="202"/>
      <c r="M868" s="202"/>
      <c r="N868" s="201"/>
      <c r="O868" s="201"/>
      <c r="P868" s="202"/>
      <c r="Q868" s="202"/>
      <c r="R868" s="207"/>
      <c r="S868" s="204" t="e">
        <f>_xlfn.LET(
_xlpm.ausLJ,_xlfn.XLOOKUP(MitarbeiterFTE[[#This Row],[Name]]&amp;"|"&amp;MitarbeiterFTE[[#This Row],[Jahr]]&amp;"|"&amp;MitarbeiterFTE[[#This Row],[Monat]],#REF!,#REF!,"not found",0,1),
IF(_xlpm.ausLJ="not found","input missing",_xlpm.ausLJ))</f>
        <v>#REF!</v>
      </c>
      <c r="T868" s="204" t="e">
        <f>_xlfn.LET(
_xlpm.ausLJ,_xlfn.XLOOKUP(MitarbeiterFTE[[#This Row],[Name]]&amp;"|"&amp;MitarbeiterFTE[[#This Row],[Jahr]]&amp;"|"&amp;MitarbeiterFTE[[#This Row],[Monat]],#REF!,#REF!,"not found",0,1),
IF(_xlpm.ausLJ="not found","input missing",_xlpm.ausLJ))</f>
        <v>#REF!</v>
      </c>
      <c r="U868" s="205"/>
      <c r="V868" s="40" t="str" cm="1">
        <f t="array" ref="V8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8" s="15" t="str">
        <f>_xlfn.LET(_xlpm.var,MitarbeiterFTE[[#This Row],[Name]]&amp;"|"&amp;MitarbeiterFTE[[#This Row],[Vorhaben]]&amp;"|"&amp;MitarbeiterFTE[[#This Row],[Monat]]&amp;"|"&amp;MitarbeiterFTE[[#This Row],[Jahr]], IF(_xlpm.var="|||","input missing",_xlpm.var))</f>
        <v>input missing</v>
      </c>
      <c r="AB868" s="15" t="e">
        <f>_xlfn.LET(
_xlpm.start,DATE(MitarbeiterFTE[[#This Row],[Jahr]],MitarbeiterFTE[[#This Row],[Monat]],1),
_xlpm.end,EOMONTH(_xlpm.start,0),
NETWORKDAYS(_xlpm.start,_xlpm.end))</f>
        <v>#NUM!</v>
      </c>
      <c r="AC868" s="318" t="e">
        <f>MitarbeiterFTE[[#This Row],[BWD]]-MitarbeiterFTE[[#This Row],[Sum Abwesend]]</f>
        <v>#NUM!</v>
      </c>
      <c r="AD868" s="318">
        <f>SUMIFS(MitarbeiterFTE[BWD],MitarbeiterFTE[Jahr],MitarbeiterFTE[[#This Row],[Jahr]],MitarbeiterFTE[Name],MitarbeiterFTE[[#This Row],[Name]])</f>
        <v>0</v>
      </c>
      <c r="AE868" s="318">
        <f>SUMIFS(MitarbeiterFTE[NWD],MitarbeiterFTE[Jahr],MitarbeiterFTE[[#This Row],[Jahr]],MitarbeiterFTE[Name],MitarbeiterFTE[[#This Row],[Name]])</f>
        <v>0</v>
      </c>
      <c r="AF868" s="15" t="str">
        <f>IF(MitarbeiterFTE[[#This Row],[HS]]="ja",2,IF(MitarbeiterFTE[[#This Row],[Tech]]="ja",1,IF(MitarbeiterFTE[[#This Row],[Sonst]]="ja",0,"input missing")))</f>
        <v>input missing</v>
      </c>
      <c r="AG868" s="130"/>
      <c r="AH868" s="117"/>
      <c r="AI868" s="408"/>
      <c r="AJ868" s="202"/>
      <c r="AK868" s="412"/>
      <c r="AL868" s="15" cm="1">
        <f t="array" ref="AL8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8" s="15" t="str">
        <f>IF(Table6[[#This Row],[FT/WE]]=2,"",Table6[[#This Row],[Name]]&amp;Table6[[#This Row],[Tag]])</f>
        <v/>
      </c>
      <c r="AN868" s="117"/>
      <c r="AP868" s="14" t="str">
        <f t="shared" si="28"/>
        <v/>
      </c>
      <c r="AQ868" s="14" t="str">
        <f t="shared" si="29"/>
        <v/>
      </c>
    </row>
    <row r="869" spans="1:43" ht="14.5">
      <c r="A869" s="117"/>
      <c r="B869" s="201"/>
      <c r="C869" s="209"/>
      <c r="D869" s="210"/>
      <c r="E869" s="131"/>
      <c r="F869" s="132"/>
      <c r="G869" s="131"/>
      <c r="H869" s="117"/>
      <c r="I869" s="201"/>
      <c r="J869" s="201"/>
      <c r="K869" s="202"/>
      <c r="L869" s="202"/>
      <c r="M869" s="202"/>
      <c r="N869" s="201"/>
      <c r="O869" s="201"/>
      <c r="P869" s="202"/>
      <c r="Q869" s="202"/>
      <c r="R869" s="207"/>
      <c r="S869" s="204" t="e">
        <f>_xlfn.LET(
_xlpm.ausLJ,_xlfn.XLOOKUP(MitarbeiterFTE[[#This Row],[Name]]&amp;"|"&amp;MitarbeiterFTE[[#This Row],[Jahr]]&amp;"|"&amp;MitarbeiterFTE[[#This Row],[Monat]],#REF!,#REF!,"not found",0,1),
IF(_xlpm.ausLJ="not found","input missing",_xlpm.ausLJ))</f>
        <v>#REF!</v>
      </c>
      <c r="T869" s="204" t="e">
        <f>_xlfn.LET(
_xlpm.ausLJ,_xlfn.XLOOKUP(MitarbeiterFTE[[#This Row],[Name]]&amp;"|"&amp;MitarbeiterFTE[[#This Row],[Jahr]]&amp;"|"&amp;MitarbeiterFTE[[#This Row],[Monat]],#REF!,#REF!,"not found",0,1),
IF(_xlpm.ausLJ="not found","input missing",_xlpm.ausLJ))</f>
        <v>#REF!</v>
      </c>
      <c r="U869" s="205"/>
      <c r="V869" s="40" t="str" cm="1">
        <f t="array" ref="V8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69" s="15" t="str">
        <f>_xlfn.LET(_xlpm.var,MitarbeiterFTE[[#This Row],[Name]]&amp;"|"&amp;MitarbeiterFTE[[#This Row],[Vorhaben]]&amp;"|"&amp;MitarbeiterFTE[[#This Row],[Monat]]&amp;"|"&amp;MitarbeiterFTE[[#This Row],[Jahr]], IF(_xlpm.var="|||","input missing",_xlpm.var))</f>
        <v>input missing</v>
      </c>
      <c r="AB869" s="15" t="e">
        <f>_xlfn.LET(
_xlpm.start,DATE(MitarbeiterFTE[[#This Row],[Jahr]],MitarbeiterFTE[[#This Row],[Monat]],1),
_xlpm.end,EOMONTH(_xlpm.start,0),
NETWORKDAYS(_xlpm.start,_xlpm.end))</f>
        <v>#NUM!</v>
      </c>
      <c r="AC869" s="318" t="e">
        <f>MitarbeiterFTE[[#This Row],[BWD]]-MitarbeiterFTE[[#This Row],[Sum Abwesend]]</f>
        <v>#NUM!</v>
      </c>
      <c r="AD869" s="318">
        <f>SUMIFS(MitarbeiterFTE[BWD],MitarbeiterFTE[Jahr],MitarbeiterFTE[[#This Row],[Jahr]],MitarbeiterFTE[Name],MitarbeiterFTE[[#This Row],[Name]])</f>
        <v>0</v>
      </c>
      <c r="AE869" s="318">
        <f>SUMIFS(MitarbeiterFTE[NWD],MitarbeiterFTE[Jahr],MitarbeiterFTE[[#This Row],[Jahr]],MitarbeiterFTE[Name],MitarbeiterFTE[[#This Row],[Name]])</f>
        <v>0</v>
      </c>
      <c r="AF869" s="15" t="str">
        <f>IF(MitarbeiterFTE[[#This Row],[HS]]="ja",2,IF(MitarbeiterFTE[[#This Row],[Tech]]="ja",1,IF(MitarbeiterFTE[[#This Row],[Sonst]]="ja",0,"input missing")))</f>
        <v>input missing</v>
      </c>
      <c r="AG869" s="130"/>
      <c r="AH869" s="117"/>
      <c r="AI869" s="408"/>
      <c r="AJ869" s="202"/>
      <c r="AK869" s="412"/>
      <c r="AL869" s="15" cm="1">
        <f t="array" ref="AL8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69" s="15" t="str">
        <f>IF(Table6[[#This Row],[FT/WE]]=2,"",Table6[[#This Row],[Name]]&amp;Table6[[#This Row],[Tag]])</f>
        <v/>
      </c>
      <c r="AN869" s="117"/>
      <c r="AP869" s="14" t="str">
        <f t="shared" si="28"/>
        <v/>
      </c>
      <c r="AQ869" s="14" t="str">
        <f t="shared" si="29"/>
        <v/>
      </c>
    </row>
    <row r="870" spans="1:43" ht="14.5">
      <c r="A870" s="117"/>
      <c r="B870" s="201"/>
      <c r="C870" s="209"/>
      <c r="D870" s="210"/>
      <c r="E870" s="131"/>
      <c r="F870" s="132"/>
      <c r="G870" s="131"/>
      <c r="H870" s="117"/>
      <c r="I870" s="201"/>
      <c r="J870" s="201"/>
      <c r="K870" s="202"/>
      <c r="L870" s="202"/>
      <c r="M870" s="202"/>
      <c r="N870" s="201"/>
      <c r="O870" s="201"/>
      <c r="P870" s="202"/>
      <c r="Q870" s="202"/>
      <c r="R870" s="207"/>
      <c r="S870" s="204" t="e">
        <f>_xlfn.LET(
_xlpm.ausLJ,_xlfn.XLOOKUP(MitarbeiterFTE[[#This Row],[Name]]&amp;"|"&amp;MitarbeiterFTE[[#This Row],[Jahr]]&amp;"|"&amp;MitarbeiterFTE[[#This Row],[Monat]],#REF!,#REF!,"not found",0,1),
IF(_xlpm.ausLJ="not found","input missing",_xlpm.ausLJ))</f>
        <v>#REF!</v>
      </c>
      <c r="T870" s="204" t="e">
        <f>_xlfn.LET(
_xlpm.ausLJ,_xlfn.XLOOKUP(MitarbeiterFTE[[#This Row],[Name]]&amp;"|"&amp;MitarbeiterFTE[[#This Row],[Jahr]]&amp;"|"&amp;MitarbeiterFTE[[#This Row],[Monat]],#REF!,#REF!,"not found",0,1),
IF(_xlpm.ausLJ="not found","input missing",_xlpm.ausLJ))</f>
        <v>#REF!</v>
      </c>
      <c r="U870" s="205"/>
      <c r="V870" s="40" t="str" cm="1">
        <f t="array" ref="V8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0" s="15" t="str">
        <f>_xlfn.LET(_xlpm.var,MitarbeiterFTE[[#This Row],[Name]]&amp;"|"&amp;MitarbeiterFTE[[#This Row],[Vorhaben]]&amp;"|"&amp;MitarbeiterFTE[[#This Row],[Monat]]&amp;"|"&amp;MitarbeiterFTE[[#This Row],[Jahr]], IF(_xlpm.var="|||","input missing",_xlpm.var))</f>
        <v>input missing</v>
      </c>
      <c r="AB870" s="15" t="e">
        <f>_xlfn.LET(
_xlpm.start,DATE(MitarbeiterFTE[[#This Row],[Jahr]],MitarbeiterFTE[[#This Row],[Monat]],1),
_xlpm.end,EOMONTH(_xlpm.start,0),
NETWORKDAYS(_xlpm.start,_xlpm.end))</f>
        <v>#NUM!</v>
      </c>
      <c r="AC870" s="318" t="e">
        <f>MitarbeiterFTE[[#This Row],[BWD]]-MitarbeiterFTE[[#This Row],[Sum Abwesend]]</f>
        <v>#NUM!</v>
      </c>
      <c r="AD870" s="318">
        <f>SUMIFS(MitarbeiterFTE[BWD],MitarbeiterFTE[Jahr],MitarbeiterFTE[[#This Row],[Jahr]],MitarbeiterFTE[Name],MitarbeiterFTE[[#This Row],[Name]])</f>
        <v>0</v>
      </c>
      <c r="AE870" s="318">
        <f>SUMIFS(MitarbeiterFTE[NWD],MitarbeiterFTE[Jahr],MitarbeiterFTE[[#This Row],[Jahr]],MitarbeiterFTE[Name],MitarbeiterFTE[[#This Row],[Name]])</f>
        <v>0</v>
      </c>
      <c r="AF870" s="15" t="str">
        <f>IF(MitarbeiterFTE[[#This Row],[HS]]="ja",2,IF(MitarbeiterFTE[[#This Row],[Tech]]="ja",1,IF(MitarbeiterFTE[[#This Row],[Sonst]]="ja",0,"input missing")))</f>
        <v>input missing</v>
      </c>
      <c r="AG870" s="130"/>
      <c r="AH870" s="117"/>
      <c r="AI870" s="408"/>
      <c r="AJ870" s="202"/>
      <c r="AK870" s="412"/>
      <c r="AL870" s="15" cm="1">
        <f t="array" ref="AL8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0" s="15" t="str">
        <f>IF(Table6[[#This Row],[FT/WE]]=2,"",Table6[[#This Row],[Name]]&amp;Table6[[#This Row],[Tag]])</f>
        <v/>
      </c>
      <c r="AN870" s="117"/>
      <c r="AP870" s="14" t="str">
        <f t="shared" si="28"/>
        <v/>
      </c>
      <c r="AQ870" s="14" t="str">
        <f t="shared" si="29"/>
        <v/>
      </c>
    </row>
    <row r="871" spans="1:43" ht="14.5">
      <c r="A871" s="117"/>
      <c r="B871" s="201"/>
      <c r="C871" s="209"/>
      <c r="D871" s="210"/>
      <c r="E871" s="131"/>
      <c r="F871" s="132"/>
      <c r="G871" s="131"/>
      <c r="H871" s="117"/>
      <c r="I871" s="201"/>
      <c r="J871" s="201"/>
      <c r="K871" s="202"/>
      <c r="L871" s="202"/>
      <c r="M871" s="202"/>
      <c r="N871" s="201"/>
      <c r="O871" s="201"/>
      <c r="P871" s="202"/>
      <c r="Q871" s="202"/>
      <c r="R871" s="207"/>
      <c r="S871" s="204" t="e">
        <f>_xlfn.LET(
_xlpm.ausLJ,_xlfn.XLOOKUP(MitarbeiterFTE[[#This Row],[Name]]&amp;"|"&amp;MitarbeiterFTE[[#This Row],[Jahr]]&amp;"|"&amp;MitarbeiterFTE[[#This Row],[Monat]],#REF!,#REF!,"not found",0,1),
IF(_xlpm.ausLJ="not found","input missing",_xlpm.ausLJ))</f>
        <v>#REF!</v>
      </c>
      <c r="T871" s="204" t="e">
        <f>_xlfn.LET(
_xlpm.ausLJ,_xlfn.XLOOKUP(MitarbeiterFTE[[#This Row],[Name]]&amp;"|"&amp;MitarbeiterFTE[[#This Row],[Jahr]]&amp;"|"&amp;MitarbeiterFTE[[#This Row],[Monat]],#REF!,#REF!,"not found",0,1),
IF(_xlpm.ausLJ="not found","input missing",_xlpm.ausLJ))</f>
        <v>#REF!</v>
      </c>
      <c r="U871" s="205"/>
      <c r="V871" s="40" t="str" cm="1">
        <f t="array" ref="V8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1" s="15" t="str">
        <f>_xlfn.LET(_xlpm.var,MitarbeiterFTE[[#This Row],[Name]]&amp;"|"&amp;MitarbeiterFTE[[#This Row],[Vorhaben]]&amp;"|"&amp;MitarbeiterFTE[[#This Row],[Monat]]&amp;"|"&amp;MitarbeiterFTE[[#This Row],[Jahr]], IF(_xlpm.var="|||","input missing",_xlpm.var))</f>
        <v>input missing</v>
      </c>
      <c r="AB871" s="15" t="e">
        <f>_xlfn.LET(
_xlpm.start,DATE(MitarbeiterFTE[[#This Row],[Jahr]],MitarbeiterFTE[[#This Row],[Monat]],1),
_xlpm.end,EOMONTH(_xlpm.start,0),
NETWORKDAYS(_xlpm.start,_xlpm.end))</f>
        <v>#NUM!</v>
      </c>
      <c r="AC871" s="318" t="e">
        <f>MitarbeiterFTE[[#This Row],[BWD]]-MitarbeiterFTE[[#This Row],[Sum Abwesend]]</f>
        <v>#NUM!</v>
      </c>
      <c r="AD871" s="318">
        <f>SUMIFS(MitarbeiterFTE[BWD],MitarbeiterFTE[Jahr],MitarbeiterFTE[[#This Row],[Jahr]],MitarbeiterFTE[Name],MitarbeiterFTE[[#This Row],[Name]])</f>
        <v>0</v>
      </c>
      <c r="AE871" s="318">
        <f>SUMIFS(MitarbeiterFTE[NWD],MitarbeiterFTE[Jahr],MitarbeiterFTE[[#This Row],[Jahr]],MitarbeiterFTE[Name],MitarbeiterFTE[[#This Row],[Name]])</f>
        <v>0</v>
      </c>
      <c r="AF871" s="15" t="str">
        <f>IF(MitarbeiterFTE[[#This Row],[HS]]="ja",2,IF(MitarbeiterFTE[[#This Row],[Tech]]="ja",1,IF(MitarbeiterFTE[[#This Row],[Sonst]]="ja",0,"input missing")))</f>
        <v>input missing</v>
      </c>
      <c r="AG871" s="130"/>
      <c r="AH871" s="117"/>
      <c r="AI871" s="408"/>
      <c r="AJ871" s="202"/>
      <c r="AK871" s="412"/>
      <c r="AL871" s="15" cm="1">
        <f t="array" ref="AL8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1" s="15" t="str">
        <f>IF(Table6[[#This Row],[FT/WE]]=2,"",Table6[[#This Row],[Name]]&amp;Table6[[#This Row],[Tag]])</f>
        <v/>
      </c>
      <c r="AN871" s="117"/>
      <c r="AP871" s="14" t="str">
        <f t="shared" si="28"/>
        <v/>
      </c>
      <c r="AQ871" s="14" t="str">
        <f t="shared" si="29"/>
        <v/>
      </c>
    </row>
    <row r="872" spans="1:43" ht="14.5">
      <c r="A872" s="117"/>
      <c r="B872" s="201"/>
      <c r="C872" s="209"/>
      <c r="D872" s="210"/>
      <c r="E872" s="131"/>
      <c r="F872" s="132"/>
      <c r="G872" s="131"/>
      <c r="H872" s="117"/>
      <c r="I872" s="201"/>
      <c r="J872" s="201"/>
      <c r="K872" s="202"/>
      <c r="L872" s="202"/>
      <c r="M872" s="202"/>
      <c r="N872" s="201"/>
      <c r="O872" s="201"/>
      <c r="P872" s="202"/>
      <c r="Q872" s="202"/>
      <c r="R872" s="207"/>
      <c r="S872" s="204" t="e">
        <f>_xlfn.LET(
_xlpm.ausLJ,_xlfn.XLOOKUP(MitarbeiterFTE[[#This Row],[Name]]&amp;"|"&amp;MitarbeiterFTE[[#This Row],[Jahr]]&amp;"|"&amp;MitarbeiterFTE[[#This Row],[Monat]],#REF!,#REF!,"not found",0,1),
IF(_xlpm.ausLJ="not found","input missing",_xlpm.ausLJ))</f>
        <v>#REF!</v>
      </c>
      <c r="T872" s="204" t="e">
        <f>_xlfn.LET(
_xlpm.ausLJ,_xlfn.XLOOKUP(MitarbeiterFTE[[#This Row],[Name]]&amp;"|"&amp;MitarbeiterFTE[[#This Row],[Jahr]]&amp;"|"&amp;MitarbeiterFTE[[#This Row],[Monat]],#REF!,#REF!,"not found",0,1),
IF(_xlpm.ausLJ="not found","input missing",_xlpm.ausLJ))</f>
        <v>#REF!</v>
      </c>
      <c r="U872" s="205"/>
      <c r="V872" s="40" t="str" cm="1">
        <f t="array" ref="V8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2" s="15" t="str">
        <f>_xlfn.LET(_xlpm.var,MitarbeiterFTE[[#This Row],[Name]]&amp;"|"&amp;MitarbeiterFTE[[#This Row],[Vorhaben]]&amp;"|"&amp;MitarbeiterFTE[[#This Row],[Monat]]&amp;"|"&amp;MitarbeiterFTE[[#This Row],[Jahr]], IF(_xlpm.var="|||","input missing",_xlpm.var))</f>
        <v>input missing</v>
      </c>
      <c r="AB872" s="15" t="e">
        <f>_xlfn.LET(
_xlpm.start,DATE(MitarbeiterFTE[[#This Row],[Jahr]],MitarbeiterFTE[[#This Row],[Monat]],1),
_xlpm.end,EOMONTH(_xlpm.start,0),
NETWORKDAYS(_xlpm.start,_xlpm.end))</f>
        <v>#NUM!</v>
      </c>
      <c r="AC872" s="318" t="e">
        <f>MitarbeiterFTE[[#This Row],[BWD]]-MitarbeiterFTE[[#This Row],[Sum Abwesend]]</f>
        <v>#NUM!</v>
      </c>
      <c r="AD872" s="318">
        <f>SUMIFS(MitarbeiterFTE[BWD],MitarbeiterFTE[Jahr],MitarbeiterFTE[[#This Row],[Jahr]],MitarbeiterFTE[Name],MitarbeiterFTE[[#This Row],[Name]])</f>
        <v>0</v>
      </c>
      <c r="AE872" s="318">
        <f>SUMIFS(MitarbeiterFTE[NWD],MitarbeiterFTE[Jahr],MitarbeiterFTE[[#This Row],[Jahr]],MitarbeiterFTE[Name],MitarbeiterFTE[[#This Row],[Name]])</f>
        <v>0</v>
      </c>
      <c r="AF872" s="15" t="str">
        <f>IF(MitarbeiterFTE[[#This Row],[HS]]="ja",2,IF(MitarbeiterFTE[[#This Row],[Tech]]="ja",1,IF(MitarbeiterFTE[[#This Row],[Sonst]]="ja",0,"input missing")))</f>
        <v>input missing</v>
      </c>
      <c r="AG872" s="130"/>
      <c r="AH872" s="117"/>
      <c r="AI872" s="408"/>
      <c r="AJ872" s="202"/>
      <c r="AK872" s="412"/>
      <c r="AL872" s="15" cm="1">
        <f t="array" ref="AL8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2" s="15" t="str">
        <f>IF(Table6[[#This Row],[FT/WE]]=2,"",Table6[[#This Row],[Name]]&amp;Table6[[#This Row],[Tag]])</f>
        <v/>
      </c>
      <c r="AN872" s="117"/>
      <c r="AP872" s="14" t="str">
        <f t="shared" si="28"/>
        <v/>
      </c>
      <c r="AQ872" s="14" t="str">
        <f t="shared" si="29"/>
        <v/>
      </c>
    </row>
    <row r="873" spans="1:43" ht="14.5">
      <c r="A873" s="117"/>
      <c r="B873" s="201"/>
      <c r="C873" s="209"/>
      <c r="D873" s="210"/>
      <c r="E873" s="131"/>
      <c r="F873" s="132"/>
      <c r="G873" s="131"/>
      <c r="H873" s="117"/>
      <c r="I873" s="201"/>
      <c r="J873" s="201"/>
      <c r="K873" s="202"/>
      <c r="L873" s="202"/>
      <c r="M873" s="202"/>
      <c r="N873" s="201"/>
      <c r="O873" s="201"/>
      <c r="P873" s="202"/>
      <c r="Q873" s="202"/>
      <c r="R873" s="207"/>
      <c r="S873" s="204" t="e">
        <f>_xlfn.LET(
_xlpm.ausLJ,_xlfn.XLOOKUP(MitarbeiterFTE[[#This Row],[Name]]&amp;"|"&amp;MitarbeiterFTE[[#This Row],[Jahr]]&amp;"|"&amp;MitarbeiterFTE[[#This Row],[Monat]],#REF!,#REF!,"not found",0,1),
IF(_xlpm.ausLJ="not found","input missing",_xlpm.ausLJ))</f>
        <v>#REF!</v>
      </c>
      <c r="T873" s="204" t="e">
        <f>_xlfn.LET(
_xlpm.ausLJ,_xlfn.XLOOKUP(MitarbeiterFTE[[#This Row],[Name]]&amp;"|"&amp;MitarbeiterFTE[[#This Row],[Jahr]]&amp;"|"&amp;MitarbeiterFTE[[#This Row],[Monat]],#REF!,#REF!,"not found",0,1),
IF(_xlpm.ausLJ="not found","input missing",_xlpm.ausLJ))</f>
        <v>#REF!</v>
      </c>
      <c r="U873" s="205"/>
      <c r="V873" s="40" t="str" cm="1">
        <f t="array" ref="V8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3" s="15" t="str">
        <f>_xlfn.LET(_xlpm.var,MitarbeiterFTE[[#This Row],[Name]]&amp;"|"&amp;MitarbeiterFTE[[#This Row],[Vorhaben]]&amp;"|"&amp;MitarbeiterFTE[[#This Row],[Monat]]&amp;"|"&amp;MitarbeiterFTE[[#This Row],[Jahr]], IF(_xlpm.var="|||","input missing",_xlpm.var))</f>
        <v>input missing</v>
      </c>
      <c r="AB873" s="15" t="e">
        <f>_xlfn.LET(
_xlpm.start,DATE(MitarbeiterFTE[[#This Row],[Jahr]],MitarbeiterFTE[[#This Row],[Monat]],1),
_xlpm.end,EOMONTH(_xlpm.start,0),
NETWORKDAYS(_xlpm.start,_xlpm.end))</f>
        <v>#NUM!</v>
      </c>
      <c r="AC873" s="318" t="e">
        <f>MitarbeiterFTE[[#This Row],[BWD]]-MitarbeiterFTE[[#This Row],[Sum Abwesend]]</f>
        <v>#NUM!</v>
      </c>
      <c r="AD873" s="318">
        <f>SUMIFS(MitarbeiterFTE[BWD],MitarbeiterFTE[Jahr],MitarbeiterFTE[[#This Row],[Jahr]],MitarbeiterFTE[Name],MitarbeiterFTE[[#This Row],[Name]])</f>
        <v>0</v>
      </c>
      <c r="AE873" s="318">
        <f>SUMIFS(MitarbeiterFTE[NWD],MitarbeiterFTE[Jahr],MitarbeiterFTE[[#This Row],[Jahr]],MitarbeiterFTE[Name],MitarbeiterFTE[[#This Row],[Name]])</f>
        <v>0</v>
      </c>
      <c r="AF873" s="15" t="str">
        <f>IF(MitarbeiterFTE[[#This Row],[HS]]="ja",2,IF(MitarbeiterFTE[[#This Row],[Tech]]="ja",1,IF(MitarbeiterFTE[[#This Row],[Sonst]]="ja",0,"input missing")))</f>
        <v>input missing</v>
      </c>
      <c r="AG873" s="130"/>
      <c r="AH873" s="117"/>
      <c r="AI873" s="408"/>
      <c r="AJ873" s="202"/>
      <c r="AK873" s="412"/>
      <c r="AL873" s="15" cm="1">
        <f t="array" ref="AL8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3" s="15" t="str">
        <f>IF(Table6[[#This Row],[FT/WE]]=2,"",Table6[[#This Row],[Name]]&amp;Table6[[#This Row],[Tag]])</f>
        <v/>
      </c>
      <c r="AN873" s="117"/>
      <c r="AP873" s="14" t="str">
        <f t="shared" si="28"/>
        <v/>
      </c>
      <c r="AQ873" s="14" t="str">
        <f t="shared" si="29"/>
        <v/>
      </c>
    </row>
    <row r="874" spans="1:43" ht="14.5">
      <c r="A874" s="117"/>
      <c r="B874" s="201"/>
      <c r="C874" s="209"/>
      <c r="D874" s="210"/>
      <c r="E874" s="131"/>
      <c r="F874" s="132"/>
      <c r="G874" s="131"/>
      <c r="H874" s="117"/>
      <c r="I874" s="201"/>
      <c r="J874" s="201"/>
      <c r="K874" s="202"/>
      <c r="L874" s="202"/>
      <c r="M874" s="202"/>
      <c r="N874" s="201"/>
      <c r="O874" s="201"/>
      <c r="P874" s="202"/>
      <c r="Q874" s="202"/>
      <c r="R874" s="207"/>
      <c r="S874" s="204" t="e">
        <f>_xlfn.LET(
_xlpm.ausLJ,_xlfn.XLOOKUP(MitarbeiterFTE[[#This Row],[Name]]&amp;"|"&amp;MitarbeiterFTE[[#This Row],[Jahr]]&amp;"|"&amp;MitarbeiterFTE[[#This Row],[Monat]],#REF!,#REF!,"not found",0,1),
IF(_xlpm.ausLJ="not found","input missing",_xlpm.ausLJ))</f>
        <v>#REF!</v>
      </c>
      <c r="T874" s="204" t="e">
        <f>_xlfn.LET(
_xlpm.ausLJ,_xlfn.XLOOKUP(MitarbeiterFTE[[#This Row],[Name]]&amp;"|"&amp;MitarbeiterFTE[[#This Row],[Jahr]]&amp;"|"&amp;MitarbeiterFTE[[#This Row],[Monat]],#REF!,#REF!,"not found",0,1),
IF(_xlpm.ausLJ="not found","input missing",_xlpm.ausLJ))</f>
        <v>#REF!</v>
      </c>
      <c r="U874" s="205"/>
      <c r="V874" s="40" t="str" cm="1">
        <f t="array" ref="V8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4" s="15" t="str">
        <f>_xlfn.LET(_xlpm.var,MitarbeiterFTE[[#This Row],[Name]]&amp;"|"&amp;MitarbeiterFTE[[#This Row],[Vorhaben]]&amp;"|"&amp;MitarbeiterFTE[[#This Row],[Monat]]&amp;"|"&amp;MitarbeiterFTE[[#This Row],[Jahr]], IF(_xlpm.var="|||","input missing",_xlpm.var))</f>
        <v>input missing</v>
      </c>
      <c r="AB874" s="15" t="e">
        <f>_xlfn.LET(
_xlpm.start,DATE(MitarbeiterFTE[[#This Row],[Jahr]],MitarbeiterFTE[[#This Row],[Monat]],1),
_xlpm.end,EOMONTH(_xlpm.start,0),
NETWORKDAYS(_xlpm.start,_xlpm.end))</f>
        <v>#NUM!</v>
      </c>
      <c r="AC874" s="318" t="e">
        <f>MitarbeiterFTE[[#This Row],[BWD]]-MitarbeiterFTE[[#This Row],[Sum Abwesend]]</f>
        <v>#NUM!</v>
      </c>
      <c r="AD874" s="318">
        <f>SUMIFS(MitarbeiterFTE[BWD],MitarbeiterFTE[Jahr],MitarbeiterFTE[[#This Row],[Jahr]],MitarbeiterFTE[Name],MitarbeiterFTE[[#This Row],[Name]])</f>
        <v>0</v>
      </c>
      <c r="AE874" s="318">
        <f>SUMIFS(MitarbeiterFTE[NWD],MitarbeiterFTE[Jahr],MitarbeiterFTE[[#This Row],[Jahr]],MitarbeiterFTE[Name],MitarbeiterFTE[[#This Row],[Name]])</f>
        <v>0</v>
      </c>
      <c r="AF874" s="15" t="str">
        <f>IF(MitarbeiterFTE[[#This Row],[HS]]="ja",2,IF(MitarbeiterFTE[[#This Row],[Tech]]="ja",1,IF(MitarbeiterFTE[[#This Row],[Sonst]]="ja",0,"input missing")))</f>
        <v>input missing</v>
      </c>
      <c r="AG874" s="130"/>
      <c r="AH874" s="117"/>
      <c r="AI874" s="408"/>
      <c r="AJ874" s="202"/>
      <c r="AK874" s="412"/>
      <c r="AL874" s="15" cm="1">
        <f t="array" ref="AL8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4" s="15" t="str">
        <f>IF(Table6[[#This Row],[FT/WE]]=2,"",Table6[[#This Row],[Name]]&amp;Table6[[#This Row],[Tag]])</f>
        <v/>
      </c>
      <c r="AN874" s="117"/>
      <c r="AP874" s="14" t="str">
        <f t="shared" si="28"/>
        <v/>
      </c>
      <c r="AQ874" s="14" t="str">
        <f t="shared" si="29"/>
        <v/>
      </c>
    </row>
    <row r="875" spans="1:43" ht="14.5">
      <c r="A875" s="117"/>
      <c r="B875" s="201"/>
      <c r="C875" s="209"/>
      <c r="D875" s="210"/>
      <c r="E875" s="131"/>
      <c r="F875" s="132"/>
      <c r="G875" s="131"/>
      <c r="H875" s="117"/>
      <c r="I875" s="201"/>
      <c r="J875" s="201"/>
      <c r="K875" s="202"/>
      <c r="L875" s="202"/>
      <c r="M875" s="202"/>
      <c r="N875" s="201"/>
      <c r="O875" s="201"/>
      <c r="P875" s="202"/>
      <c r="Q875" s="202"/>
      <c r="R875" s="207"/>
      <c r="S875" s="204" t="e">
        <f>_xlfn.LET(
_xlpm.ausLJ,_xlfn.XLOOKUP(MitarbeiterFTE[[#This Row],[Name]]&amp;"|"&amp;MitarbeiterFTE[[#This Row],[Jahr]]&amp;"|"&amp;MitarbeiterFTE[[#This Row],[Monat]],#REF!,#REF!,"not found",0,1),
IF(_xlpm.ausLJ="not found","input missing",_xlpm.ausLJ))</f>
        <v>#REF!</v>
      </c>
      <c r="T875" s="204" t="e">
        <f>_xlfn.LET(
_xlpm.ausLJ,_xlfn.XLOOKUP(MitarbeiterFTE[[#This Row],[Name]]&amp;"|"&amp;MitarbeiterFTE[[#This Row],[Jahr]]&amp;"|"&amp;MitarbeiterFTE[[#This Row],[Monat]],#REF!,#REF!,"not found",0,1),
IF(_xlpm.ausLJ="not found","input missing",_xlpm.ausLJ))</f>
        <v>#REF!</v>
      </c>
      <c r="U875" s="205"/>
      <c r="V875" s="40" t="str" cm="1">
        <f t="array" ref="V8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5" s="15" t="str">
        <f>_xlfn.LET(_xlpm.var,MitarbeiterFTE[[#This Row],[Name]]&amp;"|"&amp;MitarbeiterFTE[[#This Row],[Vorhaben]]&amp;"|"&amp;MitarbeiterFTE[[#This Row],[Monat]]&amp;"|"&amp;MitarbeiterFTE[[#This Row],[Jahr]], IF(_xlpm.var="|||","input missing",_xlpm.var))</f>
        <v>input missing</v>
      </c>
      <c r="AB875" s="15" t="e">
        <f>_xlfn.LET(
_xlpm.start,DATE(MitarbeiterFTE[[#This Row],[Jahr]],MitarbeiterFTE[[#This Row],[Monat]],1),
_xlpm.end,EOMONTH(_xlpm.start,0),
NETWORKDAYS(_xlpm.start,_xlpm.end))</f>
        <v>#NUM!</v>
      </c>
      <c r="AC875" s="318" t="e">
        <f>MitarbeiterFTE[[#This Row],[BWD]]-MitarbeiterFTE[[#This Row],[Sum Abwesend]]</f>
        <v>#NUM!</v>
      </c>
      <c r="AD875" s="318">
        <f>SUMIFS(MitarbeiterFTE[BWD],MitarbeiterFTE[Jahr],MitarbeiterFTE[[#This Row],[Jahr]],MitarbeiterFTE[Name],MitarbeiterFTE[[#This Row],[Name]])</f>
        <v>0</v>
      </c>
      <c r="AE875" s="318">
        <f>SUMIFS(MitarbeiterFTE[NWD],MitarbeiterFTE[Jahr],MitarbeiterFTE[[#This Row],[Jahr]],MitarbeiterFTE[Name],MitarbeiterFTE[[#This Row],[Name]])</f>
        <v>0</v>
      </c>
      <c r="AF875" s="15" t="str">
        <f>IF(MitarbeiterFTE[[#This Row],[HS]]="ja",2,IF(MitarbeiterFTE[[#This Row],[Tech]]="ja",1,IF(MitarbeiterFTE[[#This Row],[Sonst]]="ja",0,"input missing")))</f>
        <v>input missing</v>
      </c>
      <c r="AG875" s="130"/>
      <c r="AH875" s="117"/>
      <c r="AI875" s="408"/>
      <c r="AJ875" s="202"/>
      <c r="AK875" s="412"/>
      <c r="AL875" s="15" cm="1">
        <f t="array" ref="AL8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5" s="15" t="str">
        <f>IF(Table6[[#This Row],[FT/WE]]=2,"",Table6[[#This Row],[Name]]&amp;Table6[[#This Row],[Tag]])</f>
        <v/>
      </c>
      <c r="AN875" s="117"/>
      <c r="AP875" s="14" t="str">
        <f t="shared" si="28"/>
        <v/>
      </c>
      <c r="AQ875" s="14" t="str">
        <f t="shared" si="29"/>
        <v/>
      </c>
    </row>
    <row r="876" spans="1:43" ht="14.5">
      <c r="A876" s="117"/>
      <c r="B876" s="201"/>
      <c r="C876" s="209"/>
      <c r="D876" s="210"/>
      <c r="E876" s="131"/>
      <c r="F876" s="132"/>
      <c r="G876" s="131"/>
      <c r="H876" s="117"/>
      <c r="I876" s="201"/>
      <c r="J876" s="201"/>
      <c r="K876" s="202"/>
      <c r="L876" s="202"/>
      <c r="M876" s="202"/>
      <c r="N876" s="201"/>
      <c r="O876" s="201"/>
      <c r="P876" s="202"/>
      <c r="Q876" s="202"/>
      <c r="R876" s="207"/>
      <c r="S876" s="204" t="e">
        <f>_xlfn.LET(
_xlpm.ausLJ,_xlfn.XLOOKUP(MitarbeiterFTE[[#This Row],[Name]]&amp;"|"&amp;MitarbeiterFTE[[#This Row],[Jahr]]&amp;"|"&amp;MitarbeiterFTE[[#This Row],[Monat]],#REF!,#REF!,"not found",0,1),
IF(_xlpm.ausLJ="not found","input missing",_xlpm.ausLJ))</f>
        <v>#REF!</v>
      </c>
      <c r="T876" s="204" t="e">
        <f>_xlfn.LET(
_xlpm.ausLJ,_xlfn.XLOOKUP(MitarbeiterFTE[[#This Row],[Name]]&amp;"|"&amp;MitarbeiterFTE[[#This Row],[Jahr]]&amp;"|"&amp;MitarbeiterFTE[[#This Row],[Monat]],#REF!,#REF!,"not found",0,1),
IF(_xlpm.ausLJ="not found","input missing",_xlpm.ausLJ))</f>
        <v>#REF!</v>
      </c>
      <c r="U876" s="205"/>
      <c r="V876" s="40" t="str" cm="1">
        <f t="array" ref="V8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6" s="15" t="str">
        <f>_xlfn.LET(_xlpm.var,MitarbeiterFTE[[#This Row],[Name]]&amp;"|"&amp;MitarbeiterFTE[[#This Row],[Vorhaben]]&amp;"|"&amp;MitarbeiterFTE[[#This Row],[Monat]]&amp;"|"&amp;MitarbeiterFTE[[#This Row],[Jahr]], IF(_xlpm.var="|||","input missing",_xlpm.var))</f>
        <v>input missing</v>
      </c>
      <c r="AB876" s="15" t="e">
        <f>_xlfn.LET(
_xlpm.start,DATE(MitarbeiterFTE[[#This Row],[Jahr]],MitarbeiterFTE[[#This Row],[Monat]],1),
_xlpm.end,EOMONTH(_xlpm.start,0),
NETWORKDAYS(_xlpm.start,_xlpm.end))</f>
        <v>#NUM!</v>
      </c>
      <c r="AC876" s="318" t="e">
        <f>MitarbeiterFTE[[#This Row],[BWD]]-MitarbeiterFTE[[#This Row],[Sum Abwesend]]</f>
        <v>#NUM!</v>
      </c>
      <c r="AD876" s="318">
        <f>SUMIFS(MitarbeiterFTE[BWD],MitarbeiterFTE[Jahr],MitarbeiterFTE[[#This Row],[Jahr]],MitarbeiterFTE[Name],MitarbeiterFTE[[#This Row],[Name]])</f>
        <v>0</v>
      </c>
      <c r="AE876" s="318">
        <f>SUMIFS(MitarbeiterFTE[NWD],MitarbeiterFTE[Jahr],MitarbeiterFTE[[#This Row],[Jahr]],MitarbeiterFTE[Name],MitarbeiterFTE[[#This Row],[Name]])</f>
        <v>0</v>
      </c>
      <c r="AF876" s="15" t="str">
        <f>IF(MitarbeiterFTE[[#This Row],[HS]]="ja",2,IF(MitarbeiterFTE[[#This Row],[Tech]]="ja",1,IF(MitarbeiterFTE[[#This Row],[Sonst]]="ja",0,"input missing")))</f>
        <v>input missing</v>
      </c>
      <c r="AG876" s="130"/>
      <c r="AH876" s="117"/>
      <c r="AI876" s="408"/>
      <c r="AJ876" s="202"/>
      <c r="AK876" s="412"/>
      <c r="AL876" s="15" cm="1">
        <f t="array" ref="AL8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6" s="15" t="str">
        <f>IF(Table6[[#This Row],[FT/WE]]=2,"",Table6[[#This Row],[Name]]&amp;Table6[[#This Row],[Tag]])</f>
        <v/>
      </c>
      <c r="AN876" s="117"/>
      <c r="AP876" s="14" t="str">
        <f t="shared" si="28"/>
        <v/>
      </c>
      <c r="AQ876" s="14" t="str">
        <f t="shared" si="29"/>
        <v/>
      </c>
    </row>
    <row r="877" spans="1:43" ht="14.5">
      <c r="A877" s="117"/>
      <c r="B877" s="201"/>
      <c r="C877" s="209"/>
      <c r="D877" s="210"/>
      <c r="E877" s="131"/>
      <c r="F877" s="132"/>
      <c r="G877" s="131"/>
      <c r="H877" s="117"/>
      <c r="I877" s="201"/>
      <c r="J877" s="201"/>
      <c r="K877" s="202"/>
      <c r="L877" s="202"/>
      <c r="M877" s="202"/>
      <c r="N877" s="201"/>
      <c r="O877" s="201"/>
      <c r="P877" s="202"/>
      <c r="Q877" s="202"/>
      <c r="R877" s="207"/>
      <c r="S877" s="204" t="e">
        <f>_xlfn.LET(
_xlpm.ausLJ,_xlfn.XLOOKUP(MitarbeiterFTE[[#This Row],[Name]]&amp;"|"&amp;MitarbeiterFTE[[#This Row],[Jahr]]&amp;"|"&amp;MitarbeiterFTE[[#This Row],[Monat]],#REF!,#REF!,"not found",0,1),
IF(_xlpm.ausLJ="not found","input missing",_xlpm.ausLJ))</f>
        <v>#REF!</v>
      </c>
      <c r="T877" s="204" t="e">
        <f>_xlfn.LET(
_xlpm.ausLJ,_xlfn.XLOOKUP(MitarbeiterFTE[[#This Row],[Name]]&amp;"|"&amp;MitarbeiterFTE[[#This Row],[Jahr]]&amp;"|"&amp;MitarbeiterFTE[[#This Row],[Monat]],#REF!,#REF!,"not found",0,1),
IF(_xlpm.ausLJ="not found","input missing",_xlpm.ausLJ))</f>
        <v>#REF!</v>
      </c>
      <c r="U877" s="205"/>
      <c r="V877" s="40" t="str" cm="1">
        <f t="array" ref="V8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7" s="15" t="str">
        <f>_xlfn.LET(_xlpm.var,MitarbeiterFTE[[#This Row],[Name]]&amp;"|"&amp;MitarbeiterFTE[[#This Row],[Vorhaben]]&amp;"|"&amp;MitarbeiterFTE[[#This Row],[Monat]]&amp;"|"&amp;MitarbeiterFTE[[#This Row],[Jahr]], IF(_xlpm.var="|||","input missing",_xlpm.var))</f>
        <v>input missing</v>
      </c>
      <c r="AB877" s="15" t="e">
        <f>_xlfn.LET(
_xlpm.start,DATE(MitarbeiterFTE[[#This Row],[Jahr]],MitarbeiterFTE[[#This Row],[Monat]],1),
_xlpm.end,EOMONTH(_xlpm.start,0),
NETWORKDAYS(_xlpm.start,_xlpm.end))</f>
        <v>#NUM!</v>
      </c>
      <c r="AC877" s="318" t="e">
        <f>MitarbeiterFTE[[#This Row],[BWD]]-MitarbeiterFTE[[#This Row],[Sum Abwesend]]</f>
        <v>#NUM!</v>
      </c>
      <c r="AD877" s="318">
        <f>SUMIFS(MitarbeiterFTE[BWD],MitarbeiterFTE[Jahr],MitarbeiterFTE[[#This Row],[Jahr]],MitarbeiterFTE[Name],MitarbeiterFTE[[#This Row],[Name]])</f>
        <v>0</v>
      </c>
      <c r="AE877" s="318">
        <f>SUMIFS(MitarbeiterFTE[NWD],MitarbeiterFTE[Jahr],MitarbeiterFTE[[#This Row],[Jahr]],MitarbeiterFTE[Name],MitarbeiterFTE[[#This Row],[Name]])</f>
        <v>0</v>
      </c>
      <c r="AF877" s="15" t="str">
        <f>IF(MitarbeiterFTE[[#This Row],[HS]]="ja",2,IF(MitarbeiterFTE[[#This Row],[Tech]]="ja",1,IF(MitarbeiterFTE[[#This Row],[Sonst]]="ja",0,"input missing")))</f>
        <v>input missing</v>
      </c>
      <c r="AG877" s="130"/>
      <c r="AH877" s="117"/>
      <c r="AI877" s="408"/>
      <c r="AJ877" s="202"/>
      <c r="AK877" s="412"/>
      <c r="AL877" s="15" cm="1">
        <f t="array" ref="AL8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7" s="15" t="str">
        <f>IF(Table6[[#This Row],[FT/WE]]=2,"",Table6[[#This Row],[Name]]&amp;Table6[[#This Row],[Tag]])</f>
        <v/>
      </c>
      <c r="AN877" s="117"/>
      <c r="AP877" s="14" t="str">
        <f t="shared" si="28"/>
        <v/>
      </c>
      <c r="AQ877" s="14" t="str">
        <f t="shared" si="29"/>
        <v/>
      </c>
    </row>
    <row r="878" spans="1:43" ht="14.5">
      <c r="A878" s="117"/>
      <c r="B878" s="201"/>
      <c r="C878" s="209"/>
      <c r="D878" s="210"/>
      <c r="E878" s="131"/>
      <c r="F878" s="132"/>
      <c r="G878" s="131"/>
      <c r="H878" s="117"/>
      <c r="I878" s="201"/>
      <c r="J878" s="201"/>
      <c r="K878" s="202"/>
      <c r="L878" s="202"/>
      <c r="M878" s="202"/>
      <c r="N878" s="201"/>
      <c r="O878" s="201"/>
      <c r="P878" s="202"/>
      <c r="Q878" s="202"/>
      <c r="R878" s="207"/>
      <c r="S878" s="204" t="e">
        <f>_xlfn.LET(
_xlpm.ausLJ,_xlfn.XLOOKUP(MitarbeiterFTE[[#This Row],[Name]]&amp;"|"&amp;MitarbeiterFTE[[#This Row],[Jahr]]&amp;"|"&amp;MitarbeiterFTE[[#This Row],[Monat]],#REF!,#REF!,"not found",0,1),
IF(_xlpm.ausLJ="not found","input missing",_xlpm.ausLJ))</f>
        <v>#REF!</v>
      </c>
      <c r="T878" s="204" t="e">
        <f>_xlfn.LET(
_xlpm.ausLJ,_xlfn.XLOOKUP(MitarbeiterFTE[[#This Row],[Name]]&amp;"|"&amp;MitarbeiterFTE[[#This Row],[Jahr]]&amp;"|"&amp;MitarbeiterFTE[[#This Row],[Monat]],#REF!,#REF!,"not found",0,1),
IF(_xlpm.ausLJ="not found","input missing",_xlpm.ausLJ))</f>
        <v>#REF!</v>
      </c>
      <c r="U878" s="205"/>
      <c r="V878" s="40" t="str" cm="1">
        <f t="array" ref="V8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8" s="15" t="str">
        <f>_xlfn.LET(_xlpm.var,MitarbeiterFTE[[#This Row],[Name]]&amp;"|"&amp;MitarbeiterFTE[[#This Row],[Vorhaben]]&amp;"|"&amp;MitarbeiterFTE[[#This Row],[Monat]]&amp;"|"&amp;MitarbeiterFTE[[#This Row],[Jahr]], IF(_xlpm.var="|||","input missing",_xlpm.var))</f>
        <v>input missing</v>
      </c>
      <c r="AB878" s="15" t="e">
        <f>_xlfn.LET(
_xlpm.start,DATE(MitarbeiterFTE[[#This Row],[Jahr]],MitarbeiterFTE[[#This Row],[Monat]],1),
_xlpm.end,EOMONTH(_xlpm.start,0),
NETWORKDAYS(_xlpm.start,_xlpm.end))</f>
        <v>#NUM!</v>
      </c>
      <c r="AC878" s="318" t="e">
        <f>MitarbeiterFTE[[#This Row],[BWD]]-MitarbeiterFTE[[#This Row],[Sum Abwesend]]</f>
        <v>#NUM!</v>
      </c>
      <c r="AD878" s="318">
        <f>SUMIFS(MitarbeiterFTE[BWD],MitarbeiterFTE[Jahr],MitarbeiterFTE[[#This Row],[Jahr]],MitarbeiterFTE[Name],MitarbeiterFTE[[#This Row],[Name]])</f>
        <v>0</v>
      </c>
      <c r="AE878" s="318">
        <f>SUMIFS(MitarbeiterFTE[NWD],MitarbeiterFTE[Jahr],MitarbeiterFTE[[#This Row],[Jahr]],MitarbeiterFTE[Name],MitarbeiterFTE[[#This Row],[Name]])</f>
        <v>0</v>
      </c>
      <c r="AF878" s="15" t="str">
        <f>IF(MitarbeiterFTE[[#This Row],[HS]]="ja",2,IF(MitarbeiterFTE[[#This Row],[Tech]]="ja",1,IF(MitarbeiterFTE[[#This Row],[Sonst]]="ja",0,"input missing")))</f>
        <v>input missing</v>
      </c>
      <c r="AG878" s="130"/>
      <c r="AH878" s="117"/>
      <c r="AI878" s="408"/>
      <c r="AJ878" s="202"/>
      <c r="AK878" s="412"/>
      <c r="AL878" s="15" cm="1">
        <f t="array" ref="AL8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8" s="15" t="str">
        <f>IF(Table6[[#This Row],[FT/WE]]=2,"",Table6[[#This Row],[Name]]&amp;Table6[[#This Row],[Tag]])</f>
        <v/>
      </c>
      <c r="AN878" s="117"/>
      <c r="AP878" s="14" t="str">
        <f t="shared" si="28"/>
        <v/>
      </c>
      <c r="AQ878" s="14" t="str">
        <f t="shared" si="29"/>
        <v/>
      </c>
    </row>
    <row r="879" spans="1:43" ht="14.5">
      <c r="A879" s="117"/>
      <c r="B879" s="201"/>
      <c r="C879" s="209"/>
      <c r="D879" s="210"/>
      <c r="E879" s="131"/>
      <c r="F879" s="132"/>
      <c r="G879" s="131"/>
      <c r="H879" s="117"/>
      <c r="I879" s="201"/>
      <c r="J879" s="201"/>
      <c r="K879" s="202"/>
      <c r="L879" s="202"/>
      <c r="M879" s="202"/>
      <c r="N879" s="201"/>
      <c r="O879" s="201"/>
      <c r="P879" s="202"/>
      <c r="Q879" s="202"/>
      <c r="R879" s="207"/>
      <c r="S879" s="204" t="e">
        <f>_xlfn.LET(
_xlpm.ausLJ,_xlfn.XLOOKUP(MitarbeiterFTE[[#This Row],[Name]]&amp;"|"&amp;MitarbeiterFTE[[#This Row],[Jahr]]&amp;"|"&amp;MitarbeiterFTE[[#This Row],[Monat]],#REF!,#REF!,"not found",0,1),
IF(_xlpm.ausLJ="not found","input missing",_xlpm.ausLJ))</f>
        <v>#REF!</v>
      </c>
      <c r="T879" s="204" t="e">
        <f>_xlfn.LET(
_xlpm.ausLJ,_xlfn.XLOOKUP(MitarbeiterFTE[[#This Row],[Name]]&amp;"|"&amp;MitarbeiterFTE[[#This Row],[Jahr]]&amp;"|"&amp;MitarbeiterFTE[[#This Row],[Monat]],#REF!,#REF!,"not found",0,1),
IF(_xlpm.ausLJ="not found","input missing",_xlpm.ausLJ))</f>
        <v>#REF!</v>
      </c>
      <c r="U879" s="205"/>
      <c r="V879" s="40" t="str" cm="1">
        <f t="array" ref="V8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79" s="15" t="str">
        <f>_xlfn.LET(_xlpm.var,MitarbeiterFTE[[#This Row],[Name]]&amp;"|"&amp;MitarbeiterFTE[[#This Row],[Vorhaben]]&amp;"|"&amp;MitarbeiterFTE[[#This Row],[Monat]]&amp;"|"&amp;MitarbeiterFTE[[#This Row],[Jahr]], IF(_xlpm.var="|||","input missing",_xlpm.var))</f>
        <v>input missing</v>
      </c>
      <c r="AB879" s="15" t="e">
        <f>_xlfn.LET(
_xlpm.start,DATE(MitarbeiterFTE[[#This Row],[Jahr]],MitarbeiterFTE[[#This Row],[Monat]],1),
_xlpm.end,EOMONTH(_xlpm.start,0),
NETWORKDAYS(_xlpm.start,_xlpm.end))</f>
        <v>#NUM!</v>
      </c>
      <c r="AC879" s="318" t="e">
        <f>MitarbeiterFTE[[#This Row],[BWD]]-MitarbeiterFTE[[#This Row],[Sum Abwesend]]</f>
        <v>#NUM!</v>
      </c>
      <c r="AD879" s="318">
        <f>SUMIFS(MitarbeiterFTE[BWD],MitarbeiterFTE[Jahr],MitarbeiterFTE[[#This Row],[Jahr]],MitarbeiterFTE[Name],MitarbeiterFTE[[#This Row],[Name]])</f>
        <v>0</v>
      </c>
      <c r="AE879" s="318">
        <f>SUMIFS(MitarbeiterFTE[NWD],MitarbeiterFTE[Jahr],MitarbeiterFTE[[#This Row],[Jahr]],MitarbeiterFTE[Name],MitarbeiterFTE[[#This Row],[Name]])</f>
        <v>0</v>
      </c>
      <c r="AF879" s="15" t="str">
        <f>IF(MitarbeiterFTE[[#This Row],[HS]]="ja",2,IF(MitarbeiterFTE[[#This Row],[Tech]]="ja",1,IF(MitarbeiterFTE[[#This Row],[Sonst]]="ja",0,"input missing")))</f>
        <v>input missing</v>
      </c>
      <c r="AG879" s="130"/>
      <c r="AH879" s="117"/>
      <c r="AI879" s="408"/>
      <c r="AJ879" s="202"/>
      <c r="AK879" s="412"/>
      <c r="AL879" s="15" cm="1">
        <f t="array" ref="AL8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79" s="15" t="str">
        <f>IF(Table6[[#This Row],[FT/WE]]=2,"",Table6[[#This Row],[Name]]&amp;Table6[[#This Row],[Tag]])</f>
        <v/>
      </c>
      <c r="AN879" s="117"/>
      <c r="AP879" s="14" t="str">
        <f t="shared" si="28"/>
        <v/>
      </c>
      <c r="AQ879" s="14" t="str">
        <f t="shared" si="29"/>
        <v/>
      </c>
    </row>
    <row r="880" spans="1:43" ht="14.5">
      <c r="A880" s="117"/>
      <c r="B880" s="201"/>
      <c r="C880" s="209"/>
      <c r="D880" s="210"/>
      <c r="E880" s="131"/>
      <c r="F880" s="132"/>
      <c r="G880" s="131"/>
      <c r="H880" s="117"/>
      <c r="I880" s="201"/>
      <c r="J880" s="201"/>
      <c r="K880" s="202"/>
      <c r="L880" s="202"/>
      <c r="M880" s="202"/>
      <c r="N880" s="201"/>
      <c r="O880" s="201"/>
      <c r="P880" s="202"/>
      <c r="Q880" s="202"/>
      <c r="R880" s="207"/>
      <c r="S880" s="204" t="e">
        <f>_xlfn.LET(
_xlpm.ausLJ,_xlfn.XLOOKUP(MitarbeiterFTE[[#This Row],[Name]]&amp;"|"&amp;MitarbeiterFTE[[#This Row],[Jahr]]&amp;"|"&amp;MitarbeiterFTE[[#This Row],[Monat]],#REF!,#REF!,"not found",0,1),
IF(_xlpm.ausLJ="not found","input missing",_xlpm.ausLJ))</f>
        <v>#REF!</v>
      </c>
      <c r="T880" s="204" t="e">
        <f>_xlfn.LET(
_xlpm.ausLJ,_xlfn.XLOOKUP(MitarbeiterFTE[[#This Row],[Name]]&amp;"|"&amp;MitarbeiterFTE[[#This Row],[Jahr]]&amp;"|"&amp;MitarbeiterFTE[[#This Row],[Monat]],#REF!,#REF!,"not found",0,1),
IF(_xlpm.ausLJ="not found","input missing",_xlpm.ausLJ))</f>
        <v>#REF!</v>
      </c>
      <c r="U880" s="205"/>
      <c r="V880" s="40" t="str" cm="1">
        <f t="array" ref="V8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0" s="15" t="str">
        <f>_xlfn.LET(_xlpm.var,MitarbeiterFTE[[#This Row],[Name]]&amp;"|"&amp;MitarbeiterFTE[[#This Row],[Vorhaben]]&amp;"|"&amp;MitarbeiterFTE[[#This Row],[Monat]]&amp;"|"&amp;MitarbeiterFTE[[#This Row],[Jahr]], IF(_xlpm.var="|||","input missing",_xlpm.var))</f>
        <v>input missing</v>
      </c>
      <c r="AB880" s="15" t="e">
        <f>_xlfn.LET(
_xlpm.start,DATE(MitarbeiterFTE[[#This Row],[Jahr]],MitarbeiterFTE[[#This Row],[Monat]],1),
_xlpm.end,EOMONTH(_xlpm.start,0),
NETWORKDAYS(_xlpm.start,_xlpm.end))</f>
        <v>#NUM!</v>
      </c>
      <c r="AC880" s="318" t="e">
        <f>MitarbeiterFTE[[#This Row],[BWD]]-MitarbeiterFTE[[#This Row],[Sum Abwesend]]</f>
        <v>#NUM!</v>
      </c>
      <c r="AD880" s="318">
        <f>SUMIFS(MitarbeiterFTE[BWD],MitarbeiterFTE[Jahr],MitarbeiterFTE[[#This Row],[Jahr]],MitarbeiterFTE[Name],MitarbeiterFTE[[#This Row],[Name]])</f>
        <v>0</v>
      </c>
      <c r="AE880" s="318">
        <f>SUMIFS(MitarbeiterFTE[NWD],MitarbeiterFTE[Jahr],MitarbeiterFTE[[#This Row],[Jahr]],MitarbeiterFTE[Name],MitarbeiterFTE[[#This Row],[Name]])</f>
        <v>0</v>
      </c>
      <c r="AF880" s="15" t="str">
        <f>IF(MitarbeiterFTE[[#This Row],[HS]]="ja",2,IF(MitarbeiterFTE[[#This Row],[Tech]]="ja",1,IF(MitarbeiterFTE[[#This Row],[Sonst]]="ja",0,"input missing")))</f>
        <v>input missing</v>
      </c>
      <c r="AG880" s="130"/>
      <c r="AH880" s="117"/>
      <c r="AI880" s="408"/>
      <c r="AJ880" s="202"/>
      <c r="AK880" s="412"/>
      <c r="AL880" s="15" cm="1">
        <f t="array" ref="AL8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0" s="15" t="str">
        <f>IF(Table6[[#This Row],[FT/WE]]=2,"",Table6[[#This Row],[Name]]&amp;Table6[[#This Row],[Tag]])</f>
        <v/>
      </c>
      <c r="AN880" s="117"/>
      <c r="AP880" s="14" t="str">
        <f t="shared" si="28"/>
        <v/>
      </c>
      <c r="AQ880" s="14" t="str">
        <f t="shared" si="29"/>
        <v/>
      </c>
    </row>
    <row r="881" spans="1:43" ht="14.5">
      <c r="A881" s="117"/>
      <c r="B881" s="201"/>
      <c r="C881" s="209"/>
      <c r="D881" s="210"/>
      <c r="E881" s="131"/>
      <c r="F881" s="132"/>
      <c r="G881" s="131"/>
      <c r="H881" s="117"/>
      <c r="I881" s="201"/>
      <c r="J881" s="201"/>
      <c r="K881" s="202"/>
      <c r="L881" s="202"/>
      <c r="M881" s="202"/>
      <c r="N881" s="201"/>
      <c r="O881" s="201"/>
      <c r="P881" s="202"/>
      <c r="Q881" s="202"/>
      <c r="R881" s="207"/>
      <c r="S881" s="204" t="e">
        <f>_xlfn.LET(
_xlpm.ausLJ,_xlfn.XLOOKUP(MitarbeiterFTE[[#This Row],[Name]]&amp;"|"&amp;MitarbeiterFTE[[#This Row],[Jahr]]&amp;"|"&amp;MitarbeiterFTE[[#This Row],[Monat]],#REF!,#REF!,"not found",0,1),
IF(_xlpm.ausLJ="not found","input missing",_xlpm.ausLJ))</f>
        <v>#REF!</v>
      </c>
      <c r="T881" s="204" t="e">
        <f>_xlfn.LET(
_xlpm.ausLJ,_xlfn.XLOOKUP(MitarbeiterFTE[[#This Row],[Name]]&amp;"|"&amp;MitarbeiterFTE[[#This Row],[Jahr]]&amp;"|"&amp;MitarbeiterFTE[[#This Row],[Monat]],#REF!,#REF!,"not found",0,1),
IF(_xlpm.ausLJ="not found","input missing",_xlpm.ausLJ))</f>
        <v>#REF!</v>
      </c>
      <c r="U881" s="205"/>
      <c r="V881" s="40" t="str" cm="1">
        <f t="array" ref="V8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1" s="15" t="str">
        <f>_xlfn.LET(_xlpm.var,MitarbeiterFTE[[#This Row],[Name]]&amp;"|"&amp;MitarbeiterFTE[[#This Row],[Vorhaben]]&amp;"|"&amp;MitarbeiterFTE[[#This Row],[Monat]]&amp;"|"&amp;MitarbeiterFTE[[#This Row],[Jahr]], IF(_xlpm.var="|||","input missing",_xlpm.var))</f>
        <v>input missing</v>
      </c>
      <c r="AB881" s="15" t="e">
        <f>_xlfn.LET(
_xlpm.start,DATE(MitarbeiterFTE[[#This Row],[Jahr]],MitarbeiterFTE[[#This Row],[Monat]],1),
_xlpm.end,EOMONTH(_xlpm.start,0),
NETWORKDAYS(_xlpm.start,_xlpm.end))</f>
        <v>#NUM!</v>
      </c>
      <c r="AC881" s="318" t="e">
        <f>MitarbeiterFTE[[#This Row],[BWD]]-MitarbeiterFTE[[#This Row],[Sum Abwesend]]</f>
        <v>#NUM!</v>
      </c>
      <c r="AD881" s="318">
        <f>SUMIFS(MitarbeiterFTE[BWD],MitarbeiterFTE[Jahr],MitarbeiterFTE[[#This Row],[Jahr]],MitarbeiterFTE[Name],MitarbeiterFTE[[#This Row],[Name]])</f>
        <v>0</v>
      </c>
      <c r="AE881" s="318">
        <f>SUMIFS(MitarbeiterFTE[NWD],MitarbeiterFTE[Jahr],MitarbeiterFTE[[#This Row],[Jahr]],MitarbeiterFTE[Name],MitarbeiterFTE[[#This Row],[Name]])</f>
        <v>0</v>
      </c>
      <c r="AF881" s="15" t="str">
        <f>IF(MitarbeiterFTE[[#This Row],[HS]]="ja",2,IF(MitarbeiterFTE[[#This Row],[Tech]]="ja",1,IF(MitarbeiterFTE[[#This Row],[Sonst]]="ja",0,"input missing")))</f>
        <v>input missing</v>
      </c>
      <c r="AG881" s="130"/>
      <c r="AH881" s="117"/>
      <c r="AI881" s="408"/>
      <c r="AJ881" s="202"/>
      <c r="AK881" s="412"/>
      <c r="AL881" s="15" cm="1">
        <f t="array" ref="AL8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1" s="15" t="str">
        <f>IF(Table6[[#This Row],[FT/WE]]=2,"",Table6[[#This Row],[Name]]&amp;Table6[[#This Row],[Tag]])</f>
        <v/>
      </c>
      <c r="AN881" s="117"/>
      <c r="AP881" s="14" t="str">
        <f t="shared" si="28"/>
        <v/>
      </c>
      <c r="AQ881" s="14" t="str">
        <f t="shared" si="29"/>
        <v/>
      </c>
    </row>
    <row r="882" spans="1:43" ht="14.5">
      <c r="A882" s="117"/>
      <c r="B882" s="201"/>
      <c r="C882" s="209"/>
      <c r="D882" s="210"/>
      <c r="E882" s="131"/>
      <c r="F882" s="132"/>
      <c r="G882" s="131"/>
      <c r="H882" s="117"/>
      <c r="I882" s="201"/>
      <c r="J882" s="201"/>
      <c r="K882" s="202"/>
      <c r="L882" s="202"/>
      <c r="M882" s="202"/>
      <c r="N882" s="201"/>
      <c r="O882" s="201"/>
      <c r="P882" s="202"/>
      <c r="Q882" s="202"/>
      <c r="R882" s="207"/>
      <c r="S882" s="204" t="e">
        <f>_xlfn.LET(
_xlpm.ausLJ,_xlfn.XLOOKUP(MitarbeiterFTE[[#This Row],[Name]]&amp;"|"&amp;MitarbeiterFTE[[#This Row],[Jahr]]&amp;"|"&amp;MitarbeiterFTE[[#This Row],[Monat]],#REF!,#REF!,"not found",0,1),
IF(_xlpm.ausLJ="not found","input missing",_xlpm.ausLJ))</f>
        <v>#REF!</v>
      </c>
      <c r="T882" s="204" t="e">
        <f>_xlfn.LET(
_xlpm.ausLJ,_xlfn.XLOOKUP(MitarbeiterFTE[[#This Row],[Name]]&amp;"|"&amp;MitarbeiterFTE[[#This Row],[Jahr]]&amp;"|"&amp;MitarbeiterFTE[[#This Row],[Monat]],#REF!,#REF!,"not found",0,1),
IF(_xlpm.ausLJ="not found","input missing",_xlpm.ausLJ))</f>
        <v>#REF!</v>
      </c>
      <c r="U882" s="205"/>
      <c r="V882" s="40" t="str" cm="1">
        <f t="array" ref="V8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2" s="15" t="str">
        <f>_xlfn.LET(_xlpm.var,MitarbeiterFTE[[#This Row],[Name]]&amp;"|"&amp;MitarbeiterFTE[[#This Row],[Vorhaben]]&amp;"|"&amp;MitarbeiterFTE[[#This Row],[Monat]]&amp;"|"&amp;MitarbeiterFTE[[#This Row],[Jahr]], IF(_xlpm.var="|||","input missing",_xlpm.var))</f>
        <v>input missing</v>
      </c>
      <c r="AB882" s="15" t="e">
        <f>_xlfn.LET(
_xlpm.start,DATE(MitarbeiterFTE[[#This Row],[Jahr]],MitarbeiterFTE[[#This Row],[Monat]],1),
_xlpm.end,EOMONTH(_xlpm.start,0),
NETWORKDAYS(_xlpm.start,_xlpm.end))</f>
        <v>#NUM!</v>
      </c>
      <c r="AC882" s="318" t="e">
        <f>MitarbeiterFTE[[#This Row],[BWD]]-MitarbeiterFTE[[#This Row],[Sum Abwesend]]</f>
        <v>#NUM!</v>
      </c>
      <c r="AD882" s="318">
        <f>SUMIFS(MitarbeiterFTE[BWD],MitarbeiterFTE[Jahr],MitarbeiterFTE[[#This Row],[Jahr]],MitarbeiterFTE[Name],MitarbeiterFTE[[#This Row],[Name]])</f>
        <v>0</v>
      </c>
      <c r="AE882" s="318">
        <f>SUMIFS(MitarbeiterFTE[NWD],MitarbeiterFTE[Jahr],MitarbeiterFTE[[#This Row],[Jahr]],MitarbeiterFTE[Name],MitarbeiterFTE[[#This Row],[Name]])</f>
        <v>0</v>
      </c>
      <c r="AF882" s="15" t="str">
        <f>IF(MitarbeiterFTE[[#This Row],[HS]]="ja",2,IF(MitarbeiterFTE[[#This Row],[Tech]]="ja",1,IF(MitarbeiterFTE[[#This Row],[Sonst]]="ja",0,"input missing")))</f>
        <v>input missing</v>
      </c>
      <c r="AG882" s="130"/>
      <c r="AH882" s="117"/>
      <c r="AI882" s="408"/>
      <c r="AJ882" s="202"/>
      <c r="AK882" s="412"/>
      <c r="AL882" s="15" cm="1">
        <f t="array" ref="AL8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2" s="15" t="str">
        <f>IF(Table6[[#This Row],[FT/WE]]=2,"",Table6[[#This Row],[Name]]&amp;Table6[[#This Row],[Tag]])</f>
        <v/>
      </c>
      <c r="AN882" s="117"/>
      <c r="AP882" s="14" t="str">
        <f t="shared" si="28"/>
        <v/>
      </c>
      <c r="AQ882" s="14" t="str">
        <f t="shared" si="29"/>
        <v/>
      </c>
    </row>
    <row r="883" spans="1:43" ht="14.5">
      <c r="A883" s="117"/>
      <c r="B883" s="201"/>
      <c r="C883" s="209"/>
      <c r="D883" s="210"/>
      <c r="E883" s="131"/>
      <c r="F883" s="132"/>
      <c r="G883" s="131"/>
      <c r="H883" s="117"/>
      <c r="I883" s="201"/>
      <c r="J883" s="201"/>
      <c r="K883" s="202"/>
      <c r="L883" s="202"/>
      <c r="M883" s="202"/>
      <c r="N883" s="201"/>
      <c r="O883" s="201"/>
      <c r="P883" s="202"/>
      <c r="Q883" s="202"/>
      <c r="R883" s="207"/>
      <c r="S883" s="204" t="e">
        <f>_xlfn.LET(
_xlpm.ausLJ,_xlfn.XLOOKUP(MitarbeiterFTE[[#This Row],[Name]]&amp;"|"&amp;MitarbeiterFTE[[#This Row],[Jahr]]&amp;"|"&amp;MitarbeiterFTE[[#This Row],[Monat]],#REF!,#REF!,"not found",0,1),
IF(_xlpm.ausLJ="not found","input missing",_xlpm.ausLJ))</f>
        <v>#REF!</v>
      </c>
      <c r="T883" s="204" t="e">
        <f>_xlfn.LET(
_xlpm.ausLJ,_xlfn.XLOOKUP(MitarbeiterFTE[[#This Row],[Name]]&amp;"|"&amp;MitarbeiterFTE[[#This Row],[Jahr]]&amp;"|"&amp;MitarbeiterFTE[[#This Row],[Monat]],#REF!,#REF!,"not found",0,1),
IF(_xlpm.ausLJ="not found","input missing",_xlpm.ausLJ))</f>
        <v>#REF!</v>
      </c>
      <c r="U883" s="205"/>
      <c r="V883" s="40" t="str" cm="1">
        <f t="array" ref="V8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3" s="15" t="str">
        <f>_xlfn.LET(_xlpm.var,MitarbeiterFTE[[#This Row],[Name]]&amp;"|"&amp;MitarbeiterFTE[[#This Row],[Vorhaben]]&amp;"|"&amp;MitarbeiterFTE[[#This Row],[Monat]]&amp;"|"&amp;MitarbeiterFTE[[#This Row],[Jahr]], IF(_xlpm.var="|||","input missing",_xlpm.var))</f>
        <v>input missing</v>
      </c>
      <c r="AB883" s="15" t="e">
        <f>_xlfn.LET(
_xlpm.start,DATE(MitarbeiterFTE[[#This Row],[Jahr]],MitarbeiterFTE[[#This Row],[Monat]],1),
_xlpm.end,EOMONTH(_xlpm.start,0),
NETWORKDAYS(_xlpm.start,_xlpm.end))</f>
        <v>#NUM!</v>
      </c>
      <c r="AC883" s="318" t="e">
        <f>MitarbeiterFTE[[#This Row],[BWD]]-MitarbeiterFTE[[#This Row],[Sum Abwesend]]</f>
        <v>#NUM!</v>
      </c>
      <c r="AD883" s="318">
        <f>SUMIFS(MitarbeiterFTE[BWD],MitarbeiterFTE[Jahr],MitarbeiterFTE[[#This Row],[Jahr]],MitarbeiterFTE[Name],MitarbeiterFTE[[#This Row],[Name]])</f>
        <v>0</v>
      </c>
      <c r="AE883" s="318">
        <f>SUMIFS(MitarbeiterFTE[NWD],MitarbeiterFTE[Jahr],MitarbeiterFTE[[#This Row],[Jahr]],MitarbeiterFTE[Name],MitarbeiterFTE[[#This Row],[Name]])</f>
        <v>0</v>
      </c>
      <c r="AF883" s="15" t="str">
        <f>IF(MitarbeiterFTE[[#This Row],[HS]]="ja",2,IF(MitarbeiterFTE[[#This Row],[Tech]]="ja",1,IF(MitarbeiterFTE[[#This Row],[Sonst]]="ja",0,"input missing")))</f>
        <v>input missing</v>
      </c>
      <c r="AG883" s="130"/>
      <c r="AH883" s="117"/>
      <c r="AI883" s="408"/>
      <c r="AJ883" s="202"/>
      <c r="AK883" s="412"/>
      <c r="AL883" s="15" cm="1">
        <f t="array" ref="AL8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3" s="15" t="str">
        <f>IF(Table6[[#This Row],[FT/WE]]=2,"",Table6[[#This Row],[Name]]&amp;Table6[[#This Row],[Tag]])</f>
        <v/>
      </c>
      <c r="AN883" s="117"/>
      <c r="AP883" s="14" t="str">
        <f t="shared" si="28"/>
        <v/>
      </c>
      <c r="AQ883" s="14" t="str">
        <f t="shared" si="29"/>
        <v/>
      </c>
    </row>
    <row r="884" spans="1:43" ht="14.5">
      <c r="A884" s="117"/>
      <c r="B884" s="201"/>
      <c r="C884" s="209"/>
      <c r="D884" s="210"/>
      <c r="E884" s="131"/>
      <c r="F884" s="132"/>
      <c r="G884" s="131"/>
      <c r="H884" s="117"/>
      <c r="I884" s="201"/>
      <c r="J884" s="201"/>
      <c r="K884" s="202"/>
      <c r="L884" s="202"/>
      <c r="M884" s="202"/>
      <c r="N884" s="201"/>
      <c r="O884" s="201"/>
      <c r="P884" s="202"/>
      <c r="Q884" s="202"/>
      <c r="R884" s="207"/>
      <c r="S884" s="204" t="e">
        <f>_xlfn.LET(
_xlpm.ausLJ,_xlfn.XLOOKUP(MitarbeiterFTE[[#This Row],[Name]]&amp;"|"&amp;MitarbeiterFTE[[#This Row],[Jahr]]&amp;"|"&amp;MitarbeiterFTE[[#This Row],[Monat]],#REF!,#REF!,"not found",0,1),
IF(_xlpm.ausLJ="not found","input missing",_xlpm.ausLJ))</f>
        <v>#REF!</v>
      </c>
      <c r="T884" s="204" t="e">
        <f>_xlfn.LET(
_xlpm.ausLJ,_xlfn.XLOOKUP(MitarbeiterFTE[[#This Row],[Name]]&amp;"|"&amp;MitarbeiterFTE[[#This Row],[Jahr]]&amp;"|"&amp;MitarbeiterFTE[[#This Row],[Monat]],#REF!,#REF!,"not found",0,1),
IF(_xlpm.ausLJ="not found","input missing",_xlpm.ausLJ))</f>
        <v>#REF!</v>
      </c>
      <c r="U884" s="205"/>
      <c r="V884" s="40" t="str" cm="1">
        <f t="array" ref="V8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4" s="15" t="str">
        <f>_xlfn.LET(_xlpm.var,MitarbeiterFTE[[#This Row],[Name]]&amp;"|"&amp;MitarbeiterFTE[[#This Row],[Vorhaben]]&amp;"|"&amp;MitarbeiterFTE[[#This Row],[Monat]]&amp;"|"&amp;MitarbeiterFTE[[#This Row],[Jahr]], IF(_xlpm.var="|||","input missing",_xlpm.var))</f>
        <v>input missing</v>
      </c>
      <c r="AB884" s="15" t="e">
        <f>_xlfn.LET(
_xlpm.start,DATE(MitarbeiterFTE[[#This Row],[Jahr]],MitarbeiterFTE[[#This Row],[Monat]],1),
_xlpm.end,EOMONTH(_xlpm.start,0),
NETWORKDAYS(_xlpm.start,_xlpm.end))</f>
        <v>#NUM!</v>
      </c>
      <c r="AC884" s="318" t="e">
        <f>MitarbeiterFTE[[#This Row],[BWD]]-MitarbeiterFTE[[#This Row],[Sum Abwesend]]</f>
        <v>#NUM!</v>
      </c>
      <c r="AD884" s="318">
        <f>SUMIFS(MitarbeiterFTE[BWD],MitarbeiterFTE[Jahr],MitarbeiterFTE[[#This Row],[Jahr]],MitarbeiterFTE[Name],MitarbeiterFTE[[#This Row],[Name]])</f>
        <v>0</v>
      </c>
      <c r="AE884" s="318">
        <f>SUMIFS(MitarbeiterFTE[NWD],MitarbeiterFTE[Jahr],MitarbeiterFTE[[#This Row],[Jahr]],MitarbeiterFTE[Name],MitarbeiterFTE[[#This Row],[Name]])</f>
        <v>0</v>
      </c>
      <c r="AF884" s="15" t="str">
        <f>IF(MitarbeiterFTE[[#This Row],[HS]]="ja",2,IF(MitarbeiterFTE[[#This Row],[Tech]]="ja",1,IF(MitarbeiterFTE[[#This Row],[Sonst]]="ja",0,"input missing")))</f>
        <v>input missing</v>
      </c>
      <c r="AG884" s="130"/>
      <c r="AH884" s="117"/>
      <c r="AI884" s="408"/>
      <c r="AJ884" s="202"/>
      <c r="AK884" s="412"/>
      <c r="AL884" s="15" cm="1">
        <f t="array" ref="AL8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4" s="15" t="str">
        <f>IF(Table6[[#This Row],[FT/WE]]=2,"",Table6[[#This Row],[Name]]&amp;Table6[[#This Row],[Tag]])</f>
        <v/>
      </c>
      <c r="AN884" s="117"/>
      <c r="AP884" s="14" t="str">
        <f t="shared" si="28"/>
        <v/>
      </c>
      <c r="AQ884" s="14" t="str">
        <f t="shared" si="29"/>
        <v/>
      </c>
    </row>
    <row r="885" spans="1:43" ht="14.5">
      <c r="A885" s="117"/>
      <c r="B885" s="201"/>
      <c r="C885" s="209"/>
      <c r="D885" s="210"/>
      <c r="E885" s="131"/>
      <c r="F885" s="132"/>
      <c r="G885" s="131"/>
      <c r="H885" s="117"/>
      <c r="I885" s="201"/>
      <c r="J885" s="201"/>
      <c r="K885" s="202"/>
      <c r="L885" s="202"/>
      <c r="M885" s="202"/>
      <c r="N885" s="201"/>
      <c r="O885" s="201"/>
      <c r="P885" s="202"/>
      <c r="Q885" s="202"/>
      <c r="R885" s="207"/>
      <c r="S885" s="204" t="e">
        <f>_xlfn.LET(
_xlpm.ausLJ,_xlfn.XLOOKUP(MitarbeiterFTE[[#This Row],[Name]]&amp;"|"&amp;MitarbeiterFTE[[#This Row],[Jahr]]&amp;"|"&amp;MitarbeiterFTE[[#This Row],[Monat]],#REF!,#REF!,"not found",0,1),
IF(_xlpm.ausLJ="not found","input missing",_xlpm.ausLJ))</f>
        <v>#REF!</v>
      </c>
      <c r="T885" s="204" t="e">
        <f>_xlfn.LET(
_xlpm.ausLJ,_xlfn.XLOOKUP(MitarbeiterFTE[[#This Row],[Name]]&amp;"|"&amp;MitarbeiterFTE[[#This Row],[Jahr]]&amp;"|"&amp;MitarbeiterFTE[[#This Row],[Monat]],#REF!,#REF!,"not found",0,1),
IF(_xlpm.ausLJ="not found","input missing",_xlpm.ausLJ))</f>
        <v>#REF!</v>
      </c>
      <c r="U885" s="205"/>
      <c r="V885" s="40" t="str" cm="1">
        <f t="array" ref="V8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5" s="15" t="str">
        <f>_xlfn.LET(_xlpm.var,MitarbeiterFTE[[#This Row],[Name]]&amp;"|"&amp;MitarbeiterFTE[[#This Row],[Vorhaben]]&amp;"|"&amp;MitarbeiterFTE[[#This Row],[Monat]]&amp;"|"&amp;MitarbeiterFTE[[#This Row],[Jahr]], IF(_xlpm.var="|||","input missing",_xlpm.var))</f>
        <v>input missing</v>
      </c>
      <c r="AB885" s="15" t="e">
        <f>_xlfn.LET(
_xlpm.start,DATE(MitarbeiterFTE[[#This Row],[Jahr]],MitarbeiterFTE[[#This Row],[Monat]],1),
_xlpm.end,EOMONTH(_xlpm.start,0),
NETWORKDAYS(_xlpm.start,_xlpm.end))</f>
        <v>#NUM!</v>
      </c>
      <c r="AC885" s="318" t="e">
        <f>MitarbeiterFTE[[#This Row],[BWD]]-MitarbeiterFTE[[#This Row],[Sum Abwesend]]</f>
        <v>#NUM!</v>
      </c>
      <c r="AD885" s="318">
        <f>SUMIFS(MitarbeiterFTE[BWD],MitarbeiterFTE[Jahr],MitarbeiterFTE[[#This Row],[Jahr]],MitarbeiterFTE[Name],MitarbeiterFTE[[#This Row],[Name]])</f>
        <v>0</v>
      </c>
      <c r="AE885" s="318">
        <f>SUMIFS(MitarbeiterFTE[NWD],MitarbeiterFTE[Jahr],MitarbeiterFTE[[#This Row],[Jahr]],MitarbeiterFTE[Name],MitarbeiterFTE[[#This Row],[Name]])</f>
        <v>0</v>
      </c>
      <c r="AF885" s="15" t="str">
        <f>IF(MitarbeiterFTE[[#This Row],[HS]]="ja",2,IF(MitarbeiterFTE[[#This Row],[Tech]]="ja",1,IF(MitarbeiterFTE[[#This Row],[Sonst]]="ja",0,"input missing")))</f>
        <v>input missing</v>
      </c>
      <c r="AG885" s="130"/>
      <c r="AH885" s="117"/>
      <c r="AI885" s="408"/>
      <c r="AJ885" s="202"/>
      <c r="AK885" s="412"/>
      <c r="AL885" s="15" cm="1">
        <f t="array" ref="AL8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5" s="15" t="str">
        <f>IF(Table6[[#This Row],[FT/WE]]=2,"",Table6[[#This Row],[Name]]&amp;Table6[[#This Row],[Tag]])</f>
        <v/>
      </c>
      <c r="AN885" s="117"/>
      <c r="AP885" s="14" t="str">
        <f t="shared" si="28"/>
        <v/>
      </c>
      <c r="AQ885" s="14" t="str">
        <f t="shared" si="29"/>
        <v/>
      </c>
    </row>
    <row r="886" spans="1:43" ht="14.5">
      <c r="A886" s="117"/>
      <c r="B886" s="201"/>
      <c r="C886" s="209"/>
      <c r="D886" s="210"/>
      <c r="E886" s="131"/>
      <c r="F886" s="132"/>
      <c r="G886" s="131"/>
      <c r="H886" s="117"/>
      <c r="I886" s="201"/>
      <c r="J886" s="201"/>
      <c r="K886" s="202"/>
      <c r="L886" s="202"/>
      <c r="M886" s="202"/>
      <c r="N886" s="201"/>
      <c r="O886" s="201"/>
      <c r="P886" s="202"/>
      <c r="Q886" s="202"/>
      <c r="R886" s="207"/>
      <c r="S886" s="204" t="e">
        <f>_xlfn.LET(
_xlpm.ausLJ,_xlfn.XLOOKUP(MitarbeiterFTE[[#This Row],[Name]]&amp;"|"&amp;MitarbeiterFTE[[#This Row],[Jahr]]&amp;"|"&amp;MitarbeiterFTE[[#This Row],[Monat]],#REF!,#REF!,"not found",0,1),
IF(_xlpm.ausLJ="not found","input missing",_xlpm.ausLJ))</f>
        <v>#REF!</v>
      </c>
      <c r="T886" s="204" t="e">
        <f>_xlfn.LET(
_xlpm.ausLJ,_xlfn.XLOOKUP(MitarbeiterFTE[[#This Row],[Name]]&amp;"|"&amp;MitarbeiterFTE[[#This Row],[Jahr]]&amp;"|"&amp;MitarbeiterFTE[[#This Row],[Monat]],#REF!,#REF!,"not found",0,1),
IF(_xlpm.ausLJ="not found","input missing",_xlpm.ausLJ))</f>
        <v>#REF!</v>
      </c>
      <c r="U886" s="205"/>
      <c r="V886" s="40" t="str" cm="1">
        <f t="array" ref="V8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6" s="15" t="str">
        <f>_xlfn.LET(_xlpm.var,MitarbeiterFTE[[#This Row],[Name]]&amp;"|"&amp;MitarbeiterFTE[[#This Row],[Vorhaben]]&amp;"|"&amp;MitarbeiterFTE[[#This Row],[Monat]]&amp;"|"&amp;MitarbeiterFTE[[#This Row],[Jahr]], IF(_xlpm.var="|||","input missing",_xlpm.var))</f>
        <v>input missing</v>
      </c>
      <c r="AB886" s="15" t="e">
        <f>_xlfn.LET(
_xlpm.start,DATE(MitarbeiterFTE[[#This Row],[Jahr]],MitarbeiterFTE[[#This Row],[Monat]],1),
_xlpm.end,EOMONTH(_xlpm.start,0),
NETWORKDAYS(_xlpm.start,_xlpm.end))</f>
        <v>#NUM!</v>
      </c>
      <c r="AC886" s="318" t="e">
        <f>MitarbeiterFTE[[#This Row],[BWD]]-MitarbeiterFTE[[#This Row],[Sum Abwesend]]</f>
        <v>#NUM!</v>
      </c>
      <c r="AD886" s="318">
        <f>SUMIFS(MitarbeiterFTE[BWD],MitarbeiterFTE[Jahr],MitarbeiterFTE[[#This Row],[Jahr]],MitarbeiterFTE[Name],MitarbeiterFTE[[#This Row],[Name]])</f>
        <v>0</v>
      </c>
      <c r="AE886" s="318">
        <f>SUMIFS(MitarbeiterFTE[NWD],MitarbeiterFTE[Jahr],MitarbeiterFTE[[#This Row],[Jahr]],MitarbeiterFTE[Name],MitarbeiterFTE[[#This Row],[Name]])</f>
        <v>0</v>
      </c>
      <c r="AF886" s="15" t="str">
        <f>IF(MitarbeiterFTE[[#This Row],[HS]]="ja",2,IF(MitarbeiterFTE[[#This Row],[Tech]]="ja",1,IF(MitarbeiterFTE[[#This Row],[Sonst]]="ja",0,"input missing")))</f>
        <v>input missing</v>
      </c>
      <c r="AG886" s="130"/>
      <c r="AH886" s="117"/>
      <c r="AI886" s="408"/>
      <c r="AJ886" s="202"/>
      <c r="AK886" s="412"/>
      <c r="AL886" s="15" cm="1">
        <f t="array" ref="AL8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6" s="15" t="str">
        <f>IF(Table6[[#This Row],[FT/WE]]=2,"",Table6[[#This Row],[Name]]&amp;Table6[[#This Row],[Tag]])</f>
        <v/>
      </c>
      <c r="AN886" s="117"/>
      <c r="AP886" s="14" t="str">
        <f t="shared" si="28"/>
        <v/>
      </c>
      <c r="AQ886" s="14" t="str">
        <f t="shared" si="29"/>
        <v/>
      </c>
    </row>
    <row r="887" spans="1:43" ht="14.5">
      <c r="A887" s="117"/>
      <c r="B887" s="201"/>
      <c r="C887" s="209"/>
      <c r="D887" s="210"/>
      <c r="E887" s="131"/>
      <c r="F887" s="132"/>
      <c r="G887" s="131"/>
      <c r="H887" s="117"/>
      <c r="I887" s="201"/>
      <c r="J887" s="201"/>
      <c r="K887" s="202"/>
      <c r="L887" s="202"/>
      <c r="M887" s="202"/>
      <c r="N887" s="201"/>
      <c r="O887" s="201"/>
      <c r="P887" s="202"/>
      <c r="Q887" s="202"/>
      <c r="R887" s="207"/>
      <c r="S887" s="204" t="e">
        <f>_xlfn.LET(
_xlpm.ausLJ,_xlfn.XLOOKUP(MitarbeiterFTE[[#This Row],[Name]]&amp;"|"&amp;MitarbeiterFTE[[#This Row],[Jahr]]&amp;"|"&amp;MitarbeiterFTE[[#This Row],[Monat]],#REF!,#REF!,"not found",0,1),
IF(_xlpm.ausLJ="not found","input missing",_xlpm.ausLJ))</f>
        <v>#REF!</v>
      </c>
      <c r="T887" s="204" t="e">
        <f>_xlfn.LET(
_xlpm.ausLJ,_xlfn.XLOOKUP(MitarbeiterFTE[[#This Row],[Name]]&amp;"|"&amp;MitarbeiterFTE[[#This Row],[Jahr]]&amp;"|"&amp;MitarbeiterFTE[[#This Row],[Monat]],#REF!,#REF!,"not found",0,1),
IF(_xlpm.ausLJ="not found","input missing",_xlpm.ausLJ))</f>
        <v>#REF!</v>
      </c>
      <c r="U887" s="205"/>
      <c r="V887" s="40" t="str" cm="1">
        <f t="array" ref="V8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7" s="15" t="str">
        <f>_xlfn.LET(_xlpm.var,MitarbeiterFTE[[#This Row],[Name]]&amp;"|"&amp;MitarbeiterFTE[[#This Row],[Vorhaben]]&amp;"|"&amp;MitarbeiterFTE[[#This Row],[Monat]]&amp;"|"&amp;MitarbeiterFTE[[#This Row],[Jahr]], IF(_xlpm.var="|||","input missing",_xlpm.var))</f>
        <v>input missing</v>
      </c>
      <c r="AB887" s="15" t="e">
        <f>_xlfn.LET(
_xlpm.start,DATE(MitarbeiterFTE[[#This Row],[Jahr]],MitarbeiterFTE[[#This Row],[Monat]],1),
_xlpm.end,EOMONTH(_xlpm.start,0),
NETWORKDAYS(_xlpm.start,_xlpm.end))</f>
        <v>#NUM!</v>
      </c>
      <c r="AC887" s="318" t="e">
        <f>MitarbeiterFTE[[#This Row],[BWD]]-MitarbeiterFTE[[#This Row],[Sum Abwesend]]</f>
        <v>#NUM!</v>
      </c>
      <c r="AD887" s="318">
        <f>SUMIFS(MitarbeiterFTE[BWD],MitarbeiterFTE[Jahr],MitarbeiterFTE[[#This Row],[Jahr]],MitarbeiterFTE[Name],MitarbeiterFTE[[#This Row],[Name]])</f>
        <v>0</v>
      </c>
      <c r="AE887" s="318">
        <f>SUMIFS(MitarbeiterFTE[NWD],MitarbeiterFTE[Jahr],MitarbeiterFTE[[#This Row],[Jahr]],MitarbeiterFTE[Name],MitarbeiterFTE[[#This Row],[Name]])</f>
        <v>0</v>
      </c>
      <c r="AF887" s="15" t="str">
        <f>IF(MitarbeiterFTE[[#This Row],[HS]]="ja",2,IF(MitarbeiterFTE[[#This Row],[Tech]]="ja",1,IF(MitarbeiterFTE[[#This Row],[Sonst]]="ja",0,"input missing")))</f>
        <v>input missing</v>
      </c>
      <c r="AG887" s="130"/>
      <c r="AH887" s="117"/>
      <c r="AI887" s="408"/>
      <c r="AJ887" s="202"/>
      <c r="AK887" s="412"/>
      <c r="AL887" s="15" cm="1">
        <f t="array" ref="AL8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7" s="15" t="str">
        <f>IF(Table6[[#This Row],[FT/WE]]=2,"",Table6[[#This Row],[Name]]&amp;Table6[[#This Row],[Tag]])</f>
        <v/>
      </c>
      <c r="AN887" s="117"/>
      <c r="AP887" s="14" t="str">
        <f t="shared" si="28"/>
        <v/>
      </c>
      <c r="AQ887" s="14" t="str">
        <f t="shared" si="29"/>
        <v/>
      </c>
    </row>
    <row r="888" spans="1:43" ht="14.5">
      <c r="A888" s="117"/>
      <c r="B888" s="201"/>
      <c r="C888" s="209"/>
      <c r="D888" s="210"/>
      <c r="E888" s="131"/>
      <c r="F888" s="132"/>
      <c r="G888" s="131"/>
      <c r="H888" s="117"/>
      <c r="I888" s="201"/>
      <c r="J888" s="201"/>
      <c r="K888" s="202"/>
      <c r="L888" s="202"/>
      <c r="M888" s="202"/>
      <c r="N888" s="201"/>
      <c r="O888" s="201"/>
      <c r="P888" s="202"/>
      <c r="Q888" s="202"/>
      <c r="R888" s="207"/>
      <c r="S888" s="204" t="e">
        <f>_xlfn.LET(
_xlpm.ausLJ,_xlfn.XLOOKUP(MitarbeiterFTE[[#This Row],[Name]]&amp;"|"&amp;MitarbeiterFTE[[#This Row],[Jahr]]&amp;"|"&amp;MitarbeiterFTE[[#This Row],[Monat]],#REF!,#REF!,"not found",0,1),
IF(_xlpm.ausLJ="not found","input missing",_xlpm.ausLJ))</f>
        <v>#REF!</v>
      </c>
      <c r="T888" s="204" t="e">
        <f>_xlfn.LET(
_xlpm.ausLJ,_xlfn.XLOOKUP(MitarbeiterFTE[[#This Row],[Name]]&amp;"|"&amp;MitarbeiterFTE[[#This Row],[Jahr]]&amp;"|"&amp;MitarbeiterFTE[[#This Row],[Monat]],#REF!,#REF!,"not found",0,1),
IF(_xlpm.ausLJ="not found","input missing",_xlpm.ausLJ))</f>
        <v>#REF!</v>
      </c>
      <c r="U888" s="205"/>
      <c r="V888" s="40" t="str" cm="1">
        <f t="array" ref="V8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8" s="15" t="str">
        <f>_xlfn.LET(_xlpm.var,MitarbeiterFTE[[#This Row],[Name]]&amp;"|"&amp;MitarbeiterFTE[[#This Row],[Vorhaben]]&amp;"|"&amp;MitarbeiterFTE[[#This Row],[Monat]]&amp;"|"&amp;MitarbeiterFTE[[#This Row],[Jahr]], IF(_xlpm.var="|||","input missing",_xlpm.var))</f>
        <v>input missing</v>
      </c>
      <c r="AB888" s="15" t="e">
        <f>_xlfn.LET(
_xlpm.start,DATE(MitarbeiterFTE[[#This Row],[Jahr]],MitarbeiterFTE[[#This Row],[Monat]],1),
_xlpm.end,EOMONTH(_xlpm.start,0),
NETWORKDAYS(_xlpm.start,_xlpm.end))</f>
        <v>#NUM!</v>
      </c>
      <c r="AC888" s="318" t="e">
        <f>MitarbeiterFTE[[#This Row],[BWD]]-MitarbeiterFTE[[#This Row],[Sum Abwesend]]</f>
        <v>#NUM!</v>
      </c>
      <c r="AD888" s="318">
        <f>SUMIFS(MitarbeiterFTE[BWD],MitarbeiterFTE[Jahr],MitarbeiterFTE[[#This Row],[Jahr]],MitarbeiterFTE[Name],MitarbeiterFTE[[#This Row],[Name]])</f>
        <v>0</v>
      </c>
      <c r="AE888" s="318">
        <f>SUMIFS(MitarbeiterFTE[NWD],MitarbeiterFTE[Jahr],MitarbeiterFTE[[#This Row],[Jahr]],MitarbeiterFTE[Name],MitarbeiterFTE[[#This Row],[Name]])</f>
        <v>0</v>
      </c>
      <c r="AF888" s="15" t="str">
        <f>IF(MitarbeiterFTE[[#This Row],[HS]]="ja",2,IF(MitarbeiterFTE[[#This Row],[Tech]]="ja",1,IF(MitarbeiterFTE[[#This Row],[Sonst]]="ja",0,"input missing")))</f>
        <v>input missing</v>
      </c>
      <c r="AG888" s="130"/>
      <c r="AH888" s="117"/>
      <c r="AI888" s="408"/>
      <c r="AJ888" s="202"/>
      <c r="AK888" s="412"/>
      <c r="AL888" s="15" cm="1">
        <f t="array" ref="AL8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8" s="15" t="str">
        <f>IF(Table6[[#This Row],[FT/WE]]=2,"",Table6[[#This Row],[Name]]&amp;Table6[[#This Row],[Tag]])</f>
        <v/>
      </c>
      <c r="AN888" s="117"/>
      <c r="AP888" s="14" t="str">
        <f t="shared" si="28"/>
        <v/>
      </c>
      <c r="AQ888" s="14" t="str">
        <f t="shared" si="29"/>
        <v/>
      </c>
    </row>
    <row r="889" spans="1:43" ht="14.5">
      <c r="A889" s="117"/>
      <c r="B889" s="201"/>
      <c r="C889" s="209"/>
      <c r="D889" s="210"/>
      <c r="E889" s="131"/>
      <c r="F889" s="132"/>
      <c r="G889" s="131"/>
      <c r="H889" s="117"/>
      <c r="I889" s="201"/>
      <c r="J889" s="201"/>
      <c r="K889" s="202"/>
      <c r="L889" s="202"/>
      <c r="M889" s="202"/>
      <c r="N889" s="201"/>
      <c r="O889" s="201"/>
      <c r="P889" s="202"/>
      <c r="Q889" s="202"/>
      <c r="R889" s="207"/>
      <c r="S889" s="204" t="e">
        <f>_xlfn.LET(
_xlpm.ausLJ,_xlfn.XLOOKUP(MitarbeiterFTE[[#This Row],[Name]]&amp;"|"&amp;MitarbeiterFTE[[#This Row],[Jahr]]&amp;"|"&amp;MitarbeiterFTE[[#This Row],[Monat]],#REF!,#REF!,"not found",0,1),
IF(_xlpm.ausLJ="not found","input missing",_xlpm.ausLJ))</f>
        <v>#REF!</v>
      </c>
      <c r="T889" s="204" t="e">
        <f>_xlfn.LET(
_xlpm.ausLJ,_xlfn.XLOOKUP(MitarbeiterFTE[[#This Row],[Name]]&amp;"|"&amp;MitarbeiterFTE[[#This Row],[Jahr]]&amp;"|"&amp;MitarbeiterFTE[[#This Row],[Monat]],#REF!,#REF!,"not found",0,1),
IF(_xlpm.ausLJ="not found","input missing",_xlpm.ausLJ))</f>
        <v>#REF!</v>
      </c>
      <c r="U889" s="205"/>
      <c r="V889" s="40" t="str" cm="1">
        <f t="array" ref="V8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89" s="15" t="str">
        <f>_xlfn.LET(_xlpm.var,MitarbeiterFTE[[#This Row],[Name]]&amp;"|"&amp;MitarbeiterFTE[[#This Row],[Vorhaben]]&amp;"|"&amp;MitarbeiterFTE[[#This Row],[Monat]]&amp;"|"&amp;MitarbeiterFTE[[#This Row],[Jahr]], IF(_xlpm.var="|||","input missing",_xlpm.var))</f>
        <v>input missing</v>
      </c>
      <c r="AB889" s="15" t="e">
        <f>_xlfn.LET(
_xlpm.start,DATE(MitarbeiterFTE[[#This Row],[Jahr]],MitarbeiterFTE[[#This Row],[Monat]],1),
_xlpm.end,EOMONTH(_xlpm.start,0),
NETWORKDAYS(_xlpm.start,_xlpm.end))</f>
        <v>#NUM!</v>
      </c>
      <c r="AC889" s="318" t="e">
        <f>MitarbeiterFTE[[#This Row],[BWD]]-MitarbeiterFTE[[#This Row],[Sum Abwesend]]</f>
        <v>#NUM!</v>
      </c>
      <c r="AD889" s="318">
        <f>SUMIFS(MitarbeiterFTE[BWD],MitarbeiterFTE[Jahr],MitarbeiterFTE[[#This Row],[Jahr]],MitarbeiterFTE[Name],MitarbeiterFTE[[#This Row],[Name]])</f>
        <v>0</v>
      </c>
      <c r="AE889" s="318">
        <f>SUMIFS(MitarbeiterFTE[NWD],MitarbeiterFTE[Jahr],MitarbeiterFTE[[#This Row],[Jahr]],MitarbeiterFTE[Name],MitarbeiterFTE[[#This Row],[Name]])</f>
        <v>0</v>
      </c>
      <c r="AF889" s="15" t="str">
        <f>IF(MitarbeiterFTE[[#This Row],[HS]]="ja",2,IF(MitarbeiterFTE[[#This Row],[Tech]]="ja",1,IF(MitarbeiterFTE[[#This Row],[Sonst]]="ja",0,"input missing")))</f>
        <v>input missing</v>
      </c>
      <c r="AG889" s="130"/>
      <c r="AH889" s="117"/>
      <c r="AI889" s="408"/>
      <c r="AJ889" s="202"/>
      <c r="AK889" s="412"/>
      <c r="AL889" s="15" cm="1">
        <f t="array" ref="AL8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89" s="15" t="str">
        <f>IF(Table6[[#This Row],[FT/WE]]=2,"",Table6[[#This Row],[Name]]&amp;Table6[[#This Row],[Tag]])</f>
        <v/>
      </c>
      <c r="AN889" s="117"/>
      <c r="AP889" s="14" t="str">
        <f t="shared" si="28"/>
        <v/>
      </c>
      <c r="AQ889" s="14" t="str">
        <f t="shared" si="29"/>
        <v/>
      </c>
    </row>
    <row r="890" spans="1:43" ht="14.5">
      <c r="A890" s="117"/>
      <c r="B890" s="201"/>
      <c r="C890" s="209"/>
      <c r="D890" s="210"/>
      <c r="E890" s="131"/>
      <c r="F890" s="132"/>
      <c r="G890" s="131"/>
      <c r="H890" s="117"/>
      <c r="I890" s="201"/>
      <c r="J890" s="201"/>
      <c r="K890" s="202"/>
      <c r="L890" s="202"/>
      <c r="M890" s="202"/>
      <c r="N890" s="201"/>
      <c r="O890" s="201"/>
      <c r="P890" s="202"/>
      <c r="Q890" s="202"/>
      <c r="R890" s="207"/>
      <c r="S890" s="204" t="e">
        <f>_xlfn.LET(
_xlpm.ausLJ,_xlfn.XLOOKUP(MitarbeiterFTE[[#This Row],[Name]]&amp;"|"&amp;MitarbeiterFTE[[#This Row],[Jahr]]&amp;"|"&amp;MitarbeiterFTE[[#This Row],[Monat]],#REF!,#REF!,"not found",0,1),
IF(_xlpm.ausLJ="not found","input missing",_xlpm.ausLJ))</f>
        <v>#REF!</v>
      </c>
      <c r="T890" s="204" t="e">
        <f>_xlfn.LET(
_xlpm.ausLJ,_xlfn.XLOOKUP(MitarbeiterFTE[[#This Row],[Name]]&amp;"|"&amp;MitarbeiterFTE[[#This Row],[Jahr]]&amp;"|"&amp;MitarbeiterFTE[[#This Row],[Monat]],#REF!,#REF!,"not found",0,1),
IF(_xlpm.ausLJ="not found","input missing",_xlpm.ausLJ))</f>
        <v>#REF!</v>
      </c>
      <c r="U890" s="205"/>
      <c r="V890" s="40" t="str" cm="1">
        <f t="array" ref="V8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0" s="15" t="str">
        <f>_xlfn.LET(_xlpm.var,MitarbeiterFTE[[#This Row],[Name]]&amp;"|"&amp;MitarbeiterFTE[[#This Row],[Vorhaben]]&amp;"|"&amp;MitarbeiterFTE[[#This Row],[Monat]]&amp;"|"&amp;MitarbeiterFTE[[#This Row],[Jahr]], IF(_xlpm.var="|||","input missing",_xlpm.var))</f>
        <v>input missing</v>
      </c>
      <c r="AB890" s="15" t="e">
        <f>_xlfn.LET(
_xlpm.start,DATE(MitarbeiterFTE[[#This Row],[Jahr]],MitarbeiterFTE[[#This Row],[Monat]],1),
_xlpm.end,EOMONTH(_xlpm.start,0),
NETWORKDAYS(_xlpm.start,_xlpm.end))</f>
        <v>#NUM!</v>
      </c>
      <c r="AC890" s="318" t="e">
        <f>MitarbeiterFTE[[#This Row],[BWD]]-MitarbeiterFTE[[#This Row],[Sum Abwesend]]</f>
        <v>#NUM!</v>
      </c>
      <c r="AD890" s="318">
        <f>SUMIFS(MitarbeiterFTE[BWD],MitarbeiterFTE[Jahr],MitarbeiterFTE[[#This Row],[Jahr]],MitarbeiterFTE[Name],MitarbeiterFTE[[#This Row],[Name]])</f>
        <v>0</v>
      </c>
      <c r="AE890" s="318">
        <f>SUMIFS(MitarbeiterFTE[NWD],MitarbeiterFTE[Jahr],MitarbeiterFTE[[#This Row],[Jahr]],MitarbeiterFTE[Name],MitarbeiterFTE[[#This Row],[Name]])</f>
        <v>0</v>
      </c>
      <c r="AF890" s="15" t="str">
        <f>IF(MitarbeiterFTE[[#This Row],[HS]]="ja",2,IF(MitarbeiterFTE[[#This Row],[Tech]]="ja",1,IF(MitarbeiterFTE[[#This Row],[Sonst]]="ja",0,"input missing")))</f>
        <v>input missing</v>
      </c>
      <c r="AG890" s="130"/>
      <c r="AH890" s="117"/>
      <c r="AI890" s="408"/>
      <c r="AJ890" s="202"/>
      <c r="AK890" s="412"/>
      <c r="AL890" s="15" cm="1">
        <f t="array" ref="AL8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0" s="15" t="str">
        <f>IF(Table6[[#This Row],[FT/WE]]=2,"",Table6[[#This Row],[Name]]&amp;Table6[[#This Row],[Tag]])</f>
        <v/>
      </c>
      <c r="AN890" s="117"/>
      <c r="AP890" s="14" t="str">
        <f t="shared" si="28"/>
        <v/>
      </c>
      <c r="AQ890" s="14" t="str">
        <f t="shared" si="29"/>
        <v/>
      </c>
    </row>
    <row r="891" spans="1:43" ht="14.5">
      <c r="A891" s="117"/>
      <c r="B891" s="201"/>
      <c r="C891" s="209"/>
      <c r="D891" s="210"/>
      <c r="E891" s="131"/>
      <c r="F891" s="132"/>
      <c r="G891" s="131"/>
      <c r="H891" s="117"/>
      <c r="I891" s="201"/>
      <c r="J891" s="201"/>
      <c r="K891" s="202"/>
      <c r="L891" s="202"/>
      <c r="M891" s="202"/>
      <c r="N891" s="201"/>
      <c r="O891" s="201"/>
      <c r="P891" s="202"/>
      <c r="Q891" s="202"/>
      <c r="R891" s="207"/>
      <c r="S891" s="204" t="e">
        <f>_xlfn.LET(
_xlpm.ausLJ,_xlfn.XLOOKUP(MitarbeiterFTE[[#This Row],[Name]]&amp;"|"&amp;MitarbeiterFTE[[#This Row],[Jahr]]&amp;"|"&amp;MitarbeiterFTE[[#This Row],[Monat]],#REF!,#REF!,"not found",0,1),
IF(_xlpm.ausLJ="not found","input missing",_xlpm.ausLJ))</f>
        <v>#REF!</v>
      </c>
      <c r="T891" s="204" t="e">
        <f>_xlfn.LET(
_xlpm.ausLJ,_xlfn.XLOOKUP(MitarbeiterFTE[[#This Row],[Name]]&amp;"|"&amp;MitarbeiterFTE[[#This Row],[Jahr]]&amp;"|"&amp;MitarbeiterFTE[[#This Row],[Monat]],#REF!,#REF!,"not found",0,1),
IF(_xlpm.ausLJ="not found","input missing",_xlpm.ausLJ))</f>
        <v>#REF!</v>
      </c>
      <c r="U891" s="205"/>
      <c r="V891" s="40" t="str" cm="1">
        <f t="array" ref="V8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1" s="15" t="str">
        <f>_xlfn.LET(_xlpm.var,MitarbeiterFTE[[#This Row],[Name]]&amp;"|"&amp;MitarbeiterFTE[[#This Row],[Vorhaben]]&amp;"|"&amp;MitarbeiterFTE[[#This Row],[Monat]]&amp;"|"&amp;MitarbeiterFTE[[#This Row],[Jahr]], IF(_xlpm.var="|||","input missing",_xlpm.var))</f>
        <v>input missing</v>
      </c>
      <c r="AB891" s="15" t="e">
        <f>_xlfn.LET(
_xlpm.start,DATE(MitarbeiterFTE[[#This Row],[Jahr]],MitarbeiterFTE[[#This Row],[Monat]],1),
_xlpm.end,EOMONTH(_xlpm.start,0),
NETWORKDAYS(_xlpm.start,_xlpm.end))</f>
        <v>#NUM!</v>
      </c>
      <c r="AC891" s="318" t="e">
        <f>MitarbeiterFTE[[#This Row],[BWD]]-MitarbeiterFTE[[#This Row],[Sum Abwesend]]</f>
        <v>#NUM!</v>
      </c>
      <c r="AD891" s="318">
        <f>SUMIFS(MitarbeiterFTE[BWD],MitarbeiterFTE[Jahr],MitarbeiterFTE[[#This Row],[Jahr]],MitarbeiterFTE[Name],MitarbeiterFTE[[#This Row],[Name]])</f>
        <v>0</v>
      </c>
      <c r="AE891" s="318">
        <f>SUMIFS(MitarbeiterFTE[NWD],MitarbeiterFTE[Jahr],MitarbeiterFTE[[#This Row],[Jahr]],MitarbeiterFTE[Name],MitarbeiterFTE[[#This Row],[Name]])</f>
        <v>0</v>
      </c>
      <c r="AF891" s="15" t="str">
        <f>IF(MitarbeiterFTE[[#This Row],[HS]]="ja",2,IF(MitarbeiterFTE[[#This Row],[Tech]]="ja",1,IF(MitarbeiterFTE[[#This Row],[Sonst]]="ja",0,"input missing")))</f>
        <v>input missing</v>
      </c>
      <c r="AG891" s="130"/>
      <c r="AH891" s="117"/>
      <c r="AI891" s="408"/>
      <c r="AJ891" s="202"/>
      <c r="AK891" s="412"/>
      <c r="AL891" s="15" cm="1">
        <f t="array" ref="AL8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1" s="15" t="str">
        <f>IF(Table6[[#This Row],[FT/WE]]=2,"",Table6[[#This Row],[Name]]&amp;Table6[[#This Row],[Tag]])</f>
        <v/>
      </c>
      <c r="AN891" s="117"/>
      <c r="AP891" s="14" t="str">
        <f t="shared" si="28"/>
        <v/>
      </c>
      <c r="AQ891" s="14" t="str">
        <f t="shared" si="29"/>
        <v/>
      </c>
    </row>
    <row r="892" spans="1:43" ht="14.5">
      <c r="A892" s="117"/>
      <c r="B892" s="201"/>
      <c r="C892" s="209"/>
      <c r="D892" s="210"/>
      <c r="E892" s="131"/>
      <c r="F892" s="132"/>
      <c r="G892" s="131"/>
      <c r="H892" s="117"/>
      <c r="I892" s="201"/>
      <c r="J892" s="201"/>
      <c r="K892" s="202"/>
      <c r="L892" s="202"/>
      <c r="M892" s="202"/>
      <c r="N892" s="201"/>
      <c r="O892" s="201"/>
      <c r="P892" s="202"/>
      <c r="Q892" s="202"/>
      <c r="R892" s="207"/>
      <c r="S892" s="204" t="e">
        <f>_xlfn.LET(
_xlpm.ausLJ,_xlfn.XLOOKUP(MitarbeiterFTE[[#This Row],[Name]]&amp;"|"&amp;MitarbeiterFTE[[#This Row],[Jahr]]&amp;"|"&amp;MitarbeiterFTE[[#This Row],[Monat]],#REF!,#REF!,"not found",0,1),
IF(_xlpm.ausLJ="not found","input missing",_xlpm.ausLJ))</f>
        <v>#REF!</v>
      </c>
      <c r="T892" s="204" t="e">
        <f>_xlfn.LET(
_xlpm.ausLJ,_xlfn.XLOOKUP(MitarbeiterFTE[[#This Row],[Name]]&amp;"|"&amp;MitarbeiterFTE[[#This Row],[Jahr]]&amp;"|"&amp;MitarbeiterFTE[[#This Row],[Monat]],#REF!,#REF!,"not found",0,1),
IF(_xlpm.ausLJ="not found","input missing",_xlpm.ausLJ))</f>
        <v>#REF!</v>
      </c>
      <c r="U892" s="205"/>
      <c r="V892" s="40" t="str" cm="1">
        <f t="array" ref="V8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2" s="15" t="str">
        <f>_xlfn.LET(_xlpm.var,MitarbeiterFTE[[#This Row],[Name]]&amp;"|"&amp;MitarbeiterFTE[[#This Row],[Vorhaben]]&amp;"|"&amp;MitarbeiterFTE[[#This Row],[Monat]]&amp;"|"&amp;MitarbeiterFTE[[#This Row],[Jahr]], IF(_xlpm.var="|||","input missing",_xlpm.var))</f>
        <v>input missing</v>
      </c>
      <c r="AB892" s="15" t="e">
        <f>_xlfn.LET(
_xlpm.start,DATE(MitarbeiterFTE[[#This Row],[Jahr]],MitarbeiterFTE[[#This Row],[Monat]],1),
_xlpm.end,EOMONTH(_xlpm.start,0),
NETWORKDAYS(_xlpm.start,_xlpm.end))</f>
        <v>#NUM!</v>
      </c>
      <c r="AC892" s="318" t="e">
        <f>MitarbeiterFTE[[#This Row],[BWD]]-MitarbeiterFTE[[#This Row],[Sum Abwesend]]</f>
        <v>#NUM!</v>
      </c>
      <c r="AD892" s="318">
        <f>SUMIFS(MitarbeiterFTE[BWD],MitarbeiterFTE[Jahr],MitarbeiterFTE[[#This Row],[Jahr]],MitarbeiterFTE[Name],MitarbeiterFTE[[#This Row],[Name]])</f>
        <v>0</v>
      </c>
      <c r="AE892" s="318">
        <f>SUMIFS(MitarbeiterFTE[NWD],MitarbeiterFTE[Jahr],MitarbeiterFTE[[#This Row],[Jahr]],MitarbeiterFTE[Name],MitarbeiterFTE[[#This Row],[Name]])</f>
        <v>0</v>
      </c>
      <c r="AF892" s="15" t="str">
        <f>IF(MitarbeiterFTE[[#This Row],[HS]]="ja",2,IF(MitarbeiterFTE[[#This Row],[Tech]]="ja",1,IF(MitarbeiterFTE[[#This Row],[Sonst]]="ja",0,"input missing")))</f>
        <v>input missing</v>
      </c>
      <c r="AG892" s="130"/>
      <c r="AH892" s="117"/>
      <c r="AI892" s="408"/>
      <c r="AJ892" s="202"/>
      <c r="AK892" s="412"/>
      <c r="AL892" s="15" cm="1">
        <f t="array" ref="AL8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2" s="15" t="str">
        <f>IF(Table6[[#This Row],[FT/WE]]=2,"",Table6[[#This Row],[Name]]&amp;Table6[[#This Row],[Tag]])</f>
        <v/>
      </c>
      <c r="AN892" s="117"/>
      <c r="AP892" s="14" t="str">
        <f t="shared" si="28"/>
        <v/>
      </c>
      <c r="AQ892" s="14" t="str">
        <f t="shared" si="29"/>
        <v/>
      </c>
    </row>
    <row r="893" spans="1:43" ht="14.5">
      <c r="A893" s="117"/>
      <c r="B893" s="201"/>
      <c r="C893" s="209"/>
      <c r="D893" s="210"/>
      <c r="E893" s="131"/>
      <c r="F893" s="132"/>
      <c r="G893" s="131"/>
      <c r="H893" s="117"/>
      <c r="I893" s="201"/>
      <c r="J893" s="201"/>
      <c r="K893" s="202"/>
      <c r="L893" s="202"/>
      <c r="M893" s="202"/>
      <c r="N893" s="201"/>
      <c r="O893" s="201"/>
      <c r="P893" s="202"/>
      <c r="Q893" s="202"/>
      <c r="R893" s="207"/>
      <c r="S893" s="204" t="e">
        <f>_xlfn.LET(
_xlpm.ausLJ,_xlfn.XLOOKUP(MitarbeiterFTE[[#This Row],[Name]]&amp;"|"&amp;MitarbeiterFTE[[#This Row],[Jahr]]&amp;"|"&amp;MitarbeiterFTE[[#This Row],[Monat]],#REF!,#REF!,"not found",0,1),
IF(_xlpm.ausLJ="not found","input missing",_xlpm.ausLJ))</f>
        <v>#REF!</v>
      </c>
      <c r="T893" s="204" t="e">
        <f>_xlfn.LET(
_xlpm.ausLJ,_xlfn.XLOOKUP(MitarbeiterFTE[[#This Row],[Name]]&amp;"|"&amp;MitarbeiterFTE[[#This Row],[Jahr]]&amp;"|"&amp;MitarbeiterFTE[[#This Row],[Monat]],#REF!,#REF!,"not found",0,1),
IF(_xlpm.ausLJ="not found","input missing",_xlpm.ausLJ))</f>
        <v>#REF!</v>
      </c>
      <c r="U893" s="205"/>
      <c r="V893" s="40" t="str" cm="1">
        <f t="array" ref="V8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3" s="15" t="str">
        <f>_xlfn.LET(_xlpm.var,MitarbeiterFTE[[#This Row],[Name]]&amp;"|"&amp;MitarbeiterFTE[[#This Row],[Vorhaben]]&amp;"|"&amp;MitarbeiterFTE[[#This Row],[Monat]]&amp;"|"&amp;MitarbeiterFTE[[#This Row],[Jahr]], IF(_xlpm.var="|||","input missing",_xlpm.var))</f>
        <v>input missing</v>
      </c>
      <c r="AB893" s="15" t="e">
        <f>_xlfn.LET(
_xlpm.start,DATE(MitarbeiterFTE[[#This Row],[Jahr]],MitarbeiterFTE[[#This Row],[Monat]],1),
_xlpm.end,EOMONTH(_xlpm.start,0),
NETWORKDAYS(_xlpm.start,_xlpm.end))</f>
        <v>#NUM!</v>
      </c>
      <c r="AC893" s="318" t="e">
        <f>MitarbeiterFTE[[#This Row],[BWD]]-MitarbeiterFTE[[#This Row],[Sum Abwesend]]</f>
        <v>#NUM!</v>
      </c>
      <c r="AD893" s="318">
        <f>SUMIFS(MitarbeiterFTE[BWD],MitarbeiterFTE[Jahr],MitarbeiterFTE[[#This Row],[Jahr]],MitarbeiterFTE[Name],MitarbeiterFTE[[#This Row],[Name]])</f>
        <v>0</v>
      </c>
      <c r="AE893" s="318">
        <f>SUMIFS(MitarbeiterFTE[NWD],MitarbeiterFTE[Jahr],MitarbeiterFTE[[#This Row],[Jahr]],MitarbeiterFTE[Name],MitarbeiterFTE[[#This Row],[Name]])</f>
        <v>0</v>
      </c>
      <c r="AF893" s="15" t="str">
        <f>IF(MitarbeiterFTE[[#This Row],[HS]]="ja",2,IF(MitarbeiterFTE[[#This Row],[Tech]]="ja",1,IF(MitarbeiterFTE[[#This Row],[Sonst]]="ja",0,"input missing")))</f>
        <v>input missing</v>
      </c>
      <c r="AG893" s="130"/>
      <c r="AH893" s="117"/>
      <c r="AI893" s="408"/>
      <c r="AJ893" s="202"/>
      <c r="AK893" s="412"/>
      <c r="AL893" s="15" cm="1">
        <f t="array" ref="AL8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3" s="15" t="str">
        <f>IF(Table6[[#This Row],[FT/WE]]=2,"",Table6[[#This Row],[Name]]&amp;Table6[[#This Row],[Tag]])</f>
        <v/>
      </c>
      <c r="AN893" s="117"/>
      <c r="AP893" s="14" t="str">
        <f t="shared" si="28"/>
        <v/>
      </c>
      <c r="AQ893" s="14" t="str">
        <f t="shared" si="29"/>
        <v/>
      </c>
    </row>
    <row r="894" spans="1:43" ht="14.5">
      <c r="A894" s="117"/>
      <c r="B894" s="201"/>
      <c r="C894" s="209"/>
      <c r="D894" s="210"/>
      <c r="E894" s="131"/>
      <c r="F894" s="132"/>
      <c r="G894" s="131"/>
      <c r="H894" s="117"/>
      <c r="I894" s="201"/>
      <c r="J894" s="201"/>
      <c r="K894" s="202"/>
      <c r="L894" s="202"/>
      <c r="M894" s="202"/>
      <c r="N894" s="201"/>
      <c r="O894" s="201"/>
      <c r="P894" s="202"/>
      <c r="Q894" s="202"/>
      <c r="R894" s="207"/>
      <c r="S894" s="204" t="e">
        <f>_xlfn.LET(
_xlpm.ausLJ,_xlfn.XLOOKUP(MitarbeiterFTE[[#This Row],[Name]]&amp;"|"&amp;MitarbeiterFTE[[#This Row],[Jahr]]&amp;"|"&amp;MitarbeiterFTE[[#This Row],[Monat]],#REF!,#REF!,"not found",0,1),
IF(_xlpm.ausLJ="not found","input missing",_xlpm.ausLJ))</f>
        <v>#REF!</v>
      </c>
      <c r="T894" s="204" t="e">
        <f>_xlfn.LET(
_xlpm.ausLJ,_xlfn.XLOOKUP(MitarbeiterFTE[[#This Row],[Name]]&amp;"|"&amp;MitarbeiterFTE[[#This Row],[Jahr]]&amp;"|"&amp;MitarbeiterFTE[[#This Row],[Monat]],#REF!,#REF!,"not found",0,1),
IF(_xlpm.ausLJ="not found","input missing",_xlpm.ausLJ))</f>
        <v>#REF!</v>
      </c>
      <c r="U894" s="205"/>
      <c r="V894" s="40" t="str" cm="1">
        <f t="array" ref="V8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4" s="15" t="str">
        <f>_xlfn.LET(_xlpm.var,MitarbeiterFTE[[#This Row],[Name]]&amp;"|"&amp;MitarbeiterFTE[[#This Row],[Vorhaben]]&amp;"|"&amp;MitarbeiterFTE[[#This Row],[Monat]]&amp;"|"&amp;MitarbeiterFTE[[#This Row],[Jahr]], IF(_xlpm.var="|||","input missing",_xlpm.var))</f>
        <v>input missing</v>
      </c>
      <c r="AB894" s="15" t="e">
        <f>_xlfn.LET(
_xlpm.start,DATE(MitarbeiterFTE[[#This Row],[Jahr]],MitarbeiterFTE[[#This Row],[Monat]],1),
_xlpm.end,EOMONTH(_xlpm.start,0),
NETWORKDAYS(_xlpm.start,_xlpm.end))</f>
        <v>#NUM!</v>
      </c>
      <c r="AC894" s="318" t="e">
        <f>MitarbeiterFTE[[#This Row],[BWD]]-MitarbeiterFTE[[#This Row],[Sum Abwesend]]</f>
        <v>#NUM!</v>
      </c>
      <c r="AD894" s="318">
        <f>SUMIFS(MitarbeiterFTE[BWD],MitarbeiterFTE[Jahr],MitarbeiterFTE[[#This Row],[Jahr]],MitarbeiterFTE[Name],MitarbeiterFTE[[#This Row],[Name]])</f>
        <v>0</v>
      </c>
      <c r="AE894" s="318">
        <f>SUMIFS(MitarbeiterFTE[NWD],MitarbeiterFTE[Jahr],MitarbeiterFTE[[#This Row],[Jahr]],MitarbeiterFTE[Name],MitarbeiterFTE[[#This Row],[Name]])</f>
        <v>0</v>
      </c>
      <c r="AF894" s="15" t="str">
        <f>IF(MitarbeiterFTE[[#This Row],[HS]]="ja",2,IF(MitarbeiterFTE[[#This Row],[Tech]]="ja",1,IF(MitarbeiterFTE[[#This Row],[Sonst]]="ja",0,"input missing")))</f>
        <v>input missing</v>
      </c>
      <c r="AG894" s="130"/>
      <c r="AH894" s="117"/>
      <c r="AI894" s="408"/>
      <c r="AJ894" s="202"/>
      <c r="AK894" s="412"/>
      <c r="AL894" s="15" cm="1">
        <f t="array" ref="AL8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4" s="15" t="str">
        <f>IF(Table6[[#This Row],[FT/WE]]=2,"",Table6[[#This Row],[Name]]&amp;Table6[[#This Row],[Tag]])</f>
        <v/>
      </c>
      <c r="AN894" s="117"/>
      <c r="AP894" s="14" t="str">
        <f t="shared" si="28"/>
        <v/>
      </c>
      <c r="AQ894" s="14" t="str">
        <f t="shared" si="29"/>
        <v/>
      </c>
    </row>
    <row r="895" spans="1:43" ht="14.5">
      <c r="A895" s="117"/>
      <c r="B895" s="201"/>
      <c r="C895" s="209"/>
      <c r="D895" s="210"/>
      <c r="E895" s="131"/>
      <c r="F895" s="132"/>
      <c r="G895" s="131"/>
      <c r="H895" s="117"/>
      <c r="I895" s="201"/>
      <c r="J895" s="201"/>
      <c r="K895" s="202"/>
      <c r="L895" s="202"/>
      <c r="M895" s="202"/>
      <c r="N895" s="201"/>
      <c r="O895" s="201"/>
      <c r="P895" s="202"/>
      <c r="Q895" s="202"/>
      <c r="R895" s="207"/>
      <c r="S895" s="204" t="e">
        <f>_xlfn.LET(
_xlpm.ausLJ,_xlfn.XLOOKUP(MitarbeiterFTE[[#This Row],[Name]]&amp;"|"&amp;MitarbeiterFTE[[#This Row],[Jahr]]&amp;"|"&amp;MitarbeiterFTE[[#This Row],[Monat]],#REF!,#REF!,"not found",0,1),
IF(_xlpm.ausLJ="not found","input missing",_xlpm.ausLJ))</f>
        <v>#REF!</v>
      </c>
      <c r="T895" s="204" t="e">
        <f>_xlfn.LET(
_xlpm.ausLJ,_xlfn.XLOOKUP(MitarbeiterFTE[[#This Row],[Name]]&amp;"|"&amp;MitarbeiterFTE[[#This Row],[Jahr]]&amp;"|"&amp;MitarbeiterFTE[[#This Row],[Monat]],#REF!,#REF!,"not found",0,1),
IF(_xlpm.ausLJ="not found","input missing",_xlpm.ausLJ))</f>
        <v>#REF!</v>
      </c>
      <c r="U895" s="205"/>
      <c r="V895" s="40" t="str" cm="1">
        <f t="array" ref="V8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5" s="15" t="str">
        <f>_xlfn.LET(_xlpm.var,MitarbeiterFTE[[#This Row],[Name]]&amp;"|"&amp;MitarbeiterFTE[[#This Row],[Vorhaben]]&amp;"|"&amp;MitarbeiterFTE[[#This Row],[Monat]]&amp;"|"&amp;MitarbeiterFTE[[#This Row],[Jahr]], IF(_xlpm.var="|||","input missing",_xlpm.var))</f>
        <v>input missing</v>
      </c>
      <c r="AB895" s="15" t="e">
        <f>_xlfn.LET(
_xlpm.start,DATE(MitarbeiterFTE[[#This Row],[Jahr]],MitarbeiterFTE[[#This Row],[Monat]],1),
_xlpm.end,EOMONTH(_xlpm.start,0),
NETWORKDAYS(_xlpm.start,_xlpm.end))</f>
        <v>#NUM!</v>
      </c>
      <c r="AC895" s="318" t="e">
        <f>MitarbeiterFTE[[#This Row],[BWD]]-MitarbeiterFTE[[#This Row],[Sum Abwesend]]</f>
        <v>#NUM!</v>
      </c>
      <c r="AD895" s="318">
        <f>SUMIFS(MitarbeiterFTE[BWD],MitarbeiterFTE[Jahr],MitarbeiterFTE[[#This Row],[Jahr]],MitarbeiterFTE[Name],MitarbeiterFTE[[#This Row],[Name]])</f>
        <v>0</v>
      </c>
      <c r="AE895" s="318">
        <f>SUMIFS(MitarbeiterFTE[NWD],MitarbeiterFTE[Jahr],MitarbeiterFTE[[#This Row],[Jahr]],MitarbeiterFTE[Name],MitarbeiterFTE[[#This Row],[Name]])</f>
        <v>0</v>
      </c>
      <c r="AF895" s="15" t="str">
        <f>IF(MitarbeiterFTE[[#This Row],[HS]]="ja",2,IF(MitarbeiterFTE[[#This Row],[Tech]]="ja",1,IF(MitarbeiterFTE[[#This Row],[Sonst]]="ja",0,"input missing")))</f>
        <v>input missing</v>
      </c>
      <c r="AG895" s="130"/>
      <c r="AH895" s="117"/>
      <c r="AI895" s="408"/>
      <c r="AJ895" s="202"/>
      <c r="AK895" s="412"/>
      <c r="AL895" s="15" cm="1">
        <f t="array" ref="AL8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5" s="15" t="str">
        <f>IF(Table6[[#This Row],[FT/WE]]=2,"",Table6[[#This Row],[Name]]&amp;Table6[[#This Row],[Tag]])</f>
        <v/>
      </c>
      <c r="AN895" s="117"/>
      <c r="AP895" s="14" t="str">
        <f t="shared" si="28"/>
        <v/>
      </c>
      <c r="AQ895" s="14" t="str">
        <f t="shared" si="29"/>
        <v/>
      </c>
    </row>
    <row r="896" spans="1:43" ht="14.5">
      <c r="A896" s="117"/>
      <c r="B896" s="201"/>
      <c r="C896" s="209"/>
      <c r="D896" s="210"/>
      <c r="E896" s="131"/>
      <c r="F896" s="132"/>
      <c r="G896" s="131"/>
      <c r="H896" s="117"/>
      <c r="I896" s="201"/>
      <c r="J896" s="201"/>
      <c r="K896" s="202"/>
      <c r="L896" s="202"/>
      <c r="M896" s="202"/>
      <c r="N896" s="201"/>
      <c r="O896" s="201"/>
      <c r="P896" s="202"/>
      <c r="Q896" s="202"/>
      <c r="R896" s="207"/>
      <c r="S896" s="204" t="e">
        <f>_xlfn.LET(
_xlpm.ausLJ,_xlfn.XLOOKUP(MitarbeiterFTE[[#This Row],[Name]]&amp;"|"&amp;MitarbeiterFTE[[#This Row],[Jahr]]&amp;"|"&amp;MitarbeiterFTE[[#This Row],[Monat]],#REF!,#REF!,"not found",0,1),
IF(_xlpm.ausLJ="not found","input missing",_xlpm.ausLJ))</f>
        <v>#REF!</v>
      </c>
      <c r="T896" s="204" t="e">
        <f>_xlfn.LET(
_xlpm.ausLJ,_xlfn.XLOOKUP(MitarbeiterFTE[[#This Row],[Name]]&amp;"|"&amp;MitarbeiterFTE[[#This Row],[Jahr]]&amp;"|"&amp;MitarbeiterFTE[[#This Row],[Monat]],#REF!,#REF!,"not found",0,1),
IF(_xlpm.ausLJ="not found","input missing",_xlpm.ausLJ))</f>
        <v>#REF!</v>
      </c>
      <c r="U896" s="205"/>
      <c r="V896" s="40" t="str" cm="1">
        <f t="array" ref="V8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6" s="15" t="str">
        <f>_xlfn.LET(_xlpm.var,MitarbeiterFTE[[#This Row],[Name]]&amp;"|"&amp;MitarbeiterFTE[[#This Row],[Vorhaben]]&amp;"|"&amp;MitarbeiterFTE[[#This Row],[Monat]]&amp;"|"&amp;MitarbeiterFTE[[#This Row],[Jahr]], IF(_xlpm.var="|||","input missing",_xlpm.var))</f>
        <v>input missing</v>
      </c>
      <c r="AB896" s="15" t="e">
        <f>_xlfn.LET(
_xlpm.start,DATE(MitarbeiterFTE[[#This Row],[Jahr]],MitarbeiterFTE[[#This Row],[Monat]],1),
_xlpm.end,EOMONTH(_xlpm.start,0),
NETWORKDAYS(_xlpm.start,_xlpm.end))</f>
        <v>#NUM!</v>
      </c>
      <c r="AC896" s="318" t="e">
        <f>MitarbeiterFTE[[#This Row],[BWD]]-MitarbeiterFTE[[#This Row],[Sum Abwesend]]</f>
        <v>#NUM!</v>
      </c>
      <c r="AD896" s="318">
        <f>SUMIFS(MitarbeiterFTE[BWD],MitarbeiterFTE[Jahr],MitarbeiterFTE[[#This Row],[Jahr]],MitarbeiterFTE[Name],MitarbeiterFTE[[#This Row],[Name]])</f>
        <v>0</v>
      </c>
      <c r="AE896" s="318">
        <f>SUMIFS(MitarbeiterFTE[NWD],MitarbeiterFTE[Jahr],MitarbeiterFTE[[#This Row],[Jahr]],MitarbeiterFTE[Name],MitarbeiterFTE[[#This Row],[Name]])</f>
        <v>0</v>
      </c>
      <c r="AF896" s="15" t="str">
        <f>IF(MitarbeiterFTE[[#This Row],[HS]]="ja",2,IF(MitarbeiterFTE[[#This Row],[Tech]]="ja",1,IF(MitarbeiterFTE[[#This Row],[Sonst]]="ja",0,"input missing")))</f>
        <v>input missing</v>
      </c>
      <c r="AG896" s="130"/>
      <c r="AH896" s="117"/>
      <c r="AI896" s="408"/>
      <c r="AJ896" s="202"/>
      <c r="AK896" s="412"/>
      <c r="AL896" s="15" cm="1">
        <f t="array" ref="AL8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6" s="15" t="str">
        <f>IF(Table6[[#This Row],[FT/WE]]=2,"",Table6[[#This Row],[Name]]&amp;Table6[[#This Row],[Tag]])</f>
        <v/>
      </c>
      <c r="AN896" s="117"/>
      <c r="AP896" s="14" t="str">
        <f t="shared" si="28"/>
        <v/>
      </c>
      <c r="AQ896" s="14" t="str">
        <f t="shared" si="29"/>
        <v/>
      </c>
    </row>
    <row r="897" spans="1:43" ht="14.5">
      <c r="A897" s="117"/>
      <c r="B897" s="201"/>
      <c r="C897" s="209"/>
      <c r="D897" s="210"/>
      <c r="E897" s="131"/>
      <c r="F897" s="132"/>
      <c r="G897" s="131"/>
      <c r="H897" s="117"/>
      <c r="I897" s="201"/>
      <c r="J897" s="201"/>
      <c r="K897" s="202"/>
      <c r="L897" s="202"/>
      <c r="M897" s="202"/>
      <c r="N897" s="201"/>
      <c r="O897" s="201"/>
      <c r="P897" s="202"/>
      <c r="Q897" s="202"/>
      <c r="R897" s="207"/>
      <c r="S897" s="204" t="e">
        <f>_xlfn.LET(
_xlpm.ausLJ,_xlfn.XLOOKUP(MitarbeiterFTE[[#This Row],[Name]]&amp;"|"&amp;MitarbeiterFTE[[#This Row],[Jahr]]&amp;"|"&amp;MitarbeiterFTE[[#This Row],[Monat]],#REF!,#REF!,"not found",0,1),
IF(_xlpm.ausLJ="not found","input missing",_xlpm.ausLJ))</f>
        <v>#REF!</v>
      </c>
      <c r="T897" s="204" t="e">
        <f>_xlfn.LET(
_xlpm.ausLJ,_xlfn.XLOOKUP(MitarbeiterFTE[[#This Row],[Name]]&amp;"|"&amp;MitarbeiterFTE[[#This Row],[Jahr]]&amp;"|"&amp;MitarbeiterFTE[[#This Row],[Monat]],#REF!,#REF!,"not found",0,1),
IF(_xlpm.ausLJ="not found","input missing",_xlpm.ausLJ))</f>
        <v>#REF!</v>
      </c>
      <c r="U897" s="205"/>
      <c r="V897" s="40" t="str" cm="1">
        <f t="array" ref="V8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7" s="15" t="str">
        <f>_xlfn.LET(_xlpm.var,MitarbeiterFTE[[#This Row],[Name]]&amp;"|"&amp;MitarbeiterFTE[[#This Row],[Vorhaben]]&amp;"|"&amp;MitarbeiterFTE[[#This Row],[Monat]]&amp;"|"&amp;MitarbeiterFTE[[#This Row],[Jahr]], IF(_xlpm.var="|||","input missing",_xlpm.var))</f>
        <v>input missing</v>
      </c>
      <c r="AB897" s="15" t="e">
        <f>_xlfn.LET(
_xlpm.start,DATE(MitarbeiterFTE[[#This Row],[Jahr]],MitarbeiterFTE[[#This Row],[Monat]],1),
_xlpm.end,EOMONTH(_xlpm.start,0),
NETWORKDAYS(_xlpm.start,_xlpm.end))</f>
        <v>#NUM!</v>
      </c>
      <c r="AC897" s="318" t="e">
        <f>MitarbeiterFTE[[#This Row],[BWD]]-MitarbeiterFTE[[#This Row],[Sum Abwesend]]</f>
        <v>#NUM!</v>
      </c>
      <c r="AD897" s="318">
        <f>SUMIFS(MitarbeiterFTE[BWD],MitarbeiterFTE[Jahr],MitarbeiterFTE[[#This Row],[Jahr]],MitarbeiterFTE[Name],MitarbeiterFTE[[#This Row],[Name]])</f>
        <v>0</v>
      </c>
      <c r="AE897" s="318">
        <f>SUMIFS(MitarbeiterFTE[NWD],MitarbeiterFTE[Jahr],MitarbeiterFTE[[#This Row],[Jahr]],MitarbeiterFTE[Name],MitarbeiterFTE[[#This Row],[Name]])</f>
        <v>0</v>
      </c>
      <c r="AF897" s="15" t="str">
        <f>IF(MitarbeiterFTE[[#This Row],[HS]]="ja",2,IF(MitarbeiterFTE[[#This Row],[Tech]]="ja",1,IF(MitarbeiterFTE[[#This Row],[Sonst]]="ja",0,"input missing")))</f>
        <v>input missing</v>
      </c>
      <c r="AG897" s="130"/>
      <c r="AH897" s="117"/>
      <c r="AI897" s="408"/>
      <c r="AJ897" s="202"/>
      <c r="AK897" s="412"/>
      <c r="AL897" s="15" cm="1">
        <f t="array" ref="AL8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7" s="15" t="str">
        <f>IF(Table6[[#This Row],[FT/WE]]=2,"",Table6[[#This Row],[Name]]&amp;Table6[[#This Row],[Tag]])</f>
        <v/>
      </c>
      <c r="AN897" s="117"/>
      <c r="AP897" s="14" t="str">
        <f t="shared" si="28"/>
        <v/>
      </c>
      <c r="AQ897" s="14" t="str">
        <f t="shared" si="29"/>
        <v/>
      </c>
    </row>
    <row r="898" spans="1:43" ht="14.5">
      <c r="A898" s="117"/>
      <c r="B898" s="201"/>
      <c r="C898" s="209"/>
      <c r="D898" s="210"/>
      <c r="E898" s="131"/>
      <c r="F898" s="132"/>
      <c r="G898" s="131"/>
      <c r="H898" s="117"/>
      <c r="I898" s="201"/>
      <c r="J898" s="201"/>
      <c r="K898" s="202"/>
      <c r="L898" s="202"/>
      <c r="M898" s="202"/>
      <c r="N898" s="201"/>
      <c r="O898" s="201"/>
      <c r="P898" s="202"/>
      <c r="Q898" s="202"/>
      <c r="R898" s="207"/>
      <c r="S898" s="204" t="e">
        <f>_xlfn.LET(
_xlpm.ausLJ,_xlfn.XLOOKUP(MitarbeiterFTE[[#This Row],[Name]]&amp;"|"&amp;MitarbeiterFTE[[#This Row],[Jahr]]&amp;"|"&amp;MitarbeiterFTE[[#This Row],[Monat]],#REF!,#REF!,"not found",0,1),
IF(_xlpm.ausLJ="not found","input missing",_xlpm.ausLJ))</f>
        <v>#REF!</v>
      </c>
      <c r="T898" s="204" t="e">
        <f>_xlfn.LET(
_xlpm.ausLJ,_xlfn.XLOOKUP(MitarbeiterFTE[[#This Row],[Name]]&amp;"|"&amp;MitarbeiterFTE[[#This Row],[Jahr]]&amp;"|"&amp;MitarbeiterFTE[[#This Row],[Monat]],#REF!,#REF!,"not found",0,1),
IF(_xlpm.ausLJ="not found","input missing",_xlpm.ausLJ))</f>
        <v>#REF!</v>
      </c>
      <c r="U898" s="205"/>
      <c r="V898" s="40" t="str" cm="1">
        <f t="array" ref="V8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8" s="15" t="str">
        <f>_xlfn.LET(_xlpm.var,MitarbeiterFTE[[#This Row],[Name]]&amp;"|"&amp;MitarbeiterFTE[[#This Row],[Vorhaben]]&amp;"|"&amp;MitarbeiterFTE[[#This Row],[Monat]]&amp;"|"&amp;MitarbeiterFTE[[#This Row],[Jahr]], IF(_xlpm.var="|||","input missing",_xlpm.var))</f>
        <v>input missing</v>
      </c>
      <c r="AB898" s="15" t="e">
        <f>_xlfn.LET(
_xlpm.start,DATE(MitarbeiterFTE[[#This Row],[Jahr]],MitarbeiterFTE[[#This Row],[Monat]],1),
_xlpm.end,EOMONTH(_xlpm.start,0),
NETWORKDAYS(_xlpm.start,_xlpm.end))</f>
        <v>#NUM!</v>
      </c>
      <c r="AC898" s="318" t="e">
        <f>MitarbeiterFTE[[#This Row],[BWD]]-MitarbeiterFTE[[#This Row],[Sum Abwesend]]</f>
        <v>#NUM!</v>
      </c>
      <c r="AD898" s="318">
        <f>SUMIFS(MitarbeiterFTE[BWD],MitarbeiterFTE[Jahr],MitarbeiterFTE[[#This Row],[Jahr]],MitarbeiterFTE[Name],MitarbeiterFTE[[#This Row],[Name]])</f>
        <v>0</v>
      </c>
      <c r="AE898" s="318">
        <f>SUMIFS(MitarbeiterFTE[NWD],MitarbeiterFTE[Jahr],MitarbeiterFTE[[#This Row],[Jahr]],MitarbeiterFTE[Name],MitarbeiterFTE[[#This Row],[Name]])</f>
        <v>0</v>
      </c>
      <c r="AF898" s="15" t="str">
        <f>IF(MitarbeiterFTE[[#This Row],[HS]]="ja",2,IF(MitarbeiterFTE[[#This Row],[Tech]]="ja",1,IF(MitarbeiterFTE[[#This Row],[Sonst]]="ja",0,"input missing")))</f>
        <v>input missing</v>
      </c>
      <c r="AG898" s="130"/>
      <c r="AH898" s="117"/>
      <c r="AI898" s="408"/>
      <c r="AJ898" s="202"/>
      <c r="AK898" s="412"/>
      <c r="AL898" s="15" cm="1">
        <f t="array" ref="AL8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8" s="15" t="str">
        <f>IF(Table6[[#This Row],[FT/WE]]=2,"",Table6[[#This Row],[Name]]&amp;Table6[[#This Row],[Tag]])</f>
        <v/>
      </c>
      <c r="AN898" s="117"/>
      <c r="AP898" s="14" t="str">
        <f t="shared" si="28"/>
        <v/>
      </c>
      <c r="AQ898" s="14" t="str">
        <f t="shared" si="29"/>
        <v/>
      </c>
    </row>
    <row r="899" spans="1:43" ht="14.5">
      <c r="A899" s="117"/>
      <c r="B899" s="201"/>
      <c r="C899" s="209"/>
      <c r="D899" s="210"/>
      <c r="E899" s="131"/>
      <c r="F899" s="132"/>
      <c r="G899" s="131"/>
      <c r="H899" s="117"/>
      <c r="I899" s="201"/>
      <c r="J899" s="201"/>
      <c r="K899" s="202"/>
      <c r="L899" s="202"/>
      <c r="M899" s="202"/>
      <c r="N899" s="201"/>
      <c r="O899" s="201"/>
      <c r="P899" s="202"/>
      <c r="Q899" s="202"/>
      <c r="R899" s="207"/>
      <c r="S899" s="204" t="e">
        <f>_xlfn.LET(
_xlpm.ausLJ,_xlfn.XLOOKUP(MitarbeiterFTE[[#This Row],[Name]]&amp;"|"&amp;MitarbeiterFTE[[#This Row],[Jahr]]&amp;"|"&amp;MitarbeiterFTE[[#This Row],[Monat]],#REF!,#REF!,"not found",0,1),
IF(_xlpm.ausLJ="not found","input missing",_xlpm.ausLJ))</f>
        <v>#REF!</v>
      </c>
      <c r="T899" s="204" t="e">
        <f>_xlfn.LET(
_xlpm.ausLJ,_xlfn.XLOOKUP(MitarbeiterFTE[[#This Row],[Name]]&amp;"|"&amp;MitarbeiterFTE[[#This Row],[Jahr]]&amp;"|"&amp;MitarbeiterFTE[[#This Row],[Monat]],#REF!,#REF!,"not found",0,1),
IF(_xlpm.ausLJ="not found","input missing",_xlpm.ausLJ))</f>
        <v>#REF!</v>
      </c>
      <c r="U899" s="205"/>
      <c r="V899" s="40" t="str" cm="1">
        <f t="array" ref="V8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8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8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8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8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899" s="15" t="str">
        <f>_xlfn.LET(_xlpm.var,MitarbeiterFTE[[#This Row],[Name]]&amp;"|"&amp;MitarbeiterFTE[[#This Row],[Vorhaben]]&amp;"|"&amp;MitarbeiterFTE[[#This Row],[Monat]]&amp;"|"&amp;MitarbeiterFTE[[#This Row],[Jahr]], IF(_xlpm.var="|||","input missing",_xlpm.var))</f>
        <v>input missing</v>
      </c>
      <c r="AB899" s="15" t="e">
        <f>_xlfn.LET(
_xlpm.start,DATE(MitarbeiterFTE[[#This Row],[Jahr]],MitarbeiterFTE[[#This Row],[Monat]],1),
_xlpm.end,EOMONTH(_xlpm.start,0),
NETWORKDAYS(_xlpm.start,_xlpm.end))</f>
        <v>#NUM!</v>
      </c>
      <c r="AC899" s="318" t="e">
        <f>MitarbeiterFTE[[#This Row],[BWD]]-MitarbeiterFTE[[#This Row],[Sum Abwesend]]</f>
        <v>#NUM!</v>
      </c>
      <c r="AD899" s="318">
        <f>SUMIFS(MitarbeiterFTE[BWD],MitarbeiterFTE[Jahr],MitarbeiterFTE[[#This Row],[Jahr]],MitarbeiterFTE[Name],MitarbeiterFTE[[#This Row],[Name]])</f>
        <v>0</v>
      </c>
      <c r="AE899" s="318">
        <f>SUMIFS(MitarbeiterFTE[NWD],MitarbeiterFTE[Jahr],MitarbeiterFTE[[#This Row],[Jahr]],MitarbeiterFTE[Name],MitarbeiterFTE[[#This Row],[Name]])</f>
        <v>0</v>
      </c>
      <c r="AF899" s="15" t="str">
        <f>IF(MitarbeiterFTE[[#This Row],[HS]]="ja",2,IF(MitarbeiterFTE[[#This Row],[Tech]]="ja",1,IF(MitarbeiterFTE[[#This Row],[Sonst]]="ja",0,"input missing")))</f>
        <v>input missing</v>
      </c>
      <c r="AG899" s="130"/>
      <c r="AH899" s="117"/>
      <c r="AI899" s="408"/>
      <c r="AJ899" s="202"/>
      <c r="AK899" s="412"/>
      <c r="AL899" s="15" cm="1">
        <f t="array" ref="AL8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899" s="15" t="str">
        <f>IF(Table6[[#This Row],[FT/WE]]=2,"",Table6[[#This Row],[Name]]&amp;Table6[[#This Row],[Tag]])</f>
        <v/>
      </c>
      <c r="AN899" s="117"/>
      <c r="AP899" s="14" t="str">
        <f t="shared" si="28"/>
        <v/>
      </c>
      <c r="AQ899" s="14" t="str">
        <f t="shared" si="29"/>
        <v/>
      </c>
    </row>
    <row r="900" spans="1:43" ht="14.5">
      <c r="A900" s="117"/>
      <c r="B900" s="201"/>
      <c r="C900" s="209"/>
      <c r="D900" s="210"/>
      <c r="E900" s="131"/>
      <c r="F900" s="132"/>
      <c r="G900" s="131"/>
      <c r="H900" s="117"/>
      <c r="I900" s="201"/>
      <c r="J900" s="201"/>
      <c r="K900" s="202"/>
      <c r="L900" s="202"/>
      <c r="M900" s="202"/>
      <c r="N900" s="201"/>
      <c r="O900" s="201"/>
      <c r="P900" s="202"/>
      <c r="Q900" s="202"/>
      <c r="R900" s="207"/>
      <c r="S900" s="204" t="e">
        <f>_xlfn.LET(
_xlpm.ausLJ,_xlfn.XLOOKUP(MitarbeiterFTE[[#This Row],[Name]]&amp;"|"&amp;MitarbeiterFTE[[#This Row],[Jahr]]&amp;"|"&amp;MitarbeiterFTE[[#This Row],[Monat]],#REF!,#REF!,"not found",0,1),
IF(_xlpm.ausLJ="not found","input missing",_xlpm.ausLJ))</f>
        <v>#REF!</v>
      </c>
      <c r="T900" s="204" t="e">
        <f>_xlfn.LET(
_xlpm.ausLJ,_xlfn.XLOOKUP(MitarbeiterFTE[[#This Row],[Name]]&amp;"|"&amp;MitarbeiterFTE[[#This Row],[Jahr]]&amp;"|"&amp;MitarbeiterFTE[[#This Row],[Monat]],#REF!,#REF!,"not found",0,1),
IF(_xlpm.ausLJ="not found","input missing",_xlpm.ausLJ))</f>
        <v>#REF!</v>
      </c>
      <c r="U900" s="205"/>
      <c r="V900" s="40" t="str" cm="1">
        <f t="array" ref="V9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0" s="15" t="str">
        <f>_xlfn.LET(_xlpm.var,MitarbeiterFTE[[#This Row],[Name]]&amp;"|"&amp;MitarbeiterFTE[[#This Row],[Vorhaben]]&amp;"|"&amp;MitarbeiterFTE[[#This Row],[Monat]]&amp;"|"&amp;MitarbeiterFTE[[#This Row],[Jahr]], IF(_xlpm.var="|||","input missing",_xlpm.var))</f>
        <v>input missing</v>
      </c>
      <c r="AB900" s="15" t="e">
        <f>_xlfn.LET(
_xlpm.start,DATE(MitarbeiterFTE[[#This Row],[Jahr]],MitarbeiterFTE[[#This Row],[Monat]],1),
_xlpm.end,EOMONTH(_xlpm.start,0),
NETWORKDAYS(_xlpm.start,_xlpm.end))</f>
        <v>#NUM!</v>
      </c>
      <c r="AC900" s="318" t="e">
        <f>MitarbeiterFTE[[#This Row],[BWD]]-MitarbeiterFTE[[#This Row],[Sum Abwesend]]</f>
        <v>#NUM!</v>
      </c>
      <c r="AD900" s="318">
        <f>SUMIFS(MitarbeiterFTE[BWD],MitarbeiterFTE[Jahr],MitarbeiterFTE[[#This Row],[Jahr]],MitarbeiterFTE[Name],MitarbeiterFTE[[#This Row],[Name]])</f>
        <v>0</v>
      </c>
      <c r="AE900" s="318">
        <f>SUMIFS(MitarbeiterFTE[NWD],MitarbeiterFTE[Jahr],MitarbeiterFTE[[#This Row],[Jahr]],MitarbeiterFTE[Name],MitarbeiterFTE[[#This Row],[Name]])</f>
        <v>0</v>
      </c>
      <c r="AF900" s="15" t="str">
        <f>IF(MitarbeiterFTE[[#This Row],[HS]]="ja",2,IF(MitarbeiterFTE[[#This Row],[Tech]]="ja",1,IF(MitarbeiterFTE[[#This Row],[Sonst]]="ja",0,"input missing")))</f>
        <v>input missing</v>
      </c>
      <c r="AG900" s="130"/>
      <c r="AH900" s="117"/>
      <c r="AI900" s="408"/>
      <c r="AJ900" s="202"/>
      <c r="AK900" s="412"/>
      <c r="AL900" s="15" cm="1">
        <f t="array" ref="AL9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0" s="15" t="str">
        <f>IF(Table6[[#This Row],[FT/WE]]=2,"",Table6[[#This Row],[Name]]&amp;Table6[[#This Row],[Tag]])</f>
        <v/>
      </c>
      <c r="AN900" s="117"/>
      <c r="AP900" s="14" t="str">
        <f t="shared" si="28"/>
        <v/>
      </c>
      <c r="AQ900" s="14" t="str">
        <f t="shared" si="29"/>
        <v/>
      </c>
    </row>
    <row r="901" spans="1:43" ht="14.5">
      <c r="A901" s="117"/>
      <c r="B901" s="201"/>
      <c r="C901" s="209"/>
      <c r="D901" s="210"/>
      <c r="E901" s="131"/>
      <c r="F901" s="132"/>
      <c r="G901" s="131"/>
      <c r="H901" s="117"/>
      <c r="I901" s="201"/>
      <c r="J901" s="201"/>
      <c r="K901" s="202"/>
      <c r="L901" s="202"/>
      <c r="M901" s="202"/>
      <c r="N901" s="201"/>
      <c r="O901" s="201"/>
      <c r="P901" s="202"/>
      <c r="Q901" s="202"/>
      <c r="R901" s="207"/>
      <c r="S901" s="204" t="e">
        <f>_xlfn.LET(
_xlpm.ausLJ,_xlfn.XLOOKUP(MitarbeiterFTE[[#This Row],[Name]]&amp;"|"&amp;MitarbeiterFTE[[#This Row],[Jahr]]&amp;"|"&amp;MitarbeiterFTE[[#This Row],[Monat]],#REF!,#REF!,"not found",0,1),
IF(_xlpm.ausLJ="not found","input missing",_xlpm.ausLJ))</f>
        <v>#REF!</v>
      </c>
      <c r="T901" s="204" t="e">
        <f>_xlfn.LET(
_xlpm.ausLJ,_xlfn.XLOOKUP(MitarbeiterFTE[[#This Row],[Name]]&amp;"|"&amp;MitarbeiterFTE[[#This Row],[Jahr]]&amp;"|"&amp;MitarbeiterFTE[[#This Row],[Monat]],#REF!,#REF!,"not found",0,1),
IF(_xlpm.ausLJ="not found","input missing",_xlpm.ausLJ))</f>
        <v>#REF!</v>
      </c>
      <c r="U901" s="205"/>
      <c r="V901" s="40" t="str" cm="1">
        <f t="array" ref="V9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1" s="15" t="str">
        <f>_xlfn.LET(_xlpm.var,MitarbeiterFTE[[#This Row],[Name]]&amp;"|"&amp;MitarbeiterFTE[[#This Row],[Vorhaben]]&amp;"|"&amp;MitarbeiterFTE[[#This Row],[Monat]]&amp;"|"&amp;MitarbeiterFTE[[#This Row],[Jahr]], IF(_xlpm.var="|||","input missing",_xlpm.var))</f>
        <v>input missing</v>
      </c>
      <c r="AB901" s="15" t="e">
        <f>_xlfn.LET(
_xlpm.start,DATE(MitarbeiterFTE[[#This Row],[Jahr]],MitarbeiterFTE[[#This Row],[Monat]],1),
_xlpm.end,EOMONTH(_xlpm.start,0),
NETWORKDAYS(_xlpm.start,_xlpm.end))</f>
        <v>#NUM!</v>
      </c>
      <c r="AC901" s="318" t="e">
        <f>MitarbeiterFTE[[#This Row],[BWD]]-MitarbeiterFTE[[#This Row],[Sum Abwesend]]</f>
        <v>#NUM!</v>
      </c>
      <c r="AD901" s="318">
        <f>SUMIFS(MitarbeiterFTE[BWD],MitarbeiterFTE[Jahr],MitarbeiterFTE[[#This Row],[Jahr]],MitarbeiterFTE[Name],MitarbeiterFTE[[#This Row],[Name]])</f>
        <v>0</v>
      </c>
      <c r="AE901" s="318">
        <f>SUMIFS(MitarbeiterFTE[NWD],MitarbeiterFTE[Jahr],MitarbeiterFTE[[#This Row],[Jahr]],MitarbeiterFTE[Name],MitarbeiterFTE[[#This Row],[Name]])</f>
        <v>0</v>
      </c>
      <c r="AF901" s="15" t="str">
        <f>IF(MitarbeiterFTE[[#This Row],[HS]]="ja",2,IF(MitarbeiterFTE[[#This Row],[Tech]]="ja",1,IF(MitarbeiterFTE[[#This Row],[Sonst]]="ja",0,"input missing")))</f>
        <v>input missing</v>
      </c>
      <c r="AG901" s="130"/>
      <c r="AH901" s="117"/>
      <c r="AI901" s="408"/>
      <c r="AJ901" s="202"/>
      <c r="AK901" s="412"/>
      <c r="AL901" s="15" cm="1">
        <f t="array" ref="AL9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1" s="15" t="str">
        <f>IF(Table6[[#This Row],[FT/WE]]=2,"",Table6[[#This Row],[Name]]&amp;Table6[[#This Row],[Tag]])</f>
        <v/>
      </c>
      <c r="AN901" s="117"/>
      <c r="AP901" s="14" t="str">
        <f t="shared" si="28"/>
        <v/>
      </c>
      <c r="AQ901" s="14" t="str">
        <f t="shared" si="29"/>
        <v/>
      </c>
    </row>
    <row r="902" spans="1:43" ht="14.5">
      <c r="A902" s="117"/>
      <c r="B902" s="201"/>
      <c r="C902" s="209"/>
      <c r="D902" s="210"/>
      <c r="E902" s="131"/>
      <c r="F902" s="132"/>
      <c r="G902" s="131"/>
      <c r="H902" s="117"/>
      <c r="I902" s="201"/>
      <c r="J902" s="201"/>
      <c r="K902" s="202"/>
      <c r="L902" s="202"/>
      <c r="M902" s="202"/>
      <c r="N902" s="201"/>
      <c r="O902" s="201"/>
      <c r="P902" s="202"/>
      <c r="Q902" s="202"/>
      <c r="R902" s="207"/>
      <c r="S902" s="204" t="e">
        <f>_xlfn.LET(
_xlpm.ausLJ,_xlfn.XLOOKUP(MitarbeiterFTE[[#This Row],[Name]]&amp;"|"&amp;MitarbeiterFTE[[#This Row],[Jahr]]&amp;"|"&amp;MitarbeiterFTE[[#This Row],[Monat]],#REF!,#REF!,"not found",0,1),
IF(_xlpm.ausLJ="not found","input missing",_xlpm.ausLJ))</f>
        <v>#REF!</v>
      </c>
      <c r="T902" s="204" t="e">
        <f>_xlfn.LET(
_xlpm.ausLJ,_xlfn.XLOOKUP(MitarbeiterFTE[[#This Row],[Name]]&amp;"|"&amp;MitarbeiterFTE[[#This Row],[Jahr]]&amp;"|"&amp;MitarbeiterFTE[[#This Row],[Monat]],#REF!,#REF!,"not found",0,1),
IF(_xlpm.ausLJ="not found","input missing",_xlpm.ausLJ))</f>
        <v>#REF!</v>
      </c>
      <c r="U902" s="205"/>
      <c r="V902" s="40" t="str" cm="1">
        <f t="array" ref="V9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2" s="15" t="str">
        <f>_xlfn.LET(_xlpm.var,MitarbeiterFTE[[#This Row],[Name]]&amp;"|"&amp;MitarbeiterFTE[[#This Row],[Vorhaben]]&amp;"|"&amp;MitarbeiterFTE[[#This Row],[Monat]]&amp;"|"&amp;MitarbeiterFTE[[#This Row],[Jahr]], IF(_xlpm.var="|||","input missing",_xlpm.var))</f>
        <v>input missing</v>
      </c>
      <c r="AB902" s="15" t="e">
        <f>_xlfn.LET(
_xlpm.start,DATE(MitarbeiterFTE[[#This Row],[Jahr]],MitarbeiterFTE[[#This Row],[Monat]],1),
_xlpm.end,EOMONTH(_xlpm.start,0),
NETWORKDAYS(_xlpm.start,_xlpm.end))</f>
        <v>#NUM!</v>
      </c>
      <c r="AC902" s="318" t="e">
        <f>MitarbeiterFTE[[#This Row],[BWD]]-MitarbeiterFTE[[#This Row],[Sum Abwesend]]</f>
        <v>#NUM!</v>
      </c>
      <c r="AD902" s="318">
        <f>SUMIFS(MitarbeiterFTE[BWD],MitarbeiterFTE[Jahr],MitarbeiterFTE[[#This Row],[Jahr]],MitarbeiterFTE[Name],MitarbeiterFTE[[#This Row],[Name]])</f>
        <v>0</v>
      </c>
      <c r="AE902" s="318">
        <f>SUMIFS(MitarbeiterFTE[NWD],MitarbeiterFTE[Jahr],MitarbeiterFTE[[#This Row],[Jahr]],MitarbeiterFTE[Name],MitarbeiterFTE[[#This Row],[Name]])</f>
        <v>0</v>
      </c>
      <c r="AF902" s="15" t="str">
        <f>IF(MitarbeiterFTE[[#This Row],[HS]]="ja",2,IF(MitarbeiterFTE[[#This Row],[Tech]]="ja",1,IF(MitarbeiterFTE[[#This Row],[Sonst]]="ja",0,"input missing")))</f>
        <v>input missing</v>
      </c>
      <c r="AG902" s="130"/>
      <c r="AH902" s="117"/>
      <c r="AI902" s="408"/>
      <c r="AJ902" s="202"/>
      <c r="AK902" s="412"/>
      <c r="AL902" s="15" cm="1">
        <f t="array" ref="AL9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2" s="15" t="str">
        <f>IF(Table6[[#This Row],[FT/WE]]=2,"",Table6[[#This Row],[Name]]&amp;Table6[[#This Row],[Tag]])</f>
        <v/>
      </c>
      <c r="AN902" s="117"/>
      <c r="AP902" s="14" t="str">
        <f t="shared" si="28"/>
        <v/>
      </c>
      <c r="AQ902" s="14" t="str">
        <f t="shared" si="29"/>
        <v/>
      </c>
    </row>
    <row r="903" spans="1:43" ht="14.5">
      <c r="A903" s="117"/>
      <c r="B903" s="201"/>
      <c r="C903" s="209"/>
      <c r="D903" s="210"/>
      <c r="E903" s="131"/>
      <c r="F903" s="132"/>
      <c r="G903" s="131"/>
      <c r="H903" s="117"/>
      <c r="I903" s="201"/>
      <c r="J903" s="201"/>
      <c r="K903" s="202"/>
      <c r="L903" s="202"/>
      <c r="M903" s="202"/>
      <c r="N903" s="201"/>
      <c r="O903" s="201"/>
      <c r="P903" s="202"/>
      <c r="Q903" s="202"/>
      <c r="R903" s="207"/>
      <c r="S903" s="204" t="e">
        <f>_xlfn.LET(
_xlpm.ausLJ,_xlfn.XLOOKUP(MitarbeiterFTE[[#This Row],[Name]]&amp;"|"&amp;MitarbeiterFTE[[#This Row],[Jahr]]&amp;"|"&amp;MitarbeiterFTE[[#This Row],[Monat]],#REF!,#REF!,"not found",0,1),
IF(_xlpm.ausLJ="not found","input missing",_xlpm.ausLJ))</f>
        <v>#REF!</v>
      </c>
      <c r="T903" s="204" t="e">
        <f>_xlfn.LET(
_xlpm.ausLJ,_xlfn.XLOOKUP(MitarbeiterFTE[[#This Row],[Name]]&amp;"|"&amp;MitarbeiterFTE[[#This Row],[Jahr]]&amp;"|"&amp;MitarbeiterFTE[[#This Row],[Monat]],#REF!,#REF!,"not found",0,1),
IF(_xlpm.ausLJ="not found","input missing",_xlpm.ausLJ))</f>
        <v>#REF!</v>
      </c>
      <c r="U903" s="205"/>
      <c r="V903" s="40" t="str" cm="1">
        <f t="array" ref="V9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3" s="15" t="str">
        <f>_xlfn.LET(_xlpm.var,MitarbeiterFTE[[#This Row],[Name]]&amp;"|"&amp;MitarbeiterFTE[[#This Row],[Vorhaben]]&amp;"|"&amp;MitarbeiterFTE[[#This Row],[Monat]]&amp;"|"&amp;MitarbeiterFTE[[#This Row],[Jahr]], IF(_xlpm.var="|||","input missing",_xlpm.var))</f>
        <v>input missing</v>
      </c>
      <c r="AB903" s="15" t="e">
        <f>_xlfn.LET(
_xlpm.start,DATE(MitarbeiterFTE[[#This Row],[Jahr]],MitarbeiterFTE[[#This Row],[Monat]],1),
_xlpm.end,EOMONTH(_xlpm.start,0),
NETWORKDAYS(_xlpm.start,_xlpm.end))</f>
        <v>#NUM!</v>
      </c>
      <c r="AC903" s="318" t="e">
        <f>MitarbeiterFTE[[#This Row],[BWD]]-MitarbeiterFTE[[#This Row],[Sum Abwesend]]</f>
        <v>#NUM!</v>
      </c>
      <c r="AD903" s="318">
        <f>SUMIFS(MitarbeiterFTE[BWD],MitarbeiterFTE[Jahr],MitarbeiterFTE[[#This Row],[Jahr]],MitarbeiterFTE[Name],MitarbeiterFTE[[#This Row],[Name]])</f>
        <v>0</v>
      </c>
      <c r="AE903" s="318">
        <f>SUMIFS(MitarbeiterFTE[NWD],MitarbeiterFTE[Jahr],MitarbeiterFTE[[#This Row],[Jahr]],MitarbeiterFTE[Name],MitarbeiterFTE[[#This Row],[Name]])</f>
        <v>0</v>
      </c>
      <c r="AF903" s="15" t="str">
        <f>IF(MitarbeiterFTE[[#This Row],[HS]]="ja",2,IF(MitarbeiterFTE[[#This Row],[Tech]]="ja",1,IF(MitarbeiterFTE[[#This Row],[Sonst]]="ja",0,"input missing")))</f>
        <v>input missing</v>
      </c>
      <c r="AG903" s="130"/>
      <c r="AH903" s="117"/>
      <c r="AI903" s="408"/>
      <c r="AJ903" s="202"/>
      <c r="AK903" s="412"/>
      <c r="AL903" s="15" cm="1">
        <f t="array" ref="AL9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3" s="15" t="str">
        <f>IF(Table6[[#This Row],[FT/WE]]=2,"",Table6[[#This Row],[Name]]&amp;Table6[[#This Row],[Tag]])</f>
        <v/>
      </c>
      <c r="AN903" s="117"/>
      <c r="AP903" s="14" t="str">
        <f t="shared" si="28"/>
        <v/>
      </c>
      <c r="AQ903" s="14" t="str">
        <f t="shared" si="29"/>
        <v/>
      </c>
    </row>
    <row r="904" spans="1:43" ht="14.5">
      <c r="A904" s="117"/>
      <c r="B904" s="201"/>
      <c r="C904" s="209"/>
      <c r="D904" s="210"/>
      <c r="E904" s="131"/>
      <c r="F904" s="132"/>
      <c r="G904" s="131"/>
      <c r="H904" s="117"/>
      <c r="I904" s="201"/>
      <c r="J904" s="201"/>
      <c r="K904" s="202"/>
      <c r="L904" s="202"/>
      <c r="M904" s="202"/>
      <c r="N904" s="201"/>
      <c r="O904" s="201"/>
      <c r="P904" s="202"/>
      <c r="Q904" s="202"/>
      <c r="R904" s="207"/>
      <c r="S904" s="204" t="e">
        <f>_xlfn.LET(
_xlpm.ausLJ,_xlfn.XLOOKUP(MitarbeiterFTE[[#This Row],[Name]]&amp;"|"&amp;MitarbeiterFTE[[#This Row],[Jahr]]&amp;"|"&amp;MitarbeiterFTE[[#This Row],[Monat]],#REF!,#REF!,"not found",0,1),
IF(_xlpm.ausLJ="not found","input missing",_xlpm.ausLJ))</f>
        <v>#REF!</v>
      </c>
      <c r="T904" s="204" t="e">
        <f>_xlfn.LET(
_xlpm.ausLJ,_xlfn.XLOOKUP(MitarbeiterFTE[[#This Row],[Name]]&amp;"|"&amp;MitarbeiterFTE[[#This Row],[Jahr]]&amp;"|"&amp;MitarbeiterFTE[[#This Row],[Monat]],#REF!,#REF!,"not found",0,1),
IF(_xlpm.ausLJ="not found","input missing",_xlpm.ausLJ))</f>
        <v>#REF!</v>
      </c>
      <c r="U904" s="205"/>
      <c r="V904" s="40" t="str" cm="1">
        <f t="array" ref="V9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4" s="15" t="str">
        <f>_xlfn.LET(_xlpm.var,MitarbeiterFTE[[#This Row],[Name]]&amp;"|"&amp;MitarbeiterFTE[[#This Row],[Vorhaben]]&amp;"|"&amp;MitarbeiterFTE[[#This Row],[Monat]]&amp;"|"&amp;MitarbeiterFTE[[#This Row],[Jahr]], IF(_xlpm.var="|||","input missing",_xlpm.var))</f>
        <v>input missing</v>
      </c>
      <c r="AB904" s="15" t="e">
        <f>_xlfn.LET(
_xlpm.start,DATE(MitarbeiterFTE[[#This Row],[Jahr]],MitarbeiterFTE[[#This Row],[Monat]],1),
_xlpm.end,EOMONTH(_xlpm.start,0),
NETWORKDAYS(_xlpm.start,_xlpm.end))</f>
        <v>#NUM!</v>
      </c>
      <c r="AC904" s="318" t="e">
        <f>MitarbeiterFTE[[#This Row],[BWD]]-MitarbeiterFTE[[#This Row],[Sum Abwesend]]</f>
        <v>#NUM!</v>
      </c>
      <c r="AD904" s="318">
        <f>SUMIFS(MitarbeiterFTE[BWD],MitarbeiterFTE[Jahr],MitarbeiterFTE[[#This Row],[Jahr]],MitarbeiterFTE[Name],MitarbeiterFTE[[#This Row],[Name]])</f>
        <v>0</v>
      </c>
      <c r="AE904" s="318">
        <f>SUMIFS(MitarbeiterFTE[NWD],MitarbeiterFTE[Jahr],MitarbeiterFTE[[#This Row],[Jahr]],MitarbeiterFTE[Name],MitarbeiterFTE[[#This Row],[Name]])</f>
        <v>0</v>
      </c>
      <c r="AF904" s="15" t="str">
        <f>IF(MitarbeiterFTE[[#This Row],[HS]]="ja",2,IF(MitarbeiterFTE[[#This Row],[Tech]]="ja",1,IF(MitarbeiterFTE[[#This Row],[Sonst]]="ja",0,"input missing")))</f>
        <v>input missing</v>
      </c>
      <c r="AG904" s="130"/>
      <c r="AH904" s="117"/>
      <c r="AI904" s="408"/>
      <c r="AJ904" s="202"/>
      <c r="AK904" s="412"/>
      <c r="AL904" s="15" cm="1">
        <f t="array" ref="AL9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4" s="15" t="str">
        <f>IF(Table6[[#This Row],[FT/WE]]=2,"",Table6[[#This Row],[Name]]&amp;Table6[[#This Row],[Tag]])</f>
        <v/>
      </c>
      <c r="AN904" s="117"/>
      <c r="AP904" s="14" t="str">
        <f t="shared" si="28"/>
        <v/>
      </c>
      <c r="AQ904" s="14" t="str">
        <f t="shared" si="29"/>
        <v/>
      </c>
    </row>
    <row r="905" spans="1:43" ht="14.5">
      <c r="A905" s="117"/>
      <c r="B905" s="201"/>
      <c r="C905" s="209"/>
      <c r="D905" s="210"/>
      <c r="E905" s="131"/>
      <c r="F905" s="132"/>
      <c r="G905" s="131"/>
      <c r="H905" s="117"/>
      <c r="I905" s="201"/>
      <c r="J905" s="201"/>
      <c r="K905" s="202"/>
      <c r="L905" s="202"/>
      <c r="M905" s="202"/>
      <c r="N905" s="201"/>
      <c r="O905" s="201"/>
      <c r="P905" s="202"/>
      <c r="Q905" s="202"/>
      <c r="R905" s="207"/>
      <c r="S905" s="204" t="e">
        <f>_xlfn.LET(
_xlpm.ausLJ,_xlfn.XLOOKUP(MitarbeiterFTE[[#This Row],[Name]]&amp;"|"&amp;MitarbeiterFTE[[#This Row],[Jahr]]&amp;"|"&amp;MitarbeiterFTE[[#This Row],[Monat]],#REF!,#REF!,"not found",0,1),
IF(_xlpm.ausLJ="not found","input missing",_xlpm.ausLJ))</f>
        <v>#REF!</v>
      </c>
      <c r="T905" s="204" t="e">
        <f>_xlfn.LET(
_xlpm.ausLJ,_xlfn.XLOOKUP(MitarbeiterFTE[[#This Row],[Name]]&amp;"|"&amp;MitarbeiterFTE[[#This Row],[Jahr]]&amp;"|"&amp;MitarbeiterFTE[[#This Row],[Monat]],#REF!,#REF!,"not found",0,1),
IF(_xlpm.ausLJ="not found","input missing",_xlpm.ausLJ))</f>
        <v>#REF!</v>
      </c>
      <c r="U905" s="205"/>
      <c r="V905" s="40" t="str" cm="1">
        <f t="array" ref="V9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5" s="15" t="str">
        <f>_xlfn.LET(_xlpm.var,MitarbeiterFTE[[#This Row],[Name]]&amp;"|"&amp;MitarbeiterFTE[[#This Row],[Vorhaben]]&amp;"|"&amp;MitarbeiterFTE[[#This Row],[Monat]]&amp;"|"&amp;MitarbeiterFTE[[#This Row],[Jahr]], IF(_xlpm.var="|||","input missing",_xlpm.var))</f>
        <v>input missing</v>
      </c>
      <c r="AB905" s="15" t="e">
        <f>_xlfn.LET(
_xlpm.start,DATE(MitarbeiterFTE[[#This Row],[Jahr]],MitarbeiterFTE[[#This Row],[Monat]],1),
_xlpm.end,EOMONTH(_xlpm.start,0),
NETWORKDAYS(_xlpm.start,_xlpm.end))</f>
        <v>#NUM!</v>
      </c>
      <c r="AC905" s="318" t="e">
        <f>MitarbeiterFTE[[#This Row],[BWD]]-MitarbeiterFTE[[#This Row],[Sum Abwesend]]</f>
        <v>#NUM!</v>
      </c>
      <c r="AD905" s="318">
        <f>SUMIFS(MitarbeiterFTE[BWD],MitarbeiterFTE[Jahr],MitarbeiterFTE[[#This Row],[Jahr]],MitarbeiterFTE[Name],MitarbeiterFTE[[#This Row],[Name]])</f>
        <v>0</v>
      </c>
      <c r="AE905" s="318">
        <f>SUMIFS(MitarbeiterFTE[NWD],MitarbeiterFTE[Jahr],MitarbeiterFTE[[#This Row],[Jahr]],MitarbeiterFTE[Name],MitarbeiterFTE[[#This Row],[Name]])</f>
        <v>0</v>
      </c>
      <c r="AF905" s="15" t="str">
        <f>IF(MitarbeiterFTE[[#This Row],[HS]]="ja",2,IF(MitarbeiterFTE[[#This Row],[Tech]]="ja",1,IF(MitarbeiterFTE[[#This Row],[Sonst]]="ja",0,"input missing")))</f>
        <v>input missing</v>
      </c>
      <c r="AG905" s="130"/>
      <c r="AH905" s="117"/>
      <c r="AI905" s="408"/>
      <c r="AJ905" s="202"/>
      <c r="AK905" s="412"/>
      <c r="AL905" s="15" cm="1">
        <f t="array" ref="AL9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5" s="15" t="str">
        <f>IF(Table6[[#This Row],[FT/WE]]=2,"",Table6[[#This Row],[Name]]&amp;Table6[[#This Row],[Tag]])</f>
        <v/>
      </c>
      <c r="AN905" s="117"/>
      <c r="AP905" s="14" t="str">
        <f t="shared" si="28"/>
        <v/>
      </c>
      <c r="AQ905" s="14" t="str">
        <f t="shared" si="29"/>
        <v/>
      </c>
    </row>
    <row r="906" spans="1:43" ht="14.5">
      <c r="A906" s="117"/>
      <c r="B906" s="201"/>
      <c r="C906" s="209"/>
      <c r="D906" s="210"/>
      <c r="E906" s="131"/>
      <c r="F906" s="132"/>
      <c r="G906" s="131"/>
      <c r="H906" s="117"/>
      <c r="I906" s="201"/>
      <c r="J906" s="201"/>
      <c r="K906" s="202"/>
      <c r="L906" s="202"/>
      <c r="M906" s="202"/>
      <c r="N906" s="201"/>
      <c r="O906" s="201"/>
      <c r="P906" s="202"/>
      <c r="Q906" s="202"/>
      <c r="R906" s="207"/>
      <c r="S906" s="204" t="e">
        <f>_xlfn.LET(
_xlpm.ausLJ,_xlfn.XLOOKUP(MitarbeiterFTE[[#This Row],[Name]]&amp;"|"&amp;MitarbeiterFTE[[#This Row],[Jahr]]&amp;"|"&amp;MitarbeiterFTE[[#This Row],[Monat]],#REF!,#REF!,"not found",0,1),
IF(_xlpm.ausLJ="not found","input missing",_xlpm.ausLJ))</f>
        <v>#REF!</v>
      </c>
      <c r="T906" s="204" t="e">
        <f>_xlfn.LET(
_xlpm.ausLJ,_xlfn.XLOOKUP(MitarbeiterFTE[[#This Row],[Name]]&amp;"|"&amp;MitarbeiterFTE[[#This Row],[Jahr]]&amp;"|"&amp;MitarbeiterFTE[[#This Row],[Monat]],#REF!,#REF!,"not found",0,1),
IF(_xlpm.ausLJ="not found","input missing",_xlpm.ausLJ))</f>
        <v>#REF!</v>
      </c>
      <c r="U906" s="205"/>
      <c r="V906" s="40" t="str" cm="1">
        <f t="array" ref="V9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6" s="15" t="str">
        <f>_xlfn.LET(_xlpm.var,MitarbeiterFTE[[#This Row],[Name]]&amp;"|"&amp;MitarbeiterFTE[[#This Row],[Vorhaben]]&amp;"|"&amp;MitarbeiterFTE[[#This Row],[Monat]]&amp;"|"&amp;MitarbeiterFTE[[#This Row],[Jahr]], IF(_xlpm.var="|||","input missing",_xlpm.var))</f>
        <v>input missing</v>
      </c>
      <c r="AB906" s="15" t="e">
        <f>_xlfn.LET(
_xlpm.start,DATE(MitarbeiterFTE[[#This Row],[Jahr]],MitarbeiterFTE[[#This Row],[Monat]],1),
_xlpm.end,EOMONTH(_xlpm.start,0),
NETWORKDAYS(_xlpm.start,_xlpm.end))</f>
        <v>#NUM!</v>
      </c>
      <c r="AC906" s="318" t="e">
        <f>MitarbeiterFTE[[#This Row],[BWD]]-MitarbeiterFTE[[#This Row],[Sum Abwesend]]</f>
        <v>#NUM!</v>
      </c>
      <c r="AD906" s="318">
        <f>SUMIFS(MitarbeiterFTE[BWD],MitarbeiterFTE[Jahr],MitarbeiterFTE[[#This Row],[Jahr]],MitarbeiterFTE[Name],MitarbeiterFTE[[#This Row],[Name]])</f>
        <v>0</v>
      </c>
      <c r="AE906" s="318">
        <f>SUMIFS(MitarbeiterFTE[NWD],MitarbeiterFTE[Jahr],MitarbeiterFTE[[#This Row],[Jahr]],MitarbeiterFTE[Name],MitarbeiterFTE[[#This Row],[Name]])</f>
        <v>0</v>
      </c>
      <c r="AF906" s="15" t="str">
        <f>IF(MitarbeiterFTE[[#This Row],[HS]]="ja",2,IF(MitarbeiterFTE[[#This Row],[Tech]]="ja",1,IF(MitarbeiterFTE[[#This Row],[Sonst]]="ja",0,"input missing")))</f>
        <v>input missing</v>
      </c>
      <c r="AG906" s="130"/>
      <c r="AH906" s="117"/>
      <c r="AI906" s="408"/>
      <c r="AJ906" s="202"/>
      <c r="AK906" s="412"/>
      <c r="AL906" s="15" cm="1">
        <f t="array" ref="AL9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6" s="15" t="str">
        <f>IF(Table6[[#This Row],[FT/WE]]=2,"",Table6[[#This Row],[Name]]&amp;Table6[[#This Row],[Tag]])</f>
        <v/>
      </c>
      <c r="AN906" s="117"/>
      <c r="AP906" s="14" t="str">
        <f t="shared" si="28"/>
        <v/>
      </c>
      <c r="AQ906" s="14" t="str">
        <f t="shared" si="29"/>
        <v/>
      </c>
    </row>
    <row r="907" spans="1:43" ht="14.5">
      <c r="A907" s="117"/>
      <c r="B907" s="201"/>
      <c r="C907" s="209"/>
      <c r="D907" s="210"/>
      <c r="E907" s="131"/>
      <c r="F907" s="132"/>
      <c r="G907" s="131"/>
      <c r="H907" s="117"/>
      <c r="I907" s="201"/>
      <c r="J907" s="201"/>
      <c r="K907" s="202"/>
      <c r="L907" s="202"/>
      <c r="M907" s="202"/>
      <c r="N907" s="201"/>
      <c r="O907" s="201"/>
      <c r="P907" s="202"/>
      <c r="Q907" s="202"/>
      <c r="R907" s="207"/>
      <c r="S907" s="204" t="e">
        <f>_xlfn.LET(
_xlpm.ausLJ,_xlfn.XLOOKUP(MitarbeiterFTE[[#This Row],[Name]]&amp;"|"&amp;MitarbeiterFTE[[#This Row],[Jahr]]&amp;"|"&amp;MitarbeiterFTE[[#This Row],[Monat]],#REF!,#REF!,"not found",0,1),
IF(_xlpm.ausLJ="not found","input missing",_xlpm.ausLJ))</f>
        <v>#REF!</v>
      </c>
      <c r="T907" s="204" t="e">
        <f>_xlfn.LET(
_xlpm.ausLJ,_xlfn.XLOOKUP(MitarbeiterFTE[[#This Row],[Name]]&amp;"|"&amp;MitarbeiterFTE[[#This Row],[Jahr]]&amp;"|"&amp;MitarbeiterFTE[[#This Row],[Monat]],#REF!,#REF!,"not found",0,1),
IF(_xlpm.ausLJ="not found","input missing",_xlpm.ausLJ))</f>
        <v>#REF!</v>
      </c>
      <c r="U907" s="205"/>
      <c r="V907" s="40" t="str" cm="1">
        <f t="array" ref="V9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7" s="15" t="str">
        <f>_xlfn.LET(_xlpm.var,MitarbeiterFTE[[#This Row],[Name]]&amp;"|"&amp;MitarbeiterFTE[[#This Row],[Vorhaben]]&amp;"|"&amp;MitarbeiterFTE[[#This Row],[Monat]]&amp;"|"&amp;MitarbeiterFTE[[#This Row],[Jahr]], IF(_xlpm.var="|||","input missing",_xlpm.var))</f>
        <v>input missing</v>
      </c>
      <c r="AB907" s="15" t="e">
        <f>_xlfn.LET(
_xlpm.start,DATE(MitarbeiterFTE[[#This Row],[Jahr]],MitarbeiterFTE[[#This Row],[Monat]],1),
_xlpm.end,EOMONTH(_xlpm.start,0),
NETWORKDAYS(_xlpm.start,_xlpm.end))</f>
        <v>#NUM!</v>
      </c>
      <c r="AC907" s="318" t="e">
        <f>MitarbeiterFTE[[#This Row],[BWD]]-MitarbeiterFTE[[#This Row],[Sum Abwesend]]</f>
        <v>#NUM!</v>
      </c>
      <c r="AD907" s="318">
        <f>SUMIFS(MitarbeiterFTE[BWD],MitarbeiterFTE[Jahr],MitarbeiterFTE[[#This Row],[Jahr]],MitarbeiterFTE[Name],MitarbeiterFTE[[#This Row],[Name]])</f>
        <v>0</v>
      </c>
      <c r="AE907" s="318">
        <f>SUMIFS(MitarbeiterFTE[NWD],MitarbeiterFTE[Jahr],MitarbeiterFTE[[#This Row],[Jahr]],MitarbeiterFTE[Name],MitarbeiterFTE[[#This Row],[Name]])</f>
        <v>0</v>
      </c>
      <c r="AF907" s="15" t="str">
        <f>IF(MitarbeiterFTE[[#This Row],[HS]]="ja",2,IF(MitarbeiterFTE[[#This Row],[Tech]]="ja",1,IF(MitarbeiterFTE[[#This Row],[Sonst]]="ja",0,"input missing")))</f>
        <v>input missing</v>
      </c>
      <c r="AG907" s="130"/>
      <c r="AH907" s="117"/>
      <c r="AI907" s="408"/>
      <c r="AJ907" s="202"/>
      <c r="AK907" s="412"/>
      <c r="AL907" s="15" cm="1">
        <f t="array" ref="AL9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7" s="15" t="str">
        <f>IF(Table6[[#This Row],[FT/WE]]=2,"",Table6[[#This Row],[Name]]&amp;Table6[[#This Row],[Tag]])</f>
        <v/>
      </c>
      <c r="AN907" s="117"/>
      <c r="AP907" s="14" t="str">
        <f t="shared" si="28"/>
        <v/>
      </c>
      <c r="AQ907" s="14" t="str">
        <f t="shared" si="29"/>
        <v/>
      </c>
    </row>
    <row r="908" spans="1:43" ht="14.5">
      <c r="A908" s="117"/>
      <c r="B908" s="201"/>
      <c r="C908" s="209"/>
      <c r="D908" s="210"/>
      <c r="E908" s="131"/>
      <c r="F908" s="132"/>
      <c r="G908" s="131"/>
      <c r="H908" s="117"/>
      <c r="I908" s="201"/>
      <c r="J908" s="201"/>
      <c r="K908" s="202"/>
      <c r="L908" s="202"/>
      <c r="M908" s="202"/>
      <c r="N908" s="201"/>
      <c r="O908" s="201"/>
      <c r="P908" s="202"/>
      <c r="Q908" s="202"/>
      <c r="R908" s="207"/>
      <c r="S908" s="204" t="e">
        <f>_xlfn.LET(
_xlpm.ausLJ,_xlfn.XLOOKUP(MitarbeiterFTE[[#This Row],[Name]]&amp;"|"&amp;MitarbeiterFTE[[#This Row],[Jahr]]&amp;"|"&amp;MitarbeiterFTE[[#This Row],[Monat]],#REF!,#REF!,"not found",0,1),
IF(_xlpm.ausLJ="not found","input missing",_xlpm.ausLJ))</f>
        <v>#REF!</v>
      </c>
      <c r="T908" s="204" t="e">
        <f>_xlfn.LET(
_xlpm.ausLJ,_xlfn.XLOOKUP(MitarbeiterFTE[[#This Row],[Name]]&amp;"|"&amp;MitarbeiterFTE[[#This Row],[Jahr]]&amp;"|"&amp;MitarbeiterFTE[[#This Row],[Monat]],#REF!,#REF!,"not found",0,1),
IF(_xlpm.ausLJ="not found","input missing",_xlpm.ausLJ))</f>
        <v>#REF!</v>
      </c>
      <c r="U908" s="205"/>
      <c r="V908" s="40" t="str" cm="1">
        <f t="array" ref="V9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8" s="15" t="str">
        <f>_xlfn.LET(_xlpm.var,MitarbeiterFTE[[#This Row],[Name]]&amp;"|"&amp;MitarbeiterFTE[[#This Row],[Vorhaben]]&amp;"|"&amp;MitarbeiterFTE[[#This Row],[Monat]]&amp;"|"&amp;MitarbeiterFTE[[#This Row],[Jahr]], IF(_xlpm.var="|||","input missing",_xlpm.var))</f>
        <v>input missing</v>
      </c>
      <c r="AB908" s="15" t="e">
        <f>_xlfn.LET(
_xlpm.start,DATE(MitarbeiterFTE[[#This Row],[Jahr]],MitarbeiterFTE[[#This Row],[Monat]],1),
_xlpm.end,EOMONTH(_xlpm.start,0),
NETWORKDAYS(_xlpm.start,_xlpm.end))</f>
        <v>#NUM!</v>
      </c>
      <c r="AC908" s="318" t="e">
        <f>MitarbeiterFTE[[#This Row],[BWD]]-MitarbeiterFTE[[#This Row],[Sum Abwesend]]</f>
        <v>#NUM!</v>
      </c>
      <c r="AD908" s="318">
        <f>SUMIFS(MitarbeiterFTE[BWD],MitarbeiterFTE[Jahr],MitarbeiterFTE[[#This Row],[Jahr]],MitarbeiterFTE[Name],MitarbeiterFTE[[#This Row],[Name]])</f>
        <v>0</v>
      </c>
      <c r="AE908" s="318">
        <f>SUMIFS(MitarbeiterFTE[NWD],MitarbeiterFTE[Jahr],MitarbeiterFTE[[#This Row],[Jahr]],MitarbeiterFTE[Name],MitarbeiterFTE[[#This Row],[Name]])</f>
        <v>0</v>
      </c>
      <c r="AF908" s="15" t="str">
        <f>IF(MitarbeiterFTE[[#This Row],[HS]]="ja",2,IF(MitarbeiterFTE[[#This Row],[Tech]]="ja",1,IF(MitarbeiterFTE[[#This Row],[Sonst]]="ja",0,"input missing")))</f>
        <v>input missing</v>
      </c>
      <c r="AG908" s="130"/>
      <c r="AH908" s="117"/>
      <c r="AI908" s="408"/>
      <c r="AJ908" s="202"/>
      <c r="AK908" s="412"/>
      <c r="AL908" s="15" cm="1">
        <f t="array" ref="AL9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8" s="15" t="str">
        <f>IF(Table6[[#This Row],[FT/WE]]=2,"",Table6[[#This Row],[Name]]&amp;Table6[[#This Row],[Tag]])</f>
        <v/>
      </c>
      <c r="AN908" s="117"/>
      <c r="AP908" s="14" t="str">
        <f t="shared" si="28"/>
        <v/>
      </c>
      <c r="AQ908" s="14" t="str">
        <f t="shared" si="29"/>
        <v/>
      </c>
    </row>
    <row r="909" spans="1:43" ht="14.5">
      <c r="A909" s="117"/>
      <c r="B909" s="201"/>
      <c r="C909" s="209"/>
      <c r="D909" s="210"/>
      <c r="E909" s="131"/>
      <c r="F909" s="132"/>
      <c r="G909" s="131"/>
      <c r="H909" s="117"/>
      <c r="I909" s="201"/>
      <c r="J909" s="201"/>
      <c r="K909" s="202"/>
      <c r="L909" s="202"/>
      <c r="M909" s="202"/>
      <c r="N909" s="201"/>
      <c r="O909" s="201"/>
      <c r="P909" s="202"/>
      <c r="Q909" s="202"/>
      <c r="R909" s="207"/>
      <c r="S909" s="204" t="e">
        <f>_xlfn.LET(
_xlpm.ausLJ,_xlfn.XLOOKUP(MitarbeiterFTE[[#This Row],[Name]]&amp;"|"&amp;MitarbeiterFTE[[#This Row],[Jahr]]&amp;"|"&amp;MitarbeiterFTE[[#This Row],[Monat]],#REF!,#REF!,"not found",0,1),
IF(_xlpm.ausLJ="not found","input missing",_xlpm.ausLJ))</f>
        <v>#REF!</v>
      </c>
      <c r="T909" s="204" t="e">
        <f>_xlfn.LET(
_xlpm.ausLJ,_xlfn.XLOOKUP(MitarbeiterFTE[[#This Row],[Name]]&amp;"|"&amp;MitarbeiterFTE[[#This Row],[Jahr]]&amp;"|"&amp;MitarbeiterFTE[[#This Row],[Monat]],#REF!,#REF!,"not found",0,1),
IF(_xlpm.ausLJ="not found","input missing",_xlpm.ausLJ))</f>
        <v>#REF!</v>
      </c>
      <c r="U909" s="205"/>
      <c r="V909" s="40" t="str" cm="1">
        <f t="array" ref="V9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09" s="15" t="str">
        <f>_xlfn.LET(_xlpm.var,MitarbeiterFTE[[#This Row],[Name]]&amp;"|"&amp;MitarbeiterFTE[[#This Row],[Vorhaben]]&amp;"|"&amp;MitarbeiterFTE[[#This Row],[Monat]]&amp;"|"&amp;MitarbeiterFTE[[#This Row],[Jahr]], IF(_xlpm.var="|||","input missing",_xlpm.var))</f>
        <v>input missing</v>
      </c>
      <c r="AB909" s="15" t="e">
        <f>_xlfn.LET(
_xlpm.start,DATE(MitarbeiterFTE[[#This Row],[Jahr]],MitarbeiterFTE[[#This Row],[Monat]],1),
_xlpm.end,EOMONTH(_xlpm.start,0),
NETWORKDAYS(_xlpm.start,_xlpm.end))</f>
        <v>#NUM!</v>
      </c>
      <c r="AC909" s="318" t="e">
        <f>MitarbeiterFTE[[#This Row],[BWD]]-MitarbeiterFTE[[#This Row],[Sum Abwesend]]</f>
        <v>#NUM!</v>
      </c>
      <c r="AD909" s="318">
        <f>SUMIFS(MitarbeiterFTE[BWD],MitarbeiterFTE[Jahr],MitarbeiterFTE[[#This Row],[Jahr]],MitarbeiterFTE[Name],MitarbeiterFTE[[#This Row],[Name]])</f>
        <v>0</v>
      </c>
      <c r="AE909" s="318">
        <f>SUMIFS(MitarbeiterFTE[NWD],MitarbeiterFTE[Jahr],MitarbeiterFTE[[#This Row],[Jahr]],MitarbeiterFTE[Name],MitarbeiterFTE[[#This Row],[Name]])</f>
        <v>0</v>
      </c>
      <c r="AF909" s="15" t="str">
        <f>IF(MitarbeiterFTE[[#This Row],[HS]]="ja",2,IF(MitarbeiterFTE[[#This Row],[Tech]]="ja",1,IF(MitarbeiterFTE[[#This Row],[Sonst]]="ja",0,"input missing")))</f>
        <v>input missing</v>
      </c>
      <c r="AG909" s="130"/>
      <c r="AH909" s="117"/>
      <c r="AI909" s="408"/>
      <c r="AJ909" s="202"/>
      <c r="AK909" s="412"/>
      <c r="AL909" s="15" cm="1">
        <f t="array" ref="AL9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09" s="15" t="str">
        <f>IF(Table6[[#This Row],[FT/WE]]=2,"",Table6[[#This Row],[Name]]&amp;Table6[[#This Row],[Tag]])</f>
        <v/>
      </c>
      <c r="AN909" s="117"/>
      <c r="AP909" s="14" t="str">
        <f t="shared" ref="AP909:AP972" si="30">IF(AO909&amp;"1"&lt;&gt;"1",RIGHT(AO909,4),"")</f>
        <v/>
      </c>
      <c r="AQ909" s="14" t="str">
        <f t="shared" ref="AQ909:AQ972" si="31">IF(AO909&amp;"1"="1","",LEFT(AO909,LEN(AO909)-5))</f>
        <v/>
      </c>
    </row>
    <row r="910" spans="1:43" ht="14.5">
      <c r="A910" s="117"/>
      <c r="B910" s="201"/>
      <c r="C910" s="209"/>
      <c r="D910" s="210"/>
      <c r="E910" s="131"/>
      <c r="F910" s="132"/>
      <c r="G910" s="131"/>
      <c r="H910" s="117"/>
      <c r="I910" s="201"/>
      <c r="J910" s="201"/>
      <c r="K910" s="202"/>
      <c r="L910" s="202"/>
      <c r="M910" s="202"/>
      <c r="N910" s="201"/>
      <c r="O910" s="201"/>
      <c r="P910" s="202"/>
      <c r="Q910" s="202"/>
      <c r="R910" s="207"/>
      <c r="S910" s="204" t="e">
        <f>_xlfn.LET(
_xlpm.ausLJ,_xlfn.XLOOKUP(MitarbeiterFTE[[#This Row],[Name]]&amp;"|"&amp;MitarbeiterFTE[[#This Row],[Jahr]]&amp;"|"&amp;MitarbeiterFTE[[#This Row],[Monat]],#REF!,#REF!,"not found",0,1),
IF(_xlpm.ausLJ="not found","input missing",_xlpm.ausLJ))</f>
        <v>#REF!</v>
      </c>
      <c r="T910" s="204" t="e">
        <f>_xlfn.LET(
_xlpm.ausLJ,_xlfn.XLOOKUP(MitarbeiterFTE[[#This Row],[Name]]&amp;"|"&amp;MitarbeiterFTE[[#This Row],[Jahr]]&amp;"|"&amp;MitarbeiterFTE[[#This Row],[Monat]],#REF!,#REF!,"not found",0,1),
IF(_xlpm.ausLJ="not found","input missing",_xlpm.ausLJ))</f>
        <v>#REF!</v>
      </c>
      <c r="U910" s="205"/>
      <c r="V910" s="40" t="str" cm="1">
        <f t="array" ref="V9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0" s="15" t="str">
        <f>_xlfn.LET(_xlpm.var,MitarbeiterFTE[[#This Row],[Name]]&amp;"|"&amp;MitarbeiterFTE[[#This Row],[Vorhaben]]&amp;"|"&amp;MitarbeiterFTE[[#This Row],[Monat]]&amp;"|"&amp;MitarbeiterFTE[[#This Row],[Jahr]], IF(_xlpm.var="|||","input missing",_xlpm.var))</f>
        <v>input missing</v>
      </c>
      <c r="AB910" s="15" t="e">
        <f>_xlfn.LET(
_xlpm.start,DATE(MitarbeiterFTE[[#This Row],[Jahr]],MitarbeiterFTE[[#This Row],[Monat]],1),
_xlpm.end,EOMONTH(_xlpm.start,0),
NETWORKDAYS(_xlpm.start,_xlpm.end))</f>
        <v>#NUM!</v>
      </c>
      <c r="AC910" s="318" t="e">
        <f>MitarbeiterFTE[[#This Row],[BWD]]-MitarbeiterFTE[[#This Row],[Sum Abwesend]]</f>
        <v>#NUM!</v>
      </c>
      <c r="AD910" s="318">
        <f>SUMIFS(MitarbeiterFTE[BWD],MitarbeiterFTE[Jahr],MitarbeiterFTE[[#This Row],[Jahr]],MitarbeiterFTE[Name],MitarbeiterFTE[[#This Row],[Name]])</f>
        <v>0</v>
      </c>
      <c r="AE910" s="318">
        <f>SUMIFS(MitarbeiterFTE[NWD],MitarbeiterFTE[Jahr],MitarbeiterFTE[[#This Row],[Jahr]],MitarbeiterFTE[Name],MitarbeiterFTE[[#This Row],[Name]])</f>
        <v>0</v>
      </c>
      <c r="AF910" s="15" t="str">
        <f>IF(MitarbeiterFTE[[#This Row],[HS]]="ja",2,IF(MitarbeiterFTE[[#This Row],[Tech]]="ja",1,IF(MitarbeiterFTE[[#This Row],[Sonst]]="ja",0,"input missing")))</f>
        <v>input missing</v>
      </c>
      <c r="AG910" s="130"/>
      <c r="AH910" s="117"/>
      <c r="AI910" s="408"/>
      <c r="AJ910" s="202"/>
      <c r="AK910" s="412"/>
      <c r="AL910" s="15" cm="1">
        <f t="array" ref="AL9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0" s="15" t="str">
        <f>IF(Table6[[#This Row],[FT/WE]]=2,"",Table6[[#This Row],[Name]]&amp;Table6[[#This Row],[Tag]])</f>
        <v/>
      </c>
      <c r="AN910" s="117"/>
      <c r="AP910" s="14" t="str">
        <f t="shared" si="30"/>
        <v/>
      </c>
      <c r="AQ910" s="14" t="str">
        <f t="shared" si="31"/>
        <v/>
      </c>
    </row>
    <row r="911" spans="1:43" ht="14.5">
      <c r="A911" s="117"/>
      <c r="B911" s="201"/>
      <c r="C911" s="209"/>
      <c r="D911" s="210"/>
      <c r="E911" s="131"/>
      <c r="F911" s="132"/>
      <c r="G911" s="131"/>
      <c r="H911" s="117"/>
      <c r="I911" s="201"/>
      <c r="J911" s="201"/>
      <c r="K911" s="202"/>
      <c r="L911" s="202"/>
      <c r="M911" s="202"/>
      <c r="N911" s="201"/>
      <c r="O911" s="201"/>
      <c r="P911" s="202"/>
      <c r="Q911" s="202"/>
      <c r="R911" s="207"/>
      <c r="S911" s="204" t="e">
        <f>_xlfn.LET(
_xlpm.ausLJ,_xlfn.XLOOKUP(MitarbeiterFTE[[#This Row],[Name]]&amp;"|"&amp;MitarbeiterFTE[[#This Row],[Jahr]]&amp;"|"&amp;MitarbeiterFTE[[#This Row],[Monat]],#REF!,#REF!,"not found",0,1),
IF(_xlpm.ausLJ="not found","input missing",_xlpm.ausLJ))</f>
        <v>#REF!</v>
      </c>
      <c r="T911" s="204" t="e">
        <f>_xlfn.LET(
_xlpm.ausLJ,_xlfn.XLOOKUP(MitarbeiterFTE[[#This Row],[Name]]&amp;"|"&amp;MitarbeiterFTE[[#This Row],[Jahr]]&amp;"|"&amp;MitarbeiterFTE[[#This Row],[Monat]],#REF!,#REF!,"not found",0,1),
IF(_xlpm.ausLJ="not found","input missing",_xlpm.ausLJ))</f>
        <v>#REF!</v>
      </c>
      <c r="U911" s="205"/>
      <c r="V911" s="40" t="str" cm="1">
        <f t="array" ref="V9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1" s="15" t="str">
        <f>_xlfn.LET(_xlpm.var,MitarbeiterFTE[[#This Row],[Name]]&amp;"|"&amp;MitarbeiterFTE[[#This Row],[Vorhaben]]&amp;"|"&amp;MitarbeiterFTE[[#This Row],[Monat]]&amp;"|"&amp;MitarbeiterFTE[[#This Row],[Jahr]], IF(_xlpm.var="|||","input missing",_xlpm.var))</f>
        <v>input missing</v>
      </c>
      <c r="AB911" s="15" t="e">
        <f>_xlfn.LET(
_xlpm.start,DATE(MitarbeiterFTE[[#This Row],[Jahr]],MitarbeiterFTE[[#This Row],[Monat]],1),
_xlpm.end,EOMONTH(_xlpm.start,0),
NETWORKDAYS(_xlpm.start,_xlpm.end))</f>
        <v>#NUM!</v>
      </c>
      <c r="AC911" s="318" t="e">
        <f>MitarbeiterFTE[[#This Row],[BWD]]-MitarbeiterFTE[[#This Row],[Sum Abwesend]]</f>
        <v>#NUM!</v>
      </c>
      <c r="AD911" s="318">
        <f>SUMIFS(MitarbeiterFTE[BWD],MitarbeiterFTE[Jahr],MitarbeiterFTE[[#This Row],[Jahr]],MitarbeiterFTE[Name],MitarbeiterFTE[[#This Row],[Name]])</f>
        <v>0</v>
      </c>
      <c r="AE911" s="318">
        <f>SUMIFS(MitarbeiterFTE[NWD],MitarbeiterFTE[Jahr],MitarbeiterFTE[[#This Row],[Jahr]],MitarbeiterFTE[Name],MitarbeiterFTE[[#This Row],[Name]])</f>
        <v>0</v>
      </c>
      <c r="AF911" s="15" t="str">
        <f>IF(MitarbeiterFTE[[#This Row],[HS]]="ja",2,IF(MitarbeiterFTE[[#This Row],[Tech]]="ja",1,IF(MitarbeiterFTE[[#This Row],[Sonst]]="ja",0,"input missing")))</f>
        <v>input missing</v>
      </c>
      <c r="AG911" s="130"/>
      <c r="AH911" s="117"/>
      <c r="AI911" s="408"/>
      <c r="AJ911" s="202"/>
      <c r="AK911" s="412"/>
      <c r="AL911" s="15" cm="1">
        <f t="array" ref="AL9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1" s="15" t="str">
        <f>IF(Table6[[#This Row],[FT/WE]]=2,"",Table6[[#This Row],[Name]]&amp;Table6[[#This Row],[Tag]])</f>
        <v/>
      </c>
      <c r="AN911" s="117"/>
      <c r="AP911" s="14" t="str">
        <f t="shared" si="30"/>
        <v/>
      </c>
      <c r="AQ911" s="14" t="str">
        <f t="shared" si="31"/>
        <v/>
      </c>
    </row>
    <row r="912" spans="1:43" ht="14.5">
      <c r="A912" s="117"/>
      <c r="B912" s="201"/>
      <c r="C912" s="209"/>
      <c r="D912" s="210"/>
      <c r="E912" s="131"/>
      <c r="F912" s="132"/>
      <c r="G912" s="131"/>
      <c r="H912" s="117"/>
      <c r="I912" s="201"/>
      <c r="J912" s="201"/>
      <c r="K912" s="202"/>
      <c r="L912" s="202"/>
      <c r="M912" s="202"/>
      <c r="N912" s="201"/>
      <c r="O912" s="201"/>
      <c r="P912" s="202"/>
      <c r="Q912" s="202"/>
      <c r="R912" s="207"/>
      <c r="S912" s="204" t="e">
        <f>_xlfn.LET(
_xlpm.ausLJ,_xlfn.XLOOKUP(MitarbeiterFTE[[#This Row],[Name]]&amp;"|"&amp;MitarbeiterFTE[[#This Row],[Jahr]]&amp;"|"&amp;MitarbeiterFTE[[#This Row],[Monat]],#REF!,#REF!,"not found",0,1),
IF(_xlpm.ausLJ="not found","input missing",_xlpm.ausLJ))</f>
        <v>#REF!</v>
      </c>
      <c r="T912" s="204" t="e">
        <f>_xlfn.LET(
_xlpm.ausLJ,_xlfn.XLOOKUP(MitarbeiterFTE[[#This Row],[Name]]&amp;"|"&amp;MitarbeiterFTE[[#This Row],[Jahr]]&amp;"|"&amp;MitarbeiterFTE[[#This Row],[Monat]],#REF!,#REF!,"not found",0,1),
IF(_xlpm.ausLJ="not found","input missing",_xlpm.ausLJ))</f>
        <v>#REF!</v>
      </c>
      <c r="U912" s="205"/>
      <c r="V912" s="40" t="str" cm="1">
        <f t="array" ref="V9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2" s="15" t="str">
        <f>_xlfn.LET(_xlpm.var,MitarbeiterFTE[[#This Row],[Name]]&amp;"|"&amp;MitarbeiterFTE[[#This Row],[Vorhaben]]&amp;"|"&amp;MitarbeiterFTE[[#This Row],[Monat]]&amp;"|"&amp;MitarbeiterFTE[[#This Row],[Jahr]], IF(_xlpm.var="|||","input missing",_xlpm.var))</f>
        <v>input missing</v>
      </c>
      <c r="AB912" s="15" t="e">
        <f>_xlfn.LET(
_xlpm.start,DATE(MitarbeiterFTE[[#This Row],[Jahr]],MitarbeiterFTE[[#This Row],[Monat]],1),
_xlpm.end,EOMONTH(_xlpm.start,0),
NETWORKDAYS(_xlpm.start,_xlpm.end))</f>
        <v>#NUM!</v>
      </c>
      <c r="AC912" s="318" t="e">
        <f>MitarbeiterFTE[[#This Row],[BWD]]-MitarbeiterFTE[[#This Row],[Sum Abwesend]]</f>
        <v>#NUM!</v>
      </c>
      <c r="AD912" s="318">
        <f>SUMIFS(MitarbeiterFTE[BWD],MitarbeiterFTE[Jahr],MitarbeiterFTE[[#This Row],[Jahr]],MitarbeiterFTE[Name],MitarbeiterFTE[[#This Row],[Name]])</f>
        <v>0</v>
      </c>
      <c r="AE912" s="318">
        <f>SUMIFS(MitarbeiterFTE[NWD],MitarbeiterFTE[Jahr],MitarbeiterFTE[[#This Row],[Jahr]],MitarbeiterFTE[Name],MitarbeiterFTE[[#This Row],[Name]])</f>
        <v>0</v>
      </c>
      <c r="AF912" s="15" t="str">
        <f>IF(MitarbeiterFTE[[#This Row],[HS]]="ja",2,IF(MitarbeiterFTE[[#This Row],[Tech]]="ja",1,IF(MitarbeiterFTE[[#This Row],[Sonst]]="ja",0,"input missing")))</f>
        <v>input missing</v>
      </c>
      <c r="AG912" s="130"/>
      <c r="AH912" s="117"/>
      <c r="AI912" s="408"/>
      <c r="AJ912" s="202"/>
      <c r="AK912" s="412"/>
      <c r="AL912" s="15" cm="1">
        <f t="array" ref="AL9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2" s="15" t="str">
        <f>IF(Table6[[#This Row],[FT/WE]]=2,"",Table6[[#This Row],[Name]]&amp;Table6[[#This Row],[Tag]])</f>
        <v/>
      </c>
      <c r="AN912" s="117"/>
      <c r="AP912" s="14" t="str">
        <f t="shared" si="30"/>
        <v/>
      </c>
      <c r="AQ912" s="14" t="str">
        <f t="shared" si="31"/>
        <v/>
      </c>
    </row>
    <row r="913" spans="1:43" ht="14.5">
      <c r="A913" s="117"/>
      <c r="B913" s="201"/>
      <c r="C913" s="209"/>
      <c r="D913" s="210"/>
      <c r="E913" s="131"/>
      <c r="F913" s="132"/>
      <c r="G913" s="131"/>
      <c r="H913" s="117"/>
      <c r="I913" s="201"/>
      <c r="J913" s="201"/>
      <c r="K913" s="202"/>
      <c r="L913" s="202"/>
      <c r="M913" s="202"/>
      <c r="N913" s="201"/>
      <c r="O913" s="201"/>
      <c r="P913" s="202"/>
      <c r="Q913" s="202"/>
      <c r="R913" s="207"/>
      <c r="S913" s="204" t="e">
        <f>_xlfn.LET(
_xlpm.ausLJ,_xlfn.XLOOKUP(MitarbeiterFTE[[#This Row],[Name]]&amp;"|"&amp;MitarbeiterFTE[[#This Row],[Jahr]]&amp;"|"&amp;MitarbeiterFTE[[#This Row],[Monat]],#REF!,#REF!,"not found",0,1),
IF(_xlpm.ausLJ="not found","input missing",_xlpm.ausLJ))</f>
        <v>#REF!</v>
      </c>
      <c r="T913" s="204" t="e">
        <f>_xlfn.LET(
_xlpm.ausLJ,_xlfn.XLOOKUP(MitarbeiterFTE[[#This Row],[Name]]&amp;"|"&amp;MitarbeiterFTE[[#This Row],[Jahr]]&amp;"|"&amp;MitarbeiterFTE[[#This Row],[Monat]],#REF!,#REF!,"not found",0,1),
IF(_xlpm.ausLJ="not found","input missing",_xlpm.ausLJ))</f>
        <v>#REF!</v>
      </c>
      <c r="U913" s="205"/>
      <c r="V913" s="40" t="str" cm="1">
        <f t="array" ref="V9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3" s="15" t="str">
        <f>_xlfn.LET(_xlpm.var,MitarbeiterFTE[[#This Row],[Name]]&amp;"|"&amp;MitarbeiterFTE[[#This Row],[Vorhaben]]&amp;"|"&amp;MitarbeiterFTE[[#This Row],[Monat]]&amp;"|"&amp;MitarbeiterFTE[[#This Row],[Jahr]], IF(_xlpm.var="|||","input missing",_xlpm.var))</f>
        <v>input missing</v>
      </c>
      <c r="AB913" s="15" t="e">
        <f>_xlfn.LET(
_xlpm.start,DATE(MitarbeiterFTE[[#This Row],[Jahr]],MitarbeiterFTE[[#This Row],[Monat]],1),
_xlpm.end,EOMONTH(_xlpm.start,0),
NETWORKDAYS(_xlpm.start,_xlpm.end))</f>
        <v>#NUM!</v>
      </c>
      <c r="AC913" s="318" t="e">
        <f>MitarbeiterFTE[[#This Row],[BWD]]-MitarbeiterFTE[[#This Row],[Sum Abwesend]]</f>
        <v>#NUM!</v>
      </c>
      <c r="AD913" s="318">
        <f>SUMIFS(MitarbeiterFTE[BWD],MitarbeiterFTE[Jahr],MitarbeiterFTE[[#This Row],[Jahr]],MitarbeiterFTE[Name],MitarbeiterFTE[[#This Row],[Name]])</f>
        <v>0</v>
      </c>
      <c r="AE913" s="318">
        <f>SUMIFS(MitarbeiterFTE[NWD],MitarbeiterFTE[Jahr],MitarbeiterFTE[[#This Row],[Jahr]],MitarbeiterFTE[Name],MitarbeiterFTE[[#This Row],[Name]])</f>
        <v>0</v>
      </c>
      <c r="AF913" s="15" t="str">
        <f>IF(MitarbeiterFTE[[#This Row],[HS]]="ja",2,IF(MitarbeiterFTE[[#This Row],[Tech]]="ja",1,IF(MitarbeiterFTE[[#This Row],[Sonst]]="ja",0,"input missing")))</f>
        <v>input missing</v>
      </c>
      <c r="AG913" s="130"/>
      <c r="AH913" s="117"/>
      <c r="AI913" s="408"/>
      <c r="AJ913" s="202"/>
      <c r="AK913" s="412"/>
      <c r="AL913" s="15" cm="1">
        <f t="array" ref="AL9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3" s="15" t="str">
        <f>IF(Table6[[#This Row],[FT/WE]]=2,"",Table6[[#This Row],[Name]]&amp;Table6[[#This Row],[Tag]])</f>
        <v/>
      </c>
      <c r="AN913" s="117"/>
      <c r="AP913" s="14" t="str">
        <f t="shared" si="30"/>
        <v/>
      </c>
      <c r="AQ913" s="14" t="str">
        <f t="shared" si="31"/>
        <v/>
      </c>
    </row>
    <row r="914" spans="1:43" ht="14.5">
      <c r="A914" s="117"/>
      <c r="B914" s="201"/>
      <c r="C914" s="209"/>
      <c r="D914" s="210"/>
      <c r="E914" s="131"/>
      <c r="F914" s="132"/>
      <c r="G914" s="131"/>
      <c r="H914" s="117"/>
      <c r="I914" s="201"/>
      <c r="J914" s="201"/>
      <c r="K914" s="202"/>
      <c r="L914" s="202"/>
      <c r="M914" s="202"/>
      <c r="N914" s="201"/>
      <c r="O914" s="201"/>
      <c r="P914" s="202"/>
      <c r="Q914" s="202"/>
      <c r="R914" s="207"/>
      <c r="S914" s="204" t="e">
        <f>_xlfn.LET(
_xlpm.ausLJ,_xlfn.XLOOKUP(MitarbeiterFTE[[#This Row],[Name]]&amp;"|"&amp;MitarbeiterFTE[[#This Row],[Jahr]]&amp;"|"&amp;MitarbeiterFTE[[#This Row],[Monat]],#REF!,#REF!,"not found",0,1),
IF(_xlpm.ausLJ="not found","input missing",_xlpm.ausLJ))</f>
        <v>#REF!</v>
      </c>
      <c r="T914" s="204" t="e">
        <f>_xlfn.LET(
_xlpm.ausLJ,_xlfn.XLOOKUP(MitarbeiterFTE[[#This Row],[Name]]&amp;"|"&amp;MitarbeiterFTE[[#This Row],[Jahr]]&amp;"|"&amp;MitarbeiterFTE[[#This Row],[Monat]],#REF!,#REF!,"not found",0,1),
IF(_xlpm.ausLJ="not found","input missing",_xlpm.ausLJ))</f>
        <v>#REF!</v>
      </c>
      <c r="U914" s="205"/>
      <c r="V914" s="40" t="str" cm="1">
        <f t="array" ref="V9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4" s="15" t="str">
        <f>_xlfn.LET(_xlpm.var,MitarbeiterFTE[[#This Row],[Name]]&amp;"|"&amp;MitarbeiterFTE[[#This Row],[Vorhaben]]&amp;"|"&amp;MitarbeiterFTE[[#This Row],[Monat]]&amp;"|"&amp;MitarbeiterFTE[[#This Row],[Jahr]], IF(_xlpm.var="|||","input missing",_xlpm.var))</f>
        <v>input missing</v>
      </c>
      <c r="AB914" s="15" t="e">
        <f>_xlfn.LET(
_xlpm.start,DATE(MitarbeiterFTE[[#This Row],[Jahr]],MitarbeiterFTE[[#This Row],[Monat]],1),
_xlpm.end,EOMONTH(_xlpm.start,0),
NETWORKDAYS(_xlpm.start,_xlpm.end))</f>
        <v>#NUM!</v>
      </c>
      <c r="AC914" s="318" t="e">
        <f>MitarbeiterFTE[[#This Row],[BWD]]-MitarbeiterFTE[[#This Row],[Sum Abwesend]]</f>
        <v>#NUM!</v>
      </c>
      <c r="AD914" s="318">
        <f>SUMIFS(MitarbeiterFTE[BWD],MitarbeiterFTE[Jahr],MitarbeiterFTE[[#This Row],[Jahr]],MitarbeiterFTE[Name],MitarbeiterFTE[[#This Row],[Name]])</f>
        <v>0</v>
      </c>
      <c r="AE914" s="318">
        <f>SUMIFS(MitarbeiterFTE[NWD],MitarbeiterFTE[Jahr],MitarbeiterFTE[[#This Row],[Jahr]],MitarbeiterFTE[Name],MitarbeiterFTE[[#This Row],[Name]])</f>
        <v>0</v>
      </c>
      <c r="AF914" s="15" t="str">
        <f>IF(MitarbeiterFTE[[#This Row],[HS]]="ja",2,IF(MitarbeiterFTE[[#This Row],[Tech]]="ja",1,IF(MitarbeiterFTE[[#This Row],[Sonst]]="ja",0,"input missing")))</f>
        <v>input missing</v>
      </c>
      <c r="AG914" s="130"/>
      <c r="AH914" s="117"/>
      <c r="AI914" s="408"/>
      <c r="AJ914" s="202"/>
      <c r="AK914" s="412"/>
      <c r="AL914" s="15" cm="1">
        <f t="array" ref="AL9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4" s="15" t="str">
        <f>IF(Table6[[#This Row],[FT/WE]]=2,"",Table6[[#This Row],[Name]]&amp;Table6[[#This Row],[Tag]])</f>
        <v/>
      </c>
      <c r="AN914" s="117"/>
      <c r="AP914" s="14" t="str">
        <f t="shared" si="30"/>
        <v/>
      </c>
      <c r="AQ914" s="14" t="str">
        <f t="shared" si="31"/>
        <v/>
      </c>
    </row>
    <row r="915" spans="1:43" ht="14.5">
      <c r="A915" s="117"/>
      <c r="B915" s="201"/>
      <c r="C915" s="209"/>
      <c r="D915" s="210"/>
      <c r="E915" s="131"/>
      <c r="F915" s="132"/>
      <c r="G915" s="131"/>
      <c r="H915" s="117"/>
      <c r="I915" s="201"/>
      <c r="J915" s="201"/>
      <c r="K915" s="202"/>
      <c r="L915" s="202"/>
      <c r="M915" s="202"/>
      <c r="N915" s="201"/>
      <c r="O915" s="201"/>
      <c r="P915" s="202"/>
      <c r="Q915" s="202"/>
      <c r="R915" s="207"/>
      <c r="S915" s="204" t="e">
        <f>_xlfn.LET(
_xlpm.ausLJ,_xlfn.XLOOKUP(MitarbeiterFTE[[#This Row],[Name]]&amp;"|"&amp;MitarbeiterFTE[[#This Row],[Jahr]]&amp;"|"&amp;MitarbeiterFTE[[#This Row],[Monat]],#REF!,#REF!,"not found",0,1),
IF(_xlpm.ausLJ="not found","input missing",_xlpm.ausLJ))</f>
        <v>#REF!</v>
      </c>
      <c r="T915" s="204" t="e">
        <f>_xlfn.LET(
_xlpm.ausLJ,_xlfn.XLOOKUP(MitarbeiterFTE[[#This Row],[Name]]&amp;"|"&amp;MitarbeiterFTE[[#This Row],[Jahr]]&amp;"|"&amp;MitarbeiterFTE[[#This Row],[Monat]],#REF!,#REF!,"not found",0,1),
IF(_xlpm.ausLJ="not found","input missing",_xlpm.ausLJ))</f>
        <v>#REF!</v>
      </c>
      <c r="U915" s="205"/>
      <c r="V915" s="40" t="str" cm="1">
        <f t="array" ref="V9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5" s="15" t="str">
        <f>_xlfn.LET(_xlpm.var,MitarbeiterFTE[[#This Row],[Name]]&amp;"|"&amp;MitarbeiterFTE[[#This Row],[Vorhaben]]&amp;"|"&amp;MitarbeiterFTE[[#This Row],[Monat]]&amp;"|"&amp;MitarbeiterFTE[[#This Row],[Jahr]], IF(_xlpm.var="|||","input missing",_xlpm.var))</f>
        <v>input missing</v>
      </c>
      <c r="AB915" s="15" t="e">
        <f>_xlfn.LET(
_xlpm.start,DATE(MitarbeiterFTE[[#This Row],[Jahr]],MitarbeiterFTE[[#This Row],[Monat]],1),
_xlpm.end,EOMONTH(_xlpm.start,0),
NETWORKDAYS(_xlpm.start,_xlpm.end))</f>
        <v>#NUM!</v>
      </c>
      <c r="AC915" s="318" t="e">
        <f>MitarbeiterFTE[[#This Row],[BWD]]-MitarbeiterFTE[[#This Row],[Sum Abwesend]]</f>
        <v>#NUM!</v>
      </c>
      <c r="AD915" s="318">
        <f>SUMIFS(MitarbeiterFTE[BWD],MitarbeiterFTE[Jahr],MitarbeiterFTE[[#This Row],[Jahr]],MitarbeiterFTE[Name],MitarbeiterFTE[[#This Row],[Name]])</f>
        <v>0</v>
      </c>
      <c r="AE915" s="318">
        <f>SUMIFS(MitarbeiterFTE[NWD],MitarbeiterFTE[Jahr],MitarbeiterFTE[[#This Row],[Jahr]],MitarbeiterFTE[Name],MitarbeiterFTE[[#This Row],[Name]])</f>
        <v>0</v>
      </c>
      <c r="AF915" s="15" t="str">
        <f>IF(MitarbeiterFTE[[#This Row],[HS]]="ja",2,IF(MitarbeiterFTE[[#This Row],[Tech]]="ja",1,IF(MitarbeiterFTE[[#This Row],[Sonst]]="ja",0,"input missing")))</f>
        <v>input missing</v>
      </c>
      <c r="AG915" s="130"/>
      <c r="AH915" s="117"/>
      <c r="AI915" s="408"/>
      <c r="AJ915" s="202"/>
      <c r="AK915" s="412"/>
      <c r="AL915" s="15" cm="1">
        <f t="array" ref="AL9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5" s="15" t="str">
        <f>IF(Table6[[#This Row],[FT/WE]]=2,"",Table6[[#This Row],[Name]]&amp;Table6[[#This Row],[Tag]])</f>
        <v/>
      </c>
      <c r="AN915" s="117"/>
      <c r="AP915" s="14" t="str">
        <f t="shared" si="30"/>
        <v/>
      </c>
      <c r="AQ915" s="14" t="str">
        <f t="shared" si="31"/>
        <v/>
      </c>
    </row>
    <row r="916" spans="1:43" ht="14.5">
      <c r="A916" s="117"/>
      <c r="B916" s="201"/>
      <c r="C916" s="209"/>
      <c r="D916" s="210"/>
      <c r="E916" s="131"/>
      <c r="F916" s="132"/>
      <c r="G916" s="131"/>
      <c r="H916" s="117"/>
      <c r="I916" s="201"/>
      <c r="J916" s="201"/>
      <c r="K916" s="202"/>
      <c r="L916" s="202"/>
      <c r="M916" s="202"/>
      <c r="N916" s="201"/>
      <c r="O916" s="201"/>
      <c r="P916" s="202"/>
      <c r="Q916" s="202"/>
      <c r="R916" s="207"/>
      <c r="S916" s="204" t="e">
        <f>_xlfn.LET(
_xlpm.ausLJ,_xlfn.XLOOKUP(MitarbeiterFTE[[#This Row],[Name]]&amp;"|"&amp;MitarbeiterFTE[[#This Row],[Jahr]]&amp;"|"&amp;MitarbeiterFTE[[#This Row],[Monat]],#REF!,#REF!,"not found",0,1),
IF(_xlpm.ausLJ="not found","input missing",_xlpm.ausLJ))</f>
        <v>#REF!</v>
      </c>
      <c r="T916" s="204" t="e">
        <f>_xlfn.LET(
_xlpm.ausLJ,_xlfn.XLOOKUP(MitarbeiterFTE[[#This Row],[Name]]&amp;"|"&amp;MitarbeiterFTE[[#This Row],[Jahr]]&amp;"|"&amp;MitarbeiterFTE[[#This Row],[Monat]],#REF!,#REF!,"not found",0,1),
IF(_xlpm.ausLJ="not found","input missing",_xlpm.ausLJ))</f>
        <v>#REF!</v>
      </c>
      <c r="U916" s="205"/>
      <c r="V916" s="40" t="str" cm="1">
        <f t="array" ref="V9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6" s="15" t="str">
        <f>_xlfn.LET(_xlpm.var,MitarbeiterFTE[[#This Row],[Name]]&amp;"|"&amp;MitarbeiterFTE[[#This Row],[Vorhaben]]&amp;"|"&amp;MitarbeiterFTE[[#This Row],[Monat]]&amp;"|"&amp;MitarbeiterFTE[[#This Row],[Jahr]], IF(_xlpm.var="|||","input missing",_xlpm.var))</f>
        <v>input missing</v>
      </c>
      <c r="AB916" s="15" t="e">
        <f>_xlfn.LET(
_xlpm.start,DATE(MitarbeiterFTE[[#This Row],[Jahr]],MitarbeiterFTE[[#This Row],[Monat]],1),
_xlpm.end,EOMONTH(_xlpm.start,0),
NETWORKDAYS(_xlpm.start,_xlpm.end))</f>
        <v>#NUM!</v>
      </c>
      <c r="AC916" s="318" t="e">
        <f>MitarbeiterFTE[[#This Row],[BWD]]-MitarbeiterFTE[[#This Row],[Sum Abwesend]]</f>
        <v>#NUM!</v>
      </c>
      <c r="AD916" s="318">
        <f>SUMIFS(MitarbeiterFTE[BWD],MitarbeiterFTE[Jahr],MitarbeiterFTE[[#This Row],[Jahr]],MitarbeiterFTE[Name],MitarbeiterFTE[[#This Row],[Name]])</f>
        <v>0</v>
      </c>
      <c r="AE916" s="318">
        <f>SUMIFS(MitarbeiterFTE[NWD],MitarbeiterFTE[Jahr],MitarbeiterFTE[[#This Row],[Jahr]],MitarbeiterFTE[Name],MitarbeiterFTE[[#This Row],[Name]])</f>
        <v>0</v>
      </c>
      <c r="AF916" s="15" t="str">
        <f>IF(MitarbeiterFTE[[#This Row],[HS]]="ja",2,IF(MitarbeiterFTE[[#This Row],[Tech]]="ja",1,IF(MitarbeiterFTE[[#This Row],[Sonst]]="ja",0,"input missing")))</f>
        <v>input missing</v>
      </c>
      <c r="AG916" s="130"/>
      <c r="AH916" s="117"/>
      <c r="AI916" s="408"/>
      <c r="AJ916" s="202"/>
      <c r="AK916" s="412"/>
      <c r="AL916" s="15" cm="1">
        <f t="array" ref="AL9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6" s="15" t="str">
        <f>IF(Table6[[#This Row],[FT/WE]]=2,"",Table6[[#This Row],[Name]]&amp;Table6[[#This Row],[Tag]])</f>
        <v/>
      </c>
      <c r="AN916" s="117"/>
      <c r="AP916" s="14" t="str">
        <f t="shared" si="30"/>
        <v/>
      </c>
      <c r="AQ916" s="14" t="str">
        <f t="shared" si="31"/>
        <v/>
      </c>
    </row>
    <row r="917" spans="1:43" ht="14.5">
      <c r="A917" s="117"/>
      <c r="B917" s="201"/>
      <c r="C917" s="209"/>
      <c r="D917" s="210"/>
      <c r="E917" s="131"/>
      <c r="F917" s="132"/>
      <c r="G917" s="131"/>
      <c r="H917" s="117"/>
      <c r="I917" s="201"/>
      <c r="J917" s="201"/>
      <c r="K917" s="202"/>
      <c r="L917" s="202"/>
      <c r="M917" s="202"/>
      <c r="N917" s="201"/>
      <c r="O917" s="201"/>
      <c r="P917" s="202"/>
      <c r="Q917" s="202"/>
      <c r="R917" s="207"/>
      <c r="S917" s="204" t="e">
        <f>_xlfn.LET(
_xlpm.ausLJ,_xlfn.XLOOKUP(MitarbeiterFTE[[#This Row],[Name]]&amp;"|"&amp;MitarbeiterFTE[[#This Row],[Jahr]]&amp;"|"&amp;MitarbeiterFTE[[#This Row],[Monat]],#REF!,#REF!,"not found",0,1),
IF(_xlpm.ausLJ="not found","input missing",_xlpm.ausLJ))</f>
        <v>#REF!</v>
      </c>
      <c r="T917" s="204" t="e">
        <f>_xlfn.LET(
_xlpm.ausLJ,_xlfn.XLOOKUP(MitarbeiterFTE[[#This Row],[Name]]&amp;"|"&amp;MitarbeiterFTE[[#This Row],[Jahr]]&amp;"|"&amp;MitarbeiterFTE[[#This Row],[Monat]],#REF!,#REF!,"not found",0,1),
IF(_xlpm.ausLJ="not found","input missing",_xlpm.ausLJ))</f>
        <v>#REF!</v>
      </c>
      <c r="U917" s="205"/>
      <c r="V917" s="40" t="str" cm="1">
        <f t="array" ref="V9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7" s="15" t="str">
        <f>_xlfn.LET(_xlpm.var,MitarbeiterFTE[[#This Row],[Name]]&amp;"|"&amp;MitarbeiterFTE[[#This Row],[Vorhaben]]&amp;"|"&amp;MitarbeiterFTE[[#This Row],[Monat]]&amp;"|"&amp;MitarbeiterFTE[[#This Row],[Jahr]], IF(_xlpm.var="|||","input missing",_xlpm.var))</f>
        <v>input missing</v>
      </c>
      <c r="AB917" s="15" t="e">
        <f>_xlfn.LET(
_xlpm.start,DATE(MitarbeiterFTE[[#This Row],[Jahr]],MitarbeiterFTE[[#This Row],[Monat]],1),
_xlpm.end,EOMONTH(_xlpm.start,0),
NETWORKDAYS(_xlpm.start,_xlpm.end))</f>
        <v>#NUM!</v>
      </c>
      <c r="AC917" s="318" t="e">
        <f>MitarbeiterFTE[[#This Row],[BWD]]-MitarbeiterFTE[[#This Row],[Sum Abwesend]]</f>
        <v>#NUM!</v>
      </c>
      <c r="AD917" s="318">
        <f>SUMIFS(MitarbeiterFTE[BWD],MitarbeiterFTE[Jahr],MitarbeiterFTE[[#This Row],[Jahr]],MitarbeiterFTE[Name],MitarbeiterFTE[[#This Row],[Name]])</f>
        <v>0</v>
      </c>
      <c r="AE917" s="318">
        <f>SUMIFS(MitarbeiterFTE[NWD],MitarbeiterFTE[Jahr],MitarbeiterFTE[[#This Row],[Jahr]],MitarbeiterFTE[Name],MitarbeiterFTE[[#This Row],[Name]])</f>
        <v>0</v>
      </c>
      <c r="AF917" s="15" t="str">
        <f>IF(MitarbeiterFTE[[#This Row],[HS]]="ja",2,IF(MitarbeiterFTE[[#This Row],[Tech]]="ja",1,IF(MitarbeiterFTE[[#This Row],[Sonst]]="ja",0,"input missing")))</f>
        <v>input missing</v>
      </c>
      <c r="AG917" s="130"/>
      <c r="AH917" s="117"/>
      <c r="AI917" s="408"/>
      <c r="AJ917" s="202"/>
      <c r="AK917" s="412"/>
      <c r="AL917" s="15" cm="1">
        <f t="array" ref="AL9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7" s="15" t="str">
        <f>IF(Table6[[#This Row],[FT/WE]]=2,"",Table6[[#This Row],[Name]]&amp;Table6[[#This Row],[Tag]])</f>
        <v/>
      </c>
      <c r="AN917" s="117"/>
      <c r="AP917" s="14" t="str">
        <f t="shared" si="30"/>
        <v/>
      </c>
      <c r="AQ917" s="14" t="str">
        <f t="shared" si="31"/>
        <v/>
      </c>
    </row>
    <row r="918" spans="1:43" ht="14.5">
      <c r="A918" s="117"/>
      <c r="B918" s="201"/>
      <c r="C918" s="209"/>
      <c r="D918" s="210"/>
      <c r="E918" s="131"/>
      <c r="F918" s="132"/>
      <c r="G918" s="131"/>
      <c r="H918" s="117"/>
      <c r="I918" s="201"/>
      <c r="J918" s="201"/>
      <c r="K918" s="202"/>
      <c r="L918" s="202"/>
      <c r="M918" s="202"/>
      <c r="N918" s="201"/>
      <c r="O918" s="201"/>
      <c r="P918" s="202"/>
      <c r="Q918" s="202"/>
      <c r="R918" s="207"/>
      <c r="S918" s="204" t="e">
        <f>_xlfn.LET(
_xlpm.ausLJ,_xlfn.XLOOKUP(MitarbeiterFTE[[#This Row],[Name]]&amp;"|"&amp;MitarbeiterFTE[[#This Row],[Jahr]]&amp;"|"&amp;MitarbeiterFTE[[#This Row],[Monat]],#REF!,#REF!,"not found",0,1),
IF(_xlpm.ausLJ="not found","input missing",_xlpm.ausLJ))</f>
        <v>#REF!</v>
      </c>
      <c r="T918" s="204" t="e">
        <f>_xlfn.LET(
_xlpm.ausLJ,_xlfn.XLOOKUP(MitarbeiterFTE[[#This Row],[Name]]&amp;"|"&amp;MitarbeiterFTE[[#This Row],[Jahr]]&amp;"|"&amp;MitarbeiterFTE[[#This Row],[Monat]],#REF!,#REF!,"not found",0,1),
IF(_xlpm.ausLJ="not found","input missing",_xlpm.ausLJ))</f>
        <v>#REF!</v>
      </c>
      <c r="U918" s="205"/>
      <c r="V918" s="40" t="str" cm="1">
        <f t="array" ref="V9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8" s="15" t="str">
        <f>_xlfn.LET(_xlpm.var,MitarbeiterFTE[[#This Row],[Name]]&amp;"|"&amp;MitarbeiterFTE[[#This Row],[Vorhaben]]&amp;"|"&amp;MitarbeiterFTE[[#This Row],[Monat]]&amp;"|"&amp;MitarbeiterFTE[[#This Row],[Jahr]], IF(_xlpm.var="|||","input missing",_xlpm.var))</f>
        <v>input missing</v>
      </c>
      <c r="AB918" s="15" t="e">
        <f>_xlfn.LET(
_xlpm.start,DATE(MitarbeiterFTE[[#This Row],[Jahr]],MitarbeiterFTE[[#This Row],[Monat]],1),
_xlpm.end,EOMONTH(_xlpm.start,0),
NETWORKDAYS(_xlpm.start,_xlpm.end))</f>
        <v>#NUM!</v>
      </c>
      <c r="AC918" s="318" t="e">
        <f>MitarbeiterFTE[[#This Row],[BWD]]-MitarbeiterFTE[[#This Row],[Sum Abwesend]]</f>
        <v>#NUM!</v>
      </c>
      <c r="AD918" s="318">
        <f>SUMIFS(MitarbeiterFTE[BWD],MitarbeiterFTE[Jahr],MitarbeiterFTE[[#This Row],[Jahr]],MitarbeiterFTE[Name],MitarbeiterFTE[[#This Row],[Name]])</f>
        <v>0</v>
      </c>
      <c r="AE918" s="318">
        <f>SUMIFS(MitarbeiterFTE[NWD],MitarbeiterFTE[Jahr],MitarbeiterFTE[[#This Row],[Jahr]],MitarbeiterFTE[Name],MitarbeiterFTE[[#This Row],[Name]])</f>
        <v>0</v>
      </c>
      <c r="AF918" s="15" t="str">
        <f>IF(MitarbeiterFTE[[#This Row],[HS]]="ja",2,IF(MitarbeiterFTE[[#This Row],[Tech]]="ja",1,IF(MitarbeiterFTE[[#This Row],[Sonst]]="ja",0,"input missing")))</f>
        <v>input missing</v>
      </c>
      <c r="AG918" s="130"/>
      <c r="AH918" s="117"/>
      <c r="AI918" s="408"/>
      <c r="AJ918" s="202"/>
      <c r="AK918" s="412"/>
      <c r="AL918" s="15" cm="1">
        <f t="array" ref="AL9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8" s="15" t="str">
        <f>IF(Table6[[#This Row],[FT/WE]]=2,"",Table6[[#This Row],[Name]]&amp;Table6[[#This Row],[Tag]])</f>
        <v/>
      </c>
      <c r="AN918" s="117"/>
      <c r="AP918" s="14" t="str">
        <f t="shared" si="30"/>
        <v/>
      </c>
      <c r="AQ918" s="14" t="str">
        <f t="shared" si="31"/>
        <v/>
      </c>
    </row>
    <row r="919" spans="1:43" ht="14.5">
      <c r="A919" s="117"/>
      <c r="B919" s="201"/>
      <c r="C919" s="209"/>
      <c r="D919" s="210"/>
      <c r="E919" s="131"/>
      <c r="F919" s="132"/>
      <c r="G919" s="131"/>
      <c r="H919" s="117"/>
      <c r="I919" s="201"/>
      <c r="J919" s="201"/>
      <c r="K919" s="202"/>
      <c r="L919" s="202"/>
      <c r="M919" s="202"/>
      <c r="N919" s="201"/>
      <c r="O919" s="201"/>
      <c r="P919" s="202"/>
      <c r="Q919" s="202"/>
      <c r="R919" s="207"/>
      <c r="S919" s="204" t="e">
        <f>_xlfn.LET(
_xlpm.ausLJ,_xlfn.XLOOKUP(MitarbeiterFTE[[#This Row],[Name]]&amp;"|"&amp;MitarbeiterFTE[[#This Row],[Jahr]]&amp;"|"&amp;MitarbeiterFTE[[#This Row],[Monat]],#REF!,#REF!,"not found",0,1),
IF(_xlpm.ausLJ="not found","input missing",_xlpm.ausLJ))</f>
        <v>#REF!</v>
      </c>
      <c r="T919" s="204" t="e">
        <f>_xlfn.LET(
_xlpm.ausLJ,_xlfn.XLOOKUP(MitarbeiterFTE[[#This Row],[Name]]&amp;"|"&amp;MitarbeiterFTE[[#This Row],[Jahr]]&amp;"|"&amp;MitarbeiterFTE[[#This Row],[Monat]],#REF!,#REF!,"not found",0,1),
IF(_xlpm.ausLJ="not found","input missing",_xlpm.ausLJ))</f>
        <v>#REF!</v>
      </c>
      <c r="U919" s="205"/>
      <c r="V919" s="40" t="str" cm="1">
        <f t="array" ref="V9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19" s="15" t="str">
        <f>_xlfn.LET(_xlpm.var,MitarbeiterFTE[[#This Row],[Name]]&amp;"|"&amp;MitarbeiterFTE[[#This Row],[Vorhaben]]&amp;"|"&amp;MitarbeiterFTE[[#This Row],[Monat]]&amp;"|"&amp;MitarbeiterFTE[[#This Row],[Jahr]], IF(_xlpm.var="|||","input missing",_xlpm.var))</f>
        <v>input missing</v>
      </c>
      <c r="AB919" s="15" t="e">
        <f>_xlfn.LET(
_xlpm.start,DATE(MitarbeiterFTE[[#This Row],[Jahr]],MitarbeiterFTE[[#This Row],[Monat]],1),
_xlpm.end,EOMONTH(_xlpm.start,0),
NETWORKDAYS(_xlpm.start,_xlpm.end))</f>
        <v>#NUM!</v>
      </c>
      <c r="AC919" s="318" t="e">
        <f>MitarbeiterFTE[[#This Row],[BWD]]-MitarbeiterFTE[[#This Row],[Sum Abwesend]]</f>
        <v>#NUM!</v>
      </c>
      <c r="AD919" s="318">
        <f>SUMIFS(MitarbeiterFTE[BWD],MitarbeiterFTE[Jahr],MitarbeiterFTE[[#This Row],[Jahr]],MitarbeiterFTE[Name],MitarbeiterFTE[[#This Row],[Name]])</f>
        <v>0</v>
      </c>
      <c r="AE919" s="318">
        <f>SUMIFS(MitarbeiterFTE[NWD],MitarbeiterFTE[Jahr],MitarbeiterFTE[[#This Row],[Jahr]],MitarbeiterFTE[Name],MitarbeiterFTE[[#This Row],[Name]])</f>
        <v>0</v>
      </c>
      <c r="AF919" s="15" t="str">
        <f>IF(MitarbeiterFTE[[#This Row],[HS]]="ja",2,IF(MitarbeiterFTE[[#This Row],[Tech]]="ja",1,IF(MitarbeiterFTE[[#This Row],[Sonst]]="ja",0,"input missing")))</f>
        <v>input missing</v>
      </c>
      <c r="AG919" s="130"/>
      <c r="AH919" s="117"/>
      <c r="AI919" s="408"/>
      <c r="AJ919" s="202"/>
      <c r="AK919" s="412"/>
      <c r="AL919" s="15" cm="1">
        <f t="array" ref="AL9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19" s="15" t="str">
        <f>IF(Table6[[#This Row],[FT/WE]]=2,"",Table6[[#This Row],[Name]]&amp;Table6[[#This Row],[Tag]])</f>
        <v/>
      </c>
      <c r="AN919" s="117"/>
      <c r="AP919" s="14" t="str">
        <f t="shared" si="30"/>
        <v/>
      </c>
      <c r="AQ919" s="14" t="str">
        <f t="shared" si="31"/>
        <v/>
      </c>
    </row>
    <row r="920" spans="1:43" ht="14.5">
      <c r="A920" s="117"/>
      <c r="B920" s="201"/>
      <c r="C920" s="209"/>
      <c r="D920" s="210"/>
      <c r="E920" s="131"/>
      <c r="F920" s="132"/>
      <c r="G920" s="131"/>
      <c r="H920" s="117"/>
      <c r="I920" s="201"/>
      <c r="J920" s="201"/>
      <c r="K920" s="202"/>
      <c r="L920" s="202"/>
      <c r="M920" s="202"/>
      <c r="N920" s="201"/>
      <c r="O920" s="201"/>
      <c r="P920" s="202"/>
      <c r="Q920" s="202"/>
      <c r="R920" s="207"/>
      <c r="S920" s="204" t="e">
        <f>_xlfn.LET(
_xlpm.ausLJ,_xlfn.XLOOKUP(MitarbeiterFTE[[#This Row],[Name]]&amp;"|"&amp;MitarbeiterFTE[[#This Row],[Jahr]]&amp;"|"&amp;MitarbeiterFTE[[#This Row],[Monat]],#REF!,#REF!,"not found",0,1),
IF(_xlpm.ausLJ="not found","input missing",_xlpm.ausLJ))</f>
        <v>#REF!</v>
      </c>
      <c r="T920" s="204" t="e">
        <f>_xlfn.LET(
_xlpm.ausLJ,_xlfn.XLOOKUP(MitarbeiterFTE[[#This Row],[Name]]&amp;"|"&amp;MitarbeiterFTE[[#This Row],[Jahr]]&amp;"|"&amp;MitarbeiterFTE[[#This Row],[Monat]],#REF!,#REF!,"not found",0,1),
IF(_xlpm.ausLJ="not found","input missing",_xlpm.ausLJ))</f>
        <v>#REF!</v>
      </c>
      <c r="U920" s="205"/>
      <c r="V920" s="40" t="str" cm="1">
        <f t="array" ref="V9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0" s="15" t="str">
        <f>_xlfn.LET(_xlpm.var,MitarbeiterFTE[[#This Row],[Name]]&amp;"|"&amp;MitarbeiterFTE[[#This Row],[Vorhaben]]&amp;"|"&amp;MitarbeiterFTE[[#This Row],[Monat]]&amp;"|"&amp;MitarbeiterFTE[[#This Row],[Jahr]], IF(_xlpm.var="|||","input missing",_xlpm.var))</f>
        <v>input missing</v>
      </c>
      <c r="AB920" s="15" t="e">
        <f>_xlfn.LET(
_xlpm.start,DATE(MitarbeiterFTE[[#This Row],[Jahr]],MitarbeiterFTE[[#This Row],[Monat]],1),
_xlpm.end,EOMONTH(_xlpm.start,0),
NETWORKDAYS(_xlpm.start,_xlpm.end))</f>
        <v>#NUM!</v>
      </c>
      <c r="AC920" s="318" t="e">
        <f>MitarbeiterFTE[[#This Row],[BWD]]-MitarbeiterFTE[[#This Row],[Sum Abwesend]]</f>
        <v>#NUM!</v>
      </c>
      <c r="AD920" s="318">
        <f>SUMIFS(MitarbeiterFTE[BWD],MitarbeiterFTE[Jahr],MitarbeiterFTE[[#This Row],[Jahr]],MitarbeiterFTE[Name],MitarbeiterFTE[[#This Row],[Name]])</f>
        <v>0</v>
      </c>
      <c r="AE920" s="318">
        <f>SUMIFS(MitarbeiterFTE[NWD],MitarbeiterFTE[Jahr],MitarbeiterFTE[[#This Row],[Jahr]],MitarbeiterFTE[Name],MitarbeiterFTE[[#This Row],[Name]])</f>
        <v>0</v>
      </c>
      <c r="AF920" s="15" t="str">
        <f>IF(MitarbeiterFTE[[#This Row],[HS]]="ja",2,IF(MitarbeiterFTE[[#This Row],[Tech]]="ja",1,IF(MitarbeiterFTE[[#This Row],[Sonst]]="ja",0,"input missing")))</f>
        <v>input missing</v>
      </c>
      <c r="AG920" s="130"/>
      <c r="AH920" s="117"/>
      <c r="AI920" s="408"/>
      <c r="AJ920" s="202"/>
      <c r="AK920" s="412"/>
      <c r="AL920" s="15" cm="1">
        <f t="array" ref="AL9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0" s="15" t="str">
        <f>IF(Table6[[#This Row],[FT/WE]]=2,"",Table6[[#This Row],[Name]]&amp;Table6[[#This Row],[Tag]])</f>
        <v/>
      </c>
      <c r="AN920" s="117"/>
      <c r="AP920" s="14" t="str">
        <f t="shared" si="30"/>
        <v/>
      </c>
      <c r="AQ920" s="14" t="str">
        <f t="shared" si="31"/>
        <v/>
      </c>
    </row>
    <row r="921" spans="1:43" ht="14.5">
      <c r="A921" s="117"/>
      <c r="B921" s="201"/>
      <c r="C921" s="209"/>
      <c r="D921" s="210"/>
      <c r="E921" s="131"/>
      <c r="F921" s="132"/>
      <c r="G921" s="131"/>
      <c r="H921" s="117"/>
      <c r="I921" s="201"/>
      <c r="J921" s="201"/>
      <c r="K921" s="202"/>
      <c r="L921" s="202"/>
      <c r="M921" s="202"/>
      <c r="N921" s="201"/>
      <c r="O921" s="201"/>
      <c r="P921" s="202"/>
      <c r="Q921" s="202"/>
      <c r="R921" s="207"/>
      <c r="S921" s="204" t="e">
        <f>_xlfn.LET(
_xlpm.ausLJ,_xlfn.XLOOKUP(MitarbeiterFTE[[#This Row],[Name]]&amp;"|"&amp;MitarbeiterFTE[[#This Row],[Jahr]]&amp;"|"&amp;MitarbeiterFTE[[#This Row],[Monat]],#REF!,#REF!,"not found",0,1),
IF(_xlpm.ausLJ="not found","input missing",_xlpm.ausLJ))</f>
        <v>#REF!</v>
      </c>
      <c r="T921" s="204" t="e">
        <f>_xlfn.LET(
_xlpm.ausLJ,_xlfn.XLOOKUP(MitarbeiterFTE[[#This Row],[Name]]&amp;"|"&amp;MitarbeiterFTE[[#This Row],[Jahr]]&amp;"|"&amp;MitarbeiterFTE[[#This Row],[Monat]],#REF!,#REF!,"not found",0,1),
IF(_xlpm.ausLJ="not found","input missing",_xlpm.ausLJ))</f>
        <v>#REF!</v>
      </c>
      <c r="U921" s="205"/>
      <c r="V921" s="40" t="str" cm="1">
        <f t="array" ref="V9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1" s="15" t="str">
        <f>_xlfn.LET(_xlpm.var,MitarbeiterFTE[[#This Row],[Name]]&amp;"|"&amp;MitarbeiterFTE[[#This Row],[Vorhaben]]&amp;"|"&amp;MitarbeiterFTE[[#This Row],[Monat]]&amp;"|"&amp;MitarbeiterFTE[[#This Row],[Jahr]], IF(_xlpm.var="|||","input missing",_xlpm.var))</f>
        <v>input missing</v>
      </c>
      <c r="AB921" s="15" t="e">
        <f>_xlfn.LET(
_xlpm.start,DATE(MitarbeiterFTE[[#This Row],[Jahr]],MitarbeiterFTE[[#This Row],[Monat]],1),
_xlpm.end,EOMONTH(_xlpm.start,0),
NETWORKDAYS(_xlpm.start,_xlpm.end))</f>
        <v>#NUM!</v>
      </c>
      <c r="AC921" s="318" t="e">
        <f>MitarbeiterFTE[[#This Row],[BWD]]-MitarbeiterFTE[[#This Row],[Sum Abwesend]]</f>
        <v>#NUM!</v>
      </c>
      <c r="AD921" s="318">
        <f>SUMIFS(MitarbeiterFTE[BWD],MitarbeiterFTE[Jahr],MitarbeiterFTE[[#This Row],[Jahr]],MitarbeiterFTE[Name],MitarbeiterFTE[[#This Row],[Name]])</f>
        <v>0</v>
      </c>
      <c r="AE921" s="318">
        <f>SUMIFS(MitarbeiterFTE[NWD],MitarbeiterFTE[Jahr],MitarbeiterFTE[[#This Row],[Jahr]],MitarbeiterFTE[Name],MitarbeiterFTE[[#This Row],[Name]])</f>
        <v>0</v>
      </c>
      <c r="AF921" s="15" t="str">
        <f>IF(MitarbeiterFTE[[#This Row],[HS]]="ja",2,IF(MitarbeiterFTE[[#This Row],[Tech]]="ja",1,IF(MitarbeiterFTE[[#This Row],[Sonst]]="ja",0,"input missing")))</f>
        <v>input missing</v>
      </c>
      <c r="AG921" s="130"/>
      <c r="AH921" s="117"/>
      <c r="AI921" s="408"/>
      <c r="AJ921" s="202"/>
      <c r="AK921" s="412"/>
      <c r="AL921" s="15" cm="1">
        <f t="array" ref="AL9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1" s="15" t="str">
        <f>IF(Table6[[#This Row],[FT/WE]]=2,"",Table6[[#This Row],[Name]]&amp;Table6[[#This Row],[Tag]])</f>
        <v/>
      </c>
      <c r="AN921" s="117"/>
      <c r="AP921" s="14" t="str">
        <f t="shared" si="30"/>
        <v/>
      </c>
      <c r="AQ921" s="14" t="str">
        <f t="shared" si="31"/>
        <v/>
      </c>
    </row>
    <row r="922" spans="1:43" ht="14.5">
      <c r="A922" s="117"/>
      <c r="B922" s="201"/>
      <c r="C922" s="209"/>
      <c r="D922" s="210"/>
      <c r="E922" s="131"/>
      <c r="F922" s="132"/>
      <c r="G922" s="131"/>
      <c r="H922" s="117"/>
      <c r="I922" s="201"/>
      <c r="J922" s="201"/>
      <c r="K922" s="202"/>
      <c r="L922" s="202"/>
      <c r="M922" s="202"/>
      <c r="N922" s="201"/>
      <c r="O922" s="201"/>
      <c r="P922" s="202"/>
      <c r="Q922" s="202"/>
      <c r="R922" s="207"/>
      <c r="S922" s="204" t="e">
        <f>_xlfn.LET(
_xlpm.ausLJ,_xlfn.XLOOKUP(MitarbeiterFTE[[#This Row],[Name]]&amp;"|"&amp;MitarbeiterFTE[[#This Row],[Jahr]]&amp;"|"&amp;MitarbeiterFTE[[#This Row],[Monat]],#REF!,#REF!,"not found",0,1),
IF(_xlpm.ausLJ="not found","input missing",_xlpm.ausLJ))</f>
        <v>#REF!</v>
      </c>
      <c r="T922" s="204" t="e">
        <f>_xlfn.LET(
_xlpm.ausLJ,_xlfn.XLOOKUP(MitarbeiterFTE[[#This Row],[Name]]&amp;"|"&amp;MitarbeiterFTE[[#This Row],[Jahr]]&amp;"|"&amp;MitarbeiterFTE[[#This Row],[Monat]],#REF!,#REF!,"not found",0,1),
IF(_xlpm.ausLJ="not found","input missing",_xlpm.ausLJ))</f>
        <v>#REF!</v>
      </c>
      <c r="U922" s="205"/>
      <c r="V922" s="40" t="str" cm="1">
        <f t="array" ref="V9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2" s="15" t="str">
        <f>_xlfn.LET(_xlpm.var,MitarbeiterFTE[[#This Row],[Name]]&amp;"|"&amp;MitarbeiterFTE[[#This Row],[Vorhaben]]&amp;"|"&amp;MitarbeiterFTE[[#This Row],[Monat]]&amp;"|"&amp;MitarbeiterFTE[[#This Row],[Jahr]], IF(_xlpm.var="|||","input missing",_xlpm.var))</f>
        <v>input missing</v>
      </c>
      <c r="AB922" s="15" t="e">
        <f>_xlfn.LET(
_xlpm.start,DATE(MitarbeiterFTE[[#This Row],[Jahr]],MitarbeiterFTE[[#This Row],[Monat]],1),
_xlpm.end,EOMONTH(_xlpm.start,0),
NETWORKDAYS(_xlpm.start,_xlpm.end))</f>
        <v>#NUM!</v>
      </c>
      <c r="AC922" s="318" t="e">
        <f>MitarbeiterFTE[[#This Row],[BWD]]-MitarbeiterFTE[[#This Row],[Sum Abwesend]]</f>
        <v>#NUM!</v>
      </c>
      <c r="AD922" s="318">
        <f>SUMIFS(MitarbeiterFTE[BWD],MitarbeiterFTE[Jahr],MitarbeiterFTE[[#This Row],[Jahr]],MitarbeiterFTE[Name],MitarbeiterFTE[[#This Row],[Name]])</f>
        <v>0</v>
      </c>
      <c r="AE922" s="318">
        <f>SUMIFS(MitarbeiterFTE[NWD],MitarbeiterFTE[Jahr],MitarbeiterFTE[[#This Row],[Jahr]],MitarbeiterFTE[Name],MitarbeiterFTE[[#This Row],[Name]])</f>
        <v>0</v>
      </c>
      <c r="AF922" s="15" t="str">
        <f>IF(MitarbeiterFTE[[#This Row],[HS]]="ja",2,IF(MitarbeiterFTE[[#This Row],[Tech]]="ja",1,IF(MitarbeiterFTE[[#This Row],[Sonst]]="ja",0,"input missing")))</f>
        <v>input missing</v>
      </c>
      <c r="AG922" s="130"/>
      <c r="AH922" s="117"/>
      <c r="AI922" s="408"/>
      <c r="AJ922" s="202"/>
      <c r="AK922" s="412"/>
      <c r="AL922" s="15" cm="1">
        <f t="array" ref="AL9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2" s="15" t="str">
        <f>IF(Table6[[#This Row],[FT/WE]]=2,"",Table6[[#This Row],[Name]]&amp;Table6[[#This Row],[Tag]])</f>
        <v/>
      </c>
      <c r="AN922" s="117"/>
      <c r="AP922" s="14" t="str">
        <f t="shared" si="30"/>
        <v/>
      </c>
      <c r="AQ922" s="14" t="str">
        <f t="shared" si="31"/>
        <v/>
      </c>
    </row>
    <row r="923" spans="1:43" ht="14.5">
      <c r="A923" s="117"/>
      <c r="B923" s="201"/>
      <c r="C923" s="209"/>
      <c r="D923" s="210"/>
      <c r="E923" s="131"/>
      <c r="F923" s="132"/>
      <c r="G923" s="131"/>
      <c r="H923" s="117"/>
      <c r="I923" s="201"/>
      <c r="J923" s="201"/>
      <c r="K923" s="202"/>
      <c r="L923" s="202"/>
      <c r="M923" s="202"/>
      <c r="N923" s="201"/>
      <c r="O923" s="201"/>
      <c r="P923" s="202"/>
      <c r="Q923" s="202"/>
      <c r="R923" s="207"/>
      <c r="S923" s="204" t="e">
        <f>_xlfn.LET(
_xlpm.ausLJ,_xlfn.XLOOKUP(MitarbeiterFTE[[#This Row],[Name]]&amp;"|"&amp;MitarbeiterFTE[[#This Row],[Jahr]]&amp;"|"&amp;MitarbeiterFTE[[#This Row],[Monat]],#REF!,#REF!,"not found",0,1),
IF(_xlpm.ausLJ="not found","input missing",_xlpm.ausLJ))</f>
        <v>#REF!</v>
      </c>
      <c r="T923" s="204" t="e">
        <f>_xlfn.LET(
_xlpm.ausLJ,_xlfn.XLOOKUP(MitarbeiterFTE[[#This Row],[Name]]&amp;"|"&amp;MitarbeiterFTE[[#This Row],[Jahr]]&amp;"|"&amp;MitarbeiterFTE[[#This Row],[Monat]],#REF!,#REF!,"not found",0,1),
IF(_xlpm.ausLJ="not found","input missing",_xlpm.ausLJ))</f>
        <v>#REF!</v>
      </c>
      <c r="U923" s="205"/>
      <c r="V923" s="40" t="str" cm="1">
        <f t="array" ref="V9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3" s="15" t="str">
        <f>_xlfn.LET(_xlpm.var,MitarbeiterFTE[[#This Row],[Name]]&amp;"|"&amp;MitarbeiterFTE[[#This Row],[Vorhaben]]&amp;"|"&amp;MitarbeiterFTE[[#This Row],[Monat]]&amp;"|"&amp;MitarbeiterFTE[[#This Row],[Jahr]], IF(_xlpm.var="|||","input missing",_xlpm.var))</f>
        <v>input missing</v>
      </c>
      <c r="AB923" s="15" t="e">
        <f>_xlfn.LET(
_xlpm.start,DATE(MitarbeiterFTE[[#This Row],[Jahr]],MitarbeiterFTE[[#This Row],[Monat]],1),
_xlpm.end,EOMONTH(_xlpm.start,0),
NETWORKDAYS(_xlpm.start,_xlpm.end))</f>
        <v>#NUM!</v>
      </c>
      <c r="AC923" s="318" t="e">
        <f>MitarbeiterFTE[[#This Row],[BWD]]-MitarbeiterFTE[[#This Row],[Sum Abwesend]]</f>
        <v>#NUM!</v>
      </c>
      <c r="AD923" s="318">
        <f>SUMIFS(MitarbeiterFTE[BWD],MitarbeiterFTE[Jahr],MitarbeiterFTE[[#This Row],[Jahr]],MitarbeiterFTE[Name],MitarbeiterFTE[[#This Row],[Name]])</f>
        <v>0</v>
      </c>
      <c r="AE923" s="318">
        <f>SUMIFS(MitarbeiterFTE[NWD],MitarbeiterFTE[Jahr],MitarbeiterFTE[[#This Row],[Jahr]],MitarbeiterFTE[Name],MitarbeiterFTE[[#This Row],[Name]])</f>
        <v>0</v>
      </c>
      <c r="AF923" s="15" t="str">
        <f>IF(MitarbeiterFTE[[#This Row],[HS]]="ja",2,IF(MitarbeiterFTE[[#This Row],[Tech]]="ja",1,IF(MitarbeiterFTE[[#This Row],[Sonst]]="ja",0,"input missing")))</f>
        <v>input missing</v>
      </c>
      <c r="AG923" s="130"/>
      <c r="AH923" s="117"/>
      <c r="AI923" s="408"/>
      <c r="AJ923" s="202"/>
      <c r="AK923" s="412"/>
      <c r="AL923" s="15" cm="1">
        <f t="array" ref="AL9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3" s="15" t="str">
        <f>IF(Table6[[#This Row],[FT/WE]]=2,"",Table6[[#This Row],[Name]]&amp;Table6[[#This Row],[Tag]])</f>
        <v/>
      </c>
      <c r="AN923" s="117"/>
      <c r="AP923" s="14" t="str">
        <f t="shared" si="30"/>
        <v/>
      </c>
      <c r="AQ923" s="14" t="str">
        <f t="shared" si="31"/>
        <v/>
      </c>
    </row>
    <row r="924" spans="1:43" ht="14.5">
      <c r="A924" s="117"/>
      <c r="B924" s="201"/>
      <c r="C924" s="209"/>
      <c r="D924" s="210"/>
      <c r="E924" s="131"/>
      <c r="F924" s="132"/>
      <c r="G924" s="131"/>
      <c r="H924" s="117"/>
      <c r="I924" s="201"/>
      <c r="J924" s="201"/>
      <c r="K924" s="202"/>
      <c r="L924" s="202"/>
      <c r="M924" s="202"/>
      <c r="N924" s="201"/>
      <c r="O924" s="201"/>
      <c r="P924" s="202"/>
      <c r="Q924" s="202"/>
      <c r="R924" s="207"/>
      <c r="S924" s="204" t="e">
        <f>_xlfn.LET(
_xlpm.ausLJ,_xlfn.XLOOKUP(MitarbeiterFTE[[#This Row],[Name]]&amp;"|"&amp;MitarbeiterFTE[[#This Row],[Jahr]]&amp;"|"&amp;MitarbeiterFTE[[#This Row],[Monat]],#REF!,#REF!,"not found",0,1),
IF(_xlpm.ausLJ="not found","input missing",_xlpm.ausLJ))</f>
        <v>#REF!</v>
      </c>
      <c r="T924" s="204" t="e">
        <f>_xlfn.LET(
_xlpm.ausLJ,_xlfn.XLOOKUP(MitarbeiterFTE[[#This Row],[Name]]&amp;"|"&amp;MitarbeiterFTE[[#This Row],[Jahr]]&amp;"|"&amp;MitarbeiterFTE[[#This Row],[Monat]],#REF!,#REF!,"not found",0,1),
IF(_xlpm.ausLJ="not found","input missing",_xlpm.ausLJ))</f>
        <v>#REF!</v>
      </c>
      <c r="U924" s="205"/>
      <c r="V924" s="40" t="str" cm="1">
        <f t="array" ref="V9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4" s="15" t="str">
        <f>_xlfn.LET(_xlpm.var,MitarbeiterFTE[[#This Row],[Name]]&amp;"|"&amp;MitarbeiterFTE[[#This Row],[Vorhaben]]&amp;"|"&amp;MitarbeiterFTE[[#This Row],[Monat]]&amp;"|"&amp;MitarbeiterFTE[[#This Row],[Jahr]], IF(_xlpm.var="|||","input missing",_xlpm.var))</f>
        <v>input missing</v>
      </c>
      <c r="AB924" s="15" t="e">
        <f>_xlfn.LET(
_xlpm.start,DATE(MitarbeiterFTE[[#This Row],[Jahr]],MitarbeiterFTE[[#This Row],[Monat]],1),
_xlpm.end,EOMONTH(_xlpm.start,0),
NETWORKDAYS(_xlpm.start,_xlpm.end))</f>
        <v>#NUM!</v>
      </c>
      <c r="AC924" s="318" t="e">
        <f>MitarbeiterFTE[[#This Row],[BWD]]-MitarbeiterFTE[[#This Row],[Sum Abwesend]]</f>
        <v>#NUM!</v>
      </c>
      <c r="AD924" s="318">
        <f>SUMIFS(MitarbeiterFTE[BWD],MitarbeiterFTE[Jahr],MitarbeiterFTE[[#This Row],[Jahr]],MitarbeiterFTE[Name],MitarbeiterFTE[[#This Row],[Name]])</f>
        <v>0</v>
      </c>
      <c r="AE924" s="318">
        <f>SUMIFS(MitarbeiterFTE[NWD],MitarbeiterFTE[Jahr],MitarbeiterFTE[[#This Row],[Jahr]],MitarbeiterFTE[Name],MitarbeiterFTE[[#This Row],[Name]])</f>
        <v>0</v>
      </c>
      <c r="AF924" s="15" t="str">
        <f>IF(MitarbeiterFTE[[#This Row],[HS]]="ja",2,IF(MitarbeiterFTE[[#This Row],[Tech]]="ja",1,IF(MitarbeiterFTE[[#This Row],[Sonst]]="ja",0,"input missing")))</f>
        <v>input missing</v>
      </c>
      <c r="AG924" s="130"/>
      <c r="AH924" s="117"/>
      <c r="AI924" s="408"/>
      <c r="AJ924" s="202"/>
      <c r="AK924" s="412"/>
      <c r="AL924" s="15" cm="1">
        <f t="array" ref="AL9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4" s="15" t="str">
        <f>IF(Table6[[#This Row],[FT/WE]]=2,"",Table6[[#This Row],[Name]]&amp;Table6[[#This Row],[Tag]])</f>
        <v/>
      </c>
      <c r="AN924" s="117"/>
      <c r="AP924" s="14" t="str">
        <f t="shared" si="30"/>
        <v/>
      </c>
      <c r="AQ924" s="14" t="str">
        <f t="shared" si="31"/>
        <v/>
      </c>
    </row>
    <row r="925" spans="1:43" ht="14.5">
      <c r="A925" s="117"/>
      <c r="B925" s="201"/>
      <c r="C925" s="209"/>
      <c r="D925" s="210"/>
      <c r="E925" s="131"/>
      <c r="F925" s="132"/>
      <c r="G925" s="131"/>
      <c r="H925" s="117"/>
      <c r="I925" s="201"/>
      <c r="J925" s="201"/>
      <c r="K925" s="202"/>
      <c r="L925" s="202"/>
      <c r="M925" s="202"/>
      <c r="N925" s="201"/>
      <c r="O925" s="201"/>
      <c r="P925" s="202"/>
      <c r="Q925" s="202"/>
      <c r="R925" s="207"/>
      <c r="S925" s="204" t="e">
        <f>_xlfn.LET(
_xlpm.ausLJ,_xlfn.XLOOKUP(MitarbeiterFTE[[#This Row],[Name]]&amp;"|"&amp;MitarbeiterFTE[[#This Row],[Jahr]]&amp;"|"&amp;MitarbeiterFTE[[#This Row],[Monat]],#REF!,#REF!,"not found",0,1),
IF(_xlpm.ausLJ="not found","input missing",_xlpm.ausLJ))</f>
        <v>#REF!</v>
      </c>
      <c r="T925" s="204" t="e">
        <f>_xlfn.LET(
_xlpm.ausLJ,_xlfn.XLOOKUP(MitarbeiterFTE[[#This Row],[Name]]&amp;"|"&amp;MitarbeiterFTE[[#This Row],[Jahr]]&amp;"|"&amp;MitarbeiterFTE[[#This Row],[Monat]],#REF!,#REF!,"not found",0,1),
IF(_xlpm.ausLJ="not found","input missing",_xlpm.ausLJ))</f>
        <v>#REF!</v>
      </c>
      <c r="U925" s="205"/>
      <c r="V925" s="40" t="str" cm="1">
        <f t="array" ref="V9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5" s="15" t="str">
        <f>_xlfn.LET(_xlpm.var,MitarbeiterFTE[[#This Row],[Name]]&amp;"|"&amp;MitarbeiterFTE[[#This Row],[Vorhaben]]&amp;"|"&amp;MitarbeiterFTE[[#This Row],[Monat]]&amp;"|"&amp;MitarbeiterFTE[[#This Row],[Jahr]], IF(_xlpm.var="|||","input missing",_xlpm.var))</f>
        <v>input missing</v>
      </c>
      <c r="AB925" s="15" t="e">
        <f>_xlfn.LET(
_xlpm.start,DATE(MitarbeiterFTE[[#This Row],[Jahr]],MitarbeiterFTE[[#This Row],[Monat]],1),
_xlpm.end,EOMONTH(_xlpm.start,0),
NETWORKDAYS(_xlpm.start,_xlpm.end))</f>
        <v>#NUM!</v>
      </c>
      <c r="AC925" s="318" t="e">
        <f>MitarbeiterFTE[[#This Row],[BWD]]-MitarbeiterFTE[[#This Row],[Sum Abwesend]]</f>
        <v>#NUM!</v>
      </c>
      <c r="AD925" s="318">
        <f>SUMIFS(MitarbeiterFTE[BWD],MitarbeiterFTE[Jahr],MitarbeiterFTE[[#This Row],[Jahr]],MitarbeiterFTE[Name],MitarbeiterFTE[[#This Row],[Name]])</f>
        <v>0</v>
      </c>
      <c r="AE925" s="318">
        <f>SUMIFS(MitarbeiterFTE[NWD],MitarbeiterFTE[Jahr],MitarbeiterFTE[[#This Row],[Jahr]],MitarbeiterFTE[Name],MitarbeiterFTE[[#This Row],[Name]])</f>
        <v>0</v>
      </c>
      <c r="AF925" s="15" t="str">
        <f>IF(MitarbeiterFTE[[#This Row],[HS]]="ja",2,IF(MitarbeiterFTE[[#This Row],[Tech]]="ja",1,IF(MitarbeiterFTE[[#This Row],[Sonst]]="ja",0,"input missing")))</f>
        <v>input missing</v>
      </c>
      <c r="AG925" s="130"/>
      <c r="AH925" s="117"/>
      <c r="AI925" s="408"/>
      <c r="AJ925" s="202"/>
      <c r="AK925" s="412"/>
      <c r="AL925" s="15" cm="1">
        <f t="array" ref="AL9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5" s="15" t="str">
        <f>IF(Table6[[#This Row],[FT/WE]]=2,"",Table6[[#This Row],[Name]]&amp;Table6[[#This Row],[Tag]])</f>
        <v/>
      </c>
      <c r="AN925" s="117"/>
      <c r="AP925" s="14" t="str">
        <f t="shared" si="30"/>
        <v/>
      </c>
      <c r="AQ925" s="14" t="str">
        <f t="shared" si="31"/>
        <v/>
      </c>
    </row>
    <row r="926" spans="1:43" ht="14.5">
      <c r="A926" s="117"/>
      <c r="B926" s="201"/>
      <c r="C926" s="209"/>
      <c r="D926" s="210"/>
      <c r="E926" s="131"/>
      <c r="F926" s="132"/>
      <c r="G926" s="131"/>
      <c r="H926" s="117"/>
      <c r="I926" s="201"/>
      <c r="J926" s="201"/>
      <c r="K926" s="202"/>
      <c r="L926" s="202"/>
      <c r="M926" s="202"/>
      <c r="N926" s="201"/>
      <c r="O926" s="201"/>
      <c r="P926" s="202"/>
      <c r="Q926" s="202"/>
      <c r="R926" s="207"/>
      <c r="S926" s="204" t="e">
        <f>_xlfn.LET(
_xlpm.ausLJ,_xlfn.XLOOKUP(MitarbeiterFTE[[#This Row],[Name]]&amp;"|"&amp;MitarbeiterFTE[[#This Row],[Jahr]]&amp;"|"&amp;MitarbeiterFTE[[#This Row],[Monat]],#REF!,#REF!,"not found",0,1),
IF(_xlpm.ausLJ="not found","input missing",_xlpm.ausLJ))</f>
        <v>#REF!</v>
      </c>
      <c r="T926" s="204" t="e">
        <f>_xlfn.LET(
_xlpm.ausLJ,_xlfn.XLOOKUP(MitarbeiterFTE[[#This Row],[Name]]&amp;"|"&amp;MitarbeiterFTE[[#This Row],[Jahr]]&amp;"|"&amp;MitarbeiterFTE[[#This Row],[Monat]],#REF!,#REF!,"not found",0,1),
IF(_xlpm.ausLJ="not found","input missing",_xlpm.ausLJ))</f>
        <v>#REF!</v>
      </c>
      <c r="U926" s="205"/>
      <c r="V926" s="40" t="str" cm="1">
        <f t="array" ref="V9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6" s="15" t="str">
        <f>_xlfn.LET(_xlpm.var,MitarbeiterFTE[[#This Row],[Name]]&amp;"|"&amp;MitarbeiterFTE[[#This Row],[Vorhaben]]&amp;"|"&amp;MitarbeiterFTE[[#This Row],[Monat]]&amp;"|"&amp;MitarbeiterFTE[[#This Row],[Jahr]], IF(_xlpm.var="|||","input missing",_xlpm.var))</f>
        <v>input missing</v>
      </c>
      <c r="AB926" s="15" t="e">
        <f>_xlfn.LET(
_xlpm.start,DATE(MitarbeiterFTE[[#This Row],[Jahr]],MitarbeiterFTE[[#This Row],[Monat]],1),
_xlpm.end,EOMONTH(_xlpm.start,0),
NETWORKDAYS(_xlpm.start,_xlpm.end))</f>
        <v>#NUM!</v>
      </c>
      <c r="AC926" s="318" t="e">
        <f>MitarbeiterFTE[[#This Row],[BWD]]-MitarbeiterFTE[[#This Row],[Sum Abwesend]]</f>
        <v>#NUM!</v>
      </c>
      <c r="AD926" s="318">
        <f>SUMIFS(MitarbeiterFTE[BWD],MitarbeiterFTE[Jahr],MitarbeiterFTE[[#This Row],[Jahr]],MitarbeiterFTE[Name],MitarbeiterFTE[[#This Row],[Name]])</f>
        <v>0</v>
      </c>
      <c r="AE926" s="318">
        <f>SUMIFS(MitarbeiterFTE[NWD],MitarbeiterFTE[Jahr],MitarbeiterFTE[[#This Row],[Jahr]],MitarbeiterFTE[Name],MitarbeiterFTE[[#This Row],[Name]])</f>
        <v>0</v>
      </c>
      <c r="AF926" s="15" t="str">
        <f>IF(MitarbeiterFTE[[#This Row],[HS]]="ja",2,IF(MitarbeiterFTE[[#This Row],[Tech]]="ja",1,IF(MitarbeiterFTE[[#This Row],[Sonst]]="ja",0,"input missing")))</f>
        <v>input missing</v>
      </c>
      <c r="AG926" s="130"/>
      <c r="AH926" s="117"/>
      <c r="AI926" s="408"/>
      <c r="AJ926" s="202"/>
      <c r="AK926" s="412"/>
      <c r="AL926" s="15" cm="1">
        <f t="array" ref="AL9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6" s="15" t="str">
        <f>IF(Table6[[#This Row],[FT/WE]]=2,"",Table6[[#This Row],[Name]]&amp;Table6[[#This Row],[Tag]])</f>
        <v/>
      </c>
      <c r="AN926" s="117"/>
      <c r="AP926" s="14" t="str">
        <f t="shared" si="30"/>
        <v/>
      </c>
      <c r="AQ926" s="14" t="str">
        <f t="shared" si="31"/>
        <v/>
      </c>
    </row>
    <row r="927" spans="1:43" ht="14.5">
      <c r="A927" s="117"/>
      <c r="B927" s="201"/>
      <c r="C927" s="209"/>
      <c r="D927" s="210"/>
      <c r="E927" s="131"/>
      <c r="F927" s="132"/>
      <c r="G927" s="131"/>
      <c r="H927" s="117"/>
      <c r="I927" s="201"/>
      <c r="J927" s="201"/>
      <c r="K927" s="202"/>
      <c r="L927" s="202"/>
      <c r="M927" s="202"/>
      <c r="N927" s="201"/>
      <c r="O927" s="201"/>
      <c r="P927" s="202"/>
      <c r="Q927" s="202"/>
      <c r="R927" s="207"/>
      <c r="S927" s="204" t="e">
        <f>_xlfn.LET(
_xlpm.ausLJ,_xlfn.XLOOKUP(MitarbeiterFTE[[#This Row],[Name]]&amp;"|"&amp;MitarbeiterFTE[[#This Row],[Jahr]]&amp;"|"&amp;MitarbeiterFTE[[#This Row],[Monat]],#REF!,#REF!,"not found",0,1),
IF(_xlpm.ausLJ="not found","input missing",_xlpm.ausLJ))</f>
        <v>#REF!</v>
      </c>
      <c r="T927" s="204" t="e">
        <f>_xlfn.LET(
_xlpm.ausLJ,_xlfn.XLOOKUP(MitarbeiterFTE[[#This Row],[Name]]&amp;"|"&amp;MitarbeiterFTE[[#This Row],[Jahr]]&amp;"|"&amp;MitarbeiterFTE[[#This Row],[Monat]],#REF!,#REF!,"not found",0,1),
IF(_xlpm.ausLJ="not found","input missing",_xlpm.ausLJ))</f>
        <v>#REF!</v>
      </c>
      <c r="U927" s="205"/>
      <c r="V927" s="40" t="str" cm="1">
        <f t="array" ref="V9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7" s="15" t="str">
        <f>_xlfn.LET(_xlpm.var,MitarbeiterFTE[[#This Row],[Name]]&amp;"|"&amp;MitarbeiterFTE[[#This Row],[Vorhaben]]&amp;"|"&amp;MitarbeiterFTE[[#This Row],[Monat]]&amp;"|"&amp;MitarbeiterFTE[[#This Row],[Jahr]], IF(_xlpm.var="|||","input missing",_xlpm.var))</f>
        <v>input missing</v>
      </c>
      <c r="AB927" s="15" t="e">
        <f>_xlfn.LET(
_xlpm.start,DATE(MitarbeiterFTE[[#This Row],[Jahr]],MitarbeiterFTE[[#This Row],[Monat]],1),
_xlpm.end,EOMONTH(_xlpm.start,0),
NETWORKDAYS(_xlpm.start,_xlpm.end))</f>
        <v>#NUM!</v>
      </c>
      <c r="AC927" s="318" t="e">
        <f>MitarbeiterFTE[[#This Row],[BWD]]-MitarbeiterFTE[[#This Row],[Sum Abwesend]]</f>
        <v>#NUM!</v>
      </c>
      <c r="AD927" s="318">
        <f>SUMIFS(MitarbeiterFTE[BWD],MitarbeiterFTE[Jahr],MitarbeiterFTE[[#This Row],[Jahr]],MitarbeiterFTE[Name],MitarbeiterFTE[[#This Row],[Name]])</f>
        <v>0</v>
      </c>
      <c r="AE927" s="318">
        <f>SUMIFS(MitarbeiterFTE[NWD],MitarbeiterFTE[Jahr],MitarbeiterFTE[[#This Row],[Jahr]],MitarbeiterFTE[Name],MitarbeiterFTE[[#This Row],[Name]])</f>
        <v>0</v>
      </c>
      <c r="AF927" s="15" t="str">
        <f>IF(MitarbeiterFTE[[#This Row],[HS]]="ja",2,IF(MitarbeiterFTE[[#This Row],[Tech]]="ja",1,IF(MitarbeiterFTE[[#This Row],[Sonst]]="ja",0,"input missing")))</f>
        <v>input missing</v>
      </c>
      <c r="AG927" s="130"/>
      <c r="AH927" s="117"/>
      <c r="AI927" s="408"/>
      <c r="AJ927" s="202"/>
      <c r="AK927" s="412"/>
      <c r="AL927" s="15" cm="1">
        <f t="array" ref="AL9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7" s="15" t="str">
        <f>IF(Table6[[#This Row],[FT/WE]]=2,"",Table6[[#This Row],[Name]]&amp;Table6[[#This Row],[Tag]])</f>
        <v/>
      </c>
      <c r="AN927" s="117"/>
      <c r="AP927" s="14" t="str">
        <f t="shared" si="30"/>
        <v/>
      </c>
      <c r="AQ927" s="14" t="str">
        <f t="shared" si="31"/>
        <v/>
      </c>
    </row>
    <row r="928" spans="1:43" ht="14.5">
      <c r="A928" s="117"/>
      <c r="B928" s="201"/>
      <c r="C928" s="209"/>
      <c r="D928" s="210"/>
      <c r="E928" s="131"/>
      <c r="F928" s="132"/>
      <c r="G928" s="131"/>
      <c r="H928" s="117"/>
      <c r="I928" s="201"/>
      <c r="J928" s="201"/>
      <c r="K928" s="202"/>
      <c r="L928" s="202"/>
      <c r="M928" s="202"/>
      <c r="N928" s="201"/>
      <c r="O928" s="201"/>
      <c r="P928" s="202"/>
      <c r="Q928" s="202"/>
      <c r="R928" s="207"/>
      <c r="S928" s="204" t="e">
        <f>_xlfn.LET(
_xlpm.ausLJ,_xlfn.XLOOKUP(MitarbeiterFTE[[#This Row],[Name]]&amp;"|"&amp;MitarbeiterFTE[[#This Row],[Jahr]]&amp;"|"&amp;MitarbeiterFTE[[#This Row],[Monat]],#REF!,#REF!,"not found",0,1),
IF(_xlpm.ausLJ="not found","input missing",_xlpm.ausLJ))</f>
        <v>#REF!</v>
      </c>
      <c r="T928" s="204" t="e">
        <f>_xlfn.LET(
_xlpm.ausLJ,_xlfn.XLOOKUP(MitarbeiterFTE[[#This Row],[Name]]&amp;"|"&amp;MitarbeiterFTE[[#This Row],[Jahr]]&amp;"|"&amp;MitarbeiterFTE[[#This Row],[Monat]],#REF!,#REF!,"not found",0,1),
IF(_xlpm.ausLJ="not found","input missing",_xlpm.ausLJ))</f>
        <v>#REF!</v>
      </c>
      <c r="U928" s="205"/>
      <c r="V928" s="40" t="str" cm="1">
        <f t="array" ref="V9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8" s="15" t="str">
        <f>_xlfn.LET(_xlpm.var,MitarbeiterFTE[[#This Row],[Name]]&amp;"|"&amp;MitarbeiterFTE[[#This Row],[Vorhaben]]&amp;"|"&amp;MitarbeiterFTE[[#This Row],[Monat]]&amp;"|"&amp;MitarbeiterFTE[[#This Row],[Jahr]], IF(_xlpm.var="|||","input missing",_xlpm.var))</f>
        <v>input missing</v>
      </c>
      <c r="AB928" s="15" t="e">
        <f>_xlfn.LET(
_xlpm.start,DATE(MitarbeiterFTE[[#This Row],[Jahr]],MitarbeiterFTE[[#This Row],[Monat]],1),
_xlpm.end,EOMONTH(_xlpm.start,0),
NETWORKDAYS(_xlpm.start,_xlpm.end))</f>
        <v>#NUM!</v>
      </c>
      <c r="AC928" s="318" t="e">
        <f>MitarbeiterFTE[[#This Row],[BWD]]-MitarbeiterFTE[[#This Row],[Sum Abwesend]]</f>
        <v>#NUM!</v>
      </c>
      <c r="AD928" s="318">
        <f>SUMIFS(MitarbeiterFTE[BWD],MitarbeiterFTE[Jahr],MitarbeiterFTE[[#This Row],[Jahr]],MitarbeiterFTE[Name],MitarbeiterFTE[[#This Row],[Name]])</f>
        <v>0</v>
      </c>
      <c r="AE928" s="318">
        <f>SUMIFS(MitarbeiterFTE[NWD],MitarbeiterFTE[Jahr],MitarbeiterFTE[[#This Row],[Jahr]],MitarbeiterFTE[Name],MitarbeiterFTE[[#This Row],[Name]])</f>
        <v>0</v>
      </c>
      <c r="AF928" s="15" t="str">
        <f>IF(MitarbeiterFTE[[#This Row],[HS]]="ja",2,IF(MitarbeiterFTE[[#This Row],[Tech]]="ja",1,IF(MitarbeiterFTE[[#This Row],[Sonst]]="ja",0,"input missing")))</f>
        <v>input missing</v>
      </c>
      <c r="AG928" s="130"/>
      <c r="AH928" s="117"/>
      <c r="AI928" s="408"/>
      <c r="AJ928" s="202"/>
      <c r="AK928" s="412"/>
      <c r="AL928" s="15" cm="1">
        <f t="array" ref="AL9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8" s="15" t="str">
        <f>IF(Table6[[#This Row],[FT/WE]]=2,"",Table6[[#This Row],[Name]]&amp;Table6[[#This Row],[Tag]])</f>
        <v/>
      </c>
      <c r="AN928" s="117"/>
      <c r="AP928" s="14" t="str">
        <f t="shared" si="30"/>
        <v/>
      </c>
      <c r="AQ928" s="14" t="str">
        <f t="shared" si="31"/>
        <v/>
      </c>
    </row>
    <row r="929" spans="1:43" ht="14.5">
      <c r="A929" s="117"/>
      <c r="B929" s="201"/>
      <c r="C929" s="209"/>
      <c r="D929" s="210"/>
      <c r="E929" s="131"/>
      <c r="F929" s="132"/>
      <c r="G929" s="131"/>
      <c r="H929" s="117"/>
      <c r="I929" s="201"/>
      <c r="J929" s="201"/>
      <c r="K929" s="202"/>
      <c r="L929" s="202"/>
      <c r="M929" s="202"/>
      <c r="N929" s="201"/>
      <c r="O929" s="201"/>
      <c r="P929" s="202"/>
      <c r="Q929" s="202"/>
      <c r="R929" s="207"/>
      <c r="S929" s="204" t="e">
        <f>_xlfn.LET(
_xlpm.ausLJ,_xlfn.XLOOKUP(MitarbeiterFTE[[#This Row],[Name]]&amp;"|"&amp;MitarbeiterFTE[[#This Row],[Jahr]]&amp;"|"&amp;MitarbeiterFTE[[#This Row],[Monat]],#REF!,#REF!,"not found",0,1),
IF(_xlpm.ausLJ="not found","input missing",_xlpm.ausLJ))</f>
        <v>#REF!</v>
      </c>
      <c r="T929" s="204" t="e">
        <f>_xlfn.LET(
_xlpm.ausLJ,_xlfn.XLOOKUP(MitarbeiterFTE[[#This Row],[Name]]&amp;"|"&amp;MitarbeiterFTE[[#This Row],[Jahr]]&amp;"|"&amp;MitarbeiterFTE[[#This Row],[Monat]],#REF!,#REF!,"not found",0,1),
IF(_xlpm.ausLJ="not found","input missing",_xlpm.ausLJ))</f>
        <v>#REF!</v>
      </c>
      <c r="U929" s="205"/>
      <c r="V929" s="40" t="str" cm="1">
        <f t="array" ref="V9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29" s="15" t="str">
        <f>_xlfn.LET(_xlpm.var,MitarbeiterFTE[[#This Row],[Name]]&amp;"|"&amp;MitarbeiterFTE[[#This Row],[Vorhaben]]&amp;"|"&amp;MitarbeiterFTE[[#This Row],[Monat]]&amp;"|"&amp;MitarbeiterFTE[[#This Row],[Jahr]], IF(_xlpm.var="|||","input missing",_xlpm.var))</f>
        <v>input missing</v>
      </c>
      <c r="AB929" s="15" t="e">
        <f>_xlfn.LET(
_xlpm.start,DATE(MitarbeiterFTE[[#This Row],[Jahr]],MitarbeiterFTE[[#This Row],[Monat]],1),
_xlpm.end,EOMONTH(_xlpm.start,0),
NETWORKDAYS(_xlpm.start,_xlpm.end))</f>
        <v>#NUM!</v>
      </c>
      <c r="AC929" s="318" t="e">
        <f>MitarbeiterFTE[[#This Row],[BWD]]-MitarbeiterFTE[[#This Row],[Sum Abwesend]]</f>
        <v>#NUM!</v>
      </c>
      <c r="AD929" s="318">
        <f>SUMIFS(MitarbeiterFTE[BWD],MitarbeiterFTE[Jahr],MitarbeiterFTE[[#This Row],[Jahr]],MitarbeiterFTE[Name],MitarbeiterFTE[[#This Row],[Name]])</f>
        <v>0</v>
      </c>
      <c r="AE929" s="318">
        <f>SUMIFS(MitarbeiterFTE[NWD],MitarbeiterFTE[Jahr],MitarbeiterFTE[[#This Row],[Jahr]],MitarbeiterFTE[Name],MitarbeiterFTE[[#This Row],[Name]])</f>
        <v>0</v>
      </c>
      <c r="AF929" s="15" t="str">
        <f>IF(MitarbeiterFTE[[#This Row],[HS]]="ja",2,IF(MitarbeiterFTE[[#This Row],[Tech]]="ja",1,IF(MitarbeiterFTE[[#This Row],[Sonst]]="ja",0,"input missing")))</f>
        <v>input missing</v>
      </c>
      <c r="AG929" s="130"/>
      <c r="AH929" s="117"/>
      <c r="AI929" s="408"/>
      <c r="AJ929" s="202"/>
      <c r="AK929" s="412"/>
      <c r="AL929" s="15" cm="1">
        <f t="array" ref="AL9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29" s="15" t="str">
        <f>IF(Table6[[#This Row],[FT/WE]]=2,"",Table6[[#This Row],[Name]]&amp;Table6[[#This Row],[Tag]])</f>
        <v/>
      </c>
      <c r="AN929" s="117"/>
      <c r="AP929" s="14" t="str">
        <f t="shared" si="30"/>
        <v/>
      </c>
      <c r="AQ929" s="14" t="str">
        <f t="shared" si="31"/>
        <v/>
      </c>
    </row>
    <row r="930" spans="1:43" ht="14.5">
      <c r="A930" s="117"/>
      <c r="B930" s="201"/>
      <c r="C930" s="209"/>
      <c r="D930" s="210"/>
      <c r="E930" s="131"/>
      <c r="F930" s="132"/>
      <c r="G930" s="131"/>
      <c r="H930" s="117"/>
      <c r="I930" s="201"/>
      <c r="J930" s="201"/>
      <c r="K930" s="202"/>
      <c r="L930" s="202"/>
      <c r="M930" s="202"/>
      <c r="N930" s="201"/>
      <c r="O930" s="201"/>
      <c r="P930" s="202"/>
      <c r="Q930" s="202"/>
      <c r="R930" s="207"/>
      <c r="S930" s="204" t="e">
        <f>_xlfn.LET(
_xlpm.ausLJ,_xlfn.XLOOKUP(MitarbeiterFTE[[#This Row],[Name]]&amp;"|"&amp;MitarbeiterFTE[[#This Row],[Jahr]]&amp;"|"&amp;MitarbeiterFTE[[#This Row],[Monat]],#REF!,#REF!,"not found",0,1),
IF(_xlpm.ausLJ="not found","input missing",_xlpm.ausLJ))</f>
        <v>#REF!</v>
      </c>
      <c r="T930" s="204" t="e">
        <f>_xlfn.LET(
_xlpm.ausLJ,_xlfn.XLOOKUP(MitarbeiterFTE[[#This Row],[Name]]&amp;"|"&amp;MitarbeiterFTE[[#This Row],[Jahr]]&amp;"|"&amp;MitarbeiterFTE[[#This Row],[Monat]],#REF!,#REF!,"not found",0,1),
IF(_xlpm.ausLJ="not found","input missing",_xlpm.ausLJ))</f>
        <v>#REF!</v>
      </c>
      <c r="U930" s="205"/>
      <c r="V930" s="40" t="str" cm="1">
        <f t="array" ref="V9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0" s="15" t="str">
        <f>_xlfn.LET(_xlpm.var,MitarbeiterFTE[[#This Row],[Name]]&amp;"|"&amp;MitarbeiterFTE[[#This Row],[Vorhaben]]&amp;"|"&amp;MitarbeiterFTE[[#This Row],[Monat]]&amp;"|"&amp;MitarbeiterFTE[[#This Row],[Jahr]], IF(_xlpm.var="|||","input missing",_xlpm.var))</f>
        <v>input missing</v>
      </c>
      <c r="AB930" s="15" t="e">
        <f>_xlfn.LET(
_xlpm.start,DATE(MitarbeiterFTE[[#This Row],[Jahr]],MitarbeiterFTE[[#This Row],[Monat]],1),
_xlpm.end,EOMONTH(_xlpm.start,0),
NETWORKDAYS(_xlpm.start,_xlpm.end))</f>
        <v>#NUM!</v>
      </c>
      <c r="AC930" s="318" t="e">
        <f>MitarbeiterFTE[[#This Row],[BWD]]-MitarbeiterFTE[[#This Row],[Sum Abwesend]]</f>
        <v>#NUM!</v>
      </c>
      <c r="AD930" s="318">
        <f>SUMIFS(MitarbeiterFTE[BWD],MitarbeiterFTE[Jahr],MitarbeiterFTE[[#This Row],[Jahr]],MitarbeiterFTE[Name],MitarbeiterFTE[[#This Row],[Name]])</f>
        <v>0</v>
      </c>
      <c r="AE930" s="318">
        <f>SUMIFS(MitarbeiterFTE[NWD],MitarbeiterFTE[Jahr],MitarbeiterFTE[[#This Row],[Jahr]],MitarbeiterFTE[Name],MitarbeiterFTE[[#This Row],[Name]])</f>
        <v>0</v>
      </c>
      <c r="AF930" s="15" t="str">
        <f>IF(MitarbeiterFTE[[#This Row],[HS]]="ja",2,IF(MitarbeiterFTE[[#This Row],[Tech]]="ja",1,IF(MitarbeiterFTE[[#This Row],[Sonst]]="ja",0,"input missing")))</f>
        <v>input missing</v>
      </c>
      <c r="AG930" s="130"/>
      <c r="AH930" s="117"/>
      <c r="AI930" s="408"/>
      <c r="AJ930" s="202"/>
      <c r="AK930" s="412"/>
      <c r="AL930" s="15" cm="1">
        <f t="array" ref="AL9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0" s="15" t="str">
        <f>IF(Table6[[#This Row],[FT/WE]]=2,"",Table6[[#This Row],[Name]]&amp;Table6[[#This Row],[Tag]])</f>
        <v/>
      </c>
      <c r="AN930" s="117"/>
      <c r="AP930" s="14" t="str">
        <f t="shared" si="30"/>
        <v/>
      </c>
      <c r="AQ930" s="14" t="str">
        <f t="shared" si="31"/>
        <v/>
      </c>
    </row>
    <row r="931" spans="1:43" ht="14.5">
      <c r="A931" s="117"/>
      <c r="B931" s="201"/>
      <c r="C931" s="209"/>
      <c r="D931" s="210"/>
      <c r="E931" s="131"/>
      <c r="F931" s="132"/>
      <c r="G931" s="131"/>
      <c r="H931" s="117"/>
      <c r="I931" s="201"/>
      <c r="J931" s="201"/>
      <c r="K931" s="202"/>
      <c r="L931" s="202"/>
      <c r="M931" s="202"/>
      <c r="N931" s="201"/>
      <c r="O931" s="201"/>
      <c r="P931" s="202"/>
      <c r="Q931" s="202"/>
      <c r="R931" s="207"/>
      <c r="S931" s="204" t="e">
        <f>_xlfn.LET(
_xlpm.ausLJ,_xlfn.XLOOKUP(MitarbeiterFTE[[#This Row],[Name]]&amp;"|"&amp;MitarbeiterFTE[[#This Row],[Jahr]]&amp;"|"&amp;MitarbeiterFTE[[#This Row],[Monat]],#REF!,#REF!,"not found",0,1),
IF(_xlpm.ausLJ="not found","input missing",_xlpm.ausLJ))</f>
        <v>#REF!</v>
      </c>
      <c r="T931" s="204" t="e">
        <f>_xlfn.LET(
_xlpm.ausLJ,_xlfn.XLOOKUP(MitarbeiterFTE[[#This Row],[Name]]&amp;"|"&amp;MitarbeiterFTE[[#This Row],[Jahr]]&amp;"|"&amp;MitarbeiterFTE[[#This Row],[Monat]],#REF!,#REF!,"not found",0,1),
IF(_xlpm.ausLJ="not found","input missing",_xlpm.ausLJ))</f>
        <v>#REF!</v>
      </c>
      <c r="U931" s="205"/>
      <c r="V931" s="40" t="str" cm="1">
        <f t="array" ref="V9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1" s="15" t="str">
        <f>_xlfn.LET(_xlpm.var,MitarbeiterFTE[[#This Row],[Name]]&amp;"|"&amp;MitarbeiterFTE[[#This Row],[Vorhaben]]&amp;"|"&amp;MitarbeiterFTE[[#This Row],[Monat]]&amp;"|"&amp;MitarbeiterFTE[[#This Row],[Jahr]], IF(_xlpm.var="|||","input missing",_xlpm.var))</f>
        <v>input missing</v>
      </c>
      <c r="AB931" s="15" t="e">
        <f>_xlfn.LET(
_xlpm.start,DATE(MitarbeiterFTE[[#This Row],[Jahr]],MitarbeiterFTE[[#This Row],[Monat]],1),
_xlpm.end,EOMONTH(_xlpm.start,0),
NETWORKDAYS(_xlpm.start,_xlpm.end))</f>
        <v>#NUM!</v>
      </c>
      <c r="AC931" s="318" t="e">
        <f>MitarbeiterFTE[[#This Row],[BWD]]-MitarbeiterFTE[[#This Row],[Sum Abwesend]]</f>
        <v>#NUM!</v>
      </c>
      <c r="AD931" s="318">
        <f>SUMIFS(MitarbeiterFTE[BWD],MitarbeiterFTE[Jahr],MitarbeiterFTE[[#This Row],[Jahr]],MitarbeiterFTE[Name],MitarbeiterFTE[[#This Row],[Name]])</f>
        <v>0</v>
      </c>
      <c r="AE931" s="318">
        <f>SUMIFS(MitarbeiterFTE[NWD],MitarbeiterFTE[Jahr],MitarbeiterFTE[[#This Row],[Jahr]],MitarbeiterFTE[Name],MitarbeiterFTE[[#This Row],[Name]])</f>
        <v>0</v>
      </c>
      <c r="AF931" s="15" t="str">
        <f>IF(MitarbeiterFTE[[#This Row],[HS]]="ja",2,IF(MitarbeiterFTE[[#This Row],[Tech]]="ja",1,IF(MitarbeiterFTE[[#This Row],[Sonst]]="ja",0,"input missing")))</f>
        <v>input missing</v>
      </c>
      <c r="AG931" s="130"/>
      <c r="AH931" s="117"/>
      <c r="AI931" s="408"/>
      <c r="AJ931" s="202"/>
      <c r="AK931" s="412"/>
      <c r="AL931" s="15" cm="1">
        <f t="array" ref="AL9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1" s="15" t="str">
        <f>IF(Table6[[#This Row],[FT/WE]]=2,"",Table6[[#This Row],[Name]]&amp;Table6[[#This Row],[Tag]])</f>
        <v/>
      </c>
      <c r="AN931" s="117"/>
      <c r="AP931" s="14" t="str">
        <f t="shared" si="30"/>
        <v/>
      </c>
      <c r="AQ931" s="14" t="str">
        <f t="shared" si="31"/>
        <v/>
      </c>
    </row>
    <row r="932" spans="1:43" ht="14.5">
      <c r="A932" s="117"/>
      <c r="B932" s="201"/>
      <c r="C932" s="209"/>
      <c r="D932" s="210"/>
      <c r="E932" s="131"/>
      <c r="F932" s="132"/>
      <c r="G932" s="131"/>
      <c r="H932" s="117"/>
      <c r="I932" s="201"/>
      <c r="J932" s="201"/>
      <c r="K932" s="202"/>
      <c r="L932" s="202"/>
      <c r="M932" s="202"/>
      <c r="N932" s="201"/>
      <c r="O932" s="201"/>
      <c r="P932" s="202"/>
      <c r="Q932" s="202"/>
      <c r="R932" s="207"/>
      <c r="S932" s="204" t="e">
        <f>_xlfn.LET(
_xlpm.ausLJ,_xlfn.XLOOKUP(MitarbeiterFTE[[#This Row],[Name]]&amp;"|"&amp;MitarbeiterFTE[[#This Row],[Jahr]]&amp;"|"&amp;MitarbeiterFTE[[#This Row],[Monat]],#REF!,#REF!,"not found",0,1),
IF(_xlpm.ausLJ="not found","input missing",_xlpm.ausLJ))</f>
        <v>#REF!</v>
      </c>
      <c r="T932" s="204" t="e">
        <f>_xlfn.LET(
_xlpm.ausLJ,_xlfn.XLOOKUP(MitarbeiterFTE[[#This Row],[Name]]&amp;"|"&amp;MitarbeiterFTE[[#This Row],[Jahr]]&amp;"|"&amp;MitarbeiterFTE[[#This Row],[Monat]],#REF!,#REF!,"not found",0,1),
IF(_xlpm.ausLJ="not found","input missing",_xlpm.ausLJ))</f>
        <v>#REF!</v>
      </c>
      <c r="U932" s="205"/>
      <c r="V932" s="40" t="str" cm="1">
        <f t="array" ref="V9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2" s="15" t="str">
        <f>_xlfn.LET(_xlpm.var,MitarbeiterFTE[[#This Row],[Name]]&amp;"|"&amp;MitarbeiterFTE[[#This Row],[Vorhaben]]&amp;"|"&amp;MitarbeiterFTE[[#This Row],[Monat]]&amp;"|"&amp;MitarbeiterFTE[[#This Row],[Jahr]], IF(_xlpm.var="|||","input missing",_xlpm.var))</f>
        <v>input missing</v>
      </c>
      <c r="AB932" s="15" t="e">
        <f>_xlfn.LET(
_xlpm.start,DATE(MitarbeiterFTE[[#This Row],[Jahr]],MitarbeiterFTE[[#This Row],[Monat]],1),
_xlpm.end,EOMONTH(_xlpm.start,0),
NETWORKDAYS(_xlpm.start,_xlpm.end))</f>
        <v>#NUM!</v>
      </c>
      <c r="AC932" s="318" t="e">
        <f>MitarbeiterFTE[[#This Row],[BWD]]-MitarbeiterFTE[[#This Row],[Sum Abwesend]]</f>
        <v>#NUM!</v>
      </c>
      <c r="AD932" s="318">
        <f>SUMIFS(MitarbeiterFTE[BWD],MitarbeiterFTE[Jahr],MitarbeiterFTE[[#This Row],[Jahr]],MitarbeiterFTE[Name],MitarbeiterFTE[[#This Row],[Name]])</f>
        <v>0</v>
      </c>
      <c r="AE932" s="318">
        <f>SUMIFS(MitarbeiterFTE[NWD],MitarbeiterFTE[Jahr],MitarbeiterFTE[[#This Row],[Jahr]],MitarbeiterFTE[Name],MitarbeiterFTE[[#This Row],[Name]])</f>
        <v>0</v>
      </c>
      <c r="AF932" s="15" t="str">
        <f>IF(MitarbeiterFTE[[#This Row],[HS]]="ja",2,IF(MitarbeiterFTE[[#This Row],[Tech]]="ja",1,IF(MitarbeiterFTE[[#This Row],[Sonst]]="ja",0,"input missing")))</f>
        <v>input missing</v>
      </c>
      <c r="AG932" s="130"/>
      <c r="AH932" s="117"/>
      <c r="AI932" s="408"/>
      <c r="AJ932" s="202"/>
      <c r="AK932" s="412"/>
      <c r="AL932" s="15" cm="1">
        <f t="array" ref="AL9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2" s="15" t="str">
        <f>IF(Table6[[#This Row],[FT/WE]]=2,"",Table6[[#This Row],[Name]]&amp;Table6[[#This Row],[Tag]])</f>
        <v/>
      </c>
      <c r="AN932" s="117"/>
      <c r="AP932" s="14" t="str">
        <f t="shared" si="30"/>
        <v/>
      </c>
      <c r="AQ932" s="14" t="str">
        <f t="shared" si="31"/>
        <v/>
      </c>
    </row>
    <row r="933" spans="1:43" ht="14.5">
      <c r="A933" s="117"/>
      <c r="B933" s="201"/>
      <c r="C933" s="209"/>
      <c r="D933" s="210"/>
      <c r="E933" s="131"/>
      <c r="F933" s="132"/>
      <c r="G933" s="131"/>
      <c r="H933" s="117"/>
      <c r="I933" s="201"/>
      <c r="J933" s="201"/>
      <c r="K933" s="202"/>
      <c r="L933" s="202"/>
      <c r="M933" s="202"/>
      <c r="N933" s="201"/>
      <c r="O933" s="201"/>
      <c r="P933" s="202"/>
      <c r="Q933" s="202"/>
      <c r="R933" s="207"/>
      <c r="S933" s="204" t="e">
        <f>_xlfn.LET(
_xlpm.ausLJ,_xlfn.XLOOKUP(MitarbeiterFTE[[#This Row],[Name]]&amp;"|"&amp;MitarbeiterFTE[[#This Row],[Jahr]]&amp;"|"&amp;MitarbeiterFTE[[#This Row],[Monat]],#REF!,#REF!,"not found",0,1),
IF(_xlpm.ausLJ="not found","input missing",_xlpm.ausLJ))</f>
        <v>#REF!</v>
      </c>
      <c r="T933" s="204" t="e">
        <f>_xlfn.LET(
_xlpm.ausLJ,_xlfn.XLOOKUP(MitarbeiterFTE[[#This Row],[Name]]&amp;"|"&amp;MitarbeiterFTE[[#This Row],[Jahr]]&amp;"|"&amp;MitarbeiterFTE[[#This Row],[Monat]],#REF!,#REF!,"not found",0,1),
IF(_xlpm.ausLJ="not found","input missing",_xlpm.ausLJ))</f>
        <v>#REF!</v>
      </c>
      <c r="U933" s="205"/>
      <c r="V933" s="40" t="str" cm="1">
        <f t="array" ref="V9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3" s="15" t="str">
        <f>_xlfn.LET(_xlpm.var,MitarbeiterFTE[[#This Row],[Name]]&amp;"|"&amp;MitarbeiterFTE[[#This Row],[Vorhaben]]&amp;"|"&amp;MitarbeiterFTE[[#This Row],[Monat]]&amp;"|"&amp;MitarbeiterFTE[[#This Row],[Jahr]], IF(_xlpm.var="|||","input missing",_xlpm.var))</f>
        <v>input missing</v>
      </c>
      <c r="AB933" s="15" t="e">
        <f>_xlfn.LET(
_xlpm.start,DATE(MitarbeiterFTE[[#This Row],[Jahr]],MitarbeiterFTE[[#This Row],[Monat]],1),
_xlpm.end,EOMONTH(_xlpm.start,0),
NETWORKDAYS(_xlpm.start,_xlpm.end))</f>
        <v>#NUM!</v>
      </c>
      <c r="AC933" s="318" t="e">
        <f>MitarbeiterFTE[[#This Row],[BWD]]-MitarbeiterFTE[[#This Row],[Sum Abwesend]]</f>
        <v>#NUM!</v>
      </c>
      <c r="AD933" s="318">
        <f>SUMIFS(MitarbeiterFTE[BWD],MitarbeiterFTE[Jahr],MitarbeiterFTE[[#This Row],[Jahr]],MitarbeiterFTE[Name],MitarbeiterFTE[[#This Row],[Name]])</f>
        <v>0</v>
      </c>
      <c r="AE933" s="318">
        <f>SUMIFS(MitarbeiterFTE[NWD],MitarbeiterFTE[Jahr],MitarbeiterFTE[[#This Row],[Jahr]],MitarbeiterFTE[Name],MitarbeiterFTE[[#This Row],[Name]])</f>
        <v>0</v>
      </c>
      <c r="AF933" s="15" t="str">
        <f>IF(MitarbeiterFTE[[#This Row],[HS]]="ja",2,IF(MitarbeiterFTE[[#This Row],[Tech]]="ja",1,IF(MitarbeiterFTE[[#This Row],[Sonst]]="ja",0,"input missing")))</f>
        <v>input missing</v>
      </c>
      <c r="AG933" s="130"/>
      <c r="AH933" s="117"/>
      <c r="AI933" s="408"/>
      <c r="AJ933" s="202"/>
      <c r="AK933" s="412"/>
      <c r="AL933" s="15" cm="1">
        <f t="array" ref="AL9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3" s="15" t="str">
        <f>IF(Table6[[#This Row],[FT/WE]]=2,"",Table6[[#This Row],[Name]]&amp;Table6[[#This Row],[Tag]])</f>
        <v/>
      </c>
      <c r="AN933" s="117"/>
      <c r="AP933" s="14" t="str">
        <f t="shared" si="30"/>
        <v/>
      </c>
      <c r="AQ933" s="14" t="str">
        <f t="shared" si="31"/>
        <v/>
      </c>
    </row>
    <row r="934" spans="1:43" ht="14.5">
      <c r="A934" s="117"/>
      <c r="B934" s="201"/>
      <c r="C934" s="209"/>
      <c r="D934" s="210"/>
      <c r="E934" s="131"/>
      <c r="F934" s="132"/>
      <c r="G934" s="131"/>
      <c r="H934" s="117"/>
      <c r="I934" s="201"/>
      <c r="J934" s="201"/>
      <c r="K934" s="202"/>
      <c r="L934" s="202"/>
      <c r="M934" s="202"/>
      <c r="N934" s="201"/>
      <c r="O934" s="201"/>
      <c r="P934" s="202"/>
      <c r="Q934" s="202"/>
      <c r="R934" s="207"/>
      <c r="S934" s="204" t="e">
        <f>_xlfn.LET(
_xlpm.ausLJ,_xlfn.XLOOKUP(MitarbeiterFTE[[#This Row],[Name]]&amp;"|"&amp;MitarbeiterFTE[[#This Row],[Jahr]]&amp;"|"&amp;MitarbeiterFTE[[#This Row],[Monat]],#REF!,#REF!,"not found",0,1),
IF(_xlpm.ausLJ="not found","input missing",_xlpm.ausLJ))</f>
        <v>#REF!</v>
      </c>
      <c r="T934" s="204" t="e">
        <f>_xlfn.LET(
_xlpm.ausLJ,_xlfn.XLOOKUP(MitarbeiterFTE[[#This Row],[Name]]&amp;"|"&amp;MitarbeiterFTE[[#This Row],[Jahr]]&amp;"|"&amp;MitarbeiterFTE[[#This Row],[Monat]],#REF!,#REF!,"not found",0,1),
IF(_xlpm.ausLJ="not found","input missing",_xlpm.ausLJ))</f>
        <v>#REF!</v>
      </c>
      <c r="U934" s="205"/>
      <c r="V934" s="40" t="str" cm="1">
        <f t="array" ref="V9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4" s="15" t="str">
        <f>_xlfn.LET(_xlpm.var,MitarbeiterFTE[[#This Row],[Name]]&amp;"|"&amp;MitarbeiterFTE[[#This Row],[Vorhaben]]&amp;"|"&amp;MitarbeiterFTE[[#This Row],[Monat]]&amp;"|"&amp;MitarbeiterFTE[[#This Row],[Jahr]], IF(_xlpm.var="|||","input missing",_xlpm.var))</f>
        <v>input missing</v>
      </c>
      <c r="AB934" s="15" t="e">
        <f>_xlfn.LET(
_xlpm.start,DATE(MitarbeiterFTE[[#This Row],[Jahr]],MitarbeiterFTE[[#This Row],[Monat]],1),
_xlpm.end,EOMONTH(_xlpm.start,0),
NETWORKDAYS(_xlpm.start,_xlpm.end))</f>
        <v>#NUM!</v>
      </c>
      <c r="AC934" s="318" t="e">
        <f>MitarbeiterFTE[[#This Row],[BWD]]-MitarbeiterFTE[[#This Row],[Sum Abwesend]]</f>
        <v>#NUM!</v>
      </c>
      <c r="AD934" s="318">
        <f>SUMIFS(MitarbeiterFTE[BWD],MitarbeiterFTE[Jahr],MitarbeiterFTE[[#This Row],[Jahr]],MitarbeiterFTE[Name],MitarbeiterFTE[[#This Row],[Name]])</f>
        <v>0</v>
      </c>
      <c r="AE934" s="318">
        <f>SUMIFS(MitarbeiterFTE[NWD],MitarbeiterFTE[Jahr],MitarbeiterFTE[[#This Row],[Jahr]],MitarbeiterFTE[Name],MitarbeiterFTE[[#This Row],[Name]])</f>
        <v>0</v>
      </c>
      <c r="AF934" s="15" t="str">
        <f>IF(MitarbeiterFTE[[#This Row],[HS]]="ja",2,IF(MitarbeiterFTE[[#This Row],[Tech]]="ja",1,IF(MitarbeiterFTE[[#This Row],[Sonst]]="ja",0,"input missing")))</f>
        <v>input missing</v>
      </c>
      <c r="AG934" s="130"/>
      <c r="AH934" s="117"/>
      <c r="AI934" s="408"/>
      <c r="AJ934" s="202"/>
      <c r="AK934" s="412"/>
      <c r="AL934" s="15" cm="1">
        <f t="array" ref="AL9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4" s="15" t="str">
        <f>IF(Table6[[#This Row],[FT/WE]]=2,"",Table6[[#This Row],[Name]]&amp;Table6[[#This Row],[Tag]])</f>
        <v/>
      </c>
      <c r="AN934" s="117"/>
      <c r="AP934" s="14" t="str">
        <f t="shared" si="30"/>
        <v/>
      </c>
      <c r="AQ934" s="14" t="str">
        <f t="shared" si="31"/>
        <v/>
      </c>
    </row>
    <row r="935" spans="1:43" ht="14.5">
      <c r="A935" s="117"/>
      <c r="B935" s="201"/>
      <c r="C935" s="209"/>
      <c r="D935" s="210"/>
      <c r="E935" s="131"/>
      <c r="F935" s="132"/>
      <c r="G935" s="131"/>
      <c r="H935" s="117"/>
      <c r="I935" s="201"/>
      <c r="J935" s="201"/>
      <c r="K935" s="202"/>
      <c r="L935" s="202"/>
      <c r="M935" s="202"/>
      <c r="N935" s="201"/>
      <c r="O935" s="201"/>
      <c r="P935" s="202"/>
      <c r="Q935" s="202"/>
      <c r="R935" s="207"/>
      <c r="S935" s="204" t="e">
        <f>_xlfn.LET(
_xlpm.ausLJ,_xlfn.XLOOKUP(MitarbeiterFTE[[#This Row],[Name]]&amp;"|"&amp;MitarbeiterFTE[[#This Row],[Jahr]]&amp;"|"&amp;MitarbeiterFTE[[#This Row],[Monat]],#REF!,#REF!,"not found",0,1),
IF(_xlpm.ausLJ="not found","input missing",_xlpm.ausLJ))</f>
        <v>#REF!</v>
      </c>
      <c r="T935" s="204" t="e">
        <f>_xlfn.LET(
_xlpm.ausLJ,_xlfn.XLOOKUP(MitarbeiterFTE[[#This Row],[Name]]&amp;"|"&amp;MitarbeiterFTE[[#This Row],[Jahr]]&amp;"|"&amp;MitarbeiterFTE[[#This Row],[Monat]],#REF!,#REF!,"not found",0,1),
IF(_xlpm.ausLJ="not found","input missing",_xlpm.ausLJ))</f>
        <v>#REF!</v>
      </c>
      <c r="U935" s="205"/>
      <c r="V935" s="40" t="str" cm="1">
        <f t="array" ref="V9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5" s="15" t="str">
        <f>_xlfn.LET(_xlpm.var,MitarbeiterFTE[[#This Row],[Name]]&amp;"|"&amp;MitarbeiterFTE[[#This Row],[Vorhaben]]&amp;"|"&amp;MitarbeiterFTE[[#This Row],[Monat]]&amp;"|"&amp;MitarbeiterFTE[[#This Row],[Jahr]], IF(_xlpm.var="|||","input missing",_xlpm.var))</f>
        <v>input missing</v>
      </c>
      <c r="AB935" s="15" t="e">
        <f>_xlfn.LET(
_xlpm.start,DATE(MitarbeiterFTE[[#This Row],[Jahr]],MitarbeiterFTE[[#This Row],[Monat]],1),
_xlpm.end,EOMONTH(_xlpm.start,0),
NETWORKDAYS(_xlpm.start,_xlpm.end))</f>
        <v>#NUM!</v>
      </c>
      <c r="AC935" s="318" t="e">
        <f>MitarbeiterFTE[[#This Row],[BWD]]-MitarbeiterFTE[[#This Row],[Sum Abwesend]]</f>
        <v>#NUM!</v>
      </c>
      <c r="AD935" s="318">
        <f>SUMIFS(MitarbeiterFTE[BWD],MitarbeiterFTE[Jahr],MitarbeiterFTE[[#This Row],[Jahr]],MitarbeiterFTE[Name],MitarbeiterFTE[[#This Row],[Name]])</f>
        <v>0</v>
      </c>
      <c r="AE935" s="318">
        <f>SUMIFS(MitarbeiterFTE[NWD],MitarbeiterFTE[Jahr],MitarbeiterFTE[[#This Row],[Jahr]],MitarbeiterFTE[Name],MitarbeiterFTE[[#This Row],[Name]])</f>
        <v>0</v>
      </c>
      <c r="AF935" s="15" t="str">
        <f>IF(MitarbeiterFTE[[#This Row],[HS]]="ja",2,IF(MitarbeiterFTE[[#This Row],[Tech]]="ja",1,IF(MitarbeiterFTE[[#This Row],[Sonst]]="ja",0,"input missing")))</f>
        <v>input missing</v>
      </c>
      <c r="AG935" s="130"/>
      <c r="AH935" s="117"/>
      <c r="AI935" s="408"/>
      <c r="AJ935" s="202"/>
      <c r="AK935" s="412"/>
      <c r="AL935" s="15" cm="1">
        <f t="array" ref="AL9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5" s="15" t="str">
        <f>IF(Table6[[#This Row],[FT/WE]]=2,"",Table6[[#This Row],[Name]]&amp;Table6[[#This Row],[Tag]])</f>
        <v/>
      </c>
      <c r="AN935" s="117"/>
      <c r="AP935" s="14" t="str">
        <f t="shared" si="30"/>
        <v/>
      </c>
      <c r="AQ935" s="14" t="str">
        <f t="shared" si="31"/>
        <v/>
      </c>
    </row>
    <row r="936" spans="1:43" ht="14.5">
      <c r="A936" s="117"/>
      <c r="B936" s="201"/>
      <c r="C936" s="209"/>
      <c r="D936" s="210"/>
      <c r="E936" s="131"/>
      <c r="F936" s="132"/>
      <c r="G936" s="131"/>
      <c r="H936" s="117"/>
      <c r="I936" s="201"/>
      <c r="J936" s="201"/>
      <c r="K936" s="202"/>
      <c r="L936" s="202"/>
      <c r="M936" s="202"/>
      <c r="N936" s="201"/>
      <c r="O936" s="201"/>
      <c r="P936" s="202"/>
      <c r="Q936" s="202"/>
      <c r="R936" s="207"/>
      <c r="S936" s="204" t="e">
        <f>_xlfn.LET(
_xlpm.ausLJ,_xlfn.XLOOKUP(MitarbeiterFTE[[#This Row],[Name]]&amp;"|"&amp;MitarbeiterFTE[[#This Row],[Jahr]]&amp;"|"&amp;MitarbeiterFTE[[#This Row],[Monat]],#REF!,#REF!,"not found",0,1),
IF(_xlpm.ausLJ="not found","input missing",_xlpm.ausLJ))</f>
        <v>#REF!</v>
      </c>
      <c r="T936" s="204" t="e">
        <f>_xlfn.LET(
_xlpm.ausLJ,_xlfn.XLOOKUP(MitarbeiterFTE[[#This Row],[Name]]&amp;"|"&amp;MitarbeiterFTE[[#This Row],[Jahr]]&amp;"|"&amp;MitarbeiterFTE[[#This Row],[Monat]],#REF!,#REF!,"not found",0,1),
IF(_xlpm.ausLJ="not found","input missing",_xlpm.ausLJ))</f>
        <v>#REF!</v>
      </c>
      <c r="U936" s="205"/>
      <c r="V936" s="40" t="str" cm="1">
        <f t="array" ref="V9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6" s="15" t="str">
        <f>_xlfn.LET(_xlpm.var,MitarbeiterFTE[[#This Row],[Name]]&amp;"|"&amp;MitarbeiterFTE[[#This Row],[Vorhaben]]&amp;"|"&amp;MitarbeiterFTE[[#This Row],[Monat]]&amp;"|"&amp;MitarbeiterFTE[[#This Row],[Jahr]], IF(_xlpm.var="|||","input missing",_xlpm.var))</f>
        <v>input missing</v>
      </c>
      <c r="AB936" s="15" t="e">
        <f>_xlfn.LET(
_xlpm.start,DATE(MitarbeiterFTE[[#This Row],[Jahr]],MitarbeiterFTE[[#This Row],[Monat]],1),
_xlpm.end,EOMONTH(_xlpm.start,0),
NETWORKDAYS(_xlpm.start,_xlpm.end))</f>
        <v>#NUM!</v>
      </c>
      <c r="AC936" s="318" t="e">
        <f>MitarbeiterFTE[[#This Row],[BWD]]-MitarbeiterFTE[[#This Row],[Sum Abwesend]]</f>
        <v>#NUM!</v>
      </c>
      <c r="AD936" s="318">
        <f>SUMIFS(MitarbeiterFTE[BWD],MitarbeiterFTE[Jahr],MitarbeiterFTE[[#This Row],[Jahr]],MitarbeiterFTE[Name],MitarbeiterFTE[[#This Row],[Name]])</f>
        <v>0</v>
      </c>
      <c r="AE936" s="318">
        <f>SUMIFS(MitarbeiterFTE[NWD],MitarbeiterFTE[Jahr],MitarbeiterFTE[[#This Row],[Jahr]],MitarbeiterFTE[Name],MitarbeiterFTE[[#This Row],[Name]])</f>
        <v>0</v>
      </c>
      <c r="AF936" s="15" t="str">
        <f>IF(MitarbeiterFTE[[#This Row],[HS]]="ja",2,IF(MitarbeiterFTE[[#This Row],[Tech]]="ja",1,IF(MitarbeiterFTE[[#This Row],[Sonst]]="ja",0,"input missing")))</f>
        <v>input missing</v>
      </c>
      <c r="AG936" s="130"/>
      <c r="AH936" s="117"/>
      <c r="AI936" s="408"/>
      <c r="AJ936" s="202"/>
      <c r="AK936" s="412"/>
      <c r="AL936" s="15" cm="1">
        <f t="array" ref="AL9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6" s="15" t="str">
        <f>IF(Table6[[#This Row],[FT/WE]]=2,"",Table6[[#This Row],[Name]]&amp;Table6[[#This Row],[Tag]])</f>
        <v/>
      </c>
      <c r="AN936" s="117"/>
      <c r="AP936" s="14" t="str">
        <f t="shared" si="30"/>
        <v/>
      </c>
      <c r="AQ936" s="14" t="str">
        <f t="shared" si="31"/>
        <v/>
      </c>
    </row>
    <row r="937" spans="1:43" ht="14.5">
      <c r="A937" s="117"/>
      <c r="B937" s="201"/>
      <c r="C937" s="209"/>
      <c r="D937" s="210"/>
      <c r="E937" s="131"/>
      <c r="F937" s="132"/>
      <c r="G937" s="131"/>
      <c r="H937" s="117"/>
      <c r="I937" s="201"/>
      <c r="J937" s="201"/>
      <c r="K937" s="202"/>
      <c r="L937" s="202"/>
      <c r="M937" s="202"/>
      <c r="N937" s="201"/>
      <c r="O937" s="201"/>
      <c r="P937" s="202"/>
      <c r="Q937" s="202"/>
      <c r="R937" s="207"/>
      <c r="S937" s="204" t="e">
        <f>_xlfn.LET(
_xlpm.ausLJ,_xlfn.XLOOKUP(MitarbeiterFTE[[#This Row],[Name]]&amp;"|"&amp;MitarbeiterFTE[[#This Row],[Jahr]]&amp;"|"&amp;MitarbeiterFTE[[#This Row],[Monat]],#REF!,#REF!,"not found",0,1),
IF(_xlpm.ausLJ="not found","input missing",_xlpm.ausLJ))</f>
        <v>#REF!</v>
      </c>
      <c r="T937" s="204" t="e">
        <f>_xlfn.LET(
_xlpm.ausLJ,_xlfn.XLOOKUP(MitarbeiterFTE[[#This Row],[Name]]&amp;"|"&amp;MitarbeiterFTE[[#This Row],[Jahr]]&amp;"|"&amp;MitarbeiterFTE[[#This Row],[Monat]],#REF!,#REF!,"not found",0,1),
IF(_xlpm.ausLJ="not found","input missing",_xlpm.ausLJ))</f>
        <v>#REF!</v>
      </c>
      <c r="U937" s="205"/>
      <c r="V937" s="40" t="str" cm="1">
        <f t="array" ref="V9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7" s="15" t="str">
        <f>_xlfn.LET(_xlpm.var,MitarbeiterFTE[[#This Row],[Name]]&amp;"|"&amp;MitarbeiterFTE[[#This Row],[Vorhaben]]&amp;"|"&amp;MitarbeiterFTE[[#This Row],[Monat]]&amp;"|"&amp;MitarbeiterFTE[[#This Row],[Jahr]], IF(_xlpm.var="|||","input missing",_xlpm.var))</f>
        <v>input missing</v>
      </c>
      <c r="AB937" s="15" t="e">
        <f>_xlfn.LET(
_xlpm.start,DATE(MitarbeiterFTE[[#This Row],[Jahr]],MitarbeiterFTE[[#This Row],[Monat]],1),
_xlpm.end,EOMONTH(_xlpm.start,0),
NETWORKDAYS(_xlpm.start,_xlpm.end))</f>
        <v>#NUM!</v>
      </c>
      <c r="AC937" s="318" t="e">
        <f>MitarbeiterFTE[[#This Row],[BWD]]-MitarbeiterFTE[[#This Row],[Sum Abwesend]]</f>
        <v>#NUM!</v>
      </c>
      <c r="AD937" s="318">
        <f>SUMIFS(MitarbeiterFTE[BWD],MitarbeiterFTE[Jahr],MitarbeiterFTE[[#This Row],[Jahr]],MitarbeiterFTE[Name],MitarbeiterFTE[[#This Row],[Name]])</f>
        <v>0</v>
      </c>
      <c r="AE937" s="318">
        <f>SUMIFS(MitarbeiterFTE[NWD],MitarbeiterFTE[Jahr],MitarbeiterFTE[[#This Row],[Jahr]],MitarbeiterFTE[Name],MitarbeiterFTE[[#This Row],[Name]])</f>
        <v>0</v>
      </c>
      <c r="AF937" s="15" t="str">
        <f>IF(MitarbeiterFTE[[#This Row],[HS]]="ja",2,IF(MitarbeiterFTE[[#This Row],[Tech]]="ja",1,IF(MitarbeiterFTE[[#This Row],[Sonst]]="ja",0,"input missing")))</f>
        <v>input missing</v>
      </c>
      <c r="AG937" s="130"/>
      <c r="AH937" s="117"/>
      <c r="AI937" s="408"/>
      <c r="AJ937" s="202"/>
      <c r="AK937" s="412"/>
      <c r="AL937" s="15" cm="1">
        <f t="array" ref="AL9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7" s="15" t="str">
        <f>IF(Table6[[#This Row],[FT/WE]]=2,"",Table6[[#This Row],[Name]]&amp;Table6[[#This Row],[Tag]])</f>
        <v/>
      </c>
      <c r="AN937" s="117"/>
      <c r="AP937" s="14" t="str">
        <f t="shared" si="30"/>
        <v/>
      </c>
      <c r="AQ937" s="14" t="str">
        <f t="shared" si="31"/>
        <v/>
      </c>
    </row>
    <row r="938" spans="1:43" ht="14.5">
      <c r="A938" s="117"/>
      <c r="B938" s="201"/>
      <c r="C938" s="209"/>
      <c r="D938" s="210"/>
      <c r="E938" s="131"/>
      <c r="F938" s="132"/>
      <c r="G938" s="131"/>
      <c r="H938" s="117"/>
      <c r="I938" s="201"/>
      <c r="J938" s="201"/>
      <c r="K938" s="202"/>
      <c r="L938" s="202"/>
      <c r="M938" s="202"/>
      <c r="N938" s="201"/>
      <c r="O938" s="201"/>
      <c r="P938" s="202"/>
      <c r="Q938" s="202"/>
      <c r="R938" s="207"/>
      <c r="S938" s="204" t="e">
        <f>_xlfn.LET(
_xlpm.ausLJ,_xlfn.XLOOKUP(MitarbeiterFTE[[#This Row],[Name]]&amp;"|"&amp;MitarbeiterFTE[[#This Row],[Jahr]]&amp;"|"&amp;MitarbeiterFTE[[#This Row],[Monat]],#REF!,#REF!,"not found",0,1),
IF(_xlpm.ausLJ="not found","input missing",_xlpm.ausLJ))</f>
        <v>#REF!</v>
      </c>
      <c r="T938" s="204" t="e">
        <f>_xlfn.LET(
_xlpm.ausLJ,_xlfn.XLOOKUP(MitarbeiterFTE[[#This Row],[Name]]&amp;"|"&amp;MitarbeiterFTE[[#This Row],[Jahr]]&amp;"|"&amp;MitarbeiterFTE[[#This Row],[Monat]],#REF!,#REF!,"not found",0,1),
IF(_xlpm.ausLJ="not found","input missing",_xlpm.ausLJ))</f>
        <v>#REF!</v>
      </c>
      <c r="U938" s="205"/>
      <c r="V938" s="40" t="str" cm="1">
        <f t="array" ref="V9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8" s="15" t="str">
        <f>_xlfn.LET(_xlpm.var,MitarbeiterFTE[[#This Row],[Name]]&amp;"|"&amp;MitarbeiterFTE[[#This Row],[Vorhaben]]&amp;"|"&amp;MitarbeiterFTE[[#This Row],[Monat]]&amp;"|"&amp;MitarbeiterFTE[[#This Row],[Jahr]], IF(_xlpm.var="|||","input missing",_xlpm.var))</f>
        <v>input missing</v>
      </c>
      <c r="AB938" s="15" t="e">
        <f>_xlfn.LET(
_xlpm.start,DATE(MitarbeiterFTE[[#This Row],[Jahr]],MitarbeiterFTE[[#This Row],[Monat]],1),
_xlpm.end,EOMONTH(_xlpm.start,0),
NETWORKDAYS(_xlpm.start,_xlpm.end))</f>
        <v>#NUM!</v>
      </c>
      <c r="AC938" s="318" t="e">
        <f>MitarbeiterFTE[[#This Row],[BWD]]-MitarbeiterFTE[[#This Row],[Sum Abwesend]]</f>
        <v>#NUM!</v>
      </c>
      <c r="AD938" s="318">
        <f>SUMIFS(MitarbeiterFTE[BWD],MitarbeiterFTE[Jahr],MitarbeiterFTE[[#This Row],[Jahr]],MitarbeiterFTE[Name],MitarbeiterFTE[[#This Row],[Name]])</f>
        <v>0</v>
      </c>
      <c r="AE938" s="318">
        <f>SUMIFS(MitarbeiterFTE[NWD],MitarbeiterFTE[Jahr],MitarbeiterFTE[[#This Row],[Jahr]],MitarbeiterFTE[Name],MitarbeiterFTE[[#This Row],[Name]])</f>
        <v>0</v>
      </c>
      <c r="AF938" s="15" t="str">
        <f>IF(MitarbeiterFTE[[#This Row],[HS]]="ja",2,IF(MitarbeiterFTE[[#This Row],[Tech]]="ja",1,IF(MitarbeiterFTE[[#This Row],[Sonst]]="ja",0,"input missing")))</f>
        <v>input missing</v>
      </c>
      <c r="AG938" s="130"/>
      <c r="AH938" s="117"/>
      <c r="AI938" s="408"/>
      <c r="AJ938" s="202"/>
      <c r="AK938" s="412"/>
      <c r="AL938" s="15" cm="1">
        <f t="array" ref="AL9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8" s="15" t="str">
        <f>IF(Table6[[#This Row],[FT/WE]]=2,"",Table6[[#This Row],[Name]]&amp;Table6[[#This Row],[Tag]])</f>
        <v/>
      </c>
      <c r="AN938" s="117"/>
      <c r="AP938" s="14" t="str">
        <f t="shared" si="30"/>
        <v/>
      </c>
      <c r="AQ938" s="14" t="str">
        <f t="shared" si="31"/>
        <v/>
      </c>
    </row>
    <row r="939" spans="1:43" ht="14.5">
      <c r="A939" s="117"/>
      <c r="B939" s="201"/>
      <c r="C939" s="209"/>
      <c r="D939" s="210"/>
      <c r="E939" s="131"/>
      <c r="F939" s="132"/>
      <c r="G939" s="131"/>
      <c r="H939" s="117"/>
      <c r="I939" s="201"/>
      <c r="J939" s="201"/>
      <c r="K939" s="202"/>
      <c r="L939" s="202"/>
      <c r="M939" s="202"/>
      <c r="N939" s="201"/>
      <c r="O939" s="201"/>
      <c r="P939" s="202"/>
      <c r="Q939" s="202"/>
      <c r="R939" s="207"/>
      <c r="S939" s="204" t="e">
        <f>_xlfn.LET(
_xlpm.ausLJ,_xlfn.XLOOKUP(MitarbeiterFTE[[#This Row],[Name]]&amp;"|"&amp;MitarbeiterFTE[[#This Row],[Jahr]]&amp;"|"&amp;MitarbeiterFTE[[#This Row],[Monat]],#REF!,#REF!,"not found",0,1),
IF(_xlpm.ausLJ="not found","input missing",_xlpm.ausLJ))</f>
        <v>#REF!</v>
      </c>
      <c r="T939" s="204" t="e">
        <f>_xlfn.LET(
_xlpm.ausLJ,_xlfn.XLOOKUP(MitarbeiterFTE[[#This Row],[Name]]&amp;"|"&amp;MitarbeiterFTE[[#This Row],[Jahr]]&amp;"|"&amp;MitarbeiterFTE[[#This Row],[Monat]],#REF!,#REF!,"not found",0,1),
IF(_xlpm.ausLJ="not found","input missing",_xlpm.ausLJ))</f>
        <v>#REF!</v>
      </c>
      <c r="U939" s="205"/>
      <c r="V939" s="40" t="str" cm="1">
        <f t="array" ref="V9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39" s="15" t="str">
        <f>_xlfn.LET(_xlpm.var,MitarbeiterFTE[[#This Row],[Name]]&amp;"|"&amp;MitarbeiterFTE[[#This Row],[Vorhaben]]&amp;"|"&amp;MitarbeiterFTE[[#This Row],[Monat]]&amp;"|"&amp;MitarbeiterFTE[[#This Row],[Jahr]], IF(_xlpm.var="|||","input missing",_xlpm.var))</f>
        <v>input missing</v>
      </c>
      <c r="AB939" s="15" t="e">
        <f>_xlfn.LET(
_xlpm.start,DATE(MitarbeiterFTE[[#This Row],[Jahr]],MitarbeiterFTE[[#This Row],[Monat]],1),
_xlpm.end,EOMONTH(_xlpm.start,0),
NETWORKDAYS(_xlpm.start,_xlpm.end))</f>
        <v>#NUM!</v>
      </c>
      <c r="AC939" s="318" t="e">
        <f>MitarbeiterFTE[[#This Row],[BWD]]-MitarbeiterFTE[[#This Row],[Sum Abwesend]]</f>
        <v>#NUM!</v>
      </c>
      <c r="AD939" s="318">
        <f>SUMIFS(MitarbeiterFTE[BWD],MitarbeiterFTE[Jahr],MitarbeiterFTE[[#This Row],[Jahr]],MitarbeiterFTE[Name],MitarbeiterFTE[[#This Row],[Name]])</f>
        <v>0</v>
      </c>
      <c r="AE939" s="318">
        <f>SUMIFS(MitarbeiterFTE[NWD],MitarbeiterFTE[Jahr],MitarbeiterFTE[[#This Row],[Jahr]],MitarbeiterFTE[Name],MitarbeiterFTE[[#This Row],[Name]])</f>
        <v>0</v>
      </c>
      <c r="AF939" s="15" t="str">
        <f>IF(MitarbeiterFTE[[#This Row],[HS]]="ja",2,IF(MitarbeiterFTE[[#This Row],[Tech]]="ja",1,IF(MitarbeiterFTE[[#This Row],[Sonst]]="ja",0,"input missing")))</f>
        <v>input missing</v>
      </c>
      <c r="AG939" s="130"/>
      <c r="AH939" s="117"/>
      <c r="AI939" s="408"/>
      <c r="AJ939" s="202"/>
      <c r="AK939" s="412"/>
      <c r="AL939" s="15" cm="1">
        <f t="array" ref="AL9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39" s="15" t="str">
        <f>IF(Table6[[#This Row],[FT/WE]]=2,"",Table6[[#This Row],[Name]]&amp;Table6[[#This Row],[Tag]])</f>
        <v/>
      </c>
      <c r="AN939" s="117"/>
      <c r="AP939" s="14" t="str">
        <f t="shared" si="30"/>
        <v/>
      </c>
      <c r="AQ939" s="14" t="str">
        <f t="shared" si="31"/>
        <v/>
      </c>
    </row>
    <row r="940" spans="1:43" ht="14.5">
      <c r="A940" s="117"/>
      <c r="B940" s="201"/>
      <c r="C940" s="209"/>
      <c r="D940" s="210"/>
      <c r="E940" s="131"/>
      <c r="F940" s="132"/>
      <c r="G940" s="131"/>
      <c r="H940" s="117"/>
      <c r="I940" s="201"/>
      <c r="J940" s="201"/>
      <c r="K940" s="202"/>
      <c r="L940" s="202"/>
      <c r="M940" s="202"/>
      <c r="N940" s="201"/>
      <c r="O940" s="201"/>
      <c r="P940" s="202"/>
      <c r="Q940" s="202"/>
      <c r="R940" s="207"/>
      <c r="S940" s="204" t="e">
        <f>_xlfn.LET(
_xlpm.ausLJ,_xlfn.XLOOKUP(MitarbeiterFTE[[#This Row],[Name]]&amp;"|"&amp;MitarbeiterFTE[[#This Row],[Jahr]]&amp;"|"&amp;MitarbeiterFTE[[#This Row],[Monat]],#REF!,#REF!,"not found",0,1),
IF(_xlpm.ausLJ="not found","input missing",_xlpm.ausLJ))</f>
        <v>#REF!</v>
      </c>
      <c r="T940" s="204" t="e">
        <f>_xlfn.LET(
_xlpm.ausLJ,_xlfn.XLOOKUP(MitarbeiterFTE[[#This Row],[Name]]&amp;"|"&amp;MitarbeiterFTE[[#This Row],[Jahr]]&amp;"|"&amp;MitarbeiterFTE[[#This Row],[Monat]],#REF!,#REF!,"not found",0,1),
IF(_xlpm.ausLJ="not found","input missing",_xlpm.ausLJ))</f>
        <v>#REF!</v>
      </c>
      <c r="U940" s="205"/>
      <c r="V940" s="40" t="str" cm="1">
        <f t="array" ref="V9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0" s="15" t="str">
        <f>_xlfn.LET(_xlpm.var,MitarbeiterFTE[[#This Row],[Name]]&amp;"|"&amp;MitarbeiterFTE[[#This Row],[Vorhaben]]&amp;"|"&amp;MitarbeiterFTE[[#This Row],[Monat]]&amp;"|"&amp;MitarbeiterFTE[[#This Row],[Jahr]], IF(_xlpm.var="|||","input missing",_xlpm.var))</f>
        <v>input missing</v>
      </c>
      <c r="AB940" s="15" t="e">
        <f>_xlfn.LET(
_xlpm.start,DATE(MitarbeiterFTE[[#This Row],[Jahr]],MitarbeiterFTE[[#This Row],[Monat]],1),
_xlpm.end,EOMONTH(_xlpm.start,0),
NETWORKDAYS(_xlpm.start,_xlpm.end))</f>
        <v>#NUM!</v>
      </c>
      <c r="AC940" s="318" t="e">
        <f>MitarbeiterFTE[[#This Row],[BWD]]-MitarbeiterFTE[[#This Row],[Sum Abwesend]]</f>
        <v>#NUM!</v>
      </c>
      <c r="AD940" s="318">
        <f>SUMIFS(MitarbeiterFTE[BWD],MitarbeiterFTE[Jahr],MitarbeiterFTE[[#This Row],[Jahr]],MitarbeiterFTE[Name],MitarbeiterFTE[[#This Row],[Name]])</f>
        <v>0</v>
      </c>
      <c r="AE940" s="318">
        <f>SUMIFS(MitarbeiterFTE[NWD],MitarbeiterFTE[Jahr],MitarbeiterFTE[[#This Row],[Jahr]],MitarbeiterFTE[Name],MitarbeiterFTE[[#This Row],[Name]])</f>
        <v>0</v>
      </c>
      <c r="AF940" s="15" t="str">
        <f>IF(MitarbeiterFTE[[#This Row],[HS]]="ja",2,IF(MitarbeiterFTE[[#This Row],[Tech]]="ja",1,IF(MitarbeiterFTE[[#This Row],[Sonst]]="ja",0,"input missing")))</f>
        <v>input missing</v>
      </c>
      <c r="AG940" s="130"/>
      <c r="AH940" s="117"/>
      <c r="AI940" s="408"/>
      <c r="AJ940" s="202"/>
      <c r="AK940" s="412"/>
      <c r="AL940" s="15" cm="1">
        <f t="array" ref="AL9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0" s="15" t="str">
        <f>IF(Table6[[#This Row],[FT/WE]]=2,"",Table6[[#This Row],[Name]]&amp;Table6[[#This Row],[Tag]])</f>
        <v/>
      </c>
      <c r="AN940" s="117"/>
      <c r="AP940" s="14" t="str">
        <f t="shared" si="30"/>
        <v/>
      </c>
      <c r="AQ940" s="14" t="str">
        <f t="shared" si="31"/>
        <v/>
      </c>
    </row>
    <row r="941" spans="1:43" ht="14.5">
      <c r="A941" s="117"/>
      <c r="B941" s="201"/>
      <c r="C941" s="209"/>
      <c r="D941" s="210"/>
      <c r="E941" s="131"/>
      <c r="F941" s="132"/>
      <c r="G941" s="131"/>
      <c r="H941" s="117"/>
      <c r="I941" s="201"/>
      <c r="J941" s="201"/>
      <c r="K941" s="202"/>
      <c r="L941" s="202"/>
      <c r="M941" s="202"/>
      <c r="N941" s="201"/>
      <c r="O941" s="201"/>
      <c r="P941" s="202"/>
      <c r="Q941" s="202"/>
      <c r="R941" s="207"/>
      <c r="S941" s="204" t="e">
        <f>_xlfn.LET(
_xlpm.ausLJ,_xlfn.XLOOKUP(MitarbeiterFTE[[#This Row],[Name]]&amp;"|"&amp;MitarbeiterFTE[[#This Row],[Jahr]]&amp;"|"&amp;MitarbeiterFTE[[#This Row],[Monat]],#REF!,#REF!,"not found",0,1),
IF(_xlpm.ausLJ="not found","input missing",_xlpm.ausLJ))</f>
        <v>#REF!</v>
      </c>
      <c r="T941" s="204" t="e">
        <f>_xlfn.LET(
_xlpm.ausLJ,_xlfn.XLOOKUP(MitarbeiterFTE[[#This Row],[Name]]&amp;"|"&amp;MitarbeiterFTE[[#This Row],[Jahr]]&amp;"|"&amp;MitarbeiterFTE[[#This Row],[Monat]],#REF!,#REF!,"not found",0,1),
IF(_xlpm.ausLJ="not found","input missing",_xlpm.ausLJ))</f>
        <v>#REF!</v>
      </c>
      <c r="U941" s="205"/>
      <c r="V941" s="40" t="str" cm="1">
        <f t="array" ref="V9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1" s="15" t="str">
        <f>_xlfn.LET(_xlpm.var,MitarbeiterFTE[[#This Row],[Name]]&amp;"|"&amp;MitarbeiterFTE[[#This Row],[Vorhaben]]&amp;"|"&amp;MitarbeiterFTE[[#This Row],[Monat]]&amp;"|"&amp;MitarbeiterFTE[[#This Row],[Jahr]], IF(_xlpm.var="|||","input missing",_xlpm.var))</f>
        <v>input missing</v>
      </c>
      <c r="AB941" s="15" t="e">
        <f>_xlfn.LET(
_xlpm.start,DATE(MitarbeiterFTE[[#This Row],[Jahr]],MitarbeiterFTE[[#This Row],[Monat]],1),
_xlpm.end,EOMONTH(_xlpm.start,0),
NETWORKDAYS(_xlpm.start,_xlpm.end))</f>
        <v>#NUM!</v>
      </c>
      <c r="AC941" s="318" t="e">
        <f>MitarbeiterFTE[[#This Row],[BWD]]-MitarbeiterFTE[[#This Row],[Sum Abwesend]]</f>
        <v>#NUM!</v>
      </c>
      <c r="AD941" s="318">
        <f>SUMIFS(MitarbeiterFTE[BWD],MitarbeiterFTE[Jahr],MitarbeiterFTE[[#This Row],[Jahr]],MitarbeiterFTE[Name],MitarbeiterFTE[[#This Row],[Name]])</f>
        <v>0</v>
      </c>
      <c r="AE941" s="318">
        <f>SUMIFS(MitarbeiterFTE[NWD],MitarbeiterFTE[Jahr],MitarbeiterFTE[[#This Row],[Jahr]],MitarbeiterFTE[Name],MitarbeiterFTE[[#This Row],[Name]])</f>
        <v>0</v>
      </c>
      <c r="AF941" s="15" t="str">
        <f>IF(MitarbeiterFTE[[#This Row],[HS]]="ja",2,IF(MitarbeiterFTE[[#This Row],[Tech]]="ja",1,IF(MitarbeiterFTE[[#This Row],[Sonst]]="ja",0,"input missing")))</f>
        <v>input missing</v>
      </c>
      <c r="AG941" s="130"/>
      <c r="AH941" s="117"/>
      <c r="AI941" s="408"/>
      <c r="AJ941" s="202"/>
      <c r="AK941" s="412"/>
      <c r="AL941" s="15" cm="1">
        <f t="array" ref="AL9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1" s="15" t="str">
        <f>IF(Table6[[#This Row],[FT/WE]]=2,"",Table6[[#This Row],[Name]]&amp;Table6[[#This Row],[Tag]])</f>
        <v/>
      </c>
      <c r="AN941" s="117"/>
      <c r="AP941" s="14" t="str">
        <f t="shared" si="30"/>
        <v/>
      </c>
      <c r="AQ941" s="14" t="str">
        <f t="shared" si="31"/>
        <v/>
      </c>
    </row>
    <row r="942" spans="1:43" ht="14.5">
      <c r="A942" s="117"/>
      <c r="B942" s="201"/>
      <c r="C942" s="209"/>
      <c r="D942" s="210"/>
      <c r="E942" s="131"/>
      <c r="F942" s="132"/>
      <c r="G942" s="131"/>
      <c r="H942" s="117"/>
      <c r="I942" s="201"/>
      <c r="J942" s="201"/>
      <c r="K942" s="202"/>
      <c r="L942" s="202"/>
      <c r="M942" s="202"/>
      <c r="N942" s="201"/>
      <c r="O942" s="201"/>
      <c r="P942" s="202"/>
      <c r="Q942" s="202"/>
      <c r="R942" s="207"/>
      <c r="S942" s="204" t="e">
        <f>_xlfn.LET(
_xlpm.ausLJ,_xlfn.XLOOKUP(MitarbeiterFTE[[#This Row],[Name]]&amp;"|"&amp;MitarbeiterFTE[[#This Row],[Jahr]]&amp;"|"&amp;MitarbeiterFTE[[#This Row],[Monat]],#REF!,#REF!,"not found",0,1),
IF(_xlpm.ausLJ="not found","input missing",_xlpm.ausLJ))</f>
        <v>#REF!</v>
      </c>
      <c r="T942" s="204" t="e">
        <f>_xlfn.LET(
_xlpm.ausLJ,_xlfn.XLOOKUP(MitarbeiterFTE[[#This Row],[Name]]&amp;"|"&amp;MitarbeiterFTE[[#This Row],[Jahr]]&amp;"|"&amp;MitarbeiterFTE[[#This Row],[Monat]],#REF!,#REF!,"not found",0,1),
IF(_xlpm.ausLJ="not found","input missing",_xlpm.ausLJ))</f>
        <v>#REF!</v>
      </c>
      <c r="U942" s="205"/>
      <c r="V942" s="40" t="str" cm="1">
        <f t="array" ref="V9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2" s="15" t="str">
        <f>_xlfn.LET(_xlpm.var,MitarbeiterFTE[[#This Row],[Name]]&amp;"|"&amp;MitarbeiterFTE[[#This Row],[Vorhaben]]&amp;"|"&amp;MitarbeiterFTE[[#This Row],[Monat]]&amp;"|"&amp;MitarbeiterFTE[[#This Row],[Jahr]], IF(_xlpm.var="|||","input missing",_xlpm.var))</f>
        <v>input missing</v>
      </c>
      <c r="AB942" s="15" t="e">
        <f>_xlfn.LET(
_xlpm.start,DATE(MitarbeiterFTE[[#This Row],[Jahr]],MitarbeiterFTE[[#This Row],[Monat]],1),
_xlpm.end,EOMONTH(_xlpm.start,0),
NETWORKDAYS(_xlpm.start,_xlpm.end))</f>
        <v>#NUM!</v>
      </c>
      <c r="AC942" s="318" t="e">
        <f>MitarbeiterFTE[[#This Row],[BWD]]-MitarbeiterFTE[[#This Row],[Sum Abwesend]]</f>
        <v>#NUM!</v>
      </c>
      <c r="AD942" s="318">
        <f>SUMIFS(MitarbeiterFTE[BWD],MitarbeiterFTE[Jahr],MitarbeiterFTE[[#This Row],[Jahr]],MitarbeiterFTE[Name],MitarbeiterFTE[[#This Row],[Name]])</f>
        <v>0</v>
      </c>
      <c r="AE942" s="318">
        <f>SUMIFS(MitarbeiterFTE[NWD],MitarbeiterFTE[Jahr],MitarbeiterFTE[[#This Row],[Jahr]],MitarbeiterFTE[Name],MitarbeiterFTE[[#This Row],[Name]])</f>
        <v>0</v>
      </c>
      <c r="AF942" s="15" t="str">
        <f>IF(MitarbeiterFTE[[#This Row],[HS]]="ja",2,IF(MitarbeiterFTE[[#This Row],[Tech]]="ja",1,IF(MitarbeiterFTE[[#This Row],[Sonst]]="ja",0,"input missing")))</f>
        <v>input missing</v>
      </c>
      <c r="AG942" s="130"/>
      <c r="AH942" s="117"/>
      <c r="AI942" s="408"/>
      <c r="AJ942" s="202"/>
      <c r="AK942" s="412"/>
      <c r="AL942" s="15" cm="1">
        <f t="array" ref="AL9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2" s="15" t="str">
        <f>IF(Table6[[#This Row],[FT/WE]]=2,"",Table6[[#This Row],[Name]]&amp;Table6[[#This Row],[Tag]])</f>
        <v/>
      </c>
      <c r="AN942" s="117"/>
      <c r="AP942" s="14" t="str">
        <f t="shared" si="30"/>
        <v/>
      </c>
      <c r="AQ942" s="14" t="str">
        <f t="shared" si="31"/>
        <v/>
      </c>
    </row>
    <row r="943" spans="1:43" ht="14.5">
      <c r="A943" s="117"/>
      <c r="B943" s="201"/>
      <c r="C943" s="209"/>
      <c r="D943" s="210"/>
      <c r="E943" s="131"/>
      <c r="F943" s="132"/>
      <c r="G943" s="131"/>
      <c r="H943" s="117"/>
      <c r="I943" s="201"/>
      <c r="J943" s="201"/>
      <c r="K943" s="202"/>
      <c r="L943" s="202"/>
      <c r="M943" s="202"/>
      <c r="N943" s="201"/>
      <c r="O943" s="201"/>
      <c r="P943" s="202"/>
      <c r="Q943" s="202"/>
      <c r="R943" s="207"/>
      <c r="S943" s="204" t="e">
        <f>_xlfn.LET(
_xlpm.ausLJ,_xlfn.XLOOKUP(MitarbeiterFTE[[#This Row],[Name]]&amp;"|"&amp;MitarbeiterFTE[[#This Row],[Jahr]]&amp;"|"&amp;MitarbeiterFTE[[#This Row],[Monat]],#REF!,#REF!,"not found",0,1),
IF(_xlpm.ausLJ="not found","input missing",_xlpm.ausLJ))</f>
        <v>#REF!</v>
      </c>
      <c r="T943" s="204" t="e">
        <f>_xlfn.LET(
_xlpm.ausLJ,_xlfn.XLOOKUP(MitarbeiterFTE[[#This Row],[Name]]&amp;"|"&amp;MitarbeiterFTE[[#This Row],[Jahr]]&amp;"|"&amp;MitarbeiterFTE[[#This Row],[Monat]],#REF!,#REF!,"not found",0,1),
IF(_xlpm.ausLJ="not found","input missing",_xlpm.ausLJ))</f>
        <v>#REF!</v>
      </c>
      <c r="U943" s="205"/>
      <c r="V943" s="40" t="str" cm="1">
        <f t="array" ref="V9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3" s="15" t="str">
        <f>_xlfn.LET(_xlpm.var,MitarbeiterFTE[[#This Row],[Name]]&amp;"|"&amp;MitarbeiterFTE[[#This Row],[Vorhaben]]&amp;"|"&amp;MitarbeiterFTE[[#This Row],[Monat]]&amp;"|"&amp;MitarbeiterFTE[[#This Row],[Jahr]], IF(_xlpm.var="|||","input missing",_xlpm.var))</f>
        <v>input missing</v>
      </c>
      <c r="AB943" s="15" t="e">
        <f>_xlfn.LET(
_xlpm.start,DATE(MitarbeiterFTE[[#This Row],[Jahr]],MitarbeiterFTE[[#This Row],[Monat]],1),
_xlpm.end,EOMONTH(_xlpm.start,0),
NETWORKDAYS(_xlpm.start,_xlpm.end))</f>
        <v>#NUM!</v>
      </c>
      <c r="AC943" s="318" t="e">
        <f>MitarbeiterFTE[[#This Row],[BWD]]-MitarbeiterFTE[[#This Row],[Sum Abwesend]]</f>
        <v>#NUM!</v>
      </c>
      <c r="AD943" s="318">
        <f>SUMIFS(MitarbeiterFTE[BWD],MitarbeiterFTE[Jahr],MitarbeiterFTE[[#This Row],[Jahr]],MitarbeiterFTE[Name],MitarbeiterFTE[[#This Row],[Name]])</f>
        <v>0</v>
      </c>
      <c r="AE943" s="318">
        <f>SUMIFS(MitarbeiterFTE[NWD],MitarbeiterFTE[Jahr],MitarbeiterFTE[[#This Row],[Jahr]],MitarbeiterFTE[Name],MitarbeiterFTE[[#This Row],[Name]])</f>
        <v>0</v>
      </c>
      <c r="AF943" s="15" t="str">
        <f>IF(MitarbeiterFTE[[#This Row],[HS]]="ja",2,IF(MitarbeiterFTE[[#This Row],[Tech]]="ja",1,IF(MitarbeiterFTE[[#This Row],[Sonst]]="ja",0,"input missing")))</f>
        <v>input missing</v>
      </c>
      <c r="AG943" s="130"/>
      <c r="AH943" s="117"/>
      <c r="AI943" s="408"/>
      <c r="AJ943" s="202"/>
      <c r="AK943" s="412"/>
      <c r="AL943" s="15" cm="1">
        <f t="array" ref="AL9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3" s="15" t="str">
        <f>IF(Table6[[#This Row],[FT/WE]]=2,"",Table6[[#This Row],[Name]]&amp;Table6[[#This Row],[Tag]])</f>
        <v/>
      </c>
      <c r="AN943" s="117"/>
      <c r="AP943" s="14" t="str">
        <f t="shared" si="30"/>
        <v/>
      </c>
      <c r="AQ943" s="14" t="str">
        <f t="shared" si="31"/>
        <v/>
      </c>
    </row>
    <row r="944" spans="1:43" ht="14.5">
      <c r="A944" s="117"/>
      <c r="B944" s="201"/>
      <c r="C944" s="209"/>
      <c r="D944" s="210"/>
      <c r="E944" s="131"/>
      <c r="F944" s="132"/>
      <c r="G944" s="131"/>
      <c r="H944" s="117"/>
      <c r="I944" s="201"/>
      <c r="J944" s="201"/>
      <c r="K944" s="202"/>
      <c r="L944" s="202"/>
      <c r="M944" s="202"/>
      <c r="N944" s="201"/>
      <c r="O944" s="201"/>
      <c r="P944" s="202"/>
      <c r="Q944" s="202"/>
      <c r="R944" s="207"/>
      <c r="S944" s="204" t="e">
        <f>_xlfn.LET(
_xlpm.ausLJ,_xlfn.XLOOKUP(MitarbeiterFTE[[#This Row],[Name]]&amp;"|"&amp;MitarbeiterFTE[[#This Row],[Jahr]]&amp;"|"&amp;MitarbeiterFTE[[#This Row],[Monat]],#REF!,#REF!,"not found",0,1),
IF(_xlpm.ausLJ="not found","input missing",_xlpm.ausLJ))</f>
        <v>#REF!</v>
      </c>
      <c r="T944" s="204" t="e">
        <f>_xlfn.LET(
_xlpm.ausLJ,_xlfn.XLOOKUP(MitarbeiterFTE[[#This Row],[Name]]&amp;"|"&amp;MitarbeiterFTE[[#This Row],[Jahr]]&amp;"|"&amp;MitarbeiterFTE[[#This Row],[Monat]],#REF!,#REF!,"not found",0,1),
IF(_xlpm.ausLJ="not found","input missing",_xlpm.ausLJ))</f>
        <v>#REF!</v>
      </c>
      <c r="U944" s="205"/>
      <c r="V944" s="40" t="str" cm="1">
        <f t="array" ref="V9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4" s="15" t="str">
        <f>_xlfn.LET(_xlpm.var,MitarbeiterFTE[[#This Row],[Name]]&amp;"|"&amp;MitarbeiterFTE[[#This Row],[Vorhaben]]&amp;"|"&amp;MitarbeiterFTE[[#This Row],[Monat]]&amp;"|"&amp;MitarbeiterFTE[[#This Row],[Jahr]], IF(_xlpm.var="|||","input missing",_xlpm.var))</f>
        <v>input missing</v>
      </c>
      <c r="AB944" s="15" t="e">
        <f>_xlfn.LET(
_xlpm.start,DATE(MitarbeiterFTE[[#This Row],[Jahr]],MitarbeiterFTE[[#This Row],[Monat]],1),
_xlpm.end,EOMONTH(_xlpm.start,0),
NETWORKDAYS(_xlpm.start,_xlpm.end))</f>
        <v>#NUM!</v>
      </c>
      <c r="AC944" s="318" t="e">
        <f>MitarbeiterFTE[[#This Row],[BWD]]-MitarbeiterFTE[[#This Row],[Sum Abwesend]]</f>
        <v>#NUM!</v>
      </c>
      <c r="AD944" s="318">
        <f>SUMIFS(MitarbeiterFTE[BWD],MitarbeiterFTE[Jahr],MitarbeiterFTE[[#This Row],[Jahr]],MitarbeiterFTE[Name],MitarbeiterFTE[[#This Row],[Name]])</f>
        <v>0</v>
      </c>
      <c r="AE944" s="318">
        <f>SUMIFS(MitarbeiterFTE[NWD],MitarbeiterFTE[Jahr],MitarbeiterFTE[[#This Row],[Jahr]],MitarbeiterFTE[Name],MitarbeiterFTE[[#This Row],[Name]])</f>
        <v>0</v>
      </c>
      <c r="AF944" s="15" t="str">
        <f>IF(MitarbeiterFTE[[#This Row],[HS]]="ja",2,IF(MitarbeiterFTE[[#This Row],[Tech]]="ja",1,IF(MitarbeiterFTE[[#This Row],[Sonst]]="ja",0,"input missing")))</f>
        <v>input missing</v>
      </c>
      <c r="AG944" s="130"/>
      <c r="AH944" s="117"/>
      <c r="AI944" s="408"/>
      <c r="AJ944" s="202"/>
      <c r="AK944" s="412"/>
      <c r="AL944" s="15" cm="1">
        <f t="array" ref="AL9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4" s="15" t="str">
        <f>IF(Table6[[#This Row],[FT/WE]]=2,"",Table6[[#This Row],[Name]]&amp;Table6[[#This Row],[Tag]])</f>
        <v/>
      </c>
      <c r="AN944" s="117"/>
      <c r="AP944" s="14" t="str">
        <f t="shared" si="30"/>
        <v/>
      </c>
      <c r="AQ944" s="14" t="str">
        <f t="shared" si="31"/>
        <v/>
      </c>
    </row>
    <row r="945" spans="1:43" ht="14.5">
      <c r="A945" s="117"/>
      <c r="B945" s="201"/>
      <c r="C945" s="209"/>
      <c r="D945" s="210"/>
      <c r="E945" s="131"/>
      <c r="F945" s="132"/>
      <c r="G945" s="131"/>
      <c r="H945" s="117"/>
      <c r="I945" s="201"/>
      <c r="J945" s="201"/>
      <c r="K945" s="202"/>
      <c r="L945" s="202"/>
      <c r="M945" s="202"/>
      <c r="N945" s="201"/>
      <c r="O945" s="201"/>
      <c r="P945" s="202"/>
      <c r="Q945" s="202"/>
      <c r="R945" s="207"/>
      <c r="S945" s="204" t="e">
        <f>_xlfn.LET(
_xlpm.ausLJ,_xlfn.XLOOKUP(MitarbeiterFTE[[#This Row],[Name]]&amp;"|"&amp;MitarbeiterFTE[[#This Row],[Jahr]]&amp;"|"&amp;MitarbeiterFTE[[#This Row],[Monat]],#REF!,#REF!,"not found",0,1),
IF(_xlpm.ausLJ="not found","input missing",_xlpm.ausLJ))</f>
        <v>#REF!</v>
      </c>
      <c r="T945" s="204" t="e">
        <f>_xlfn.LET(
_xlpm.ausLJ,_xlfn.XLOOKUP(MitarbeiterFTE[[#This Row],[Name]]&amp;"|"&amp;MitarbeiterFTE[[#This Row],[Jahr]]&amp;"|"&amp;MitarbeiterFTE[[#This Row],[Monat]],#REF!,#REF!,"not found",0,1),
IF(_xlpm.ausLJ="not found","input missing",_xlpm.ausLJ))</f>
        <v>#REF!</v>
      </c>
      <c r="U945" s="205"/>
      <c r="V945" s="40" t="str" cm="1">
        <f t="array" ref="V9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5" s="15" t="str">
        <f>_xlfn.LET(_xlpm.var,MitarbeiterFTE[[#This Row],[Name]]&amp;"|"&amp;MitarbeiterFTE[[#This Row],[Vorhaben]]&amp;"|"&amp;MitarbeiterFTE[[#This Row],[Monat]]&amp;"|"&amp;MitarbeiterFTE[[#This Row],[Jahr]], IF(_xlpm.var="|||","input missing",_xlpm.var))</f>
        <v>input missing</v>
      </c>
      <c r="AB945" s="15" t="e">
        <f>_xlfn.LET(
_xlpm.start,DATE(MitarbeiterFTE[[#This Row],[Jahr]],MitarbeiterFTE[[#This Row],[Monat]],1),
_xlpm.end,EOMONTH(_xlpm.start,0),
NETWORKDAYS(_xlpm.start,_xlpm.end))</f>
        <v>#NUM!</v>
      </c>
      <c r="AC945" s="318" t="e">
        <f>MitarbeiterFTE[[#This Row],[BWD]]-MitarbeiterFTE[[#This Row],[Sum Abwesend]]</f>
        <v>#NUM!</v>
      </c>
      <c r="AD945" s="318">
        <f>SUMIFS(MitarbeiterFTE[BWD],MitarbeiterFTE[Jahr],MitarbeiterFTE[[#This Row],[Jahr]],MitarbeiterFTE[Name],MitarbeiterFTE[[#This Row],[Name]])</f>
        <v>0</v>
      </c>
      <c r="AE945" s="318">
        <f>SUMIFS(MitarbeiterFTE[NWD],MitarbeiterFTE[Jahr],MitarbeiterFTE[[#This Row],[Jahr]],MitarbeiterFTE[Name],MitarbeiterFTE[[#This Row],[Name]])</f>
        <v>0</v>
      </c>
      <c r="AF945" s="15" t="str">
        <f>IF(MitarbeiterFTE[[#This Row],[HS]]="ja",2,IF(MitarbeiterFTE[[#This Row],[Tech]]="ja",1,IF(MitarbeiterFTE[[#This Row],[Sonst]]="ja",0,"input missing")))</f>
        <v>input missing</v>
      </c>
      <c r="AG945" s="130"/>
      <c r="AH945" s="117"/>
      <c r="AI945" s="408"/>
      <c r="AJ945" s="202"/>
      <c r="AK945" s="412"/>
      <c r="AL945" s="15" cm="1">
        <f t="array" ref="AL9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5" s="15" t="str">
        <f>IF(Table6[[#This Row],[FT/WE]]=2,"",Table6[[#This Row],[Name]]&amp;Table6[[#This Row],[Tag]])</f>
        <v/>
      </c>
      <c r="AN945" s="117"/>
      <c r="AP945" s="14" t="str">
        <f t="shared" si="30"/>
        <v/>
      </c>
      <c r="AQ945" s="14" t="str">
        <f t="shared" si="31"/>
        <v/>
      </c>
    </row>
    <row r="946" spans="1:43" ht="14.5">
      <c r="A946" s="117"/>
      <c r="B946" s="201"/>
      <c r="C946" s="209"/>
      <c r="D946" s="210"/>
      <c r="E946" s="131"/>
      <c r="F946" s="132"/>
      <c r="G946" s="131"/>
      <c r="H946" s="117"/>
      <c r="I946" s="201"/>
      <c r="J946" s="201"/>
      <c r="K946" s="202"/>
      <c r="L946" s="202"/>
      <c r="M946" s="202"/>
      <c r="N946" s="201"/>
      <c r="O946" s="201"/>
      <c r="P946" s="202"/>
      <c r="Q946" s="202"/>
      <c r="R946" s="207"/>
      <c r="S946" s="204" t="e">
        <f>_xlfn.LET(
_xlpm.ausLJ,_xlfn.XLOOKUP(MitarbeiterFTE[[#This Row],[Name]]&amp;"|"&amp;MitarbeiterFTE[[#This Row],[Jahr]]&amp;"|"&amp;MitarbeiterFTE[[#This Row],[Monat]],#REF!,#REF!,"not found",0,1),
IF(_xlpm.ausLJ="not found","input missing",_xlpm.ausLJ))</f>
        <v>#REF!</v>
      </c>
      <c r="T946" s="204" t="e">
        <f>_xlfn.LET(
_xlpm.ausLJ,_xlfn.XLOOKUP(MitarbeiterFTE[[#This Row],[Name]]&amp;"|"&amp;MitarbeiterFTE[[#This Row],[Jahr]]&amp;"|"&amp;MitarbeiterFTE[[#This Row],[Monat]],#REF!,#REF!,"not found",0,1),
IF(_xlpm.ausLJ="not found","input missing",_xlpm.ausLJ))</f>
        <v>#REF!</v>
      </c>
      <c r="U946" s="205"/>
      <c r="V946" s="40" t="str" cm="1">
        <f t="array" ref="V9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6" s="15" t="str">
        <f>_xlfn.LET(_xlpm.var,MitarbeiterFTE[[#This Row],[Name]]&amp;"|"&amp;MitarbeiterFTE[[#This Row],[Vorhaben]]&amp;"|"&amp;MitarbeiterFTE[[#This Row],[Monat]]&amp;"|"&amp;MitarbeiterFTE[[#This Row],[Jahr]], IF(_xlpm.var="|||","input missing",_xlpm.var))</f>
        <v>input missing</v>
      </c>
      <c r="AB946" s="15" t="e">
        <f>_xlfn.LET(
_xlpm.start,DATE(MitarbeiterFTE[[#This Row],[Jahr]],MitarbeiterFTE[[#This Row],[Monat]],1),
_xlpm.end,EOMONTH(_xlpm.start,0),
NETWORKDAYS(_xlpm.start,_xlpm.end))</f>
        <v>#NUM!</v>
      </c>
      <c r="AC946" s="318" t="e">
        <f>MitarbeiterFTE[[#This Row],[BWD]]-MitarbeiterFTE[[#This Row],[Sum Abwesend]]</f>
        <v>#NUM!</v>
      </c>
      <c r="AD946" s="318">
        <f>SUMIFS(MitarbeiterFTE[BWD],MitarbeiterFTE[Jahr],MitarbeiterFTE[[#This Row],[Jahr]],MitarbeiterFTE[Name],MitarbeiterFTE[[#This Row],[Name]])</f>
        <v>0</v>
      </c>
      <c r="AE946" s="318">
        <f>SUMIFS(MitarbeiterFTE[NWD],MitarbeiterFTE[Jahr],MitarbeiterFTE[[#This Row],[Jahr]],MitarbeiterFTE[Name],MitarbeiterFTE[[#This Row],[Name]])</f>
        <v>0</v>
      </c>
      <c r="AF946" s="15" t="str">
        <f>IF(MitarbeiterFTE[[#This Row],[HS]]="ja",2,IF(MitarbeiterFTE[[#This Row],[Tech]]="ja",1,IF(MitarbeiterFTE[[#This Row],[Sonst]]="ja",0,"input missing")))</f>
        <v>input missing</v>
      </c>
      <c r="AG946" s="130"/>
      <c r="AH946" s="117"/>
      <c r="AI946" s="408"/>
      <c r="AJ946" s="202"/>
      <c r="AK946" s="412"/>
      <c r="AL946" s="15" cm="1">
        <f t="array" ref="AL9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6" s="15" t="str">
        <f>IF(Table6[[#This Row],[FT/WE]]=2,"",Table6[[#This Row],[Name]]&amp;Table6[[#This Row],[Tag]])</f>
        <v/>
      </c>
      <c r="AN946" s="117"/>
      <c r="AP946" s="14" t="str">
        <f t="shared" si="30"/>
        <v/>
      </c>
      <c r="AQ946" s="14" t="str">
        <f t="shared" si="31"/>
        <v/>
      </c>
    </row>
    <row r="947" spans="1:43" ht="14.5">
      <c r="A947" s="117"/>
      <c r="B947" s="201"/>
      <c r="C947" s="209"/>
      <c r="D947" s="210"/>
      <c r="E947" s="131"/>
      <c r="F947" s="132"/>
      <c r="G947" s="131"/>
      <c r="H947" s="117"/>
      <c r="I947" s="201"/>
      <c r="J947" s="201"/>
      <c r="K947" s="202"/>
      <c r="L947" s="202"/>
      <c r="M947" s="202"/>
      <c r="N947" s="201"/>
      <c r="O947" s="201"/>
      <c r="P947" s="202"/>
      <c r="Q947" s="202"/>
      <c r="R947" s="207"/>
      <c r="S947" s="204" t="e">
        <f>_xlfn.LET(
_xlpm.ausLJ,_xlfn.XLOOKUP(MitarbeiterFTE[[#This Row],[Name]]&amp;"|"&amp;MitarbeiterFTE[[#This Row],[Jahr]]&amp;"|"&amp;MitarbeiterFTE[[#This Row],[Monat]],#REF!,#REF!,"not found",0,1),
IF(_xlpm.ausLJ="not found","input missing",_xlpm.ausLJ))</f>
        <v>#REF!</v>
      </c>
      <c r="T947" s="204" t="e">
        <f>_xlfn.LET(
_xlpm.ausLJ,_xlfn.XLOOKUP(MitarbeiterFTE[[#This Row],[Name]]&amp;"|"&amp;MitarbeiterFTE[[#This Row],[Jahr]]&amp;"|"&amp;MitarbeiterFTE[[#This Row],[Monat]],#REF!,#REF!,"not found",0,1),
IF(_xlpm.ausLJ="not found","input missing",_xlpm.ausLJ))</f>
        <v>#REF!</v>
      </c>
      <c r="U947" s="205"/>
      <c r="V947" s="40" t="str" cm="1">
        <f t="array" ref="V9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7" s="15" t="str">
        <f>_xlfn.LET(_xlpm.var,MitarbeiterFTE[[#This Row],[Name]]&amp;"|"&amp;MitarbeiterFTE[[#This Row],[Vorhaben]]&amp;"|"&amp;MitarbeiterFTE[[#This Row],[Monat]]&amp;"|"&amp;MitarbeiterFTE[[#This Row],[Jahr]], IF(_xlpm.var="|||","input missing",_xlpm.var))</f>
        <v>input missing</v>
      </c>
      <c r="AB947" s="15" t="e">
        <f>_xlfn.LET(
_xlpm.start,DATE(MitarbeiterFTE[[#This Row],[Jahr]],MitarbeiterFTE[[#This Row],[Monat]],1),
_xlpm.end,EOMONTH(_xlpm.start,0),
NETWORKDAYS(_xlpm.start,_xlpm.end))</f>
        <v>#NUM!</v>
      </c>
      <c r="AC947" s="318" t="e">
        <f>MitarbeiterFTE[[#This Row],[BWD]]-MitarbeiterFTE[[#This Row],[Sum Abwesend]]</f>
        <v>#NUM!</v>
      </c>
      <c r="AD947" s="318">
        <f>SUMIFS(MitarbeiterFTE[BWD],MitarbeiterFTE[Jahr],MitarbeiterFTE[[#This Row],[Jahr]],MitarbeiterFTE[Name],MitarbeiterFTE[[#This Row],[Name]])</f>
        <v>0</v>
      </c>
      <c r="AE947" s="318">
        <f>SUMIFS(MitarbeiterFTE[NWD],MitarbeiterFTE[Jahr],MitarbeiterFTE[[#This Row],[Jahr]],MitarbeiterFTE[Name],MitarbeiterFTE[[#This Row],[Name]])</f>
        <v>0</v>
      </c>
      <c r="AF947" s="15" t="str">
        <f>IF(MitarbeiterFTE[[#This Row],[HS]]="ja",2,IF(MitarbeiterFTE[[#This Row],[Tech]]="ja",1,IF(MitarbeiterFTE[[#This Row],[Sonst]]="ja",0,"input missing")))</f>
        <v>input missing</v>
      </c>
      <c r="AG947" s="130"/>
      <c r="AH947" s="117"/>
      <c r="AI947" s="408"/>
      <c r="AJ947" s="202"/>
      <c r="AK947" s="412"/>
      <c r="AL947" s="15" cm="1">
        <f t="array" ref="AL9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7" s="15" t="str">
        <f>IF(Table6[[#This Row],[FT/WE]]=2,"",Table6[[#This Row],[Name]]&amp;Table6[[#This Row],[Tag]])</f>
        <v/>
      </c>
      <c r="AN947" s="117"/>
      <c r="AP947" s="14" t="str">
        <f t="shared" si="30"/>
        <v/>
      </c>
      <c r="AQ947" s="14" t="str">
        <f t="shared" si="31"/>
        <v/>
      </c>
    </row>
    <row r="948" spans="1:43" ht="14.5">
      <c r="A948" s="117"/>
      <c r="B948" s="201"/>
      <c r="C948" s="209"/>
      <c r="D948" s="210"/>
      <c r="E948" s="131"/>
      <c r="F948" s="132"/>
      <c r="G948" s="131"/>
      <c r="H948" s="117"/>
      <c r="I948" s="201"/>
      <c r="J948" s="201"/>
      <c r="K948" s="202"/>
      <c r="L948" s="202"/>
      <c r="M948" s="202"/>
      <c r="N948" s="201"/>
      <c r="O948" s="201"/>
      <c r="P948" s="202"/>
      <c r="Q948" s="202"/>
      <c r="R948" s="207"/>
      <c r="S948" s="204" t="e">
        <f>_xlfn.LET(
_xlpm.ausLJ,_xlfn.XLOOKUP(MitarbeiterFTE[[#This Row],[Name]]&amp;"|"&amp;MitarbeiterFTE[[#This Row],[Jahr]]&amp;"|"&amp;MitarbeiterFTE[[#This Row],[Monat]],#REF!,#REF!,"not found",0,1),
IF(_xlpm.ausLJ="not found","input missing",_xlpm.ausLJ))</f>
        <v>#REF!</v>
      </c>
      <c r="T948" s="204" t="e">
        <f>_xlfn.LET(
_xlpm.ausLJ,_xlfn.XLOOKUP(MitarbeiterFTE[[#This Row],[Name]]&amp;"|"&amp;MitarbeiterFTE[[#This Row],[Jahr]]&amp;"|"&amp;MitarbeiterFTE[[#This Row],[Monat]],#REF!,#REF!,"not found",0,1),
IF(_xlpm.ausLJ="not found","input missing",_xlpm.ausLJ))</f>
        <v>#REF!</v>
      </c>
      <c r="U948" s="205"/>
      <c r="V948" s="40" t="str" cm="1">
        <f t="array" ref="V9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8" s="15" t="str">
        <f>_xlfn.LET(_xlpm.var,MitarbeiterFTE[[#This Row],[Name]]&amp;"|"&amp;MitarbeiterFTE[[#This Row],[Vorhaben]]&amp;"|"&amp;MitarbeiterFTE[[#This Row],[Monat]]&amp;"|"&amp;MitarbeiterFTE[[#This Row],[Jahr]], IF(_xlpm.var="|||","input missing",_xlpm.var))</f>
        <v>input missing</v>
      </c>
      <c r="AB948" s="15" t="e">
        <f>_xlfn.LET(
_xlpm.start,DATE(MitarbeiterFTE[[#This Row],[Jahr]],MitarbeiterFTE[[#This Row],[Monat]],1),
_xlpm.end,EOMONTH(_xlpm.start,0),
NETWORKDAYS(_xlpm.start,_xlpm.end))</f>
        <v>#NUM!</v>
      </c>
      <c r="AC948" s="318" t="e">
        <f>MitarbeiterFTE[[#This Row],[BWD]]-MitarbeiterFTE[[#This Row],[Sum Abwesend]]</f>
        <v>#NUM!</v>
      </c>
      <c r="AD948" s="318">
        <f>SUMIFS(MitarbeiterFTE[BWD],MitarbeiterFTE[Jahr],MitarbeiterFTE[[#This Row],[Jahr]],MitarbeiterFTE[Name],MitarbeiterFTE[[#This Row],[Name]])</f>
        <v>0</v>
      </c>
      <c r="AE948" s="318">
        <f>SUMIFS(MitarbeiterFTE[NWD],MitarbeiterFTE[Jahr],MitarbeiterFTE[[#This Row],[Jahr]],MitarbeiterFTE[Name],MitarbeiterFTE[[#This Row],[Name]])</f>
        <v>0</v>
      </c>
      <c r="AF948" s="15" t="str">
        <f>IF(MitarbeiterFTE[[#This Row],[HS]]="ja",2,IF(MitarbeiterFTE[[#This Row],[Tech]]="ja",1,IF(MitarbeiterFTE[[#This Row],[Sonst]]="ja",0,"input missing")))</f>
        <v>input missing</v>
      </c>
      <c r="AG948" s="130"/>
      <c r="AH948" s="117"/>
      <c r="AI948" s="408"/>
      <c r="AJ948" s="202"/>
      <c r="AK948" s="412"/>
      <c r="AL948" s="15" cm="1">
        <f t="array" ref="AL9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8" s="15" t="str">
        <f>IF(Table6[[#This Row],[FT/WE]]=2,"",Table6[[#This Row],[Name]]&amp;Table6[[#This Row],[Tag]])</f>
        <v/>
      </c>
      <c r="AN948" s="117"/>
      <c r="AP948" s="14" t="str">
        <f t="shared" si="30"/>
        <v/>
      </c>
      <c r="AQ948" s="14" t="str">
        <f t="shared" si="31"/>
        <v/>
      </c>
    </row>
    <row r="949" spans="1:43" ht="14.5">
      <c r="A949" s="117"/>
      <c r="B949" s="201"/>
      <c r="C949" s="209"/>
      <c r="D949" s="210"/>
      <c r="E949" s="131"/>
      <c r="F949" s="132"/>
      <c r="G949" s="131"/>
      <c r="H949" s="117"/>
      <c r="I949" s="201"/>
      <c r="J949" s="201"/>
      <c r="K949" s="202"/>
      <c r="L949" s="202"/>
      <c r="M949" s="202"/>
      <c r="N949" s="201"/>
      <c r="O949" s="201"/>
      <c r="P949" s="202"/>
      <c r="Q949" s="202"/>
      <c r="R949" s="207"/>
      <c r="S949" s="204" t="e">
        <f>_xlfn.LET(
_xlpm.ausLJ,_xlfn.XLOOKUP(MitarbeiterFTE[[#This Row],[Name]]&amp;"|"&amp;MitarbeiterFTE[[#This Row],[Jahr]]&amp;"|"&amp;MitarbeiterFTE[[#This Row],[Monat]],#REF!,#REF!,"not found",0,1),
IF(_xlpm.ausLJ="not found","input missing",_xlpm.ausLJ))</f>
        <v>#REF!</v>
      </c>
      <c r="T949" s="204" t="e">
        <f>_xlfn.LET(
_xlpm.ausLJ,_xlfn.XLOOKUP(MitarbeiterFTE[[#This Row],[Name]]&amp;"|"&amp;MitarbeiterFTE[[#This Row],[Jahr]]&amp;"|"&amp;MitarbeiterFTE[[#This Row],[Monat]],#REF!,#REF!,"not found",0,1),
IF(_xlpm.ausLJ="not found","input missing",_xlpm.ausLJ))</f>
        <v>#REF!</v>
      </c>
      <c r="U949" s="205"/>
      <c r="V949" s="40" t="str" cm="1">
        <f t="array" ref="V9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49" s="15" t="str">
        <f>_xlfn.LET(_xlpm.var,MitarbeiterFTE[[#This Row],[Name]]&amp;"|"&amp;MitarbeiterFTE[[#This Row],[Vorhaben]]&amp;"|"&amp;MitarbeiterFTE[[#This Row],[Monat]]&amp;"|"&amp;MitarbeiterFTE[[#This Row],[Jahr]], IF(_xlpm.var="|||","input missing",_xlpm.var))</f>
        <v>input missing</v>
      </c>
      <c r="AB949" s="15" t="e">
        <f>_xlfn.LET(
_xlpm.start,DATE(MitarbeiterFTE[[#This Row],[Jahr]],MitarbeiterFTE[[#This Row],[Monat]],1),
_xlpm.end,EOMONTH(_xlpm.start,0),
NETWORKDAYS(_xlpm.start,_xlpm.end))</f>
        <v>#NUM!</v>
      </c>
      <c r="AC949" s="318" t="e">
        <f>MitarbeiterFTE[[#This Row],[BWD]]-MitarbeiterFTE[[#This Row],[Sum Abwesend]]</f>
        <v>#NUM!</v>
      </c>
      <c r="AD949" s="318">
        <f>SUMIFS(MitarbeiterFTE[BWD],MitarbeiterFTE[Jahr],MitarbeiterFTE[[#This Row],[Jahr]],MitarbeiterFTE[Name],MitarbeiterFTE[[#This Row],[Name]])</f>
        <v>0</v>
      </c>
      <c r="AE949" s="318">
        <f>SUMIFS(MitarbeiterFTE[NWD],MitarbeiterFTE[Jahr],MitarbeiterFTE[[#This Row],[Jahr]],MitarbeiterFTE[Name],MitarbeiterFTE[[#This Row],[Name]])</f>
        <v>0</v>
      </c>
      <c r="AF949" s="15" t="str">
        <f>IF(MitarbeiterFTE[[#This Row],[HS]]="ja",2,IF(MitarbeiterFTE[[#This Row],[Tech]]="ja",1,IF(MitarbeiterFTE[[#This Row],[Sonst]]="ja",0,"input missing")))</f>
        <v>input missing</v>
      </c>
      <c r="AG949" s="130"/>
      <c r="AH949" s="117"/>
      <c r="AI949" s="408"/>
      <c r="AJ949" s="202"/>
      <c r="AK949" s="412"/>
      <c r="AL949" s="15" cm="1">
        <f t="array" ref="AL9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49" s="15" t="str">
        <f>IF(Table6[[#This Row],[FT/WE]]=2,"",Table6[[#This Row],[Name]]&amp;Table6[[#This Row],[Tag]])</f>
        <v/>
      </c>
      <c r="AN949" s="117"/>
      <c r="AP949" s="14" t="str">
        <f t="shared" si="30"/>
        <v/>
      </c>
      <c r="AQ949" s="14" t="str">
        <f t="shared" si="31"/>
        <v/>
      </c>
    </row>
    <row r="950" spans="1:43" ht="14.5">
      <c r="A950" s="117"/>
      <c r="B950" s="201"/>
      <c r="C950" s="209"/>
      <c r="D950" s="210"/>
      <c r="E950" s="131"/>
      <c r="F950" s="132"/>
      <c r="G950" s="131"/>
      <c r="H950" s="117"/>
      <c r="I950" s="201"/>
      <c r="J950" s="201"/>
      <c r="K950" s="202"/>
      <c r="L950" s="202"/>
      <c r="M950" s="202"/>
      <c r="N950" s="201"/>
      <c r="O950" s="201"/>
      <c r="P950" s="202"/>
      <c r="Q950" s="202"/>
      <c r="R950" s="207"/>
      <c r="S950" s="204" t="e">
        <f>_xlfn.LET(
_xlpm.ausLJ,_xlfn.XLOOKUP(MitarbeiterFTE[[#This Row],[Name]]&amp;"|"&amp;MitarbeiterFTE[[#This Row],[Jahr]]&amp;"|"&amp;MitarbeiterFTE[[#This Row],[Monat]],#REF!,#REF!,"not found",0,1),
IF(_xlpm.ausLJ="not found","input missing",_xlpm.ausLJ))</f>
        <v>#REF!</v>
      </c>
      <c r="T950" s="204" t="e">
        <f>_xlfn.LET(
_xlpm.ausLJ,_xlfn.XLOOKUP(MitarbeiterFTE[[#This Row],[Name]]&amp;"|"&amp;MitarbeiterFTE[[#This Row],[Jahr]]&amp;"|"&amp;MitarbeiterFTE[[#This Row],[Monat]],#REF!,#REF!,"not found",0,1),
IF(_xlpm.ausLJ="not found","input missing",_xlpm.ausLJ))</f>
        <v>#REF!</v>
      </c>
      <c r="U950" s="205"/>
      <c r="V950" s="40" t="str" cm="1">
        <f t="array" ref="V9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0" s="15" t="str">
        <f>_xlfn.LET(_xlpm.var,MitarbeiterFTE[[#This Row],[Name]]&amp;"|"&amp;MitarbeiterFTE[[#This Row],[Vorhaben]]&amp;"|"&amp;MitarbeiterFTE[[#This Row],[Monat]]&amp;"|"&amp;MitarbeiterFTE[[#This Row],[Jahr]], IF(_xlpm.var="|||","input missing",_xlpm.var))</f>
        <v>input missing</v>
      </c>
      <c r="AB950" s="15" t="e">
        <f>_xlfn.LET(
_xlpm.start,DATE(MitarbeiterFTE[[#This Row],[Jahr]],MitarbeiterFTE[[#This Row],[Monat]],1),
_xlpm.end,EOMONTH(_xlpm.start,0),
NETWORKDAYS(_xlpm.start,_xlpm.end))</f>
        <v>#NUM!</v>
      </c>
      <c r="AC950" s="318" t="e">
        <f>MitarbeiterFTE[[#This Row],[BWD]]-MitarbeiterFTE[[#This Row],[Sum Abwesend]]</f>
        <v>#NUM!</v>
      </c>
      <c r="AD950" s="318">
        <f>SUMIFS(MitarbeiterFTE[BWD],MitarbeiterFTE[Jahr],MitarbeiterFTE[[#This Row],[Jahr]],MitarbeiterFTE[Name],MitarbeiterFTE[[#This Row],[Name]])</f>
        <v>0</v>
      </c>
      <c r="AE950" s="318">
        <f>SUMIFS(MitarbeiterFTE[NWD],MitarbeiterFTE[Jahr],MitarbeiterFTE[[#This Row],[Jahr]],MitarbeiterFTE[Name],MitarbeiterFTE[[#This Row],[Name]])</f>
        <v>0</v>
      </c>
      <c r="AF950" s="15" t="str">
        <f>IF(MitarbeiterFTE[[#This Row],[HS]]="ja",2,IF(MitarbeiterFTE[[#This Row],[Tech]]="ja",1,IF(MitarbeiterFTE[[#This Row],[Sonst]]="ja",0,"input missing")))</f>
        <v>input missing</v>
      </c>
      <c r="AG950" s="130"/>
      <c r="AH950" s="117"/>
      <c r="AI950" s="408"/>
      <c r="AJ950" s="202"/>
      <c r="AK950" s="412"/>
      <c r="AL950" s="15" cm="1">
        <f t="array" ref="AL9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0" s="15" t="str">
        <f>IF(Table6[[#This Row],[FT/WE]]=2,"",Table6[[#This Row],[Name]]&amp;Table6[[#This Row],[Tag]])</f>
        <v/>
      </c>
      <c r="AN950" s="117"/>
      <c r="AP950" s="14" t="str">
        <f t="shared" si="30"/>
        <v/>
      </c>
      <c r="AQ950" s="14" t="str">
        <f t="shared" si="31"/>
        <v/>
      </c>
    </row>
    <row r="951" spans="1:43" ht="14.5">
      <c r="A951" s="117"/>
      <c r="B951" s="201"/>
      <c r="C951" s="209"/>
      <c r="D951" s="210"/>
      <c r="E951" s="131"/>
      <c r="F951" s="132"/>
      <c r="G951" s="131"/>
      <c r="H951" s="117"/>
      <c r="I951" s="201"/>
      <c r="J951" s="201"/>
      <c r="K951" s="202"/>
      <c r="L951" s="202"/>
      <c r="M951" s="202"/>
      <c r="N951" s="201"/>
      <c r="O951" s="201"/>
      <c r="P951" s="202"/>
      <c r="Q951" s="202"/>
      <c r="R951" s="207"/>
      <c r="S951" s="204" t="e">
        <f>_xlfn.LET(
_xlpm.ausLJ,_xlfn.XLOOKUP(MitarbeiterFTE[[#This Row],[Name]]&amp;"|"&amp;MitarbeiterFTE[[#This Row],[Jahr]]&amp;"|"&amp;MitarbeiterFTE[[#This Row],[Monat]],#REF!,#REF!,"not found",0,1),
IF(_xlpm.ausLJ="not found","input missing",_xlpm.ausLJ))</f>
        <v>#REF!</v>
      </c>
      <c r="T951" s="204" t="e">
        <f>_xlfn.LET(
_xlpm.ausLJ,_xlfn.XLOOKUP(MitarbeiterFTE[[#This Row],[Name]]&amp;"|"&amp;MitarbeiterFTE[[#This Row],[Jahr]]&amp;"|"&amp;MitarbeiterFTE[[#This Row],[Monat]],#REF!,#REF!,"not found",0,1),
IF(_xlpm.ausLJ="not found","input missing",_xlpm.ausLJ))</f>
        <v>#REF!</v>
      </c>
      <c r="U951" s="205"/>
      <c r="V951" s="40" t="str" cm="1">
        <f t="array" ref="V9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1" s="15" t="str">
        <f>_xlfn.LET(_xlpm.var,MitarbeiterFTE[[#This Row],[Name]]&amp;"|"&amp;MitarbeiterFTE[[#This Row],[Vorhaben]]&amp;"|"&amp;MitarbeiterFTE[[#This Row],[Monat]]&amp;"|"&amp;MitarbeiterFTE[[#This Row],[Jahr]], IF(_xlpm.var="|||","input missing",_xlpm.var))</f>
        <v>input missing</v>
      </c>
      <c r="AB951" s="15" t="e">
        <f>_xlfn.LET(
_xlpm.start,DATE(MitarbeiterFTE[[#This Row],[Jahr]],MitarbeiterFTE[[#This Row],[Monat]],1),
_xlpm.end,EOMONTH(_xlpm.start,0),
NETWORKDAYS(_xlpm.start,_xlpm.end))</f>
        <v>#NUM!</v>
      </c>
      <c r="AC951" s="318" t="e">
        <f>MitarbeiterFTE[[#This Row],[BWD]]-MitarbeiterFTE[[#This Row],[Sum Abwesend]]</f>
        <v>#NUM!</v>
      </c>
      <c r="AD951" s="318">
        <f>SUMIFS(MitarbeiterFTE[BWD],MitarbeiterFTE[Jahr],MitarbeiterFTE[[#This Row],[Jahr]],MitarbeiterFTE[Name],MitarbeiterFTE[[#This Row],[Name]])</f>
        <v>0</v>
      </c>
      <c r="AE951" s="318">
        <f>SUMIFS(MitarbeiterFTE[NWD],MitarbeiterFTE[Jahr],MitarbeiterFTE[[#This Row],[Jahr]],MitarbeiterFTE[Name],MitarbeiterFTE[[#This Row],[Name]])</f>
        <v>0</v>
      </c>
      <c r="AF951" s="15" t="str">
        <f>IF(MitarbeiterFTE[[#This Row],[HS]]="ja",2,IF(MitarbeiterFTE[[#This Row],[Tech]]="ja",1,IF(MitarbeiterFTE[[#This Row],[Sonst]]="ja",0,"input missing")))</f>
        <v>input missing</v>
      </c>
      <c r="AG951" s="130"/>
      <c r="AH951" s="117"/>
      <c r="AI951" s="408"/>
      <c r="AJ951" s="202"/>
      <c r="AK951" s="412"/>
      <c r="AL951" s="15" cm="1">
        <f t="array" ref="AL9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1" s="15" t="str">
        <f>IF(Table6[[#This Row],[FT/WE]]=2,"",Table6[[#This Row],[Name]]&amp;Table6[[#This Row],[Tag]])</f>
        <v/>
      </c>
      <c r="AN951" s="117"/>
      <c r="AP951" s="14" t="str">
        <f t="shared" si="30"/>
        <v/>
      </c>
      <c r="AQ951" s="14" t="str">
        <f t="shared" si="31"/>
        <v/>
      </c>
    </row>
    <row r="952" spans="1:43" ht="14.5">
      <c r="A952" s="117"/>
      <c r="B952" s="201"/>
      <c r="C952" s="209"/>
      <c r="D952" s="210"/>
      <c r="E952" s="131"/>
      <c r="F952" s="132"/>
      <c r="G952" s="131"/>
      <c r="H952" s="117"/>
      <c r="I952" s="201"/>
      <c r="J952" s="201"/>
      <c r="K952" s="202"/>
      <c r="L952" s="202"/>
      <c r="M952" s="202"/>
      <c r="N952" s="201"/>
      <c r="O952" s="201"/>
      <c r="P952" s="202"/>
      <c r="Q952" s="202"/>
      <c r="R952" s="207"/>
      <c r="S952" s="204" t="e">
        <f>_xlfn.LET(
_xlpm.ausLJ,_xlfn.XLOOKUP(MitarbeiterFTE[[#This Row],[Name]]&amp;"|"&amp;MitarbeiterFTE[[#This Row],[Jahr]]&amp;"|"&amp;MitarbeiterFTE[[#This Row],[Monat]],#REF!,#REF!,"not found",0,1),
IF(_xlpm.ausLJ="not found","input missing",_xlpm.ausLJ))</f>
        <v>#REF!</v>
      </c>
      <c r="T952" s="204" t="e">
        <f>_xlfn.LET(
_xlpm.ausLJ,_xlfn.XLOOKUP(MitarbeiterFTE[[#This Row],[Name]]&amp;"|"&amp;MitarbeiterFTE[[#This Row],[Jahr]]&amp;"|"&amp;MitarbeiterFTE[[#This Row],[Monat]],#REF!,#REF!,"not found",0,1),
IF(_xlpm.ausLJ="not found","input missing",_xlpm.ausLJ))</f>
        <v>#REF!</v>
      </c>
      <c r="U952" s="205"/>
      <c r="V952" s="40" t="str" cm="1">
        <f t="array" ref="V9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2" s="15" t="str">
        <f>_xlfn.LET(_xlpm.var,MitarbeiterFTE[[#This Row],[Name]]&amp;"|"&amp;MitarbeiterFTE[[#This Row],[Vorhaben]]&amp;"|"&amp;MitarbeiterFTE[[#This Row],[Monat]]&amp;"|"&amp;MitarbeiterFTE[[#This Row],[Jahr]], IF(_xlpm.var="|||","input missing",_xlpm.var))</f>
        <v>input missing</v>
      </c>
      <c r="AB952" s="15" t="e">
        <f>_xlfn.LET(
_xlpm.start,DATE(MitarbeiterFTE[[#This Row],[Jahr]],MitarbeiterFTE[[#This Row],[Monat]],1),
_xlpm.end,EOMONTH(_xlpm.start,0),
NETWORKDAYS(_xlpm.start,_xlpm.end))</f>
        <v>#NUM!</v>
      </c>
      <c r="AC952" s="318" t="e">
        <f>MitarbeiterFTE[[#This Row],[BWD]]-MitarbeiterFTE[[#This Row],[Sum Abwesend]]</f>
        <v>#NUM!</v>
      </c>
      <c r="AD952" s="318">
        <f>SUMIFS(MitarbeiterFTE[BWD],MitarbeiterFTE[Jahr],MitarbeiterFTE[[#This Row],[Jahr]],MitarbeiterFTE[Name],MitarbeiterFTE[[#This Row],[Name]])</f>
        <v>0</v>
      </c>
      <c r="AE952" s="318">
        <f>SUMIFS(MitarbeiterFTE[NWD],MitarbeiterFTE[Jahr],MitarbeiterFTE[[#This Row],[Jahr]],MitarbeiterFTE[Name],MitarbeiterFTE[[#This Row],[Name]])</f>
        <v>0</v>
      </c>
      <c r="AF952" s="15" t="str">
        <f>IF(MitarbeiterFTE[[#This Row],[HS]]="ja",2,IF(MitarbeiterFTE[[#This Row],[Tech]]="ja",1,IF(MitarbeiterFTE[[#This Row],[Sonst]]="ja",0,"input missing")))</f>
        <v>input missing</v>
      </c>
      <c r="AG952" s="130"/>
      <c r="AH952" s="117"/>
      <c r="AI952" s="408"/>
      <c r="AJ952" s="202"/>
      <c r="AK952" s="412"/>
      <c r="AL952" s="15" cm="1">
        <f t="array" ref="AL9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2" s="15" t="str">
        <f>IF(Table6[[#This Row],[FT/WE]]=2,"",Table6[[#This Row],[Name]]&amp;Table6[[#This Row],[Tag]])</f>
        <v/>
      </c>
      <c r="AN952" s="117"/>
      <c r="AP952" s="14" t="str">
        <f t="shared" si="30"/>
        <v/>
      </c>
      <c r="AQ952" s="14" t="str">
        <f t="shared" si="31"/>
        <v/>
      </c>
    </row>
    <row r="953" spans="1:43" ht="14.5">
      <c r="A953" s="117"/>
      <c r="B953" s="201"/>
      <c r="C953" s="209"/>
      <c r="D953" s="210"/>
      <c r="E953" s="131"/>
      <c r="F953" s="132"/>
      <c r="G953" s="131"/>
      <c r="H953" s="117"/>
      <c r="I953" s="201"/>
      <c r="J953" s="201"/>
      <c r="K953" s="202"/>
      <c r="L953" s="202"/>
      <c r="M953" s="202"/>
      <c r="N953" s="201"/>
      <c r="O953" s="201"/>
      <c r="P953" s="202"/>
      <c r="Q953" s="202"/>
      <c r="R953" s="207"/>
      <c r="S953" s="204" t="e">
        <f>_xlfn.LET(
_xlpm.ausLJ,_xlfn.XLOOKUP(MitarbeiterFTE[[#This Row],[Name]]&amp;"|"&amp;MitarbeiterFTE[[#This Row],[Jahr]]&amp;"|"&amp;MitarbeiterFTE[[#This Row],[Monat]],#REF!,#REF!,"not found",0,1),
IF(_xlpm.ausLJ="not found","input missing",_xlpm.ausLJ))</f>
        <v>#REF!</v>
      </c>
      <c r="T953" s="204" t="e">
        <f>_xlfn.LET(
_xlpm.ausLJ,_xlfn.XLOOKUP(MitarbeiterFTE[[#This Row],[Name]]&amp;"|"&amp;MitarbeiterFTE[[#This Row],[Jahr]]&amp;"|"&amp;MitarbeiterFTE[[#This Row],[Monat]],#REF!,#REF!,"not found",0,1),
IF(_xlpm.ausLJ="not found","input missing",_xlpm.ausLJ))</f>
        <v>#REF!</v>
      </c>
      <c r="U953" s="205"/>
      <c r="V953" s="40" t="str" cm="1">
        <f t="array" ref="V9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3" s="15" t="str">
        <f>_xlfn.LET(_xlpm.var,MitarbeiterFTE[[#This Row],[Name]]&amp;"|"&amp;MitarbeiterFTE[[#This Row],[Vorhaben]]&amp;"|"&amp;MitarbeiterFTE[[#This Row],[Monat]]&amp;"|"&amp;MitarbeiterFTE[[#This Row],[Jahr]], IF(_xlpm.var="|||","input missing",_xlpm.var))</f>
        <v>input missing</v>
      </c>
      <c r="AB953" s="15" t="e">
        <f>_xlfn.LET(
_xlpm.start,DATE(MitarbeiterFTE[[#This Row],[Jahr]],MitarbeiterFTE[[#This Row],[Monat]],1),
_xlpm.end,EOMONTH(_xlpm.start,0),
NETWORKDAYS(_xlpm.start,_xlpm.end))</f>
        <v>#NUM!</v>
      </c>
      <c r="AC953" s="318" t="e">
        <f>MitarbeiterFTE[[#This Row],[BWD]]-MitarbeiterFTE[[#This Row],[Sum Abwesend]]</f>
        <v>#NUM!</v>
      </c>
      <c r="AD953" s="318">
        <f>SUMIFS(MitarbeiterFTE[BWD],MitarbeiterFTE[Jahr],MitarbeiterFTE[[#This Row],[Jahr]],MitarbeiterFTE[Name],MitarbeiterFTE[[#This Row],[Name]])</f>
        <v>0</v>
      </c>
      <c r="AE953" s="318">
        <f>SUMIFS(MitarbeiterFTE[NWD],MitarbeiterFTE[Jahr],MitarbeiterFTE[[#This Row],[Jahr]],MitarbeiterFTE[Name],MitarbeiterFTE[[#This Row],[Name]])</f>
        <v>0</v>
      </c>
      <c r="AF953" s="15" t="str">
        <f>IF(MitarbeiterFTE[[#This Row],[HS]]="ja",2,IF(MitarbeiterFTE[[#This Row],[Tech]]="ja",1,IF(MitarbeiterFTE[[#This Row],[Sonst]]="ja",0,"input missing")))</f>
        <v>input missing</v>
      </c>
      <c r="AG953" s="130"/>
      <c r="AH953" s="117"/>
      <c r="AI953" s="408"/>
      <c r="AJ953" s="202"/>
      <c r="AK953" s="412"/>
      <c r="AL953" s="15" cm="1">
        <f t="array" ref="AL9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3" s="15" t="str">
        <f>IF(Table6[[#This Row],[FT/WE]]=2,"",Table6[[#This Row],[Name]]&amp;Table6[[#This Row],[Tag]])</f>
        <v/>
      </c>
      <c r="AN953" s="117"/>
      <c r="AP953" s="14" t="str">
        <f t="shared" si="30"/>
        <v/>
      </c>
      <c r="AQ953" s="14" t="str">
        <f t="shared" si="31"/>
        <v/>
      </c>
    </row>
    <row r="954" spans="1:43" ht="14.5">
      <c r="A954" s="117"/>
      <c r="B954" s="201"/>
      <c r="C954" s="209"/>
      <c r="D954" s="210"/>
      <c r="E954" s="131"/>
      <c r="F954" s="132"/>
      <c r="G954" s="131"/>
      <c r="H954" s="117"/>
      <c r="I954" s="201"/>
      <c r="J954" s="201"/>
      <c r="K954" s="202"/>
      <c r="L954" s="202"/>
      <c r="M954" s="202"/>
      <c r="N954" s="201"/>
      <c r="O954" s="201"/>
      <c r="P954" s="202"/>
      <c r="Q954" s="202"/>
      <c r="R954" s="207"/>
      <c r="S954" s="204" t="e">
        <f>_xlfn.LET(
_xlpm.ausLJ,_xlfn.XLOOKUP(MitarbeiterFTE[[#This Row],[Name]]&amp;"|"&amp;MitarbeiterFTE[[#This Row],[Jahr]]&amp;"|"&amp;MitarbeiterFTE[[#This Row],[Monat]],#REF!,#REF!,"not found",0,1),
IF(_xlpm.ausLJ="not found","input missing",_xlpm.ausLJ))</f>
        <v>#REF!</v>
      </c>
      <c r="T954" s="204" t="e">
        <f>_xlfn.LET(
_xlpm.ausLJ,_xlfn.XLOOKUP(MitarbeiterFTE[[#This Row],[Name]]&amp;"|"&amp;MitarbeiterFTE[[#This Row],[Jahr]]&amp;"|"&amp;MitarbeiterFTE[[#This Row],[Monat]],#REF!,#REF!,"not found",0,1),
IF(_xlpm.ausLJ="not found","input missing",_xlpm.ausLJ))</f>
        <v>#REF!</v>
      </c>
      <c r="U954" s="205"/>
      <c r="V954" s="40" t="str" cm="1">
        <f t="array" ref="V9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4" s="15" t="str">
        <f>_xlfn.LET(_xlpm.var,MitarbeiterFTE[[#This Row],[Name]]&amp;"|"&amp;MitarbeiterFTE[[#This Row],[Vorhaben]]&amp;"|"&amp;MitarbeiterFTE[[#This Row],[Monat]]&amp;"|"&amp;MitarbeiterFTE[[#This Row],[Jahr]], IF(_xlpm.var="|||","input missing",_xlpm.var))</f>
        <v>input missing</v>
      </c>
      <c r="AB954" s="15" t="e">
        <f>_xlfn.LET(
_xlpm.start,DATE(MitarbeiterFTE[[#This Row],[Jahr]],MitarbeiterFTE[[#This Row],[Monat]],1),
_xlpm.end,EOMONTH(_xlpm.start,0),
NETWORKDAYS(_xlpm.start,_xlpm.end))</f>
        <v>#NUM!</v>
      </c>
      <c r="AC954" s="318" t="e">
        <f>MitarbeiterFTE[[#This Row],[BWD]]-MitarbeiterFTE[[#This Row],[Sum Abwesend]]</f>
        <v>#NUM!</v>
      </c>
      <c r="AD954" s="318">
        <f>SUMIFS(MitarbeiterFTE[BWD],MitarbeiterFTE[Jahr],MitarbeiterFTE[[#This Row],[Jahr]],MitarbeiterFTE[Name],MitarbeiterFTE[[#This Row],[Name]])</f>
        <v>0</v>
      </c>
      <c r="AE954" s="318">
        <f>SUMIFS(MitarbeiterFTE[NWD],MitarbeiterFTE[Jahr],MitarbeiterFTE[[#This Row],[Jahr]],MitarbeiterFTE[Name],MitarbeiterFTE[[#This Row],[Name]])</f>
        <v>0</v>
      </c>
      <c r="AF954" s="15" t="str">
        <f>IF(MitarbeiterFTE[[#This Row],[HS]]="ja",2,IF(MitarbeiterFTE[[#This Row],[Tech]]="ja",1,IF(MitarbeiterFTE[[#This Row],[Sonst]]="ja",0,"input missing")))</f>
        <v>input missing</v>
      </c>
      <c r="AG954" s="130"/>
      <c r="AH954" s="117"/>
      <c r="AI954" s="408"/>
      <c r="AJ954" s="202"/>
      <c r="AK954" s="412"/>
      <c r="AL954" s="15" cm="1">
        <f t="array" ref="AL9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4" s="15" t="str">
        <f>IF(Table6[[#This Row],[FT/WE]]=2,"",Table6[[#This Row],[Name]]&amp;Table6[[#This Row],[Tag]])</f>
        <v/>
      </c>
      <c r="AN954" s="117"/>
      <c r="AP954" s="14" t="str">
        <f t="shared" si="30"/>
        <v/>
      </c>
      <c r="AQ954" s="14" t="str">
        <f t="shared" si="31"/>
        <v/>
      </c>
    </row>
    <row r="955" spans="1:43" ht="14.5">
      <c r="A955" s="117"/>
      <c r="B955" s="201"/>
      <c r="C955" s="209"/>
      <c r="D955" s="210"/>
      <c r="E955" s="131"/>
      <c r="F955" s="132"/>
      <c r="G955" s="131"/>
      <c r="H955" s="117"/>
      <c r="I955" s="201"/>
      <c r="J955" s="201"/>
      <c r="K955" s="202"/>
      <c r="L955" s="202"/>
      <c r="M955" s="202"/>
      <c r="N955" s="201"/>
      <c r="O955" s="201"/>
      <c r="P955" s="202"/>
      <c r="Q955" s="202"/>
      <c r="R955" s="207"/>
      <c r="S955" s="204" t="e">
        <f>_xlfn.LET(
_xlpm.ausLJ,_xlfn.XLOOKUP(MitarbeiterFTE[[#This Row],[Name]]&amp;"|"&amp;MitarbeiterFTE[[#This Row],[Jahr]]&amp;"|"&amp;MitarbeiterFTE[[#This Row],[Monat]],#REF!,#REF!,"not found",0,1),
IF(_xlpm.ausLJ="not found","input missing",_xlpm.ausLJ))</f>
        <v>#REF!</v>
      </c>
      <c r="T955" s="204" t="e">
        <f>_xlfn.LET(
_xlpm.ausLJ,_xlfn.XLOOKUP(MitarbeiterFTE[[#This Row],[Name]]&amp;"|"&amp;MitarbeiterFTE[[#This Row],[Jahr]]&amp;"|"&amp;MitarbeiterFTE[[#This Row],[Monat]],#REF!,#REF!,"not found",0,1),
IF(_xlpm.ausLJ="not found","input missing",_xlpm.ausLJ))</f>
        <v>#REF!</v>
      </c>
      <c r="U955" s="205"/>
      <c r="V955" s="40" t="str" cm="1">
        <f t="array" ref="V9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5" s="15" t="str">
        <f>_xlfn.LET(_xlpm.var,MitarbeiterFTE[[#This Row],[Name]]&amp;"|"&amp;MitarbeiterFTE[[#This Row],[Vorhaben]]&amp;"|"&amp;MitarbeiterFTE[[#This Row],[Monat]]&amp;"|"&amp;MitarbeiterFTE[[#This Row],[Jahr]], IF(_xlpm.var="|||","input missing",_xlpm.var))</f>
        <v>input missing</v>
      </c>
      <c r="AB955" s="15" t="e">
        <f>_xlfn.LET(
_xlpm.start,DATE(MitarbeiterFTE[[#This Row],[Jahr]],MitarbeiterFTE[[#This Row],[Monat]],1),
_xlpm.end,EOMONTH(_xlpm.start,0),
NETWORKDAYS(_xlpm.start,_xlpm.end))</f>
        <v>#NUM!</v>
      </c>
      <c r="AC955" s="318" t="e">
        <f>MitarbeiterFTE[[#This Row],[BWD]]-MitarbeiterFTE[[#This Row],[Sum Abwesend]]</f>
        <v>#NUM!</v>
      </c>
      <c r="AD955" s="318">
        <f>SUMIFS(MitarbeiterFTE[BWD],MitarbeiterFTE[Jahr],MitarbeiterFTE[[#This Row],[Jahr]],MitarbeiterFTE[Name],MitarbeiterFTE[[#This Row],[Name]])</f>
        <v>0</v>
      </c>
      <c r="AE955" s="318">
        <f>SUMIFS(MitarbeiterFTE[NWD],MitarbeiterFTE[Jahr],MitarbeiterFTE[[#This Row],[Jahr]],MitarbeiterFTE[Name],MitarbeiterFTE[[#This Row],[Name]])</f>
        <v>0</v>
      </c>
      <c r="AF955" s="15" t="str">
        <f>IF(MitarbeiterFTE[[#This Row],[HS]]="ja",2,IF(MitarbeiterFTE[[#This Row],[Tech]]="ja",1,IF(MitarbeiterFTE[[#This Row],[Sonst]]="ja",0,"input missing")))</f>
        <v>input missing</v>
      </c>
      <c r="AG955" s="130"/>
      <c r="AH955" s="117"/>
      <c r="AI955" s="408"/>
      <c r="AJ955" s="202"/>
      <c r="AK955" s="412"/>
      <c r="AL955" s="15" cm="1">
        <f t="array" ref="AL9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5" s="15" t="str">
        <f>IF(Table6[[#This Row],[FT/WE]]=2,"",Table6[[#This Row],[Name]]&amp;Table6[[#This Row],[Tag]])</f>
        <v/>
      </c>
      <c r="AN955" s="117"/>
      <c r="AP955" s="14" t="str">
        <f t="shared" si="30"/>
        <v/>
      </c>
      <c r="AQ955" s="14" t="str">
        <f t="shared" si="31"/>
        <v/>
      </c>
    </row>
    <row r="956" spans="1:43" ht="14.5">
      <c r="A956" s="117"/>
      <c r="B956" s="201"/>
      <c r="C956" s="209"/>
      <c r="D956" s="210"/>
      <c r="E956" s="131"/>
      <c r="F956" s="132"/>
      <c r="G956" s="131"/>
      <c r="H956" s="117"/>
      <c r="I956" s="201"/>
      <c r="J956" s="201"/>
      <c r="K956" s="202"/>
      <c r="L956" s="202"/>
      <c r="M956" s="202"/>
      <c r="N956" s="201"/>
      <c r="O956" s="201"/>
      <c r="P956" s="202"/>
      <c r="Q956" s="202"/>
      <c r="R956" s="207"/>
      <c r="S956" s="204" t="e">
        <f>_xlfn.LET(
_xlpm.ausLJ,_xlfn.XLOOKUP(MitarbeiterFTE[[#This Row],[Name]]&amp;"|"&amp;MitarbeiterFTE[[#This Row],[Jahr]]&amp;"|"&amp;MitarbeiterFTE[[#This Row],[Monat]],#REF!,#REF!,"not found",0,1),
IF(_xlpm.ausLJ="not found","input missing",_xlpm.ausLJ))</f>
        <v>#REF!</v>
      </c>
      <c r="T956" s="204" t="e">
        <f>_xlfn.LET(
_xlpm.ausLJ,_xlfn.XLOOKUP(MitarbeiterFTE[[#This Row],[Name]]&amp;"|"&amp;MitarbeiterFTE[[#This Row],[Jahr]]&amp;"|"&amp;MitarbeiterFTE[[#This Row],[Monat]],#REF!,#REF!,"not found",0,1),
IF(_xlpm.ausLJ="not found","input missing",_xlpm.ausLJ))</f>
        <v>#REF!</v>
      </c>
      <c r="U956" s="205"/>
      <c r="V956" s="40" t="str" cm="1">
        <f t="array" ref="V9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6" s="15" t="str">
        <f>_xlfn.LET(_xlpm.var,MitarbeiterFTE[[#This Row],[Name]]&amp;"|"&amp;MitarbeiterFTE[[#This Row],[Vorhaben]]&amp;"|"&amp;MitarbeiterFTE[[#This Row],[Monat]]&amp;"|"&amp;MitarbeiterFTE[[#This Row],[Jahr]], IF(_xlpm.var="|||","input missing",_xlpm.var))</f>
        <v>input missing</v>
      </c>
      <c r="AB956" s="15" t="e">
        <f>_xlfn.LET(
_xlpm.start,DATE(MitarbeiterFTE[[#This Row],[Jahr]],MitarbeiterFTE[[#This Row],[Monat]],1),
_xlpm.end,EOMONTH(_xlpm.start,0),
NETWORKDAYS(_xlpm.start,_xlpm.end))</f>
        <v>#NUM!</v>
      </c>
      <c r="AC956" s="318" t="e">
        <f>MitarbeiterFTE[[#This Row],[BWD]]-MitarbeiterFTE[[#This Row],[Sum Abwesend]]</f>
        <v>#NUM!</v>
      </c>
      <c r="AD956" s="318">
        <f>SUMIFS(MitarbeiterFTE[BWD],MitarbeiterFTE[Jahr],MitarbeiterFTE[[#This Row],[Jahr]],MitarbeiterFTE[Name],MitarbeiterFTE[[#This Row],[Name]])</f>
        <v>0</v>
      </c>
      <c r="AE956" s="318">
        <f>SUMIFS(MitarbeiterFTE[NWD],MitarbeiterFTE[Jahr],MitarbeiterFTE[[#This Row],[Jahr]],MitarbeiterFTE[Name],MitarbeiterFTE[[#This Row],[Name]])</f>
        <v>0</v>
      </c>
      <c r="AF956" s="15" t="str">
        <f>IF(MitarbeiterFTE[[#This Row],[HS]]="ja",2,IF(MitarbeiterFTE[[#This Row],[Tech]]="ja",1,IF(MitarbeiterFTE[[#This Row],[Sonst]]="ja",0,"input missing")))</f>
        <v>input missing</v>
      </c>
      <c r="AG956" s="130"/>
      <c r="AH956" s="117"/>
      <c r="AI956" s="408"/>
      <c r="AJ956" s="202"/>
      <c r="AK956" s="412"/>
      <c r="AL956" s="15" cm="1">
        <f t="array" ref="AL9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6" s="15" t="str">
        <f>IF(Table6[[#This Row],[FT/WE]]=2,"",Table6[[#This Row],[Name]]&amp;Table6[[#This Row],[Tag]])</f>
        <v/>
      </c>
      <c r="AN956" s="117"/>
      <c r="AP956" s="14" t="str">
        <f t="shared" si="30"/>
        <v/>
      </c>
      <c r="AQ956" s="14" t="str">
        <f t="shared" si="31"/>
        <v/>
      </c>
    </row>
    <row r="957" spans="1:43" ht="14.5">
      <c r="A957" s="117"/>
      <c r="B957" s="201"/>
      <c r="C957" s="209"/>
      <c r="D957" s="210"/>
      <c r="E957" s="131"/>
      <c r="F957" s="132"/>
      <c r="G957" s="131"/>
      <c r="H957" s="117"/>
      <c r="I957" s="201"/>
      <c r="J957" s="201"/>
      <c r="K957" s="202"/>
      <c r="L957" s="202"/>
      <c r="M957" s="202"/>
      <c r="N957" s="201"/>
      <c r="O957" s="201"/>
      <c r="P957" s="202"/>
      <c r="Q957" s="202"/>
      <c r="R957" s="207"/>
      <c r="S957" s="204" t="e">
        <f>_xlfn.LET(
_xlpm.ausLJ,_xlfn.XLOOKUP(MitarbeiterFTE[[#This Row],[Name]]&amp;"|"&amp;MitarbeiterFTE[[#This Row],[Jahr]]&amp;"|"&amp;MitarbeiterFTE[[#This Row],[Monat]],#REF!,#REF!,"not found",0,1),
IF(_xlpm.ausLJ="not found","input missing",_xlpm.ausLJ))</f>
        <v>#REF!</v>
      </c>
      <c r="T957" s="204" t="e">
        <f>_xlfn.LET(
_xlpm.ausLJ,_xlfn.XLOOKUP(MitarbeiterFTE[[#This Row],[Name]]&amp;"|"&amp;MitarbeiterFTE[[#This Row],[Jahr]]&amp;"|"&amp;MitarbeiterFTE[[#This Row],[Monat]],#REF!,#REF!,"not found",0,1),
IF(_xlpm.ausLJ="not found","input missing",_xlpm.ausLJ))</f>
        <v>#REF!</v>
      </c>
      <c r="U957" s="205"/>
      <c r="V957" s="40" t="str" cm="1">
        <f t="array" ref="V9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7" s="15" t="str">
        <f>_xlfn.LET(_xlpm.var,MitarbeiterFTE[[#This Row],[Name]]&amp;"|"&amp;MitarbeiterFTE[[#This Row],[Vorhaben]]&amp;"|"&amp;MitarbeiterFTE[[#This Row],[Monat]]&amp;"|"&amp;MitarbeiterFTE[[#This Row],[Jahr]], IF(_xlpm.var="|||","input missing",_xlpm.var))</f>
        <v>input missing</v>
      </c>
      <c r="AB957" s="15" t="e">
        <f>_xlfn.LET(
_xlpm.start,DATE(MitarbeiterFTE[[#This Row],[Jahr]],MitarbeiterFTE[[#This Row],[Monat]],1),
_xlpm.end,EOMONTH(_xlpm.start,0),
NETWORKDAYS(_xlpm.start,_xlpm.end))</f>
        <v>#NUM!</v>
      </c>
      <c r="AC957" s="318" t="e">
        <f>MitarbeiterFTE[[#This Row],[BWD]]-MitarbeiterFTE[[#This Row],[Sum Abwesend]]</f>
        <v>#NUM!</v>
      </c>
      <c r="AD957" s="318">
        <f>SUMIFS(MitarbeiterFTE[BWD],MitarbeiterFTE[Jahr],MitarbeiterFTE[[#This Row],[Jahr]],MitarbeiterFTE[Name],MitarbeiterFTE[[#This Row],[Name]])</f>
        <v>0</v>
      </c>
      <c r="AE957" s="318">
        <f>SUMIFS(MitarbeiterFTE[NWD],MitarbeiterFTE[Jahr],MitarbeiterFTE[[#This Row],[Jahr]],MitarbeiterFTE[Name],MitarbeiterFTE[[#This Row],[Name]])</f>
        <v>0</v>
      </c>
      <c r="AF957" s="15" t="str">
        <f>IF(MitarbeiterFTE[[#This Row],[HS]]="ja",2,IF(MitarbeiterFTE[[#This Row],[Tech]]="ja",1,IF(MitarbeiterFTE[[#This Row],[Sonst]]="ja",0,"input missing")))</f>
        <v>input missing</v>
      </c>
      <c r="AG957" s="130"/>
      <c r="AH957" s="117"/>
      <c r="AI957" s="408"/>
      <c r="AJ957" s="202"/>
      <c r="AK957" s="412"/>
      <c r="AL957" s="15" cm="1">
        <f t="array" ref="AL9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7" s="15" t="str">
        <f>IF(Table6[[#This Row],[FT/WE]]=2,"",Table6[[#This Row],[Name]]&amp;Table6[[#This Row],[Tag]])</f>
        <v/>
      </c>
      <c r="AN957" s="117"/>
      <c r="AP957" s="14" t="str">
        <f t="shared" si="30"/>
        <v/>
      </c>
      <c r="AQ957" s="14" t="str">
        <f t="shared" si="31"/>
        <v/>
      </c>
    </row>
    <row r="958" spans="1:43" ht="14.5">
      <c r="A958" s="117"/>
      <c r="B958" s="201"/>
      <c r="C958" s="209"/>
      <c r="D958" s="210"/>
      <c r="E958" s="131"/>
      <c r="F958" s="132"/>
      <c r="G958" s="131"/>
      <c r="H958" s="117"/>
      <c r="I958" s="201"/>
      <c r="J958" s="201"/>
      <c r="K958" s="202"/>
      <c r="L958" s="202"/>
      <c r="M958" s="202"/>
      <c r="N958" s="201"/>
      <c r="O958" s="201"/>
      <c r="P958" s="202"/>
      <c r="Q958" s="202"/>
      <c r="R958" s="207"/>
      <c r="S958" s="204" t="e">
        <f>_xlfn.LET(
_xlpm.ausLJ,_xlfn.XLOOKUP(MitarbeiterFTE[[#This Row],[Name]]&amp;"|"&amp;MitarbeiterFTE[[#This Row],[Jahr]]&amp;"|"&amp;MitarbeiterFTE[[#This Row],[Monat]],#REF!,#REF!,"not found",0,1),
IF(_xlpm.ausLJ="not found","input missing",_xlpm.ausLJ))</f>
        <v>#REF!</v>
      </c>
      <c r="T958" s="204" t="e">
        <f>_xlfn.LET(
_xlpm.ausLJ,_xlfn.XLOOKUP(MitarbeiterFTE[[#This Row],[Name]]&amp;"|"&amp;MitarbeiterFTE[[#This Row],[Jahr]]&amp;"|"&amp;MitarbeiterFTE[[#This Row],[Monat]],#REF!,#REF!,"not found",0,1),
IF(_xlpm.ausLJ="not found","input missing",_xlpm.ausLJ))</f>
        <v>#REF!</v>
      </c>
      <c r="U958" s="205"/>
      <c r="V958" s="40" t="str" cm="1">
        <f t="array" ref="V9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8" s="15" t="str">
        <f>_xlfn.LET(_xlpm.var,MitarbeiterFTE[[#This Row],[Name]]&amp;"|"&amp;MitarbeiterFTE[[#This Row],[Vorhaben]]&amp;"|"&amp;MitarbeiterFTE[[#This Row],[Monat]]&amp;"|"&amp;MitarbeiterFTE[[#This Row],[Jahr]], IF(_xlpm.var="|||","input missing",_xlpm.var))</f>
        <v>input missing</v>
      </c>
      <c r="AB958" s="15" t="e">
        <f>_xlfn.LET(
_xlpm.start,DATE(MitarbeiterFTE[[#This Row],[Jahr]],MitarbeiterFTE[[#This Row],[Monat]],1),
_xlpm.end,EOMONTH(_xlpm.start,0),
NETWORKDAYS(_xlpm.start,_xlpm.end))</f>
        <v>#NUM!</v>
      </c>
      <c r="AC958" s="318" t="e">
        <f>MitarbeiterFTE[[#This Row],[BWD]]-MitarbeiterFTE[[#This Row],[Sum Abwesend]]</f>
        <v>#NUM!</v>
      </c>
      <c r="AD958" s="318">
        <f>SUMIFS(MitarbeiterFTE[BWD],MitarbeiterFTE[Jahr],MitarbeiterFTE[[#This Row],[Jahr]],MitarbeiterFTE[Name],MitarbeiterFTE[[#This Row],[Name]])</f>
        <v>0</v>
      </c>
      <c r="AE958" s="318">
        <f>SUMIFS(MitarbeiterFTE[NWD],MitarbeiterFTE[Jahr],MitarbeiterFTE[[#This Row],[Jahr]],MitarbeiterFTE[Name],MitarbeiterFTE[[#This Row],[Name]])</f>
        <v>0</v>
      </c>
      <c r="AF958" s="15" t="str">
        <f>IF(MitarbeiterFTE[[#This Row],[HS]]="ja",2,IF(MitarbeiterFTE[[#This Row],[Tech]]="ja",1,IF(MitarbeiterFTE[[#This Row],[Sonst]]="ja",0,"input missing")))</f>
        <v>input missing</v>
      </c>
      <c r="AG958" s="130"/>
      <c r="AH958" s="117"/>
      <c r="AI958" s="408"/>
      <c r="AJ958" s="202"/>
      <c r="AK958" s="412"/>
      <c r="AL958" s="15" cm="1">
        <f t="array" ref="AL9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8" s="15" t="str">
        <f>IF(Table6[[#This Row],[FT/WE]]=2,"",Table6[[#This Row],[Name]]&amp;Table6[[#This Row],[Tag]])</f>
        <v/>
      </c>
      <c r="AN958" s="117"/>
      <c r="AP958" s="14" t="str">
        <f t="shared" si="30"/>
        <v/>
      </c>
      <c r="AQ958" s="14" t="str">
        <f t="shared" si="31"/>
        <v/>
      </c>
    </row>
    <row r="959" spans="1:43" ht="14.5">
      <c r="A959" s="117"/>
      <c r="B959" s="201"/>
      <c r="C959" s="209"/>
      <c r="D959" s="210"/>
      <c r="E959" s="131"/>
      <c r="F959" s="132"/>
      <c r="G959" s="131"/>
      <c r="H959" s="117"/>
      <c r="I959" s="201"/>
      <c r="J959" s="201"/>
      <c r="K959" s="202"/>
      <c r="L959" s="202"/>
      <c r="M959" s="202"/>
      <c r="N959" s="201"/>
      <c r="O959" s="201"/>
      <c r="P959" s="202"/>
      <c r="Q959" s="202"/>
      <c r="R959" s="207"/>
      <c r="S959" s="204" t="e">
        <f>_xlfn.LET(
_xlpm.ausLJ,_xlfn.XLOOKUP(MitarbeiterFTE[[#This Row],[Name]]&amp;"|"&amp;MitarbeiterFTE[[#This Row],[Jahr]]&amp;"|"&amp;MitarbeiterFTE[[#This Row],[Monat]],#REF!,#REF!,"not found",0,1),
IF(_xlpm.ausLJ="not found","input missing",_xlpm.ausLJ))</f>
        <v>#REF!</v>
      </c>
      <c r="T959" s="204" t="e">
        <f>_xlfn.LET(
_xlpm.ausLJ,_xlfn.XLOOKUP(MitarbeiterFTE[[#This Row],[Name]]&amp;"|"&amp;MitarbeiterFTE[[#This Row],[Jahr]]&amp;"|"&amp;MitarbeiterFTE[[#This Row],[Monat]],#REF!,#REF!,"not found",0,1),
IF(_xlpm.ausLJ="not found","input missing",_xlpm.ausLJ))</f>
        <v>#REF!</v>
      </c>
      <c r="U959" s="205"/>
      <c r="V959" s="40" t="str" cm="1">
        <f t="array" ref="V9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59" s="15" t="str">
        <f>_xlfn.LET(_xlpm.var,MitarbeiterFTE[[#This Row],[Name]]&amp;"|"&amp;MitarbeiterFTE[[#This Row],[Vorhaben]]&amp;"|"&amp;MitarbeiterFTE[[#This Row],[Monat]]&amp;"|"&amp;MitarbeiterFTE[[#This Row],[Jahr]], IF(_xlpm.var="|||","input missing",_xlpm.var))</f>
        <v>input missing</v>
      </c>
      <c r="AB959" s="15" t="e">
        <f>_xlfn.LET(
_xlpm.start,DATE(MitarbeiterFTE[[#This Row],[Jahr]],MitarbeiterFTE[[#This Row],[Monat]],1),
_xlpm.end,EOMONTH(_xlpm.start,0),
NETWORKDAYS(_xlpm.start,_xlpm.end))</f>
        <v>#NUM!</v>
      </c>
      <c r="AC959" s="318" t="e">
        <f>MitarbeiterFTE[[#This Row],[BWD]]-MitarbeiterFTE[[#This Row],[Sum Abwesend]]</f>
        <v>#NUM!</v>
      </c>
      <c r="AD959" s="318">
        <f>SUMIFS(MitarbeiterFTE[BWD],MitarbeiterFTE[Jahr],MitarbeiterFTE[[#This Row],[Jahr]],MitarbeiterFTE[Name],MitarbeiterFTE[[#This Row],[Name]])</f>
        <v>0</v>
      </c>
      <c r="AE959" s="318">
        <f>SUMIFS(MitarbeiterFTE[NWD],MitarbeiterFTE[Jahr],MitarbeiterFTE[[#This Row],[Jahr]],MitarbeiterFTE[Name],MitarbeiterFTE[[#This Row],[Name]])</f>
        <v>0</v>
      </c>
      <c r="AF959" s="15" t="str">
        <f>IF(MitarbeiterFTE[[#This Row],[HS]]="ja",2,IF(MitarbeiterFTE[[#This Row],[Tech]]="ja",1,IF(MitarbeiterFTE[[#This Row],[Sonst]]="ja",0,"input missing")))</f>
        <v>input missing</v>
      </c>
      <c r="AG959" s="130"/>
      <c r="AH959" s="117"/>
      <c r="AI959" s="408"/>
      <c r="AJ959" s="202"/>
      <c r="AK959" s="412"/>
      <c r="AL959" s="15" cm="1">
        <f t="array" ref="AL9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59" s="15" t="str">
        <f>IF(Table6[[#This Row],[FT/WE]]=2,"",Table6[[#This Row],[Name]]&amp;Table6[[#This Row],[Tag]])</f>
        <v/>
      </c>
      <c r="AN959" s="117"/>
      <c r="AP959" s="14" t="str">
        <f t="shared" si="30"/>
        <v/>
      </c>
      <c r="AQ959" s="14" t="str">
        <f t="shared" si="31"/>
        <v/>
      </c>
    </row>
    <row r="960" spans="1:43" ht="14.5">
      <c r="A960" s="117"/>
      <c r="B960" s="201"/>
      <c r="C960" s="209"/>
      <c r="D960" s="210"/>
      <c r="E960" s="131"/>
      <c r="F960" s="132"/>
      <c r="G960" s="131"/>
      <c r="H960" s="117"/>
      <c r="I960" s="201"/>
      <c r="J960" s="201"/>
      <c r="K960" s="202"/>
      <c r="L960" s="202"/>
      <c r="M960" s="202"/>
      <c r="N960" s="201"/>
      <c r="O960" s="201"/>
      <c r="P960" s="202"/>
      <c r="Q960" s="202"/>
      <c r="R960" s="207"/>
      <c r="S960" s="204" t="e">
        <f>_xlfn.LET(
_xlpm.ausLJ,_xlfn.XLOOKUP(MitarbeiterFTE[[#This Row],[Name]]&amp;"|"&amp;MitarbeiterFTE[[#This Row],[Jahr]]&amp;"|"&amp;MitarbeiterFTE[[#This Row],[Monat]],#REF!,#REF!,"not found",0,1),
IF(_xlpm.ausLJ="not found","input missing",_xlpm.ausLJ))</f>
        <v>#REF!</v>
      </c>
      <c r="T960" s="204" t="e">
        <f>_xlfn.LET(
_xlpm.ausLJ,_xlfn.XLOOKUP(MitarbeiterFTE[[#This Row],[Name]]&amp;"|"&amp;MitarbeiterFTE[[#This Row],[Jahr]]&amp;"|"&amp;MitarbeiterFTE[[#This Row],[Monat]],#REF!,#REF!,"not found",0,1),
IF(_xlpm.ausLJ="not found","input missing",_xlpm.ausLJ))</f>
        <v>#REF!</v>
      </c>
      <c r="U960" s="205"/>
      <c r="V960" s="40" t="str" cm="1">
        <f t="array" ref="V9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0" s="15" t="str">
        <f>_xlfn.LET(_xlpm.var,MitarbeiterFTE[[#This Row],[Name]]&amp;"|"&amp;MitarbeiterFTE[[#This Row],[Vorhaben]]&amp;"|"&amp;MitarbeiterFTE[[#This Row],[Monat]]&amp;"|"&amp;MitarbeiterFTE[[#This Row],[Jahr]], IF(_xlpm.var="|||","input missing",_xlpm.var))</f>
        <v>input missing</v>
      </c>
      <c r="AB960" s="15" t="e">
        <f>_xlfn.LET(
_xlpm.start,DATE(MitarbeiterFTE[[#This Row],[Jahr]],MitarbeiterFTE[[#This Row],[Monat]],1),
_xlpm.end,EOMONTH(_xlpm.start,0),
NETWORKDAYS(_xlpm.start,_xlpm.end))</f>
        <v>#NUM!</v>
      </c>
      <c r="AC960" s="318" t="e">
        <f>MitarbeiterFTE[[#This Row],[BWD]]-MitarbeiterFTE[[#This Row],[Sum Abwesend]]</f>
        <v>#NUM!</v>
      </c>
      <c r="AD960" s="318">
        <f>SUMIFS(MitarbeiterFTE[BWD],MitarbeiterFTE[Jahr],MitarbeiterFTE[[#This Row],[Jahr]],MitarbeiterFTE[Name],MitarbeiterFTE[[#This Row],[Name]])</f>
        <v>0</v>
      </c>
      <c r="AE960" s="318">
        <f>SUMIFS(MitarbeiterFTE[NWD],MitarbeiterFTE[Jahr],MitarbeiterFTE[[#This Row],[Jahr]],MitarbeiterFTE[Name],MitarbeiterFTE[[#This Row],[Name]])</f>
        <v>0</v>
      </c>
      <c r="AF960" s="15" t="str">
        <f>IF(MitarbeiterFTE[[#This Row],[HS]]="ja",2,IF(MitarbeiterFTE[[#This Row],[Tech]]="ja",1,IF(MitarbeiterFTE[[#This Row],[Sonst]]="ja",0,"input missing")))</f>
        <v>input missing</v>
      </c>
      <c r="AG960" s="130"/>
      <c r="AH960" s="117"/>
      <c r="AI960" s="408"/>
      <c r="AJ960" s="202"/>
      <c r="AK960" s="412"/>
      <c r="AL960" s="15" cm="1">
        <f t="array" ref="AL9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0" s="15" t="str">
        <f>IF(Table6[[#This Row],[FT/WE]]=2,"",Table6[[#This Row],[Name]]&amp;Table6[[#This Row],[Tag]])</f>
        <v/>
      </c>
      <c r="AN960" s="117"/>
      <c r="AP960" s="14" t="str">
        <f t="shared" si="30"/>
        <v/>
      </c>
      <c r="AQ960" s="14" t="str">
        <f t="shared" si="31"/>
        <v/>
      </c>
    </row>
    <row r="961" spans="1:43" ht="14.5">
      <c r="A961" s="117"/>
      <c r="B961" s="201"/>
      <c r="C961" s="209"/>
      <c r="D961" s="210"/>
      <c r="E961" s="131"/>
      <c r="F961" s="132"/>
      <c r="G961" s="131"/>
      <c r="H961" s="117"/>
      <c r="I961" s="201"/>
      <c r="J961" s="201"/>
      <c r="K961" s="202"/>
      <c r="L961" s="202"/>
      <c r="M961" s="202"/>
      <c r="N961" s="201"/>
      <c r="O961" s="201"/>
      <c r="P961" s="202"/>
      <c r="Q961" s="202"/>
      <c r="R961" s="207"/>
      <c r="S961" s="204" t="e">
        <f>_xlfn.LET(
_xlpm.ausLJ,_xlfn.XLOOKUP(MitarbeiterFTE[[#This Row],[Name]]&amp;"|"&amp;MitarbeiterFTE[[#This Row],[Jahr]]&amp;"|"&amp;MitarbeiterFTE[[#This Row],[Monat]],#REF!,#REF!,"not found",0,1),
IF(_xlpm.ausLJ="not found","input missing",_xlpm.ausLJ))</f>
        <v>#REF!</v>
      </c>
      <c r="T961" s="204" t="e">
        <f>_xlfn.LET(
_xlpm.ausLJ,_xlfn.XLOOKUP(MitarbeiterFTE[[#This Row],[Name]]&amp;"|"&amp;MitarbeiterFTE[[#This Row],[Jahr]]&amp;"|"&amp;MitarbeiterFTE[[#This Row],[Monat]],#REF!,#REF!,"not found",0,1),
IF(_xlpm.ausLJ="not found","input missing",_xlpm.ausLJ))</f>
        <v>#REF!</v>
      </c>
      <c r="U961" s="205"/>
      <c r="V961" s="40" t="str" cm="1">
        <f t="array" ref="V9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1" s="15" t="str">
        <f>_xlfn.LET(_xlpm.var,MitarbeiterFTE[[#This Row],[Name]]&amp;"|"&amp;MitarbeiterFTE[[#This Row],[Vorhaben]]&amp;"|"&amp;MitarbeiterFTE[[#This Row],[Monat]]&amp;"|"&amp;MitarbeiterFTE[[#This Row],[Jahr]], IF(_xlpm.var="|||","input missing",_xlpm.var))</f>
        <v>input missing</v>
      </c>
      <c r="AB961" s="15" t="e">
        <f>_xlfn.LET(
_xlpm.start,DATE(MitarbeiterFTE[[#This Row],[Jahr]],MitarbeiterFTE[[#This Row],[Monat]],1),
_xlpm.end,EOMONTH(_xlpm.start,0),
NETWORKDAYS(_xlpm.start,_xlpm.end))</f>
        <v>#NUM!</v>
      </c>
      <c r="AC961" s="318" t="e">
        <f>MitarbeiterFTE[[#This Row],[BWD]]-MitarbeiterFTE[[#This Row],[Sum Abwesend]]</f>
        <v>#NUM!</v>
      </c>
      <c r="AD961" s="318">
        <f>SUMIFS(MitarbeiterFTE[BWD],MitarbeiterFTE[Jahr],MitarbeiterFTE[[#This Row],[Jahr]],MitarbeiterFTE[Name],MitarbeiterFTE[[#This Row],[Name]])</f>
        <v>0</v>
      </c>
      <c r="AE961" s="318">
        <f>SUMIFS(MitarbeiterFTE[NWD],MitarbeiterFTE[Jahr],MitarbeiterFTE[[#This Row],[Jahr]],MitarbeiterFTE[Name],MitarbeiterFTE[[#This Row],[Name]])</f>
        <v>0</v>
      </c>
      <c r="AF961" s="15" t="str">
        <f>IF(MitarbeiterFTE[[#This Row],[HS]]="ja",2,IF(MitarbeiterFTE[[#This Row],[Tech]]="ja",1,IF(MitarbeiterFTE[[#This Row],[Sonst]]="ja",0,"input missing")))</f>
        <v>input missing</v>
      </c>
      <c r="AG961" s="130"/>
      <c r="AH961" s="117"/>
      <c r="AI961" s="408"/>
      <c r="AJ961" s="202"/>
      <c r="AK961" s="412"/>
      <c r="AL961" s="15" cm="1">
        <f t="array" ref="AL9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1" s="15" t="str">
        <f>IF(Table6[[#This Row],[FT/WE]]=2,"",Table6[[#This Row],[Name]]&amp;Table6[[#This Row],[Tag]])</f>
        <v/>
      </c>
      <c r="AN961" s="117"/>
      <c r="AP961" s="14" t="str">
        <f t="shared" si="30"/>
        <v/>
      </c>
      <c r="AQ961" s="14" t="str">
        <f t="shared" si="31"/>
        <v/>
      </c>
    </row>
    <row r="962" spans="1:43" ht="14.5">
      <c r="A962" s="117"/>
      <c r="B962" s="201"/>
      <c r="C962" s="209"/>
      <c r="D962" s="210"/>
      <c r="E962" s="131"/>
      <c r="F962" s="132"/>
      <c r="G962" s="131"/>
      <c r="H962" s="117"/>
      <c r="I962" s="201"/>
      <c r="J962" s="201"/>
      <c r="K962" s="202"/>
      <c r="L962" s="202"/>
      <c r="M962" s="202"/>
      <c r="N962" s="201"/>
      <c r="O962" s="201"/>
      <c r="P962" s="202"/>
      <c r="Q962" s="202"/>
      <c r="R962" s="207"/>
      <c r="S962" s="204" t="e">
        <f>_xlfn.LET(
_xlpm.ausLJ,_xlfn.XLOOKUP(MitarbeiterFTE[[#This Row],[Name]]&amp;"|"&amp;MitarbeiterFTE[[#This Row],[Jahr]]&amp;"|"&amp;MitarbeiterFTE[[#This Row],[Monat]],#REF!,#REF!,"not found",0,1),
IF(_xlpm.ausLJ="not found","input missing",_xlpm.ausLJ))</f>
        <v>#REF!</v>
      </c>
      <c r="T962" s="204" t="e">
        <f>_xlfn.LET(
_xlpm.ausLJ,_xlfn.XLOOKUP(MitarbeiterFTE[[#This Row],[Name]]&amp;"|"&amp;MitarbeiterFTE[[#This Row],[Jahr]]&amp;"|"&amp;MitarbeiterFTE[[#This Row],[Monat]],#REF!,#REF!,"not found",0,1),
IF(_xlpm.ausLJ="not found","input missing",_xlpm.ausLJ))</f>
        <v>#REF!</v>
      </c>
      <c r="U962" s="205"/>
      <c r="V962" s="40" t="str" cm="1">
        <f t="array" ref="V9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2" s="15" t="str">
        <f>_xlfn.LET(_xlpm.var,MitarbeiterFTE[[#This Row],[Name]]&amp;"|"&amp;MitarbeiterFTE[[#This Row],[Vorhaben]]&amp;"|"&amp;MitarbeiterFTE[[#This Row],[Monat]]&amp;"|"&amp;MitarbeiterFTE[[#This Row],[Jahr]], IF(_xlpm.var="|||","input missing",_xlpm.var))</f>
        <v>input missing</v>
      </c>
      <c r="AB962" s="15" t="e">
        <f>_xlfn.LET(
_xlpm.start,DATE(MitarbeiterFTE[[#This Row],[Jahr]],MitarbeiterFTE[[#This Row],[Monat]],1),
_xlpm.end,EOMONTH(_xlpm.start,0),
NETWORKDAYS(_xlpm.start,_xlpm.end))</f>
        <v>#NUM!</v>
      </c>
      <c r="AC962" s="318" t="e">
        <f>MitarbeiterFTE[[#This Row],[BWD]]-MitarbeiterFTE[[#This Row],[Sum Abwesend]]</f>
        <v>#NUM!</v>
      </c>
      <c r="AD962" s="318">
        <f>SUMIFS(MitarbeiterFTE[BWD],MitarbeiterFTE[Jahr],MitarbeiterFTE[[#This Row],[Jahr]],MitarbeiterFTE[Name],MitarbeiterFTE[[#This Row],[Name]])</f>
        <v>0</v>
      </c>
      <c r="AE962" s="318">
        <f>SUMIFS(MitarbeiterFTE[NWD],MitarbeiterFTE[Jahr],MitarbeiterFTE[[#This Row],[Jahr]],MitarbeiterFTE[Name],MitarbeiterFTE[[#This Row],[Name]])</f>
        <v>0</v>
      </c>
      <c r="AF962" s="15" t="str">
        <f>IF(MitarbeiterFTE[[#This Row],[HS]]="ja",2,IF(MitarbeiterFTE[[#This Row],[Tech]]="ja",1,IF(MitarbeiterFTE[[#This Row],[Sonst]]="ja",0,"input missing")))</f>
        <v>input missing</v>
      </c>
      <c r="AG962" s="130"/>
      <c r="AH962" s="117"/>
      <c r="AI962" s="408"/>
      <c r="AJ962" s="202"/>
      <c r="AK962" s="412"/>
      <c r="AL962" s="15" cm="1">
        <f t="array" ref="AL9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2" s="15" t="str">
        <f>IF(Table6[[#This Row],[FT/WE]]=2,"",Table6[[#This Row],[Name]]&amp;Table6[[#This Row],[Tag]])</f>
        <v/>
      </c>
      <c r="AN962" s="117"/>
      <c r="AP962" s="14" t="str">
        <f t="shared" si="30"/>
        <v/>
      </c>
      <c r="AQ962" s="14" t="str">
        <f t="shared" si="31"/>
        <v/>
      </c>
    </row>
    <row r="963" spans="1:43" ht="14.5">
      <c r="A963" s="117"/>
      <c r="B963" s="201"/>
      <c r="C963" s="209"/>
      <c r="D963" s="210"/>
      <c r="E963" s="131"/>
      <c r="F963" s="132"/>
      <c r="G963" s="131"/>
      <c r="H963" s="117"/>
      <c r="I963" s="201"/>
      <c r="J963" s="201"/>
      <c r="K963" s="202"/>
      <c r="L963" s="202"/>
      <c r="M963" s="202"/>
      <c r="N963" s="201"/>
      <c r="O963" s="201"/>
      <c r="P963" s="202"/>
      <c r="Q963" s="202"/>
      <c r="R963" s="207"/>
      <c r="S963" s="204" t="e">
        <f>_xlfn.LET(
_xlpm.ausLJ,_xlfn.XLOOKUP(MitarbeiterFTE[[#This Row],[Name]]&amp;"|"&amp;MitarbeiterFTE[[#This Row],[Jahr]]&amp;"|"&amp;MitarbeiterFTE[[#This Row],[Monat]],#REF!,#REF!,"not found",0,1),
IF(_xlpm.ausLJ="not found","input missing",_xlpm.ausLJ))</f>
        <v>#REF!</v>
      </c>
      <c r="T963" s="204" t="e">
        <f>_xlfn.LET(
_xlpm.ausLJ,_xlfn.XLOOKUP(MitarbeiterFTE[[#This Row],[Name]]&amp;"|"&amp;MitarbeiterFTE[[#This Row],[Jahr]]&amp;"|"&amp;MitarbeiterFTE[[#This Row],[Monat]],#REF!,#REF!,"not found",0,1),
IF(_xlpm.ausLJ="not found","input missing",_xlpm.ausLJ))</f>
        <v>#REF!</v>
      </c>
      <c r="U963" s="205"/>
      <c r="V963" s="40" t="str" cm="1">
        <f t="array" ref="V9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3" s="15" t="str">
        <f>_xlfn.LET(_xlpm.var,MitarbeiterFTE[[#This Row],[Name]]&amp;"|"&amp;MitarbeiterFTE[[#This Row],[Vorhaben]]&amp;"|"&amp;MitarbeiterFTE[[#This Row],[Monat]]&amp;"|"&amp;MitarbeiterFTE[[#This Row],[Jahr]], IF(_xlpm.var="|||","input missing",_xlpm.var))</f>
        <v>input missing</v>
      </c>
      <c r="AB963" s="15" t="e">
        <f>_xlfn.LET(
_xlpm.start,DATE(MitarbeiterFTE[[#This Row],[Jahr]],MitarbeiterFTE[[#This Row],[Monat]],1),
_xlpm.end,EOMONTH(_xlpm.start,0),
NETWORKDAYS(_xlpm.start,_xlpm.end))</f>
        <v>#NUM!</v>
      </c>
      <c r="AC963" s="318" t="e">
        <f>MitarbeiterFTE[[#This Row],[BWD]]-MitarbeiterFTE[[#This Row],[Sum Abwesend]]</f>
        <v>#NUM!</v>
      </c>
      <c r="AD963" s="318">
        <f>SUMIFS(MitarbeiterFTE[BWD],MitarbeiterFTE[Jahr],MitarbeiterFTE[[#This Row],[Jahr]],MitarbeiterFTE[Name],MitarbeiterFTE[[#This Row],[Name]])</f>
        <v>0</v>
      </c>
      <c r="AE963" s="318">
        <f>SUMIFS(MitarbeiterFTE[NWD],MitarbeiterFTE[Jahr],MitarbeiterFTE[[#This Row],[Jahr]],MitarbeiterFTE[Name],MitarbeiterFTE[[#This Row],[Name]])</f>
        <v>0</v>
      </c>
      <c r="AF963" s="15" t="str">
        <f>IF(MitarbeiterFTE[[#This Row],[HS]]="ja",2,IF(MitarbeiterFTE[[#This Row],[Tech]]="ja",1,IF(MitarbeiterFTE[[#This Row],[Sonst]]="ja",0,"input missing")))</f>
        <v>input missing</v>
      </c>
      <c r="AG963" s="130"/>
      <c r="AH963" s="117"/>
      <c r="AI963" s="408"/>
      <c r="AJ963" s="202"/>
      <c r="AK963" s="412"/>
      <c r="AL963" s="15" cm="1">
        <f t="array" ref="AL9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3" s="15" t="str">
        <f>IF(Table6[[#This Row],[FT/WE]]=2,"",Table6[[#This Row],[Name]]&amp;Table6[[#This Row],[Tag]])</f>
        <v/>
      </c>
      <c r="AN963" s="117"/>
      <c r="AP963" s="14" t="str">
        <f t="shared" si="30"/>
        <v/>
      </c>
      <c r="AQ963" s="14" t="str">
        <f t="shared" si="31"/>
        <v/>
      </c>
    </row>
    <row r="964" spans="1:43" ht="14.5">
      <c r="A964" s="117"/>
      <c r="B964" s="201"/>
      <c r="C964" s="209"/>
      <c r="D964" s="210"/>
      <c r="E964" s="131"/>
      <c r="F964" s="132"/>
      <c r="G964" s="131"/>
      <c r="H964" s="117"/>
      <c r="I964" s="201"/>
      <c r="J964" s="201"/>
      <c r="K964" s="202"/>
      <c r="L964" s="202"/>
      <c r="M964" s="202"/>
      <c r="N964" s="201"/>
      <c r="O964" s="201"/>
      <c r="P964" s="202"/>
      <c r="Q964" s="202"/>
      <c r="R964" s="207"/>
      <c r="S964" s="204" t="e">
        <f>_xlfn.LET(
_xlpm.ausLJ,_xlfn.XLOOKUP(MitarbeiterFTE[[#This Row],[Name]]&amp;"|"&amp;MitarbeiterFTE[[#This Row],[Jahr]]&amp;"|"&amp;MitarbeiterFTE[[#This Row],[Monat]],#REF!,#REF!,"not found",0,1),
IF(_xlpm.ausLJ="not found","input missing",_xlpm.ausLJ))</f>
        <v>#REF!</v>
      </c>
      <c r="T964" s="204" t="e">
        <f>_xlfn.LET(
_xlpm.ausLJ,_xlfn.XLOOKUP(MitarbeiterFTE[[#This Row],[Name]]&amp;"|"&amp;MitarbeiterFTE[[#This Row],[Jahr]]&amp;"|"&amp;MitarbeiterFTE[[#This Row],[Monat]],#REF!,#REF!,"not found",0,1),
IF(_xlpm.ausLJ="not found","input missing",_xlpm.ausLJ))</f>
        <v>#REF!</v>
      </c>
      <c r="U964" s="205"/>
      <c r="V964" s="40" t="str" cm="1">
        <f t="array" ref="V9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4" s="15" t="str">
        <f>_xlfn.LET(_xlpm.var,MitarbeiterFTE[[#This Row],[Name]]&amp;"|"&amp;MitarbeiterFTE[[#This Row],[Vorhaben]]&amp;"|"&amp;MitarbeiterFTE[[#This Row],[Monat]]&amp;"|"&amp;MitarbeiterFTE[[#This Row],[Jahr]], IF(_xlpm.var="|||","input missing",_xlpm.var))</f>
        <v>input missing</v>
      </c>
      <c r="AB964" s="15" t="e">
        <f>_xlfn.LET(
_xlpm.start,DATE(MitarbeiterFTE[[#This Row],[Jahr]],MitarbeiterFTE[[#This Row],[Monat]],1),
_xlpm.end,EOMONTH(_xlpm.start,0),
NETWORKDAYS(_xlpm.start,_xlpm.end))</f>
        <v>#NUM!</v>
      </c>
      <c r="AC964" s="318" t="e">
        <f>MitarbeiterFTE[[#This Row],[BWD]]-MitarbeiterFTE[[#This Row],[Sum Abwesend]]</f>
        <v>#NUM!</v>
      </c>
      <c r="AD964" s="318">
        <f>SUMIFS(MitarbeiterFTE[BWD],MitarbeiterFTE[Jahr],MitarbeiterFTE[[#This Row],[Jahr]],MitarbeiterFTE[Name],MitarbeiterFTE[[#This Row],[Name]])</f>
        <v>0</v>
      </c>
      <c r="AE964" s="318">
        <f>SUMIFS(MitarbeiterFTE[NWD],MitarbeiterFTE[Jahr],MitarbeiterFTE[[#This Row],[Jahr]],MitarbeiterFTE[Name],MitarbeiterFTE[[#This Row],[Name]])</f>
        <v>0</v>
      </c>
      <c r="AF964" s="15" t="str">
        <f>IF(MitarbeiterFTE[[#This Row],[HS]]="ja",2,IF(MitarbeiterFTE[[#This Row],[Tech]]="ja",1,IF(MitarbeiterFTE[[#This Row],[Sonst]]="ja",0,"input missing")))</f>
        <v>input missing</v>
      </c>
      <c r="AG964" s="130"/>
      <c r="AH964" s="117"/>
      <c r="AI964" s="408"/>
      <c r="AJ964" s="202"/>
      <c r="AK964" s="412"/>
      <c r="AL964" s="15" cm="1">
        <f t="array" ref="AL9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4" s="15" t="str">
        <f>IF(Table6[[#This Row],[FT/WE]]=2,"",Table6[[#This Row],[Name]]&amp;Table6[[#This Row],[Tag]])</f>
        <v/>
      </c>
      <c r="AN964" s="117"/>
      <c r="AP964" s="14" t="str">
        <f t="shared" si="30"/>
        <v/>
      </c>
      <c r="AQ964" s="14" t="str">
        <f t="shared" si="31"/>
        <v/>
      </c>
    </row>
    <row r="965" spans="1:43" ht="14.5">
      <c r="A965" s="117"/>
      <c r="B965" s="201"/>
      <c r="C965" s="209"/>
      <c r="D965" s="210"/>
      <c r="E965" s="131"/>
      <c r="F965" s="132"/>
      <c r="G965" s="131"/>
      <c r="H965" s="117"/>
      <c r="I965" s="201"/>
      <c r="J965" s="201"/>
      <c r="K965" s="202"/>
      <c r="L965" s="202"/>
      <c r="M965" s="202"/>
      <c r="N965" s="201"/>
      <c r="O965" s="201"/>
      <c r="P965" s="202"/>
      <c r="Q965" s="202"/>
      <c r="R965" s="207"/>
      <c r="S965" s="204" t="e">
        <f>_xlfn.LET(
_xlpm.ausLJ,_xlfn.XLOOKUP(MitarbeiterFTE[[#This Row],[Name]]&amp;"|"&amp;MitarbeiterFTE[[#This Row],[Jahr]]&amp;"|"&amp;MitarbeiterFTE[[#This Row],[Monat]],#REF!,#REF!,"not found",0,1),
IF(_xlpm.ausLJ="not found","input missing",_xlpm.ausLJ))</f>
        <v>#REF!</v>
      </c>
      <c r="T965" s="204" t="e">
        <f>_xlfn.LET(
_xlpm.ausLJ,_xlfn.XLOOKUP(MitarbeiterFTE[[#This Row],[Name]]&amp;"|"&amp;MitarbeiterFTE[[#This Row],[Jahr]]&amp;"|"&amp;MitarbeiterFTE[[#This Row],[Monat]],#REF!,#REF!,"not found",0,1),
IF(_xlpm.ausLJ="not found","input missing",_xlpm.ausLJ))</f>
        <v>#REF!</v>
      </c>
      <c r="U965" s="205"/>
      <c r="V965" s="40" t="str" cm="1">
        <f t="array" ref="V9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5" s="15" t="str">
        <f>_xlfn.LET(_xlpm.var,MitarbeiterFTE[[#This Row],[Name]]&amp;"|"&amp;MitarbeiterFTE[[#This Row],[Vorhaben]]&amp;"|"&amp;MitarbeiterFTE[[#This Row],[Monat]]&amp;"|"&amp;MitarbeiterFTE[[#This Row],[Jahr]], IF(_xlpm.var="|||","input missing",_xlpm.var))</f>
        <v>input missing</v>
      </c>
      <c r="AB965" s="15" t="e">
        <f>_xlfn.LET(
_xlpm.start,DATE(MitarbeiterFTE[[#This Row],[Jahr]],MitarbeiterFTE[[#This Row],[Monat]],1),
_xlpm.end,EOMONTH(_xlpm.start,0),
NETWORKDAYS(_xlpm.start,_xlpm.end))</f>
        <v>#NUM!</v>
      </c>
      <c r="AC965" s="318" t="e">
        <f>MitarbeiterFTE[[#This Row],[BWD]]-MitarbeiterFTE[[#This Row],[Sum Abwesend]]</f>
        <v>#NUM!</v>
      </c>
      <c r="AD965" s="318">
        <f>SUMIFS(MitarbeiterFTE[BWD],MitarbeiterFTE[Jahr],MitarbeiterFTE[[#This Row],[Jahr]],MitarbeiterFTE[Name],MitarbeiterFTE[[#This Row],[Name]])</f>
        <v>0</v>
      </c>
      <c r="AE965" s="318">
        <f>SUMIFS(MitarbeiterFTE[NWD],MitarbeiterFTE[Jahr],MitarbeiterFTE[[#This Row],[Jahr]],MitarbeiterFTE[Name],MitarbeiterFTE[[#This Row],[Name]])</f>
        <v>0</v>
      </c>
      <c r="AF965" s="15" t="str">
        <f>IF(MitarbeiterFTE[[#This Row],[HS]]="ja",2,IF(MitarbeiterFTE[[#This Row],[Tech]]="ja",1,IF(MitarbeiterFTE[[#This Row],[Sonst]]="ja",0,"input missing")))</f>
        <v>input missing</v>
      </c>
      <c r="AG965" s="130"/>
      <c r="AH965" s="117"/>
      <c r="AI965" s="408"/>
      <c r="AJ965" s="202"/>
      <c r="AK965" s="412"/>
      <c r="AL965" s="15" cm="1">
        <f t="array" ref="AL9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5" s="15" t="str">
        <f>IF(Table6[[#This Row],[FT/WE]]=2,"",Table6[[#This Row],[Name]]&amp;Table6[[#This Row],[Tag]])</f>
        <v/>
      </c>
      <c r="AN965" s="117"/>
      <c r="AP965" s="14" t="str">
        <f t="shared" si="30"/>
        <v/>
      </c>
      <c r="AQ965" s="14" t="str">
        <f t="shared" si="31"/>
        <v/>
      </c>
    </row>
    <row r="966" spans="1:43" ht="14.5">
      <c r="A966" s="117"/>
      <c r="B966" s="201"/>
      <c r="C966" s="209"/>
      <c r="D966" s="210"/>
      <c r="E966" s="131"/>
      <c r="F966" s="132"/>
      <c r="G966" s="131"/>
      <c r="H966" s="117"/>
      <c r="I966" s="201"/>
      <c r="J966" s="201"/>
      <c r="K966" s="202"/>
      <c r="L966" s="202"/>
      <c r="M966" s="202"/>
      <c r="N966" s="201"/>
      <c r="O966" s="201"/>
      <c r="P966" s="202"/>
      <c r="Q966" s="202"/>
      <c r="R966" s="207"/>
      <c r="S966" s="204" t="e">
        <f>_xlfn.LET(
_xlpm.ausLJ,_xlfn.XLOOKUP(MitarbeiterFTE[[#This Row],[Name]]&amp;"|"&amp;MitarbeiterFTE[[#This Row],[Jahr]]&amp;"|"&amp;MitarbeiterFTE[[#This Row],[Monat]],#REF!,#REF!,"not found",0,1),
IF(_xlpm.ausLJ="not found","input missing",_xlpm.ausLJ))</f>
        <v>#REF!</v>
      </c>
      <c r="T966" s="204" t="e">
        <f>_xlfn.LET(
_xlpm.ausLJ,_xlfn.XLOOKUP(MitarbeiterFTE[[#This Row],[Name]]&amp;"|"&amp;MitarbeiterFTE[[#This Row],[Jahr]]&amp;"|"&amp;MitarbeiterFTE[[#This Row],[Monat]],#REF!,#REF!,"not found",0,1),
IF(_xlpm.ausLJ="not found","input missing",_xlpm.ausLJ))</f>
        <v>#REF!</v>
      </c>
      <c r="U966" s="205"/>
      <c r="V966" s="40" t="str" cm="1">
        <f t="array" ref="V9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6" s="15" t="str">
        <f>_xlfn.LET(_xlpm.var,MitarbeiterFTE[[#This Row],[Name]]&amp;"|"&amp;MitarbeiterFTE[[#This Row],[Vorhaben]]&amp;"|"&amp;MitarbeiterFTE[[#This Row],[Monat]]&amp;"|"&amp;MitarbeiterFTE[[#This Row],[Jahr]], IF(_xlpm.var="|||","input missing",_xlpm.var))</f>
        <v>input missing</v>
      </c>
      <c r="AB966" s="15" t="e">
        <f>_xlfn.LET(
_xlpm.start,DATE(MitarbeiterFTE[[#This Row],[Jahr]],MitarbeiterFTE[[#This Row],[Monat]],1),
_xlpm.end,EOMONTH(_xlpm.start,0),
NETWORKDAYS(_xlpm.start,_xlpm.end))</f>
        <v>#NUM!</v>
      </c>
      <c r="AC966" s="318" t="e">
        <f>MitarbeiterFTE[[#This Row],[BWD]]-MitarbeiterFTE[[#This Row],[Sum Abwesend]]</f>
        <v>#NUM!</v>
      </c>
      <c r="AD966" s="318">
        <f>SUMIFS(MitarbeiterFTE[BWD],MitarbeiterFTE[Jahr],MitarbeiterFTE[[#This Row],[Jahr]],MitarbeiterFTE[Name],MitarbeiterFTE[[#This Row],[Name]])</f>
        <v>0</v>
      </c>
      <c r="AE966" s="318">
        <f>SUMIFS(MitarbeiterFTE[NWD],MitarbeiterFTE[Jahr],MitarbeiterFTE[[#This Row],[Jahr]],MitarbeiterFTE[Name],MitarbeiterFTE[[#This Row],[Name]])</f>
        <v>0</v>
      </c>
      <c r="AF966" s="15" t="str">
        <f>IF(MitarbeiterFTE[[#This Row],[HS]]="ja",2,IF(MitarbeiterFTE[[#This Row],[Tech]]="ja",1,IF(MitarbeiterFTE[[#This Row],[Sonst]]="ja",0,"input missing")))</f>
        <v>input missing</v>
      </c>
      <c r="AG966" s="130"/>
      <c r="AH966" s="117"/>
      <c r="AI966" s="408"/>
      <c r="AJ966" s="202"/>
      <c r="AK966" s="412"/>
      <c r="AL966" s="15" cm="1">
        <f t="array" ref="AL9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6" s="15" t="str">
        <f>IF(Table6[[#This Row],[FT/WE]]=2,"",Table6[[#This Row],[Name]]&amp;Table6[[#This Row],[Tag]])</f>
        <v/>
      </c>
      <c r="AN966" s="117"/>
      <c r="AP966" s="14" t="str">
        <f t="shared" si="30"/>
        <v/>
      </c>
      <c r="AQ966" s="14" t="str">
        <f t="shared" si="31"/>
        <v/>
      </c>
    </row>
    <row r="967" spans="1:43" ht="14.5">
      <c r="A967" s="117"/>
      <c r="B967" s="201"/>
      <c r="C967" s="209"/>
      <c r="D967" s="210"/>
      <c r="E967" s="131"/>
      <c r="F967" s="132"/>
      <c r="G967" s="131"/>
      <c r="H967" s="117"/>
      <c r="I967" s="201"/>
      <c r="J967" s="201"/>
      <c r="K967" s="202"/>
      <c r="L967" s="202"/>
      <c r="M967" s="202"/>
      <c r="N967" s="201"/>
      <c r="O967" s="201"/>
      <c r="P967" s="202"/>
      <c r="Q967" s="202"/>
      <c r="R967" s="207"/>
      <c r="S967" s="204" t="e">
        <f>_xlfn.LET(
_xlpm.ausLJ,_xlfn.XLOOKUP(MitarbeiterFTE[[#This Row],[Name]]&amp;"|"&amp;MitarbeiterFTE[[#This Row],[Jahr]]&amp;"|"&amp;MitarbeiterFTE[[#This Row],[Monat]],#REF!,#REF!,"not found",0,1),
IF(_xlpm.ausLJ="not found","input missing",_xlpm.ausLJ))</f>
        <v>#REF!</v>
      </c>
      <c r="T967" s="204" t="e">
        <f>_xlfn.LET(
_xlpm.ausLJ,_xlfn.XLOOKUP(MitarbeiterFTE[[#This Row],[Name]]&amp;"|"&amp;MitarbeiterFTE[[#This Row],[Jahr]]&amp;"|"&amp;MitarbeiterFTE[[#This Row],[Monat]],#REF!,#REF!,"not found",0,1),
IF(_xlpm.ausLJ="not found","input missing",_xlpm.ausLJ))</f>
        <v>#REF!</v>
      </c>
      <c r="U967" s="205"/>
      <c r="V967" s="40" t="str" cm="1">
        <f t="array" ref="V9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7" s="15" t="str">
        <f>_xlfn.LET(_xlpm.var,MitarbeiterFTE[[#This Row],[Name]]&amp;"|"&amp;MitarbeiterFTE[[#This Row],[Vorhaben]]&amp;"|"&amp;MitarbeiterFTE[[#This Row],[Monat]]&amp;"|"&amp;MitarbeiterFTE[[#This Row],[Jahr]], IF(_xlpm.var="|||","input missing",_xlpm.var))</f>
        <v>input missing</v>
      </c>
      <c r="AB967" s="15" t="e">
        <f>_xlfn.LET(
_xlpm.start,DATE(MitarbeiterFTE[[#This Row],[Jahr]],MitarbeiterFTE[[#This Row],[Monat]],1),
_xlpm.end,EOMONTH(_xlpm.start,0),
NETWORKDAYS(_xlpm.start,_xlpm.end))</f>
        <v>#NUM!</v>
      </c>
      <c r="AC967" s="318" t="e">
        <f>MitarbeiterFTE[[#This Row],[BWD]]-MitarbeiterFTE[[#This Row],[Sum Abwesend]]</f>
        <v>#NUM!</v>
      </c>
      <c r="AD967" s="318">
        <f>SUMIFS(MitarbeiterFTE[BWD],MitarbeiterFTE[Jahr],MitarbeiterFTE[[#This Row],[Jahr]],MitarbeiterFTE[Name],MitarbeiterFTE[[#This Row],[Name]])</f>
        <v>0</v>
      </c>
      <c r="AE967" s="318">
        <f>SUMIFS(MitarbeiterFTE[NWD],MitarbeiterFTE[Jahr],MitarbeiterFTE[[#This Row],[Jahr]],MitarbeiterFTE[Name],MitarbeiterFTE[[#This Row],[Name]])</f>
        <v>0</v>
      </c>
      <c r="AF967" s="15" t="str">
        <f>IF(MitarbeiterFTE[[#This Row],[HS]]="ja",2,IF(MitarbeiterFTE[[#This Row],[Tech]]="ja",1,IF(MitarbeiterFTE[[#This Row],[Sonst]]="ja",0,"input missing")))</f>
        <v>input missing</v>
      </c>
      <c r="AG967" s="130"/>
      <c r="AH967" s="117"/>
      <c r="AI967" s="408"/>
      <c r="AJ967" s="202"/>
      <c r="AK967" s="412"/>
      <c r="AL967" s="15" cm="1">
        <f t="array" ref="AL9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7" s="15" t="str">
        <f>IF(Table6[[#This Row],[FT/WE]]=2,"",Table6[[#This Row],[Name]]&amp;Table6[[#This Row],[Tag]])</f>
        <v/>
      </c>
      <c r="AN967" s="117"/>
      <c r="AP967" s="14" t="str">
        <f t="shared" si="30"/>
        <v/>
      </c>
      <c r="AQ967" s="14" t="str">
        <f t="shared" si="31"/>
        <v/>
      </c>
    </row>
    <row r="968" spans="1:43" ht="14.5">
      <c r="A968" s="117"/>
      <c r="B968" s="201"/>
      <c r="C968" s="209"/>
      <c r="D968" s="210"/>
      <c r="E968" s="131"/>
      <c r="F968" s="132"/>
      <c r="G968" s="131"/>
      <c r="H968" s="117"/>
      <c r="I968" s="201"/>
      <c r="J968" s="201"/>
      <c r="K968" s="202"/>
      <c r="L968" s="202"/>
      <c r="M968" s="202"/>
      <c r="N968" s="201"/>
      <c r="O968" s="201"/>
      <c r="P968" s="202"/>
      <c r="Q968" s="202"/>
      <c r="R968" s="207"/>
      <c r="S968" s="204" t="e">
        <f>_xlfn.LET(
_xlpm.ausLJ,_xlfn.XLOOKUP(MitarbeiterFTE[[#This Row],[Name]]&amp;"|"&amp;MitarbeiterFTE[[#This Row],[Jahr]]&amp;"|"&amp;MitarbeiterFTE[[#This Row],[Monat]],#REF!,#REF!,"not found",0,1),
IF(_xlpm.ausLJ="not found","input missing",_xlpm.ausLJ))</f>
        <v>#REF!</v>
      </c>
      <c r="T968" s="204" t="e">
        <f>_xlfn.LET(
_xlpm.ausLJ,_xlfn.XLOOKUP(MitarbeiterFTE[[#This Row],[Name]]&amp;"|"&amp;MitarbeiterFTE[[#This Row],[Jahr]]&amp;"|"&amp;MitarbeiterFTE[[#This Row],[Monat]],#REF!,#REF!,"not found",0,1),
IF(_xlpm.ausLJ="not found","input missing",_xlpm.ausLJ))</f>
        <v>#REF!</v>
      </c>
      <c r="U968" s="205"/>
      <c r="V968" s="40" t="str" cm="1">
        <f t="array" ref="V9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8" s="15" t="str">
        <f>_xlfn.LET(_xlpm.var,MitarbeiterFTE[[#This Row],[Name]]&amp;"|"&amp;MitarbeiterFTE[[#This Row],[Vorhaben]]&amp;"|"&amp;MitarbeiterFTE[[#This Row],[Monat]]&amp;"|"&amp;MitarbeiterFTE[[#This Row],[Jahr]], IF(_xlpm.var="|||","input missing",_xlpm.var))</f>
        <v>input missing</v>
      </c>
      <c r="AB968" s="15" t="e">
        <f>_xlfn.LET(
_xlpm.start,DATE(MitarbeiterFTE[[#This Row],[Jahr]],MitarbeiterFTE[[#This Row],[Monat]],1),
_xlpm.end,EOMONTH(_xlpm.start,0),
NETWORKDAYS(_xlpm.start,_xlpm.end))</f>
        <v>#NUM!</v>
      </c>
      <c r="AC968" s="318" t="e">
        <f>MitarbeiterFTE[[#This Row],[BWD]]-MitarbeiterFTE[[#This Row],[Sum Abwesend]]</f>
        <v>#NUM!</v>
      </c>
      <c r="AD968" s="318">
        <f>SUMIFS(MitarbeiterFTE[BWD],MitarbeiterFTE[Jahr],MitarbeiterFTE[[#This Row],[Jahr]],MitarbeiterFTE[Name],MitarbeiterFTE[[#This Row],[Name]])</f>
        <v>0</v>
      </c>
      <c r="AE968" s="318">
        <f>SUMIFS(MitarbeiterFTE[NWD],MitarbeiterFTE[Jahr],MitarbeiterFTE[[#This Row],[Jahr]],MitarbeiterFTE[Name],MitarbeiterFTE[[#This Row],[Name]])</f>
        <v>0</v>
      </c>
      <c r="AF968" s="15" t="str">
        <f>IF(MitarbeiterFTE[[#This Row],[HS]]="ja",2,IF(MitarbeiterFTE[[#This Row],[Tech]]="ja",1,IF(MitarbeiterFTE[[#This Row],[Sonst]]="ja",0,"input missing")))</f>
        <v>input missing</v>
      </c>
      <c r="AG968" s="130"/>
      <c r="AH968" s="117"/>
      <c r="AI968" s="408"/>
      <c r="AJ968" s="202"/>
      <c r="AK968" s="412"/>
      <c r="AL968" s="15" cm="1">
        <f t="array" ref="AL9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8" s="15" t="str">
        <f>IF(Table6[[#This Row],[FT/WE]]=2,"",Table6[[#This Row],[Name]]&amp;Table6[[#This Row],[Tag]])</f>
        <v/>
      </c>
      <c r="AN968" s="117"/>
      <c r="AP968" s="14" t="str">
        <f t="shared" si="30"/>
        <v/>
      </c>
      <c r="AQ968" s="14" t="str">
        <f t="shared" si="31"/>
        <v/>
      </c>
    </row>
    <row r="969" spans="1:43" ht="14.5">
      <c r="A969" s="117"/>
      <c r="B969" s="201"/>
      <c r="C969" s="209"/>
      <c r="D969" s="210"/>
      <c r="E969" s="131"/>
      <c r="F969" s="132"/>
      <c r="G969" s="131"/>
      <c r="H969" s="117"/>
      <c r="I969" s="201"/>
      <c r="J969" s="201"/>
      <c r="K969" s="202"/>
      <c r="L969" s="202"/>
      <c r="M969" s="202"/>
      <c r="N969" s="201"/>
      <c r="O969" s="201"/>
      <c r="P969" s="202"/>
      <c r="Q969" s="202"/>
      <c r="R969" s="207"/>
      <c r="S969" s="204" t="e">
        <f>_xlfn.LET(
_xlpm.ausLJ,_xlfn.XLOOKUP(MitarbeiterFTE[[#This Row],[Name]]&amp;"|"&amp;MitarbeiterFTE[[#This Row],[Jahr]]&amp;"|"&amp;MitarbeiterFTE[[#This Row],[Monat]],#REF!,#REF!,"not found",0,1),
IF(_xlpm.ausLJ="not found","input missing",_xlpm.ausLJ))</f>
        <v>#REF!</v>
      </c>
      <c r="T969" s="204" t="e">
        <f>_xlfn.LET(
_xlpm.ausLJ,_xlfn.XLOOKUP(MitarbeiterFTE[[#This Row],[Name]]&amp;"|"&amp;MitarbeiterFTE[[#This Row],[Jahr]]&amp;"|"&amp;MitarbeiterFTE[[#This Row],[Monat]],#REF!,#REF!,"not found",0,1),
IF(_xlpm.ausLJ="not found","input missing",_xlpm.ausLJ))</f>
        <v>#REF!</v>
      </c>
      <c r="U969" s="205"/>
      <c r="V969" s="40" t="str" cm="1">
        <f t="array" ref="V9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69" s="15" t="str">
        <f>_xlfn.LET(_xlpm.var,MitarbeiterFTE[[#This Row],[Name]]&amp;"|"&amp;MitarbeiterFTE[[#This Row],[Vorhaben]]&amp;"|"&amp;MitarbeiterFTE[[#This Row],[Monat]]&amp;"|"&amp;MitarbeiterFTE[[#This Row],[Jahr]], IF(_xlpm.var="|||","input missing",_xlpm.var))</f>
        <v>input missing</v>
      </c>
      <c r="AB969" s="15" t="e">
        <f>_xlfn.LET(
_xlpm.start,DATE(MitarbeiterFTE[[#This Row],[Jahr]],MitarbeiterFTE[[#This Row],[Monat]],1),
_xlpm.end,EOMONTH(_xlpm.start,0),
NETWORKDAYS(_xlpm.start,_xlpm.end))</f>
        <v>#NUM!</v>
      </c>
      <c r="AC969" s="318" t="e">
        <f>MitarbeiterFTE[[#This Row],[BWD]]-MitarbeiterFTE[[#This Row],[Sum Abwesend]]</f>
        <v>#NUM!</v>
      </c>
      <c r="AD969" s="318">
        <f>SUMIFS(MitarbeiterFTE[BWD],MitarbeiterFTE[Jahr],MitarbeiterFTE[[#This Row],[Jahr]],MitarbeiterFTE[Name],MitarbeiterFTE[[#This Row],[Name]])</f>
        <v>0</v>
      </c>
      <c r="AE969" s="318">
        <f>SUMIFS(MitarbeiterFTE[NWD],MitarbeiterFTE[Jahr],MitarbeiterFTE[[#This Row],[Jahr]],MitarbeiterFTE[Name],MitarbeiterFTE[[#This Row],[Name]])</f>
        <v>0</v>
      </c>
      <c r="AF969" s="15" t="str">
        <f>IF(MitarbeiterFTE[[#This Row],[HS]]="ja",2,IF(MitarbeiterFTE[[#This Row],[Tech]]="ja",1,IF(MitarbeiterFTE[[#This Row],[Sonst]]="ja",0,"input missing")))</f>
        <v>input missing</v>
      </c>
      <c r="AG969" s="130"/>
      <c r="AH969" s="117"/>
      <c r="AI969" s="408"/>
      <c r="AJ969" s="202"/>
      <c r="AK969" s="412"/>
      <c r="AL969" s="15" cm="1">
        <f t="array" ref="AL9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69" s="15" t="str">
        <f>IF(Table6[[#This Row],[FT/WE]]=2,"",Table6[[#This Row],[Name]]&amp;Table6[[#This Row],[Tag]])</f>
        <v/>
      </c>
      <c r="AN969" s="117"/>
      <c r="AP969" s="14" t="str">
        <f t="shared" si="30"/>
        <v/>
      </c>
      <c r="AQ969" s="14" t="str">
        <f t="shared" si="31"/>
        <v/>
      </c>
    </row>
    <row r="970" spans="1:43" ht="14.5">
      <c r="A970" s="117"/>
      <c r="B970" s="201"/>
      <c r="C970" s="209"/>
      <c r="D970" s="210"/>
      <c r="E970" s="131"/>
      <c r="F970" s="132"/>
      <c r="G970" s="131"/>
      <c r="H970" s="117"/>
      <c r="I970" s="201"/>
      <c r="J970" s="201"/>
      <c r="K970" s="202"/>
      <c r="L970" s="202"/>
      <c r="M970" s="202"/>
      <c r="N970" s="201"/>
      <c r="O970" s="201"/>
      <c r="P970" s="202"/>
      <c r="Q970" s="202"/>
      <c r="R970" s="207"/>
      <c r="S970" s="204" t="e">
        <f>_xlfn.LET(
_xlpm.ausLJ,_xlfn.XLOOKUP(MitarbeiterFTE[[#This Row],[Name]]&amp;"|"&amp;MitarbeiterFTE[[#This Row],[Jahr]]&amp;"|"&amp;MitarbeiterFTE[[#This Row],[Monat]],#REF!,#REF!,"not found",0,1),
IF(_xlpm.ausLJ="not found","input missing",_xlpm.ausLJ))</f>
        <v>#REF!</v>
      </c>
      <c r="T970" s="204" t="e">
        <f>_xlfn.LET(
_xlpm.ausLJ,_xlfn.XLOOKUP(MitarbeiterFTE[[#This Row],[Name]]&amp;"|"&amp;MitarbeiterFTE[[#This Row],[Jahr]]&amp;"|"&amp;MitarbeiterFTE[[#This Row],[Monat]],#REF!,#REF!,"not found",0,1),
IF(_xlpm.ausLJ="not found","input missing",_xlpm.ausLJ))</f>
        <v>#REF!</v>
      </c>
      <c r="U970" s="205"/>
      <c r="V970" s="40" t="str" cm="1">
        <f t="array" ref="V9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0" s="15" t="str">
        <f>_xlfn.LET(_xlpm.var,MitarbeiterFTE[[#This Row],[Name]]&amp;"|"&amp;MitarbeiterFTE[[#This Row],[Vorhaben]]&amp;"|"&amp;MitarbeiterFTE[[#This Row],[Monat]]&amp;"|"&amp;MitarbeiterFTE[[#This Row],[Jahr]], IF(_xlpm.var="|||","input missing",_xlpm.var))</f>
        <v>input missing</v>
      </c>
      <c r="AB970" s="15" t="e">
        <f>_xlfn.LET(
_xlpm.start,DATE(MitarbeiterFTE[[#This Row],[Jahr]],MitarbeiterFTE[[#This Row],[Monat]],1),
_xlpm.end,EOMONTH(_xlpm.start,0),
NETWORKDAYS(_xlpm.start,_xlpm.end))</f>
        <v>#NUM!</v>
      </c>
      <c r="AC970" s="318" t="e">
        <f>MitarbeiterFTE[[#This Row],[BWD]]-MitarbeiterFTE[[#This Row],[Sum Abwesend]]</f>
        <v>#NUM!</v>
      </c>
      <c r="AD970" s="318">
        <f>SUMIFS(MitarbeiterFTE[BWD],MitarbeiterFTE[Jahr],MitarbeiterFTE[[#This Row],[Jahr]],MitarbeiterFTE[Name],MitarbeiterFTE[[#This Row],[Name]])</f>
        <v>0</v>
      </c>
      <c r="AE970" s="318">
        <f>SUMIFS(MitarbeiterFTE[NWD],MitarbeiterFTE[Jahr],MitarbeiterFTE[[#This Row],[Jahr]],MitarbeiterFTE[Name],MitarbeiterFTE[[#This Row],[Name]])</f>
        <v>0</v>
      </c>
      <c r="AF970" s="15" t="str">
        <f>IF(MitarbeiterFTE[[#This Row],[HS]]="ja",2,IF(MitarbeiterFTE[[#This Row],[Tech]]="ja",1,IF(MitarbeiterFTE[[#This Row],[Sonst]]="ja",0,"input missing")))</f>
        <v>input missing</v>
      </c>
      <c r="AG970" s="130"/>
      <c r="AH970" s="117"/>
      <c r="AI970" s="408"/>
      <c r="AJ970" s="202"/>
      <c r="AK970" s="412"/>
      <c r="AL970" s="15" cm="1">
        <f t="array" ref="AL9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0" s="15" t="str">
        <f>IF(Table6[[#This Row],[FT/WE]]=2,"",Table6[[#This Row],[Name]]&amp;Table6[[#This Row],[Tag]])</f>
        <v/>
      </c>
      <c r="AN970" s="117"/>
      <c r="AP970" s="14" t="str">
        <f t="shared" si="30"/>
        <v/>
      </c>
      <c r="AQ970" s="14" t="str">
        <f t="shared" si="31"/>
        <v/>
      </c>
    </row>
    <row r="971" spans="1:43" ht="14.5">
      <c r="A971" s="117"/>
      <c r="B971" s="201"/>
      <c r="C971" s="209"/>
      <c r="D971" s="210"/>
      <c r="E971" s="131"/>
      <c r="F971" s="132"/>
      <c r="G971" s="131"/>
      <c r="H971" s="117"/>
      <c r="I971" s="201"/>
      <c r="J971" s="201"/>
      <c r="K971" s="202"/>
      <c r="L971" s="202"/>
      <c r="M971" s="202"/>
      <c r="N971" s="201"/>
      <c r="O971" s="201"/>
      <c r="P971" s="202"/>
      <c r="Q971" s="202"/>
      <c r="R971" s="207"/>
      <c r="S971" s="204" t="e">
        <f>_xlfn.LET(
_xlpm.ausLJ,_xlfn.XLOOKUP(MitarbeiterFTE[[#This Row],[Name]]&amp;"|"&amp;MitarbeiterFTE[[#This Row],[Jahr]]&amp;"|"&amp;MitarbeiterFTE[[#This Row],[Monat]],#REF!,#REF!,"not found",0,1),
IF(_xlpm.ausLJ="not found","input missing",_xlpm.ausLJ))</f>
        <v>#REF!</v>
      </c>
      <c r="T971" s="204" t="e">
        <f>_xlfn.LET(
_xlpm.ausLJ,_xlfn.XLOOKUP(MitarbeiterFTE[[#This Row],[Name]]&amp;"|"&amp;MitarbeiterFTE[[#This Row],[Jahr]]&amp;"|"&amp;MitarbeiterFTE[[#This Row],[Monat]],#REF!,#REF!,"not found",0,1),
IF(_xlpm.ausLJ="not found","input missing",_xlpm.ausLJ))</f>
        <v>#REF!</v>
      </c>
      <c r="U971" s="205"/>
      <c r="V971" s="40" t="str" cm="1">
        <f t="array" ref="V9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1" s="15" t="str">
        <f>_xlfn.LET(_xlpm.var,MitarbeiterFTE[[#This Row],[Name]]&amp;"|"&amp;MitarbeiterFTE[[#This Row],[Vorhaben]]&amp;"|"&amp;MitarbeiterFTE[[#This Row],[Monat]]&amp;"|"&amp;MitarbeiterFTE[[#This Row],[Jahr]], IF(_xlpm.var="|||","input missing",_xlpm.var))</f>
        <v>input missing</v>
      </c>
      <c r="AB971" s="15" t="e">
        <f>_xlfn.LET(
_xlpm.start,DATE(MitarbeiterFTE[[#This Row],[Jahr]],MitarbeiterFTE[[#This Row],[Monat]],1),
_xlpm.end,EOMONTH(_xlpm.start,0),
NETWORKDAYS(_xlpm.start,_xlpm.end))</f>
        <v>#NUM!</v>
      </c>
      <c r="AC971" s="318" t="e">
        <f>MitarbeiterFTE[[#This Row],[BWD]]-MitarbeiterFTE[[#This Row],[Sum Abwesend]]</f>
        <v>#NUM!</v>
      </c>
      <c r="AD971" s="318">
        <f>SUMIFS(MitarbeiterFTE[BWD],MitarbeiterFTE[Jahr],MitarbeiterFTE[[#This Row],[Jahr]],MitarbeiterFTE[Name],MitarbeiterFTE[[#This Row],[Name]])</f>
        <v>0</v>
      </c>
      <c r="AE971" s="318">
        <f>SUMIFS(MitarbeiterFTE[NWD],MitarbeiterFTE[Jahr],MitarbeiterFTE[[#This Row],[Jahr]],MitarbeiterFTE[Name],MitarbeiterFTE[[#This Row],[Name]])</f>
        <v>0</v>
      </c>
      <c r="AF971" s="15" t="str">
        <f>IF(MitarbeiterFTE[[#This Row],[HS]]="ja",2,IF(MitarbeiterFTE[[#This Row],[Tech]]="ja",1,IF(MitarbeiterFTE[[#This Row],[Sonst]]="ja",0,"input missing")))</f>
        <v>input missing</v>
      </c>
      <c r="AG971" s="130"/>
      <c r="AH971" s="117"/>
      <c r="AI971" s="408"/>
      <c r="AJ971" s="202"/>
      <c r="AK971" s="412"/>
      <c r="AL971" s="15" cm="1">
        <f t="array" ref="AL9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1" s="15" t="str">
        <f>IF(Table6[[#This Row],[FT/WE]]=2,"",Table6[[#This Row],[Name]]&amp;Table6[[#This Row],[Tag]])</f>
        <v/>
      </c>
      <c r="AN971" s="117"/>
      <c r="AP971" s="14" t="str">
        <f t="shared" si="30"/>
        <v/>
      </c>
      <c r="AQ971" s="14" t="str">
        <f t="shared" si="31"/>
        <v/>
      </c>
    </row>
    <row r="972" spans="1:43" ht="14.5">
      <c r="A972" s="117"/>
      <c r="B972" s="201"/>
      <c r="C972" s="209"/>
      <c r="D972" s="210"/>
      <c r="E972" s="131"/>
      <c r="F972" s="132"/>
      <c r="G972" s="131"/>
      <c r="H972" s="117"/>
      <c r="I972" s="201"/>
      <c r="J972" s="201"/>
      <c r="K972" s="202"/>
      <c r="L972" s="202"/>
      <c r="M972" s="202"/>
      <c r="N972" s="201"/>
      <c r="O972" s="201"/>
      <c r="P972" s="202"/>
      <c r="Q972" s="202"/>
      <c r="R972" s="207"/>
      <c r="S972" s="204" t="e">
        <f>_xlfn.LET(
_xlpm.ausLJ,_xlfn.XLOOKUP(MitarbeiterFTE[[#This Row],[Name]]&amp;"|"&amp;MitarbeiterFTE[[#This Row],[Jahr]]&amp;"|"&amp;MitarbeiterFTE[[#This Row],[Monat]],#REF!,#REF!,"not found",0,1),
IF(_xlpm.ausLJ="not found","input missing",_xlpm.ausLJ))</f>
        <v>#REF!</v>
      </c>
      <c r="T972" s="204" t="e">
        <f>_xlfn.LET(
_xlpm.ausLJ,_xlfn.XLOOKUP(MitarbeiterFTE[[#This Row],[Name]]&amp;"|"&amp;MitarbeiterFTE[[#This Row],[Jahr]]&amp;"|"&amp;MitarbeiterFTE[[#This Row],[Monat]],#REF!,#REF!,"not found",0,1),
IF(_xlpm.ausLJ="not found","input missing",_xlpm.ausLJ))</f>
        <v>#REF!</v>
      </c>
      <c r="U972" s="205"/>
      <c r="V972" s="40" t="str" cm="1">
        <f t="array" ref="V9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2" s="15" t="str">
        <f>_xlfn.LET(_xlpm.var,MitarbeiterFTE[[#This Row],[Name]]&amp;"|"&amp;MitarbeiterFTE[[#This Row],[Vorhaben]]&amp;"|"&amp;MitarbeiterFTE[[#This Row],[Monat]]&amp;"|"&amp;MitarbeiterFTE[[#This Row],[Jahr]], IF(_xlpm.var="|||","input missing",_xlpm.var))</f>
        <v>input missing</v>
      </c>
      <c r="AB972" s="15" t="e">
        <f>_xlfn.LET(
_xlpm.start,DATE(MitarbeiterFTE[[#This Row],[Jahr]],MitarbeiterFTE[[#This Row],[Monat]],1),
_xlpm.end,EOMONTH(_xlpm.start,0),
NETWORKDAYS(_xlpm.start,_xlpm.end))</f>
        <v>#NUM!</v>
      </c>
      <c r="AC972" s="318" t="e">
        <f>MitarbeiterFTE[[#This Row],[BWD]]-MitarbeiterFTE[[#This Row],[Sum Abwesend]]</f>
        <v>#NUM!</v>
      </c>
      <c r="AD972" s="318">
        <f>SUMIFS(MitarbeiterFTE[BWD],MitarbeiterFTE[Jahr],MitarbeiterFTE[[#This Row],[Jahr]],MitarbeiterFTE[Name],MitarbeiterFTE[[#This Row],[Name]])</f>
        <v>0</v>
      </c>
      <c r="AE972" s="318">
        <f>SUMIFS(MitarbeiterFTE[NWD],MitarbeiterFTE[Jahr],MitarbeiterFTE[[#This Row],[Jahr]],MitarbeiterFTE[Name],MitarbeiterFTE[[#This Row],[Name]])</f>
        <v>0</v>
      </c>
      <c r="AF972" s="15" t="str">
        <f>IF(MitarbeiterFTE[[#This Row],[HS]]="ja",2,IF(MitarbeiterFTE[[#This Row],[Tech]]="ja",1,IF(MitarbeiterFTE[[#This Row],[Sonst]]="ja",0,"input missing")))</f>
        <v>input missing</v>
      </c>
      <c r="AG972" s="130"/>
      <c r="AH972" s="117"/>
      <c r="AI972" s="408"/>
      <c r="AJ972" s="202"/>
      <c r="AK972" s="412"/>
      <c r="AL972" s="15" cm="1">
        <f t="array" ref="AL9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2" s="15" t="str">
        <f>IF(Table6[[#This Row],[FT/WE]]=2,"",Table6[[#This Row],[Name]]&amp;Table6[[#This Row],[Tag]])</f>
        <v/>
      </c>
      <c r="AN972" s="117"/>
      <c r="AP972" s="14" t="str">
        <f t="shared" si="30"/>
        <v/>
      </c>
      <c r="AQ972" s="14" t="str">
        <f t="shared" si="31"/>
        <v/>
      </c>
    </row>
    <row r="973" spans="1:43" ht="14.5">
      <c r="A973" s="117"/>
      <c r="B973" s="201"/>
      <c r="C973" s="209"/>
      <c r="D973" s="210"/>
      <c r="E973" s="131"/>
      <c r="F973" s="132"/>
      <c r="G973" s="131"/>
      <c r="H973" s="117"/>
      <c r="I973" s="201"/>
      <c r="J973" s="201"/>
      <c r="K973" s="202"/>
      <c r="L973" s="202"/>
      <c r="M973" s="202"/>
      <c r="N973" s="201"/>
      <c r="O973" s="201"/>
      <c r="P973" s="202"/>
      <c r="Q973" s="202"/>
      <c r="R973" s="207"/>
      <c r="S973" s="204" t="e">
        <f>_xlfn.LET(
_xlpm.ausLJ,_xlfn.XLOOKUP(MitarbeiterFTE[[#This Row],[Name]]&amp;"|"&amp;MitarbeiterFTE[[#This Row],[Jahr]]&amp;"|"&amp;MitarbeiterFTE[[#This Row],[Monat]],#REF!,#REF!,"not found",0,1),
IF(_xlpm.ausLJ="not found","input missing",_xlpm.ausLJ))</f>
        <v>#REF!</v>
      </c>
      <c r="T973" s="204" t="e">
        <f>_xlfn.LET(
_xlpm.ausLJ,_xlfn.XLOOKUP(MitarbeiterFTE[[#This Row],[Name]]&amp;"|"&amp;MitarbeiterFTE[[#This Row],[Jahr]]&amp;"|"&amp;MitarbeiterFTE[[#This Row],[Monat]],#REF!,#REF!,"not found",0,1),
IF(_xlpm.ausLJ="not found","input missing",_xlpm.ausLJ))</f>
        <v>#REF!</v>
      </c>
      <c r="U973" s="205"/>
      <c r="V973" s="40" t="str" cm="1">
        <f t="array" ref="V9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3" s="15" t="str">
        <f>_xlfn.LET(_xlpm.var,MitarbeiterFTE[[#This Row],[Name]]&amp;"|"&amp;MitarbeiterFTE[[#This Row],[Vorhaben]]&amp;"|"&amp;MitarbeiterFTE[[#This Row],[Monat]]&amp;"|"&amp;MitarbeiterFTE[[#This Row],[Jahr]], IF(_xlpm.var="|||","input missing",_xlpm.var))</f>
        <v>input missing</v>
      </c>
      <c r="AB973" s="15" t="e">
        <f>_xlfn.LET(
_xlpm.start,DATE(MitarbeiterFTE[[#This Row],[Jahr]],MitarbeiterFTE[[#This Row],[Monat]],1),
_xlpm.end,EOMONTH(_xlpm.start,0),
NETWORKDAYS(_xlpm.start,_xlpm.end))</f>
        <v>#NUM!</v>
      </c>
      <c r="AC973" s="318" t="e">
        <f>MitarbeiterFTE[[#This Row],[BWD]]-MitarbeiterFTE[[#This Row],[Sum Abwesend]]</f>
        <v>#NUM!</v>
      </c>
      <c r="AD973" s="318">
        <f>SUMIFS(MitarbeiterFTE[BWD],MitarbeiterFTE[Jahr],MitarbeiterFTE[[#This Row],[Jahr]],MitarbeiterFTE[Name],MitarbeiterFTE[[#This Row],[Name]])</f>
        <v>0</v>
      </c>
      <c r="AE973" s="318">
        <f>SUMIFS(MitarbeiterFTE[NWD],MitarbeiterFTE[Jahr],MitarbeiterFTE[[#This Row],[Jahr]],MitarbeiterFTE[Name],MitarbeiterFTE[[#This Row],[Name]])</f>
        <v>0</v>
      </c>
      <c r="AF973" s="15" t="str">
        <f>IF(MitarbeiterFTE[[#This Row],[HS]]="ja",2,IF(MitarbeiterFTE[[#This Row],[Tech]]="ja",1,IF(MitarbeiterFTE[[#This Row],[Sonst]]="ja",0,"input missing")))</f>
        <v>input missing</v>
      </c>
      <c r="AG973" s="130"/>
      <c r="AH973" s="117"/>
      <c r="AI973" s="408"/>
      <c r="AJ973" s="202"/>
      <c r="AK973" s="412"/>
      <c r="AL973" s="15" cm="1">
        <f t="array" ref="AL9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3" s="15" t="str">
        <f>IF(Table6[[#This Row],[FT/WE]]=2,"",Table6[[#This Row],[Name]]&amp;Table6[[#This Row],[Tag]])</f>
        <v/>
      </c>
      <c r="AN973" s="117"/>
      <c r="AP973" s="14" t="str">
        <f t="shared" ref="AP973:AP1036" si="32">IF(AO973&amp;"1"&lt;&gt;"1",RIGHT(AO973,4),"")</f>
        <v/>
      </c>
      <c r="AQ973" s="14" t="str">
        <f t="shared" ref="AQ973:AQ1036" si="33">IF(AO973&amp;"1"="1","",LEFT(AO973,LEN(AO973)-5))</f>
        <v/>
      </c>
    </row>
    <row r="974" spans="1:43" ht="14.5">
      <c r="A974" s="117"/>
      <c r="B974" s="201"/>
      <c r="C974" s="209"/>
      <c r="D974" s="210"/>
      <c r="E974" s="131"/>
      <c r="F974" s="132"/>
      <c r="G974" s="131"/>
      <c r="H974" s="117"/>
      <c r="I974" s="201"/>
      <c r="J974" s="201"/>
      <c r="K974" s="202"/>
      <c r="L974" s="202"/>
      <c r="M974" s="202"/>
      <c r="N974" s="201"/>
      <c r="O974" s="201"/>
      <c r="P974" s="202"/>
      <c r="Q974" s="202"/>
      <c r="R974" s="207"/>
      <c r="S974" s="204" t="e">
        <f>_xlfn.LET(
_xlpm.ausLJ,_xlfn.XLOOKUP(MitarbeiterFTE[[#This Row],[Name]]&amp;"|"&amp;MitarbeiterFTE[[#This Row],[Jahr]]&amp;"|"&amp;MitarbeiterFTE[[#This Row],[Monat]],#REF!,#REF!,"not found",0,1),
IF(_xlpm.ausLJ="not found","input missing",_xlpm.ausLJ))</f>
        <v>#REF!</v>
      </c>
      <c r="T974" s="204" t="e">
        <f>_xlfn.LET(
_xlpm.ausLJ,_xlfn.XLOOKUP(MitarbeiterFTE[[#This Row],[Name]]&amp;"|"&amp;MitarbeiterFTE[[#This Row],[Jahr]]&amp;"|"&amp;MitarbeiterFTE[[#This Row],[Monat]],#REF!,#REF!,"not found",0,1),
IF(_xlpm.ausLJ="not found","input missing",_xlpm.ausLJ))</f>
        <v>#REF!</v>
      </c>
      <c r="U974" s="205"/>
      <c r="V974" s="40" t="str" cm="1">
        <f t="array" ref="V9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4" s="15" t="str">
        <f>_xlfn.LET(_xlpm.var,MitarbeiterFTE[[#This Row],[Name]]&amp;"|"&amp;MitarbeiterFTE[[#This Row],[Vorhaben]]&amp;"|"&amp;MitarbeiterFTE[[#This Row],[Monat]]&amp;"|"&amp;MitarbeiterFTE[[#This Row],[Jahr]], IF(_xlpm.var="|||","input missing",_xlpm.var))</f>
        <v>input missing</v>
      </c>
      <c r="AB974" s="15" t="e">
        <f>_xlfn.LET(
_xlpm.start,DATE(MitarbeiterFTE[[#This Row],[Jahr]],MitarbeiterFTE[[#This Row],[Monat]],1),
_xlpm.end,EOMONTH(_xlpm.start,0),
NETWORKDAYS(_xlpm.start,_xlpm.end))</f>
        <v>#NUM!</v>
      </c>
      <c r="AC974" s="318" t="e">
        <f>MitarbeiterFTE[[#This Row],[BWD]]-MitarbeiterFTE[[#This Row],[Sum Abwesend]]</f>
        <v>#NUM!</v>
      </c>
      <c r="AD974" s="318">
        <f>SUMIFS(MitarbeiterFTE[BWD],MitarbeiterFTE[Jahr],MitarbeiterFTE[[#This Row],[Jahr]],MitarbeiterFTE[Name],MitarbeiterFTE[[#This Row],[Name]])</f>
        <v>0</v>
      </c>
      <c r="AE974" s="318">
        <f>SUMIFS(MitarbeiterFTE[NWD],MitarbeiterFTE[Jahr],MitarbeiterFTE[[#This Row],[Jahr]],MitarbeiterFTE[Name],MitarbeiterFTE[[#This Row],[Name]])</f>
        <v>0</v>
      </c>
      <c r="AF974" s="15" t="str">
        <f>IF(MitarbeiterFTE[[#This Row],[HS]]="ja",2,IF(MitarbeiterFTE[[#This Row],[Tech]]="ja",1,IF(MitarbeiterFTE[[#This Row],[Sonst]]="ja",0,"input missing")))</f>
        <v>input missing</v>
      </c>
      <c r="AG974" s="130"/>
      <c r="AH974" s="117"/>
      <c r="AI974" s="408"/>
      <c r="AJ974" s="202"/>
      <c r="AK974" s="412"/>
      <c r="AL974" s="15" cm="1">
        <f t="array" ref="AL9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4" s="15" t="str">
        <f>IF(Table6[[#This Row],[FT/WE]]=2,"",Table6[[#This Row],[Name]]&amp;Table6[[#This Row],[Tag]])</f>
        <v/>
      </c>
      <c r="AN974" s="117"/>
      <c r="AP974" s="14" t="str">
        <f t="shared" si="32"/>
        <v/>
      </c>
      <c r="AQ974" s="14" t="str">
        <f t="shared" si="33"/>
        <v/>
      </c>
    </row>
    <row r="975" spans="1:43" ht="14.5">
      <c r="A975" s="117"/>
      <c r="B975" s="201"/>
      <c r="C975" s="209"/>
      <c r="D975" s="210"/>
      <c r="E975" s="131"/>
      <c r="F975" s="132"/>
      <c r="G975" s="131"/>
      <c r="H975" s="117"/>
      <c r="I975" s="201"/>
      <c r="J975" s="201"/>
      <c r="K975" s="202"/>
      <c r="L975" s="202"/>
      <c r="M975" s="202"/>
      <c r="N975" s="201"/>
      <c r="O975" s="201"/>
      <c r="P975" s="202"/>
      <c r="Q975" s="202"/>
      <c r="R975" s="207"/>
      <c r="S975" s="204" t="e">
        <f>_xlfn.LET(
_xlpm.ausLJ,_xlfn.XLOOKUP(MitarbeiterFTE[[#This Row],[Name]]&amp;"|"&amp;MitarbeiterFTE[[#This Row],[Jahr]]&amp;"|"&amp;MitarbeiterFTE[[#This Row],[Monat]],#REF!,#REF!,"not found",0,1),
IF(_xlpm.ausLJ="not found","input missing",_xlpm.ausLJ))</f>
        <v>#REF!</v>
      </c>
      <c r="T975" s="204" t="e">
        <f>_xlfn.LET(
_xlpm.ausLJ,_xlfn.XLOOKUP(MitarbeiterFTE[[#This Row],[Name]]&amp;"|"&amp;MitarbeiterFTE[[#This Row],[Jahr]]&amp;"|"&amp;MitarbeiterFTE[[#This Row],[Monat]],#REF!,#REF!,"not found",0,1),
IF(_xlpm.ausLJ="not found","input missing",_xlpm.ausLJ))</f>
        <v>#REF!</v>
      </c>
      <c r="U975" s="205"/>
      <c r="V975" s="40" t="str" cm="1">
        <f t="array" ref="V9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5" s="15" t="str">
        <f>_xlfn.LET(_xlpm.var,MitarbeiterFTE[[#This Row],[Name]]&amp;"|"&amp;MitarbeiterFTE[[#This Row],[Vorhaben]]&amp;"|"&amp;MitarbeiterFTE[[#This Row],[Monat]]&amp;"|"&amp;MitarbeiterFTE[[#This Row],[Jahr]], IF(_xlpm.var="|||","input missing",_xlpm.var))</f>
        <v>input missing</v>
      </c>
      <c r="AB975" s="15" t="e">
        <f>_xlfn.LET(
_xlpm.start,DATE(MitarbeiterFTE[[#This Row],[Jahr]],MitarbeiterFTE[[#This Row],[Monat]],1),
_xlpm.end,EOMONTH(_xlpm.start,0),
NETWORKDAYS(_xlpm.start,_xlpm.end))</f>
        <v>#NUM!</v>
      </c>
      <c r="AC975" s="318" t="e">
        <f>MitarbeiterFTE[[#This Row],[BWD]]-MitarbeiterFTE[[#This Row],[Sum Abwesend]]</f>
        <v>#NUM!</v>
      </c>
      <c r="AD975" s="318">
        <f>SUMIFS(MitarbeiterFTE[BWD],MitarbeiterFTE[Jahr],MitarbeiterFTE[[#This Row],[Jahr]],MitarbeiterFTE[Name],MitarbeiterFTE[[#This Row],[Name]])</f>
        <v>0</v>
      </c>
      <c r="AE975" s="318">
        <f>SUMIFS(MitarbeiterFTE[NWD],MitarbeiterFTE[Jahr],MitarbeiterFTE[[#This Row],[Jahr]],MitarbeiterFTE[Name],MitarbeiterFTE[[#This Row],[Name]])</f>
        <v>0</v>
      </c>
      <c r="AF975" s="15" t="str">
        <f>IF(MitarbeiterFTE[[#This Row],[HS]]="ja",2,IF(MitarbeiterFTE[[#This Row],[Tech]]="ja",1,IF(MitarbeiterFTE[[#This Row],[Sonst]]="ja",0,"input missing")))</f>
        <v>input missing</v>
      </c>
      <c r="AG975" s="130"/>
      <c r="AH975" s="117"/>
      <c r="AI975" s="408"/>
      <c r="AJ975" s="202"/>
      <c r="AK975" s="412"/>
      <c r="AL975" s="15" cm="1">
        <f t="array" ref="AL9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5" s="15" t="str">
        <f>IF(Table6[[#This Row],[FT/WE]]=2,"",Table6[[#This Row],[Name]]&amp;Table6[[#This Row],[Tag]])</f>
        <v/>
      </c>
      <c r="AN975" s="117"/>
      <c r="AP975" s="14" t="str">
        <f t="shared" si="32"/>
        <v/>
      </c>
      <c r="AQ975" s="14" t="str">
        <f t="shared" si="33"/>
        <v/>
      </c>
    </row>
    <row r="976" spans="1:43" ht="14.5">
      <c r="A976" s="117"/>
      <c r="B976" s="201"/>
      <c r="C976" s="209"/>
      <c r="D976" s="210"/>
      <c r="E976" s="131"/>
      <c r="F976" s="132"/>
      <c r="G976" s="131"/>
      <c r="H976" s="117"/>
      <c r="I976" s="201"/>
      <c r="J976" s="201"/>
      <c r="K976" s="202"/>
      <c r="L976" s="202"/>
      <c r="M976" s="202"/>
      <c r="N976" s="201"/>
      <c r="O976" s="201"/>
      <c r="P976" s="202"/>
      <c r="Q976" s="202"/>
      <c r="R976" s="207"/>
      <c r="S976" s="204" t="e">
        <f>_xlfn.LET(
_xlpm.ausLJ,_xlfn.XLOOKUP(MitarbeiterFTE[[#This Row],[Name]]&amp;"|"&amp;MitarbeiterFTE[[#This Row],[Jahr]]&amp;"|"&amp;MitarbeiterFTE[[#This Row],[Monat]],#REF!,#REF!,"not found",0,1),
IF(_xlpm.ausLJ="not found","input missing",_xlpm.ausLJ))</f>
        <v>#REF!</v>
      </c>
      <c r="T976" s="204" t="e">
        <f>_xlfn.LET(
_xlpm.ausLJ,_xlfn.XLOOKUP(MitarbeiterFTE[[#This Row],[Name]]&amp;"|"&amp;MitarbeiterFTE[[#This Row],[Jahr]]&amp;"|"&amp;MitarbeiterFTE[[#This Row],[Monat]],#REF!,#REF!,"not found",0,1),
IF(_xlpm.ausLJ="not found","input missing",_xlpm.ausLJ))</f>
        <v>#REF!</v>
      </c>
      <c r="U976" s="205"/>
      <c r="V976" s="40" t="str" cm="1">
        <f t="array" ref="V9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6" s="15" t="str">
        <f>_xlfn.LET(_xlpm.var,MitarbeiterFTE[[#This Row],[Name]]&amp;"|"&amp;MitarbeiterFTE[[#This Row],[Vorhaben]]&amp;"|"&amp;MitarbeiterFTE[[#This Row],[Monat]]&amp;"|"&amp;MitarbeiterFTE[[#This Row],[Jahr]], IF(_xlpm.var="|||","input missing",_xlpm.var))</f>
        <v>input missing</v>
      </c>
      <c r="AB976" s="15" t="e">
        <f>_xlfn.LET(
_xlpm.start,DATE(MitarbeiterFTE[[#This Row],[Jahr]],MitarbeiterFTE[[#This Row],[Monat]],1),
_xlpm.end,EOMONTH(_xlpm.start,0),
NETWORKDAYS(_xlpm.start,_xlpm.end))</f>
        <v>#NUM!</v>
      </c>
      <c r="AC976" s="318" t="e">
        <f>MitarbeiterFTE[[#This Row],[BWD]]-MitarbeiterFTE[[#This Row],[Sum Abwesend]]</f>
        <v>#NUM!</v>
      </c>
      <c r="AD976" s="318">
        <f>SUMIFS(MitarbeiterFTE[BWD],MitarbeiterFTE[Jahr],MitarbeiterFTE[[#This Row],[Jahr]],MitarbeiterFTE[Name],MitarbeiterFTE[[#This Row],[Name]])</f>
        <v>0</v>
      </c>
      <c r="AE976" s="318">
        <f>SUMIFS(MitarbeiterFTE[NWD],MitarbeiterFTE[Jahr],MitarbeiterFTE[[#This Row],[Jahr]],MitarbeiterFTE[Name],MitarbeiterFTE[[#This Row],[Name]])</f>
        <v>0</v>
      </c>
      <c r="AF976" s="15" t="str">
        <f>IF(MitarbeiterFTE[[#This Row],[HS]]="ja",2,IF(MitarbeiterFTE[[#This Row],[Tech]]="ja",1,IF(MitarbeiterFTE[[#This Row],[Sonst]]="ja",0,"input missing")))</f>
        <v>input missing</v>
      </c>
      <c r="AG976" s="130"/>
      <c r="AH976" s="117"/>
      <c r="AI976" s="408"/>
      <c r="AJ976" s="202"/>
      <c r="AK976" s="412"/>
      <c r="AL976" s="15" cm="1">
        <f t="array" ref="AL9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6" s="15" t="str">
        <f>IF(Table6[[#This Row],[FT/WE]]=2,"",Table6[[#This Row],[Name]]&amp;Table6[[#This Row],[Tag]])</f>
        <v/>
      </c>
      <c r="AN976" s="117"/>
      <c r="AP976" s="14" t="str">
        <f t="shared" si="32"/>
        <v/>
      </c>
      <c r="AQ976" s="14" t="str">
        <f t="shared" si="33"/>
        <v/>
      </c>
    </row>
    <row r="977" spans="1:43" ht="14.5">
      <c r="A977" s="117"/>
      <c r="B977" s="201"/>
      <c r="C977" s="209"/>
      <c r="D977" s="210"/>
      <c r="E977" s="131"/>
      <c r="F977" s="132"/>
      <c r="G977" s="131"/>
      <c r="H977" s="117"/>
      <c r="I977" s="201"/>
      <c r="J977" s="201"/>
      <c r="K977" s="202"/>
      <c r="L977" s="202"/>
      <c r="M977" s="202"/>
      <c r="N977" s="201"/>
      <c r="O977" s="201"/>
      <c r="P977" s="202"/>
      <c r="Q977" s="202"/>
      <c r="R977" s="207"/>
      <c r="S977" s="204" t="e">
        <f>_xlfn.LET(
_xlpm.ausLJ,_xlfn.XLOOKUP(MitarbeiterFTE[[#This Row],[Name]]&amp;"|"&amp;MitarbeiterFTE[[#This Row],[Jahr]]&amp;"|"&amp;MitarbeiterFTE[[#This Row],[Monat]],#REF!,#REF!,"not found",0,1),
IF(_xlpm.ausLJ="not found","input missing",_xlpm.ausLJ))</f>
        <v>#REF!</v>
      </c>
      <c r="T977" s="204" t="e">
        <f>_xlfn.LET(
_xlpm.ausLJ,_xlfn.XLOOKUP(MitarbeiterFTE[[#This Row],[Name]]&amp;"|"&amp;MitarbeiterFTE[[#This Row],[Jahr]]&amp;"|"&amp;MitarbeiterFTE[[#This Row],[Monat]],#REF!,#REF!,"not found",0,1),
IF(_xlpm.ausLJ="not found","input missing",_xlpm.ausLJ))</f>
        <v>#REF!</v>
      </c>
      <c r="U977" s="205"/>
      <c r="V977" s="40" t="str" cm="1">
        <f t="array" ref="V9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7" s="15" t="str">
        <f>_xlfn.LET(_xlpm.var,MitarbeiterFTE[[#This Row],[Name]]&amp;"|"&amp;MitarbeiterFTE[[#This Row],[Vorhaben]]&amp;"|"&amp;MitarbeiterFTE[[#This Row],[Monat]]&amp;"|"&amp;MitarbeiterFTE[[#This Row],[Jahr]], IF(_xlpm.var="|||","input missing",_xlpm.var))</f>
        <v>input missing</v>
      </c>
      <c r="AB977" s="15" t="e">
        <f>_xlfn.LET(
_xlpm.start,DATE(MitarbeiterFTE[[#This Row],[Jahr]],MitarbeiterFTE[[#This Row],[Monat]],1),
_xlpm.end,EOMONTH(_xlpm.start,0),
NETWORKDAYS(_xlpm.start,_xlpm.end))</f>
        <v>#NUM!</v>
      </c>
      <c r="AC977" s="318" t="e">
        <f>MitarbeiterFTE[[#This Row],[BWD]]-MitarbeiterFTE[[#This Row],[Sum Abwesend]]</f>
        <v>#NUM!</v>
      </c>
      <c r="AD977" s="318">
        <f>SUMIFS(MitarbeiterFTE[BWD],MitarbeiterFTE[Jahr],MitarbeiterFTE[[#This Row],[Jahr]],MitarbeiterFTE[Name],MitarbeiterFTE[[#This Row],[Name]])</f>
        <v>0</v>
      </c>
      <c r="AE977" s="318">
        <f>SUMIFS(MitarbeiterFTE[NWD],MitarbeiterFTE[Jahr],MitarbeiterFTE[[#This Row],[Jahr]],MitarbeiterFTE[Name],MitarbeiterFTE[[#This Row],[Name]])</f>
        <v>0</v>
      </c>
      <c r="AF977" s="15" t="str">
        <f>IF(MitarbeiterFTE[[#This Row],[HS]]="ja",2,IF(MitarbeiterFTE[[#This Row],[Tech]]="ja",1,IF(MitarbeiterFTE[[#This Row],[Sonst]]="ja",0,"input missing")))</f>
        <v>input missing</v>
      </c>
      <c r="AG977" s="130"/>
      <c r="AH977" s="117"/>
      <c r="AI977" s="408"/>
      <c r="AJ977" s="202"/>
      <c r="AK977" s="412"/>
      <c r="AL977" s="15" cm="1">
        <f t="array" ref="AL9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7" s="15" t="str">
        <f>IF(Table6[[#This Row],[FT/WE]]=2,"",Table6[[#This Row],[Name]]&amp;Table6[[#This Row],[Tag]])</f>
        <v/>
      </c>
      <c r="AN977" s="117"/>
      <c r="AP977" s="14" t="str">
        <f t="shared" si="32"/>
        <v/>
      </c>
      <c r="AQ977" s="14" t="str">
        <f t="shared" si="33"/>
        <v/>
      </c>
    </row>
    <row r="978" spans="1:43" ht="14.5">
      <c r="A978" s="117"/>
      <c r="B978" s="201"/>
      <c r="C978" s="209"/>
      <c r="D978" s="210"/>
      <c r="E978" s="131"/>
      <c r="F978" s="132"/>
      <c r="G978" s="131"/>
      <c r="H978" s="117"/>
      <c r="I978" s="201"/>
      <c r="J978" s="201"/>
      <c r="K978" s="202"/>
      <c r="L978" s="202"/>
      <c r="M978" s="202"/>
      <c r="N978" s="201"/>
      <c r="O978" s="201"/>
      <c r="P978" s="202"/>
      <c r="Q978" s="202"/>
      <c r="R978" s="207"/>
      <c r="S978" s="204" t="e">
        <f>_xlfn.LET(
_xlpm.ausLJ,_xlfn.XLOOKUP(MitarbeiterFTE[[#This Row],[Name]]&amp;"|"&amp;MitarbeiterFTE[[#This Row],[Jahr]]&amp;"|"&amp;MitarbeiterFTE[[#This Row],[Monat]],#REF!,#REF!,"not found",0,1),
IF(_xlpm.ausLJ="not found","input missing",_xlpm.ausLJ))</f>
        <v>#REF!</v>
      </c>
      <c r="T978" s="204" t="e">
        <f>_xlfn.LET(
_xlpm.ausLJ,_xlfn.XLOOKUP(MitarbeiterFTE[[#This Row],[Name]]&amp;"|"&amp;MitarbeiterFTE[[#This Row],[Jahr]]&amp;"|"&amp;MitarbeiterFTE[[#This Row],[Monat]],#REF!,#REF!,"not found",0,1),
IF(_xlpm.ausLJ="not found","input missing",_xlpm.ausLJ))</f>
        <v>#REF!</v>
      </c>
      <c r="U978" s="205"/>
      <c r="V978" s="40" t="str" cm="1">
        <f t="array" ref="V9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8" s="15" t="str">
        <f>_xlfn.LET(_xlpm.var,MitarbeiterFTE[[#This Row],[Name]]&amp;"|"&amp;MitarbeiterFTE[[#This Row],[Vorhaben]]&amp;"|"&amp;MitarbeiterFTE[[#This Row],[Monat]]&amp;"|"&amp;MitarbeiterFTE[[#This Row],[Jahr]], IF(_xlpm.var="|||","input missing",_xlpm.var))</f>
        <v>input missing</v>
      </c>
      <c r="AB978" s="15" t="e">
        <f>_xlfn.LET(
_xlpm.start,DATE(MitarbeiterFTE[[#This Row],[Jahr]],MitarbeiterFTE[[#This Row],[Monat]],1),
_xlpm.end,EOMONTH(_xlpm.start,0),
NETWORKDAYS(_xlpm.start,_xlpm.end))</f>
        <v>#NUM!</v>
      </c>
      <c r="AC978" s="318" t="e">
        <f>MitarbeiterFTE[[#This Row],[BWD]]-MitarbeiterFTE[[#This Row],[Sum Abwesend]]</f>
        <v>#NUM!</v>
      </c>
      <c r="AD978" s="318">
        <f>SUMIFS(MitarbeiterFTE[BWD],MitarbeiterFTE[Jahr],MitarbeiterFTE[[#This Row],[Jahr]],MitarbeiterFTE[Name],MitarbeiterFTE[[#This Row],[Name]])</f>
        <v>0</v>
      </c>
      <c r="AE978" s="318">
        <f>SUMIFS(MitarbeiterFTE[NWD],MitarbeiterFTE[Jahr],MitarbeiterFTE[[#This Row],[Jahr]],MitarbeiterFTE[Name],MitarbeiterFTE[[#This Row],[Name]])</f>
        <v>0</v>
      </c>
      <c r="AF978" s="15" t="str">
        <f>IF(MitarbeiterFTE[[#This Row],[HS]]="ja",2,IF(MitarbeiterFTE[[#This Row],[Tech]]="ja",1,IF(MitarbeiterFTE[[#This Row],[Sonst]]="ja",0,"input missing")))</f>
        <v>input missing</v>
      </c>
      <c r="AG978" s="130"/>
      <c r="AH978" s="117"/>
      <c r="AI978" s="408"/>
      <c r="AJ978" s="202"/>
      <c r="AK978" s="412"/>
      <c r="AL978" s="15" cm="1">
        <f t="array" ref="AL9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8" s="15" t="str">
        <f>IF(Table6[[#This Row],[FT/WE]]=2,"",Table6[[#This Row],[Name]]&amp;Table6[[#This Row],[Tag]])</f>
        <v/>
      </c>
      <c r="AN978" s="117"/>
      <c r="AP978" s="14" t="str">
        <f t="shared" si="32"/>
        <v/>
      </c>
      <c r="AQ978" s="14" t="str">
        <f t="shared" si="33"/>
        <v/>
      </c>
    </row>
    <row r="979" spans="1:43" ht="14.5">
      <c r="A979" s="117"/>
      <c r="B979" s="201"/>
      <c r="C979" s="209"/>
      <c r="D979" s="210"/>
      <c r="E979" s="131"/>
      <c r="F979" s="132"/>
      <c r="G979" s="131"/>
      <c r="H979" s="117"/>
      <c r="I979" s="201"/>
      <c r="J979" s="201"/>
      <c r="K979" s="202"/>
      <c r="L979" s="202"/>
      <c r="M979" s="202"/>
      <c r="N979" s="201"/>
      <c r="O979" s="201"/>
      <c r="P979" s="202"/>
      <c r="Q979" s="202"/>
      <c r="R979" s="207"/>
      <c r="S979" s="204" t="e">
        <f>_xlfn.LET(
_xlpm.ausLJ,_xlfn.XLOOKUP(MitarbeiterFTE[[#This Row],[Name]]&amp;"|"&amp;MitarbeiterFTE[[#This Row],[Jahr]]&amp;"|"&amp;MitarbeiterFTE[[#This Row],[Monat]],#REF!,#REF!,"not found",0,1),
IF(_xlpm.ausLJ="not found","input missing",_xlpm.ausLJ))</f>
        <v>#REF!</v>
      </c>
      <c r="T979" s="204" t="e">
        <f>_xlfn.LET(
_xlpm.ausLJ,_xlfn.XLOOKUP(MitarbeiterFTE[[#This Row],[Name]]&amp;"|"&amp;MitarbeiterFTE[[#This Row],[Jahr]]&amp;"|"&amp;MitarbeiterFTE[[#This Row],[Monat]],#REF!,#REF!,"not found",0,1),
IF(_xlpm.ausLJ="not found","input missing",_xlpm.ausLJ))</f>
        <v>#REF!</v>
      </c>
      <c r="U979" s="205"/>
      <c r="V979" s="40" t="str" cm="1">
        <f t="array" ref="V9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79" s="15" t="str">
        <f>_xlfn.LET(_xlpm.var,MitarbeiterFTE[[#This Row],[Name]]&amp;"|"&amp;MitarbeiterFTE[[#This Row],[Vorhaben]]&amp;"|"&amp;MitarbeiterFTE[[#This Row],[Monat]]&amp;"|"&amp;MitarbeiterFTE[[#This Row],[Jahr]], IF(_xlpm.var="|||","input missing",_xlpm.var))</f>
        <v>input missing</v>
      </c>
      <c r="AB979" s="15" t="e">
        <f>_xlfn.LET(
_xlpm.start,DATE(MitarbeiterFTE[[#This Row],[Jahr]],MitarbeiterFTE[[#This Row],[Monat]],1),
_xlpm.end,EOMONTH(_xlpm.start,0),
NETWORKDAYS(_xlpm.start,_xlpm.end))</f>
        <v>#NUM!</v>
      </c>
      <c r="AC979" s="318" t="e">
        <f>MitarbeiterFTE[[#This Row],[BWD]]-MitarbeiterFTE[[#This Row],[Sum Abwesend]]</f>
        <v>#NUM!</v>
      </c>
      <c r="AD979" s="318">
        <f>SUMIFS(MitarbeiterFTE[BWD],MitarbeiterFTE[Jahr],MitarbeiterFTE[[#This Row],[Jahr]],MitarbeiterFTE[Name],MitarbeiterFTE[[#This Row],[Name]])</f>
        <v>0</v>
      </c>
      <c r="AE979" s="318">
        <f>SUMIFS(MitarbeiterFTE[NWD],MitarbeiterFTE[Jahr],MitarbeiterFTE[[#This Row],[Jahr]],MitarbeiterFTE[Name],MitarbeiterFTE[[#This Row],[Name]])</f>
        <v>0</v>
      </c>
      <c r="AF979" s="15" t="str">
        <f>IF(MitarbeiterFTE[[#This Row],[HS]]="ja",2,IF(MitarbeiterFTE[[#This Row],[Tech]]="ja",1,IF(MitarbeiterFTE[[#This Row],[Sonst]]="ja",0,"input missing")))</f>
        <v>input missing</v>
      </c>
      <c r="AG979" s="130"/>
      <c r="AH979" s="117"/>
      <c r="AI979" s="408"/>
      <c r="AJ979" s="202"/>
      <c r="AK979" s="412"/>
      <c r="AL979" s="15" cm="1">
        <f t="array" ref="AL9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79" s="15" t="str">
        <f>IF(Table6[[#This Row],[FT/WE]]=2,"",Table6[[#This Row],[Name]]&amp;Table6[[#This Row],[Tag]])</f>
        <v/>
      </c>
      <c r="AN979" s="117"/>
      <c r="AP979" s="14" t="str">
        <f t="shared" si="32"/>
        <v/>
      </c>
      <c r="AQ979" s="14" t="str">
        <f t="shared" si="33"/>
        <v/>
      </c>
    </row>
    <row r="980" spans="1:43" ht="14.5">
      <c r="A980" s="117"/>
      <c r="B980" s="201"/>
      <c r="C980" s="209"/>
      <c r="D980" s="210"/>
      <c r="E980" s="131"/>
      <c r="F980" s="132"/>
      <c r="G980" s="131"/>
      <c r="H980" s="117"/>
      <c r="I980" s="201"/>
      <c r="J980" s="201"/>
      <c r="K980" s="202"/>
      <c r="L980" s="202"/>
      <c r="M980" s="202"/>
      <c r="N980" s="201"/>
      <c r="O980" s="201"/>
      <c r="P980" s="202"/>
      <c r="Q980" s="202"/>
      <c r="R980" s="207"/>
      <c r="S980" s="204" t="e">
        <f>_xlfn.LET(
_xlpm.ausLJ,_xlfn.XLOOKUP(MitarbeiterFTE[[#This Row],[Name]]&amp;"|"&amp;MitarbeiterFTE[[#This Row],[Jahr]]&amp;"|"&amp;MitarbeiterFTE[[#This Row],[Monat]],#REF!,#REF!,"not found",0,1),
IF(_xlpm.ausLJ="not found","input missing",_xlpm.ausLJ))</f>
        <v>#REF!</v>
      </c>
      <c r="T980" s="204" t="e">
        <f>_xlfn.LET(
_xlpm.ausLJ,_xlfn.XLOOKUP(MitarbeiterFTE[[#This Row],[Name]]&amp;"|"&amp;MitarbeiterFTE[[#This Row],[Jahr]]&amp;"|"&amp;MitarbeiterFTE[[#This Row],[Monat]],#REF!,#REF!,"not found",0,1),
IF(_xlpm.ausLJ="not found","input missing",_xlpm.ausLJ))</f>
        <v>#REF!</v>
      </c>
      <c r="U980" s="205"/>
      <c r="V980" s="40" t="str" cm="1">
        <f t="array" ref="V9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0" s="15" t="str">
        <f>_xlfn.LET(_xlpm.var,MitarbeiterFTE[[#This Row],[Name]]&amp;"|"&amp;MitarbeiterFTE[[#This Row],[Vorhaben]]&amp;"|"&amp;MitarbeiterFTE[[#This Row],[Monat]]&amp;"|"&amp;MitarbeiterFTE[[#This Row],[Jahr]], IF(_xlpm.var="|||","input missing",_xlpm.var))</f>
        <v>input missing</v>
      </c>
      <c r="AB980" s="15" t="e">
        <f>_xlfn.LET(
_xlpm.start,DATE(MitarbeiterFTE[[#This Row],[Jahr]],MitarbeiterFTE[[#This Row],[Monat]],1),
_xlpm.end,EOMONTH(_xlpm.start,0),
NETWORKDAYS(_xlpm.start,_xlpm.end))</f>
        <v>#NUM!</v>
      </c>
      <c r="AC980" s="318" t="e">
        <f>MitarbeiterFTE[[#This Row],[BWD]]-MitarbeiterFTE[[#This Row],[Sum Abwesend]]</f>
        <v>#NUM!</v>
      </c>
      <c r="AD980" s="318">
        <f>SUMIFS(MitarbeiterFTE[BWD],MitarbeiterFTE[Jahr],MitarbeiterFTE[[#This Row],[Jahr]],MitarbeiterFTE[Name],MitarbeiterFTE[[#This Row],[Name]])</f>
        <v>0</v>
      </c>
      <c r="AE980" s="318">
        <f>SUMIFS(MitarbeiterFTE[NWD],MitarbeiterFTE[Jahr],MitarbeiterFTE[[#This Row],[Jahr]],MitarbeiterFTE[Name],MitarbeiterFTE[[#This Row],[Name]])</f>
        <v>0</v>
      </c>
      <c r="AF980" s="15" t="str">
        <f>IF(MitarbeiterFTE[[#This Row],[HS]]="ja",2,IF(MitarbeiterFTE[[#This Row],[Tech]]="ja",1,IF(MitarbeiterFTE[[#This Row],[Sonst]]="ja",0,"input missing")))</f>
        <v>input missing</v>
      </c>
      <c r="AG980" s="130"/>
      <c r="AH980" s="117"/>
      <c r="AI980" s="408"/>
      <c r="AJ980" s="202"/>
      <c r="AK980" s="412"/>
      <c r="AL980" s="15" cm="1">
        <f t="array" ref="AL9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0" s="15" t="str">
        <f>IF(Table6[[#This Row],[FT/WE]]=2,"",Table6[[#This Row],[Name]]&amp;Table6[[#This Row],[Tag]])</f>
        <v/>
      </c>
      <c r="AN980" s="117"/>
      <c r="AP980" s="14" t="str">
        <f t="shared" si="32"/>
        <v/>
      </c>
      <c r="AQ980" s="14" t="str">
        <f t="shared" si="33"/>
        <v/>
      </c>
    </row>
    <row r="981" spans="1:43" ht="14.5">
      <c r="A981" s="117"/>
      <c r="B981" s="201"/>
      <c r="C981" s="209"/>
      <c r="D981" s="210"/>
      <c r="E981" s="131"/>
      <c r="F981" s="132"/>
      <c r="G981" s="131"/>
      <c r="H981" s="117"/>
      <c r="I981" s="201"/>
      <c r="J981" s="201"/>
      <c r="K981" s="202"/>
      <c r="L981" s="202"/>
      <c r="M981" s="202"/>
      <c r="N981" s="201"/>
      <c r="O981" s="201"/>
      <c r="P981" s="202"/>
      <c r="Q981" s="202"/>
      <c r="R981" s="207"/>
      <c r="S981" s="204" t="e">
        <f>_xlfn.LET(
_xlpm.ausLJ,_xlfn.XLOOKUP(MitarbeiterFTE[[#This Row],[Name]]&amp;"|"&amp;MitarbeiterFTE[[#This Row],[Jahr]]&amp;"|"&amp;MitarbeiterFTE[[#This Row],[Monat]],#REF!,#REF!,"not found",0,1),
IF(_xlpm.ausLJ="not found","input missing",_xlpm.ausLJ))</f>
        <v>#REF!</v>
      </c>
      <c r="T981" s="204" t="e">
        <f>_xlfn.LET(
_xlpm.ausLJ,_xlfn.XLOOKUP(MitarbeiterFTE[[#This Row],[Name]]&amp;"|"&amp;MitarbeiterFTE[[#This Row],[Jahr]]&amp;"|"&amp;MitarbeiterFTE[[#This Row],[Monat]],#REF!,#REF!,"not found",0,1),
IF(_xlpm.ausLJ="not found","input missing",_xlpm.ausLJ))</f>
        <v>#REF!</v>
      </c>
      <c r="U981" s="205"/>
      <c r="V981" s="40" t="str" cm="1">
        <f t="array" ref="V9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1" s="15" t="str">
        <f>_xlfn.LET(_xlpm.var,MitarbeiterFTE[[#This Row],[Name]]&amp;"|"&amp;MitarbeiterFTE[[#This Row],[Vorhaben]]&amp;"|"&amp;MitarbeiterFTE[[#This Row],[Monat]]&amp;"|"&amp;MitarbeiterFTE[[#This Row],[Jahr]], IF(_xlpm.var="|||","input missing",_xlpm.var))</f>
        <v>input missing</v>
      </c>
      <c r="AB981" s="15" t="e">
        <f>_xlfn.LET(
_xlpm.start,DATE(MitarbeiterFTE[[#This Row],[Jahr]],MitarbeiterFTE[[#This Row],[Monat]],1),
_xlpm.end,EOMONTH(_xlpm.start,0),
NETWORKDAYS(_xlpm.start,_xlpm.end))</f>
        <v>#NUM!</v>
      </c>
      <c r="AC981" s="318" t="e">
        <f>MitarbeiterFTE[[#This Row],[BWD]]-MitarbeiterFTE[[#This Row],[Sum Abwesend]]</f>
        <v>#NUM!</v>
      </c>
      <c r="AD981" s="318">
        <f>SUMIFS(MitarbeiterFTE[BWD],MitarbeiterFTE[Jahr],MitarbeiterFTE[[#This Row],[Jahr]],MitarbeiterFTE[Name],MitarbeiterFTE[[#This Row],[Name]])</f>
        <v>0</v>
      </c>
      <c r="AE981" s="318">
        <f>SUMIFS(MitarbeiterFTE[NWD],MitarbeiterFTE[Jahr],MitarbeiterFTE[[#This Row],[Jahr]],MitarbeiterFTE[Name],MitarbeiterFTE[[#This Row],[Name]])</f>
        <v>0</v>
      </c>
      <c r="AF981" s="15" t="str">
        <f>IF(MitarbeiterFTE[[#This Row],[HS]]="ja",2,IF(MitarbeiterFTE[[#This Row],[Tech]]="ja",1,IF(MitarbeiterFTE[[#This Row],[Sonst]]="ja",0,"input missing")))</f>
        <v>input missing</v>
      </c>
      <c r="AG981" s="130"/>
      <c r="AH981" s="117"/>
      <c r="AI981" s="408"/>
      <c r="AJ981" s="202"/>
      <c r="AK981" s="412"/>
      <c r="AL981" s="15" cm="1">
        <f t="array" ref="AL9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1" s="15" t="str">
        <f>IF(Table6[[#This Row],[FT/WE]]=2,"",Table6[[#This Row],[Name]]&amp;Table6[[#This Row],[Tag]])</f>
        <v/>
      </c>
      <c r="AN981" s="117"/>
      <c r="AP981" s="14" t="str">
        <f t="shared" si="32"/>
        <v/>
      </c>
      <c r="AQ981" s="14" t="str">
        <f t="shared" si="33"/>
        <v/>
      </c>
    </row>
    <row r="982" spans="1:43" ht="14.5">
      <c r="A982" s="117"/>
      <c r="B982" s="201"/>
      <c r="C982" s="209"/>
      <c r="D982" s="210"/>
      <c r="E982" s="131"/>
      <c r="F982" s="132"/>
      <c r="G982" s="131"/>
      <c r="H982" s="117"/>
      <c r="I982" s="201"/>
      <c r="J982" s="201"/>
      <c r="K982" s="202"/>
      <c r="L982" s="202"/>
      <c r="M982" s="202"/>
      <c r="N982" s="201"/>
      <c r="O982" s="201"/>
      <c r="P982" s="202"/>
      <c r="Q982" s="202"/>
      <c r="R982" s="207"/>
      <c r="S982" s="204" t="e">
        <f>_xlfn.LET(
_xlpm.ausLJ,_xlfn.XLOOKUP(MitarbeiterFTE[[#This Row],[Name]]&amp;"|"&amp;MitarbeiterFTE[[#This Row],[Jahr]]&amp;"|"&amp;MitarbeiterFTE[[#This Row],[Monat]],#REF!,#REF!,"not found",0,1),
IF(_xlpm.ausLJ="not found","input missing",_xlpm.ausLJ))</f>
        <v>#REF!</v>
      </c>
      <c r="T982" s="204" t="e">
        <f>_xlfn.LET(
_xlpm.ausLJ,_xlfn.XLOOKUP(MitarbeiterFTE[[#This Row],[Name]]&amp;"|"&amp;MitarbeiterFTE[[#This Row],[Jahr]]&amp;"|"&amp;MitarbeiterFTE[[#This Row],[Monat]],#REF!,#REF!,"not found",0,1),
IF(_xlpm.ausLJ="not found","input missing",_xlpm.ausLJ))</f>
        <v>#REF!</v>
      </c>
      <c r="U982" s="205"/>
      <c r="V982" s="40" t="str" cm="1">
        <f t="array" ref="V9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2" s="15" t="str">
        <f>_xlfn.LET(_xlpm.var,MitarbeiterFTE[[#This Row],[Name]]&amp;"|"&amp;MitarbeiterFTE[[#This Row],[Vorhaben]]&amp;"|"&amp;MitarbeiterFTE[[#This Row],[Monat]]&amp;"|"&amp;MitarbeiterFTE[[#This Row],[Jahr]], IF(_xlpm.var="|||","input missing",_xlpm.var))</f>
        <v>input missing</v>
      </c>
      <c r="AB982" s="15" t="e">
        <f>_xlfn.LET(
_xlpm.start,DATE(MitarbeiterFTE[[#This Row],[Jahr]],MitarbeiterFTE[[#This Row],[Monat]],1),
_xlpm.end,EOMONTH(_xlpm.start,0),
NETWORKDAYS(_xlpm.start,_xlpm.end))</f>
        <v>#NUM!</v>
      </c>
      <c r="AC982" s="318" t="e">
        <f>MitarbeiterFTE[[#This Row],[BWD]]-MitarbeiterFTE[[#This Row],[Sum Abwesend]]</f>
        <v>#NUM!</v>
      </c>
      <c r="AD982" s="318">
        <f>SUMIFS(MitarbeiterFTE[BWD],MitarbeiterFTE[Jahr],MitarbeiterFTE[[#This Row],[Jahr]],MitarbeiterFTE[Name],MitarbeiterFTE[[#This Row],[Name]])</f>
        <v>0</v>
      </c>
      <c r="AE982" s="318">
        <f>SUMIFS(MitarbeiterFTE[NWD],MitarbeiterFTE[Jahr],MitarbeiterFTE[[#This Row],[Jahr]],MitarbeiterFTE[Name],MitarbeiterFTE[[#This Row],[Name]])</f>
        <v>0</v>
      </c>
      <c r="AF982" s="15" t="str">
        <f>IF(MitarbeiterFTE[[#This Row],[HS]]="ja",2,IF(MitarbeiterFTE[[#This Row],[Tech]]="ja",1,IF(MitarbeiterFTE[[#This Row],[Sonst]]="ja",0,"input missing")))</f>
        <v>input missing</v>
      </c>
      <c r="AG982" s="130"/>
      <c r="AH982" s="117"/>
      <c r="AI982" s="408"/>
      <c r="AJ982" s="202"/>
      <c r="AK982" s="412"/>
      <c r="AL982" s="15" cm="1">
        <f t="array" ref="AL9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2" s="15" t="str">
        <f>IF(Table6[[#This Row],[FT/WE]]=2,"",Table6[[#This Row],[Name]]&amp;Table6[[#This Row],[Tag]])</f>
        <v/>
      </c>
      <c r="AN982" s="117"/>
      <c r="AP982" s="14" t="str">
        <f t="shared" si="32"/>
        <v/>
      </c>
      <c r="AQ982" s="14" t="str">
        <f t="shared" si="33"/>
        <v/>
      </c>
    </row>
    <row r="983" spans="1:43" ht="14.5">
      <c r="A983" s="117"/>
      <c r="B983" s="201"/>
      <c r="C983" s="209"/>
      <c r="D983" s="210"/>
      <c r="E983" s="131"/>
      <c r="F983" s="132"/>
      <c r="G983" s="131"/>
      <c r="H983" s="117"/>
      <c r="I983" s="201"/>
      <c r="J983" s="201"/>
      <c r="K983" s="202"/>
      <c r="L983" s="202"/>
      <c r="M983" s="202"/>
      <c r="N983" s="201"/>
      <c r="O983" s="201"/>
      <c r="P983" s="202"/>
      <c r="Q983" s="202"/>
      <c r="R983" s="207"/>
      <c r="S983" s="204" t="e">
        <f>_xlfn.LET(
_xlpm.ausLJ,_xlfn.XLOOKUP(MitarbeiterFTE[[#This Row],[Name]]&amp;"|"&amp;MitarbeiterFTE[[#This Row],[Jahr]]&amp;"|"&amp;MitarbeiterFTE[[#This Row],[Monat]],#REF!,#REF!,"not found",0,1),
IF(_xlpm.ausLJ="not found","input missing",_xlpm.ausLJ))</f>
        <v>#REF!</v>
      </c>
      <c r="T983" s="204" t="e">
        <f>_xlfn.LET(
_xlpm.ausLJ,_xlfn.XLOOKUP(MitarbeiterFTE[[#This Row],[Name]]&amp;"|"&amp;MitarbeiterFTE[[#This Row],[Jahr]]&amp;"|"&amp;MitarbeiterFTE[[#This Row],[Monat]],#REF!,#REF!,"not found",0,1),
IF(_xlpm.ausLJ="not found","input missing",_xlpm.ausLJ))</f>
        <v>#REF!</v>
      </c>
      <c r="U983" s="205"/>
      <c r="V983" s="40" t="str" cm="1">
        <f t="array" ref="V9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3" s="15" t="str">
        <f>_xlfn.LET(_xlpm.var,MitarbeiterFTE[[#This Row],[Name]]&amp;"|"&amp;MitarbeiterFTE[[#This Row],[Vorhaben]]&amp;"|"&amp;MitarbeiterFTE[[#This Row],[Monat]]&amp;"|"&amp;MitarbeiterFTE[[#This Row],[Jahr]], IF(_xlpm.var="|||","input missing",_xlpm.var))</f>
        <v>input missing</v>
      </c>
      <c r="AB983" s="15" t="e">
        <f>_xlfn.LET(
_xlpm.start,DATE(MitarbeiterFTE[[#This Row],[Jahr]],MitarbeiterFTE[[#This Row],[Monat]],1),
_xlpm.end,EOMONTH(_xlpm.start,0),
NETWORKDAYS(_xlpm.start,_xlpm.end))</f>
        <v>#NUM!</v>
      </c>
      <c r="AC983" s="318" t="e">
        <f>MitarbeiterFTE[[#This Row],[BWD]]-MitarbeiterFTE[[#This Row],[Sum Abwesend]]</f>
        <v>#NUM!</v>
      </c>
      <c r="AD983" s="318">
        <f>SUMIFS(MitarbeiterFTE[BWD],MitarbeiterFTE[Jahr],MitarbeiterFTE[[#This Row],[Jahr]],MitarbeiterFTE[Name],MitarbeiterFTE[[#This Row],[Name]])</f>
        <v>0</v>
      </c>
      <c r="AE983" s="318">
        <f>SUMIFS(MitarbeiterFTE[NWD],MitarbeiterFTE[Jahr],MitarbeiterFTE[[#This Row],[Jahr]],MitarbeiterFTE[Name],MitarbeiterFTE[[#This Row],[Name]])</f>
        <v>0</v>
      </c>
      <c r="AF983" s="15" t="str">
        <f>IF(MitarbeiterFTE[[#This Row],[HS]]="ja",2,IF(MitarbeiterFTE[[#This Row],[Tech]]="ja",1,IF(MitarbeiterFTE[[#This Row],[Sonst]]="ja",0,"input missing")))</f>
        <v>input missing</v>
      </c>
      <c r="AG983" s="130"/>
      <c r="AH983" s="117"/>
      <c r="AI983" s="408"/>
      <c r="AJ983" s="202"/>
      <c r="AK983" s="412"/>
      <c r="AL983" s="15" cm="1">
        <f t="array" ref="AL9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3" s="15" t="str">
        <f>IF(Table6[[#This Row],[FT/WE]]=2,"",Table6[[#This Row],[Name]]&amp;Table6[[#This Row],[Tag]])</f>
        <v/>
      </c>
      <c r="AN983" s="117"/>
      <c r="AP983" s="14" t="str">
        <f t="shared" si="32"/>
        <v/>
      </c>
      <c r="AQ983" s="14" t="str">
        <f t="shared" si="33"/>
        <v/>
      </c>
    </row>
    <row r="984" spans="1:43" ht="14.5">
      <c r="A984" s="117"/>
      <c r="B984" s="201"/>
      <c r="C984" s="209"/>
      <c r="D984" s="210"/>
      <c r="E984" s="131"/>
      <c r="F984" s="132"/>
      <c r="G984" s="131"/>
      <c r="H984" s="117"/>
      <c r="I984" s="201"/>
      <c r="J984" s="201"/>
      <c r="K984" s="202"/>
      <c r="L984" s="202"/>
      <c r="M984" s="202"/>
      <c r="N984" s="201"/>
      <c r="O984" s="201"/>
      <c r="P984" s="202"/>
      <c r="Q984" s="202"/>
      <c r="R984" s="207"/>
      <c r="S984" s="204" t="e">
        <f>_xlfn.LET(
_xlpm.ausLJ,_xlfn.XLOOKUP(MitarbeiterFTE[[#This Row],[Name]]&amp;"|"&amp;MitarbeiterFTE[[#This Row],[Jahr]]&amp;"|"&amp;MitarbeiterFTE[[#This Row],[Monat]],#REF!,#REF!,"not found",0,1),
IF(_xlpm.ausLJ="not found","input missing",_xlpm.ausLJ))</f>
        <v>#REF!</v>
      </c>
      <c r="T984" s="204" t="e">
        <f>_xlfn.LET(
_xlpm.ausLJ,_xlfn.XLOOKUP(MitarbeiterFTE[[#This Row],[Name]]&amp;"|"&amp;MitarbeiterFTE[[#This Row],[Jahr]]&amp;"|"&amp;MitarbeiterFTE[[#This Row],[Monat]],#REF!,#REF!,"not found",0,1),
IF(_xlpm.ausLJ="not found","input missing",_xlpm.ausLJ))</f>
        <v>#REF!</v>
      </c>
      <c r="U984" s="205"/>
      <c r="V984" s="40" t="str" cm="1">
        <f t="array" ref="V9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4" s="15" t="str">
        <f>_xlfn.LET(_xlpm.var,MitarbeiterFTE[[#This Row],[Name]]&amp;"|"&amp;MitarbeiterFTE[[#This Row],[Vorhaben]]&amp;"|"&amp;MitarbeiterFTE[[#This Row],[Monat]]&amp;"|"&amp;MitarbeiterFTE[[#This Row],[Jahr]], IF(_xlpm.var="|||","input missing",_xlpm.var))</f>
        <v>input missing</v>
      </c>
      <c r="AB984" s="15" t="e">
        <f>_xlfn.LET(
_xlpm.start,DATE(MitarbeiterFTE[[#This Row],[Jahr]],MitarbeiterFTE[[#This Row],[Monat]],1),
_xlpm.end,EOMONTH(_xlpm.start,0),
NETWORKDAYS(_xlpm.start,_xlpm.end))</f>
        <v>#NUM!</v>
      </c>
      <c r="AC984" s="318" t="e">
        <f>MitarbeiterFTE[[#This Row],[BWD]]-MitarbeiterFTE[[#This Row],[Sum Abwesend]]</f>
        <v>#NUM!</v>
      </c>
      <c r="AD984" s="318">
        <f>SUMIFS(MitarbeiterFTE[BWD],MitarbeiterFTE[Jahr],MitarbeiterFTE[[#This Row],[Jahr]],MitarbeiterFTE[Name],MitarbeiterFTE[[#This Row],[Name]])</f>
        <v>0</v>
      </c>
      <c r="AE984" s="318">
        <f>SUMIFS(MitarbeiterFTE[NWD],MitarbeiterFTE[Jahr],MitarbeiterFTE[[#This Row],[Jahr]],MitarbeiterFTE[Name],MitarbeiterFTE[[#This Row],[Name]])</f>
        <v>0</v>
      </c>
      <c r="AF984" s="15" t="str">
        <f>IF(MitarbeiterFTE[[#This Row],[HS]]="ja",2,IF(MitarbeiterFTE[[#This Row],[Tech]]="ja",1,IF(MitarbeiterFTE[[#This Row],[Sonst]]="ja",0,"input missing")))</f>
        <v>input missing</v>
      </c>
      <c r="AG984" s="130"/>
      <c r="AH984" s="117"/>
      <c r="AI984" s="408"/>
      <c r="AJ984" s="202"/>
      <c r="AK984" s="412"/>
      <c r="AL984" s="15" cm="1">
        <f t="array" ref="AL9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4" s="15" t="str">
        <f>IF(Table6[[#This Row],[FT/WE]]=2,"",Table6[[#This Row],[Name]]&amp;Table6[[#This Row],[Tag]])</f>
        <v/>
      </c>
      <c r="AN984" s="117"/>
      <c r="AP984" s="14" t="str">
        <f t="shared" si="32"/>
        <v/>
      </c>
      <c r="AQ984" s="14" t="str">
        <f t="shared" si="33"/>
        <v/>
      </c>
    </row>
    <row r="985" spans="1:43" ht="14.5">
      <c r="A985" s="117"/>
      <c r="B985" s="201"/>
      <c r="C985" s="209"/>
      <c r="D985" s="210"/>
      <c r="E985" s="131"/>
      <c r="F985" s="132"/>
      <c r="G985" s="131"/>
      <c r="H985" s="117"/>
      <c r="I985" s="201"/>
      <c r="J985" s="201"/>
      <c r="K985" s="202"/>
      <c r="L985" s="202"/>
      <c r="M985" s="202"/>
      <c r="N985" s="201"/>
      <c r="O985" s="201"/>
      <c r="P985" s="202"/>
      <c r="Q985" s="202"/>
      <c r="R985" s="207"/>
      <c r="S985" s="204" t="e">
        <f>_xlfn.LET(
_xlpm.ausLJ,_xlfn.XLOOKUP(MitarbeiterFTE[[#This Row],[Name]]&amp;"|"&amp;MitarbeiterFTE[[#This Row],[Jahr]]&amp;"|"&amp;MitarbeiterFTE[[#This Row],[Monat]],#REF!,#REF!,"not found",0,1),
IF(_xlpm.ausLJ="not found","input missing",_xlpm.ausLJ))</f>
        <v>#REF!</v>
      </c>
      <c r="T985" s="204" t="e">
        <f>_xlfn.LET(
_xlpm.ausLJ,_xlfn.XLOOKUP(MitarbeiterFTE[[#This Row],[Name]]&amp;"|"&amp;MitarbeiterFTE[[#This Row],[Jahr]]&amp;"|"&amp;MitarbeiterFTE[[#This Row],[Monat]],#REF!,#REF!,"not found",0,1),
IF(_xlpm.ausLJ="not found","input missing",_xlpm.ausLJ))</f>
        <v>#REF!</v>
      </c>
      <c r="U985" s="205"/>
      <c r="V985" s="40" t="str" cm="1">
        <f t="array" ref="V9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5" s="15" t="str">
        <f>_xlfn.LET(_xlpm.var,MitarbeiterFTE[[#This Row],[Name]]&amp;"|"&amp;MitarbeiterFTE[[#This Row],[Vorhaben]]&amp;"|"&amp;MitarbeiterFTE[[#This Row],[Monat]]&amp;"|"&amp;MitarbeiterFTE[[#This Row],[Jahr]], IF(_xlpm.var="|||","input missing",_xlpm.var))</f>
        <v>input missing</v>
      </c>
      <c r="AB985" s="15" t="e">
        <f>_xlfn.LET(
_xlpm.start,DATE(MitarbeiterFTE[[#This Row],[Jahr]],MitarbeiterFTE[[#This Row],[Monat]],1),
_xlpm.end,EOMONTH(_xlpm.start,0),
NETWORKDAYS(_xlpm.start,_xlpm.end))</f>
        <v>#NUM!</v>
      </c>
      <c r="AC985" s="318" t="e">
        <f>MitarbeiterFTE[[#This Row],[BWD]]-MitarbeiterFTE[[#This Row],[Sum Abwesend]]</f>
        <v>#NUM!</v>
      </c>
      <c r="AD985" s="318">
        <f>SUMIFS(MitarbeiterFTE[BWD],MitarbeiterFTE[Jahr],MitarbeiterFTE[[#This Row],[Jahr]],MitarbeiterFTE[Name],MitarbeiterFTE[[#This Row],[Name]])</f>
        <v>0</v>
      </c>
      <c r="AE985" s="318">
        <f>SUMIFS(MitarbeiterFTE[NWD],MitarbeiterFTE[Jahr],MitarbeiterFTE[[#This Row],[Jahr]],MitarbeiterFTE[Name],MitarbeiterFTE[[#This Row],[Name]])</f>
        <v>0</v>
      </c>
      <c r="AF985" s="15" t="str">
        <f>IF(MitarbeiterFTE[[#This Row],[HS]]="ja",2,IF(MitarbeiterFTE[[#This Row],[Tech]]="ja",1,IF(MitarbeiterFTE[[#This Row],[Sonst]]="ja",0,"input missing")))</f>
        <v>input missing</v>
      </c>
      <c r="AG985" s="130"/>
      <c r="AH985" s="117"/>
      <c r="AI985" s="408"/>
      <c r="AJ985" s="202"/>
      <c r="AK985" s="412"/>
      <c r="AL985" s="15" cm="1">
        <f t="array" ref="AL9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5" s="15" t="str">
        <f>IF(Table6[[#This Row],[FT/WE]]=2,"",Table6[[#This Row],[Name]]&amp;Table6[[#This Row],[Tag]])</f>
        <v/>
      </c>
      <c r="AN985" s="117"/>
      <c r="AP985" s="14" t="str">
        <f t="shared" si="32"/>
        <v/>
      </c>
      <c r="AQ985" s="14" t="str">
        <f t="shared" si="33"/>
        <v/>
      </c>
    </row>
    <row r="986" spans="1:43" ht="14.5">
      <c r="A986" s="117"/>
      <c r="B986" s="201"/>
      <c r="C986" s="209"/>
      <c r="D986" s="210"/>
      <c r="E986" s="131"/>
      <c r="F986" s="132"/>
      <c r="G986" s="131"/>
      <c r="H986" s="117"/>
      <c r="I986" s="201"/>
      <c r="J986" s="201"/>
      <c r="K986" s="202"/>
      <c r="L986" s="202"/>
      <c r="M986" s="202"/>
      <c r="N986" s="201"/>
      <c r="O986" s="201"/>
      <c r="P986" s="202"/>
      <c r="Q986" s="202"/>
      <c r="R986" s="207"/>
      <c r="S986" s="204" t="e">
        <f>_xlfn.LET(
_xlpm.ausLJ,_xlfn.XLOOKUP(MitarbeiterFTE[[#This Row],[Name]]&amp;"|"&amp;MitarbeiterFTE[[#This Row],[Jahr]]&amp;"|"&amp;MitarbeiterFTE[[#This Row],[Monat]],#REF!,#REF!,"not found",0,1),
IF(_xlpm.ausLJ="not found","input missing",_xlpm.ausLJ))</f>
        <v>#REF!</v>
      </c>
      <c r="T986" s="204" t="e">
        <f>_xlfn.LET(
_xlpm.ausLJ,_xlfn.XLOOKUP(MitarbeiterFTE[[#This Row],[Name]]&amp;"|"&amp;MitarbeiterFTE[[#This Row],[Jahr]]&amp;"|"&amp;MitarbeiterFTE[[#This Row],[Monat]],#REF!,#REF!,"not found",0,1),
IF(_xlpm.ausLJ="not found","input missing",_xlpm.ausLJ))</f>
        <v>#REF!</v>
      </c>
      <c r="U986" s="205"/>
      <c r="V986" s="40" t="str" cm="1">
        <f t="array" ref="V9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6" s="15" t="str">
        <f>_xlfn.LET(_xlpm.var,MitarbeiterFTE[[#This Row],[Name]]&amp;"|"&amp;MitarbeiterFTE[[#This Row],[Vorhaben]]&amp;"|"&amp;MitarbeiterFTE[[#This Row],[Monat]]&amp;"|"&amp;MitarbeiterFTE[[#This Row],[Jahr]], IF(_xlpm.var="|||","input missing",_xlpm.var))</f>
        <v>input missing</v>
      </c>
      <c r="AB986" s="15" t="e">
        <f>_xlfn.LET(
_xlpm.start,DATE(MitarbeiterFTE[[#This Row],[Jahr]],MitarbeiterFTE[[#This Row],[Monat]],1),
_xlpm.end,EOMONTH(_xlpm.start,0),
NETWORKDAYS(_xlpm.start,_xlpm.end))</f>
        <v>#NUM!</v>
      </c>
      <c r="AC986" s="318" t="e">
        <f>MitarbeiterFTE[[#This Row],[BWD]]-MitarbeiterFTE[[#This Row],[Sum Abwesend]]</f>
        <v>#NUM!</v>
      </c>
      <c r="AD986" s="318">
        <f>SUMIFS(MitarbeiterFTE[BWD],MitarbeiterFTE[Jahr],MitarbeiterFTE[[#This Row],[Jahr]],MitarbeiterFTE[Name],MitarbeiterFTE[[#This Row],[Name]])</f>
        <v>0</v>
      </c>
      <c r="AE986" s="318">
        <f>SUMIFS(MitarbeiterFTE[NWD],MitarbeiterFTE[Jahr],MitarbeiterFTE[[#This Row],[Jahr]],MitarbeiterFTE[Name],MitarbeiterFTE[[#This Row],[Name]])</f>
        <v>0</v>
      </c>
      <c r="AF986" s="15" t="str">
        <f>IF(MitarbeiterFTE[[#This Row],[HS]]="ja",2,IF(MitarbeiterFTE[[#This Row],[Tech]]="ja",1,IF(MitarbeiterFTE[[#This Row],[Sonst]]="ja",0,"input missing")))</f>
        <v>input missing</v>
      </c>
      <c r="AG986" s="130"/>
      <c r="AH986" s="117"/>
      <c r="AI986" s="408"/>
      <c r="AJ986" s="202"/>
      <c r="AK986" s="412"/>
      <c r="AL986" s="15" cm="1">
        <f t="array" ref="AL9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6" s="15" t="str">
        <f>IF(Table6[[#This Row],[FT/WE]]=2,"",Table6[[#This Row],[Name]]&amp;Table6[[#This Row],[Tag]])</f>
        <v/>
      </c>
      <c r="AN986" s="117"/>
      <c r="AP986" s="14" t="str">
        <f t="shared" si="32"/>
        <v/>
      </c>
      <c r="AQ986" s="14" t="str">
        <f t="shared" si="33"/>
        <v/>
      </c>
    </row>
    <row r="987" spans="1:43" ht="14.5">
      <c r="A987" s="117"/>
      <c r="B987" s="201"/>
      <c r="C987" s="209"/>
      <c r="D987" s="210"/>
      <c r="E987" s="131"/>
      <c r="F987" s="132"/>
      <c r="G987" s="131"/>
      <c r="H987" s="117"/>
      <c r="I987" s="201"/>
      <c r="J987" s="201"/>
      <c r="K987" s="202"/>
      <c r="L987" s="202"/>
      <c r="M987" s="202"/>
      <c r="N987" s="201"/>
      <c r="O987" s="201"/>
      <c r="P987" s="202"/>
      <c r="Q987" s="202"/>
      <c r="R987" s="207"/>
      <c r="S987" s="204" t="e">
        <f>_xlfn.LET(
_xlpm.ausLJ,_xlfn.XLOOKUP(MitarbeiterFTE[[#This Row],[Name]]&amp;"|"&amp;MitarbeiterFTE[[#This Row],[Jahr]]&amp;"|"&amp;MitarbeiterFTE[[#This Row],[Monat]],#REF!,#REF!,"not found",0,1),
IF(_xlpm.ausLJ="not found","input missing",_xlpm.ausLJ))</f>
        <v>#REF!</v>
      </c>
      <c r="T987" s="204" t="e">
        <f>_xlfn.LET(
_xlpm.ausLJ,_xlfn.XLOOKUP(MitarbeiterFTE[[#This Row],[Name]]&amp;"|"&amp;MitarbeiterFTE[[#This Row],[Jahr]]&amp;"|"&amp;MitarbeiterFTE[[#This Row],[Monat]],#REF!,#REF!,"not found",0,1),
IF(_xlpm.ausLJ="not found","input missing",_xlpm.ausLJ))</f>
        <v>#REF!</v>
      </c>
      <c r="U987" s="205"/>
      <c r="V987" s="40" t="str" cm="1">
        <f t="array" ref="V9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7" s="15" t="str">
        <f>_xlfn.LET(_xlpm.var,MitarbeiterFTE[[#This Row],[Name]]&amp;"|"&amp;MitarbeiterFTE[[#This Row],[Vorhaben]]&amp;"|"&amp;MitarbeiterFTE[[#This Row],[Monat]]&amp;"|"&amp;MitarbeiterFTE[[#This Row],[Jahr]], IF(_xlpm.var="|||","input missing",_xlpm.var))</f>
        <v>input missing</v>
      </c>
      <c r="AB987" s="15" t="e">
        <f>_xlfn.LET(
_xlpm.start,DATE(MitarbeiterFTE[[#This Row],[Jahr]],MitarbeiterFTE[[#This Row],[Monat]],1),
_xlpm.end,EOMONTH(_xlpm.start,0),
NETWORKDAYS(_xlpm.start,_xlpm.end))</f>
        <v>#NUM!</v>
      </c>
      <c r="AC987" s="318" t="e">
        <f>MitarbeiterFTE[[#This Row],[BWD]]-MitarbeiterFTE[[#This Row],[Sum Abwesend]]</f>
        <v>#NUM!</v>
      </c>
      <c r="AD987" s="318">
        <f>SUMIFS(MitarbeiterFTE[BWD],MitarbeiterFTE[Jahr],MitarbeiterFTE[[#This Row],[Jahr]],MitarbeiterFTE[Name],MitarbeiterFTE[[#This Row],[Name]])</f>
        <v>0</v>
      </c>
      <c r="AE987" s="318">
        <f>SUMIFS(MitarbeiterFTE[NWD],MitarbeiterFTE[Jahr],MitarbeiterFTE[[#This Row],[Jahr]],MitarbeiterFTE[Name],MitarbeiterFTE[[#This Row],[Name]])</f>
        <v>0</v>
      </c>
      <c r="AF987" s="15" t="str">
        <f>IF(MitarbeiterFTE[[#This Row],[HS]]="ja",2,IF(MitarbeiterFTE[[#This Row],[Tech]]="ja",1,IF(MitarbeiterFTE[[#This Row],[Sonst]]="ja",0,"input missing")))</f>
        <v>input missing</v>
      </c>
      <c r="AG987" s="130"/>
      <c r="AH987" s="117"/>
      <c r="AI987" s="408"/>
      <c r="AJ987" s="202"/>
      <c r="AK987" s="412"/>
      <c r="AL987" s="15" cm="1">
        <f t="array" ref="AL9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7" s="15" t="str">
        <f>IF(Table6[[#This Row],[FT/WE]]=2,"",Table6[[#This Row],[Name]]&amp;Table6[[#This Row],[Tag]])</f>
        <v/>
      </c>
      <c r="AN987" s="117"/>
      <c r="AP987" s="14" t="str">
        <f t="shared" si="32"/>
        <v/>
      </c>
      <c r="AQ987" s="14" t="str">
        <f t="shared" si="33"/>
        <v/>
      </c>
    </row>
    <row r="988" spans="1:43" ht="14.5">
      <c r="A988" s="117"/>
      <c r="B988" s="201"/>
      <c r="C988" s="209"/>
      <c r="D988" s="210"/>
      <c r="E988" s="131"/>
      <c r="F988" s="132"/>
      <c r="G988" s="131"/>
      <c r="H988" s="117"/>
      <c r="I988" s="201"/>
      <c r="J988" s="201"/>
      <c r="K988" s="202"/>
      <c r="L988" s="202"/>
      <c r="M988" s="202"/>
      <c r="N988" s="201"/>
      <c r="O988" s="201"/>
      <c r="P988" s="202"/>
      <c r="Q988" s="202"/>
      <c r="R988" s="207"/>
      <c r="S988" s="204" t="e">
        <f>_xlfn.LET(
_xlpm.ausLJ,_xlfn.XLOOKUP(MitarbeiterFTE[[#This Row],[Name]]&amp;"|"&amp;MitarbeiterFTE[[#This Row],[Jahr]]&amp;"|"&amp;MitarbeiterFTE[[#This Row],[Monat]],#REF!,#REF!,"not found",0,1),
IF(_xlpm.ausLJ="not found","input missing",_xlpm.ausLJ))</f>
        <v>#REF!</v>
      </c>
      <c r="T988" s="204" t="e">
        <f>_xlfn.LET(
_xlpm.ausLJ,_xlfn.XLOOKUP(MitarbeiterFTE[[#This Row],[Name]]&amp;"|"&amp;MitarbeiterFTE[[#This Row],[Jahr]]&amp;"|"&amp;MitarbeiterFTE[[#This Row],[Monat]],#REF!,#REF!,"not found",0,1),
IF(_xlpm.ausLJ="not found","input missing",_xlpm.ausLJ))</f>
        <v>#REF!</v>
      </c>
      <c r="U988" s="205"/>
      <c r="V988" s="40" t="str" cm="1">
        <f t="array" ref="V9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8" s="15" t="str">
        <f>_xlfn.LET(_xlpm.var,MitarbeiterFTE[[#This Row],[Name]]&amp;"|"&amp;MitarbeiterFTE[[#This Row],[Vorhaben]]&amp;"|"&amp;MitarbeiterFTE[[#This Row],[Monat]]&amp;"|"&amp;MitarbeiterFTE[[#This Row],[Jahr]], IF(_xlpm.var="|||","input missing",_xlpm.var))</f>
        <v>input missing</v>
      </c>
      <c r="AB988" s="15" t="e">
        <f>_xlfn.LET(
_xlpm.start,DATE(MitarbeiterFTE[[#This Row],[Jahr]],MitarbeiterFTE[[#This Row],[Monat]],1),
_xlpm.end,EOMONTH(_xlpm.start,0),
NETWORKDAYS(_xlpm.start,_xlpm.end))</f>
        <v>#NUM!</v>
      </c>
      <c r="AC988" s="318" t="e">
        <f>MitarbeiterFTE[[#This Row],[BWD]]-MitarbeiterFTE[[#This Row],[Sum Abwesend]]</f>
        <v>#NUM!</v>
      </c>
      <c r="AD988" s="318">
        <f>SUMIFS(MitarbeiterFTE[BWD],MitarbeiterFTE[Jahr],MitarbeiterFTE[[#This Row],[Jahr]],MitarbeiterFTE[Name],MitarbeiterFTE[[#This Row],[Name]])</f>
        <v>0</v>
      </c>
      <c r="AE988" s="318">
        <f>SUMIFS(MitarbeiterFTE[NWD],MitarbeiterFTE[Jahr],MitarbeiterFTE[[#This Row],[Jahr]],MitarbeiterFTE[Name],MitarbeiterFTE[[#This Row],[Name]])</f>
        <v>0</v>
      </c>
      <c r="AF988" s="15" t="str">
        <f>IF(MitarbeiterFTE[[#This Row],[HS]]="ja",2,IF(MitarbeiterFTE[[#This Row],[Tech]]="ja",1,IF(MitarbeiterFTE[[#This Row],[Sonst]]="ja",0,"input missing")))</f>
        <v>input missing</v>
      </c>
      <c r="AG988" s="130"/>
      <c r="AH988" s="117"/>
      <c r="AI988" s="408"/>
      <c r="AJ988" s="202"/>
      <c r="AK988" s="412"/>
      <c r="AL988" s="15" cm="1">
        <f t="array" ref="AL9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8" s="15" t="str">
        <f>IF(Table6[[#This Row],[FT/WE]]=2,"",Table6[[#This Row],[Name]]&amp;Table6[[#This Row],[Tag]])</f>
        <v/>
      </c>
      <c r="AN988" s="117"/>
      <c r="AP988" s="14" t="str">
        <f t="shared" si="32"/>
        <v/>
      </c>
      <c r="AQ988" s="14" t="str">
        <f t="shared" si="33"/>
        <v/>
      </c>
    </row>
    <row r="989" spans="1:43" ht="14.5">
      <c r="A989" s="117"/>
      <c r="B989" s="201"/>
      <c r="C989" s="209"/>
      <c r="D989" s="210"/>
      <c r="E989" s="131"/>
      <c r="F989" s="132"/>
      <c r="G989" s="131"/>
      <c r="H989" s="117"/>
      <c r="I989" s="201"/>
      <c r="J989" s="201"/>
      <c r="K989" s="202"/>
      <c r="L989" s="202"/>
      <c r="M989" s="202"/>
      <c r="N989" s="201"/>
      <c r="O989" s="201"/>
      <c r="P989" s="202"/>
      <c r="Q989" s="202"/>
      <c r="R989" s="207"/>
      <c r="S989" s="204" t="e">
        <f>_xlfn.LET(
_xlpm.ausLJ,_xlfn.XLOOKUP(MitarbeiterFTE[[#This Row],[Name]]&amp;"|"&amp;MitarbeiterFTE[[#This Row],[Jahr]]&amp;"|"&amp;MitarbeiterFTE[[#This Row],[Monat]],#REF!,#REF!,"not found",0,1),
IF(_xlpm.ausLJ="not found","input missing",_xlpm.ausLJ))</f>
        <v>#REF!</v>
      </c>
      <c r="T989" s="204" t="e">
        <f>_xlfn.LET(
_xlpm.ausLJ,_xlfn.XLOOKUP(MitarbeiterFTE[[#This Row],[Name]]&amp;"|"&amp;MitarbeiterFTE[[#This Row],[Jahr]]&amp;"|"&amp;MitarbeiterFTE[[#This Row],[Monat]],#REF!,#REF!,"not found",0,1),
IF(_xlpm.ausLJ="not found","input missing",_xlpm.ausLJ))</f>
        <v>#REF!</v>
      </c>
      <c r="U989" s="205"/>
      <c r="V989" s="40" t="str" cm="1">
        <f t="array" ref="V9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89" s="15" t="str">
        <f>_xlfn.LET(_xlpm.var,MitarbeiterFTE[[#This Row],[Name]]&amp;"|"&amp;MitarbeiterFTE[[#This Row],[Vorhaben]]&amp;"|"&amp;MitarbeiterFTE[[#This Row],[Monat]]&amp;"|"&amp;MitarbeiterFTE[[#This Row],[Jahr]], IF(_xlpm.var="|||","input missing",_xlpm.var))</f>
        <v>input missing</v>
      </c>
      <c r="AB989" s="15" t="e">
        <f>_xlfn.LET(
_xlpm.start,DATE(MitarbeiterFTE[[#This Row],[Jahr]],MitarbeiterFTE[[#This Row],[Monat]],1),
_xlpm.end,EOMONTH(_xlpm.start,0),
NETWORKDAYS(_xlpm.start,_xlpm.end))</f>
        <v>#NUM!</v>
      </c>
      <c r="AC989" s="318" t="e">
        <f>MitarbeiterFTE[[#This Row],[BWD]]-MitarbeiterFTE[[#This Row],[Sum Abwesend]]</f>
        <v>#NUM!</v>
      </c>
      <c r="AD989" s="318">
        <f>SUMIFS(MitarbeiterFTE[BWD],MitarbeiterFTE[Jahr],MitarbeiterFTE[[#This Row],[Jahr]],MitarbeiterFTE[Name],MitarbeiterFTE[[#This Row],[Name]])</f>
        <v>0</v>
      </c>
      <c r="AE989" s="318">
        <f>SUMIFS(MitarbeiterFTE[NWD],MitarbeiterFTE[Jahr],MitarbeiterFTE[[#This Row],[Jahr]],MitarbeiterFTE[Name],MitarbeiterFTE[[#This Row],[Name]])</f>
        <v>0</v>
      </c>
      <c r="AF989" s="15" t="str">
        <f>IF(MitarbeiterFTE[[#This Row],[HS]]="ja",2,IF(MitarbeiterFTE[[#This Row],[Tech]]="ja",1,IF(MitarbeiterFTE[[#This Row],[Sonst]]="ja",0,"input missing")))</f>
        <v>input missing</v>
      </c>
      <c r="AG989" s="130"/>
      <c r="AH989" s="117"/>
      <c r="AI989" s="408"/>
      <c r="AJ989" s="202"/>
      <c r="AK989" s="412"/>
      <c r="AL989" s="15" cm="1">
        <f t="array" ref="AL9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89" s="15" t="str">
        <f>IF(Table6[[#This Row],[FT/WE]]=2,"",Table6[[#This Row],[Name]]&amp;Table6[[#This Row],[Tag]])</f>
        <v/>
      </c>
      <c r="AN989" s="117"/>
      <c r="AP989" s="14" t="str">
        <f t="shared" si="32"/>
        <v/>
      </c>
      <c r="AQ989" s="14" t="str">
        <f t="shared" si="33"/>
        <v/>
      </c>
    </row>
    <row r="990" spans="1:43" ht="14.5">
      <c r="A990" s="117"/>
      <c r="B990" s="201"/>
      <c r="C990" s="209"/>
      <c r="D990" s="210"/>
      <c r="E990" s="131"/>
      <c r="F990" s="132"/>
      <c r="G990" s="131"/>
      <c r="H990" s="117"/>
      <c r="I990" s="201"/>
      <c r="J990" s="201"/>
      <c r="K990" s="202"/>
      <c r="L990" s="202"/>
      <c r="M990" s="202"/>
      <c r="N990" s="201"/>
      <c r="O990" s="201"/>
      <c r="P990" s="202"/>
      <c r="Q990" s="202"/>
      <c r="R990" s="207"/>
      <c r="S990" s="204" t="e">
        <f>_xlfn.LET(
_xlpm.ausLJ,_xlfn.XLOOKUP(MitarbeiterFTE[[#This Row],[Name]]&amp;"|"&amp;MitarbeiterFTE[[#This Row],[Jahr]]&amp;"|"&amp;MitarbeiterFTE[[#This Row],[Monat]],#REF!,#REF!,"not found",0,1),
IF(_xlpm.ausLJ="not found","input missing",_xlpm.ausLJ))</f>
        <v>#REF!</v>
      </c>
      <c r="T990" s="204" t="e">
        <f>_xlfn.LET(
_xlpm.ausLJ,_xlfn.XLOOKUP(MitarbeiterFTE[[#This Row],[Name]]&amp;"|"&amp;MitarbeiterFTE[[#This Row],[Jahr]]&amp;"|"&amp;MitarbeiterFTE[[#This Row],[Monat]],#REF!,#REF!,"not found",0,1),
IF(_xlpm.ausLJ="not found","input missing",_xlpm.ausLJ))</f>
        <v>#REF!</v>
      </c>
      <c r="U990" s="205"/>
      <c r="V990" s="40" t="str" cm="1">
        <f t="array" ref="V9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0" s="15" t="str">
        <f>_xlfn.LET(_xlpm.var,MitarbeiterFTE[[#This Row],[Name]]&amp;"|"&amp;MitarbeiterFTE[[#This Row],[Vorhaben]]&amp;"|"&amp;MitarbeiterFTE[[#This Row],[Monat]]&amp;"|"&amp;MitarbeiterFTE[[#This Row],[Jahr]], IF(_xlpm.var="|||","input missing",_xlpm.var))</f>
        <v>input missing</v>
      </c>
      <c r="AB990" s="15" t="e">
        <f>_xlfn.LET(
_xlpm.start,DATE(MitarbeiterFTE[[#This Row],[Jahr]],MitarbeiterFTE[[#This Row],[Monat]],1),
_xlpm.end,EOMONTH(_xlpm.start,0),
NETWORKDAYS(_xlpm.start,_xlpm.end))</f>
        <v>#NUM!</v>
      </c>
      <c r="AC990" s="318" t="e">
        <f>MitarbeiterFTE[[#This Row],[BWD]]-MitarbeiterFTE[[#This Row],[Sum Abwesend]]</f>
        <v>#NUM!</v>
      </c>
      <c r="AD990" s="318">
        <f>SUMIFS(MitarbeiterFTE[BWD],MitarbeiterFTE[Jahr],MitarbeiterFTE[[#This Row],[Jahr]],MitarbeiterFTE[Name],MitarbeiterFTE[[#This Row],[Name]])</f>
        <v>0</v>
      </c>
      <c r="AE990" s="318">
        <f>SUMIFS(MitarbeiterFTE[NWD],MitarbeiterFTE[Jahr],MitarbeiterFTE[[#This Row],[Jahr]],MitarbeiterFTE[Name],MitarbeiterFTE[[#This Row],[Name]])</f>
        <v>0</v>
      </c>
      <c r="AF990" s="15" t="str">
        <f>IF(MitarbeiterFTE[[#This Row],[HS]]="ja",2,IF(MitarbeiterFTE[[#This Row],[Tech]]="ja",1,IF(MitarbeiterFTE[[#This Row],[Sonst]]="ja",0,"input missing")))</f>
        <v>input missing</v>
      </c>
      <c r="AG990" s="130"/>
      <c r="AH990" s="117"/>
      <c r="AI990" s="408"/>
      <c r="AJ990" s="202"/>
      <c r="AK990" s="412"/>
      <c r="AL990" s="15" cm="1">
        <f t="array" ref="AL9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0" s="15" t="str">
        <f>IF(Table6[[#This Row],[FT/WE]]=2,"",Table6[[#This Row],[Name]]&amp;Table6[[#This Row],[Tag]])</f>
        <v/>
      </c>
      <c r="AN990" s="117"/>
      <c r="AP990" s="14" t="str">
        <f t="shared" si="32"/>
        <v/>
      </c>
      <c r="AQ990" s="14" t="str">
        <f t="shared" si="33"/>
        <v/>
      </c>
    </row>
    <row r="991" spans="1:43" ht="14.5">
      <c r="A991" s="117"/>
      <c r="B991" s="201"/>
      <c r="C991" s="209"/>
      <c r="D991" s="210"/>
      <c r="E991" s="131"/>
      <c r="F991" s="132"/>
      <c r="G991" s="131"/>
      <c r="H991" s="117"/>
      <c r="I991" s="201"/>
      <c r="J991" s="201"/>
      <c r="K991" s="202"/>
      <c r="L991" s="202"/>
      <c r="M991" s="202"/>
      <c r="N991" s="201"/>
      <c r="O991" s="201"/>
      <c r="P991" s="202"/>
      <c r="Q991" s="202"/>
      <c r="R991" s="207"/>
      <c r="S991" s="204" t="e">
        <f>_xlfn.LET(
_xlpm.ausLJ,_xlfn.XLOOKUP(MitarbeiterFTE[[#This Row],[Name]]&amp;"|"&amp;MitarbeiterFTE[[#This Row],[Jahr]]&amp;"|"&amp;MitarbeiterFTE[[#This Row],[Monat]],#REF!,#REF!,"not found",0,1),
IF(_xlpm.ausLJ="not found","input missing",_xlpm.ausLJ))</f>
        <v>#REF!</v>
      </c>
      <c r="T991" s="204" t="e">
        <f>_xlfn.LET(
_xlpm.ausLJ,_xlfn.XLOOKUP(MitarbeiterFTE[[#This Row],[Name]]&amp;"|"&amp;MitarbeiterFTE[[#This Row],[Jahr]]&amp;"|"&amp;MitarbeiterFTE[[#This Row],[Monat]],#REF!,#REF!,"not found",0,1),
IF(_xlpm.ausLJ="not found","input missing",_xlpm.ausLJ))</f>
        <v>#REF!</v>
      </c>
      <c r="U991" s="205"/>
      <c r="V991" s="40" t="str" cm="1">
        <f t="array" ref="V9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1" s="15" t="str">
        <f>_xlfn.LET(_xlpm.var,MitarbeiterFTE[[#This Row],[Name]]&amp;"|"&amp;MitarbeiterFTE[[#This Row],[Vorhaben]]&amp;"|"&amp;MitarbeiterFTE[[#This Row],[Monat]]&amp;"|"&amp;MitarbeiterFTE[[#This Row],[Jahr]], IF(_xlpm.var="|||","input missing",_xlpm.var))</f>
        <v>input missing</v>
      </c>
      <c r="AB991" s="15" t="e">
        <f>_xlfn.LET(
_xlpm.start,DATE(MitarbeiterFTE[[#This Row],[Jahr]],MitarbeiterFTE[[#This Row],[Monat]],1),
_xlpm.end,EOMONTH(_xlpm.start,0),
NETWORKDAYS(_xlpm.start,_xlpm.end))</f>
        <v>#NUM!</v>
      </c>
      <c r="AC991" s="318" t="e">
        <f>MitarbeiterFTE[[#This Row],[BWD]]-MitarbeiterFTE[[#This Row],[Sum Abwesend]]</f>
        <v>#NUM!</v>
      </c>
      <c r="AD991" s="318">
        <f>SUMIFS(MitarbeiterFTE[BWD],MitarbeiterFTE[Jahr],MitarbeiterFTE[[#This Row],[Jahr]],MitarbeiterFTE[Name],MitarbeiterFTE[[#This Row],[Name]])</f>
        <v>0</v>
      </c>
      <c r="AE991" s="318">
        <f>SUMIFS(MitarbeiterFTE[NWD],MitarbeiterFTE[Jahr],MitarbeiterFTE[[#This Row],[Jahr]],MitarbeiterFTE[Name],MitarbeiterFTE[[#This Row],[Name]])</f>
        <v>0</v>
      </c>
      <c r="AF991" s="15" t="str">
        <f>IF(MitarbeiterFTE[[#This Row],[HS]]="ja",2,IF(MitarbeiterFTE[[#This Row],[Tech]]="ja",1,IF(MitarbeiterFTE[[#This Row],[Sonst]]="ja",0,"input missing")))</f>
        <v>input missing</v>
      </c>
      <c r="AG991" s="130"/>
      <c r="AH991" s="117"/>
      <c r="AI991" s="408"/>
      <c r="AJ991" s="202"/>
      <c r="AK991" s="412"/>
      <c r="AL991" s="15" cm="1">
        <f t="array" ref="AL9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1" s="15" t="str">
        <f>IF(Table6[[#This Row],[FT/WE]]=2,"",Table6[[#This Row],[Name]]&amp;Table6[[#This Row],[Tag]])</f>
        <v/>
      </c>
      <c r="AN991" s="117"/>
      <c r="AP991" s="14" t="str">
        <f t="shared" si="32"/>
        <v/>
      </c>
      <c r="AQ991" s="14" t="str">
        <f t="shared" si="33"/>
        <v/>
      </c>
    </row>
    <row r="992" spans="1:43" ht="14.5">
      <c r="A992" s="117"/>
      <c r="B992" s="201"/>
      <c r="C992" s="209"/>
      <c r="D992" s="210"/>
      <c r="E992" s="131"/>
      <c r="F992" s="132"/>
      <c r="G992" s="131"/>
      <c r="H992" s="117"/>
      <c r="I992" s="201"/>
      <c r="J992" s="201"/>
      <c r="K992" s="202"/>
      <c r="L992" s="202"/>
      <c r="M992" s="202"/>
      <c r="N992" s="201"/>
      <c r="O992" s="201"/>
      <c r="P992" s="202"/>
      <c r="Q992" s="202"/>
      <c r="R992" s="207"/>
      <c r="S992" s="204" t="e">
        <f>_xlfn.LET(
_xlpm.ausLJ,_xlfn.XLOOKUP(MitarbeiterFTE[[#This Row],[Name]]&amp;"|"&amp;MitarbeiterFTE[[#This Row],[Jahr]]&amp;"|"&amp;MitarbeiterFTE[[#This Row],[Monat]],#REF!,#REF!,"not found",0,1),
IF(_xlpm.ausLJ="not found","input missing",_xlpm.ausLJ))</f>
        <v>#REF!</v>
      </c>
      <c r="T992" s="204" t="e">
        <f>_xlfn.LET(
_xlpm.ausLJ,_xlfn.XLOOKUP(MitarbeiterFTE[[#This Row],[Name]]&amp;"|"&amp;MitarbeiterFTE[[#This Row],[Jahr]]&amp;"|"&amp;MitarbeiterFTE[[#This Row],[Monat]],#REF!,#REF!,"not found",0,1),
IF(_xlpm.ausLJ="not found","input missing",_xlpm.ausLJ))</f>
        <v>#REF!</v>
      </c>
      <c r="U992" s="205"/>
      <c r="V992" s="40" t="str" cm="1">
        <f t="array" ref="V9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2" s="15" t="str">
        <f>_xlfn.LET(_xlpm.var,MitarbeiterFTE[[#This Row],[Name]]&amp;"|"&amp;MitarbeiterFTE[[#This Row],[Vorhaben]]&amp;"|"&amp;MitarbeiterFTE[[#This Row],[Monat]]&amp;"|"&amp;MitarbeiterFTE[[#This Row],[Jahr]], IF(_xlpm.var="|||","input missing",_xlpm.var))</f>
        <v>input missing</v>
      </c>
      <c r="AB992" s="15" t="e">
        <f>_xlfn.LET(
_xlpm.start,DATE(MitarbeiterFTE[[#This Row],[Jahr]],MitarbeiterFTE[[#This Row],[Monat]],1),
_xlpm.end,EOMONTH(_xlpm.start,0),
NETWORKDAYS(_xlpm.start,_xlpm.end))</f>
        <v>#NUM!</v>
      </c>
      <c r="AC992" s="318" t="e">
        <f>MitarbeiterFTE[[#This Row],[BWD]]-MitarbeiterFTE[[#This Row],[Sum Abwesend]]</f>
        <v>#NUM!</v>
      </c>
      <c r="AD992" s="318">
        <f>SUMIFS(MitarbeiterFTE[BWD],MitarbeiterFTE[Jahr],MitarbeiterFTE[[#This Row],[Jahr]],MitarbeiterFTE[Name],MitarbeiterFTE[[#This Row],[Name]])</f>
        <v>0</v>
      </c>
      <c r="AE992" s="318">
        <f>SUMIFS(MitarbeiterFTE[NWD],MitarbeiterFTE[Jahr],MitarbeiterFTE[[#This Row],[Jahr]],MitarbeiterFTE[Name],MitarbeiterFTE[[#This Row],[Name]])</f>
        <v>0</v>
      </c>
      <c r="AF992" s="15" t="str">
        <f>IF(MitarbeiterFTE[[#This Row],[HS]]="ja",2,IF(MitarbeiterFTE[[#This Row],[Tech]]="ja",1,IF(MitarbeiterFTE[[#This Row],[Sonst]]="ja",0,"input missing")))</f>
        <v>input missing</v>
      </c>
      <c r="AG992" s="130"/>
      <c r="AH992" s="117"/>
      <c r="AI992" s="408"/>
      <c r="AJ992" s="202"/>
      <c r="AK992" s="412"/>
      <c r="AL992" s="15" cm="1">
        <f t="array" ref="AL9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2" s="15" t="str">
        <f>IF(Table6[[#This Row],[FT/WE]]=2,"",Table6[[#This Row],[Name]]&amp;Table6[[#This Row],[Tag]])</f>
        <v/>
      </c>
      <c r="AN992" s="117"/>
      <c r="AP992" s="14" t="str">
        <f t="shared" si="32"/>
        <v/>
      </c>
      <c r="AQ992" s="14" t="str">
        <f t="shared" si="33"/>
        <v/>
      </c>
    </row>
    <row r="993" spans="1:43" ht="14.5">
      <c r="A993" s="117"/>
      <c r="B993" s="201"/>
      <c r="C993" s="209"/>
      <c r="D993" s="210"/>
      <c r="E993" s="131"/>
      <c r="F993" s="132"/>
      <c r="G993" s="131"/>
      <c r="H993" s="117"/>
      <c r="I993" s="201"/>
      <c r="J993" s="201"/>
      <c r="K993" s="202"/>
      <c r="L993" s="202"/>
      <c r="M993" s="202"/>
      <c r="N993" s="201"/>
      <c r="O993" s="201"/>
      <c r="P993" s="202"/>
      <c r="Q993" s="202"/>
      <c r="R993" s="207"/>
      <c r="S993" s="204" t="e">
        <f>_xlfn.LET(
_xlpm.ausLJ,_xlfn.XLOOKUP(MitarbeiterFTE[[#This Row],[Name]]&amp;"|"&amp;MitarbeiterFTE[[#This Row],[Jahr]]&amp;"|"&amp;MitarbeiterFTE[[#This Row],[Monat]],#REF!,#REF!,"not found",0,1),
IF(_xlpm.ausLJ="not found","input missing",_xlpm.ausLJ))</f>
        <v>#REF!</v>
      </c>
      <c r="T993" s="204" t="e">
        <f>_xlfn.LET(
_xlpm.ausLJ,_xlfn.XLOOKUP(MitarbeiterFTE[[#This Row],[Name]]&amp;"|"&amp;MitarbeiterFTE[[#This Row],[Jahr]]&amp;"|"&amp;MitarbeiterFTE[[#This Row],[Monat]],#REF!,#REF!,"not found",0,1),
IF(_xlpm.ausLJ="not found","input missing",_xlpm.ausLJ))</f>
        <v>#REF!</v>
      </c>
      <c r="U993" s="205"/>
      <c r="V993" s="40" t="str" cm="1">
        <f t="array" ref="V9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3" s="15" t="str">
        <f>_xlfn.LET(_xlpm.var,MitarbeiterFTE[[#This Row],[Name]]&amp;"|"&amp;MitarbeiterFTE[[#This Row],[Vorhaben]]&amp;"|"&amp;MitarbeiterFTE[[#This Row],[Monat]]&amp;"|"&amp;MitarbeiterFTE[[#This Row],[Jahr]], IF(_xlpm.var="|||","input missing",_xlpm.var))</f>
        <v>input missing</v>
      </c>
      <c r="AB993" s="15" t="e">
        <f>_xlfn.LET(
_xlpm.start,DATE(MitarbeiterFTE[[#This Row],[Jahr]],MitarbeiterFTE[[#This Row],[Monat]],1),
_xlpm.end,EOMONTH(_xlpm.start,0),
NETWORKDAYS(_xlpm.start,_xlpm.end))</f>
        <v>#NUM!</v>
      </c>
      <c r="AC993" s="318" t="e">
        <f>MitarbeiterFTE[[#This Row],[BWD]]-MitarbeiterFTE[[#This Row],[Sum Abwesend]]</f>
        <v>#NUM!</v>
      </c>
      <c r="AD993" s="318">
        <f>SUMIFS(MitarbeiterFTE[BWD],MitarbeiterFTE[Jahr],MitarbeiterFTE[[#This Row],[Jahr]],MitarbeiterFTE[Name],MitarbeiterFTE[[#This Row],[Name]])</f>
        <v>0</v>
      </c>
      <c r="AE993" s="318">
        <f>SUMIFS(MitarbeiterFTE[NWD],MitarbeiterFTE[Jahr],MitarbeiterFTE[[#This Row],[Jahr]],MitarbeiterFTE[Name],MitarbeiterFTE[[#This Row],[Name]])</f>
        <v>0</v>
      </c>
      <c r="AF993" s="15" t="str">
        <f>IF(MitarbeiterFTE[[#This Row],[HS]]="ja",2,IF(MitarbeiterFTE[[#This Row],[Tech]]="ja",1,IF(MitarbeiterFTE[[#This Row],[Sonst]]="ja",0,"input missing")))</f>
        <v>input missing</v>
      </c>
      <c r="AG993" s="130"/>
      <c r="AH993" s="117"/>
      <c r="AI993" s="408"/>
      <c r="AJ993" s="202"/>
      <c r="AK993" s="412"/>
      <c r="AL993" s="15" cm="1">
        <f t="array" ref="AL9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3" s="15" t="str">
        <f>IF(Table6[[#This Row],[FT/WE]]=2,"",Table6[[#This Row],[Name]]&amp;Table6[[#This Row],[Tag]])</f>
        <v/>
      </c>
      <c r="AN993" s="117"/>
      <c r="AP993" s="14" t="str">
        <f t="shared" si="32"/>
        <v/>
      </c>
      <c r="AQ993" s="14" t="str">
        <f t="shared" si="33"/>
        <v/>
      </c>
    </row>
    <row r="994" spans="1:43" ht="14.5">
      <c r="A994" s="117"/>
      <c r="B994" s="201"/>
      <c r="C994" s="209"/>
      <c r="D994" s="210"/>
      <c r="E994" s="131"/>
      <c r="F994" s="132"/>
      <c r="G994" s="131"/>
      <c r="H994" s="117"/>
      <c r="I994" s="201"/>
      <c r="J994" s="201"/>
      <c r="K994" s="202"/>
      <c r="L994" s="202"/>
      <c r="M994" s="202"/>
      <c r="N994" s="201"/>
      <c r="O994" s="201"/>
      <c r="P994" s="202"/>
      <c r="Q994" s="202"/>
      <c r="R994" s="207"/>
      <c r="S994" s="204" t="e">
        <f>_xlfn.LET(
_xlpm.ausLJ,_xlfn.XLOOKUP(MitarbeiterFTE[[#This Row],[Name]]&amp;"|"&amp;MitarbeiterFTE[[#This Row],[Jahr]]&amp;"|"&amp;MitarbeiterFTE[[#This Row],[Monat]],#REF!,#REF!,"not found",0,1),
IF(_xlpm.ausLJ="not found","input missing",_xlpm.ausLJ))</f>
        <v>#REF!</v>
      </c>
      <c r="T994" s="204" t="e">
        <f>_xlfn.LET(
_xlpm.ausLJ,_xlfn.XLOOKUP(MitarbeiterFTE[[#This Row],[Name]]&amp;"|"&amp;MitarbeiterFTE[[#This Row],[Jahr]]&amp;"|"&amp;MitarbeiterFTE[[#This Row],[Monat]],#REF!,#REF!,"not found",0,1),
IF(_xlpm.ausLJ="not found","input missing",_xlpm.ausLJ))</f>
        <v>#REF!</v>
      </c>
      <c r="U994" s="205"/>
      <c r="V994" s="40" t="str" cm="1">
        <f t="array" ref="V9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4" s="15" t="str">
        <f>_xlfn.LET(_xlpm.var,MitarbeiterFTE[[#This Row],[Name]]&amp;"|"&amp;MitarbeiterFTE[[#This Row],[Vorhaben]]&amp;"|"&amp;MitarbeiterFTE[[#This Row],[Monat]]&amp;"|"&amp;MitarbeiterFTE[[#This Row],[Jahr]], IF(_xlpm.var="|||","input missing",_xlpm.var))</f>
        <v>input missing</v>
      </c>
      <c r="AB994" s="15" t="e">
        <f>_xlfn.LET(
_xlpm.start,DATE(MitarbeiterFTE[[#This Row],[Jahr]],MitarbeiterFTE[[#This Row],[Monat]],1),
_xlpm.end,EOMONTH(_xlpm.start,0),
NETWORKDAYS(_xlpm.start,_xlpm.end))</f>
        <v>#NUM!</v>
      </c>
      <c r="AC994" s="318" t="e">
        <f>MitarbeiterFTE[[#This Row],[BWD]]-MitarbeiterFTE[[#This Row],[Sum Abwesend]]</f>
        <v>#NUM!</v>
      </c>
      <c r="AD994" s="318">
        <f>SUMIFS(MitarbeiterFTE[BWD],MitarbeiterFTE[Jahr],MitarbeiterFTE[[#This Row],[Jahr]],MitarbeiterFTE[Name],MitarbeiterFTE[[#This Row],[Name]])</f>
        <v>0</v>
      </c>
      <c r="AE994" s="318">
        <f>SUMIFS(MitarbeiterFTE[NWD],MitarbeiterFTE[Jahr],MitarbeiterFTE[[#This Row],[Jahr]],MitarbeiterFTE[Name],MitarbeiterFTE[[#This Row],[Name]])</f>
        <v>0</v>
      </c>
      <c r="AF994" s="15" t="str">
        <f>IF(MitarbeiterFTE[[#This Row],[HS]]="ja",2,IF(MitarbeiterFTE[[#This Row],[Tech]]="ja",1,IF(MitarbeiterFTE[[#This Row],[Sonst]]="ja",0,"input missing")))</f>
        <v>input missing</v>
      </c>
      <c r="AG994" s="130"/>
      <c r="AH994" s="117"/>
      <c r="AI994" s="408"/>
      <c r="AJ994" s="202"/>
      <c r="AK994" s="412"/>
      <c r="AL994" s="15" cm="1">
        <f t="array" ref="AL9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4" s="15" t="str">
        <f>IF(Table6[[#This Row],[FT/WE]]=2,"",Table6[[#This Row],[Name]]&amp;Table6[[#This Row],[Tag]])</f>
        <v/>
      </c>
      <c r="AN994" s="117"/>
      <c r="AP994" s="14" t="str">
        <f t="shared" si="32"/>
        <v/>
      </c>
      <c r="AQ994" s="14" t="str">
        <f t="shared" si="33"/>
        <v/>
      </c>
    </row>
    <row r="995" spans="1:43" ht="14.5">
      <c r="A995" s="117"/>
      <c r="B995" s="201"/>
      <c r="C995" s="209"/>
      <c r="D995" s="210"/>
      <c r="E995" s="131"/>
      <c r="F995" s="132"/>
      <c r="G995" s="131"/>
      <c r="H995" s="117"/>
      <c r="I995" s="201"/>
      <c r="J995" s="201"/>
      <c r="K995" s="202"/>
      <c r="L995" s="202"/>
      <c r="M995" s="202"/>
      <c r="N995" s="201"/>
      <c r="O995" s="201"/>
      <c r="P995" s="202"/>
      <c r="Q995" s="202"/>
      <c r="R995" s="207"/>
      <c r="S995" s="204" t="e">
        <f>_xlfn.LET(
_xlpm.ausLJ,_xlfn.XLOOKUP(MitarbeiterFTE[[#This Row],[Name]]&amp;"|"&amp;MitarbeiterFTE[[#This Row],[Jahr]]&amp;"|"&amp;MitarbeiterFTE[[#This Row],[Monat]],#REF!,#REF!,"not found",0,1),
IF(_xlpm.ausLJ="not found","input missing",_xlpm.ausLJ))</f>
        <v>#REF!</v>
      </c>
      <c r="T995" s="204" t="e">
        <f>_xlfn.LET(
_xlpm.ausLJ,_xlfn.XLOOKUP(MitarbeiterFTE[[#This Row],[Name]]&amp;"|"&amp;MitarbeiterFTE[[#This Row],[Jahr]]&amp;"|"&amp;MitarbeiterFTE[[#This Row],[Monat]],#REF!,#REF!,"not found",0,1),
IF(_xlpm.ausLJ="not found","input missing",_xlpm.ausLJ))</f>
        <v>#REF!</v>
      </c>
      <c r="U995" s="205"/>
      <c r="V995" s="40" t="str" cm="1">
        <f t="array" ref="V9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5" s="15" t="str">
        <f>_xlfn.LET(_xlpm.var,MitarbeiterFTE[[#This Row],[Name]]&amp;"|"&amp;MitarbeiterFTE[[#This Row],[Vorhaben]]&amp;"|"&amp;MitarbeiterFTE[[#This Row],[Monat]]&amp;"|"&amp;MitarbeiterFTE[[#This Row],[Jahr]], IF(_xlpm.var="|||","input missing",_xlpm.var))</f>
        <v>input missing</v>
      </c>
      <c r="AB995" s="15" t="e">
        <f>_xlfn.LET(
_xlpm.start,DATE(MitarbeiterFTE[[#This Row],[Jahr]],MitarbeiterFTE[[#This Row],[Monat]],1),
_xlpm.end,EOMONTH(_xlpm.start,0),
NETWORKDAYS(_xlpm.start,_xlpm.end))</f>
        <v>#NUM!</v>
      </c>
      <c r="AC995" s="318" t="e">
        <f>MitarbeiterFTE[[#This Row],[BWD]]-MitarbeiterFTE[[#This Row],[Sum Abwesend]]</f>
        <v>#NUM!</v>
      </c>
      <c r="AD995" s="318">
        <f>SUMIFS(MitarbeiterFTE[BWD],MitarbeiterFTE[Jahr],MitarbeiterFTE[[#This Row],[Jahr]],MitarbeiterFTE[Name],MitarbeiterFTE[[#This Row],[Name]])</f>
        <v>0</v>
      </c>
      <c r="AE995" s="318">
        <f>SUMIFS(MitarbeiterFTE[NWD],MitarbeiterFTE[Jahr],MitarbeiterFTE[[#This Row],[Jahr]],MitarbeiterFTE[Name],MitarbeiterFTE[[#This Row],[Name]])</f>
        <v>0</v>
      </c>
      <c r="AF995" s="15" t="str">
        <f>IF(MitarbeiterFTE[[#This Row],[HS]]="ja",2,IF(MitarbeiterFTE[[#This Row],[Tech]]="ja",1,IF(MitarbeiterFTE[[#This Row],[Sonst]]="ja",0,"input missing")))</f>
        <v>input missing</v>
      </c>
      <c r="AG995" s="130"/>
      <c r="AH995" s="117"/>
      <c r="AI995" s="408"/>
      <c r="AJ995" s="202"/>
      <c r="AK995" s="412"/>
      <c r="AL995" s="15" cm="1">
        <f t="array" ref="AL9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5" s="15" t="str">
        <f>IF(Table6[[#This Row],[FT/WE]]=2,"",Table6[[#This Row],[Name]]&amp;Table6[[#This Row],[Tag]])</f>
        <v/>
      </c>
      <c r="AN995" s="117"/>
      <c r="AP995" s="14" t="str">
        <f t="shared" si="32"/>
        <v/>
      </c>
      <c r="AQ995" s="14" t="str">
        <f t="shared" si="33"/>
        <v/>
      </c>
    </row>
    <row r="996" spans="1:43" ht="14.5">
      <c r="A996" s="117"/>
      <c r="B996" s="201"/>
      <c r="C996" s="209"/>
      <c r="D996" s="210"/>
      <c r="E996" s="131"/>
      <c r="F996" s="132"/>
      <c r="G996" s="131"/>
      <c r="H996" s="117"/>
      <c r="I996" s="201"/>
      <c r="J996" s="201"/>
      <c r="K996" s="202"/>
      <c r="L996" s="202"/>
      <c r="M996" s="202"/>
      <c r="N996" s="201"/>
      <c r="O996" s="201"/>
      <c r="P996" s="202"/>
      <c r="Q996" s="202"/>
      <c r="R996" s="207"/>
      <c r="S996" s="204" t="e">
        <f>_xlfn.LET(
_xlpm.ausLJ,_xlfn.XLOOKUP(MitarbeiterFTE[[#This Row],[Name]]&amp;"|"&amp;MitarbeiterFTE[[#This Row],[Jahr]]&amp;"|"&amp;MitarbeiterFTE[[#This Row],[Monat]],#REF!,#REF!,"not found",0,1),
IF(_xlpm.ausLJ="not found","input missing",_xlpm.ausLJ))</f>
        <v>#REF!</v>
      </c>
      <c r="T996" s="204" t="e">
        <f>_xlfn.LET(
_xlpm.ausLJ,_xlfn.XLOOKUP(MitarbeiterFTE[[#This Row],[Name]]&amp;"|"&amp;MitarbeiterFTE[[#This Row],[Jahr]]&amp;"|"&amp;MitarbeiterFTE[[#This Row],[Monat]],#REF!,#REF!,"not found",0,1),
IF(_xlpm.ausLJ="not found","input missing",_xlpm.ausLJ))</f>
        <v>#REF!</v>
      </c>
      <c r="U996" s="205"/>
      <c r="V996" s="40" t="str" cm="1">
        <f t="array" ref="V9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6" s="15" t="str">
        <f>_xlfn.LET(_xlpm.var,MitarbeiterFTE[[#This Row],[Name]]&amp;"|"&amp;MitarbeiterFTE[[#This Row],[Vorhaben]]&amp;"|"&amp;MitarbeiterFTE[[#This Row],[Monat]]&amp;"|"&amp;MitarbeiterFTE[[#This Row],[Jahr]], IF(_xlpm.var="|||","input missing",_xlpm.var))</f>
        <v>input missing</v>
      </c>
      <c r="AB996" s="15" t="e">
        <f>_xlfn.LET(
_xlpm.start,DATE(MitarbeiterFTE[[#This Row],[Jahr]],MitarbeiterFTE[[#This Row],[Monat]],1),
_xlpm.end,EOMONTH(_xlpm.start,0),
NETWORKDAYS(_xlpm.start,_xlpm.end))</f>
        <v>#NUM!</v>
      </c>
      <c r="AC996" s="318" t="e">
        <f>MitarbeiterFTE[[#This Row],[BWD]]-MitarbeiterFTE[[#This Row],[Sum Abwesend]]</f>
        <v>#NUM!</v>
      </c>
      <c r="AD996" s="318">
        <f>SUMIFS(MitarbeiterFTE[BWD],MitarbeiterFTE[Jahr],MitarbeiterFTE[[#This Row],[Jahr]],MitarbeiterFTE[Name],MitarbeiterFTE[[#This Row],[Name]])</f>
        <v>0</v>
      </c>
      <c r="AE996" s="318">
        <f>SUMIFS(MitarbeiterFTE[NWD],MitarbeiterFTE[Jahr],MitarbeiterFTE[[#This Row],[Jahr]],MitarbeiterFTE[Name],MitarbeiterFTE[[#This Row],[Name]])</f>
        <v>0</v>
      </c>
      <c r="AF996" s="15" t="str">
        <f>IF(MitarbeiterFTE[[#This Row],[HS]]="ja",2,IF(MitarbeiterFTE[[#This Row],[Tech]]="ja",1,IF(MitarbeiterFTE[[#This Row],[Sonst]]="ja",0,"input missing")))</f>
        <v>input missing</v>
      </c>
      <c r="AG996" s="130"/>
      <c r="AH996" s="117"/>
      <c r="AI996" s="408"/>
      <c r="AJ996" s="202"/>
      <c r="AK996" s="412"/>
      <c r="AL996" s="15" cm="1">
        <f t="array" ref="AL9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6" s="15" t="str">
        <f>IF(Table6[[#This Row],[FT/WE]]=2,"",Table6[[#This Row],[Name]]&amp;Table6[[#This Row],[Tag]])</f>
        <v/>
      </c>
      <c r="AN996" s="117"/>
      <c r="AP996" s="14" t="str">
        <f t="shared" si="32"/>
        <v/>
      </c>
      <c r="AQ996" s="14" t="str">
        <f t="shared" si="33"/>
        <v/>
      </c>
    </row>
    <row r="997" spans="1:43" ht="14.5">
      <c r="A997" s="117"/>
      <c r="B997" s="201"/>
      <c r="C997" s="209"/>
      <c r="D997" s="210"/>
      <c r="E997" s="131"/>
      <c r="F997" s="132"/>
      <c r="G997" s="131"/>
      <c r="H997" s="117"/>
      <c r="I997" s="201"/>
      <c r="J997" s="201"/>
      <c r="K997" s="202"/>
      <c r="L997" s="202"/>
      <c r="M997" s="202"/>
      <c r="N997" s="201"/>
      <c r="O997" s="201"/>
      <c r="P997" s="202"/>
      <c r="Q997" s="202"/>
      <c r="R997" s="207"/>
      <c r="S997" s="204" t="e">
        <f>_xlfn.LET(
_xlpm.ausLJ,_xlfn.XLOOKUP(MitarbeiterFTE[[#This Row],[Name]]&amp;"|"&amp;MitarbeiterFTE[[#This Row],[Jahr]]&amp;"|"&amp;MitarbeiterFTE[[#This Row],[Monat]],#REF!,#REF!,"not found",0,1),
IF(_xlpm.ausLJ="not found","input missing",_xlpm.ausLJ))</f>
        <v>#REF!</v>
      </c>
      <c r="T997" s="204" t="e">
        <f>_xlfn.LET(
_xlpm.ausLJ,_xlfn.XLOOKUP(MitarbeiterFTE[[#This Row],[Name]]&amp;"|"&amp;MitarbeiterFTE[[#This Row],[Jahr]]&amp;"|"&amp;MitarbeiterFTE[[#This Row],[Monat]],#REF!,#REF!,"not found",0,1),
IF(_xlpm.ausLJ="not found","input missing",_xlpm.ausLJ))</f>
        <v>#REF!</v>
      </c>
      <c r="U997" s="205"/>
      <c r="V997" s="40" t="str" cm="1">
        <f t="array" ref="V9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7" s="15" t="str">
        <f>_xlfn.LET(_xlpm.var,MitarbeiterFTE[[#This Row],[Name]]&amp;"|"&amp;MitarbeiterFTE[[#This Row],[Vorhaben]]&amp;"|"&amp;MitarbeiterFTE[[#This Row],[Monat]]&amp;"|"&amp;MitarbeiterFTE[[#This Row],[Jahr]], IF(_xlpm.var="|||","input missing",_xlpm.var))</f>
        <v>input missing</v>
      </c>
      <c r="AB997" s="15" t="e">
        <f>_xlfn.LET(
_xlpm.start,DATE(MitarbeiterFTE[[#This Row],[Jahr]],MitarbeiterFTE[[#This Row],[Monat]],1),
_xlpm.end,EOMONTH(_xlpm.start,0),
NETWORKDAYS(_xlpm.start,_xlpm.end))</f>
        <v>#NUM!</v>
      </c>
      <c r="AC997" s="318" t="e">
        <f>MitarbeiterFTE[[#This Row],[BWD]]-MitarbeiterFTE[[#This Row],[Sum Abwesend]]</f>
        <v>#NUM!</v>
      </c>
      <c r="AD997" s="318">
        <f>SUMIFS(MitarbeiterFTE[BWD],MitarbeiterFTE[Jahr],MitarbeiterFTE[[#This Row],[Jahr]],MitarbeiterFTE[Name],MitarbeiterFTE[[#This Row],[Name]])</f>
        <v>0</v>
      </c>
      <c r="AE997" s="318">
        <f>SUMIFS(MitarbeiterFTE[NWD],MitarbeiterFTE[Jahr],MitarbeiterFTE[[#This Row],[Jahr]],MitarbeiterFTE[Name],MitarbeiterFTE[[#This Row],[Name]])</f>
        <v>0</v>
      </c>
      <c r="AF997" s="15" t="str">
        <f>IF(MitarbeiterFTE[[#This Row],[HS]]="ja",2,IF(MitarbeiterFTE[[#This Row],[Tech]]="ja",1,IF(MitarbeiterFTE[[#This Row],[Sonst]]="ja",0,"input missing")))</f>
        <v>input missing</v>
      </c>
      <c r="AG997" s="130"/>
      <c r="AH997" s="117"/>
      <c r="AI997" s="408"/>
      <c r="AJ997" s="202"/>
      <c r="AK997" s="412"/>
      <c r="AL997" s="15" cm="1">
        <f t="array" ref="AL9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7" s="15" t="str">
        <f>IF(Table6[[#This Row],[FT/WE]]=2,"",Table6[[#This Row],[Name]]&amp;Table6[[#This Row],[Tag]])</f>
        <v/>
      </c>
      <c r="AN997" s="117"/>
      <c r="AP997" s="14" t="str">
        <f t="shared" si="32"/>
        <v/>
      </c>
      <c r="AQ997" s="14" t="str">
        <f t="shared" si="33"/>
        <v/>
      </c>
    </row>
    <row r="998" spans="1:43" ht="14.5">
      <c r="A998" s="117"/>
      <c r="B998" s="201"/>
      <c r="C998" s="209"/>
      <c r="D998" s="210"/>
      <c r="E998" s="131"/>
      <c r="F998" s="132"/>
      <c r="G998" s="131"/>
      <c r="H998" s="117"/>
      <c r="I998" s="201"/>
      <c r="J998" s="201"/>
      <c r="K998" s="202"/>
      <c r="L998" s="202"/>
      <c r="M998" s="202"/>
      <c r="N998" s="201"/>
      <c r="O998" s="201"/>
      <c r="P998" s="202"/>
      <c r="Q998" s="202"/>
      <c r="R998" s="207"/>
      <c r="S998" s="204" t="e">
        <f>_xlfn.LET(
_xlpm.ausLJ,_xlfn.XLOOKUP(MitarbeiterFTE[[#This Row],[Name]]&amp;"|"&amp;MitarbeiterFTE[[#This Row],[Jahr]]&amp;"|"&amp;MitarbeiterFTE[[#This Row],[Monat]],#REF!,#REF!,"not found",0,1),
IF(_xlpm.ausLJ="not found","input missing",_xlpm.ausLJ))</f>
        <v>#REF!</v>
      </c>
      <c r="T998" s="204" t="e">
        <f>_xlfn.LET(
_xlpm.ausLJ,_xlfn.XLOOKUP(MitarbeiterFTE[[#This Row],[Name]]&amp;"|"&amp;MitarbeiterFTE[[#This Row],[Jahr]]&amp;"|"&amp;MitarbeiterFTE[[#This Row],[Monat]],#REF!,#REF!,"not found",0,1),
IF(_xlpm.ausLJ="not found","input missing",_xlpm.ausLJ))</f>
        <v>#REF!</v>
      </c>
      <c r="U998" s="205"/>
      <c r="V998" s="40" t="str" cm="1">
        <f t="array" ref="V9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8" s="15" t="str">
        <f>_xlfn.LET(_xlpm.var,MitarbeiterFTE[[#This Row],[Name]]&amp;"|"&amp;MitarbeiterFTE[[#This Row],[Vorhaben]]&amp;"|"&amp;MitarbeiterFTE[[#This Row],[Monat]]&amp;"|"&amp;MitarbeiterFTE[[#This Row],[Jahr]], IF(_xlpm.var="|||","input missing",_xlpm.var))</f>
        <v>input missing</v>
      </c>
      <c r="AB998" s="15" t="e">
        <f>_xlfn.LET(
_xlpm.start,DATE(MitarbeiterFTE[[#This Row],[Jahr]],MitarbeiterFTE[[#This Row],[Monat]],1),
_xlpm.end,EOMONTH(_xlpm.start,0),
NETWORKDAYS(_xlpm.start,_xlpm.end))</f>
        <v>#NUM!</v>
      </c>
      <c r="AC998" s="318" t="e">
        <f>MitarbeiterFTE[[#This Row],[BWD]]-MitarbeiterFTE[[#This Row],[Sum Abwesend]]</f>
        <v>#NUM!</v>
      </c>
      <c r="AD998" s="318">
        <f>SUMIFS(MitarbeiterFTE[BWD],MitarbeiterFTE[Jahr],MitarbeiterFTE[[#This Row],[Jahr]],MitarbeiterFTE[Name],MitarbeiterFTE[[#This Row],[Name]])</f>
        <v>0</v>
      </c>
      <c r="AE998" s="318">
        <f>SUMIFS(MitarbeiterFTE[NWD],MitarbeiterFTE[Jahr],MitarbeiterFTE[[#This Row],[Jahr]],MitarbeiterFTE[Name],MitarbeiterFTE[[#This Row],[Name]])</f>
        <v>0</v>
      </c>
      <c r="AF998" s="15" t="str">
        <f>IF(MitarbeiterFTE[[#This Row],[HS]]="ja",2,IF(MitarbeiterFTE[[#This Row],[Tech]]="ja",1,IF(MitarbeiterFTE[[#This Row],[Sonst]]="ja",0,"input missing")))</f>
        <v>input missing</v>
      </c>
      <c r="AG998" s="130"/>
      <c r="AH998" s="117"/>
      <c r="AI998" s="408"/>
      <c r="AJ998" s="202"/>
      <c r="AK998" s="412"/>
      <c r="AL998" s="15" cm="1">
        <f t="array" ref="AL9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8" s="15" t="str">
        <f>IF(Table6[[#This Row],[FT/WE]]=2,"",Table6[[#This Row],[Name]]&amp;Table6[[#This Row],[Tag]])</f>
        <v/>
      </c>
      <c r="AN998" s="117"/>
      <c r="AP998" s="14" t="str">
        <f t="shared" si="32"/>
        <v/>
      </c>
      <c r="AQ998" s="14" t="str">
        <f t="shared" si="33"/>
        <v/>
      </c>
    </row>
    <row r="999" spans="1:43" ht="14.5">
      <c r="A999" s="117"/>
      <c r="B999" s="201"/>
      <c r="C999" s="209"/>
      <c r="D999" s="210"/>
      <c r="E999" s="131"/>
      <c r="F999" s="132"/>
      <c r="G999" s="131"/>
      <c r="H999" s="117"/>
      <c r="I999" s="201"/>
      <c r="J999" s="201"/>
      <c r="K999" s="202"/>
      <c r="L999" s="202"/>
      <c r="M999" s="202"/>
      <c r="N999" s="201"/>
      <c r="O999" s="201"/>
      <c r="P999" s="202"/>
      <c r="Q999" s="202"/>
      <c r="R999" s="207"/>
      <c r="S999" s="204" t="e">
        <f>_xlfn.LET(
_xlpm.ausLJ,_xlfn.XLOOKUP(MitarbeiterFTE[[#This Row],[Name]]&amp;"|"&amp;MitarbeiterFTE[[#This Row],[Jahr]]&amp;"|"&amp;MitarbeiterFTE[[#This Row],[Monat]],#REF!,#REF!,"not found",0,1),
IF(_xlpm.ausLJ="not found","input missing",_xlpm.ausLJ))</f>
        <v>#REF!</v>
      </c>
      <c r="T999" s="204" t="e">
        <f>_xlfn.LET(
_xlpm.ausLJ,_xlfn.XLOOKUP(MitarbeiterFTE[[#This Row],[Name]]&amp;"|"&amp;MitarbeiterFTE[[#This Row],[Jahr]]&amp;"|"&amp;MitarbeiterFTE[[#This Row],[Monat]],#REF!,#REF!,"not found",0,1),
IF(_xlpm.ausLJ="not found","input missing",_xlpm.ausLJ))</f>
        <v>#REF!</v>
      </c>
      <c r="U999" s="205"/>
      <c r="V999" s="40" t="str" cm="1">
        <f t="array" ref="V9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9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9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9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9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999" s="15" t="str">
        <f>_xlfn.LET(_xlpm.var,MitarbeiterFTE[[#This Row],[Name]]&amp;"|"&amp;MitarbeiterFTE[[#This Row],[Vorhaben]]&amp;"|"&amp;MitarbeiterFTE[[#This Row],[Monat]]&amp;"|"&amp;MitarbeiterFTE[[#This Row],[Jahr]], IF(_xlpm.var="|||","input missing",_xlpm.var))</f>
        <v>input missing</v>
      </c>
      <c r="AB999" s="15" t="e">
        <f>_xlfn.LET(
_xlpm.start,DATE(MitarbeiterFTE[[#This Row],[Jahr]],MitarbeiterFTE[[#This Row],[Monat]],1),
_xlpm.end,EOMONTH(_xlpm.start,0),
NETWORKDAYS(_xlpm.start,_xlpm.end))</f>
        <v>#NUM!</v>
      </c>
      <c r="AC999" s="318" t="e">
        <f>MitarbeiterFTE[[#This Row],[BWD]]-MitarbeiterFTE[[#This Row],[Sum Abwesend]]</f>
        <v>#NUM!</v>
      </c>
      <c r="AD999" s="318">
        <f>SUMIFS(MitarbeiterFTE[BWD],MitarbeiterFTE[Jahr],MitarbeiterFTE[[#This Row],[Jahr]],MitarbeiterFTE[Name],MitarbeiterFTE[[#This Row],[Name]])</f>
        <v>0</v>
      </c>
      <c r="AE999" s="318">
        <f>SUMIFS(MitarbeiterFTE[NWD],MitarbeiterFTE[Jahr],MitarbeiterFTE[[#This Row],[Jahr]],MitarbeiterFTE[Name],MitarbeiterFTE[[#This Row],[Name]])</f>
        <v>0</v>
      </c>
      <c r="AF999" s="15" t="str">
        <f>IF(MitarbeiterFTE[[#This Row],[HS]]="ja",2,IF(MitarbeiterFTE[[#This Row],[Tech]]="ja",1,IF(MitarbeiterFTE[[#This Row],[Sonst]]="ja",0,"input missing")))</f>
        <v>input missing</v>
      </c>
      <c r="AG999" s="130"/>
      <c r="AH999" s="117"/>
      <c r="AI999" s="408"/>
      <c r="AJ999" s="202"/>
      <c r="AK999" s="412"/>
      <c r="AL999" s="15" cm="1">
        <f t="array" ref="AL9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999" s="15" t="str">
        <f>IF(Table6[[#This Row],[FT/WE]]=2,"",Table6[[#This Row],[Name]]&amp;Table6[[#This Row],[Tag]])</f>
        <v/>
      </c>
      <c r="AN999" s="117"/>
      <c r="AP999" s="14" t="str">
        <f t="shared" si="32"/>
        <v/>
      </c>
      <c r="AQ999" s="14" t="str">
        <f t="shared" si="33"/>
        <v/>
      </c>
    </row>
    <row r="1000" spans="1:43" ht="14.5">
      <c r="A1000" s="117"/>
      <c r="B1000" s="201"/>
      <c r="C1000" s="209"/>
      <c r="D1000" s="210"/>
      <c r="E1000" s="131"/>
      <c r="F1000" s="132"/>
      <c r="G1000" s="131"/>
      <c r="H1000" s="117"/>
      <c r="I1000" s="201"/>
      <c r="J1000" s="201"/>
      <c r="K1000" s="202"/>
      <c r="L1000" s="202"/>
      <c r="M1000" s="202"/>
      <c r="N1000" s="201"/>
      <c r="O1000" s="201"/>
      <c r="P1000" s="202"/>
      <c r="Q1000" s="202"/>
      <c r="R1000" s="207"/>
      <c r="S1000" s="204" t="e">
        <f>_xlfn.LET(
_xlpm.ausLJ,_xlfn.XLOOKUP(MitarbeiterFTE[[#This Row],[Name]]&amp;"|"&amp;MitarbeiterFTE[[#This Row],[Jahr]]&amp;"|"&amp;MitarbeiterFTE[[#This Row],[Monat]],#REF!,#REF!,"not found",0,1),
IF(_xlpm.ausLJ="not found","input missing",_xlpm.ausLJ))</f>
        <v>#REF!</v>
      </c>
      <c r="T1000" s="204" t="e">
        <f>_xlfn.LET(
_xlpm.ausLJ,_xlfn.XLOOKUP(MitarbeiterFTE[[#This Row],[Name]]&amp;"|"&amp;MitarbeiterFTE[[#This Row],[Jahr]]&amp;"|"&amp;MitarbeiterFTE[[#This Row],[Monat]],#REF!,#REF!,"not found",0,1),
IF(_xlpm.ausLJ="not found","input missing",_xlpm.ausLJ))</f>
        <v>#REF!</v>
      </c>
      <c r="U1000" s="205"/>
      <c r="V1000" s="40" t="str" cm="1">
        <f t="array" ref="V10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0" s="15" t="str">
        <f>_xlfn.LET(_xlpm.var,MitarbeiterFTE[[#This Row],[Name]]&amp;"|"&amp;MitarbeiterFTE[[#This Row],[Vorhaben]]&amp;"|"&amp;MitarbeiterFTE[[#This Row],[Monat]]&amp;"|"&amp;MitarbeiterFTE[[#This Row],[Jahr]], IF(_xlpm.var="|||","input missing",_xlpm.var))</f>
        <v>input missing</v>
      </c>
      <c r="AB1000" s="15" t="e">
        <f>_xlfn.LET(
_xlpm.start,DATE(MitarbeiterFTE[[#This Row],[Jahr]],MitarbeiterFTE[[#This Row],[Monat]],1),
_xlpm.end,EOMONTH(_xlpm.start,0),
NETWORKDAYS(_xlpm.start,_xlpm.end))</f>
        <v>#NUM!</v>
      </c>
      <c r="AC1000" s="318" t="e">
        <f>MitarbeiterFTE[[#This Row],[BWD]]-MitarbeiterFTE[[#This Row],[Sum Abwesend]]</f>
        <v>#NUM!</v>
      </c>
      <c r="AD1000" s="318">
        <f>SUMIFS(MitarbeiterFTE[BWD],MitarbeiterFTE[Jahr],MitarbeiterFTE[[#This Row],[Jahr]],MitarbeiterFTE[Name],MitarbeiterFTE[[#This Row],[Name]])</f>
        <v>0</v>
      </c>
      <c r="AE1000" s="318">
        <f>SUMIFS(MitarbeiterFTE[NWD],MitarbeiterFTE[Jahr],MitarbeiterFTE[[#This Row],[Jahr]],MitarbeiterFTE[Name],MitarbeiterFTE[[#This Row],[Name]])</f>
        <v>0</v>
      </c>
      <c r="AF1000" s="15" t="str">
        <f>IF(MitarbeiterFTE[[#This Row],[HS]]="ja",2,IF(MitarbeiterFTE[[#This Row],[Tech]]="ja",1,IF(MitarbeiterFTE[[#This Row],[Sonst]]="ja",0,"input missing")))</f>
        <v>input missing</v>
      </c>
      <c r="AG1000" s="130"/>
      <c r="AH1000" s="117"/>
      <c r="AI1000" s="408"/>
      <c r="AJ1000" s="202"/>
      <c r="AK1000" s="412"/>
      <c r="AL1000" s="15" cm="1">
        <f t="array" ref="AL10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0" s="15" t="str">
        <f>IF(Table6[[#This Row],[FT/WE]]=2,"",Table6[[#This Row],[Name]]&amp;Table6[[#This Row],[Tag]])</f>
        <v/>
      </c>
      <c r="AN1000" s="117"/>
      <c r="AP1000" s="14" t="str">
        <f t="shared" si="32"/>
        <v/>
      </c>
      <c r="AQ1000" s="14" t="str">
        <f t="shared" si="33"/>
        <v/>
      </c>
    </row>
    <row r="1001" spans="1:43" ht="14.5">
      <c r="A1001" s="117"/>
      <c r="B1001" s="201"/>
      <c r="C1001" s="209"/>
      <c r="D1001" s="210"/>
      <c r="E1001" s="131"/>
      <c r="F1001" s="132"/>
      <c r="G1001" s="131"/>
      <c r="H1001" s="117"/>
      <c r="I1001" s="201"/>
      <c r="J1001" s="201"/>
      <c r="K1001" s="202"/>
      <c r="L1001" s="202"/>
      <c r="M1001" s="202"/>
      <c r="N1001" s="201"/>
      <c r="O1001" s="201"/>
      <c r="P1001" s="202"/>
      <c r="Q1001" s="202"/>
      <c r="R1001" s="207"/>
      <c r="S1001" s="204" t="e">
        <f>_xlfn.LET(
_xlpm.ausLJ,_xlfn.XLOOKUP(MitarbeiterFTE[[#This Row],[Name]]&amp;"|"&amp;MitarbeiterFTE[[#This Row],[Jahr]]&amp;"|"&amp;MitarbeiterFTE[[#This Row],[Monat]],#REF!,#REF!,"not found",0,1),
IF(_xlpm.ausLJ="not found","input missing",_xlpm.ausLJ))</f>
        <v>#REF!</v>
      </c>
      <c r="T1001" s="204" t="e">
        <f>_xlfn.LET(
_xlpm.ausLJ,_xlfn.XLOOKUP(MitarbeiterFTE[[#This Row],[Name]]&amp;"|"&amp;MitarbeiterFTE[[#This Row],[Jahr]]&amp;"|"&amp;MitarbeiterFTE[[#This Row],[Monat]],#REF!,#REF!,"not found",0,1),
IF(_xlpm.ausLJ="not found","input missing",_xlpm.ausLJ))</f>
        <v>#REF!</v>
      </c>
      <c r="U1001" s="205"/>
      <c r="V1001" s="40" t="str" cm="1">
        <f t="array" ref="V10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1" s="15" t="str">
        <f>_xlfn.LET(_xlpm.var,MitarbeiterFTE[[#This Row],[Name]]&amp;"|"&amp;MitarbeiterFTE[[#This Row],[Vorhaben]]&amp;"|"&amp;MitarbeiterFTE[[#This Row],[Monat]]&amp;"|"&amp;MitarbeiterFTE[[#This Row],[Jahr]], IF(_xlpm.var="|||","input missing",_xlpm.var))</f>
        <v>input missing</v>
      </c>
      <c r="AB1001" s="15" t="e">
        <f>_xlfn.LET(
_xlpm.start,DATE(MitarbeiterFTE[[#This Row],[Jahr]],MitarbeiterFTE[[#This Row],[Monat]],1),
_xlpm.end,EOMONTH(_xlpm.start,0),
NETWORKDAYS(_xlpm.start,_xlpm.end))</f>
        <v>#NUM!</v>
      </c>
      <c r="AC1001" s="318" t="e">
        <f>MitarbeiterFTE[[#This Row],[BWD]]-MitarbeiterFTE[[#This Row],[Sum Abwesend]]</f>
        <v>#NUM!</v>
      </c>
      <c r="AD1001" s="318">
        <f>SUMIFS(MitarbeiterFTE[BWD],MitarbeiterFTE[Jahr],MitarbeiterFTE[[#This Row],[Jahr]],MitarbeiterFTE[Name],MitarbeiterFTE[[#This Row],[Name]])</f>
        <v>0</v>
      </c>
      <c r="AE1001" s="318">
        <f>SUMIFS(MitarbeiterFTE[NWD],MitarbeiterFTE[Jahr],MitarbeiterFTE[[#This Row],[Jahr]],MitarbeiterFTE[Name],MitarbeiterFTE[[#This Row],[Name]])</f>
        <v>0</v>
      </c>
      <c r="AF1001" s="15" t="str">
        <f>IF(MitarbeiterFTE[[#This Row],[HS]]="ja",2,IF(MitarbeiterFTE[[#This Row],[Tech]]="ja",1,IF(MitarbeiterFTE[[#This Row],[Sonst]]="ja",0,"input missing")))</f>
        <v>input missing</v>
      </c>
      <c r="AG1001" s="130"/>
      <c r="AH1001" s="117"/>
      <c r="AI1001" s="408"/>
      <c r="AJ1001" s="202"/>
      <c r="AK1001" s="412"/>
      <c r="AL1001" s="15" cm="1">
        <f t="array" ref="AL10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1" s="15" t="str">
        <f>IF(Table6[[#This Row],[FT/WE]]=2,"",Table6[[#This Row],[Name]]&amp;Table6[[#This Row],[Tag]])</f>
        <v/>
      </c>
      <c r="AN1001" s="117"/>
      <c r="AP1001" s="14" t="str">
        <f t="shared" si="32"/>
        <v/>
      </c>
      <c r="AQ1001" s="14" t="str">
        <f t="shared" si="33"/>
        <v/>
      </c>
    </row>
    <row r="1002" spans="1:43" ht="14.5">
      <c r="A1002" s="117"/>
      <c r="B1002" s="201"/>
      <c r="C1002" s="209"/>
      <c r="D1002" s="210"/>
      <c r="E1002" s="131"/>
      <c r="F1002" s="132"/>
      <c r="G1002" s="131"/>
      <c r="H1002" s="117"/>
      <c r="I1002" s="201"/>
      <c r="J1002" s="201"/>
      <c r="K1002" s="202"/>
      <c r="L1002" s="202"/>
      <c r="M1002" s="202"/>
      <c r="N1002" s="201"/>
      <c r="O1002" s="201"/>
      <c r="P1002" s="202"/>
      <c r="Q1002" s="202"/>
      <c r="R1002" s="207"/>
      <c r="S1002" s="204" t="e">
        <f>_xlfn.LET(
_xlpm.ausLJ,_xlfn.XLOOKUP(MitarbeiterFTE[[#This Row],[Name]]&amp;"|"&amp;MitarbeiterFTE[[#This Row],[Jahr]]&amp;"|"&amp;MitarbeiterFTE[[#This Row],[Monat]],#REF!,#REF!,"not found",0,1),
IF(_xlpm.ausLJ="not found","input missing",_xlpm.ausLJ))</f>
        <v>#REF!</v>
      </c>
      <c r="T1002" s="204" t="e">
        <f>_xlfn.LET(
_xlpm.ausLJ,_xlfn.XLOOKUP(MitarbeiterFTE[[#This Row],[Name]]&amp;"|"&amp;MitarbeiterFTE[[#This Row],[Jahr]]&amp;"|"&amp;MitarbeiterFTE[[#This Row],[Monat]],#REF!,#REF!,"not found",0,1),
IF(_xlpm.ausLJ="not found","input missing",_xlpm.ausLJ))</f>
        <v>#REF!</v>
      </c>
      <c r="U1002" s="205"/>
      <c r="V1002" s="40" t="str" cm="1">
        <f t="array" ref="V10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2" s="15" t="str">
        <f>_xlfn.LET(_xlpm.var,MitarbeiterFTE[[#This Row],[Name]]&amp;"|"&amp;MitarbeiterFTE[[#This Row],[Vorhaben]]&amp;"|"&amp;MitarbeiterFTE[[#This Row],[Monat]]&amp;"|"&amp;MitarbeiterFTE[[#This Row],[Jahr]], IF(_xlpm.var="|||","input missing",_xlpm.var))</f>
        <v>input missing</v>
      </c>
      <c r="AB1002" s="15" t="e">
        <f>_xlfn.LET(
_xlpm.start,DATE(MitarbeiterFTE[[#This Row],[Jahr]],MitarbeiterFTE[[#This Row],[Monat]],1),
_xlpm.end,EOMONTH(_xlpm.start,0),
NETWORKDAYS(_xlpm.start,_xlpm.end))</f>
        <v>#NUM!</v>
      </c>
      <c r="AC1002" s="318" t="e">
        <f>MitarbeiterFTE[[#This Row],[BWD]]-MitarbeiterFTE[[#This Row],[Sum Abwesend]]</f>
        <v>#NUM!</v>
      </c>
      <c r="AD1002" s="318">
        <f>SUMIFS(MitarbeiterFTE[BWD],MitarbeiterFTE[Jahr],MitarbeiterFTE[[#This Row],[Jahr]],MitarbeiterFTE[Name],MitarbeiterFTE[[#This Row],[Name]])</f>
        <v>0</v>
      </c>
      <c r="AE1002" s="318">
        <f>SUMIFS(MitarbeiterFTE[NWD],MitarbeiterFTE[Jahr],MitarbeiterFTE[[#This Row],[Jahr]],MitarbeiterFTE[Name],MitarbeiterFTE[[#This Row],[Name]])</f>
        <v>0</v>
      </c>
      <c r="AF1002" s="15" t="str">
        <f>IF(MitarbeiterFTE[[#This Row],[HS]]="ja",2,IF(MitarbeiterFTE[[#This Row],[Tech]]="ja",1,IF(MitarbeiterFTE[[#This Row],[Sonst]]="ja",0,"input missing")))</f>
        <v>input missing</v>
      </c>
      <c r="AG1002" s="130"/>
      <c r="AH1002" s="117"/>
      <c r="AI1002" s="408"/>
      <c r="AJ1002" s="202"/>
      <c r="AK1002" s="412"/>
      <c r="AL1002" s="15" cm="1">
        <f t="array" ref="AL10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2" s="15" t="str">
        <f>IF(Table6[[#This Row],[FT/WE]]=2,"",Table6[[#This Row],[Name]]&amp;Table6[[#This Row],[Tag]])</f>
        <v/>
      </c>
      <c r="AN1002" s="117"/>
      <c r="AP1002" s="14" t="str">
        <f t="shared" si="32"/>
        <v/>
      </c>
      <c r="AQ1002" s="14" t="str">
        <f t="shared" si="33"/>
        <v/>
      </c>
    </row>
    <row r="1003" spans="1:43" ht="14.5">
      <c r="A1003" s="117"/>
      <c r="B1003" s="201"/>
      <c r="C1003" s="209"/>
      <c r="D1003" s="210"/>
      <c r="E1003" s="131"/>
      <c r="F1003" s="132"/>
      <c r="G1003" s="131"/>
      <c r="H1003" s="117"/>
      <c r="I1003" s="201"/>
      <c r="J1003" s="201"/>
      <c r="K1003" s="202"/>
      <c r="L1003" s="202"/>
      <c r="M1003" s="202"/>
      <c r="N1003" s="201"/>
      <c r="O1003" s="201"/>
      <c r="P1003" s="202"/>
      <c r="Q1003" s="202"/>
      <c r="R1003" s="207"/>
      <c r="S1003" s="204" t="e">
        <f>_xlfn.LET(
_xlpm.ausLJ,_xlfn.XLOOKUP(MitarbeiterFTE[[#This Row],[Name]]&amp;"|"&amp;MitarbeiterFTE[[#This Row],[Jahr]]&amp;"|"&amp;MitarbeiterFTE[[#This Row],[Monat]],#REF!,#REF!,"not found",0,1),
IF(_xlpm.ausLJ="not found","input missing",_xlpm.ausLJ))</f>
        <v>#REF!</v>
      </c>
      <c r="T1003" s="204" t="e">
        <f>_xlfn.LET(
_xlpm.ausLJ,_xlfn.XLOOKUP(MitarbeiterFTE[[#This Row],[Name]]&amp;"|"&amp;MitarbeiterFTE[[#This Row],[Jahr]]&amp;"|"&amp;MitarbeiterFTE[[#This Row],[Monat]],#REF!,#REF!,"not found",0,1),
IF(_xlpm.ausLJ="not found","input missing",_xlpm.ausLJ))</f>
        <v>#REF!</v>
      </c>
      <c r="U1003" s="205"/>
      <c r="V1003" s="40" t="str" cm="1">
        <f t="array" ref="V10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3" s="15" t="str">
        <f>_xlfn.LET(_xlpm.var,MitarbeiterFTE[[#This Row],[Name]]&amp;"|"&amp;MitarbeiterFTE[[#This Row],[Vorhaben]]&amp;"|"&amp;MitarbeiterFTE[[#This Row],[Monat]]&amp;"|"&amp;MitarbeiterFTE[[#This Row],[Jahr]], IF(_xlpm.var="|||","input missing",_xlpm.var))</f>
        <v>input missing</v>
      </c>
      <c r="AB1003" s="15" t="e">
        <f>_xlfn.LET(
_xlpm.start,DATE(MitarbeiterFTE[[#This Row],[Jahr]],MitarbeiterFTE[[#This Row],[Monat]],1),
_xlpm.end,EOMONTH(_xlpm.start,0),
NETWORKDAYS(_xlpm.start,_xlpm.end))</f>
        <v>#NUM!</v>
      </c>
      <c r="AC1003" s="318" t="e">
        <f>MitarbeiterFTE[[#This Row],[BWD]]-MitarbeiterFTE[[#This Row],[Sum Abwesend]]</f>
        <v>#NUM!</v>
      </c>
      <c r="AD1003" s="318">
        <f>SUMIFS(MitarbeiterFTE[BWD],MitarbeiterFTE[Jahr],MitarbeiterFTE[[#This Row],[Jahr]],MitarbeiterFTE[Name],MitarbeiterFTE[[#This Row],[Name]])</f>
        <v>0</v>
      </c>
      <c r="AE1003" s="318">
        <f>SUMIFS(MitarbeiterFTE[NWD],MitarbeiterFTE[Jahr],MitarbeiterFTE[[#This Row],[Jahr]],MitarbeiterFTE[Name],MitarbeiterFTE[[#This Row],[Name]])</f>
        <v>0</v>
      </c>
      <c r="AF1003" s="15" t="str">
        <f>IF(MitarbeiterFTE[[#This Row],[HS]]="ja",2,IF(MitarbeiterFTE[[#This Row],[Tech]]="ja",1,IF(MitarbeiterFTE[[#This Row],[Sonst]]="ja",0,"input missing")))</f>
        <v>input missing</v>
      </c>
      <c r="AG1003" s="130"/>
      <c r="AH1003" s="117"/>
      <c r="AI1003" s="408"/>
      <c r="AJ1003" s="202"/>
      <c r="AK1003" s="412"/>
      <c r="AL1003" s="15" cm="1">
        <f t="array" ref="AL10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3" s="15" t="str">
        <f>IF(Table6[[#This Row],[FT/WE]]=2,"",Table6[[#This Row],[Name]]&amp;Table6[[#This Row],[Tag]])</f>
        <v/>
      </c>
      <c r="AN1003" s="117"/>
      <c r="AP1003" s="14" t="str">
        <f t="shared" si="32"/>
        <v/>
      </c>
      <c r="AQ1003" s="14" t="str">
        <f t="shared" si="33"/>
        <v/>
      </c>
    </row>
    <row r="1004" spans="1:43" ht="14.5">
      <c r="A1004" s="117"/>
      <c r="B1004" s="201"/>
      <c r="C1004" s="209"/>
      <c r="D1004" s="210"/>
      <c r="E1004" s="131"/>
      <c r="F1004" s="132"/>
      <c r="G1004" s="131"/>
      <c r="H1004" s="117"/>
      <c r="I1004" s="201"/>
      <c r="J1004" s="201"/>
      <c r="K1004" s="202"/>
      <c r="L1004" s="202"/>
      <c r="M1004" s="202"/>
      <c r="N1004" s="201"/>
      <c r="O1004" s="201"/>
      <c r="P1004" s="202"/>
      <c r="Q1004" s="202"/>
      <c r="R1004" s="207"/>
      <c r="S1004" s="204" t="e">
        <f>_xlfn.LET(
_xlpm.ausLJ,_xlfn.XLOOKUP(MitarbeiterFTE[[#This Row],[Name]]&amp;"|"&amp;MitarbeiterFTE[[#This Row],[Jahr]]&amp;"|"&amp;MitarbeiterFTE[[#This Row],[Monat]],#REF!,#REF!,"not found",0,1),
IF(_xlpm.ausLJ="not found","input missing",_xlpm.ausLJ))</f>
        <v>#REF!</v>
      </c>
      <c r="T1004" s="204" t="e">
        <f>_xlfn.LET(
_xlpm.ausLJ,_xlfn.XLOOKUP(MitarbeiterFTE[[#This Row],[Name]]&amp;"|"&amp;MitarbeiterFTE[[#This Row],[Jahr]]&amp;"|"&amp;MitarbeiterFTE[[#This Row],[Monat]],#REF!,#REF!,"not found",0,1),
IF(_xlpm.ausLJ="not found","input missing",_xlpm.ausLJ))</f>
        <v>#REF!</v>
      </c>
      <c r="U1004" s="205"/>
      <c r="V1004" s="40" t="str" cm="1">
        <f t="array" ref="V10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4" s="15" t="str">
        <f>_xlfn.LET(_xlpm.var,MitarbeiterFTE[[#This Row],[Name]]&amp;"|"&amp;MitarbeiterFTE[[#This Row],[Vorhaben]]&amp;"|"&amp;MitarbeiterFTE[[#This Row],[Monat]]&amp;"|"&amp;MitarbeiterFTE[[#This Row],[Jahr]], IF(_xlpm.var="|||","input missing",_xlpm.var))</f>
        <v>input missing</v>
      </c>
      <c r="AB1004" s="15" t="e">
        <f>_xlfn.LET(
_xlpm.start,DATE(MitarbeiterFTE[[#This Row],[Jahr]],MitarbeiterFTE[[#This Row],[Monat]],1),
_xlpm.end,EOMONTH(_xlpm.start,0),
NETWORKDAYS(_xlpm.start,_xlpm.end))</f>
        <v>#NUM!</v>
      </c>
      <c r="AC1004" s="318" t="e">
        <f>MitarbeiterFTE[[#This Row],[BWD]]-MitarbeiterFTE[[#This Row],[Sum Abwesend]]</f>
        <v>#NUM!</v>
      </c>
      <c r="AD1004" s="318">
        <f>SUMIFS(MitarbeiterFTE[BWD],MitarbeiterFTE[Jahr],MitarbeiterFTE[[#This Row],[Jahr]],MitarbeiterFTE[Name],MitarbeiterFTE[[#This Row],[Name]])</f>
        <v>0</v>
      </c>
      <c r="AE1004" s="318">
        <f>SUMIFS(MitarbeiterFTE[NWD],MitarbeiterFTE[Jahr],MitarbeiterFTE[[#This Row],[Jahr]],MitarbeiterFTE[Name],MitarbeiterFTE[[#This Row],[Name]])</f>
        <v>0</v>
      </c>
      <c r="AF1004" s="15" t="str">
        <f>IF(MitarbeiterFTE[[#This Row],[HS]]="ja",2,IF(MitarbeiterFTE[[#This Row],[Tech]]="ja",1,IF(MitarbeiterFTE[[#This Row],[Sonst]]="ja",0,"input missing")))</f>
        <v>input missing</v>
      </c>
      <c r="AG1004" s="130"/>
      <c r="AH1004" s="117"/>
      <c r="AI1004" s="408"/>
      <c r="AJ1004" s="202"/>
      <c r="AK1004" s="412"/>
      <c r="AL1004" s="15" cm="1">
        <f t="array" ref="AL10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4" s="15" t="str">
        <f>IF(Table6[[#This Row],[FT/WE]]=2,"",Table6[[#This Row],[Name]]&amp;Table6[[#This Row],[Tag]])</f>
        <v/>
      </c>
      <c r="AN1004" s="117"/>
      <c r="AP1004" s="14" t="str">
        <f t="shared" si="32"/>
        <v/>
      </c>
      <c r="AQ1004" s="14" t="str">
        <f t="shared" si="33"/>
        <v/>
      </c>
    </row>
    <row r="1005" spans="1:43" ht="14.5">
      <c r="A1005" s="117"/>
      <c r="B1005" s="201"/>
      <c r="C1005" s="209"/>
      <c r="D1005" s="210"/>
      <c r="E1005" s="131"/>
      <c r="F1005" s="132"/>
      <c r="G1005" s="131"/>
      <c r="H1005" s="117"/>
      <c r="I1005" s="201"/>
      <c r="J1005" s="201"/>
      <c r="K1005" s="202"/>
      <c r="L1005" s="202"/>
      <c r="M1005" s="202"/>
      <c r="N1005" s="201"/>
      <c r="O1005" s="201"/>
      <c r="P1005" s="202"/>
      <c r="Q1005" s="202"/>
      <c r="R1005" s="207"/>
      <c r="S1005" s="204" t="e">
        <f>_xlfn.LET(
_xlpm.ausLJ,_xlfn.XLOOKUP(MitarbeiterFTE[[#This Row],[Name]]&amp;"|"&amp;MitarbeiterFTE[[#This Row],[Jahr]]&amp;"|"&amp;MitarbeiterFTE[[#This Row],[Monat]],#REF!,#REF!,"not found",0,1),
IF(_xlpm.ausLJ="not found","input missing",_xlpm.ausLJ))</f>
        <v>#REF!</v>
      </c>
      <c r="T1005" s="204" t="e">
        <f>_xlfn.LET(
_xlpm.ausLJ,_xlfn.XLOOKUP(MitarbeiterFTE[[#This Row],[Name]]&amp;"|"&amp;MitarbeiterFTE[[#This Row],[Jahr]]&amp;"|"&amp;MitarbeiterFTE[[#This Row],[Monat]],#REF!,#REF!,"not found",0,1),
IF(_xlpm.ausLJ="not found","input missing",_xlpm.ausLJ))</f>
        <v>#REF!</v>
      </c>
      <c r="U1005" s="205"/>
      <c r="V1005" s="40" t="str" cm="1">
        <f t="array" ref="V10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5" s="15" t="str">
        <f>_xlfn.LET(_xlpm.var,MitarbeiterFTE[[#This Row],[Name]]&amp;"|"&amp;MitarbeiterFTE[[#This Row],[Vorhaben]]&amp;"|"&amp;MitarbeiterFTE[[#This Row],[Monat]]&amp;"|"&amp;MitarbeiterFTE[[#This Row],[Jahr]], IF(_xlpm.var="|||","input missing",_xlpm.var))</f>
        <v>input missing</v>
      </c>
      <c r="AB1005" s="15" t="e">
        <f>_xlfn.LET(
_xlpm.start,DATE(MitarbeiterFTE[[#This Row],[Jahr]],MitarbeiterFTE[[#This Row],[Monat]],1),
_xlpm.end,EOMONTH(_xlpm.start,0),
NETWORKDAYS(_xlpm.start,_xlpm.end))</f>
        <v>#NUM!</v>
      </c>
      <c r="AC1005" s="318" t="e">
        <f>MitarbeiterFTE[[#This Row],[BWD]]-MitarbeiterFTE[[#This Row],[Sum Abwesend]]</f>
        <v>#NUM!</v>
      </c>
      <c r="AD1005" s="318">
        <f>SUMIFS(MitarbeiterFTE[BWD],MitarbeiterFTE[Jahr],MitarbeiterFTE[[#This Row],[Jahr]],MitarbeiterFTE[Name],MitarbeiterFTE[[#This Row],[Name]])</f>
        <v>0</v>
      </c>
      <c r="AE1005" s="318">
        <f>SUMIFS(MitarbeiterFTE[NWD],MitarbeiterFTE[Jahr],MitarbeiterFTE[[#This Row],[Jahr]],MitarbeiterFTE[Name],MitarbeiterFTE[[#This Row],[Name]])</f>
        <v>0</v>
      </c>
      <c r="AF1005" s="15" t="str">
        <f>IF(MitarbeiterFTE[[#This Row],[HS]]="ja",2,IF(MitarbeiterFTE[[#This Row],[Tech]]="ja",1,IF(MitarbeiterFTE[[#This Row],[Sonst]]="ja",0,"input missing")))</f>
        <v>input missing</v>
      </c>
      <c r="AG1005" s="130"/>
      <c r="AH1005" s="117"/>
      <c r="AI1005" s="408"/>
      <c r="AJ1005" s="202"/>
      <c r="AK1005" s="412"/>
      <c r="AL1005" s="15" cm="1">
        <f t="array" ref="AL10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5" s="15" t="str">
        <f>IF(Table6[[#This Row],[FT/WE]]=2,"",Table6[[#This Row],[Name]]&amp;Table6[[#This Row],[Tag]])</f>
        <v/>
      </c>
      <c r="AN1005" s="117"/>
      <c r="AP1005" s="14" t="str">
        <f t="shared" si="32"/>
        <v/>
      </c>
      <c r="AQ1005" s="14" t="str">
        <f t="shared" si="33"/>
        <v/>
      </c>
    </row>
    <row r="1006" spans="1:43" ht="14.5">
      <c r="A1006" s="117"/>
      <c r="B1006" s="201"/>
      <c r="C1006" s="209"/>
      <c r="D1006" s="210"/>
      <c r="E1006" s="131"/>
      <c r="F1006" s="132"/>
      <c r="G1006" s="131"/>
      <c r="H1006" s="117"/>
      <c r="I1006" s="201"/>
      <c r="J1006" s="201"/>
      <c r="K1006" s="202"/>
      <c r="L1006" s="202"/>
      <c r="M1006" s="202"/>
      <c r="N1006" s="201"/>
      <c r="O1006" s="201"/>
      <c r="P1006" s="202"/>
      <c r="Q1006" s="202"/>
      <c r="R1006" s="207"/>
      <c r="S1006" s="204" t="e">
        <f>_xlfn.LET(
_xlpm.ausLJ,_xlfn.XLOOKUP(MitarbeiterFTE[[#This Row],[Name]]&amp;"|"&amp;MitarbeiterFTE[[#This Row],[Jahr]]&amp;"|"&amp;MitarbeiterFTE[[#This Row],[Monat]],#REF!,#REF!,"not found",0,1),
IF(_xlpm.ausLJ="not found","input missing",_xlpm.ausLJ))</f>
        <v>#REF!</v>
      </c>
      <c r="T1006" s="204" t="e">
        <f>_xlfn.LET(
_xlpm.ausLJ,_xlfn.XLOOKUP(MitarbeiterFTE[[#This Row],[Name]]&amp;"|"&amp;MitarbeiterFTE[[#This Row],[Jahr]]&amp;"|"&amp;MitarbeiterFTE[[#This Row],[Monat]],#REF!,#REF!,"not found",0,1),
IF(_xlpm.ausLJ="not found","input missing",_xlpm.ausLJ))</f>
        <v>#REF!</v>
      </c>
      <c r="U1006" s="205"/>
      <c r="V1006" s="40" t="str" cm="1">
        <f t="array" ref="V10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6" s="15" t="str">
        <f>_xlfn.LET(_xlpm.var,MitarbeiterFTE[[#This Row],[Name]]&amp;"|"&amp;MitarbeiterFTE[[#This Row],[Vorhaben]]&amp;"|"&amp;MitarbeiterFTE[[#This Row],[Monat]]&amp;"|"&amp;MitarbeiterFTE[[#This Row],[Jahr]], IF(_xlpm.var="|||","input missing",_xlpm.var))</f>
        <v>input missing</v>
      </c>
      <c r="AB1006" s="15" t="e">
        <f>_xlfn.LET(
_xlpm.start,DATE(MitarbeiterFTE[[#This Row],[Jahr]],MitarbeiterFTE[[#This Row],[Monat]],1),
_xlpm.end,EOMONTH(_xlpm.start,0),
NETWORKDAYS(_xlpm.start,_xlpm.end))</f>
        <v>#NUM!</v>
      </c>
      <c r="AC1006" s="318" t="e">
        <f>MitarbeiterFTE[[#This Row],[BWD]]-MitarbeiterFTE[[#This Row],[Sum Abwesend]]</f>
        <v>#NUM!</v>
      </c>
      <c r="AD1006" s="318">
        <f>SUMIFS(MitarbeiterFTE[BWD],MitarbeiterFTE[Jahr],MitarbeiterFTE[[#This Row],[Jahr]],MitarbeiterFTE[Name],MitarbeiterFTE[[#This Row],[Name]])</f>
        <v>0</v>
      </c>
      <c r="AE1006" s="318">
        <f>SUMIFS(MitarbeiterFTE[NWD],MitarbeiterFTE[Jahr],MitarbeiterFTE[[#This Row],[Jahr]],MitarbeiterFTE[Name],MitarbeiterFTE[[#This Row],[Name]])</f>
        <v>0</v>
      </c>
      <c r="AF1006" s="15" t="str">
        <f>IF(MitarbeiterFTE[[#This Row],[HS]]="ja",2,IF(MitarbeiterFTE[[#This Row],[Tech]]="ja",1,IF(MitarbeiterFTE[[#This Row],[Sonst]]="ja",0,"input missing")))</f>
        <v>input missing</v>
      </c>
      <c r="AG1006" s="130"/>
      <c r="AH1006" s="117"/>
      <c r="AI1006" s="408"/>
      <c r="AJ1006" s="202"/>
      <c r="AK1006" s="412"/>
      <c r="AL1006" s="15" cm="1">
        <f t="array" ref="AL10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6" s="15" t="str">
        <f>IF(Table6[[#This Row],[FT/WE]]=2,"",Table6[[#This Row],[Name]]&amp;Table6[[#This Row],[Tag]])</f>
        <v/>
      </c>
      <c r="AN1006" s="117"/>
      <c r="AP1006" s="14" t="str">
        <f t="shared" si="32"/>
        <v/>
      </c>
      <c r="AQ1006" s="14" t="str">
        <f t="shared" si="33"/>
        <v/>
      </c>
    </row>
    <row r="1007" spans="1:43" ht="14.5">
      <c r="A1007" s="117"/>
      <c r="B1007" s="201"/>
      <c r="C1007" s="209"/>
      <c r="D1007" s="210"/>
      <c r="E1007" s="131"/>
      <c r="F1007" s="132"/>
      <c r="G1007" s="131"/>
      <c r="H1007" s="117"/>
      <c r="I1007" s="201"/>
      <c r="J1007" s="201"/>
      <c r="K1007" s="202"/>
      <c r="L1007" s="202"/>
      <c r="M1007" s="202"/>
      <c r="N1007" s="201"/>
      <c r="O1007" s="201"/>
      <c r="P1007" s="202"/>
      <c r="Q1007" s="202"/>
      <c r="R1007" s="207"/>
      <c r="S1007" s="204" t="e">
        <f>_xlfn.LET(
_xlpm.ausLJ,_xlfn.XLOOKUP(MitarbeiterFTE[[#This Row],[Name]]&amp;"|"&amp;MitarbeiterFTE[[#This Row],[Jahr]]&amp;"|"&amp;MitarbeiterFTE[[#This Row],[Monat]],#REF!,#REF!,"not found",0,1),
IF(_xlpm.ausLJ="not found","input missing",_xlpm.ausLJ))</f>
        <v>#REF!</v>
      </c>
      <c r="T1007" s="204" t="e">
        <f>_xlfn.LET(
_xlpm.ausLJ,_xlfn.XLOOKUP(MitarbeiterFTE[[#This Row],[Name]]&amp;"|"&amp;MitarbeiterFTE[[#This Row],[Jahr]]&amp;"|"&amp;MitarbeiterFTE[[#This Row],[Monat]],#REF!,#REF!,"not found",0,1),
IF(_xlpm.ausLJ="not found","input missing",_xlpm.ausLJ))</f>
        <v>#REF!</v>
      </c>
      <c r="U1007" s="205"/>
      <c r="V1007" s="40" t="str" cm="1">
        <f t="array" ref="V10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7" s="15" t="str">
        <f>_xlfn.LET(_xlpm.var,MitarbeiterFTE[[#This Row],[Name]]&amp;"|"&amp;MitarbeiterFTE[[#This Row],[Vorhaben]]&amp;"|"&amp;MitarbeiterFTE[[#This Row],[Monat]]&amp;"|"&amp;MitarbeiterFTE[[#This Row],[Jahr]], IF(_xlpm.var="|||","input missing",_xlpm.var))</f>
        <v>input missing</v>
      </c>
      <c r="AB1007" s="15" t="e">
        <f>_xlfn.LET(
_xlpm.start,DATE(MitarbeiterFTE[[#This Row],[Jahr]],MitarbeiterFTE[[#This Row],[Monat]],1),
_xlpm.end,EOMONTH(_xlpm.start,0),
NETWORKDAYS(_xlpm.start,_xlpm.end))</f>
        <v>#NUM!</v>
      </c>
      <c r="AC1007" s="318" t="e">
        <f>MitarbeiterFTE[[#This Row],[BWD]]-MitarbeiterFTE[[#This Row],[Sum Abwesend]]</f>
        <v>#NUM!</v>
      </c>
      <c r="AD1007" s="318">
        <f>SUMIFS(MitarbeiterFTE[BWD],MitarbeiterFTE[Jahr],MitarbeiterFTE[[#This Row],[Jahr]],MitarbeiterFTE[Name],MitarbeiterFTE[[#This Row],[Name]])</f>
        <v>0</v>
      </c>
      <c r="AE1007" s="318">
        <f>SUMIFS(MitarbeiterFTE[NWD],MitarbeiterFTE[Jahr],MitarbeiterFTE[[#This Row],[Jahr]],MitarbeiterFTE[Name],MitarbeiterFTE[[#This Row],[Name]])</f>
        <v>0</v>
      </c>
      <c r="AF1007" s="15" t="str">
        <f>IF(MitarbeiterFTE[[#This Row],[HS]]="ja",2,IF(MitarbeiterFTE[[#This Row],[Tech]]="ja",1,IF(MitarbeiterFTE[[#This Row],[Sonst]]="ja",0,"input missing")))</f>
        <v>input missing</v>
      </c>
      <c r="AG1007" s="130"/>
      <c r="AH1007" s="117"/>
      <c r="AI1007" s="408"/>
      <c r="AJ1007" s="202"/>
      <c r="AK1007" s="412"/>
      <c r="AL1007" s="15" cm="1">
        <f t="array" ref="AL10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7" s="15" t="str">
        <f>IF(Table6[[#This Row],[FT/WE]]=2,"",Table6[[#This Row],[Name]]&amp;Table6[[#This Row],[Tag]])</f>
        <v/>
      </c>
      <c r="AN1007" s="117"/>
      <c r="AP1007" s="14" t="str">
        <f t="shared" si="32"/>
        <v/>
      </c>
      <c r="AQ1007" s="14" t="str">
        <f t="shared" si="33"/>
        <v/>
      </c>
    </row>
    <row r="1008" spans="1:43" ht="14.5">
      <c r="A1008" s="117"/>
      <c r="B1008" s="201"/>
      <c r="C1008" s="209"/>
      <c r="D1008" s="210"/>
      <c r="E1008" s="131"/>
      <c r="F1008" s="132"/>
      <c r="G1008" s="131"/>
      <c r="H1008" s="117"/>
      <c r="I1008" s="201"/>
      <c r="J1008" s="201"/>
      <c r="K1008" s="202"/>
      <c r="L1008" s="202"/>
      <c r="M1008" s="202"/>
      <c r="N1008" s="201"/>
      <c r="O1008" s="201"/>
      <c r="P1008" s="202"/>
      <c r="Q1008" s="202"/>
      <c r="R1008" s="207"/>
      <c r="S1008" s="204" t="e">
        <f>_xlfn.LET(
_xlpm.ausLJ,_xlfn.XLOOKUP(MitarbeiterFTE[[#This Row],[Name]]&amp;"|"&amp;MitarbeiterFTE[[#This Row],[Jahr]]&amp;"|"&amp;MitarbeiterFTE[[#This Row],[Monat]],#REF!,#REF!,"not found",0,1),
IF(_xlpm.ausLJ="not found","input missing",_xlpm.ausLJ))</f>
        <v>#REF!</v>
      </c>
      <c r="T1008" s="204" t="e">
        <f>_xlfn.LET(
_xlpm.ausLJ,_xlfn.XLOOKUP(MitarbeiterFTE[[#This Row],[Name]]&amp;"|"&amp;MitarbeiterFTE[[#This Row],[Jahr]]&amp;"|"&amp;MitarbeiterFTE[[#This Row],[Monat]],#REF!,#REF!,"not found",0,1),
IF(_xlpm.ausLJ="not found","input missing",_xlpm.ausLJ))</f>
        <v>#REF!</v>
      </c>
      <c r="U1008" s="205"/>
      <c r="V1008" s="40" t="str" cm="1">
        <f t="array" ref="V10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8" s="15" t="str">
        <f>_xlfn.LET(_xlpm.var,MitarbeiterFTE[[#This Row],[Name]]&amp;"|"&amp;MitarbeiterFTE[[#This Row],[Vorhaben]]&amp;"|"&amp;MitarbeiterFTE[[#This Row],[Monat]]&amp;"|"&amp;MitarbeiterFTE[[#This Row],[Jahr]], IF(_xlpm.var="|||","input missing",_xlpm.var))</f>
        <v>input missing</v>
      </c>
      <c r="AB1008" s="15" t="e">
        <f>_xlfn.LET(
_xlpm.start,DATE(MitarbeiterFTE[[#This Row],[Jahr]],MitarbeiterFTE[[#This Row],[Monat]],1),
_xlpm.end,EOMONTH(_xlpm.start,0),
NETWORKDAYS(_xlpm.start,_xlpm.end))</f>
        <v>#NUM!</v>
      </c>
      <c r="AC1008" s="318" t="e">
        <f>MitarbeiterFTE[[#This Row],[BWD]]-MitarbeiterFTE[[#This Row],[Sum Abwesend]]</f>
        <v>#NUM!</v>
      </c>
      <c r="AD1008" s="318">
        <f>SUMIFS(MitarbeiterFTE[BWD],MitarbeiterFTE[Jahr],MitarbeiterFTE[[#This Row],[Jahr]],MitarbeiterFTE[Name],MitarbeiterFTE[[#This Row],[Name]])</f>
        <v>0</v>
      </c>
      <c r="AE1008" s="318">
        <f>SUMIFS(MitarbeiterFTE[NWD],MitarbeiterFTE[Jahr],MitarbeiterFTE[[#This Row],[Jahr]],MitarbeiterFTE[Name],MitarbeiterFTE[[#This Row],[Name]])</f>
        <v>0</v>
      </c>
      <c r="AF1008" s="15" t="str">
        <f>IF(MitarbeiterFTE[[#This Row],[HS]]="ja",2,IF(MitarbeiterFTE[[#This Row],[Tech]]="ja",1,IF(MitarbeiterFTE[[#This Row],[Sonst]]="ja",0,"input missing")))</f>
        <v>input missing</v>
      </c>
      <c r="AG1008" s="130"/>
      <c r="AH1008" s="117"/>
      <c r="AI1008" s="408"/>
      <c r="AJ1008" s="202"/>
      <c r="AK1008" s="412"/>
      <c r="AL1008" s="15" cm="1">
        <f t="array" ref="AL10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8" s="15" t="str">
        <f>IF(Table6[[#This Row],[FT/WE]]=2,"",Table6[[#This Row],[Name]]&amp;Table6[[#This Row],[Tag]])</f>
        <v/>
      </c>
      <c r="AN1008" s="117"/>
      <c r="AP1008" s="14" t="str">
        <f t="shared" si="32"/>
        <v/>
      </c>
      <c r="AQ1008" s="14" t="str">
        <f t="shared" si="33"/>
        <v/>
      </c>
    </row>
    <row r="1009" spans="1:43" ht="14.5">
      <c r="A1009" s="117"/>
      <c r="B1009" s="201"/>
      <c r="C1009" s="209"/>
      <c r="D1009" s="210"/>
      <c r="E1009" s="131"/>
      <c r="F1009" s="132"/>
      <c r="G1009" s="131"/>
      <c r="H1009" s="117"/>
      <c r="I1009" s="201"/>
      <c r="J1009" s="201"/>
      <c r="K1009" s="202"/>
      <c r="L1009" s="202"/>
      <c r="M1009" s="202"/>
      <c r="N1009" s="201"/>
      <c r="O1009" s="201"/>
      <c r="P1009" s="202"/>
      <c r="Q1009" s="202"/>
      <c r="R1009" s="207"/>
      <c r="S1009" s="204" t="e">
        <f>_xlfn.LET(
_xlpm.ausLJ,_xlfn.XLOOKUP(MitarbeiterFTE[[#This Row],[Name]]&amp;"|"&amp;MitarbeiterFTE[[#This Row],[Jahr]]&amp;"|"&amp;MitarbeiterFTE[[#This Row],[Monat]],#REF!,#REF!,"not found",0,1),
IF(_xlpm.ausLJ="not found","input missing",_xlpm.ausLJ))</f>
        <v>#REF!</v>
      </c>
      <c r="T1009" s="204" t="e">
        <f>_xlfn.LET(
_xlpm.ausLJ,_xlfn.XLOOKUP(MitarbeiterFTE[[#This Row],[Name]]&amp;"|"&amp;MitarbeiterFTE[[#This Row],[Jahr]]&amp;"|"&amp;MitarbeiterFTE[[#This Row],[Monat]],#REF!,#REF!,"not found",0,1),
IF(_xlpm.ausLJ="not found","input missing",_xlpm.ausLJ))</f>
        <v>#REF!</v>
      </c>
      <c r="U1009" s="205"/>
      <c r="V1009" s="40" t="str" cm="1">
        <f t="array" ref="V10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09" s="15" t="str">
        <f>_xlfn.LET(_xlpm.var,MitarbeiterFTE[[#This Row],[Name]]&amp;"|"&amp;MitarbeiterFTE[[#This Row],[Vorhaben]]&amp;"|"&amp;MitarbeiterFTE[[#This Row],[Monat]]&amp;"|"&amp;MitarbeiterFTE[[#This Row],[Jahr]], IF(_xlpm.var="|||","input missing",_xlpm.var))</f>
        <v>input missing</v>
      </c>
      <c r="AB1009" s="15" t="e">
        <f>_xlfn.LET(
_xlpm.start,DATE(MitarbeiterFTE[[#This Row],[Jahr]],MitarbeiterFTE[[#This Row],[Monat]],1),
_xlpm.end,EOMONTH(_xlpm.start,0),
NETWORKDAYS(_xlpm.start,_xlpm.end))</f>
        <v>#NUM!</v>
      </c>
      <c r="AC1009" s="318" t="e">
        <f>MitarbeiterFTE[[#This Row],[BWD]]-MitarbeiterFTE[[#This Row],[Sum Abwesend]]</f>
        <v>#NUM!</v>
      </c>
      <c r="AD1009" s="318">
        <f>SUMIFS(MitarbeiterFTE[BWD],MitarbeiterFTE[Jahr],MitarbeiterFTE[[#This Row],[Jahr]],MitarbeiterFTE[Name],MitarbeiterFTE[[#This Row],[Name]])</f>
        <v>0</v>
      </c>
      <c r="AE1009" s="318">
        <f>SUMIFS(MitarbeiterFTE[NWD],MitarbeiterFTE[Jahr],MitarbeiterFTE[[#This Row],[Jahr]],MitarbeiterFTE[Name],MitarbeiterFTE[[#This Row],[Name]])</f>
        <v>0</v>
      </c>
      <c r="AF1009" s="15" t="str">
        <f>IF(MitarbeiterFTE[[#This Row],[HS]]="ja",2,IF(MitarbeiterFTE[[#This Row],[Tech]]="ja",1,IF(MitarbeiterFTE[[#This Row],[Sonst]]="ja",0,"input missing")))</f>
        <v>input missing</v>
      </c>
      <c r="AG1009" s="130"/>
      <c r="AH1009" s="117"/>
      <c r="AI1009" s="408"/>
      <c r="AJ1009" s="202"/>
      <c r="AK1009" s="412"/>
      <c r="AL1009" s="15" cm="1">
        <f t="array" ref="AL10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09" s="15" t="str">
        <f>IF(Table6[[#This Row],[FT/WE]]=2,"",Table6[[#This Row],[Name]]&amp;Table6[[#This Row],[Tag]])</f>
        <v/>
      </c>
      <c r="AN1009" s="117"/>
      <c r="AP1009" s="14" t="str">
        <f t="shared" si="32"/>
        <v/>
      </c>
      <c r="AQ1009" s="14" t="str">
        <f t="shared" si="33"/>
        <v/>
      </c>
    </row>
    <row r="1010" spans="1:43" ht="14.5">
      <c r="A1010" s="117"/>
      <c r="B1010" s="201"/>
      <c r="C1010" s="209"/>
      <c r="D1010" s="210"/>
      <c r="E1010" s="131"/>
      <c r="F1010" s="132"/>
      <c r="G1010" s="131"/>
      <c r="H1010" s="117"/>
      <c r="I1010" s="201"/>
      <c r="J1010" s="201"/>
      <c r="K1010" s="202"/>
      <c r="L1010" s="202"/>
      <c r="M1010" s="202"/>
      <c r="N1010" s="201"/>
      <c r="O1010" s="201"/>
      <c r="P1010" s="202"/>
      <c r="Q1010" s="202"/>
      <c r="R1010" s="207"/>
      <c r="S1010" s="204" t="e">
        <f>_xlfn.LET(
_xlpm.ausLJ,_xlfn.XLOOKUP(MitarbeiterFTE[[#This Row],[Name]]&amp;"|"&amp;MitarbeiterFTE[[#This Row],[Jahr]]&amp;"|"&amp;MitarbeiterFTE[[#This Row],[Monat]],#REF!,#REF!,"not found",0,1),
IF(_xlpm.ausLJ="not found","input missing",_xlpm.ausLJ))</f>
        <v>#REF!</v>
      </c>
      <c r="T1010" s="204" t="e">
        <f>_xlfn.LET(
_xlpm.ausLJ,_xlfn.XLOOKUP(MitarbeiterFTE[[#This Row],[Name]]&amp;"|"&amp;MitarbeiterFTE[[#This Row],[Jahr]]&amp;"|"&amp;MitarbeiterFTE[[#This Row],[Monat]],#REF!,#REF!,"not found",0,1),
IF(_xlpm.ausLJ="not found","input missing",_xlpm.ausLJ))</f>
        <v>#REF!</v>
      </c>
      <c r="U1010" s="205"/>
      <c r="V1010" s="40" t="str" cm="1">
        <f t="array" ref="V10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0" s="15" t="str">
        <f>_xlfn.LET(_xlpm.var,MitarbeiterFTE[[#This Row],[Name]]&amp;"|"&amp;MitarbeiterFTE[[#This Row],[Vorhaben]]&amp;"|"&amp;MitarbeiterFTE[[#This Row],[Monat]]&amp;"|"&amp;MitarbeiterFTE[[#This Row],[Jahr]], IF(_xlpm.var="|||","input missing",_xlpm.var))</f>
        <v>input missing</v>
      </c>
      <c r="AB1010" s="15" t="e">
        <f>_xlfn.LET(
_xlpm.start,DATE(MitarbeiterFTE[[#This Row],[Jahr]],MitarbeiterFTE[[#This Row],[Monat]],1),
_xlpm.end,EOMONTH(_xlpm.start,0),
NETWORKDAYS(_xlpm.start,_xlpm.end))</f>
        <v>#NUM!</v>
      </c>
      <c r="AC1010" s="318" t="e">
        <f>MitarbeiterFTE[[#This Row],[BWD]]-MitarbeiterFTE[[#This Row],[Sum Abwesend]]</f>
        <v>#NUM!</v>
      </c>
      <c r="AD1010" s="318">
        <f>SUMIFS(MitarbeiterFTE[BWD],MitarbeiterFTE[Jahr],MitarbeiterFTE[[#This Row],[Jahr]],MitarbeiterFTE[Name],MitarbeiterFTE[[#This Row],[Name]])</f>
        <v>0</v>
      </c>
      <c r="AE1010" s="318">
        <f>SUMIFS(MitarbeiterFTE[NWD],MitarbeiterFTE[Jahr],MitarbeiterFTE[[#This Row],[Jahr]],MitarbeiterFTE[Name],MitarbeiterFTE[[#This Row],[Name]])</f>
        <v>0</v>
      </c>
      <c r="AF1010" s="15" t="str">
        <f>IF(MitarbeiterFTE[[#This Row],[HS]]="ja",2,IF(MitarbeiterFTE[[#This Row],[Tech]]="ja",1,IF(MitarbeiterFTE[[#This Row],[Sonst]]="ja",0,"input missing")))</f>
        <v>input missing</v>
      </c>
      <c r="AG1010" s="130"/>
      <c r="AH1010" s="117"/>
      <c r="AI1010" s="408"/>
      <c r="AJ1010" s="202"/>
      <c r="AK1010" s="412"/>
      <c r="AL1010" s="15" cm="1">
        <f t="array" ref="AL10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0" s="15" t="str">
        <f>IF(Table6[[#This Row],[FT/WE]]=2,"",Table6[[#This Row],[Name]]&amp;Table6[[#This Row],[Tag]])</f>
        <v/>
      </c>
      <c r="AN1010" s="117"/>
      <c r="AP1010" s="14" t="str">
        <f t="shared" si="32"/>
        <v/>
      </c>
      <c r="AQ1010" s="14" t="str">
        <f t="shared" si="33"/>
        <v/>
      </c>
    </row>
    <row r="1011" spans="1:43" ht="14.5">
      <c r="A1011" s="117"/>
      <c r="B1011" s="201"/>
      <c r="C1011" s="209"/>
      <c r="D1011" s="210"/>
      <c r="E1011" s="131"/>
      <c r="F1011" s="132"/>
      <c r="G1011" s="131"/>
      <c r="H1011" s="117"/>
      <c r="I1011" s="201"/>
      <c r="J1011" s="201"/>
      <c r="K1011" s="202"/>
      <c r="L1011" s="202"/>
      <c r="M1011" s="202"/>
      <c r="N1011" s="201"/>
      <c r="O1011" s="201"/>
      <c r="P1011" s="202"/>
      <c r="Q1011" s="202"/>
      <c r="R1011" s="207"/>
      <c r="S1011" s="204" t="e">
        <f>_xlfn.LET(
_xlpm.ausLJ,_xlfn.XLOOKUP(MitarbeiterFTE[[#This Row],[Name]]&amp;"|"&amp;MitarbeiterFTE[[#This Row],[Jahr]]&amp;"|"&amp;MitarbeiterFTE[[#This Row],[Monat]],#REF!,#REF!,"not found",0,1),
IF(_xlpm.ausLJ="not found","input missing",_xlpm.ausLJ))</f>
        <v>#REF!</v>
      </c>
      <c r="T1011" s="204" t="e">
        <f>_xlfn.LET(
_xlpm.ausLJ,_xlfn.XLOOKUP(MitarbeiterFTE[[#This Row],[Name]]&amp;"|"&amp;MitarbeiterFTE[[#This Row],[Jahr]]&amp;"|"&amp;MitarbeiterFTE[[#This Row],[Monat]],#REF!,#REF!,"not found",0,1),
IF(_xlpm.ausLJ="not found","input missing",_xlpm.ausLJ))</f>
        <v>#REF!</v>
      </c>
      <c r="U1011" s="205"/>
      <c r="V1011" s="40" t="str" cm="1">
        <f t="array" ref="V10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1" s="15" t="str">
        <f>_xlfn.LET(_xlpm.var,MitarbeiterFTE[[#This Row],[Name]]&amp;"|"&amp;MitarbeiterFTE[[#This Row],[Vorhaben]]&amp;"|"&amp;MitarbeiterFTE[[#This Row],[Monat]]&amp;"|"&amp;MitarbeiterFTE[[#This Row],[Jahr]], IF(_xlpm.var="|||","input missing",_xlpm.var))</f>
        <v>input missing</v>
      </c>
      <c r="AB1011" s="15" t="e">
        <f>_xlfn.LET(
_xlpm.start,DATE(MitarbeiterFTE[[#This Row],[Jahr]],MitarbeiterFTE[[#This Row],[Monat]],1),
_xlpm.end,EOMONTH(_xlpm.start,0),
NETWORKDAYS(_xlpm.start,_xlpm.end))</f>
        <v>#NUM!</v>
      </c>
      <c r="AC1011" s="318" t="e">
        <f>MitarbeiterFTE[[#This Row],[BWD]]-MitarbeiterFTE[[#This Row],[Sum Abwesend]]</f>
        <v>#NUM!</v>
      </c>
      <c r="AD1011" s="318">
        <f>SUMIFS(MitarbeiterFTE[BWD],MitarbeiterFTE[Jahr],MitarbeiterFTE[[#This Row],[Jahr]],MitarbeiterFTE[Name],MitarbeiterFTE[[#This Row],[Name]])</f>
        <v>0</v>
      </c>
      <c r="AE1011" s="318">
        <f>SUMIFS(MitarbeiterFTE[NWD],MitarbeiterFTE[Jahr],MitarbeiterFTE[[#This Row],[Jahr]],MitarbeiterFTE[Name],MitarbeiterFTE[[#This Row],[Name]])</f>
        <v>0</v>
      </c>
      <c r="AF1011" s="15" t="str">
        <f>IF(MitarbeiterFTE[[#This Row],[HS]]="ja",2,IF(MitarbeiterFTE[[#This Row],[Tech]]="ja",1,IF(MitarbeiterFTE[[#This Row],[Sonst]]="ja",0,"input missing")))</f>
        <v>input missing</v>
      </c>
      <c r="AG1011" s="130"/>
      <c r="AH1011" s="117"/>
      <c r="AI1011" s="408"/>
      <c r="AJ1011" s="202"/>
      <c r="AK1011" s="412"/>
      <c r="AL1011" s="15" cm="1">
        <f t="array" ref="AL10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1" s="15" t="str">
        <f>IF(Table6[[#This Row],[FT/WE]]=2,"",Table6[[#This Row],[Name]]&amp;Table6[[#This Row],[Tag]])</f>
        <v/>
      </c>
      <c r="AN1011" s="117"/>
      <c r="AP1011" s="14" t="str">
        <f t="shared" si="32"/>
        <v/>
      </c>
      <c r="AQ1011" s="14" t="str">
        <f t="shared" si="33"/>
        <v/>
      </c>
    </row>
    <row r="1012" spans="1:43" ht="14.5">
      <c r="A1012" s="117"/>
      <c r="B1012" s="201"/>
      <c r="C1012" s="209"/>
      <c r="D1012" s="210"/>
      <c r="E1012" s="131"/>
      <c r="F1012" s="132"/>
      <c r="G1012" s="131"/>
      <c r="H1012" s="117"/>
      <c r="I1012" s="201"/>
      <c r="J1012" s="201"/>
      <c r="K1012" s="202"/>
      <c r="L1012" s="202"/>
      <c r="M1012" s="202"/>
      <c r="N1012" s="201"/>
      <c r="O1012" s="201"/>
      <c r="P1012" s="202"/>
      <c r="Q1012" s="202"/>
      <c r="R1012" s="207"/>
      <c r="S1012" s="204" t="e">
        <f>_xlfn.LET(
_xlpm.ausLJ,_xlfn.XLOOKUP(MitarbeiterFTE[[#This Row],[Name]]&amp;"|"&amp;MitarbeiterFTE[[#This Row],[Jahr]]&amp;"|"&amp;MitarbeiterFTE[[#This Row],[Monat]],#REF!,#REF!,"not found",0,1),
IF(_xlpm.ausLJ="not found","input missing",_xlpm.ausLJ))</f>
        <v>#REF!</v>
      </c>
      <c r="T1012" s="204" t="e">
        <f>_xlfn.LET(
_xlpm.ausLJ,_xlfn.XLOOKUP(MitarbeiterFTE[[#This Row],[Name]]&amp;"|"&amp;MitarbeiterFTE[[#This Row],[Jahr]]&amp;"|"&amp;MitarbeiterFTE[[#This Row],[Monat]],#REF!,#REF!,"not found",0,1),
IF(_xlpm.ausLJ="not found","input missing",_xlpm.ausLJ))</f>
        <v>#REF!</v>
      </c>
      <c r="U1012" s="205"/>
      <c r="V1012" s="40" t="str" cm="1">
        <f t="array" ref="V10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2" s="15" t="str">
        <f>_xlfn.LET(_xlpm.var,MitarbeiterFTE[[#This Row],[Name]]&amp;"|"&amp;MitarbeiterFTE[[#This Row],[Vorhaben]]&amp;"|"&amp;MitarbeiterFTE[[#This Row],[Monat]]&amp;"|"&amp;MitarbeiterFTE[[#This Row],[Jahr]], IF(_xlpm.var="|||","input missing",_xlpm.var))</f>
        <v>input missing</v>
      </c>
      <c r="AB1012" s="15" t="e">
        <f>_xlfn.LET(
_xlpm.start,DATE(MitarbeiterFTE[[#This Row],[Jahr]],MitarbeiterFTE[[#This Row],[Monat]],1),
_xlpm.end,EOMONTH(_xlpm.start,0),
NETWORKDAYS(_xlpm.start,_xlpm.end))</f>
        <v>#NUM!</v>
      </c>
      <c r="AC1012" s="318" t="e">
        <f>MitarbeiterFTE[[#This Row],[BWD]]-MitarbeiterFTE[[#This Row],[Sum Abwesend]]</f>
        <v>#NUM!</v>
      </c>
      <c r="AD1012" s="318">
        <f>SUMIFS(MitarbeiterFTE[BWD],MitarbeiterFTE[Jahr],MitarbeiterFTE[[#This Row],[Jahr]],MitarbeiterFTE[Name],MitarbeiterFTE[[#This Row],[Name]])</f>
        <v>0</v>
      </c>
      <c r="AE1012" s="318">
        <f>SUMIFS(MitarbeiterFTE[NWD],MitarbeiterFTE[Jahr],MitarbeiterFTE[[#This Row],[Jahr]],MitarbeiterFTE[Name],MitarbeiterFTE[[#This Row],[Name]])</f>
        <v>0</v>
      </c>
      <c r="AF1012" s="15" t="str">
        <f>IF(MitarbeiterFTE[[#This Row],[HS]]="ja",2,IF(MitarbeiterFTE[[#This Row],[Tech]]="ja",1,IF(MitarbeiterFTE[[#This Row],[Sonst]]="ja",0,"input missing")))</f>
        <v>input missing</v>
      </c>
      <c r="AG1012" s="130"/>
      <c r="AH1012" s="117"/>
      <c r="AI1012" s="408"/>
      <c r="AJ1012" s="202"/>
      <c r="AK1012" s="412"/>
      <c r="AL1012" s="15" cm="1">
        <f t="array" ref="AL10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2" s="15" t="str">
        <f>IF(Table6[[#This Row],[FT/WE]]=2,"",Table6[[#This Row],[Name]]&amp;Table6[[#This Row],[Tag]])</f>
        <v/>
      </c>
      <c r="AN1012" s="117"/>
      <c r="AP1012" s="14" t="str">
        <f t="shared" si="32"/>
        <v/>
      </c>
      <c r="AQ1012" s="14" t="str">
        <f t="shared" si="33"/>
        <v/>
      </c>
    </row>
    <row r="1013" spans="1:43" ht="14.5">
      <c r="A1013" s="117"/>
      <c r="B1013" s="201"/>
      <c r="C1013" s="209"/>
      <c r="D1013" s="210"/>
      <c r="E1013" s="131"/>
      <c r="F1013" s="132"/>
      <c r="G1013" s="131"/>
      <c r="H1013" s="117"/>
      <c r="I1013" s="201"/>
      <c r="J1013" s="201"/>
      <c r="K1013" s="202"/>
      <c r="L1013" s="202"/>
      <c r="M1013" s="202"/>
      <c r="N1013" s="201"/>
      <c r="O1013" s="201"/>
      <c r="P1013" s="202"/>
      <c r="Q1013" s="202"/>
      <c r="R1013" s="207"/>
      <c r="S1013" s="204" t="e">
        <f>_xlfn.LET(
_xlpm.ausLJ,_xlfn.XLOOKUP(MitarbeiterFTE[[#This Row],[Name]]&amp;"|"&amp;MitarbeiterFTE[[#This Row],[Jahr]]&amp;"|"&amp;MitarbeiterFTE[[#This Row],[Monat]],#REF!,#REF!,"not found",0,1),
IF(_xlpm.ausLJ="not found","input missing",_xlpm.ausLJ))</f>
        <v>#REF!</v>
      </c>
      <c r="T1013" s="204" t="e">
        <f>_xlfn.LET(
_xlpm.ausLJ,_xlfn.XLOOKUP(MitarbeiterFTE[[#This Row],[Name]]&amp;"|"&amp;MitarbeiterFTE[[#This Row],[Jahr]]&amp;"|"&amp;MitarbeiterFTE[[#This Row],[Monat]],#REF!,#REF!,"not found",0,1),
IF(_xlpm.ausLJ="not found","input missing",_xlpm.ausLJ))</f>
        <v>#REF!</v>
      </c>
      <c r="U1013" s="205"/>
      <c r="V1013" s="40" t="str" cm="1">
        <f t="array" ref="V10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3" s="15" t="str">
        <f>_xlfn.LET(_xlpm.var,MitarbeiterFTE[[#This Row],[Name]]&amp;"|"&amp;MitarbeiterFTE[[#This Row],[Vorhaben]]&amp;"|"&amp;MitarbeiterFTE[[#This Row],[Monat]]&amp;"|"&amp;MitarbeiterFTE[[#This Row],[Jahr]], IF(_xlpm.var="|||","input missing",_xlpm.var))</f>
        <v>input missing</v>
      </c>
      <c r="AB1013" s="15" t="e">
        <f>_xlfn.LET(
_xlpm.start,DATE(MitarbeiterFTE[[#This Row],[Jahr]],MitarbeiterFTE[[#This Row],[Monat]],1),
_xlpm.end,EOMONTH(_xlpm.start,0),
NETWORKDAYS(_xlpm.start,_xlpm.end))</f>
        <v>#NUM!</v>
      </c>
      <c r="AC1013" s="318" t="e">
        <f>MitarbeiterFTE[[#This Row],[BWD]]-MitarbeiterFTE[[#This Row],[Sum Abwesend]]</f>
        <v>#NUM!</v>
      </c>
      <c r="AD1013" s="318">
        <f>SUMIFS(MitarbeiterFTE[BWD],MitarbeiterFTE[Jahr],MitarbeiterFTE[[#This Row],[Jahr]],MitarbeiterFTE[Name],MitarbeiterFTE[[#This Row],[Name]])</f>
        <v>0</v>
      </c>
      <c r="AE1013" s="318">
        <f>SUMIFS(MitarbeiterFTE[NWD],MitarbeiterFTE[Jahr],MitarbeiterFTE[[#This Row],[Jahr]],MitarbeiterFTE[Name],MitarbeiterFTE[[#This Row],[Name]])</f>
        <v>0</v>
      </c>
      <c r="AF1013" s="15" t="str">
        <f>IF(MitarbeiterFTE[[#This Row],[HS]]="ja",2,IF(MitarbeiterFTE[[#This Row],[Tech]]="ja",1,IF(MitarbeiterFTE[[#This Row],[Sonst]]="ja",0,"input missing")))</f>
        <v>input missing</v>
      </c>
      <c r="AG1013" s="130"/>
      <c r="AH1013" s="117"/>
      <c r="AI1013" s="408"/>
      <c r="AJ1013" s="202"/>
      <c r="AK1013" s="412"/>
      <c r="AL1013" s="15" cm="1">
        <f t="array" ref="AL10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3" s="15" t="str">
        <f>IF(Table6[[#This Row],[FT/WE]]=2,"",Table6[[#This Row],[Name]]&amp;Table6[[#This Row],[Tag]])</f>
        <v/>
      </c>
      <c r="AN1013" s="117"/>
      <c r="AP1013" s="14" t="str">
        <f t="shared" si="32"/>
        <v/>
      </c>
      <c r="AQ1013" s="14" t="str">
        <f t="shared" si="33"/>
        <v/>
      </c>
    </row>
    <row r="1014" spans="1:43" ht="14.5">
      <c r="A1014" s="117"/>
      <c r="B1014" s="201"/>
      <c r="C1014" s="209"/>
      <c r="D1014" s="210"/>
      <c r="E1014" s="131"/>
      <c r="F1014" s="132"/>
      <c r="G1014" s="131"/>
      <c r="H1014" s="117"/>
      <c r="I1014" s="201"/>
      <c r="J1014" s="201"/>
      <c r="K1014" s="202"/>
      <c r="L1014" s="202"/>
      <c r="M1014" s="202"/>
      <c r="N1014" s="201"/>
      <c r="O1014" s="201"/>
      <c r="P1014" s="202"/>
      <c r="Q1014" s="202"/>
      <c r="R1014" s="207"/>
      <c r="S1014" s="204" t="e">
        <f>_xlfn.LET(
_xlpm.ausLJ,_xlfn.XLOOKUP(MitarbeiterFTE[[#This Row],[Name]]&amp;"|"&amp;MitarbeiterFTE[[#This Row],[Jahr]]&amp;"|"&amp;MitarbeiterFTE[[#This Row],[Monat]],#REF!,#REF!,"not found",0,1),
IF(_xlpm.ausLJ="not found","input missing",_xlpm.ausLJ))</f>
        <v>#REF!</v>
      </c>
      <c r="T1014" s="204" t="e">
        <f>_xlfn.LET(
_xlpm.ausLJ,_xlfn.XLOOKUP(MitarbeiterFTE[[#This Row],[Name]]&amp;"|"&amp;MitarbeiterFTE[[#This Row],[Jahr]]&amp;"|"&amp;MitarbeiterFTE[[#This Row],[Monat]],#REF!,#REF!,"not found",0,1),
IF(_xlpm.ausLJ="not found","input missing",_xlpm.ausLJ))</f>
        <v>#REF!</v>
      </c>
      <c r="U1014" s="205"/>
      <c r="V1014" s="40" t="str" cm="1">
        <f t="array" ref="V10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4" s="15" t="str">
        <f>_xlfn.LET(_xlpm.var,MitarbeiterFTE[[#This Row],[Name]]&amp;"|"&amp;MitarbeiterFTE[[#This Row],[Vorhaben]]&amp;"|"&amp;MitarbeiterFTE[[#This Row],[Monat]]&amp;"|"&amp;MitarbeiterFTE[[#This Row],[Jahr]], IF(_xlpm.var="|||","input missing",_xlpm.var))</f>
        <v>input missing</v>
      </c>
      <c r="AB1014" s="15" t="e">
        <f>_xlfn.LET(
_xlpm.start,DATE(MitarbeiterFTE[[#This Row],[Jahr]],MitarbeiterFTE[[#This Row],[Monat]],1),
_xlpm.end,EOMONTH(_xlpm.start,0),
NETWORKDAYS(_xlpm.start,_xlpm.end))</f>
        <v>#NUM!</v>
      </c>
      <c r="AC1014" s="318" t="e">
        <f>MitarbeiterFTE[[#This Row],[BWD]]-MitarbeiterFTE[[#This Row],[Sum Abwesend]]</f>
        <v>#NUM!</v>
      </c>
      <c r="AD1014" s="318">
        <f>SUMIFS(MitarbeiterFTE[BWD],MitarbeiterFTE[Jahr],MitarbeiterFTE[[#This Row],[Jahr]],MitarbeiterFTE[Name],MitarbeiterFTE[[#This Row],[Name]])</f>
        <v>0</v>
      </c>
      <c r="AE1014" s="318">
        <f>SUMIFS(MitarbeiterFTE[NWD],MitarbeiterFTE[Jahr],MitarbeiterFTE[[#This Row],[Jahr]],MitarbeiterFTE[Name],MitarbeiterFTE[[#This Row],[Name]])</f>
        <v>0</v>
      </c>
      <c r="AF1014" s="15" t="str">
        <f>IF(MitarbeiterFTE[[#This Row],[HS]]="ja",2,IF(MitarbeiterFTE[[#This Row],[Tech]]="ja",1,IF(MitarbeiterFTE[[#This Row],[Sonst]]="ja",0,"input missing")))</f>
        <v>input missing</v>
      </c>
      <c r="AG1014" s="130"/>
      <c r="AH1014" s="117"/>
      <c r="AI1014" s="408"/>
      <c r="AJ1014" s="202"/>
      <c r="AK1014" s="412"/>
      <c r="AL1014" s="15" cm="1">
        <f t="array" ref="AL10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4" s="15" t="str">
        <f>IF(Table6[[#This Row],[FT/WE]]=2,"",Table6[[#This Row],[Name]]&amp;Table6[[#This Row],[Tag]])</f>
        <v/>
      </c>
      <c r="AN1014" s="117"/>
      <c r="AP1014" s="14" t="str">
        <f t="shared" si="32"/>
        <v/>
      </c>
      <c r="AQ1014" s="14" t="str">
        <f t="shared" si="33"/>
        <v/>
      </c>
    </row>
    <row r="1015" spans="1:43" ht="14.5">
      <c r="A1015" s="117"/>
      <c r="B1015" s="201"/>
      <c r="C1015" s="209"/>
      <c r="D1015" s="210"/>
      <c r="E1015" s="131"/>
      <c r="F1015" s="132"/>
      <c r="G1015" s="131"/>
      <c r="H1015" s="117"/>
      <c r="I1015" s="201"/>
      <c r="J1015" s="201"/>
      <c r="K1015" s="202"/>
      <c r="L1015" s="202"/>
      <c r="M1015" s="202"/>
      <c r="N1015" s="201"/>
      <c r="O1015" s="201"/>
      <c r="P1015" s="202"/>
      <c r="Q1015" s="202"/>
      <c r="R1015" s="207"/>
      <c r="S1015" s="204" t="e">
        <f>_xlfn.LET(
_xlpm.ausLJ,_xlfn.XLOOKUP(MitarbeiterFTE[[#This Row],[Name]]&amp;"|"&amp;MitarbeiterFTE[[#This Row],[Jahr]]&amp;"|"&amp;MitarbeiterFTE[[#This Row],[Monat]],#REF!,#REF!,"not found",0,1),
IF(_xlpm.ausLJ="not found","input missing",_xlpm.ausLJ))</f>
        <v>#REF!</v>
      </c>
      <c r="T1015" s="204" t="e">
        <f>_xlfn.LET(
_xlpm.ausLJ,_xlfn.XLOOKUP(MitarbeiterFTE[[#This Row],[Name]]&amp;"|"&amp;MitarbeiterFTE[[#This Row],[Jahr]]&amp;"|"&amp;MitarbeiterFTE[[#This Row],[Monat]],#REF!,#REF!,"not found",0,1),
IF(_xlpm.ausLJ="not found","input missing",_xlpm.ausLJ))</f>
        <v>#REF!</v>
      </c>
      <c r="U1015" s="205"/>
      <c r="V1015" s="40" t="str" cm="1">
        <f t="array" ref="V10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5" s="15" t="str">
        <f>_xlfn.LET(_xlpm.var,MitarbeiterFTE[[#This Row],[Name]]&amp;"|"&amp;MitarbeiterFTE[[#This Row],[Vorhaben]]&amp;"|"&amp;MitarbeiterFTE[[#This Row],[Monat]]&amp;"|"&amp;MitarbeiterFTE[[#This Row],[Jahr]], IF(_xlpm.var="|||","input missing",_xlpm.var))</f>
        <v>input missing</v>
      </c>
      <c r="AB1015" s="15" t="e">
        <f>_xlfn.LET(
_xlpm.start,DATE(MitarbeiterFTE[[#This Row],[Jahr]],MitarbeiterFTE[[#This Row],[Monat]],1),
_xlpm.end,EOMONTH(_xlpm.start,0),
NETWORKDAYS(_xlpm.start,_xlpm.end))</f>
        <v>#NUM!</v>
      </c>
      <c r="AC1015" s="318" t="e">
        <f>MitarbeiterFTE[[#This Row],[BWD]]-MitarbeiterFTE[[#This Row],[Sum Abwesend]]</f>
        <v>#NUM!</v>
      </c>
      <c r="AD1015" s="318">
        <f>SUMIFS(MitarbeiterFTE[BWD],MitarbeiterFTE[Jahr],MitarbeiterFTE[[#This Row],[Jahr]],MitarbeiterFTE[Name],MitarbeiterFTE[[#This Row],[Name]])</f>
        <v>0</v>
      </c>
      <c r="AE1015" s="318">
        <f>SUMIFS(MitarbeiterFTE[NWD],MitarbeiterFTE[Jahr],MitarbeiterFTE[[#This Row],[Jahr]],MitarbeiterFTE[Name],MitarbeiterFTE[[#This Row],[Name]])</f>
        <v>0</v>
      </c>
      <c r="AF1015" s="15" t="str">
        <f>IF(MitarbeiterFTE[[#This Row],[HS]]="ja",2,IF(MitarbeiterFTE[[#This Row],[Tech]]="ja",1,IF(MitarbeiterFTE[[#This Row],[Sonst]]="ja",0,"input missing")))</f>
        <v>input missing</v>
      </c>
      <c r="AG1015" s="130"/>
      <c r="AH1015" s="117"/>
      <c r="AI1015" s="408"/>
      <c r="AJ1015" s="202"/>
      <c r="AK1015" s="412"/>
      <c r="AL1015" s="15" cm="1">
        <f t="array" ref="AL10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5" s="15" t="str">
        <f>IF(Table6[[#This Row],[FT/WE]]=2,"",Table6[[#This Row],[Name]]&amp;Table6[[#This Row],[Tag]])</f>
        <v/>
      </c>
      <c r="AN1015" s="117"/>
      <c r="AP1015" s="14" t="str">
        <f t="shared" si="32"/>
        <v/>
      </c>
      <c r="AQ1015" s="14" t="str">
        <f t="shared" si="33"/>
        <v/>
      </c>
    </row>
    <row r="1016" spans="1:43" ht="14.5">
      <c r="A1016" s="117"/>
      <c r="B1016" s="201"/>
      <c r="C1016" s="209"/>
      <c r="D1016" s="210"/>
      <c r="E1016" s="131"/>
      <c r="F1016" s="132"/>
      <c r="G1016" s="131"/>
      <c r="H1016" s="117"/>
      <c r="I1016" s="201"/>
      <c r="J1016" s="201"/>
      <c r="K1016" s="202"/>
      <c r="L1016" s="202"/>
      <c r="M1016" s="202"/>
      <c r="N1016" s="201"/>
      <c r="O1016" s="201"/>
      <c r="P1016" s="202"/>
      <c r="Q1016" s="202"/>
      <c r="R1016" s="207"/>
      <c r="S1016" s="204" t="e">
        <f>_xlfn.LET(
_xlpm.ausLJ,_xlfn.XLOOKUP(MitarbeiterFTE[[#This Row],[Name]]&amp;"|"&amp;MitarbeiterFTE[[#This Row],[Jahr]]&amp;"|"&amp;MitarbeiterFTE[[#This Row],[Monat]],#REF!,#REF!,"not found",0,1),
IF(_xlpm.ausLJ="not found","input missing",_xlpm.ausLJ))</f>
        <v>#REF!</v>
      </c>
      <c r="T1016" s="204" t="e">
        <f>_xlfn.LET(
_xlpm.ausLJ,_xlfn.XLOOKUP(MitarbeiterFTE[[#This Row],[Name]]&amp;"|"&amp;MitarbeiterFTE[[#This Row],[Jahr]]&amp;"|"&amp;MitarbeiterFTE[[#This Row],[Monat]],#REF!,#REF!,"not found",0,1),
IF(_xlpm.ausLJ="not found","input missing",_xlpm.ausLJ))</f>
        <v>#REF!</v>
      </c>
      <c r="U1016" s="205"/>
      <c r="V1016" s="40" t="str" cm="1">
        <f t="array" ref="V10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6" s="15" t="str">
        <f>_xlfn.LET(_xlpm.var,MitarbeiterFTE[[#This Row],[Name]]&amp;"|"&amp;MitarbeiterFTE[[#This Row],[Vorhaben]]&amp;"|"&amp;MitarbeiterFTE[[#This Row],[Monat]]&amp;"|"&amp;MitarbeiterFTE[[#This Row],[Jahr]], IF(_xlpm.var="|||","input missing",_xlpm.var))</f>
        <v>input missing</v>
      </c>
      <c r="AB1016" s="15" t="e">
        <f>_xlfn.LET(
_xlpm.start,DATE(MitarbeiterFTE[[#This Row],[Jahr]],MitarbeiterFTE[[#This Row],[Monat]],1),
_xlpm.end,EOMONTH(_xlpm.start,0),
NETWORKDAYS(_xlpm.start,_xlpm.end))</f>
        <v>#NUM!</v>
      </c>
      <c r="AC1016" s="318" t="e">
        <f>MitarbeiterFTE[[#This Row],[BWD]]-MitarbeiterFTE[[#This Row],[Sum Abwesend]]</f>
        <v>#NUM!</v>
      </c>
      <c r="AD1016" s="318">
        <f>SUMIFS(MitarbeiterFTE[BWD],MitarbeiterFTE[Jahr],MitarbeiterFTE[[#This Row],[Jahr]],MitarbeiterFTE[Name],MitarbeiterFTE[[#This Row],[Name]])</f>
        <v>0</v>
      </c>
      <c r="AE1016" s="318">
        <f>SUMIFS(MitarbeiterFTE[NWD],MitarbeiterFTE[Jahr],MitarbeiterFTE[[#This Row],[Jahr]],MitarbeiterFTE[Name],MitarbeiterFTE[[#This Row],[Name]])</f>
        <v>0</v>
      </c>
      <c r="AF1016" s="15" t="str">
        <f>IF(MitarbeiterFTE[[#This Row],[HS]]="ja",2,IF(MitarbeiterFTE[[#This Row],[Tech]]="ja",1,IF(MitarbeiterFTE[[#This Row],[Sonst]]="ja",0,"input missing")))</f>
        <v>input missing</v>
      </c>
      <c r="AG1016" s="130"/>
      <c r="AH1016" s="117"/>
      <c r="AI1016" s="408"/>
      <c r="AJ1016" s="202"/>
      <c r="AK1016" s="412"/>
      <c r="AL1016" s="15" cm="1">
        <f t="array" ref="AL10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6" s="15" t="str">
        <f>IF(Table6[[#This Row],[FT/WE]]=2,"",Table6[[#This Row],[Name]]&amp;Table6[[#This Row],[Tag]])</f>
        <v/>
      </c>
      <c r="AN1016" s="117"/>
      <c r="AP1016" s="14" t="str">
        <f t="shared" si="32"/>
        <v/>
      </c>
      <c r="AQ1016" s="14" t="str">
        <f t="shared" si="33"/>
        <v/>
      </c>
    </row>
    <row r="1017" spans="1:43" ht="14.5">
      <c r="A1017" s="117"/>
      <c r="B1017" s="201"/>
      <c r="C1017" s="209"/>
      <c r="D1017" s="210"/>
      <c r="E1017" s="131"/>
      <c r="F1017" s="132"/>
      <c r="G1017" s="131"/>
      <c r="H1017" s="117"/>
      <c r="I1017" s="201"/>
      <c r="J1017" s="201"/>
      <c r="K1017" s="202"/>
      <c r="L1017" s="202"/>
      <c r="M1017" s="202"/>
      <c r="N1017" s="201"/>
      <c r="O1017" s="201"/>
      <c r="P1017" s="202"/>
      <c r="Q1017" s="202"/>
      <c r="R1017" s="207"/>
      <c r="S1017" s="204" t="e">
        <f>_xlfn.LET(
_xlpm.ausLJ,_xlfn.XLOOKUP(MitarbeiterFTE[[#This Row],[Name]]&amp;"|"&amp;MitarbeiterFTE[[#This Row],[Jahr]]&amp;"|"&amp;MitarbeiterFTE[[#This Row],[Monat]],#REF!,#REF!,"not found",0,1),
IF(_xlpm.ausLJ="not found","input missing",_xlpm.ausLJ))</f>
        <v>#REF!</v>
      </c>
      <c r="T1017" s="204" t="e">
        <f>_xlfn.LET(
_xlpm.ausLJ,_xlfn.XLOOKUP(MitarbeiterFTE[[#This Row],[Name]]&amp;"|"&amp;MitarbeiterFTE[[#This Row],[Jahr]]&amp;"|"&amp;MitarbeiterFTE[[#This Row],[Monat]],#REF!,#REF!,"not found",0,1),
IF(_xlpm.ausLJ="not found","input missing",_xlpm.ausLJ))</f>
        <v>#REF!</v>
      </c>
      <c r="U1017" s="205"/>
      <c r="V1017" s="40" t="str" cm="1">
        <f t="array" ref="V10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7" s="15" t="str">
        <f>_xlfn.LET(_xlpm.var,MitarbeiterFTE[[#This Row],[Name]]&amp;"|"&amp;MitarbeiterFTE[[#This Row],[Vorhaben]]&amp;"|"&amp;MitarbeiterFTE[[#This Row],[Monat]]&amp;"|"&amp;MitarbeiterFTE[[#This Row],[Jahr]], IF(_xlpm.var="|||","input missing",_xlpm.var))</f>
        <v>input missing</v>
      </c>
      <c r="AB1017" s="15" t="e">
        <f>_xlfn.LET(
_xlpm.start,DATE(MitarbeiterFTE[[#This Row],[Jahr]],MitarbeiterFTE[[#This Row],[Monat]],1),
_xlpm.end,EOMONTH(_xlpm.start,0),
NETWORKDAYS(_xlpm.start,_xlpm.end))</f>
        <v>#NUM!</v>
      </c>
      <c r="AC1017" s="318" t="e">
        <f>MitarbeiterFTE[[#This Row],[BWD]]-MitarbeiterFTE[[#This Row],[Sum Abwesend]]</f>
        <v>#NUM!</v>
      </c>
      <c r="AD1017" s="318">
        <f>SUMIFS(MitarbeiterFTE[BWD],MitarbeiterFTE[Jahr],MitarbeiterFTE[[#This Row],[Jahr]],MitarbeiterFTE[Name],MitarbeiterFTE[[#This Row],[Name]])</f>
        <v>0</v>
      </c>
      <c r="AE1017" s="318">
        <f>SUMIFS(MitarbeiterFTE[NWD],MitarbeiterFTE[Jahr],MitarbeiterFTE[[#This Row],[Jahr]],MitarbeiterFTE[Name],MitarbeiterFTE[[#This Row],[Name]])</f>
        <v>0</v>
      </c>
      <c r="AF1017" s="15" t="str">
        <f>IF(MitarbeiterFTE[[#This Row],[HS]]="ja",2,IF(MitarbeiterFTE[[#This Row],[Tech]]="ja",1,IF(MitarbeiterFTE[[#This Row],[Sonst]]="ja",0,"input missing")))</f>
        <v>input missing</v>
      </c>
      <c r="AG1017" s="130"/>
      <c r="AH1017" s="117"/>
      <c r="AI1017" s="408"/>
      <c r="AJ1017" s="202"/>
      <c r="AK1017" s="412"/>
      <c r="AL1017" s="15" cm="1">
        <f t="array" ref="AL10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7" s="15" t="str">
        <f>IF(Table6[[#This Row],[FT/WE]]=2,"",Table6[[#This Row],[Name]]&amp;Table6[[#This Row],[Tag]])</f>
        <v/>
      </c>
      <c r="AN1017" s="117"/>
      <c r="AP1017" s="14" t="str">
        <f t="shared" si="32"/>
        <v/>
      </c>
      <c r="AQ1017" s="14" t="str">
        <f t="shared" si="33"/>
        <v/>
      </c>
    </row>
    <row r="1018" spans="1:43" ht="14.5">
      <c r="A1018" s="117"/>
      <c r="B1018" s="201"/>
      <c r="C1018" s="209"/>
      <c r="D1018" s="210"/>
      <c r="E1018" s="131"/>
      <c r="F1018" s="132"/>
      <c r="G1018" s="131"/>
      <c r="H1018" s="117"/>
      <c r="I1018" s="201"/>
      <c r="J1018" s="201"/>
      <c r="K1018" s="202"/>
      <c r="L1018" s="202"/>
      <c r="M1018" s="202"/>
      <c r="N1018" s="201"/>
      <c r="O1018" s="201"/>
      <c r="P1018" s="202"/>
      <c r="Q1018" s="202"/>
      <c r="R1018" s="207"/>
      <c r="S1018" s="204" t="e">
        <f>_xlfn.LET(
_xlpm.ausLJ,_xlfn.XLOOKUP(MitarbeiterFTE[[#This Row],[Name]]&amp;"|"&amp;MitarbeiterFTE[[#This Row],[Jahr]]&amp;"|"&amp;MitarbeiterFTE[[#This Row],[Monat]],#REF!,#REF!,"not found",0,1),
IF(_xlpm.ausLJ="not found","input missing",_xlpm.ausLJ))</f>
        <v>#REF!</v>
      </c>
      <c r="T1018" s="204" t="e">
        <f>_xlfn.LET(
_xlpm.ausLJ,_xlfn.XLOOKUP(MitarbeiterFTE[[#This Row],[Name]]&amp;"|"&amp;MitarbeiterFTE[[#This Row],[Jahr]]&amp;"|"&amp;MitarbeiterFTE[[#This Row],[Monat]],#REF!,#REF!,"not found",0,1),
IF(_xlpm.ausLJ="not found","input missing",_xlpm.ausLJ))</f>
        <v>#REF!</v>
      </c>
      <c r="U1018" s="205"/>
      <c r="V1018" s="40" t="str" cm="1">
        <f t="array" ref="V10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8" s="15" t="str">
        <f>_xlfn.LET(_xlpm.var,MitarbeiterFTE[[#This Row],[Name]]&amp;"|"&amp;MitarbeiterFTE[[#This Row],[Vorhaben]]&amp;"|"&amp;MitarbeiterFTE[[#This Row],[Monat]]&amp;"|"&amp;MitarbeiterFTE[[#This Row],[Jahr]], IF(_xlpm.var="|||","input missing",_xlpm.var))</f>
        <v>input missing</v>
      </c>
      <c r="AB1018" s="15" t="e">
        <f>_xlfn.LET(
_xlpm.start,DATE(MitarbeiterFTE[[#This Row],[Jahr]],MitarbeiterFTE[[#This Row],[Monat]],1),
_xlpm.end,EOMONTH(_xlpm.start,0),
NETWORKDAYS(_xlpm.start,_xlpm.end))</f>
        <v>#NUM!</v>
      </c>
      <c r="AC1018" s="318" t="e">
        <f>MitarbeiterFTE[[#This Row],[BWD]]-MitarbeiterFTE[[#This Row],[Sum Abwesend]]</f>
        <v>#NUM!</v>
      </c>
      <c r="AD1018" s="318">
        <f>SUMIFS(MitarbeiterFTE[BWD],MitarbeiterFTE[Jahr],MitarbeiterFTE[[#This Row],[Jahr]],MitarbeiterFTE[Name],MitarbeiterFTE[[#This Row],[Name]])</f>
        <v>0</v>
      </c>
      <c r="AE1018" s="318">
        <f>SUMIFS(MitarbeiterFTE[NWD],MitarbeiterFTE[Jahr],MitarbeiterFTE[[#This Row],[Jahr]],MitarbeiterFTE[Name],MitarbeiterFTE[[#This Row],[Name]])</f>
        <v>0</v>
      </c>
      <c r="AF1018" s="15" t="str">
        <f>IF(MitarbeiterFTE[[#This Row],[HS]]="ja",2,IF(MitarbeiterFTE[[#This Row],[Tech]]="ja",1,IF(MitarbeiterFTE[[#This Row],[Sonst]]="ja",0,"input missing")))</f>
        <v>input missing</v>
      </c>
      <c r="AG1018" s="130"/>
      <c r="AH1018" s="117"/>
      <c r="AI1018" s="408"/>
      <c r="AJ1018" s="202"/>
      <c r="AK1018" s="412"/>
      <c r="AL1018" s="15" cm="1">
        <f t="array" ref="AL10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8" s="15" t="str">
        <f>IF(Table6[[#This Row],[FT/WE]]=2,"",Table6[[#This Row],[Name]]&amp;Table6[[#This Row],[Tag]])</f>
        <v/>
      </c>
      <c r="AN1018" s="117"/>
      <c r="AP1018" s="14" t="str">
        <f t="shared" si="32"/>
        <v/>
      </c>
      <c r="AQ1018" s="14" t="str">
        <f t="shared" si="33"/>
        <v/>
      </c>
    </row>
    <row r="1019" spans="1:43" ht="14.5">
      <c r="A1019" s="117"/>
      <c r="B1019" s="201"/>
      <c r="C1019" s="209"/>
      <c r="D1019" s="210"/>
      <c r="E1019" s="131"/>
      <c r="F1019" s="132"/>
      <c r="G1019" s="131"/>
      <c r="H1019" s="117"/>
      <c r="I1019" s="201"/>
      <c r="J1019" s="201"/>
      <c r="K1019" s="202"/>
      <c r="L1019" s="202"/>
      <c r="M1019" s="202"/>
      <c r="N1019" s="201"/>
      <c r="O1019" s="201"/>
      <c r="P1019" s="202"/>
      <c r="Q1019" s="202"/>
      <c r="R1019" s="207"/>
      <c r="S1019" s="204" t="e">
        <f>_xlfn.LET(
_xlpm.ausLJ,_xlfn.XLOOKUP(MitarbeiterFTE[[#This Row],[Name]]&amp;"|"&amp;MitarbeiterFTE[[#This Row],[Jahr]]&amp;"|"&amp;MitarbeiterFTE[[#This Row],[Monat]],#REF!,#REF!,"not found",0,1),
IF(_xlpm.ausLJ="not found","input missing",_xlpm.ausLJ))</f>
        <v>#REF!</v>
      </c>
      <c r="T1019" s="204" t="e">
        <f>_xlfn.LET(
_xlpm.ausLJ,_xlfn.XLOOKUP(MitarbeiterFTE[[#This Row],[Name]]&amp;"|"&amp;MitarbeiterFTE[[#This Row],[Jahr]]&amp;"|"&amp;MitarbeiterFTE[[#This Row],[Monat]],#REF!,#REF!,"not found",0,1),
IF(_xlpm.ausLJ="not found","input missing",_xlpm.ausLJ))</f>
        <v>#REF!</v>
      </c>
      <c r="U1019" s="205"/>
      <c r="V1019" s="40" t="str" cm="1">
        <f t="array" ref="V10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19" s="15" t="str">
        <f>_xlfn.LET(_xlpm.var,MitarbeiterFTE[[#This Row],[Name]]&amp;"|"&amp;MitarbeiterFTE[[#This Row],[Vorhaben]]&amp;"|"&amp;MitarbeiterFTE[[#This Row],[Monat]]&amp;"|"&amp;MitarbeiterFTE[[#This Row],[Jahr]], IF(_xlpm.var="|||","input missing",_xlpm.var))</f>
        <v>input missing</v>
      </c>
      <c r="AB1019" s="15" t="e">
        <f>_xlfn.LET(
_xlpm.start,DATE(MitarbeiterFTE[[#This Row],[Jahr]],MitarbeiterFTE[[#This Row],[Monat]],1),
_xlpm.end,EOMONTH(_xlpm.start,0),
NETWORKDAYS(_xlpm.start,_xlpm.end))</f>
        <v>#NUM!</v>
      </c>
      <c r="AC1019" s="318" t="e">
        <f>MitarbeiterFTE[[#This Row],[BWD]]-MitarbeiterFTE[[#This Row],[Sum Abwesend]]</f>
        <v>#NUM!</v>
      </c>
      <c r="AD1019" s="318">
        <f>SUMIFS(MitarbeiterFTE[BWD],MitarbeiterFTE[Jahr],MitarbeiterFTE[[#This Row],[Jahr]],MitarbeiterFTE[Name],MitarbeiterFTE[[#This Row],[Name]])</f>
        <v>0</v>
      </c>
      <c r="AE1019" s="318">
        <f>SUMIFS(MitarbeiterFTE[NWD],MitarbeiterFTE[Jahr],MitarbeiterFTE[[#This Row],[Jahr]],MitarbeiterFTE[Name],MitarbeiterFTE[[#This Row],[Name]])</f>
        <v>0</v>
      </c>
      <c r="AF1019" s="15" t="str">
        <f>IF(MitarbeiterFTE[[#This Row],[HS]]="ja",2,IF(MitarbeiterFTE[[#This Row],[Tech]]="ja",1,IF(MitarbeiterFTE[[#This Row],[Sonst]]="ja",0,"input missing")))</f>
        <v>input missing</v>
      </c>
      <c r="AG1019" s="130"/>
      <c r="AH1019" s="117"/>
      <c r="AI1019" s="408"/>
      <c r="AJ1019" s="202"/>
      <c r="AK1019" s="412"/>
      <c r="AL1019" s="15" cm="1">
        <f t="array" ref="AL10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19" s="15" t="str">
        <f>IF(Table6[[#This Row],[FT/WE]]=2,"",Table6[[#This Row],[Name]]&amp;Table6[[#This Row],[Tag]])</f>
        <v/>
      </c>
      <c r="AN1019" s="117"/>
      <c r="AP1019" s="14" t="str">
        <f t="shared" si="32"/>
        <v/>
      </c>
      <c r="AQ1019" s="14" t="str">
        <f t="shared" si="33"/>
        <v/>
      </c>
    </row>
    <row r="1020" spans="1:43" ht="14.5">
      <c r="A1020" s="117"/>
      <c r="B1020" s="201"/>
      <c r="C1020" s="209"/>
      <c r="D1020" s="210"/>
      <c r="E1020" s="131"/>
      <c r="F1020" s="132"/>
      <c r="G1020" s="131"/>
      <c r="H1020" s="117"/>
      <c r="I1020" s="201"/>
      <c r="J1020" s="201"/>
      <c r="K1020" s="202"/>
      <c r="L1020" s="202"/>
      <c r="M1020" s="202"/>
      <c r="N1020" s="201"/>
      <c r="O1020" s="201"/>
      <c r="P1020" s="202"/>
      <c r="Q1020" s="202"/>
      <c r="R1020" s="207"/>
      <c r="S1020" s="204" t="e">
        <f>_xlfn.LET(
_xlpm.ausLJ,_xlfn.XLOOKUP(MitarbeiterFTE[[#This Row],[Name]]&amp;"|"&amp;MitarbeiterFTE[[#This Row],[Jahr]]&amp;"|"&amp;MitarbeiterFTE[[#This Row],[Monat]],#REF!,#REF!,"not found",0,1),
IF(_xlpm.ausLJ="not found","input missing",_xlpm.ausLJ))</f>
        <v>#REF!</v>
      </c>
      <c r="T1020" s="204" t="e">
        <f>_xlfn.LET(
_xlpm.ausLJ,_xlfn.XLOOKUP(MitarbeiterFTE[[#This Row],[Name]]&amp;"|"&amp;MitarbeiterFTE[[#This Row],[Jahr]]&amp;"|"&amp;MitarbeiterFTE[[#This Row],[Monat]],#REF!,#REF!,"not found",0,1),
IF(_xlpm.ausLJ="not found","input missing",_xlpm.ausLJ))</f>
        <v>#REF!</v>
      </c>
      <c r="U1020" s="205"/>
      <c r="V1020" s="40" t="str" cm="1">
        <f t="array" ref="V10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0" s="15" t="str">
        <f>_xlfn.LET(_xlpm.var,MitarbeiterFTE[[#This Row],[Name]]&amp;"|"&amp;MitarbeiterFTE[[#This Row],[Vorhaben]]&amp;"|"&amp;MitarbeiterFTE[[#This Row],[Monat]]&amp;"|"&amp;MitarbeiterFTE[[#This Row],[Jahr]], IF(_xlpm.var="|||","input missing",_xlpm.var))</f>
        <v>input missing</v>
      </c>
      <c r="AB1020" s="15" t="e">
        <f>_xlfn.LET(
_xlpm.start,DATE(MitarbeiterFTE[[#This Row],[Jahr]],MitarbeiterFTE[[#This Row],[Monat]],1),
_xlpm.end,EOMONTH(_xlpm.start,0),
NETWORKDAYS(_xlpm.start,_xlpm.end))</f>
        <v>#NUM!</v>
      </c>
      <c r="AC1020" s="318" t="e">
        <f>MitarbeiterFTE[[#This Row],[BWD]]-MitarbeiterFTE[[#This Row],[Sum Abwesend]]</f>
        <v>#NUM!</v>
      </c>
      <c r="AD1020" s="318">
        <f>SUMIFS(MitarbeiterFTE[BWD],MitarbeiterFTE[Jahr],MitarbeiterFTE[[#This Row],[Jahr]],MitarbeiterFTE[Name],MitarbeiterFTE[[#This Row],[Name]])</f>
        <v>0</v>
      </c>
      <c r="AE1020" s="318">
        <f>SUMIFS(MitarbeiterFTE[NWD],MitarbeiterFTE[Jahr],MitarbeiterFTE[[#This Row],[Jahr]],MitarbeiterFTE[Name],MitarbeiterFTE[[#This Row],[Name]])</f>
        <v>0</v>
      </c>
      <c r="AF1020" s="15" t="str">
        <f>IF(MitarbeiterFTE[[#This Row],[HS]]="ja",2,IF(MitarbeiterFTE[[#This Row],[Tech]]="ja",1,IF(MitarbeiterFTE[[#This Row],[Sonst]]="ja",0,"input missing")))</f>
        <v>input missing</v>
      </c>
      <c r="AG1020" s="130"/>
      <c r="AH1020" s="117"/>
      <c r="AI1020" s="408"/>
      <c r="AJ1020" s="202"/>
      <c r="AK1020" s="412"/>
      <c r="AL1020" s="15" cm="1">
        <f t="array" ref="AL10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0" s="15" t="str">
        <f>IF(Table6[[#This Row],[FT/WE]]=2,"",Table6[[#This Row],[Name]]&amp;Table6[[#This Row],[Tag]])</f>
        <v/>
      </c>
      <c r="AN1020" s="117"/>
      <c r="AP1020" s="14" t="str">
        <f t="shared" si="32"/>
        <v/>
      </c>
      <c r="AQ1020" s="14" t="str">
        <f t="shared" si="33"/>
        <v/>
      </c>
    </row>
    <row r="1021" spans="1:43" ht="14.5">
      <c r="A1021" s="117"/>
      <c r="B1021" s="201"/>
      <c r="C1021" s="209"/>
      <c r="D1021" s="210"/>
      <c r="E1021" s="131"/>
      <c r="F1021" s="132"/>
      <c r="G1021" s="131"/>
      <c r="H1021" s="117"/>
      <c r="I1021" s="201"/>
      <c r="J1021" s="201"/>
      <c r="K1021" s="202"/>
      <c r="L1021" s="202"/>
      <c r="M1021" s="202"/>
      <c r="N1021" s="201"/>
      <c r="O1021" s="201"/>
      <c r="P1021" s="202"/>
      <c r="Q1021" s="202"/>
      <c r="R1021" s="207"/>
      <c r="S1021" s="204" t="e">
        <f>_xlfn.LET(
_xlpm.ausLJ,_xlfn.XLOOKUP(MitarbeiterFTE[[#This Row],[Name]]&amp;"|"&amp;MitarbeiterFTE[[#This Row],[Jahr]]&amp;"|"&amp;MitarbeiterFTE[[#This Row],[Monat]],#REF!,#REF!,"not found",0,1),
IF(_xlpm.ausLJ="not found","input missing",_xlpm.ausLJ))</f>
        <v>#REF!</v>
      </c>
      <c r="T1021" s="204" t="e">
        <f>_xlfn.LET(
_xlpm.ausLJ,_xlfn.XLOOKUP(MitarbeiterFTE[[#This Row],[Name]]&amp;"|"&amp;MitarbeiterFTE[[#This Row],[Jahr]]&amp;"|"&amp;MitarbeiterFTE[[#This Row],[Monat]],#REF!,#REF!,"not found",0,1),
IF(_xlpm.ausLJ="not found","input missing",_xlpm.ausLJ))</f>
        <v>#REF!</v>
      </c>
      <c r="U1021" s="205"/>
      <c r="V1021" s="40" t="str" cm="1">
        <f t="array" ref="V10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1" s="15" t="str">
        <f>_xlfn.LET(_xlpm.var,MitarbeiterFTE[[#This Row],[Name]]&amp;"|"&amp;MitarbeiterFTE[[#This Row],[Vorhaben]]&amp;"|"&amp;MitarbeiterFTE[[#This Row],[Monat]]&amp;"|"&amp;MitarbeiterFTE[[#This Row],[Jahr]], IF(_xlpm.var="|||","input missing",_xlpm.var))</f>
        <v>input missing</v>
      </c>
      <c r="AB1021" s="15" t="e">
        <f>_xlfn.LET(
_xlpm.start,DATE(MitarbeiterFTE[[#This Row],[Jahr]],MitarbeiterFTE[[#This Row],[Monat]],1),
_xlpm.end,EOMONTH(_xlpm.start,0),
NETWORKDAYS(_xlpm.start,_xlpm.end))</f>
        <v>#NUM!</v>
      </c>
      <c r="AC1021" s="318" t="e">
        <f>MitarbeiterFTE[[#This Row],[BWD]]-MitarbeiterFTE[[#This Row],[Sum Abwesend]]</f>
        <v>#NUM!</v>
      </c>
      <c r="AD1021" s="318">
        <f>SUMIFS(MitarbeiterFTE[BWD],MitarbeiterFTE[Jahr],MitarbeiterFTE[[#This Row],[Jahr]],MitarbeiterFTE[Name],MitarbeiterFTE[[#This Row],[Name]])</f>
        <v>0</v>
      </c>
      <c r="AE1021" s="318">
        <f>SUMIFS(MitarbeiterFTE[NWD],MitarbeiterFTE[Jahr],MitarbeiterFTE[[#This Row],[Jahr]],MitarbeiterFTE[Name],MitarbeiterFTE[[#This Row],[Name]])</f>
        <v>0</v>
      </c>
      <c r="AF1021" s="15" t="str">
        <f>IF(MitarbeiterFTE[[#This Row],[HS]]="ja",2,IF(MitarbeiterFTE[[#This Row],[Tech]]="ja",1,IF(MitarbeiterFTE[[#This Row],[Sonst]]="ja",0,"input missing")))</f>
        <v>input missing</v>
      </c>
      <c r="AG1021" s="130"/>
      <c r="AH1021" s="117"/>
      <c r="AI1021" s="408"/>
      <c r="AJ1021" s="202"/>
      <c r="AK1021" s="412"/>
      <c r="AL1021" s="15" cm="1">
        <f t="array" ref="AL10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1" s="15" t="str">
        <f>IF(Table6[[#This Row],[FT/WE]]=2,"",Table6[[#This Row],[Name]]&amp;Table6[[#This Row],[Tag]])</f>
        <v/>
      </c>
      <c r="AN1021" s="117"/>
      <c r="AP1021" s="14" t="str">
        <f t="shared" si="32"/>
        <v/>
      </c>
      <c r="AQ1021" s="14" t="str">
        <f t="shared" si="33"/>
        <v/>
      </c>
    </row>
    <row r="1022" spans="1:43" ht="14.5">
      <c r="A1022" s="117"/>
      <c r="B1022" s="201"/>
      <c r="C1022" s="209"/>
      <c r="D1022" s="210"/>
      <c r="E1022" s="131"/>
      <c r="F1022" s="132"/>
      <c r="G1022" s="131"/>
      <c r="H1022" s="117"/>
      <c r="I1022" s="201"/>
      <c r="J1022" s="201"/>
      <c r="K1022" s="202"/>
      <c r="L1022" s="202"/>
      <c r="M1022" s="202"/>
      <c r="N1022" s="201"/>
      <c r="O1022" s="201"/>
      <c r="P1022" s="202"/>
      <c r="Q1022" s="202"/>
      <c r="R1022" s="207"/>
      <c r="S1022" s="204" t="e">
        <f>_xlfn.LET(
_xlpm.ausLJ,_xlfn.XLOOKUP(MitarbeiterFTE[[#This Row],[Name]]&amp;"|"&amp;MitarbeiterFTE[[#This Row],[Jahr]]&amp;"|"&amp;MitarbeiterFTE[[#This Row],[Monat]],#REF!,#REF!,"not found",0,1),
IF(_xlpm.ausLJ="not found","input missing",_xlpm.ausLJ))</f>
        <v>#REF!</v>
      </c>
      <c r="T1022" s="204" t="e">
        <f>_xlfn.LET(
_xlpm.ausLJ,_xlfn.XLOOKUP(MitarbeiterFTE[[#This Row],[Name]]&amp;"|"&amp;MitarbeiterFTE[[#This Row],[Jahr]]&amp;"|"&amp;MitarbeiterFTE[[#This Row],[Monat]],#REF!,#REF!,"not found",0,1),
IF(_xlpm.ausLJ="not found","input missing",_xlpm.ausLJ))</f>
        <v>#REF!</v>
      </c>
      <c r="U1022" s="205"/>
      <c r="V1022" s="40" t="str" cm="1">
        <f t="array" ref="V10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2" s="15" t="str">
        <f>_xlfn.LET(_xlpm.var,MitarbeiterFTE[[#This Row],[Name]]&amp;"|"&amp;MitarbeiterFTE[[#This Row],[Vorhaben]]&amp;"|"&amp;MitarbeiterFTE[[#This Row],[Monat]]&amp;"|"&amp;MitarbeiterFTE[[#This Row],[Jahr]], IF(_xlpm.var="|||","input missing",_xlpm.var))</f>
        <v>input missing</v>
      </c>
      <c r="AB1022" s="15" t="e">
        <f>_xlfn.LET(
_xlpm.start,DATE(MitarbeiterFTE[[#This Row],[Jahr]],MitarbeiterFTE[[#This Row],[Monat]],1),
_xlpm.end,EOMONTH(_xlpm.start,0),
NETWORKDAYS(_xlpm.start,_xlpm.end))</f>
        <v>#NUM!</v>
      </c>
      <c r="AC1022" s="318" t="e">
        <f>MitarbeiterFTE[[#This Row],[BWD]]-MitarbeiterFTE[[#This Row],[Sum Abwesend]]</f>
        <v>#NUM!</v>
      </c>
      <c r="AD1022" s="318">
        <f>SUMIFS(MitarbeiterFTE[BWD],MitarbeiterFTE[Jahr],MitarbeiterFTE[[#This Row],[Jahr]],MitarbeiterFTE[Name],MitarbeiterFTE[[#This Row],[Name]])</f>
        <v>0</v>
      </c>
      <c r="AE1022" s="318">
        <f>SUMIFS(MitarbeiterFTE[NWD],MitarbeiterFTE[Jahr],MitarbeiterFTE[[#This Row],[Jahr]],MitarbeiterFTE[Name],MitarbeiterFTE[[#This Row],[Name]])</f>
        <v>0</v>
      </c>
      <c r="AF1022" s="15" t="str">
        <f>IF(MitarbeiterFTE[[#This Row],[HS]]="ja",2,IF(MitarbeiterFTE[[#This Row],[Tech]]="ja",1,IF(MitarbeiterFTE[[#This Row],[Sonst]]="ja",0,"input missing")))</f>
        <v>input missing</v>
      </c>
      <c r="AG1022" s="130"/>
      <c r="AH1022" s="117"/>
      <c r="AI1022" s="408"/>
      <c r="AJ1022" s="202"/>
      <c r="AK1022" s="412"/>
      <c r="AL1022" s="15" cm="1">
        <f t="array" ref="AL10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2" s="15" t="str">
        <f>IF(Table6[[#This Row],[FT/WE]]=2,"",Table6[[#This Row],[Name]]&amp;Table6[[#This Row],[Tag]])</f>
        <v/>
      </c>
      <c r="AN1022" s="117"/>
      <c r="AP1022" s="14" t="str">
        <f t="shared" si="32"/>
        <v/>
      </c>
      <c r="AQ1022" s="14" t="str">
        <f t="shared" si="33"/>
        <v/>
      </c>
    </row>
    <row r="1023" spans="1:43" ht="14.5">
      <c r="A1023" s="117"/>
      <c r="B1023" s="201"/>
      <c r="C1023" s="209"/>
      <c r="D1023" s="210"/>
      <c r="E1023" s="131"/>
      <c r="F1023" s="132"/>
      <c r="G1023" s="131"/>
      <c r="H1023" s="117"/>
      <c r="I1023" s="201"/>
      <c r="J1023" s="201"/>
      <c r="K1023" s="202"/>
      <c r="L1023" s="202"/>
      <c r="M1023" s="202"/>
      <c r="N1023" s="201"/>
      <c r="O1023" s="201"/>
      <c r="P1023" s="202"/>
      <c r="Q1023" s="202"/>
      <c r="R1023" s="207"/>
      <c r="S1023" s="204" t="e">
        <f>_xlfn.LET(
_xlpm.ausLJ,_xlfn.XLOOKUP(MitarbeiterFTE[[#This Row],[Name]]&amp;"|"&amp;MitarbeiterFTE[[#This Row],[Jahr]]&amp;"|"&amp;MitarbeiterFTE[[#This Row],[Monat]],#REF!,#REF!,"not found",0,1),
IF(_xlpm.ausLJ="not found","input missing",_xlpm.ausLJ))</f>
        <v>#REF!</v>
      </c>
      <c r="T1023" s="204" t="e">
        <f>_xlfn.LET(
_xlpm.ausLJ,_xlfn.XLOOKUP(MitarbeiterFTE[[#This Row],[Name]]&amp;"|"&amp;MitarbeiterFTE[[#This Row],[Jahr]]&amp;"|"&amp;MitarbeiterFTE[[#This Row],[Monat]],#REF!,#REF!,"not found",0,1),
IF(_xlpm.ausLJ="not found","input missing",_xlpm.ausLJ))</f>
        <v>#REF!</v>
      </c>
      <c r="U1023" s="205"/>
      <c r="V1023" s="40" t="str" cm="1">
        <f t="array" ref="V10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3" s="15" t="str">
        <f>_xlfn.LET(_xlpm.var,MitarbeiterFTE[[#This Row],[Name]]&amp;"|"&amp;MitarbeiterFTE[[#This Row],[Vorhaben]]&amp;"|"&amp;MitarbeiterFTE[[#This Row],[Monat]]&amp;"|"&amp;MitarbeiterFTE[[#This Row],[Jahr]], IF(_xlpm.var="|||","input missing",_xlpm.var))</f>
        <v>input missing</v>
      </c>
      <c r="AB1023" s="15" t="e">
        <f>_xlfn.LET(
_xlpm.start,DATE(MitarbeiterFTE[[#This Row],[Jahr]],MitarbeiterFTE[[#This Row],[Monat]],1),
_xlpm.end,EOMONTH(_xlpm.start,0),
NETWORKDAYS(_xlpm.start,_xlpm.end))</f>
        <v>#NUM!</v>
      </c>
      <c r="AC1023" s="318" t="e">
        <f>MitarbeiterFTE[[#This Row],[BWD]]-MitarbeiterFTE[[#This Row],[Sum Abwesend]]</f>
        <v>#NUM!</v>
      </c>
      <c r="AD1023" s="318">
        <f>SUMIFS(MitarbeiterFTE[BWD],MitarbeiterFTE[Jahr],MitarbeiterFTE[[#This Row],[Jahr]],MitarbeiterFTE[Name],MitarbeiterFTE[[#This Row],[Name]])</f>
        <v>0</v>
      </c>
      <c r="AE1023" s="318">
        <f>SUMIFS(MitarbeiterFTE[NWD],MitarbeiterFTE[Jahr],MitarbeiterFTE[[#This Row],[Jahr]],MitarbeiterFTE[Name],MitarbeiterFTE[[#This Row],[Name]])</f>
        <v>0</v>
      </c>
      <c r="AF1023" s="15" t="str">
        <f>IF(MitarbeiterFTE[[#This Row],[HS]]="ja",2,IF(MitarbeiterFTE[[#This Row],[Tech]]="ja",1,IF(MitarbeiterFTE[[#This Row],[Sonst]]="ja",0,"input missing")))</f>
        <v>input missing</v>
      </c>
      <c r="AG1023" s="130"/>
      <c r="AH1023" s="117"/>
      <c r="AI1023" s="408"/>
      <c r="AJ1023" s="202"/>
      <c r="AK1023" s="412"/>
      <c r="AL1023" s="15" cm="1">
        <f t="array" ref="AL10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3" s="15" t="str">
        <f>IF(Table6[[#This Row],[FT/WE]]=2,"",Table6[[#This Row],[Name]]&amp;Table6[[#This Row],[Tag]])</f>
        <v/>
      </c>
      <c r="AN1023" s="117"/>
      <c r="AP1023" s="14" t="str">
        <f t="shared" si="32"/>
        <v/>
      </c>
      <c r="AQ1023" s="14" t="str">
        <f t="shared" si="33"/>
        <v/>
      </c>
    </row>
    <row r="1024" spans="1:43" ht="14.5">
      <c r="A1024" s="117"/>
      <c r="B1024" s="201"/>
      <c r="C1024" s="209"/>
      <c r="D1024" s="210"/>
      <c r="E1024" s="131"/>
      <c r="F1024" s="132"/>
      <c r="G1024" s="131"/>
      <c r="H1024" s="117"/>
      <c r="I1024" s="201"/>
      <c r="J1024" s="201"/>
      <c r="K1024" s="202"/>
      <c r="L1024" s="202"/>
      <c r="M1024" s="202"/>
      <c r="N1024" s="201"/>
      <c r="O1024" s="201"/>
      <c r="P1024" s="202"/>
      <c r="Q1024" s="202"/>
      <c r="R1024" s="207"/>
      <c r="S1024" s="204" t="e">
        <f>_xlfn.LET(
_xlpm.ausLJ,_xlfn.XLOOKUP(MitarbeiterFTE[[#This Row],[Name]]&amp;"|"&amp;MitarbeiterFTE[[#This Row],[Jahr]]&amp;"|"&amp;MitarbeiterFTE[[#This Row],[Monat]],#REF!,#REF!,"not found",0,1),
IF(_xlpm.ausLJ="not found","input missing",_xlpm.ausLJ))</f>
        <v>#REF!</v>
      </c>
      <c r="T1024" s="204" t="e">
        <f>_xlfn.LET(
_xlpm.ausLJ,_xlfn.XLOOKUP(MitarbeiterFTE[[#This Row],[Name]]&amp;"|"&amp;MitarbeiterFTE[[#This Row],[Jahr]]&amp;"|"&amp;MitarbeiterFTE[[#This Row],[Monat]],#REF!,#REF!,"not found",0,1),
IF(_xlpm.ausLJ="not found","input missing",_xlpm.ausLJ))</f>
        <v>#REF!</v>
      </c>
      <c r="U1024" s="205"/>
      <c r="V1024" s="40" t="str" cm="1">
        <f t="array" ref="V10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4" s="15" t="str">
        <f>_xlfn.LET(_xlpm.var,MitarbeiterFTE[[#This Row],[Name]]&amp;"|"&amp;MitarbeiterFTE[[#This Row],[Vorhaben]]&amp;"|"&amp;MitarbeiterFTE[[#This Row],[Monat]]&amp;"|"&amp;MitarbeiterFTE[[#This Row],[Jahr]], IF(_xlpm.var="|||","input missing",_xlpm.var))</f>
        <v>input missing</v>
      </c>
      <c r="AB1024" s="15" t="e">
        <f>_xlfn.LET(
_xlpm.start,DATE(MitarbeiterFTE[[#This Row],[Jahr]],MitarbeiterFTE[[#This Row],[Monat]],1),
_xlpm.end,EOMONTH(_xlpm.start,0),
NETWORKDAYS(_xlpm.start,_xlpm.end))</f>
        <v>#NUM!</v>
      </c>
      <c r="AC1024" s="318" t="e">
        <f>MitarbeiterFTE[[#This Row],[BWD]]-MitarbeiterFTE[[#This Row],[Sum Abwesend]]</f>
        <v>#NUM!</v>
      </c>
      <c r="AD1024" s="318">
        <f>SUMIFS(MitarbeiterFTE[BWD],MitarbeiterFTE[Jahr],MitarbeiterFTE[[#This Row],[Jahr]],MitarbeiterFTE[Name],MitarbeiterFTE[[#This Row],[Name]])</f>
        <v>0</v>
      </c>
      <c r="AE1024" s="318">
        <f>SUMIFS(MitarbeiterFTE[NWD],MitarbeiterFTE[Jahr],MitarbeiterFTE[[#This Row],[Jahr]],MitarbeiterFTE[Name],MitarbeiterFTE[[#This Row],[Name]])</f>
        <v>0</v>
      </c>
      <c r="AF1024" s="15" t="str">
        <f>IF(MitarbeiterFTE[[#This Row],[HS]]="ja",2,IF(MitarbeiterFTE[[#This Row],[Tech]]="ja",1,IF(MitarbeiterFTE[[#This Row],[Sonst]]="ja",0,"input missing")))</f>
        <v>input missing</v>
      </c>
      <c r="AG1024" s="130"/>
      <c r="AH1024" s="117"/>
      <c r="AI1024" s="408"/>
      <c r="AJ1024" s="202"/>
      <c r="AK1024" s="412"/>
      <c r="AL1024" s="15" cm="1">
        <f t="array" ref="AL10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4" s="15" t="str">
        <f>IF(Table6[[#This Row],[FT/WE]]=2,"",Table6[[#This Row],[Name]]&amp;Table6[[#This Row],[Tag]])</f>
        <v/>
      </c>
      <c r="AN1024" s="117"/>
      <c r="AP1024" s="14" t="str">
        <f t="shared" si="32"/>
        <v/>
      </c>
      <c r="AQ1024" s="14" t="str">
        <f t="shared" si="33"/>
        <v/>
      </c>
    </row>
    <row r="1025" spans="1:43" ht="14.5">
      <c r="A1025" s="117"/>
      <c r="B1025" s="201"/>
      <c r="C1025" s="209"/>
      <c r="D1025" s="210"/>
      <c r="E1025" s="131"/>
      <c r="F1025" s="132"/>
      <c r="G1025" s="131"/>
      <c r="H1025" s="117"/>
      <c r="I1025" s="201"/>
      <c r="J1025" s="201"/>
      <c r="K1025" s="202"/>
      <c r="L1025" s="202"/>
      <c r="M1025" s="202"/>
      <c r="N1025" s="201"/>
      <c r="O1025" s="201"/>
      <c r="P1025" s="202"/>
      <c r="Q1025" s="202"/>
      <c r="R1025" s="207"/>
      <c r="S1025" s="204" t="e">
        <f>_xlfn.LET(
_xlpm.ausLJ,_xlfn.XLOOKUP(MitarbeiterFTE[[#This Row],[Name]]&amp;"|"&amp;MitarbeiterFTE[[#This Row],[Jahr]]&amp;"|"&amp;MitarbeiterFTE[[#This Row],[Monat]],#REF!,#REF!,"not found",0,1),
IF(_xlpm.ausLJ="not found","input missing",_xlpm.ausLJ))</f>
        <v>#REF!</v>
      </c>
      <c r="T1025" s="204" t="e">
        <f>_xlfn.LET(
_xlpm.ausLJ,_xlfn.XLOOKUP(MitarbeiterFTE[[#This Row],[Name]]&amp;"|"&amp;MitarbeiterFTE[[#This Row],[Jahr]]&amp;"|"&amp;MitarbeiterFTE[[#This Row],[Monat]],#REF!,#REF!,"not found",0,1),
IF(_xlpm.ausLJ="not found","input missing",_xlpm.ausLJ))</f>
        <v>#REF!</v>
      </c>
      <c r="U1025" s="205"/>
      <c r="V1025" s="40" t="str" cm="1">
        <f t="array" ref="V10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5" s="15" t="str">
        <f>_xlfn.LET(_xlpm.var,MitarbeiterFTE[[#This Row],[Name]]&amp;"|"&amp;MitarbeiterFTE[[#This Row],[Vorhaben]]&amp;"|"&amp;MitarbeiterFTE[[#This Row],[Monat]]&amp;"|"&amp;MitarbeiterFTE[[#This Row],[Jahr]], IF(_xlpm.var="|||","input missing",_xlpm.var))</f>
        <v>input missing</v>
      </c>
      <c r="AB1025" s="15" t="e">
        <f>_xlfn.LET(
_xlpm.start,DATE(MitarbeiterFTE[[#This Row],[Jahr]],MitarbeiterFTE[[#This Row],[Monat]],1),
_xlpm.end,EOMONTH(_xlpm.start,0),
NETWORKDAYS(_xlpm.start,_xlpm.end))</f>
        <v>#NUM!</v>
      </c>
      <c r="AC1025" s="318" t="e">
        <f>MitarbeiterFTE[[#This Row],[BWD]]-MitarbeiterFTE[[#This Row],[Sum Abwesend]]</f>
        <v>#NUM!</v>
      </c>
      <c r="AD1025" s="318">
        <f>SUMIFS(MitarbeiterFTE[BWD],MitarbeiterFTE[Jahr],MitarbeiterFTE[[#This Row],[Jahr]],MitarbeiterFTE[Name],MitarbeiterFTE[[#This Row],[Name]])</f>
        <v>0</v>
      </c>
      <c r="AE1025" s="318">
        <f>SUMIFS(MitarbeiterFTE[NWD],MitarbeiterFTE[Jahr],MitarbeiterFTE[[#This Row],[Jahr]],MitarbeiterFTE[Name],MitarbeiterFTE[[#This Row],[Name]])</f>
        <v>0</v>
      </c>
      <c r="AF1025" s="15" t="str">
        <f>IF(MitarbeiterFTE[[#This Row],[HS]]="ja",2,IF(MitarbeiterFTE[[#This Row],[Tech]]="ja",1,IF(MitarbeiterFTE[[#This Row],[Sonst]]="ja",0,"input missing")))</f>
        <v>input missing</v>
      </c>
      <c r="AG1025" s="130"/>
      <c r="AH1025" s="117"/>
      <c r="AI1025" s="408"/>
      <c r="AJ1025" s="202"/>
      <c r="AK1025" s="412"/>
      <c r="AL1025" s="15" cm="1">
        <f t="array" ref="AL10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5" s="15" t="str">
        <f>IF(Table6[[#This Row],[FT/WE]]=2,"",Table6[[#This Row],[Name]]&amp;Table6[[#This Row],[Tag]])</f>
        <v/>
      </c>
      <c r="AN1025" s="117"/>
      <c r="AP1025" s="14" t="str">
        <f t="shared" si="32"/>
        <v/>
      </c>
      <c r="AQ1025" s="14" t="str">
        <f t="shared" si="33"/>
        <v/>
      </c>
    </row>
    <row r="1026" spans="1:43" ht="14.5">
      <c r="A1026" s="117"/>
      <c r="B1026" s="201"/>
      <c r="C1026" s="209"/>
      <c r="D1026" s="210"/>
      <c r="E1026" s="131"/>
      <c r="F1026" s="132"/>
      <c r="G1026" s="131"/>
      <c r="H1026" s="117"/>
      <c r="I1026" s="201"/>
      <c r="J1026" s="201"/>
      <c r="K1026" s="202"/>
      <c r="L1026" s="202"/>
      <c r="M1026" s="202"/>
      <c r="N1026" s="201"/>
      <c r="O1026" s="201"/>
      <c r="P1026" s="202"/>
      <c r="Q1026" s="202"/>
      <c r="R1026" s="207"/>
      <c r="S1026" s="204" t="e">
        <f>_xlfn.LET(
_xlpm.ausLJ,_xlfn.XLOOKUP(MitarbeiterFTE[[#This Row],[Name]]&amp;"|"&amp;MitarbeiterFTE[[#This Row],[Jahr]]&amp;"|"&amp;MitarbeiterFTE[[#This Row],[Monat]],#REF!,#REF!,"not found",0,1),
IF(_xlpm.ausLJ="not found","input missing",_xlpm.ausLJ))</f>
        <v>#REF!</v>
      </c>
      <c r="T1026" s="204" t="e">
        <f>_xlfn.LET(
_xlpm.ausLJ,_xlfn.XLOOKUP(MitarbeiterFTE[[#This Row],[Name]]&amp;"|"&amp;MitarbeiterFTE[[#This Row],[Jahr]]&amp;"|"&amp;MitarbeiterFTE[[#This Row],[Monat]],#REF!,#REF!,"not found",0,1),
IF(_xlpm.ausLJ="not found","input missing",_xlpm.ausLJ))</f>
        <v>#REF!</v>
      </c>
      <c r="U1026" s="205"/>
      <c r="V1026" s="40" t="str" cm="1">
        <f t="array" ref="V10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6" s="15" t="str">
        <f>_xlfn.LET(_xlpm.var,MitarbeiterFTE[[#This Row],[Name]]&amp;"|"&amp;MitarbeiterFTE[[#This Row],[Vorhaben]]&amp;"|"&amp;MitarbeiterFTE[[#This Row],[Monat]]&amp;"|"&amp;MitarbeiterFTE[[#This Row],[Jahr]], IF(_xlpm.var="|||","input missing",_xlpm.var))</f>
        <v>input missing</v>
      </c>
      <c r="AB1026" s="15" t="e">
        <f>_xlfn.LET(
_xlpm.start,DATE(MitarbeiterFTE[[#This Row],[Jahr]],MitarbeiterFTE[[#This Row],[Monat]],1),
_xlpm.end,EOMONTH(_xlpm.start,0),
NETWORKDAYS(_xlpm.start,_xlpm.end))</f>
        <v>#NUM!</v>
      </c>
      <c r="AC1026" s="318" t="e">
        <f>MitarbeiterFTE[[#This Row],[BWD]]-MitarbeiterFTE[[#This Row],[Sum Abwesend]]</f>
        <v>#NUM!</v>
      </c>
      <c r="AD1026" s="318">
        <f>SUMIFS(MitarbeiterFTE[BWD],MitarbeiterFTE[Jahr],MitarbeiterFTE[[#This Row],[Jahr]],MitarbeiterFTE[Name],MitarbeiterFTE[[#This Row],[Name]])</f>
        <v>0</v>
      </c>
      <c r="AE1026" s="318">
        <f>SUMIFS(MitarbeiterFTE[NWD],MitarbeiterFTE[Jahr],MitarbeiterFTE[[#This Row],[Jahr]],MitarbeiterFTE[Name],MitarbeiterFTE[[#This Row],[Name]])</f>
        <v>0</v>
      </c>
      <c r="AF1026" s="15" t="str">
        <f>IF(MitarbeiterFTE[[#This Row],[HS]]="ja",2,IF(MitarbeiterFTE[[#This Row],[Tech]]="ja",1,IF(MitarbeiterFTE[[#This Row],[Sonst]]="ja",0,"input missing")))</f>
        <v>input missing</v>
      </c>
      <c r="AG1026" s="130"/>
      <c r="AH1026" s="117"/>
      <c r="AI1026" s="408"/>
      <c r="AJ1026" s="202"/>
      <c r="AK1026" s="412"/>
      <c r="AL1026" s="15" cm="1">
        <f t="array" ref="AL10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6" s="15" t="str">
        <f>IF(Table6[[#This Row],[FT/WE]]=2,"",Table6[[#This Row],[Name]]&amp;Table6[[#This Row],[Tag]])</f>
        <v/>
      </c>
      <c r="AN1026" s="117"/>
      <c r="AP1026" s="14" t="str">
        <f t="shared" si="32"/>
        <v/>
      </c>
      <c r="AQ1026" s="14" t="str">
        <f t="shared" si="33"/>
        <v/>
      </c>
    </row>
    <row r="1027" spans="1:43" ht="14.5">
      <c r="A1027" s="117"/>
      <c r="B1027" s="201"/>
      <c r="C1027" s="209"/>
      <c r="D1027" s="210"/>
      <c r="E1027" s="131"/>
      <c r="F1027" s="132"/>
      <c r="G1027" s="131"/>
      <c r="H1027" s="117"/>
      <c r="I1027" s="201"/>
      <c r="J1027" s="201"/>
      <c r="K1027" s="202"/>
      <c r="L1027" s="202"/>
      <c r="M1027" s="202"/>
      <c r="N1027" s="201"/>
      <c r="O1027" s="201"/>
      <c r="P1027" s="202"/>
      <c r="Q1027" s="202"/>
      <c r="R1027" s="207"/>
      <c r="S1027" s="204" t="e">
        <f>_xlfn.LET(
_xlpm.ausLJ,_xlfn.XLOOKUP(MitarbeiterFTE[[#This Row],[Name]]&amp;"|"&amp;MitarbeiterFTE[[#This Row],[Jahr]]&amp;"|"&amp;MitarbeiterFTE[[#This Row],[Monat]],#REF!,#REF!,"not found",0,1),
IF(_xlpm.ausLJ="not found","input missing",_xlpm.ausLJ))</f>
        <v>#REF!</v>
      </c>
      <c r="T1027" s="204" t="e">
        <f>_xlfn.LET(
_xlpm.ausLJ,_xlfn.XLOOKUP(MitarbeiterFTE[[#This Row],[Name]]&amp;"|"&amp;MitarbeiterFTE[[#This Row],[Jahr]]&amp;"|"&amp;MitarbeiterFTE[[#This Row],[Monat]],#REF!,#REF!,"not found",0,1),
IF(_xlpm.ausLJ="not found","input missing",_xlpm.ausLJ))</f>
        <v>#REF!</v>
      </c>
      <c r="U1027" s="205"/>
      <c r="V1027" s="40" t="str" cm="1">
        <f t="array" ref="V10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7" s="15" t="str">
        <f>_xlfn.LET(_xlpm.var,MitarbeiterFTE[[#This Row],[Name]]&amp;"|"&amp;MitarbeiterFTE[[#This Row],[Vorhaben]]&amp;"|"&amp;MitarbeiterFTE[[#This Row],[Monat]]&amp;"|"&amp;MitarbeiterFTE[[#This Row],[Jahr]], IF(_xlpm.var="|||","input missing",_xlpm.var))</f>
        <v>input missing</v>
      </c>
      <c r="AB1027" s="15" t="e">
        <f>_xlfn.LET(
_xlpm.start,DATE(MitarbeiterFTE[[#This Row],[Jahr]],MitarbeiterFTE[[#This Row],[Monat]],1),
_xlpm.end,EOMONTH(_xlpm.start,0),
NETWORKDAYS(_xlpm.start,_xlpm.end))</f>
        <v>#NUM!</v>
      </c>
      <c r="AC1027" s="318" t="e">
        <f>MitarbeiterFTE[[#This Row],[BWD]]-MitarbeiterFTE[[#This Row],[Sum Abwesend]]</f>
        <v>#NUM!</v>
      </c>
      <c r="AD1027" s="318">
        <f>SUMIFS(MitarbeiterFTE[BWD],MitarbeiterFTE[Jahr],MitarbeiterFTE[[#This Row],[Jahr]],MitarbeiterFTE[Name],MitarbeiterFTE[[#This Row],[Name]])</f>
        <v>0</v>
      </c>
      <c r="AE1027" s="318">
        <f>SUMIFS(MitarbeiterFTE[NWD],MitarbeiterFTE[Jahr],MitarbeiterFTE[[#This Row],[Jahr]],MitarbeiterFTE[Name],MitarbeiterFTE[[#This Row],[Name]])</f>
        <v>0</v>
      </c>
      <c r="AF1027" s="15" t="str">
        <f>IF(MitarbeiterFTE[[#This Row],[HS]]="ja",2,IF(MitarbeiterFTE[[#This Row],[Tech]]="ja",1,IF(MitarbeiterFTE[[#This Row],[Sonst]]="ja",0,"input missing")))</f>
        <v>input missing</v>
      </c>
      <c r="AG1027" s="130"/>
      <c r="AH1027" s="117"/>
      <c r="AI1027" s="408"/>
      <c r="AJ1027" s="202"/>
      <c r="AK1027" s="412"/>
      <c r="AL1027" s="15" cm="1">
        <f t="array" ref="AL10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7" s="15" t="str">
        <f>IF(Table6[[#This Row],[FT/WE]]=2,"",Table6[[#This Row],[Name]]&amp;Table6[[#This Row],[Tag]])</f>
        <v/>
      </c>
      <c r="AN1027" s="117"/>
      <c r="AP1027" s="14" t="str">
        <f t="shared" si="32"/>
        <v/>
      </c>
      <c r="AQ1027" s="14" t="str">
        <f t="shared" si="33"/>
        <v/>
      </c>
    </row>
    <row r="1028" spans="1:43" ht="14.5">
      <c r="A1028" s="117"/>
      <c r="B1028" s="201"/>
      <c r="C1028" s="209"/>
      <c r="D1028" s="210"/>
      <c r="E1028" s="131"/>
      <c r="F1028" s="132"/>
      <c r="G1028" s="131"/>
      <c r="H1028" s="117"/>
      <c r="I1028" s="201"/>
      <c r="J1028" s="201"/>
      <c r="K1028" s="202"/>
      <c r="L1028" s="202"/>
      <c r="M1028" s="202"/>
      <c r="N1028" s="201"/>
      <c r="O1028" s="201"/>
      <c r="P1028" s="202"/>
      <c r="Q1028" s="202"/>
      <c r="R1028" s="207"/>
      <c r="S1028" s="204" t="e">
        <f>_xlfn.LET(
_xlpm.ausLJ,_xlfn.XLOOKUP(MitarbeiterFTE[[#This Row],[Name]]&amp;"|"&amp;MitarbeiterFTE[[#This Row],[Jahr]]&amp;"|"&amp;MitarbeiterFTE[[#This Row],[Monat]],#REF!,#REF!,"not found",0,1),
IF(_xlpm.ausLJ="not found","input missing",_xlpm.ausLJ))</f>
        <v>#REF!</v>
      </c>
      <c r="T1028" s="204" t="e">
        <f>_xlfn.LET(
_xlpm.ausLJ,_xlfn.XLOOKUP(MitarbeiterFTE[[#This Row],[Name]]&amp;"|"&amp;MitarbeiterFTE[[#This Row],[Jahr]]&amp;"|"&amp;MitarbeiterFTE[[#This Row],[Monat]],#REF!,#REF!,"not found",0,1),
IF(_xlpm.ausLJ="not found","input missing",_xlpm.ausLJ))</f>
        <v>#REF!</v>
      </c>
      <c r="U1028" s="205"/>
      <c r="V1028" s="40" t="str" cm="1">
        <f t="array" ref="V10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8" s="15" t="str">
        <f>_xlfn.LET(_xlpm.var,MitarbeiterFTE[[#This Row],[Name]]&amp;"|"&amp;MitarbeiterFTE[[#This Row],[Vorhaben]]&amp;"|"&amp;MitarbeiterFTE[[#This Row],[Monat]]&amp;"|"&amp;MitarbeiterFTE[[#This Row],[Jahr]], IF(_xlpm.var="|||","input missing",_xlpm.var))</f>
        <v>input missing</v>
      </c>
      <c r="AB1028" s="15" t="e">
        <f>_xlfn.LET(
_xlpm.start,DATE(MitarbeiterFTE[[#This Row],[Jahr]],MitarbeiterFTE[[#This Row],[Monat]],1),
_xlpm.end,EOMONTH(_xlpm.start,0),
NETWORKDAYS(_xlpm.start,_xlpm.end))</f>
        <v>#NUM!</v>
      </c>
      <c r="AC1028" s="318" t="e">
        <f>MitarbeiterFTE[[#This Row],[BWD]]-MitarbeiterFTE[[#This Row],[Sum Abwesend]]</f>
        <v>#NUM!</v>
      </c>
      <c r="AD1028" s="318">
        <f>SUMIFS(MitarbeiterFTE[BWD],MitarbeiterFTE[Jahr],MitarbeiterFTE[[#This Row],[Jahr]],MitarbeiterFTE[Name],MitarbeiterFTE[[#This Row],[Name]])</f>
        <v>0</v>
      </c>
      <c r="AE1028" s="318">
        <f>SUMIFS(MitarbeiterFTE[NWD],MitarbeiterFTE[Jahr],MitarbeiterFTE[[#This Row],[Jahr]],MitarbeiterFTE[Name],MitarbeiterFTE[[#This Row],[Name]])</f>
        <v>0</v>
      </c>
      <c r="AF1028" s="15" t="str">
        <f>IF(MitarbeiterFTE[[#This Row],[HS]]="ja",2,IF(MitarbeiterFTE[[#This Row],[Tech]]="ja",1,IF(MitarbeiterFTE[[#This Row],[Sonst]]="ja",0,"input missing")))</f>
        <v>input missing</v>
      </c>
      <c r="AG1028" s="130"/>
      <c r="AH1028" s="117"/>
      <c r="AI1028" s="408"/>
      <c r="AJ1028" s="202"/>
      <c r="AK1028" s="412"/>
      <c r="AL1028" s="15" cm="1">
        <f t="array" ref="AL10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8" s="15" t="str">
        <f>IF(Table6[[#This Row],[FT/WE]]=2,"",Table6[[#This Row],[Name]]&amp;Table6[[#This Row],[Tag]])</f>
        <v/>
      </c>
      <c r="AN1028" s="117"/>
      <c r="AP1028" s="14" t="str">
        <f t="shared" si="32"/>
        <v/>
      </c>
      <c r="AQ1028" s="14" t="str">
        <f t="shared" si="33"/>
        <v/>
      </c>
    </row>
    <row r="1029" spans="1:43" ht="14.5">
      <c r="A1029" s="117"/>
      <c r="B1029" s="201"/>
      <c r="C1029" s="209"/>
      <c r="D1029" s="210"/>
      <c r="E1029" s="131"/>
      <c r="F1029" s="132"/>
      <c r="G1029" s="131"/>
      <c r="H1029" s="117"/>
      <c r="I1029" s="201"/>
      <c r="J1029" s="201"/>
      <c r="K1029" s="202"/>
      <c r="L1029" s="202"/>
      <c r="M1029" s="202"/>
      <c r="N1029" s="201"/>
      <c r="O1029" s="201"/>
      <c r="P1029" s="202"/>
      <c r="Q1029" s="202"/>
      <c r="R1029" s="207"/>
      <c r="S1029" s="204" t="e">
        <f>_xlfn.LET(
_xlpm.ausLJ,_xlfn.XLOOKUP(MitarbeiterFTE[[#This Row],[Name]]&amp;"|"&amp;MitarbeiterFTE[[#This Row],[Jahr]]&amp;"|"&amp;MitarbeiterFTE[[#This Row],[Monat]],#REF!,#REF!,"not found",0,1),
IF(_xlpm.ausLJ="not found","input missing",_xlpm.ausLJ))</f>
        <v>#REF!</v>
      </c>
      <c r="T1029" s="204" t="e">
        <f>_xlfn.LET(
_xlpm.ausLJ,_xlfn.XLOOKUP(MitarbeiterFTE[[#This Row],[Name]]&amp;"|"&amp;MitarbeiterFTE[[#This Row],[Jahr]]&amp;"|"&amp;MitarbeiterFTE[[#This Row],[Monat]],#REF!,#REF!,"not found",0,1),
IF(_xlpm.ausLJ="not found","input missing",_xlpm.ausLJ))</f>
        <v>#REF!</v>
      </c>
      <c r="U1029" s="205"/>
      <c r="V1029" s="40" t="str" cm="1">
        <f t="array" ref="V10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29" s="15" t="str">
        <f>_xlfn.LET(_xlpm.var,MitarbeiterFTE[[#This Row],[Name]]&amp;"|"&amp;MitarbeiterFTE[[#This Row],[Vorhaben]]&amp;"|"&amp;MitarbeiterFTE[[#This Row],[Monat]]&amp;"|"&amp;MitarbeiterFTE[[#This Row],[Jahr]], IF(_xlpm.var="|||","input missing",_xlpm.var))</f>
        <v>input missing</v>
      </c>
      <c r="AB1029" s="15" t="e">
        <f>_xlfn.LET(
_xlpm.start,DATE(MitarbeiterFTE[[#This Row],[Jahr]],MitarbeiterFTE[[#This Row],[Monat]],1),
_xlpm.end,EOMONTH(_xlpm.start,0),
NETWORKDAYS(_xlpm.start,_xlpm.end))</f>
        <v>#NUM!</v>
      </c>
      <c r="AC1029" s="318" t="e">
        <f>MitarbeiterFTE[[#This Row],[BWD]]-MitarbeiterFTE[[#This Row],[Sum Abwesend]]</f>
        <v>#NUM!</v>
      </c>
      <c r="AD1029" s="318">
        <f>SUMIFS(MitarbeiterFTE[BWD],MitarbeiterFTE[Jahr],MitarbeiterFTE[[#This Row],[Jahr]],MitarbeiterFTE[Name],MitarbeiterFTE[[#This Row],[Name]])</f>
        <v>0</v>
      </c>
      <c r="AE1029" s="318">
        <f>SUMIFS(MitarbeiterFTE[NWD],MitarbeiterFTE[Jahr],MitarbeiterFTE[[#This Row],[Jahr]],MitarbeiterFTE[Name],MitarbeiterFTE[[#This Row],[Name]])</f>
        <v>0</v>
      </c>
      <c r="AF1029" s="15" t="str">
        <f>IF(MitarbeiterFTE[[#This Row],[HS]]="ja",2,IF(MitarbeiterFTE[[#This Row],[Tech]]="ja",1,IF(MitarbeiterFTE[[#This Row],[Sonst]]="ja",0,"input missing")))</f>
        <v>input missing</v>
      </c>
      <c r="AG1029" s="130"/>
      <c r="AH1029" s="117"/>
      <c r="AI1029" s="408"/>
      <c r="AJ1029" s="202"/>
      <c r="AK1029" s="412"/>
      <c r="AL1029" s="15" cm="1">
        <f t="array" ref="AL10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29" s="15" t="str">
        <f>IF(Table6[[#This Row],[FT/WE]]=2,"",Table6[[#This Row],[Name]]&amp;Table6[[#This Row],[Tag]])</f>
        <v/>
      </c>
      <c r="AN1029" s="117"/>
      <c r="AP1029" s="14" t="str">
        <f t="shared" si="32"/>
        <v/>
      </c>
      <c r="AQ1029" s="14" t="str">
        <f t="shared" si="33"/>
        <v/>
      </c>
    </row>
    <row r="1030" spans="1:43" ht="14.5">
      <c r="A1030" s="117"/>
      <c r="B1030" s="201"/>
      <c r="C1030" s="209"/>
      <c r="D1030" s="210"/>
      <c r="E1030" s="131"/>
      <c r="F1030" s="132"/>
      <c r="G1030" s="131"/>
      <c r="H1030" s="117"/>
      <c r="I1030" s="201"/>
      <c r="J1030" s="201"/>
      <c r="K1030" s="202"/>
      <c r="L1030" s="202"/>
      <c r="M1030" s="202"/>
      <c r="N1030" s="201"/>
      <c r="O1030" s="201"/>
      <c r="P1030" s="202"/>
      <c r="Q1030" s="202"/>
      <c r="R1030" s="207"/>
      <c r="S1030" s="204" t="e">
        <f>_xlfn.LET(
_xlpm.ausLJ,_xlfn.XLOOKUP(MitarbeiterFTE[[#This Row],[Name]]&amp;"|"&amp;MitarbeiterFTE[[#This Row],[Jahr]]&amp;"|"&amp;MitarbeiterFTE[[#This Row],[Monat]],#REF!,#REF!,"not found",0,1),
IF(_xlpm.ausLJ="not found","input missing",_xlpm.ausLJ))</f>
        <v>#REF!</v>
      </c>
      <c r="T1030" s="204" t="e">
        <f>_xlfn.LET(
_xlpm.ausLJ,_xlfn.XLOOKUP(MitarbeiterFTE[[#This Row],[Name]]&amp;"|"&amp;MitarbeiterFTE[[#This Row],[Jahr]]&amp;"|"&amp;MitarbeiterFTE[[#This Row],[Monat]],#REF!,#REF!,"not found",0,1),
IF(_xlpm.ausLJ="not found","input missing",_xlpm.ausLJ))</f>
        <v>#REF!</v>
      </c>
      <c r="U1030" s="205"/>
      <c r="V1030" s="40" t="str" cm="1">
        <f t="array" ref="V10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0" s="15" t="str">
        <f>_xlfn.LET(_xlpm.var,MitarbeiterFTE[[#This Row],[Name]]&amp;"|"&amp;MitarbeiterFTE[[#This Row],[Vorhaben]]&amp;"|"&amp;MitarbeiterFTE[[#This Row],[Monat]]&amp;"|"&amp;MitarbeiterFTE[[#This Row],[Jahr]], IF(_xlpm.var="|||","input missing",_xlpm.var))</f>
        <v>input missing</v>
      </c>
      <c r="AB1030" s="15" t="e">
        <f>_xlfn.LET(
_xlpm.start,DATE(MitarbeiterFTE[[#This Row],[Jahr]],MitarbeiterFTE[[#This Row],[Monat]],1),
_xlpm.end,EOMONTH(_xlpm.start,0),
NETWORKDAYS(_xlpm.start,_xlpm.end))</f>
        <v>#NUM!</v>
      </c>
      <c r="AC1030" s="318" t="e">
        <f>MitarbeiterFTE[[#This Row],[BWD]]-MitarbeiterFTE[[#This Row],[Sum Abwesend]]</f>
        <v>#NUM!</v>
      </c>
      <c r="AD1030" s="318">
        <f>SUMIFS(MitarbeiterFTE[BWD],MitarbeiterFTE[Jahr],MitarbeiterFTE[[#This Row],[Jahr]],MitarbeiterFTE[Name],MitarbeiterFTE[[#This Row],[Name]])</f>
        <v>0</v>
      </c>
      <c r="AE1030" s="318">
        <f>SUMIFS(MitarbeiterFTE[NWD],MitarbeiterFTE[Jahr],MitarbeiterFTE[[#This Row],[Jahr]],MitarbeiterFTE[Name],MitarbeiterFTE[[#This Row],[Name]])</f>
        <v>0</v>
      </c>
      <c r="AF1030" s="15" t="str">
        <f>IF(MitarbeiterFTE[[#This Row],[HS]]="ja",2,IF(MitarbeiterFTE[[#This Row],[Tech]]="ja",1,IF(MitarbeiterFTE[[#This Row],[Sonst]]="ja",0,"input missing")))</f>
        <v>input missing</v>
      </c>
      <c r="AG1030" s="130"/>
      <c r="AH1030" s="117"/>
      <c r="AI1030" s="408"/>
      <c r="AJ1030" s="202"/>
      <c r="AK1030" s="412"/>
      <c r="AL1030" s="15" cm="1">
        <f t="array" ref="AL10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0" s="15" t="str">
        <f>IF(Table6[[#This Row],[FT/WE]]=2,"",Table6[[#This Row],[Name]]&amp;Table6[[#This Row],[Tag]])</f>
        <v/>
      </c>
      <c r="AN1030" s="117"/>
      <c r="AP1030" s="14" t="str">
        <f t="shared" si="32"/>
        <v/>
      </c>
      <c r="AQ1030" s="14" t="str">
        <f t="shared" si="33"/>
        <v/>
      </c>
    </row>
    <row r="1031" spans="1:43" ht="14.5">
      <c r="A1031" s="117"/>
      <c r="B1031" s="201"/>
      <c r="C1031" s="209"/>
      <c r="D1031" s="210"/>
      <c r="E1031" s="131"/>
      <c r="F1031" s="132"/>
      <c r="G1031" s="131"/>
      <c r="H1031" s="117"/>
      <c r="I1031" s="201"/>
      <c r="J1031" s="201"/>
      <c r="K1031" s="202"/>
      <c r="L1031" s="202"/>
      <c r="M1031" s="202"/>
      <c r="N1031" s="201"/>
      <c r="O1031" s="201"/>
      <c r="P1031" s="202"/>
      <c r="Q1031" s="202"/>
      <c r="R1031" s="207"/>
      <c r="S1031" s="204" t="e">
        <f>_xlfn.LET(
_xlpm.ausLJ,_xlfn.XLOOKUP(MitarbeiterFTE[[#This Row],[Name]]&amp;"|"&amp;MitarbeiterFTE[[#This Row],[Jahr]]&amp;"|"&amp;MitarbeiterFTE[[#This Row],[Monat]],#REF!,#REF!,"not found",0,1),
IF(_xlpm.ausLJ="not found","input missing",_xlpm.ausLJ))</f>
        <v>#REF!</v>
      </c>
      <c r="T1031" s="204" t="e">
        <f>_xlfn.LET(
_xlpm.ausLJ,_xlfn.XLOOKUP(MitarbeiterFTE[[#This Row],[Name]]&amp;"|"&amp;MitarbeiterFTE[[#This Row],[Jahr]]&amp;"|"&amp;MitarbeiterFTE[[#This Row],[Monat]],#REF!,#REF!,"not found",0,1),
IF(_xlpm.ausLJ="not found","input missing",_xlpm.ausLJ))</f>
        <v>#REF!</v>
      </c>
      <c r="U1031" s="205"/>
      <c r="V1031" s="40" t="str" cm="1">
        <f t="array" ref="V10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1" s="15" t="str">
        <f>_xlfn.LET(_xlpm.var,MitarbeiterFTE[[#This Row],[Name]]&amp;"|"&amp;MitarbeiterFTE[[#This Row],[Vorhaben]]&amp;"|"&amp;MitarbeiterFTE[[#This Row],[Monat]]&amp;"|"&amp;MitarbeiterFTE[[#This Row],[Jahr]], IF(_xlpm.var="|||","input missing",_xlpm.var))</f>
        <v>input missing</v>
      </c>
      <c r="AB1031" s="15" t="e">
        <f>_xlfn.LET(
_xlpm.start,DATE(MitarbeiterFTE[[#This Row],[Jahr]],MitarbeiterFTE[[#This Row],[Monat]],1),
_xlpm.end,EOMONTH(_xlpm.start,0),
NETWORKDAYS(_xlpm.start,_xlpm.end))</f>
        <v>#NUM!</v>
      </c>
      <c r="AC1031" s="318" t="e">
        <f>MitarbeiterFTE[[#This Row],[BWD]]-MitarbeiterFTE[[#This Row],[Sum Abwesend]]</f>
        <v>#NUM!</v>
      </c>
      <c r="AD1031" s="318">
        <f>SUMIFS(MitarbeiterFTE[BWD],MitarbeiterFTE[Jahr],MitarbeiterFTE[[#This Row],[Jahr]],MitarbeiterFTE[Name],MitarbeiterFTE[[#This Row],[Name]])</f>
        <v>0</v>
      </c>
      <c r="AE1031" s="318">
        <f>SUMIFS(MitarbeiterFTE[NWD],MitarbeiterFTE[Jahr],MitarbeiterFTE[[#This Row],[Jahr]],MitarbeiterFTE[Name],MitarbeiterFTE[[#This Row],[Name]])</f>
        <v>0</v>
      </c>
      <c r="AF1031" s="15" t="str">
        <f>IF(MitarbeiterFTE[[#This Row],[HS]]="ja",2,IF(MitarbeiterFTE[[#This Row],[Tech]]="ja",1,IF(MitarbeiterFTE[[#This Row],[Sonst]]="ja",0,"input missing")))</f>
        <v>input missing</v>
      </c>
      <c r="AG1031" s="130"/>
      <c r="AH1031" s="117"/>
      <c r="AI1031" s="408"/>
      <c r="AJ1031" s="202"/>
      <c r="AK1031" s="412"/>
      <c r="AL1031" s="15" cm="1">
        <f t="array" ref="AL10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1" s="15" t="str">
        <f>IF(Table6[[#This Row],[FT/WE]]=2,"",Table6[[#This Row],[Name]]&amp;Table6[[#This Row],[Tag]])</f>
        <v/>
      </c>
      <c r="AN1031" s="117"/>
      <c r="AP1031" s="14" t="str">
        <f t="shared" si="32"/>
        <v/>
      </c>
      <c r="AQ1031" s="14" t="str">
        <f t="shared" si="33"/>
        <v/>
      </c>
    </row>
    <row r="1032" spans="1:43" ht="14.5">
      <c r="A1032" s="117"/>
      <c r="B1032" s="201"/>
      <c r="C1032" s="209"/>
      <c r="D1032" s="210"/>
      <c r="E1032" s="131"/>
      <c r="F1032" s="132"/>
      <c r="G1032" s="131"/>
      <c r="H1032" s="117"/>
      <c r="I1032" s="201"/>
      <c r="J1032" s="201"/>
      <c r="K1032" s="202"/>
      <c r="L1032" s="202"/>
      <c r="M1032" s="202"/>
      <c r="N1032" s="201"/>
      <c r="O1032" s="201"/>
      <c r="P1032" s="202"/>
      <c r="Q1032" s="202"/>
      <c r="R1032" s="207"/>
      <c r="S1032" s="204" t="e">
        <f>_xlfn.LET(
_xlpm.ausLJ,_xlfn.XLOOKUP(MitarbeiterFTE[[#This Row],[Name]]&amp;"|"&amp;MitarbeiterFTE[[#This Row],[Jahr]]&amp;"|"&amp;MitarbeiterFTE[[#This Row],[Monat]],#REF!,#REF!,"not found",0,1),
IF(_xlpm.ausLJ="not found","input missing",_xlpm.ausLJ))</f>
        <v>#REF!</v>
      </c>
      <c r="T1032" s="204" t="e">
        <f>_xlfn.LET(
_xlpm.ausLJ,_xlfn.XLOOKUP(MitarbeiterFTE[[#This Row],[Name]]&amp;"|"&amp;MitarbeiterFTE[[#This Row],[Jahr]]&amp;"|"&amp;MitarbeiterFTE[[#This Row],[Monat]],#REF!,#REF!,"not found",0,1),
IF(_xlpm.ausLJ="not found","input missing",_xlpm.ausLJ))</f>
        <v>#REF!</v>
      </c>
      <c r="U1032" s="205"/>
      <c r="V1032" s="40" t="str" cm="1">
        <f t="array" ref="V10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2" s="15" t="str">
        <f>_xlfn.LET(_xlpm.var,MitarbeiterFTE[[#This Row],[Name]]&amp;"|"&amp;MitarbeiterFTE[[#This Row],[Vorhaben]]&amp;"|"&amp;MitarbeiterFTE[[#This Row],[Monat]]&amp;"|"&amp;MitarbeiterFTE[[#This Row],[Jahr]], IF(_xlpm.var="|||","input missing",_xlpm.var))</f>
        <v>input missing</v>
      </c>
      <c r="AB1032" s="15" t="e">
        <f>_xlfn.LET(
_xlpm.start,DATE(MitarbeiterFTE[[#This Row],[Jahr]],MitarbeiterFTE[[#This Row],[Monat]],1),
_xlpm.end,EOMONTH(_xlpm.start,0),
NETWORKDAYS(_xlpm.start,_xlpm.end))</f>
        <v>#NUM!</v>
      </c>
      <c r="AC1032" s="318" t="e">
        <f>MitarbeiterFTE[[#This Row],[BWD]]-MitarbeiterFTE[[#This Row],[Sum Abwesend]]</f>
        <v>#NUM!</v>
      </c>
      <c r="AD1032" s="318">
        <f>SUMIFS(MitarbeiterFTE[BWD],MitarbeiterFTE[Jahr],MitarbeiterFTE[[#This Row],[Jahr]],MitarbeiterFTE[Name],MitarbeiterFTE[[#This Row],[Name]])</f>
        <v>0</v>
      </c>
      <c r="AE1032" s="318">
        <f>SUMIFS(MitarbeiterFTE[NWD],MitarbeiterFTE[Jahr],MitarbeiterFTE[[#This Row],[Jahr]],MitarbeiterFTE[Name],MitarbeiterFTE[[#This Row],[Name]])</f>
        <v>0</v>
      </c>
      <c r="AF1032" s="15" t="str">
        <f>IF(MitarbeiterFTE[[#This Row],[HS]]="ja",2,IF(MitarbeiterFTE[[#This Row],[Tech]]="ja",1,IF(MitarbeiterFTE[[#This Row],[Sonst]]="ja",0,"input missing")))</f>
        <v>input missing</v>
      </c>
      <c r="AG1032" s="130"/>
      <c r="AH1032" s="117"/>
      <c r="AI1032" s="408"/>
      <c r="AJ1032" s="202"/>
      <c r="AK1032" s="412"/>
      <c r="AL1032" s="15" cm="1">
        <f t="array" ref="AL10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2" s="15" t="str">
        <f>IF(Table6[[#This Row],[FT/WE]]=2,"",Table6[[#This Row],[Name]]&amp;Table6[[#This Row],[Tag]])</f>
        <v/>
      </c>
      <c r="AN1032" s="117"/>
      <c r="AP1032" s="14" t="str">
        <f t="shared" si="32"/>
        <v/>
      </c>
      <c r="AQ1032" s="14" t="str">
        <f t="shared" si="33"/>
        <v/>
      </c>
    </row>
    <row r="1033" spans="1:43" ht="14.5">
      <c r="A1033" s="117"/>
      <c r="B1033" s="201"/>
      <c r="C1033" s="209"/>
      <c r="D1033" s="210"/>
      <c r="E1033" s="131"/>
      <c r="F1033" s="132"/>
      <c r="G1033" s="131"/>
      <c r="H1033" s="117"/>
      <c r="I1033" s="201"/>
      <c r="J1033" s="201"/>
      <c r="K1033" s="202"/>
      <c r="L1033" s="202"/>
      <c r="M1033" s="202"/>
      <c r="N1033" s="201"/>
      <c r="O1033" s="201"/>
      <c r="P1033" s="202"/>
      <c r="Q1033" s="202"/>
      <c r="R1033" s="207"/>
      <c r="S1033" s="204" t="e">
        <f>_xlfn.LET(
_xlpm.ausLJ,_xlfn.XLOOKUP(MitarbeiterFTE[[#This Row],[Name]]&amp;"|"&amp;MitarbeiterFTE[[#This Row],[Jahr]]&amp;"|"&amp;MitarbeiterFTE[[#This Row],[Monat]],#REF!,#REF!,"not found",0,1),
IF(_xlpm.ausLJ="not found","input missing",_xlpm.ausLJ))</f>
        <v>#REF!</v>
      </c>
      <c r="T1033" s="204" t="e">
        <f>_xlfn.LET(
_xlpm.ausLJ,_xlfn.XLOOKUP(MitarbeiterFTE[[#This Row],[Name]]&amp;"|"&amp;MitarbeiterFTE[[#This Row],[Jahr]]&amp;"|"&amp;MitarbeiterFTE[[#This Row],[Monat]],#REF!,#REF!,"not found",0,1),
IF(_xlpm.ausLJ="not found","input missing",_xlpm.ausLJ))</f>
        <v>#REF!</v>
      </c>
      <c r="U1033" s="205"/>
      <c r="V1033" s="40" t="str" cm="1">
        <f t="array" ref="V10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3" s="15" t="str">
        <f>_xlfn.LET(_xlpm.var,MitarbeiterFTE[[#This Row],[Name]]&amp;"|"&amp;MitarbeiterFTE[[#This Row],[Vorhaben]]&amp;"|"&amp;MitarbeiterFTE[[#This Row],[Monat]]&amp;"|"&amp;MitarbeiterFTE[[#This Row],[Jahr]], IF(_xlpm.var="|||","input missing",_xlpm.var))</f>
        <v>input missing</v>
      </c>
      <c r="AB1033" s="15" t="e">
        <f>_xlfn.LET(
_xlpm.start,DATE(MitarbeiterFTE[[#This Row],[Jahr]],MitarbeiterFTE[[#This Row],[Monat]],1),
_xlpm.end,EOMONTH(_xlpm.start,0),
NETWORKDAYS(_xlpm.start,_xlpm.end))</f>
        <v>#NUM!</v>
      </c>
      <c r="AC1033" s="318" t="e">
        <f>MitarbeiterFTE[[#This Row],[BWD]]-MitarbeiterFTE[[#This Row],[Sum Abwesend]]</f>
        <v>#NUM!</v>
      </c>
      <c r="AD1033" s="318">
        <f>SUMIFS(MitarbeiterFTE[BWD],MitarbeiterFTE[Jahr],MitarbeiterFTE[[#This Row],[Jahr]],MitarbeiterFTE[Name],MitarbeiterFTE[[#This Row],[Name]])</f>
        <v>0</v>
      </c>
      <c r="AE1033" s="318">
        <f>SUMIFS(MitarbeiterFTE[NWD],MitarbeiterFTE[Jahr],MitarbeiterFTE[[#This Row],[Jahr]],MitarbeiterFTE[Name],MitarbeiterFTE[[#This Row],[Name]])</f>
        <v>0</v>
      </c>
      <c r="AF1033" s="15" t="str">
        <f>IF(MitarbeiterFTE[[#This Row],[HS]]="ja",2,IF(MitarbeiterFTE[[#This Row],[Tech]]="ja",1,IF(MitarbeiterFTE[[#This Row],[Sonst]]="ja",0,"input missing")))</f>
        <v>input missing</v>
      </c>
      <c r="AG1033" s="130"/>
      <c r="AH1033" s="117"/>
      <c r="AI1033" s="408"/>
      <c r="AJ1033" s="202"/>
      <c r="AK1033" s="412"/>
      <c r="AL1033" s="15" cm="1">
        <f t="array" ref="AL10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3" s="15" t="str">
        <f>IF(Table6[[#This Row],[FT/WE]]=2,"",Table6[[#This Row],[Name]]&amp;Table6[[#This Row],[Tag]])</f>
        <v/>
      </c>
      <c r="AN1033" s="117"/>
      <c r="AP1033" s="14" t="str">
        <f t="shared" si="32"/>
        <v/>
      </c>
      <c r="AQ1033" s="14" t="str">
        <f t="shared" si="33"/>
        <v/>
      </c>
    </row>
    <row r="1034" spans="1:43" ht="14.5">
      <c r="A1034" s="117"/>
      <c r="B1034" s="201"/>
      <c r="C1034" s="209"/>
      <c r="D1034" s="210"/>
      <c r="E1034" s="131"/>
      <c r="F1034" s="132"/>
      <c r="G1034" s="131"/>
      <c r="H1034" s="117"/>
      <c r="I1034" s="201"/>
      <c r="J1034" s="201"/>
      <c r="K1034" s="202"/>
      <c r="L1034" s="202"/>
      <c r="M1034" s="202"/>
      <c r="N1034" s="201"/>
      <c r="O1034" s="201"/>
      <c r="P1034" s="202"/>
      <c r="Q1034" s="202"/>
      <c r="R1034" s="207"/>
      <c r="S1034" s="204" t="e">
        <f>_xlfn.LET(
_xlpm.ausLJ,_xlfn.XLOOKUP(MitarbeiterFTE[[#This Row],[Name]]&amp;"|"&amp;MitarbeiterFTE[[#This Row],[Jahr]]&amp;"|"&amp;MitarbeiterFTE[[#This Row],[Monat]],#REF!,#REF!,"not found",0,1),
IF(_xlpm.ausLJ="not found","input missing",_xlpm.ausLJ))</f>
        <v>#REF!</v>
      </c>
      <c r="T1034" s="204" t="e">
        <f>_xlfn.LET(
_xlpm.ausLJ,_xlfn.XLOOKUP(MitarbeiterFTE[[#This Row],[Name]]&amp;"|"&amp;MitarbeiterFTE[[#This Row],[Jahr]]&amp;"|"&amp;MitarbeiterFTE[[#This Row],[Monat]],#REF!,#REF!,"not found",0,1),
IF(_xlpm.ausLJ="not found","input missing",_xlpm.ausLJ))</f>
        <v>#REF!</v>
      </c>
      <c r="U1034" s="205"/>
      <c r="V1034" s="40" t="str" cm="1">
        <f t="array" ref="V10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4" s="15" t="str">
        <f>_xlfn.LET(_xlpm.var,MitarbeiterFTE[[#This Row],[Name]]&amp;"|"&amp;MitarbeiterFTE[[#This Row],[Vorhaben]]&amp;"|"&amp;MitarbeiterFTE[[#This Row],[Monat]]&amp;"|"&amp;MitarbeiterFTE[[#This Row],[Jahr]], IF(_xlpm.var="|||","input missing",_xlpm.var))</f>
        <v>input missing</v>
      </c>
      <c r="AB1034" s="15" t="e">
        <f>_xlfn.LET(
_xlpm.start,DATE(MitarbeiterFTE[[#This Row],[Jahr]],MitarbeiterFTE[[#This Row],[Monat]],1),
_xlpm.end,EOMONTH(_xlpm.start,0),
NETWORKDAYS(_xlpm.start,_xlpm.end))</f>
        <v>#NUM!</v>
      </c>
      <c r="AC1034" s="318" t="e">
        <f>MitarbeiterFTE[[#This Row],[BWD]]-MitarbeiterFTE[[#This Row],[Sum Abwesend]]</f>
        <v>#NUM!</v>
      </c>
      <c r="AD1034" s="318">
        <f>SUMIFS(MitarbeiterFTE[BWD],MitarbeiterFTE[Jahr],MitarbeiterFTE[[#This Row],[Jahr]],MitarbeiterFTE[Name],MitarbeiterFTE[[#This Row],[Name]])</f>
        <v>0</v>
      </c>
      <c r="AE1034" s="318">
        <f>SUMIFS(MitarbeiterFTE[NWD],MitarbeiterFTE[Jahr],MitarbeiterFTE[[#This Row],[Jahr]],MitarbeiterFTE[Name],MitarbeiterFTE[[#This Row],[Name]])</f>
        <v>0</v>
      </c>
      <c r="AF1034" s="15" t="str">
        <f>IF(MitarbeiterFTE[[#This Row],[HS]]="ja",2,IF(MitarbeiterFTE[[#This Row],[Tech]]="ja",1,IF(MitarbeiterFTE[[#This Row],[Sonst]]="ja",0,"input missing")))</f>
        <v>input missing</v>
      </c>
      <c r="AG1034" s="130"/>
      <c r="AH1034" s="117"/>
      <c r="AI1034" s="408"/>
      <c r="AJ1034" s="202"/>
      <c r="AK1034" s="412"/>
      <c r="AL1034" s="15" cm="1">
        <f t="array" ref="AL10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4" s="15" t="str">
        <f>IF(Table6[[#This Row],[FT/WE]]=2,"",Table6[[#This Row],[Name]]&amp;Table6[[#This Row],[Tag]])</f>
        <v/>
      </c>
      <c r="AN1034" s="117"/>
      <c r="AP1034" s="14" t="str">
        <f t="shared" si="32"/>
        <v/>
      </c>
      <c r="AQ1034" s="14" t="str">
        <f t="shared" si="33"/>
        <v/>
      </c>
    </row>
    <row r="1035" spans="1:43" ht="14.5">
      <c r="A1035" s="117"/>
      <c r="B1035" s="201"/>
      <c r="C1035" s="209"/>
      <c r="D1035" s="210"/>
      <c r="E1035" s="131"/>
      <c r="F1035" s="132"/>
      <c r="G1035" s="131"/>
      <c r="H1035" s="117"/>
      <c r="I1035" s="201"/>
      <c r="J1035" s="201"/>
      <c r="K1035" s="202"/>
      <c r="L1035" s="202"/>
      <c r="M1035" s="202"/>
      <c r="N1035" s="201"/>
      <c r="O1035" s="201"/>
      <c r="P1035" s="202"/>
      <c r="Q1035" s="202"/>
      <c r="R1035" s="207"/>
      <c r="S1035" s="204" t="e">
        <f>_xlfn.LET(
_xlpm.ausLJ,_xlfn.XLOOKUP(MitarbeiterFTE[[#This Row],[Name]]&amp;"|"&amp;MitarbeiterFTE[[#This Row],[Jahr]]&amp;"|"&amp;MitarbeiterFTE[[#This Row],[Monat]],#REF!,#REF!,"not found",0,1),
IF(_xlpm.ausLJ="not found","input missing",_xlpm.ausLJ))</f>
        <v>#REF!</v>
      </c>
      <c r="T1035" s="204" t="e">
        <f>_xlfn.LET(
_xlpm.ausLJ,_xlfn.XLOOKUP(MitarbeiterFTE[[#This Row],[Name]]&amp;"|"&amp;MitarbeiterFTE[[#This Row],[Jahr]]&amp;"|"&amp;MitarbeiterFTE[[#This Row],[Monat]],#REF!,#REF!,"not found",0,1),
IF(_xlpm.ausLJ="not found","input missing",_xlpm.ausLJ))</f>
        <v>#REF!</v>
      </c>
      <c r="U1035" s="205"/>
      <c r="V1035" s="40" t="str" cm="1">
        <f t="array" ref="V10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5" s="15" t="str">
        <f>_xlfn.LET(_xlpm.var,MitarbeiterFTE[[#This Row],[Name]]&amp;"|"&amp;MitarbeiterFTE[[#This Row],[Vorhaben]]&amp;"|"&amp;MitarbeiterFTE[[#This Row],[Monat]]&amp;"|"&amp;MitarbeiterFTE[[#This Row],[Jahr]], IF(_xlpm.var="|||","input missing",_xlpm.var))</f>
        <v>input missing</v>
      </c>
      <c r="AB1035" s="15" t="e">
        <f>_xlfn.LET(
_xlpm.start,DATE(MitarbeiterFTE[[#This Row],[Jahr]],MitarbeiterFTE[[#This Row],[Monat]],1),
_xlpm.end,EOMONTH(_xlpm.start,0),
NETWORKDAYS(_xlpm.start,_xlpm.end))</f>
        <v>#NUM!</v>
      </c>
      <c r="AC1035" s="318" t="e">
        <f>MitarbeiterFTE[[#This Row],[BWD]]-MitarbeiterFTE[[#This Row],[Sum Abwesend]]</f>
        <v>#NUM!</v>
      </c>
      <c r="AD1035" s="318">
        <f>SUMIFS(MitarbeiterFTE[BWD],MitarbeiterFTE[Jahr],MitarbeiterFTE[[#This Row],[Jahr]],MitarbeiterFTE[Name],MitarbeiterFTE[[#This Row],[Name]])</f>
        <v>0</v>
      </c>
      <c r="AE1035" s="318">
        <f>SUMIFS(MitarbeiterFTE[NWD],MitarbeiterFTE[Jahr],MitarbeiterFTE[[#This Row],[Jahr]],MitarbeiterFTE[Name],MitarbeiterFTE[[#This Row],[Name]])</f>
        <v>0</v>
      </c>
      <c r="AF1035" s="15" t="str">
        <f>IF(MitarbeiterFTE[[#This Row],[HS]]="ja",2,IF(MitarbeiterFTE[[#This Row],[Tech]]="ja",1,IF(MitarbeiterFTE[[#This Row],[Sonst]]="ja",0,"input missing")))</f>
        <v>input missing</v>
      </c>
      <c r="AG1035" s="130"/>
      <c r="AH1035" s="117"/>
      <c r="AI1035" s="408"/>
      <c r="AJ1035" s="202"/>
      <c r="AK1035" s="412"/>
      <c r="AL1035" s="15" cm="1">
        <f t="array" ref="AL10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5" s="15" t="str">
        <f>IF(Table6[[#This Row],[FT/WE]]=2,"",Table6[[#This Row],[Name]]&amp;Table6[[#This Row],[Tag]])</f>
        <v/>
      </c>
      <c r="AN1035" s="117"/>
      <c r="AP1035" s="14" t="str">
        <f t="shared" si="32"/>
        <v/>
      </c>
      <c r="AQ1035" s="14" t="str">
        <f t="shared" si="33"/>
        <v/>
      </c>
    </row>
    <row r="1036" spans="1:43" ht="14.5">
      <c r="A1036" s="117"/>
      <c r="B1036" s="201"/>
      <c r="C1036" s="209"/>
      <c r="D1036" s="210"/>
      <c r="E1036" s="131"/>
      <c r="F1036" s="132"/>
      <c r="G1036" s="131"/>
      <c r="H1036" s="117"/>
      <c r="I1036" s="201"/>
      <c r="J1036" s="201"/>
      <c r="K1036" s="202"/>
      <c r="L1036" s="202"/>
      <c r="M1036" s="202"/>
      <c r="N1036" s="201"/>
      <c r="O1036" s="201"/>
      <c r="P1036" s="202"/>
      <c r="Q1036" s="202"/>
      <c r="R1036" s="207"/>
      <c r="S1036" s="204" t="e">
        <f>_xlfn.LET(
_xlpm.ausLJ,_xlfn.XLOOKUP(MitarbeiterFTE[[#This Row],[Name]]&amp;"|"&amp;MitarbeiterFTE[[#This Row],[Jahr]]&amp;"|"&amp;MitarbeiterFTE[[#This Row],[Monat]],#REF!,#REF!,"not found",0,1),
IF(_xlpm.ausLJ="not found","input missing",_xlpm.ausLJ))</f>
        <v>#REF!</v>
      </c>
      <c r="T1036" s="204" t="e">
        <f>_xlfn.LET(
_xlpm.ausLJ,_xlfn.XLOOKUP(MitarbeiterFTE[[#This Row],[Name]]&amp;"|"&amp;MitarbeiterFTE[[#This Row],[Jahr]]&amp;"|"&amp;MitarbeiterFTE[[#This Row],[Monat]],#REF!,#REF!,"not found",0,1),
IF(_xlpm.ausLJ="not found","input missing",_xlpm.ausLJ))</f>
        <v>#REF!</v>
      </c>
      <c r="U1036" s="205"/>
      <c r="V1036" s="40" t="str" cm="1">
        <f t="array" ref="V10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6" s="15" t="str">
        <f>_xlfn.LET(_xlpm.var,MitarbeiterFTE[[#This Row],[Name]]&amp;"|"&amp;MitarbeiterFTE[[#This Row],[Vorhaben]]&amp;"|"&amp;MitarbeiterFTE[[#This Row],[Monat]]&amp;"|"&amp;MitarbeiterFTE[[#This Row],[Jahr]], IF(_xlpm.var="|||","input missing",_xlpm.var))</f>
        <v>input missing</v>
      </c>
      <c r="AB1036" s="15" t="e">
        <f>_xlfn.LET(
_xlpm.start,DATE(MitarbeiterFTE[[#This Row],[Jahr]],MitarbeiterFTE[[#This Row],[Monat]],1),
_xlpm.end,EOMONTH(_xlpm.start,0),
NETWORKDAYS(_xlpm.start,_xlpm.end))</f>
        <v>#NUM!</v>
      </c>
      <c r="AC1036" s="318" t="e">
        <f>MitarbeiterFTE[[#This Row],[BWD]]-MitarbeiterFTE[[#This Row],[Sum Abwesend]]</f>
        <v>#NUM!</v>
      </c>
      <c r="AD1036" s="318">
        <f>SUMIFS(MitarbeiterFTE[BWD],MitarbeiterFTE[Jahr],MitarbeiterFTE[[#This Row],[Jahr]],MitarbeiterFTE[Name],MitarbeiterFTE[[#This Row],[Name]])</f>
        <v>0</v>
      </c>
      <c r="AE1036" s="318">
        <f>SUMIFS(MitarbeiterFTE[NWD],MitarbeiterFTE[Jahr],MitarbeiterFTE[[#This Row],[Jahr]],MitarbeiterFTE[Name],MitarbeiterFTE[[#This Row],[Name]])</f>
        <v>0</v>
      </c>
      <c r="AF1036" s="15" t="str">
        <f>IF(MitarbeiterFTE[[#This Row],[HS]]="ja",2,IF(MitarbeiterFTE[[#This Row],[Tech]]="ja",1,IF(MitarbeiterFTE[[#This Row],[Sonst]]="ja",0,"input missing")))</f>
        <v>input missing</v>
      </c>
      <c r="AG1036" s="130"/>
      <c r="AH1036" s="117"/>
      <c r="AI1036" s="408"/>
      <c r="AJ1036" s="202"/>
      <c r="AK1036" s="412"/>
      <c r="AL1036" s="15" cm="1">
        <f t="array" ref="AL10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6" s="15" t="str">
        <f>IF(Table6[[#This Row],[FT/WE]]=2,"",Table6[[#This Row],[Name]]&amp;Table6[[#This Row],[Tag]])</f>
        <v/>
      </c>
      <c r="AN1036" s="117"/>
      <c r="AP1036" s="14" t="str">
        <f t="shared" si="32"/>
        <v/>
      </c>
      <c r="AQ1036" s="14" t="str">
        <f t="shared" si="33"/>
        <v/>
      </c>
    </row>
    <row r="1037" spans="1:43" ht="14.5">
      <c r="A1037" s="117"/>
      <c r="B1037" s="201"/>
      <c r="C1037" s="209"/>
      <c r="D1037" s="210"/>
      <c r="E1037" s="131"/>
      <c r="F1037" s="132"/>
      <c r="G1037" s="131"/>
      <c r="H1037" s="117"/>
      <c r="I1037" s="201"/>
      <c r="J1037" s="201"/>
      <c r="K1037" s="202"/>
      <c r="L1037" s="202"/>
      <c r="M1037" s="202"/>
      <c r="N1037" s="201"/>
      <c r="O1037" s="201"/>
      <c r="P1037" s="202"/>
      <c r="Q1037" s="202"/>
      <c r="R1037" s="207"/>
      <c r="S1037" s="204" t="e">
        <f>_xlfn.LET(
_xlpm.ausLJ,_xlfn.XLOOKUP(MitarbeiterFTE[[#This Row],[Name]]&amp;"|"&amp;MitarbeiterFTE[[#This Row],[Jahr]]&amp;"|"&amp;MitarbeiterFTE[[#This Row],[Monat]],#REF!,#REF!,"not found",0,1),
IF(_xlpm.ausLJ="not found","input missing",_xlpm.ausLJ))</f>
        <v>#REF!</v>
      </c>
      <c r="T1037" s="204" t="e">
        <f>_xlfn.LET(
_xlpm.ausLJ,_xlfn.XLOOKUP(MitarbeiterFTE[[#This Row],[Name]]&amp;"|"&amp;MitarbeiterFTE[[#This Row],[Jahr]]&amp;"|"&amp;MitarbeiterFTE[[#This Row],[Monat]],#REF!,#REF!,"not found",0,1),
IF(_xlpm.ausLJ="not found","input missing",_xlpm.ausLJ))</f>
        <v>#REF!</v>
      </c>
      <c r="U1037" s="205"/>
      <c r="V1037" s="40" t="str" cm="1">
        <f t="array" ref="V10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7" s="15" t="str">
        <f>_xlfn.LET(_xlpm.var,MitarbeiterFTE[[#This Row],[Name]]&amp;"|"&amp;MitarbeiterFTE[[#This Row],[Vorhaben]]&amp;"|"&amp;MitarbeiterFTE[[#This Row],[Monat]]&amp;"|"&amp;MitarbeiterFTE[[#This Row],[Jahr]], IF(_xlpm.var="|||","input missing",_xlpm.var))</f>
        <v>input missing</v>
      </c>
      <c r="AB1037" s="15" t="e">
        <f>_xlfn.LET(
_xlpm.start,DATE(MitarbeiterFTE[[#This Row],[Jahr]],MitarbeiterFTE[[#This Row],[Monat]],1),
_xlpm.end,EOMONTH(_xlpm.start,0),
NETWORKDAYS(_xlpm.start,_xlpm.end))</f>
        <v>#NUM!</v>
      </c>
      <c r="AC1037" s="318" t="e">
        <f>MitarbeiterFTE[[#This Row],[BWD]]-MitarbeiterFTE[[#This Row],[Sum Abwesend]]</f>
        <v>#NUM!</v>
      </c>
      <c r="AD1037" s="318">
        <f>SUMIFS(MitarbeiterFTE[BWD],MitarbeiterFTE[Jahr],MitarbeiterFTE[[#This Row],[Jahr]],MitarbeiterFTE[Name],MitarbeiterFTE[[#This Row],[Name]])</f>
        <v>0</v>
      </c>
      <c r="AE1037" s="318">
        <f>SUMIFS(MitarbeiterFTE[NWD],MitarbeiterFTE[Jahr],MitarbeiterFTE[[#This Row],[Jahr]],MitarbeiterFTE[Name],MitarbeiterFTE[[#This Row],[Name]])</f>
        <v>0</v>
      </c>
      <c r="AF1037" s="15" t="str">
        <f>IF(MitarbeiterFTE[[#This Row],[HS]]="ja",2,IF(MitarbeiterFTE[[#This Row],[Tech]]="ja",1,IF(MitarbeiterFTE[[#This Row],[Sonst]]="ja",0,"input missing")))</f>
        <v>input missing</v>
      </c>
      <c r="AG1037" s="130"/>
      <c r="AH1037" s="117"/>
      <c r="AI1037" s="408"/>
      <c r="AJ1037" s="202"/>
      <c r="AK1037" s="412"/>
      <c r="AL1037" s="15" cm="1">
        <f t="array" ref="AL10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7" s="15" t="str">
        <f>IF(Table6[[#This Row],[FT/WE]]=2,"",Table6[[#This Row],[Name]]&amp;Table6[[#This Row],[Tag]])</f>
        <v/>
      </c>
      <c r="AN1037" s="117"/>
      <c r="AP1037" s="14" t="str">
        <f t="shared" ref="AP1037:AP1100" si="34">IF(AO1037&amp;"1"&lt;&gt;"1",RIGHT(AO1037,4),"")</f>
        <v/>
      </c>
      <c r="AQ1037" s="14" t="str">
        <f t="shared" ref="AQ1037:AQ1100" si="35">IF(AO1037&amp;"1"="1","",LEFT(AO1037,LEN(AO1037)-5))</f>
        <v/>
      </c>
    </row>
    <row r="1038" spans="1:43" ht="14.5">
      <c r="A1038" s="117"/>
      <c r="B1038" s="201"/>
      <c r="C1038" s="209"/>
      <c r="D1038" s="210"/>
      <c r="E1038" s="131"/>
      <c r="F1038" s="132"/>
      <c r="G1038" s="131"/>
      <c r="H1038" s="117"/>
      <c r="I1038" s="201"/>
      <c r="J1038" s="201"/>
      <c r="K1038" s="202"/>
      <c r="L1038" s="202"/>
      <c r="M1038" s="202"/>
      <c r="N1038" s="201"/>
      <c r="O1038" s="201"/>
      <c r="P1038" s="202"/>
      <c r="Q1038" s="202"/>
      <c r="R1038" s="207"/>
      <c r="S1038" s="204" t="e">
        <f>_xlfn.LET(
_xlpm.ausLJ,_xlfn.XLOOKUP(MitarbeiterFTE[[#This Row],[Name]]&amp;"|"&amp;MitarbeiterFTE[[#This Row],[Jahr]]&amp;"|"&amp;MitarbeiterFTE[[#This Row],[Monat]],#REF!,#REF!,"not found",0,1),
IF(_xlpm.ausLJ="not found","input missing",_xlpm.ausLJ))</f>
        <v>#REF!</v>
      </c>
      <c r="T1038" s="204" t="e">
        <f>_xlfn.LET(
_xlpm.ausLJ,_xlfn.XLOOKUP(MitarbeiterFTE[[#This Row],[Name]]&amp;"|"&amp;MitarbeiterFTE[[#This Row],[Jahr]]&amp;"|"&amp;MitarbeiterFTE[[#This Row],[Monat]],#REF!,#REF!,"not found",0,1),
IF(_xlpm.ausLJ="not found","input missing",_xlpm.ausLJ))</f>
        <v>#REF!</v>
      </c>
      <c r="U1038" s="205"/>
      <c r="V1038" s="40" t="str" cm="1">
        <f t="array" ref="V10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8" s="15" t="str">
        <f>_xlfn.LET(_xlpm.var,MitarbeiterFTE[[#This Row],[Name]]&amp;"|"&amp;MitarbeiterFTE[[#This Row],[Vorhaben]]&amp;"|"&amp;MitarbeiterFTE[[#This Row],[Monat]]&amp;"|"&amp;MitarbeiterFTE[[#This Row],[Jahr]], IF(_xlpm.var="|||","input missing",_xlpm.var))</f>
        <v>input missing</v>
      </c>
      <c r="AB1038" s="15" t="e">
        <f>_xlfn.LET(
_xlpm.start,DATE(MitarbeiterFTE[[#This Row],[Jahr]],MitarbeiterFTE[[#This Row],[Monat]],1),
_xlpm.end,EOMONTH(_xlpm.start,0),
NETWORKDAYS(_xlpm.start,_xlpm.end))</f>
        <v>#NUM!</v>
      </c>
      <c r="AC1038" s="318" t="e">
        <f>MitarbeiterFTE[[#This Row],[BWD]]-MitarbeiterFTE[[#This Row],[Sum Abwesend]]</f>
        <v>#NUM!</v>
      </c>
      <c r="AD1038" s="318">
        <f>SUMIFS(MitarbeiterFTE[BWD],MitarbeiterFTE[Jahr],MitarbeiterFTE[[#This Row],[Jahr]],MitarbeiterFTE[Name],MitarbeiterFTE[[#This Row],[Name]])</f>
        <v>0</v>
      </c>
      <c r="AE1038" s="318">
        <f>SUMIFS(MitarbeiterFTE[NWD],MitarbeiterFTE[Jahr],MitarbeiterFTE[[#This Row],[Jahr]],MitarbeiterFTE[Name],MitarbeiterFTE[[#This Row],[Name]])</f>
        <v>0</v>
      </c>
      <c r="AF1038" s="15" t="str">
        <f>IF(MitarbeiterFTE[[#This Row],[HS]]="ja",2,IF(MitarbeiterFTE[[#This Row],[Tech]]="ja",1,IF(MitarbeiterFTE[[#This Row],[Sonst]]="ja",0,"input missing")))</f>
        <v>input missing</v>
      </c>
      <c r="AG1038" s="130"/>
      <c r="AH1038" s="117"/>
      <c r="AI1038" s="408"/>
      <c r="AJ1038" s="202"/>
      <c r="AK1038" s="412"/>
      <c r="AL1038" s="15" cm="1">
        <f t="array" ref="AL10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8" s="15" t="str">
        <f>IF(Table6[[#This Row],[FT/WE]]=2,"",Table6[[#This Row],[Name]]&amp;Table6[[#This Row],[Tag]])</f>
        <v/>
      </c>
      <c r="AN1038" s="117"/>
      <c r="AP1038" s="14" t="str">
        <f t="shared" si="34"/>
        <v/>
      </c>
      <c r="AQ1038" s="14" t="str">
        <f t="shared" si="35"/>
        <v/>
      </c>
    </row>
    <row r="1039" spans="1:43" ht="14.5">
      <c r="A1039" s="117"/>
      <c r="B1039" s="201"/>
      <c r="C1039" s="209"/>
      <c r="D1039" s="210"/>
      <c r="E1039" s="131"/>
      <c r="F1039" s="132"/>
      <c r="G1039" s="131"/>
      <c r="H1039" s="117"/>
      <c r="I1039" s="201"/>
      <c r="J1039" s="201"/>
      <c r="K1039" s="202"/>
      <c r="L1039" s="202"/>
      <c r="M1039" s="202"/>
      <c r="N1039" s="201"/>
      <c r="O1039" s="201"/>
      <c r="P1039" s="202"/>
      <c r="Q1039" s="202"/>
      <c r="R1039" s="207"/>
      <c r="S1039" s="204" t="e">
        <f>_xlfn.LET(
_xlpm.ausLJ,_xlfn.XLOOKUP(MitarbeiterFTE[[#This Row],[Name]]&amp;"|"&amp;MitarbeiterFTE[[#This Row],[Jahr]]&amp;"|"&amp;MitarbeiterFTE[[#This Row],[Monat]],#REF!,#REF!,"not found",0,1),
IF(_xlpm.ausLJ="not found","input missing",_xlpm.ausLJ))</f>
        <v>#REF!</v>
      </c>
      <c r="T1039" s="204" t="e">
        <f>_xlfn.LET(
_xlpm.ausLJ,_xlfn.XLOOKUP(MitarbeiterFTE[[#This Row],[Name]]&amp;"|"&amp;MitarbeiterFTE[[#This Row],[Jahr]]&amp;"|"&amp;MitarbeiterFTE[[#This Row],[Monat]],#REF!,#REF!,"not found",0,1),
IF(_xlpm.ausLJ="not found","input missing",_xlpm.ausLJ))</f>
        <v>#REF!</v>
      </c>
      <c r="U1039" s="205"/>
      <c r="V1039" s="40" t="str" cm="1">
        <f t="array" ref="V10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39" s="15" t="str">
        <f>_xlfn.LET(_xlpm.var,MitarbeiterFTE[[#This Row],[Name]]&amp;"|"&amp;MitarbeiterFTE[[#This Row],[Vorhaben]]&amp;"|"&amp;MitarbeiterFTE[[#This Row],[Monat]]&amp;"|"&amp;MitarbeiterFTE[[#This Row],[Jahr]], IF(_xlpm.var="|||","input missing",_xlpm.var))</f>
        <v>input missing</v>
      </c>
      <c r="AB1039" s="15" t="e">
        <f>_xlfn.LET(
_xlpm.start,DATE(MitarbeiterFTE[[#This Row],[Jahr]],MitarbeiterFTE[[#This Row],[Monat]],1),
_xlpm.end,EOMONTH(_xlpm.start,0),
NETWORKDAYS(_xlpm.start,_xlpm.end))</f>
        <v>#NUM!</v>
      </c>
      <c r="AC1039" s="318" t="e">
        <f>MitarbeiterFTE[[#This Row],[BWD]]-MitarbeiterFTE[[#This Row],[Sum Abwesend]]</f>
        <v>#NUM!</v>
      </c>
      <c r="AD1039" s="318">
        <f>SUMIFS(MitarbeiterFTE[BWD],MitarbeiterFTE[Jahr],MitarbeiterFTE[[#This Row],[Jahr]],MitarbeiterFTE[Name],MitarbeiterFTE[[#This Row],[Name]])</f>
        <v>0</v>
      </c>
      <c r="AE1039" s="318">
        <f>SUMIFS(MitarbeiterFTE[NWD],MitarbeiterFTE[Jahr],MitarbeiterFTE[[#This Row],[Jahr]],MitarbeiterFTE[Name],MitarbeiterFTE[[#This Row],[Name]])</f>
        <v>0</v>
      </c>
      <c r="AF1039" s="15" t="str">
        <f>IF(MitarbeiterFTE[[#This Row],[HS]]="ja",2,IF(MitarbeiterFTE[[#This Row],[Tech]]="ja",1,IF(MitarbeiterFTE[[#This Row],[Sonst]]="ja",0,"input missing")))</f>
        <v>input missing</v>
      </c>
      <c r="AG1039" s="130"/>
      <c r="AH1039" s="117"/>
      <c r="AI1039" s="408"/>
      <c r="AJ1039" s="202"/>
      <c r="AK1039" s="412"/>
      <c r="AL1039" s="15" cm="1">
        <f t="array" ref="AL10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39" s="15" t="str">
        <f>IF(Table6[[#This Row],[FT/WE]]=2,"",Table6[[#This Row],[Name]]&amp;Table6[[#This Row],[Tag]])</f>
        <v/>
      </c>
      <c r="AN1039" s="117"/>
      <c r="AP1039" s="14" t="str">
        <f t="shared" si="34"/>
        <v/>
      </c>
      <c r="AQ1039" s="14" t="str">
        <f t="shared" si="35"/>
        <v/>
      </c>
    </row>
    <row r="1040" spans="1:43" ht="14.5">
      <c r="A1040" s="117"/>
      <c r="B1040" s="201"/>
      <c r="C1040" s="209"/>
      <c r="D1040" s="210"/>
      <c r="E1040" s="131"/>
      <c r="F1040" s="132"/>
      <c r="G1040" s="131"/>
      <c r="H1040" s="117"/>
      <c r="I1040" s="201"/>
      <c r="J1040" s="201"/>
      <c r="K1040" s="202"/>
      <c r="L1040" s="202"/>
      <c r="M1040" s="202"/>
      <c r="N1040" s="201"/>
      <c r="O1040" s="201"/>
      <c r="P1040" s="202"/>
      <c r="Q1040" s="202"/>
      <c r="R1040" s="207"/>
      <c r="S1040" s="204" t="e">
        <f>_xlfn.LET(
_xlpm.ausLJ,_xlfn.XLOOKUP(MitarbeiterFTE[[#This Row],[Name]]&amp;"|"&amp;MitarbeiterFTE[[#This Row],[Jahr]]&amp;"|"&amp;MitarbeiterFTE[[#This Row],[Monat]],#REF!,#REF!,"not found",0,1),
IF(_xlpm.ausLJ="not found","input missing",_xlpm.ausLJ))</f>
        <v>#REF!</v>
      </c>
      <c r="T1040" s="204" t="e">
        <f>_xlfn.LET(
_xlpm.ausLJ,_xlfn.XLOOKUP(MitarbeiterFTE[[#This Row],[Name]]&amp;"|"&amp;MitarbeiterFTE[[#This Row],[Jahr]]&amp;"|"&amp;MitarbeiterFTE[[#This Row],[Monat]],#REF!,#REF!,"not found",0,1),
IF(_xlpm.ausLJ="not found","input missing",_xlpm.ausLJ))</f>
        <v>#REF!</v>
      </c>
      <c r="U1040" s="205"/>
      <c r="V1040" s="40" t="str" cm="1">
        <f t="array" ref="V10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0" s="15" t="str">
        <f>_xlfn.LET(_xlpm.var,MitarbeiterFTE[[#This Row],[Name]]&amp;"|"&amp;MitarbeiterFTE[[#This Row],[Vorhaben]]&amp;"|"&amp;MitarbeiterFTE[[#This Row],[Monat]]&amp;"|"&amp;MitarbeiterFTE[[#This Row],[Jahr]], IF(_xlpm.var="|||","input missing",_xlpm.var))</f>
        <v>input missing</v>
      </c>
      <c r="AB1040" s="15" t="e">
        <f>_xlfn.LET(
_xlpm.start,DATE(MitarbeiterFTE[[#This Row],[Jahr]],MitarbeiterFTE[[#This Row],[Monat]],1),
_xlpm.end,EOMONTH(_xlpm.start,0),
NETWORKDAYS(_xlpm.start,_xlpm.end))</f>
        <v>#NUM!</v>
      </c>
      <c r="AC1040" s="318" t="e">
        <f>MitarbeiterFTE[[#This Row],[BWD]]-MitarbeiterFTE[[#This Row],[Sum Abwesend]]</f>
        <v>#NUM!</v>
      </c>
      <c r="AD1040" s="318">
        <f>SUMIFS(MitarbeiterFTE[BWD],MitarbeiterFTE[Jahr],MitarbeiterFTE[[#This Row],[Jahr]],MitarbeiterFTE[Name],MitarbeiterFTE[[#This Row],[Name]])</f>
        <v>0</v>
      </c>
      <c r="AE1040" s="318">
        <f>SUMIFS(MitarbeiterFTE[NWD],MitarbeiterFTE[Jahr],MitarbeiterFTE[[#This Row],[Jahr]],MitarbeiterFTE[Name],MitarbeiterFTE[[#This Row],[Name]])</f>
        <v>0</v>
      </c>
      <c r="AF1040" s="15" t="str">
        <f>IF(MitarbeiterFTE[[#This Row],[HS]]="ja",2,IF(MitarbeiterFTE[[#This Row],[Tech]]="ja",1,IF(MitarbeiterFTE[[#This Row],[Sonst]]="ja",0,"input missing")))</f>
        <v>input missing</v>
      </c>
      <c r="AG1040" s="130"/>
      <c r="AH1040" s="117"/>
      <c r="AI1040" s="408"/>
      <c r="AJ1040" s="202"/>
      <c r="AK1040" s="412"/>
      <c r="AL1040" s="15" cm="1">
        <f t="array" ref="AL10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0" s="15" t="str">
        <f>IF(Table6[[#This Row],[FT/WE]]=2,"",Table6[[#This Row],[Name]]&amp;Table6[[#This Row],[Tag]])</f>
        <v/>
      </c>
      <c r="AN1040" s="117"/>
      <c r="AP1040" s="14" t="str">
        <f t="shared" si="34"/>
        <v/>
      </c>
      <c r="AQ1040" s="14" t="str">
        <f t="shared" si="35"/>
        <v/>
      </c>
    </row>
    <row r="1041" spans="1:43" ht="14.5">
      <c r="A1041" s="117"/>
      <c r="B1041" s="201"/>
      <c r="C1041" s="209"/>
      <c r="D1041" s="210"/>
      <c r="E1041" s="131"/>
      <c r="F1041" s="132"/>
      <c r="G1041" s="131"/>
      <c r="H1041" s="117"/>
      <c r="I1041" s="201"/>
      <c r="J1041" s="201"/>
      <c r="K1041" s="202"/>
      <c r="L1041" s="202"/>
      <c r="M1041" s="202"/>
      <c r="N1041" s="201"/>
      <c r="O1041" s="201"/>
      <c r="P1041" s="202"/>
      <c r="Q1041" s="202"/>
      <c r="R1041" s="207"/>
      <c r="S1041" s="204" t="e">
        <f>_xlfn.LET(
_xlpm.ausLJ,_xlfn.XLOOKUP(MitarbeiterFTE[[#This Row],[Name]]&amp;"|"&amp;MitarbeiterFTE[[#This Row],[Jahr]]&amp;"|"&amp;MitarbeiterFTE[[#This Row],[Monat]],#REF!,#REF!,"not found",0,1),
IF(_xlpm.ausLJ="not found","input missing",_xlpm.ausLJ))</f>
        <v>#REF!</v>
      </c>
      <c r="T1041" s="204" t="e">
        <f>_xlfn.LET(
_xlpm.ausLJ,_xlfn.XLOOKUP(MitarbeiterFTE[[#This Row],[Name]]&amp;"|"&amp;MitarbeiterFTE[[#This Row],[Jahr]]&amp;"|"&amp;MitarbeiterFTE[[#This Row],[Monat]],#REF!,#REF!,"not found",0,1),
IF(_xlpm.ausLJ="not found","input missing",_xlpm.ausLJ))</f>
        <v>#REF!</v>
      </c>
      <c r="U1041" s="205"/>
      <c r="V1041" s="40" t="str" cm="1">
        <f t="array" ref="V10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1" s="15" t="str">
        <f>_xlfn.LET(_xlpm.var,MitarbeiterFTE[[#This Row],[Name]]&amp;"|"&amp;MitarbeiterFTE[[#This Row],[Vorhaben]]&amp;"|"&amp;MitarbeiterFTE[[#This Row],[Monat]]&amp;"|"&amp;MitarbeiterFTE[[#This Row],[Jahr]], IF(_xlpm.var="|||","input missing",_xlpm.var))</f>
        <v>input missing</v>
      </c>
      <c r="AB1041" s="15" t="e">
        <f>_xlfn.LET(
_xlpm.start,DATE(MitarbeiterFTE[[#This Row],[Jahr]],MitarbeiterFTE[[#This Row],[Monat]],1),
_xlpm.end,EOMONTH(_xlpm.start,0),
NETWORKDAYS(_xlpm.start,_xlpm.end))</f>
        <v>#NUM!</v>
      </c>
      <c r="AC1041" s="318" t="e">
        <f>MitarbeiterFTE[[#This Row],[BWD]]-MitarbeiterFTE[[#This Row],[Sum Abwesend]]</f>
        <v>#NUM!</v>
      </c>
      <c r="AD1041" s="318">
        <f>SUMIFS(MitarbeiterFTE[BWD],MitarbeiterFTE[Jahr],MitarbeiterFTE[[#This Row],[Jahr]],MitarbeiterFTE[Name],MitarbeiterFTE[[#This Row],[Name]])</f>
        <v>0</v>
      </c>
      <c r="AE1041" s="318">
        <f>SUMIFS(MitarbeiterFTE[NWD],MitarbeiterFTE[Jahr],MitarbeiterFTE[[#This Row],[Jahr]],MitarbeiterFTE[Name],MitarbeiterFTE[[#This Row],[Name]])</f>
        <v>0</v>
      </c>
      <c r="AF1041" s="15" t="str">
        <f>IF(MitarbeiterFTE[[#This Row],[HS]]="ja",2,IF(MitarbeiterFTE[[#This Row],[Tech]]="ja",1,IF(MitarbeiterFTE[[#This Row],[Sonst]]="ja",0,"input missing")))</f>
        <v>input missing</v>
      </c>
      <c r="AG1041" s="130"/>
      <c r="AH1041" s="117"/>
      <c r="AI1041" s="408"/>
      <c r="AJ1041" s="202"/>
      <c r="AK1041" s="412"/>
      <c r="AL1041" s="15" cm="1">
        <f t="array" ref="AL10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1" s="15" t="str">
        <f>IF(Table6[[#This Row],[FT/WE]]=2,"",Table6[[#This Row],[Name]]&amp;Table6[[#This Row],[Tag]])</f>
        <v/>
      </c>
      <c r="AN1041" s="117"/>
      <c r="AP1041" s="14" t="str">
        <f t="shared" si="34"/>
        <v/>
      </c>
      <c r="AQ1041" s="14" t="str">
        <f t="shared" si="35"/>
        <v/>
      </c>
    </row>
    <row r="1042" spans="1:43" ht="14.5">
      <c r="A1042" s="117"/>
      <c r="B1042" s="201"/>
      <c r="C1042" s="209"/>
      <c r="D1042" s="210"/>
      <c r="E1042" s="131"/>
      <c r="F1042" s="132"/>
      <c r="G1042" s="131"/>
      <c r="H1042" s="117"/>
      <c r="I1042" s="201"/>
      <c r="J1042" s="201"/>
      <c r="K1042" s="202"/>
      <c r="L1042" s="202"/>
      <c r="M1042" s="202"/>
      <c r="N1042" s="201"/>
      <c r="O1042" s="201"/>
      <c r="P1042" s="202"/>
      <c r="Q1042" s="202"/>
      <c r="R1042" s="207"/>
      <c r="S1042" s="204" t="e">
        <f>_xlfn.LET(
_xlpm.ausLJ,_xlfn.XLOOKUP(MitarbeiterFTE[[#This Row],[Name]]&amp;"|"&amp;MitarbeiterFTE[[#This Row],[Jahr]]&amp;"|"&amp;MitarbeiterFTE[[#This Row],[Monat]],#REF!,#REF!,"not found",0,1),
IF(_xlpm.ausLJ="not found","input missing",_xlpm.ausLJ))</f>
        <v>#REF!</v>
      </c>
      <c r="T1042" s="204" t="e">
        <f>_xlfn.LET(
_xlpm.ausLJ,_xlfn.XLOOKUP(MitarbeiterFTE[[#This Row],[Name]]&amp;"|"&amp;MitarbeiterFTE[[#This Row],[Jahr]]&amp;"|"&amp;MitarbeiterFTE[[#This Row],[Monat]],#REF!,#REF!,"not found",0,1),
IF(_xlpm.ausLJ="not found","input missing",_xlpm.ausLJ))</f>
        <v>#REF!</v>
      </c>
      <c r="U1042" s="205"/>
      <c r="V1042" s="40" t="str" cm="1">
        <f t="array" ref="V10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2" s="15" t="str">
        <f>_xlfn.LET(_xlpm.var,MitarbeiterFTE[[#This Row],[Name]]&amp;"|"&amp;MitarbeiterFTE[[#This Row],[Vorhaben]]&amp;"|"&amp;MitarbeiterFTE[[#This Row],[Monat]]&amp;"|"&amp;MitarbeiterFTE[[#This Row],[Jahr]], IF(_xlpm.var="|||","input missing",_xlpm.var))</f>
        <v>input missing</v>
      </c>
      <c r="AB1042" s="15" t="e">
        <f>_xlfn.LET(
_xlpm.start,DATE(MitarbeiterFTE[[#This Row],[Jahr]],MitarbeiterFTE[[#This Row],[Monat]],1),
_xlpm.end,EOMONTH(_xlpm.start,0),
NETWORKDAYS(_xlpm.start,_xlpm.end))</f>
        <v>#NUM!</v>
      </c>
      <c r="AC1042" s="318" t="e">
        <f>MitarbeiterFTE[[#This Row],[BWD]]-MitarbeiterFTE[[#This Row],[Sum Abwesend]]</f>
        <v>#NUM!</v>
      </c>
      <c r="AD1042" s="318">
        <f>SUMIFS(MitarbeiterFTE[BWD],MitarbeiterFTE[Jahr],MitarbeiterFTE[[#This Row],[Jahr]],MitarbeiterFTE[Name],MitarbeiterFTE[[#This Row],[Name]])</f>
        <v>0</v>
      </c>
      <c r="AE1042" s="318">
        <f>SUMIFS(MitarbeiterFTE[NWD],MitarbeiterFTE[Jahr],MitarbeiterFTE[[#This Row],[Jahr]],MitarbeiterFTE[Name],MitarbeiterFTE[[#This Row],[Name]])</f>
        <v>0</v>
      </c>
      <c r="AF1042" s="15" t="str">
        <f>IF(MitarbeiterFTE[[#This Row],[HS]]="ja",2,IF(MitarbeiterFTE[[#This Row],[Tech]]="ja",1,IF(MitarbeiterFTE[[#This Row],[Sonst]]="ja",0,"input missing")))</f>
        <v>input missing</v>
      </c>
      <c r="AG1042" s="130"/>
      <c r="AH1042" s="117"/>
      <c r="AI1042" s="408"/>
      <c r="AJ1042" s="202"/>
      <c r="AK1042" s="412"/>
      <c r="AL1042" s="15" cm="1">
        <f t="array" ref="AL10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2" s="15" t="str">
        <f>IF(Table6[[#This Row],[FT/WE]]=2,"",Table6[[#This Row],[Name]]&amp;Table6[[#This Row],[Tag]])</f>
        <v/>
      </c>
      <c r="AN1042" s="117"/>
      <c r="AP1042" s="14" t="str">
        <f t="shared" si="34"/>
        <v/>
      </c>
      <c r="AQ1042" s="14" t="str">
        <f t="shared" si="35"/>
        <v/>
      </c>
    </row>
    <row r="1043" spans="1:43" ht="14.5">
      <c r="A1043" s="117"/>
      <c r="B1043" s="201"/>
      <c r="C1043" s="209"/>
      <c r="D1043" s="210"/>
      <c r="E1043" s="131"/>
      <c r="F1043" s="132"/>
      <c r="G1043" s="131"/>
      <c r="H1043" s="117"/>
      <c r="I1043" s="201"/>
      <c r="J1043" s="201"/>
      <c r="K1043" s="202"/>
      <c r="L1043" s="202"/>
      <c r="M1043" s="202"/>
      <c r="N1043" s="201"/>
      <c r="O1043" s="201"/>
      <c r="P1043" s="202"/>
      <c r="Q1043" s="202"/>
      <c r="R1043" s="207"/>
      <c r="S1043" s="204" t="e">
        <f>_xlfn.LET(
_xlpm.ausLJ,_xlfn.XLOOKUP(MitarbeiterFTE[[#This Row],[Name]]&amp;"|"&amp;MitarbeiterFTE[[#This Row],[Jahr]]&amp;"|"&amp;MitarbeiterFTE[[#This Row],[Monat]],#REF!,#REF!,"not found",0,1),
IF(_xlpm.ausLJ="not found","input missing",_xlpm.ausLJ))</f>
        <v>#REF!</v>
      </c>
      <c r="T1043" s="204" t="e">
        <f>_xlfn.LET(
_xlpm.ausLJ,_xlfn.XLOOKUP(MitarbeiterFTE[[#This Row],[Name]]&amp;"|"&amp;MitarbeiterFTE[[#This Row],[Jahr]]&amp;"|"&amp;MitarbeiterFTE[[#This Row],[Monat]],#REF!,#REF!,"not found",0,1),
IF(_xlpm.ausLJ="not found","input missing",_xlpm.ausLJ))</f>
        <v>#REF!</v>
      </c>
      <c r="U1043" s="205"/>
      <c r="V1043" s="40" t="str" cm="1">
        <f t="array" ref="V10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3" s="15" t="str">
        <f>_xlfn.LET(_xlpm.var,MitarbeiterFTE[[#This Row],[Name]]&amp;"|"&amp;MitarbeiterFTE[[#This Row],[Vorhaben]]&amp;"|"&amp;MitarbeiterFTE[[#This Row],[Monat]]&amp;"|"&amp;MitarbeiterFTE[[#This Row],[Jahr]], IF(_xlpm.var="|||","input missing",_xlpm.var))</f>
        <v>input missing</v>
      </c>
      <c r="AB1043" s="15" t="e">
        <f>_xlfn.LET(
_xlpm.start,DATE(MitarbeiterFTE[[#This Row],[Jahr]],MitarbeiterFTE[[#This Row],[Monat]],1),
_xlpm.end,EOMONTH(_xlpm.start,0),
NETWORKDAYS(_xlpm.start,_xlpm.end))</f>
        <v>#NUM!</v>
      </c>
      <c r="AC1043" s="318" t="e">
        <f>MitarbeiterFTE[[#This Row],[BWD]]-MitarbeiterFTE[[#This Row],[Sum Abwesend]]</f>
        <v>#NUM!</v>
      </c>
      <c r="AD1043" s="318">
        <f>SUMIFS(MitarbeiterFTE[BWD],MitarbeiterFTE[Jahr],MitarbeiterFTE[[#This Row],[Jahr]],MitarbeiterFTE[Name],MitarbeiterFTE[[#This Row],[Name]])</f>
        <v>0</v>
      </c>
      <c r="AE1043" s="318">
        <f>SUMIFS(MitarbeiterFTE[NWD],MitarbeiterFTE[Jahr],MitarbeiterFTE[[#This Row],[Jahr]],MitarbeiterFTE[Name],MitarbeiterFTE[[#This Row],[Name]])</f>
        <v>0</v>
      </c>
      <c r="AF1043" s="15" t="str">
        <f>IF(MitarbeiterFTE[[#This Row],[HS]]="ja",2,IF(MitarbeiterFTE[[#This Row],[Tech]]="ja",1,IF(MitarbeiterFTE[[#This Row],[Sonst]]="ja",0,"input missing")))</f>
        <v>input missing</v>
      </c>
      <c r="AG1043" s="130"/>
      <c r="AH1043" s="117"/>
      <c r="AI1043" s="408"/>
      <c r="AJ1043" s="202"/>
      <c r="AK1043" s="412"/>
      <c r="AL1043" s="15" cm="1">
        <f t="array" ref="AL10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3" s="15" t="str">
        <f>IF(Table6[[#This Row],[FT/WE]]=2,"",Table6[[#This Row],[Name]]&amp;Table6[[#This Row],[Tag]])</f>
        <v/>
      </c>
      <c r="AN1043" s="117"/>
      <c r="AP1043" s="14" t="str">
        <f t="shared" si="34"/>
        <v/>
      </c>
      <c r="AQ1043" s="14" t="str">
        <f t="shared" si="35"/>
        <v/>
      </c>
    </row>
    <row r="1044" spans="1:43" ht="14.5">
      <c r="A1044" s="117"/>
      <c r="B1044" s="201"/>
      <c r="C1044" s="209"/>
      <c r="D1044" s="210"/>
      <c r="E1044" s="131"/>
      <c r="F1044" s="132"/>
      <c r="G1044" s="131"/>
      <c r="H1044" s="117"/>
      <c r="I1044" s="201"/>
      <c r="J1044" s="201"/>
      <c r="K1044" s="202"/>
      <c r="L1044" s="202"/>
      <c r="M1044" s="202"/>
      <c r="N1044" s="201"/>
      <c r="O1044" s="201"/>
      <c r="P1044" s="202"/>
      <c r="Q1044" s="202"/>
      <c r="R1044" s="207"/>
      <c r="S1044" s="204" t="e">
        <f>_xlfn.LET(
_xlpm.ausLJ,_xlfn.XLOOKUP(MitarbeiterFTE[[#This Row],[Name]]&amp;"|"&amp;MitarbeiterFTE[[#This Row],[Jahr]]&amp;"|"&amp;MitarbeiterFTE[[#This Row],[Monat]],#REF!,#REF!,"not found",0,1),
IF(_xlpm.ausLJ="not found","input missing",_xlpm.ausLJ))</f>
        <v>#REF!</v>
      </c>
      <c r="T1044" s="204" t="e">
        <f>_xlfn.LET(
_xlpm.ausLJ,_xlfn.XLOOKUP(MitarbeiterFTE[[#This Row],[Name]]&amp;"|"&amp;MitarbeiterFTE[[#This Row],[Jahr]]&amp;"|"&amp;MitarbeiterFTE[[#This Row],[Monat]],#REF!,#REF!,"not found",0,1),
IF(_xlpm.ausLJ="not found","input missing",_xlpm.ausLJ))</f>
        <v>#REF!</v>
      </c>
      <c r="U1044" s="205"/>
      <c r="V1044" s="40" t="str" cm="1">
        <f t="array" ref="V10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4" s="15" t="str">
        <f>_xlfn.LET(_xlpm.var,MitarbeiterFTE[[#This Row],[Name]]&amp;"|"&amp;MitarbeiterFTE[[#This Row],[Vorhaben]]&amp;"|"&amp;MitarbeiterFTE[[#This Row],[Monat]]&amp;"|"&amp;MitarbeiterFTE[[#This Row],[Jahr]], IF(_xlpm.var="|||","input missing",_xlpm.var))</f>
        <v>input missing</v>
      </c>
      <c r="AB1044" s="15" t="e">
        <f>_xlfn.LET(
_xlpm.start,DATE(MitarbeiterFTE[[#This Row],[Jahr]],MitarbeiterFTE[[#This Row],[Monat]],1),
_xlpm.end,EOMONTH(_xlpm.start,0),
NETWORKDAYS(_xlpm.start,_xlpm.end))</f>
        <v>#NUM!</v>
      </c>
      <c r="AC1044" s="318" t="e">
        <f>MitarbeiterFTE[[#This Row],[BWD]]-MitarbeiterFTE[[#This Row],[Sum Abwesend]]</f>
        <v>#NUM!</v>
      </c>
      <c r="AD1044" s="318">
        <f>SUMIFS(MitarbeiterFTE[BWD],MitarbeiterFTE[Jahr],MitarbeiterFTE[[#This Row],[Jahr]],MitarbeiterFTE[Name],MitarbeiterFTE[[#This Row],[Name]])</f>
        <v>0</v>
      </c>
      <c r="AE1044" s="318">
        <f>SUMIFS(MitarbeiterFTE[NWD],MitarbeiterFTE[Jahr],MitarbeiterFTE[[#This Row],[Jahr]],MitarbeiterFTE[Name],MitarbeiterFTE[[#This Row],[Name]])</f>
        <v>0</v>
      </c>
      <c r="AF1044" s="15" t="str">
        <f>IF(MitarbeiterFTE[[#This Row],[HS]]="ja",2,IF(MitarbeiterFTE[[#This Row],[Tech]]="ja",1,IF(MitarbeiterFTE[[#This Row],[Sonst]]="ja",0,"input missing")))</f>
        <v>input missing</v>
      </c>
      <c r="AG1044" s="130"/>
      <c r="AH1044" s="117"/>
      <c r="AI1044" s="408"/>
      <c r="AJ1044" s="202"/>
      <c r="AK1044" s="412"/>
      <c r="AL1044" s="15" cm="1">
        <f t="array" ref="AL10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4" s="15" t="str">
        <f>IF(Table6[[#This Row],[FT/WE]]=2,"",Table6[[#This Row],[Name]]&amp;Table6[[#This Row],[Tag]])</f>
        <v/>
      </c>
      <c r="AN1044" s="117"/>
      <c r="AP1044" s="14" t="str">
        <f t="shared" si="34"/>
        <v/>
      </c>
      <c r="AQ1044" s="14" t="str">
        <f t="shared" si="35"/>
        <v/>
      </c>
    </row>
    <row r="1045" spans="1:43" ht="14.5">
      <c r="A1045" s="117"/>
      <c r="B1045" s="201"/>
      <c r="C1045" s="209"/>
      <c r="D1045" s="210"/>
      <c r="E1045" s="131"/>
      <c r="F1045" s="132"/>
      <c r="G1045" s="131"/>
      <c r="H1045" s="117"/>
      <c r="I1045" s="201"/>
      <c r="J1045" s="201"/>
      <c r="K1045" s="202"/>
      <c r="L1045" s="202"/>
      <c r="M1045" s="202"/>
      <c r="N1045" s="201"/>
      <c r="O1045" s="201"/>
      <c r="P1045" s="202"/>
      <c r="Q1045" s="202"/>
      <c r="R1045" s="207"/>
      <c r="S1045" s="204" t="e">
        <f>_xlfn.LET(
_xlpm.ausLJ,_xlfn.XLOOKUP(MitarbeiterFTE[[#This Row],[Name]]&amp;"|"&amp;MitarbeiterFTE[[#This Row],[Jahr]]&amp;"|"&amp;MitarbeiterFTE[[#This Row],[Monat]],#REF!,#REF!,"not found",0,1),
IF(_xlpm.ausLJ="not found","input missing",_xlpm.ausLJ))</f>
        <v>#REF!</v>
      </c>
      <c r="T1045" s="204" t="e">
        <f>_xlfn.LET(
_xlpm.ausLJ,_xlfn.XLOOKUP(MitarbeiterFTE[[#This Row],[Name]]&amp;"|"&amp;MitarbeiterFTE[[#This Row],[Jahr]]&amp;"|"&amp;MitarbeiterFTE[[#This Row],[Monat]],#REF!,#REF!,"not found",0,1),
IF(_xlpm.ausLJ="not found","input missing",_xlpm.ausLJ))</f>
        <v>#REF!</v>
      </c>
      <c r="U1045" s="205"/>
      <c r="V1045" s="40" t="str" cm="1">
        <f t="array" ref="V10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5" s="15" t="str">
        <f>_xlfn.LET(_xlpm.var,MitarbeiterFTE[[#This Row],[Name]]&amp;"|"&amp;MitarbeiterFTE[[#This Row],[Vorhaben]]&amp;"|"&amp;MitarbeiterFTE[[#This Row],[Monat]]&amp;"|"&amp;MitarbeiterFTE[[#This Row],[Jahr]], IF(_xlpm.var="|||","input missing",_xlpm.var))</f>
        <v>input missing</v>
      </c>
      <c r="AB1045" s="15" t="e">
        <f>_xlfn.LET(
_xlpm.start,DATE(MitarbeiterFTE[[#This Row],[Jahr]],MitarbeiterFTE[[#This Row],[Monat]],1),
_xlpm.end,EOMONTH(_xlpm.start,0),
NETWORKDAYS(_xlpm.start,_xlpm.end))</f>
        <v>#NUM!</v>
      </c>
      <c r="AC1045" s="318" t="e">
        <f>MitarbeiterFTE[[#This Row],[BWD]]-MitarbeiterFTE[[#This Row],[Sum Abwesend]]</f>
        <v>#NUM!</v>
      </c>
      <c r="AD1045" s="318">
        <f>SUMIFS(MitarbeiterFTE[BWD],MitarbeiterFTE[Jahr],MitarbeiterFTE[[#This Row],[Jahr]],MitarbeiterFTE[Name],MitarbeiterFTE[[#This Row],[Name]])</f>
        <v>0</v>
      </c>
      <c r="AE1045" s="318">
        <f>SUMIFS(MitarbeiterFTE[NWD],MitarbeiterFTE[Jahr],MitarbeiterFTE[[#This Row],[Jahr]],MitarbeiterFTE[Name],MitarbeiterFTE[[#This Row],[Name]])</f>
        <v>0</v>
      </c>
      <c r="AF1045" s="15" t="str">
        <f>IF(MitarbeiterFTE[[#This Row],[HS]]="ja",2,IF(MitarbeiterFTE[[#This Row],[Tech]]="ja",1,IF(MitarbeiterFTE[[#This Row],[Sonst]]="ja",0,"input missing")))</f>
        <v>input missing</v>
      </c>
      <c r="AG1045" s="130"/>
      <c r="AH1045" s="117"/>
      <c r="AI1045" s="408"/>
      <c r="AJ1045" s="202"/>
      <c r="AK1045" s="412"/>
      <c r="AL1045" s="15" cm="1">
        <f t="array" ref="AL10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5" s="15" t="str">
        <f>IF(Table6[[#This Row],[FT/WE]]=2,"",Table6[[#This Row],[Name]]&amp;Table6[[#This Row],[Tag]])</f>
        <v/>
      </c>
      <c r="AN1045" s="117"/>
      <c r="AP1045" s="14" t="str">
        <f t="shared" si="34"/>
        <v/>
      </c>
      <c r="AQ1045" s="14" t="str">
        <f t="shared" si="35"/>
        <v/>
      </c>
    </row>
    <row r="1046" spans="1:43" ht="14.5">
      <c r="A1046" s="117"/>
      <c r="B1046" s="201"/>
      <c r="C1046" s="209"/>
      <c r="D1046" s="210"/>
      <c r="E1046" s="131"/>
      <c r="F1046" s="132"/>
      <c r="G1046" s="131"/>
      <c r="H1046" s="117"/>
      <c r="I1046" s="201"/>
      <c r="J1046" s="201"/>
      <c r="K1046" s="202"/>
      <c r="L1046" s="202"/>
      <c r="M1046" s="202"/>
      <c r="N1046" s="201"/>
      <c r="O1046" s="201"/>
      <c r="P1046" s="202"/>
      <c r="Q1046" s="202"/>
      <c r="R1046" s="207"/>
      <c r="S1046" s="204" t="e">
        <f>_xlfn.LET(
_xlpm.ausLJ,_xlfn.XLOOKUP(MitarbeiterFTE[[#This Row],[Name]]&amp;"|"&amp;MitarbeiterFTE[[#This Row],[Jahr]]&amp;"|"&amp;MitarbeiterFTE[[#This Row],[Monat]],#REF!,#REF!,"not found",0,1),
IF(_xlpm.ausLJ="not found","input missing",_xlpm.ausLJ))</f>
        <v>#REF!</v>
      </c>
      <c r="T1046" s="204" t="e">
        <f>_xlfn.LET(
_xlpm.ausLJ,_xlfn.XLOOKUP(MitarbeiterFTE[[#This Row],[Name]]&amp;"|"&amp;MitarbeiterFTE[[#This Row],[Jahr]]&amp;"|"&amp;MitarbeiterFTE[[#This Row],[Monat]],#REF!,#REF!,"not found",0,1),
IF(_xlpm.ausLJ="not found","input missing",_xlpm.ausLJ))</f>
        <v>#REF!</v>
      </c>
      <c r="U1046" s="205"/>
      <c r="V1046" s="40" t="str" cm="1">
        <f t="array" ref="V10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6" s="15" t="str">
        <f>_xlfn.LET(_xlpm.var,MitarbeiterFTE[[#This Row],[Name]]&amp;"|"&amp;MitarbeiterFTE[[#This Row],[Vorhaben]]&amp;"|"&amp;MitarbeiterFTE[[#This Row],[Monat]]&amp;"|"&amp;MitarbeiterFTE[[#This Row],[Jahr]], IF(_xlpm.var="|||","input missing",_xlpm.var))</f>
        <v>input missing</v>
      </c>
      <c r="AB1046" s="15" t="e">
        <f>_xlfn.LET(
_xlpm.start,DATE(MitarbeiterFTE[[#This Row],[Jahr]],MitarbeiterFTE[[#This Row],[Monat]],1),
_xlpm.end,EOMONTH(_xlpm.start,0),
NETWORKDAYS(_xlpm.start,_xlpm.end))</f>
        <v>#NUM!</v>
      </c>
      <c r="AC1046" s="318" t="e">
        <f>MitarbeiterFTE[[#This Row],[BWD]]-MitarbeiterFTE[[#This Row],[Sum Abwesend]]</f>
        <v>#NUM!</v>
      </c>
      <c r="AD1046" s="318">
        <f>SUMIFS(MitarbeiterFTE[BWD],MitarbeiterFTE[Jahr],MitarbeiterFTE[[#This Row],[Jahr]],MitarbeiterFTE[Name],MitarbeiterFTE[[#This Row],[Name]])</f>
        <v>0</v>
      </c>
      <c r="AE1046" s="318">
        <f>SUMIFS(MitarbeiterFTE[NWD],MitarbeiterFTE[Jahr],MitarbeiterFTE[[#This Row],[Jahr]],MitarbeiterFTE[Name],MitarbeiterFTE[[#This Row],[Name]])</f>
        <v>0</v>
      </c>
      <c r="AF1046" s="15" t="str">
        <f>IF(MitarbeiterFTE[[#This Row],[HS]]="ja",2,IF(MitarbeiterFTE[[#This Row],[Tech]]="ja",1,IF(MitarbeiterFTE[[#This Row],[Sonst]]="ja",0,"input missing")))</f>
        <v>input missing</v>
      </c>
      <c r="AG1046" s="130"/>
      <c r="AH1046" s="117"/>
      <c r="AI1046" s="408"/>
      <c r="AJ1046" s="202"/>
      <c r="AK1046" s="412"/>
      <c r="AL1046" s="15" cm="1">
        <f t="array" ref="AL10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6" s="15" t="str">
        <f>IF(Table6[[#This Row],[FT/WE]]=2,"",Table6[[#This Row],[Name]]&amp;Table6[[#This Row],[Tag]])</f>
        <v/>
      </c>
      <c r="AN1046" s="117"/>
      <c r="AP1046" s="14" t="str">
        <f t="shared" si="34"/>
        <v/>
      </c>
      <c r="AQ1046" s="14" t="str">
        <f t="shared" si="35"/>
        <v/>
      </c>
    </row>
    <row r="1047" spans="1:43" ht="14.5">
      <c r="A1047" s="117"/>
      <c r="B1047" s="201"/>
      <c r="C1047" s="209"/>
      <c r="D1047" s="210"/>
      <c r="E1047" s="131"/>
      <c r="F1047" s="132"/>
      <c r="G1047" s="131"/>
      <c r="H1047" s="117"/>
      <c r="I1047" s="201"/>
      <c r="J1047" s="201"/>
      <c r="K1047" s="202"/>
      <c r="L1047" s="202"/>
      <c r="M1047" s="202"/>
      <c r="N1047" s="201"/>
      <c r="O1047" s="201"/>
      <c r="P1047" s="202"/>
      <c r="Q1047" s="202"/>
      <c r="R1047" s="207"/>
      <c r="S1047" s="204" t="e">
        <f>_xlfn.LET(
_xlpm.ausLJ,_xlfn.XLOOKUP(MitarbeiterFTE[[#This Row],[Name]]&amp;"|"&amp;MitarbeiterFTE[[#This Row],[Jahr]]&amp;"|"&amp;MitarbeiterFTE[[#This Row],[Monat]],#REF!,#REF!,"not found",0,1),
IF(_xlpm.ausLJ="not found","input missing",_xlpm.ausLJ))</f>
        <v>#REF!</v>
      </c>
      <c r="T1047" s="204" t="e">
        <f>_xlfn.LET(
_xlpm.ausLJ,_xlfn.XLOOKUP(MitarbeiterFTE[[#This Row],[Name]]&amp;"|"&amp;MitarbeiterFTE[[#This Row],[Jahr]]&amp;"|"&amp;MitarbeiterFTE[[#This Row],[Monat]],#REF!,#REF!,"not found",0,1),
IF(_xlpm.ausLJ="not found","input missing",_xlpm.ausLJ))</f>
        <v>#REF!</v>
      </c>
      <c r="U1047" s="205"/>
      <c r="V1047" s="40" t="str" cm="1">
        <f t="array" ref="V10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7" s="15" t="str">
        <f>_xlfn.LET(_xlpm.var,MitarbeiterFTE[[#This Row],[Name]]&amp;"|"&amp;MitarbeiterFTE[[#This Row],[Vorhaben]]&amp;"|"&amp;MitarbeiterFTE[[#This Row],[Monat]]&amp;"|"&amp;MitarbeiterFTE[[#This Row],[Jahr]], IF(_xlpm.var="|||","input missing",_xlpm.var))</f>
        <v>input missing</v>
      </c>
      <c r="AB1047" s="15" t="e">
        <f>_xlfn.LET(
_xlpm.start,DATE(MitarbeiterFTE[[#This Row],[Jahr]],MitarbeiterFTE[[#This Row],[Monat]],1),
_xlpm.end,EOMONTH(_xlpm.start,0),
NETWORKDAYS(_xlpm.start,_xlpm.end))</f>
        <v>#NUM!</v>
      </c>
      <c r="AC1047" s="318" t="e">
        <f>MitarbeiterFTE[[#This Row],[BWD]]-MitarbeiterFTE[[#This Row],[Sum Abwesend]]</f>
        <v>#NUM!</v>
      </c>
      <c r="AD1047" s="318">
        <f>SUMIFS(MitarbeiterFTE[BWD],MitarbeiterFTE[Jahr],MitarbeiterFTE[[#This Row],[Jahr]],MitarbeiterFTE[Name],MitarbeiterFTE[[#This Row],[Name]])</f>
        <v>0</v>
      </c>
      <c r="AE1047" s="318">
        <f>SUMIFS(MitarbeiterFTE[NWD],MitarbeiterFTE[Jahr],MitarbeiterFTE[[#This Row],[Jahr]],MitarbeiterFTE[Name],MitarbeiterFTE[[#This Row],[Name]])</f>
        <v>0</v>
      </c>
      <c r="AF1047" s="15" t="str">
        <f>IF(MitarbeiterFTE[[#This Row],[HS]]="ja",2,IF(MitarbeiterFTE[[#This Row],[Tech]]="ja",1,IF(MitarbeiterFTE[[#This Row],[Sonst]]="ja",0,"input missing")))</f>
        <v>input missing</v>
      </c>
      <c r="AG1047" s="130"/>
      <c r="AH1047" s="117"/>
      <c r="AI1047" s="408"/>
      <c r="AJ1047" s="202"/>
      <c r="AK1047" s="412"/>
      <c r="AL1047" s="15" cm="1">
        <f t="array" ref="AL10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7" s="15" t="str">
        <f>IF(Table6[[#This Row],[FT/WE]]=2,"",Table6[[#This Row],[Name]]&amp;Table6[[#This Row],[Tag]])</f>
        <v/>
      </c>
      <c r="AN1047" s="117"/>
      <c r="AP1047" s="14" t="str">
        <f t="shared" si="34"/>
        <v/>
      </c>
      <c r="AQ1047" s="14" t="str">
        <f t="shared" si="35"/>
        <v/>
      </c>
    </row>
    <row r="1048" spans="1:43" ht="14.5">
      <c r="A1048" s="117"/>
      <c r="B1048" s="201"/>
      <c r="C1048" s="209"/>
      <c r="D1048" s="210"/>
      <c r="E1048" s="131"/>
      <c r="F1048" s="132"/>
      <c r="G1048" s="131"/>
      <c r="H1048" s="117"/>
      <c r="I1048" s="201"/>
      <c r="J1048" s="201"/>
      <c r="K1048" s="202"/>
      <c r="L1048" s="202"/>
      <c r="M1048" s="202"/>
      <c r="N1048" s="201"/>
      <c r="O1048" s="201"/>
      <c r="P1048" s="202"/>
      <c r="Q1048" s="202"/>
      <c r="R1048" s="207"/>
      <c r="S1048" s="204" t="e">
        <f>_xlfn.LET(
_xlpm.ausLJ,_xlfn.XLOOKUP(MitarbeiterFTE[[#This Row],[Name]]&amp;"|"&amp;MitarbeiterFTE[[#This Row],[Jahr]]&amp;"|"&amp;MitarbeiterFTE[[#This Row],[Monat]],#REF!,#REF!,"not found",0,1),
IF(_xlpm.ausLJ="not found","input missing",_xlpm.ausLJ))</f>
        <v>#REF!</v>
      </c>
      <c r="T1048" s="204" t="e">
        <f>_xlfn.LET(
_xlpm.ausLJ,_xlfn.XLOOKUP(MitarbeiterFTE[[#This Row],[Name]]&amp;"|"&amp;MitarbeiterFTE[[#This Row],[Jahr]]&amp;"|"&amp;MitarbeiterFTE[[#This Row],[Monat]],#REF!,#REF!,"not found",0,1),
IF(_xlpm.ausLJ="not found","input missing",_xlpm.ausLJ))</f>
        <v>#REF!</v>
      </c>
      <c r="U1048" s="205"/>
      <c r="V1048" s="40" t="str" cm="1">
        <f t="array" ref="V10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8" s="15" t="str">
        <f>_xlfn.LET(_xlpm.var,MitarbeiterFTE[[#This Row],[Name]]&amp;"|"&amp;MitarbeiterFTE[[#This Row],[Vorhaben]]&amp;"|"&amp;MitarbeiterFTE[[#This Row],[Monat]]&amp;"|"&amp;MitarbeiterFTE[[#This Row],[Jahr]], IF(_xlpm.var="|||","input missing",_xlpm.var))</f>
        <v>input missing</v>
      </c>
      <c r="AB1048" s="15" t="e">
        <f>_xlfn.LET(
_xlpm.start,DATE(MitarbeiterFTE[[#This Row],[Jahr]],MitarbeiterFTE[[#This Row],[Monat]],1),
_xlpm.end,EOMONTH(_xlpm.start,0),
NETWORKDAYS(_xlpm.start,_xlpm.end))</f>
        <v>#NUM!</v>
      </c>
      <c r="AC1048" s="318" t="e">
        <f>MitarbeiterFTE[[#This Row],[BWD]]-MitarbeiterFTE[[#This Row],[Sum Abwesend]]</f>
        <v>#NUM!</v>
      </c>
      <c r="AD1048" s="318">
        <f>SUMIFS(MitarbeiterFTE[BWD],MitarbeiterFTE[Jahr],MitarbeiterFTE[[#This Row],[Jahr]],MitarbeiterFTE[Name],MitarbeiterFTE[[#This Row],[Name]])</f>
        <v>0</v>
      </c>
      <c r="AE1048" s="318">
        <f>SUMIFS(MitarbeiterFTE[NWD],MitarbeiterFTE[Jahr],MitarbeiterFTE[[#This Row],[Jahr]],MitarbeiterFTE[Name],MitarbeiterFTE[[#This Row],[Name]])</f>
        <v>0</v>
      </c>
      <c r="AF1048" s="15" t="str">
        <f>IF(MitarbeiterFTE[[#This Row],[HS]]="ja",2,IF(MitarbeiterFTE[[#This Row],[Tech]]="ja",1,IF(MitarbeiterFTE[[#This Row],[Sonst]]="ja",0,"input missing")))</f>
        <v>input missing</v>
      </c>
      <c r="AG1048" s="130"/>
      <c r="AH1048" s="117"/>
      <c r="AI1048" s="408"/>
      <c r="AJ1048" s="202"/>
      <c r="AK1048" s="412"/>
      <c r="AL1048" s="15" cm="1">
        <f t="array" ref="AL10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8" s="15" t="str">
        <f>IF(Table6[[#This Row],[FT/WE]]=2,"",Table6[[#This Row],[Name]]&amp;Table6[[#This Row],[Tag]])</f>
        <v/>
      </c>
      <c r="AN1048" s="117"/>
      <c r="AP1048" s="14" t="str">
        <f t="shared" si="34"/>
        <v/>
      </c>
      <c r="AQ1048" s="14" t="str">
        <f t="shared" si="35"/>
        <v/>
      </c>
    </row>
    <row r="1049" spans="1:43" ht="14.5">
      <c r="A1049" s="117"/>
      <c r="B1049" s="201"/>
      <c r="C1049" s="209"/>
      <c r="D1049" s="210"/>
      <c r="E1049" s="131"/>
      <c r="F1049" s="132"/>
      <c r="G1049" s="131"/>
      <c r="H1049" s="117"/>
      <c r="I1049" s="201"/>
      <c r="J1049" s="201"/>
      <c r="K1049" s="202"/>
      <c r="L1049" s="202"/>
      <c r="M1049" s="202"/>
      <c r="N1049" s="201"/>
      <c r="O1049" s="201"/>
      <c r="P1049" s="202"/>
      <c r="Q1049" s="202"/>
      <c r="R1049" s="207"/>
      <c r="S1049" s="204" t="e">
        <f>_xlfn.LET(
_xlpm.ausLJ,_xlfn.XLOOKUP(MitarbeiterFTE[[#This Row],[Name]]&amp;"|"&amp;MitarbeiterFTE[[#This Row],[Jahr]]&amp;"|"&amp;MitarbeiterFTE[[#This Row],[Monat]],#REF!,#REF!,"not found",0,1),
IF(_xlpm.ausLJ="not found","input missing",_xlpm.ausLJ))</f>
        <v>#REF!</v>
      </c>
      <c r="T1049" s="204" t="e">
        <f>_xlfn.LET(
_xlpm.ausLJ,_xlfn.XLOOKUP(MitarbeiterFTE[[#This Row],[Name]]&amp;"|"&amp;MitarbeiterFTE[[#This Row],[Jahr]]&amp;"|"&amp;MitarbeiterFTE[[#This Row],[Monat]],#REF!,#REF!,"not found",0,1),
IF(_xlpm.ausLJ="not found","input missing",_xlpm.ausLJ))</f>
        <v>#REF!</v>
      </c>
      <c r="U1049" s="205"/>
      <c r="V1049" s="40" t="str" cm="1">
        <f t="array" ref="V10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49" s="15" t="str">
        <f>_xlfn.LET(_xlpm.var,MitarbeiterFTE[[#This Row],[Name]]&amp;"|"&amp;MitarbeiterFTE[[#This Row],[Vorhaben]]&amp;"|"&amp;MitarbeiterFTE[[#This Row],[Monat]]&amp;"|"&amp;MitarbeiterFTE[[#This Row],[Jahr]], IF(_xlpm.var="|||","input missing",_xlpm.var))</f>
        <v>input missing</v>
      </c>
      <c r="AB1049" s="15" t="e">
        <f>_xlfn.LET(
_xlpm.start,DATE(MitarbeiterFTE[[#This Row],[Jahr]],MitarbeiterFTE[[#This Row],[Monat]],1),
_xlpm.end,EOMONTH(_xlpm.start,0),
NETWORKDAYS(_xlpm.start,_xlpm.end))</f>
        <v>#NUM!</v>
      </c>
      <c r="AC1049" s="318" t="e">
        <f>MitarbeiterFTE[[#This Row],[BWD]]-MitarbeiterFTE[[#This Row],[Sum Abwesend]]</f>
        <v>#NUM!</v>
      </c>
      <c r="AD1049" s="318">
        <f>SUMIFS(MitarbeiterFTE[BWD],MitarbeiterFTE[Jahr],MitarbeiterFTE[[#This Row],[Jahr]],MitarbeiterFTE[Name],MitarbeiterFTE[[#This Row],[Name]])</f>
        <v>0</v>
      </c>
      <c r="AE1049" s="318">
        <f>SUMIFS(MitarbeiterFTE[NWD],MitarbeiterFTE[Jahr],MitarbeiterFTE[[#This Row],[Jahr]],MitarbeiterFTE[Name],MitarbeiterFTE[[#This Row],[Name]])</f>
        <v>0</v>
      </c>
      <c r="AF1049" s="15" t="str">
        <f>IF(MitarbeiterFTE[[#This Row],[HS]]="ja",2,IF(MitarbeiterFTE[[#This Row],[Tech]]="ja",1,IF(MitarbeiterFTE[[#This Row],[Sonst]]="ja",0,"input missing")))</f>
        <v>input missing</v>
      </c>
      <c r="AG1049" s="130"/>
      <c r="AH1049" s="117"/>
      <c r="AI1049" s="408"/>
      <c r="AJ1049" s="202"/>
      <c r="AK1049" s="412"/>
      <c r="AL1049" s="15" cm="1">
        <f t="array" ref="AL10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49" s="15" t="str">
        <f>IF(Table6[[#This Row],[FT/WE]]=2,"",Table6[[#This Row],[Name]]&amp;Table6[[#This Row],[Tag]])</f>
        <v/>
      </c>
      <c r="AN1049" s="117"/>
      <c r="AP1049" s="14" t="str">
        <f t="shared" si="34"/>
        <v/>
      </c>
      <c r="AQ1049" s="14" t="str">
        <f t="shared" si="35"/>
        <v/>
      </c>
    </row>
    <row r="1050" spans="1:43" ht="14.5">
      <c r="A1050" s="117"/>
      <c r="B1050" s="201"/>
      <c r="C1050" s="209"/>
      <c r="D1050" s="210"/>
      <c r="E1050" s="131"/>
      <c r="F1050" s="132"/>
      <c r="G1050" s="131"/>
      <c r="H1050" s="117"/>
      <c r="I1050" s="201"/>
      <c r="J1050" s="201"/>
      <c r="K1050" s="202"/>
      <c r="L1050" s="202"/>
      <c r="M1050" s="202"/>
      <c r="N1050" s="201"/>
      <c r="O1050" s="201"/>
      <c r="P1050" s="202"/>
      <c r="Q1050" s="202"/>
      <c r="R1050" s="207"/>
      <c r="S1050" s="204" t="e">
        <f>_xlfn.LET(
_xlpm.ausLJ,_xlfn.XLOOKUP(MitarbeiterFTE[[#This Row],[Name]]&amp;"|"&amp;MitarbeiterFTE[[#This Row],[Jahr]]&amp;"|"&amp;MitarbeiterFTE[[#This Row],[Monat]],#REF!,#REF!,"not found",0,1),
IF(_xlpm.ausLJ="not found","input missing",_xlpm.ausLJ))</f>
        <v>#REF!</v>
      </c>
      <c r="T1050" s="204" t="e">
        <f>_xlfn.LET(
_xlpm.ausLJ,_xlfn.XLOOKUP(MitarbeiterFTE[[#This Row],[Name]]&amp;"|"&amp;MitarbeiterFTE[[#This Row],[Jahr]]&amp;"|"&amp;MitarbeiterFTE[[#This Row],[Monat]],#REF!,#REF!,"not found",0,1),
IF(_xlpm.ausLJ="not found","input missing",_xlpm.ausLJ))</f>
        <v>#REF!</v>
      </c>
      <c r="U1050" s="205"/>
      <c r="V1050" s="40" t="str" cm="1">
        <f t="array" ref="V10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0" s="15" t="str">
        <f>_xlfn.LET(_xlpm.var,MitarbeiterFTE[[#This Row],[Name]]&amp;"|"&amp;MitarbeiterFTE[[#This Row],[Vorhaben]]&amp;"|"&amp;MitarbeiterFTE[[#This Row],[Monat]]&amp;"|"&amp;MitarbeiterFTE[[#This Row],[Jahr]], IF(_xlpm.var="|||","input missing",_xlpm.var))</f>
        <v>input missing</v>
      </c>
      <c r="AB1050" s="15" t="e">
        <f>_xlfn.LET(
_xlpm.start,DATE(MitarbeiterFTE[[#This Row],[Jahr]],MitarbeiterFTE[[#This Row],[Monat]],1),
_xlpm.end,EOMONTH(_xlpm.start,0),
NETWORKDAYS(_xlpm.start,_xlpm.end))</f>
        <v>#NUM!</v>
      </c>
      <c r="AC1050" s="318" t="e">
        <f>MitarbeiterFTE[[#This Row],[BWD]]-MitarbeiterFTE[[#This Row],[Sum Abwesend]]</f>
        <v>#NUM!</v>
      </c>
      <c r="AD1050" s="318">
        <f>SUMIFS(MitarbeiterFTE[BWD],MitarbeiterFTE[Jahr],MitarbeiterFTE[[#This Row],[Jahr]],MitarbeiterFTE[Name],MitarbeiterFTE[[#This Row],[Name]])</f>
        <v>0</v>
      </c>
      <c r="AE1050" s="318">
        <f>SUMIFS(MitarbeiterFTE[NWD],MitarbeiterFTE[Jahr],MitarbeiterFTE[[#This Row],[Jahr]],MitarbeiterFTE[Name],MitarbeiterFTE[[#This Row],[Name]])</f>
        <v>0</v>
      </c>
      <c r="AF1050" s="15" t="str">
        <f>IF(MitarbeiterFTE[[#This Row],[HS]]="ja",2,IF(MitarbeiterFTE[[#This Row],[Tech]]="ja",1,IF(MitarbeiterFTE[[#This Row],[Sonst]]="ja",0,"input missing")))</f>
        <v>input missing</v>
      </c>
      <c r="AG1050" s="130"/>
      <c r="AH1050" s="117"/>
      <c r="AI1050" s="408"/>
      <c r="AJ1050" s="202"/>
      <c r="AK1050" s="412"/>
      <c r="AL1050" s="15" cm="1">
        <f t="array" ref="AL10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0" s="15" t="str">
        <f>IF(Table6[[#This Row],[FT/WE]]=2,"",Table6[[#This Row],[Name]]&amp;Table6[[#This Row],[Tag]])</f>
        <v/>
      </c>
      <c r="AN1050" s="117"/>
      <c r="AP1050" s="14" t="str">
        <f t="shared" si="34"/>
        <v/>
      </c>
      <c r="AQ1050" s="14" t="str">
        <f t="shared" si="35"/>
        <v/>
      </c>
    </row>
    <row r="1051" spans="1:43" ht="14.5">
      <c r="A1051" s="117"/>
      <c r="B1051" s="201"/>
      <c r="C1051" s="209"/>
      <c r="D1051" s="210"/>
      <c r="E1051" s="131"/>
      <c r="F1051" s="132"/>
      <c r="G1051" s="131"/>
      <c r="H1051" s="117"/>
      <c r="I1051" s="201"/>
      <c r="J1051" s="201"/>
      <c r="K1051" s="202"/>
      <c r="L1051" s="202"/>
      <c r="M1051" s="202"/>
      <c r="N1051" s="201"/>
      <c r="O1051" s="201"/>
      <c r="P1051" s="202"/>
      <c r="Q1051" s="202"/>
      <c r="R1051" s="207"/>
      <c r="S1051" s="204" t="e">
        <f>_xlfn.LET(
_xlpm.ausLJ,_xlfn.XLOOKUP(MitarbeiterFTE[[#This Row],[Name]]&amp;"|"&amp;MitarbeiterFTE[[#This Row],[Jahr]]&amp;"|"&amp;MitarbeiterFTE[[#This Row],[Monat]],#REF!,#REF!,"not found",0,1),
IF(_xlpm.ausLJ="not found","input missing",_xlpm.ausLJ))</f>
        <v>#REF!</v>
      </c>
      <c r="T1051" s="204" t="e">
        <f>_xlfn.LET(
_xlpm.ausLJ,_xlfn.XLOOKUP(MitarbeiterFTE[[#This Row],[Name]]&amp;"|"&amp;MitarbeiterFTE[[#This Row],[Jahr]]&amp;"|"&amp;MitarbeiterFTE[[#This Row],[Monat]],#REF!,#REF!,"not found",0,1),
IF(_xlpm.ausLJ="not found","input missing",_xlpm.ausLJ))</f>
        <v>#REF!</v>
      </c>
      <c r="U1051" s="205"/>
      <c r="V1051" s="40" t="str" cm="1">
        <f t="array" ref="V10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1" s="15" t="str">
        <f>_xlfn.LET(_xlpm.var,MitarbeiterFTE[[#This Row],[Name]]&amp;"|"&amp;MitarbeiterFTE[[#This Row],[Vorhaben]]&amp;"|"&amp;MitarbeiterFTE[[#This Row],[Monat]]&amp;"|"&amp;MitarbeiterFTE[[#This Row],[Jahr]], IF(_xlpm.var="|||","input missing",_xlpm.var))</f>
        <v>input missing</v>
      </c>
      <c r="AB1051" s="15" t="e">
        <f>_xlfn.LET(
_xlpm.start,DATE(MitarbeiterFTE[[#This Row],[Jahr]],MitarbeiterFTE[[#This Row],[Monat]],1),
_xlpm.end,EOMONTH(_xlpm.start,0),
NETWORKDAYS(_xlpm.start,_xlpm.end))</f>
        <v>#NUM!</v>
      </c>
      <c r="AC1051" s="318" t="e">
        <f>MitarbeiterFTE[[#This Row],[BWD]]-MitarbeiterFTE[[#This Row],[Sum Abwesend]]</f>
        <v>#NUM!</v>
      </c>
      <c r="AD1051" s="318">
        <f>SUMIFS(MitarbeiterFTE[BWD],MitarbeiterFTE[Jahr],MitarbeiterFTE[[#This Row],[Jahr]],MitarbeiterFTE[Name],MitarbeiterFTE[[#This Row],[Name]])</f>
        <v>0</v>
      </c>
      <c r="AE1051" s="318">
        <f>SUMIFS(MitarbeiterFTE[NWD],MitarbeiterFTE[Jahr],MitarbeiterFTE[[#This Row],[Jahr]],MitarbeiterFTE[Name],MitarbeiterFTE[[#This Row],[Name]])</f>
        <v>0</v>
      </c>
      <c r="AF1051" s="15" t="str">
        <f>IF(MitarbeiterFTE[[#This Row],[HS]]="ja",2,IF(MitarbeiterFTE[[#This Row],[Tech]]="ja",1,IF(MitarbeiterFTE[[#This Row],[Sonst]]="ja",0,"input missing")))</f>
        <v>input missing</v>
      </c>
      <c r="AG1051" s="130"/>
      <c r="AH1051" s="117"/>
      <c r="AI1051" s="408"/>
      <c r="AJ1051" s="202"/>
      <c r="AK1051" s="412"/>
      <c r="AL1051" s="15" cm="1">
        <f t="array" ref="AL10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1" s="15" t="str">
        <f>IF(Table6[[#This Row],[FT/WE]]=2,"",Table6[[#This Row],[Name]]&amp;Table6[[#This Row],[Tag]])</f>
        <v/>
      </c>
      <c r="AN1051" s="117"/>
      <c r="AP1051" s="14" t="str">
        <f t="shared" si="34"/>
        <v/>
      </c>
      <c r="AQ1051" s="14" t="str">
        <f t="shared" si="35"/>
        <v/>
      </c>
    </row>
    <row r="1052" spans="1:43" ht="14.5">
      <c r="A1052" s="117"/>
      <c r="B1052" s="201"/>
      <c r="C1052" s="209"/>
      <c r="D1052" s="210"/>
      <c r="E1052" s="131"/>
      <c r="F1052" s="132"/>
      <c r="G1052" s="131"/>
      <c r="H1052" s="117"/>
      <c r="I1052" s="201"/>
      <c r="J1052" s="201"/>
      <c r="K1052" s="202"/>
      <c r="L1052" s="202"/>
      <c r="M1052" s="202"/>
      <c r="N1052" s="201"/>
      <c r="O1052" s="201"/>
      <c r="P1052" s="202"/>
      <c r="Q1052" s="202"/>
      <c r="R1052" s="207"/>
      <c r="S1052" s="204" t="e">
        <f>_xlfn.LET(
_xlpm.ausLJ,_xlfn.XLOOKUP(MitarbeiterFTE[[#This Row],[Name]]&amp;"|"&amp;MitarbeiterFTE[[#This Row],[Jahr]]&amp;"|"&amp;MitarbeiterFTE[[#This Row],[Monat]],#REF!,#REF!,"not found",0,1),
IF(_xlpm.ausLJ="not found","input missing",_xlpm.ausLJ))</f>
        <v>#REF!</v>
      </c>
      <c r="T1052" s="204" t="e">
        <f>_xlfn.LET(
_xlpm.ausLJ,_xlfn.XLOOKUP(MitarbeiterFTE[[#This Row],[Name]]&amp;"|"&amp;MitarbeiterFTE[[#This Row],[Jahr]]&amp;"|"&amp;MitarbeiterFTE[[#This Row],[Monat]],#REF!,#REF!,"not found",0,1),
IF(_xlpm.ausLJ="not found","input missing",_xlpm.ausLJ))</f>
        <v>#REF!</v>
      </c>
      <c r="U1052" s="205"/>
      <c r="V1052" s="40" t="str" cm="1">
        <f t="array" ref="V10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2" s="15" t="str">
        <f>_xlfn.LET(_xlpm.var,MitarbeiterFTE[[#This Row],[Name]]&amp;"|"&amp;MitarbeiterFTE[[#This Row],[Vorhaben]]&amp;"|"&amp;MitarbeiterFTE[[#This Row],[Monat]]&amp;"|"&amp;MitarbeiterFTE[[#This Row],[Jahr]], IF(_xlpm.var="|||","input missing",_xlpm.var))</f>
        <v>input missing</v>
      </c>
      <c r="AB1052" s="15" t="e">
        <f>_xlfn.LET(
_xlpm.start,DATE(MitarbeiterFTE[[#This Row],[Jahr]],MitarbeiterFTE[[#This Row],[Monat]],1),
_xlpm.end,EOMONTH(_xlpm.start,0),
NETWORKDAYS(_xlpm.start,_xlpm.end))</f>
        <v>#NUM!</v>
      </c>
      <c r="AC1052" s="318" t="e">
        <f>MitarbeiterFTE[[#This Row],[BWD]]-MitarbeiterFTE[[#This Row],[Sum Abwesend]]</f>
        <v>#NUM!</v>
      </c>
      <c r="AD1052" s="318">
        <f>SUMIFS(MitarbeiterFTE[BWD],MitarbeiterFTE[Jahr],MitarbeiterFTE[[#This Row],[Jahr]],MitarbeiterFTE[Name],MitarbeiterFTE[[#This Row],[Name]])</f>
        <v>0</v>
      </c>
      <c r="AE1052" s="318">
        <f>SUMIFS(MitarbeiterFTE[NWD],MitarbeiterFTE[Jahr],MitarbeiterFTE[[#This Row],[Jahr]],MitarbeiterFTE[Name],MitarbeiterFTE[[#This Row],[Name]])</f>
        <v>0</v>
      </c>
      <c r="AF1052" s="15" t="str">
        <f>IF(MitarbeiterFTE[[#This Row],[HS]]="ja",2,IF(MitarbeiterFTE[[#This Row],[Tech]]="ja",1,IF(MitarbeiterFTE[[#This Row],[Sonst]]="ja",0,"input missing")))</f>
        <v>input missing</v>
      </c>
      <c r="AG1052" s="130"/>
      <c r="AH1052" s="117"/>
      <c r="AI1052" s="408"/>
      <c r="AJ1052" s="202"/>
      <c r="AK1052" s="412"/>
      <c r="AL1052" s="15" cm="1">
        <f t="array" ref="AL10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2" s="15" t="str">
        <f>IF(Table6[[#This Row],[FT/WE]]=2,"",Table6[[#This Row],[Name]]&amp;Table6[[#This Row],[Tag]])</f>
        <v/>
      </c>
      <c r="AN1052" s="117"/>
      <c r="AP1052" s="14" t="str">
        <f t="shared" si="34"/>
        <v/>
      </c>
      <c r="AQ1052" s="14" t="str">
        <f t="shared" si="35"/>
        <v/>
      </c>
    </row>
    <row r="1053" spans="1:43" ht="14.5">
      <c r="A1053" s="117"/>
      <c r="B1053" s="201"/>
      <c r="C1053" s="209"/>
      <c r="D1053" s="210"/>
      <c r="E1053" s="131"/>
      <c r="F1053" s="132"/>
      <c r="G1053" s="131"/>
      <c r="H1053" s="117"/>
      <c r="I1053" s="201"/>
      <c r="J1053" s="201"/>
      <c r="K1053" s="202"/>
      <c r="L1053" s="202"/>
      <c r="M1053" s="202"/>
      <c r="N1053" s="201"/>
      <c r="O1053" s="201"/>
      <c r="P1053" s="202"/>
      <c r="Q1053" s="202"/>
      <c r="R1053" s="207"/>
      <c r="S1053" s="204" t="e">
        <f>_xlfn.LET(
_xlpm.ausLJ,_xlfn.XLOOKUP(MitarbeiterFTE[[#This Row],[Name]]&amp;"|"&amp;MitarbeiterFTE[[#This Row],[Jahr]]&amp;"|"&amp;MitarbeiterFTE[[#This Row],[Monat]],#REF!,#REF!,"not found",0,1),
IF(_xlpm.ausLJ="not found","input missing",_xlpm.ausLJ))</f>
        <v>#REF!</v>
      </c>
      <c r="T1053" s="204" t="e">
        <f>_xlfn.LET(
_xlpm.ausLJ,_xlfn.XLOOKUP(MitarbeiterFTE[[#This Row],[Name]]&amp;"|"&amp;MitarbeiterFTE[[#This Row],[Jahr]]&amp;"|"&amp;MitarbeiterFTE[[#This Row],[Monat]],#REF!,#REF!,"not found",0,1),
IF(_xlpm.ausLJ="not found","input missing",_xlpm.ausLJ))</f>
        <v>#REF!</v>
      </c>
      <c r="U1053" s="205"/>
      <c r="V1053" s="40" t="str" cm="1">
        <f t="array" ref="V10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3" s="15" t="str">
        <f>_xlfn.LET(_xlpm.var,MitarbeiterFTE[[#This Row],[Name]]&amp;"|"&amp;MitarbeiterFTE[[#This Row],[Vorhaben]]&amp;"|"&amp;MitarbeiterFTE[[#This Row],[Monat]]&amp;"|"&amp;MitarbeiterFTE[[#This Row],[Jahr]], IF(_xlpm.var="|||","input missing",_xlpm.var))</f>
        <v>input missing</v>
      </c>
      <c r="AB1053" s="15" t="e">
        <f>_xlfn.LET(
_xlpm.start,DATE(MitarbeiterFTE[[#This Row],[Jahr]],MitarbeiterFTE[[#This Row],[Monat]],1),
_xlpm.end,EOMONTH(_xlpm.start,0),
NETWORKDAYS(_xlpm.start,_xlpm.end))</f>
        <v>#NUM!</v>
      </c>
      <c r="AC1053" s="318" t="e">
        <f>MitarbeiterFTE[[#This Row],[BWD]]-MitarbeiterFTE[[#This Row],[Sum Abwesend]]</f>
        <v>#NUM!</v>
      </c>
      <c r="AD1053" s="318">
        <f>SUMIFS(MitarbeiterFTE[BWD],MitarbeiterFTE[Jahr],MitarbeiterFTE[[#This Row],[Jahr]],MitarbeiterFTE[Name],MitarbeiterFTE[[#This Row],[Name]])</f>
        <v>0</v>
      </c>
      <c r="AE1053" s="318">
        <f>SUMIFS(MitarbeiterFTE[NWD],MitarbeiterFTE[Jahr],MitarbeiterFTE[[#This Row],[Jahr]],MitarbeiterFTE[Name],MitarbeiterFTE[[#This Row],[Name]])</f>
        <v>0</v>
      </c>
      <c r="AF1053" s="15" t="str">
        <f>IF(MitarbeiterFTE[[#This Row],[HS]]="ja",2,IF(MitarbeiterFTE[[#This Row],[Tech]]="ja",1,IF(MitarbeiterFTE[[#This Row],[Sonst]]="ja",0,"input missing")))</f>
        <v>input missing</v>
      </c>
      <c r="AG1053" s="130"/>
      <c r="AH1053" s="117"/>
      <c r="AI1053" s="408"/>
      <c r="AJ1053" s="202"/>
      <c r="AK1053" s="412"/>
      <c r="AL1053" s="15" cm="1">
        <f t="array" ref="AL10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3" s="15" t="str">
        <f>IF(Table6[[#This Row],[FT/WE]]=2,"",Table6[[#This Row],[Name]]&amp;Table6[[#This Row],[Tag]])</f>
        <v/>
      </c>
      <c r="AN1053" s="117"/>
      <c r="AP1053" s="14" t="str">
        <f t="shared" si="34"/>
        <v/>
      </c>
      <c r="AQ1053" s="14" t="str">
        <f t="shared" si="35"/>
        <v/>
      </c>
    </row>
    <row r="1054" spans="1:43" ht="14.5">
      <c r="A1054" s="117"/>
      <c r="B1054" s="201"/>
      <c r="C1054" s="209"/>
      <c r="D1054" s="210"/>
      <c r="E1054" s="131"/>
      <c r="F1054" s="132"/>
      <c r="G1054" s="131"/>
      <c r="H1054" s="117"/>
      <c r="I1054" s="201"/>
      <c r="J1054" s="201"/>
      <c r="K1054" s="202"/>
      <c r="L1054" s="202"/>
      <c r="M1054" s="202"/>
      <c r="N1054" s="201"/>
      <c r="O1054" s="201"/>
      <c r="P1054" s="202"/>
      <c r="Q1054" s="202"/>
      <c r="R1054" s="207"/>
      <c r="S1054" s="204" t="e">
        <f>_xlfn.LET(
_xlpm.ausLJ,_xlfn.XLOOKUP(MitarbeiterFTE[[#This Row],[Name]]&amp;"|"&amp;MitarbeiterFTE[[#This Row],[Jahr]]&amp;"|"&amp;MitarbeiterFTE[[#This Row],[Monat]],#REF!,#REF!,"not found",0,1),
IF(_xlpm.ausLJ="not found","input missing",_xlpm.ausLJ))</f>
        <v>#REF!</v>
      </c>
      <c r="T1054" s="204" t="e">
        <f>_xlfn.LET(
_xlpm.ausLJ,_xlfn.XLOOKUP(MitarbeiterFTE[[#This Row],[Name]]&amp;"|"&amp;MitarbeiterFTE[[#This Row],[Jahr]]&amp;"|"&amp;MitarbeiterFTE[[#This Row],[Monat]],#REF!,#REF!,"not found",0,1),
IF(_xlpm.ausLJ="not found","input missing",_xlpm.ausLJ))</f>
        <v>#REF!</v>
      </c>
      <c r="U1054" s="205"/>
      <c r="V1054" s="40" t="str" cm="1">
        <f t="array" ref="V10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4" s="15" t="str">
        <f>_xlfn.LET(_xlpm.var,MitarbeiterFTE[[#This Row],[Name]]&amp;"|"&amp;MitarbeiterFTE[[#This Row],[Vorhaben]]&amp;"|"&amp;MitarbeiterFTE[[#This Row],[Monat]]&amp;"|"&amp;MitarbeiterFTE[[#This Row],[Jahr]], IF(_xlpm.var="|||","input missing",_xlpm.var))</f>
        <v>input missing</v>
      </c>
      <c r="AB1054" s="15" t="e">
        <f>_xlfn.LET(
_xlpm.start,DATE(MitarbeiterFTE[[#This Row],[Jahr]],MitarbeiterFTE[[#This Row],[Monat]],1),
_xlpm.end,EOMONTH(_xlpm.start,0),
NETWORKDAYS(_xlpm.start,_xlpm.end))</f>
        <v>#NUM!</v>
      </c>
      <c r="AC1054" s="318" t="e">
        <f>MitarbeiterFTE[[#This Row],[BWD]]-MitarbeiterFTE[[#This Row],[Sum Abwesend]]</f>
        <v>#NUM!</v>
      </c>
      <c r="AD1054" s="318">
        <f>SUMIFS(MitarbeiterFTE[BWD],MitarbeiterFTE[Jahr],MitarbeiterFTE[[#This Row],[Jahr]],MitarbeiterFTE[Name],MitarbeiterFTE[[#This Row],[Name]])</f>
        <v>0</v>
      </c>
      <c r="AE1054" s="318">
        <f>SUMIFS(MitarbeiterFTE[NWD],MitarbeiterFTE[Jahr],MitarbeiterFTE[[#This Row],[Jahr]],MitarbeiterFTE[Name],MitarbeiterFTE[[#This Row],[Name]])</f>
        <v>0</v>
      </c>
      <c r="AF1054" s="15" t="str">
        <f>IF(MitarbeiterFTE[[#This Row],[HS]]="ja",2,IF(MitarbeiterFTE[[#This Row],[Tech]]="ja",1,IF(MitarbeiterFTE[[#This Row],[Sonst]]="ja",0,"input missing")))</f>
        <v>input missing</v>
      </c>
      <c r="AG1054" s="130"/>
      <c r="AH1054" s="117"/>
      <c r="AI1054" s="408"/>
      <c r="AJ1054" s="202"/>
      <c r="AK1054" s="412"/>
      <c r="AL1054" s="15" cm="1">
        <f t="array" ref="AL10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4" s="15" t="str">
        <f>IF(Table6[[#This Row],[FT/WE]]=2,"",Table6[[#This Row],[Name]]&amp;Table6[[#This Row],[Tag]])</f>
        <v/>
      </c>
      <c r="AN1054" s="117"/>
      <c r="AP1054" s="14" t="str">
        <f t="shared" si="34"/>
        <v/>
      </c>
      <c r="AQ1054" s="14" t="str">
        <f t="shared" si="35"/>
        <v/>
      </c>
    </row>
    <row r="1055" spans="1:43" ht="14.5">
      <c r="A1055" s="117"/>
      <c r="B1055" s="201"/>
      <c r="C1055" s="209"/>
      <c r="D1055" s="210"/>
      <c r="E1055" s="131"/>
      <c r="F1055" s="132"/>
      <c r="G1055" s="131"/>
      <c r="H1055" s="117"/>
      <c r="I1055" s="201"/>
      <c r="J1055" s="201"/>
      <c r="K1055" s="202"/>
      <c r="L1055" s="202"/>
      <c r="M1055" s="202"/>
      <c r="N1055" s="201"/>
      <c r="O1055" s="201"/>
      <c r="P1055" s="202"/>
      <c r="Q1055" s="202"/>
      <c r="R1055" s="207"/>
      <c r="S1055" s="204" t="e">
        <f>_xlfn.LET(
_xlpm.ausLJ,_xlfn.XLOOKUP(MitarbeiterFTE[[#This Row],[Name]]&amp;"|"&amp;MitarbeiterFTE[[#This Row],[Jahr]]&amp;"|"&amp;MitarbeiterFTE[[#This Row],[Monat]],#REF!,#REF!,"not found",0,1),
IF(_xlpm.ausLJ="not found","input missing",_xlpm.ausLJ))</f>
        <v>#REF!</v>
      </c>
      <c r="T1055" s="204" t="e">
        <f>_xlfn.LET(
_xlpm.ausLJ,_xlfn.XLOOKUP(MitarbeiterFTE[[#This Row],[Name]]&amp;"|"&amp;MitarbeiterFTE[[#This Row],[Jahr]]&amp;"|"&amp;MitarbeiterFTE[[#This Row],[Monat]],#REF!,#REF!,"not found",0,1),
IF(_xlpm.ausLJ="not found","input missing",_xlpm.ausLJ))</f>
        <v>#REF!</v>
      </c>
      <c r="U1055" s="205"/>
      <c r="V1055" s="40" t="str" cm="1">
        <f t="array" ref="V10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5" s="15" t="str">
        <f>_xlfn.LET(_xlpm.var,MitarbeiterFTE[[#This Row],[Name]]&amp;"|"&amp;MitarbeiterFTE[[#This Row],[Vorhaben]]&amp;"|"&amp;MitarbeiterFTE[[#This Row],[Monat]]&amp;"|"&amp;MitarbeiterFTE[[#This Row],[Jahr]], IF(_xlpm.var="|||","input missing",_xlpm.var))</f>
        <v>input missing</v>
      </c>
      <c r="AB1055" s="15" t="e">
        <f>_xlfn.LET(
_xlpm.start,DATE(MitarbeiterFTE[[#This Row],[Jahr]],MitarbeiterFTE[[#This Row],[Monat]],1),
_xlpm.end,EOMONTH(_xlpm.start,0),
NETWORKDAYS(_xlpm.start,_xlpm.end))</f>
        <v>#NUM!</v>
      </c>
      <c r="AC1055" s="318" t="e">
        <f>MitarbeiterFTE[[#This Row],[BWD]]-MitarbeiterFTE[[#This Row],[Sum Abwesend]]</f>
        <v>#NUM!</v>
      </c>
      <c r="AD1055" s="318">
        <f>SUMIFS(MitarbeiterFTE[BWD],MitarbeiterFTE[Jahr],MitarbeiterFTE[[#This Row],[Jahr]],MitarbeiterFTE[Name],MitarbeiterFTE[[#This Row],[Name]])</f>
        <v>0</v>
      </c>
      <c r="AE1055" s="318">
        <f>SUMIFS(MitarbeiterFTE[NWD],MitarbeiterFTE[Jahr],MitarbeiterFTE[[#This Row],[Jahr]],MitarbeiterFTE[Name],MitarbeiterFTE[[#This Row],[Name]])</f>
        <v>0</v>
      </c>
      <c r="AF1055" s="15" t="str">
        <f>IF(MitarbeiterFTE[[#This Row],[HS]]="ja",2,IF(MitarbeiterFTE[[#This Row],[Tech]]="ja",1,IF(MitarbeiterFTE[[#This Row],[Sonst]]="ja",0,"input missing")))</f>
        <v>input missing</v>
      </c>
      <c r="AG1055" s="130"/>
      <c r="AH1055" s="117"/>
      <c r="AI1055" s="408"/>
      <c r="AJ1055" s="202"/>
      <c r="AK1055" s="412"/>
      <c r="AL1055" s="15" cm="1">
        <f t="array" ref="AL10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5" s="15" t="str">
        <f>IF(Table6[[#This Row],[FT/WE]]=2,"",Table6[[#This Row],[Name]]&amp;Table6[[#This Row],[Tag]])</f>
        <v/>
      </c>
      <c r="AN1055" s="117"/>
      <c r="AP1055" s="14" t="str">
        <f t="shared" si="34"/>
        <v/>
      </c>
      <c r="AQ1055" s="14" t="str">
        <f t="shared" si="35"/>
        <v/>
      </c>
    </row>
    <row r="1056" spans="1:43" ht="14.5">
      <c r="A1056" s="117"/>
      <c r="B1056" s="201"/>
      <c r="C1056" s="209"/>
      <c r="D1056" s="210"/>
      <c r="E1056" s="131"/>
      <c r="F1056" s="132"/>
      <c r="G1056" s="131"/>
      <c r="H1056" s="117"/>
      <c r="I1056" s="201"/>
      <c r="J1056" s="201"/>
      <c r="K1056" s="202"/>
      <c r="L1056" s="202"/>
      <c r="M1056" s="202"/>
      <c r="N1056" s="201"/>
      <c r="O1056" s="201"/>
      <c r="P1056" s="202"/>
      <c r="Q1056" s="202"/>
      <c r="R1056" s="207"/>
      <c r="S1056" s="204" t="e">
        <f>_xlfn.LET(
_xlpm.ausLJ,_xlfn.XLOOKUP(MitarbeiterFTE[[#This Row],[Name]]&amp;"|"&amp;MitarbeiterFTE[[#This Row],[Jahr]]&amp;"|"&amp;MitarbeiterFTE[[#This Row],[Monat]],#REF!,#REF!,"not found",0,1),
IF(_xlpm.ausLJ="not found","input missing",_xlpm.ausLJ))</f>
        <v>#REF!</v>
      </c>
      <c r="T1056" s="204" t="e">
        <f>_xlfn.LET(
_xlpm.ausLJ,_xlfn.XLOOKUP(MitarbeiterFTE[[#This Row],[Name]]&amp;"|"&amp;MitarbeiterFTE[[#This Row],[Jahr]]&amp;"|"&amp;MitarbeiterFTE[[#This Row],[Monat]],#REF!,#REF!,"not found",0,1),
IF(_xlpm.ausLJ="not found","input missing",_xlpm.ausLJ))</f>
        <v>#REF!</v>
      </c>
      <c r="U1056" s="205"/>
      <c r="V1056" s="40" t="str" cm="1">
        <f t="array" ref="V10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6" s="15" t="str">
        <f>_xlfn.LET(_xlpm.var,MitarbeiterFTE[[#This Row],[Name]]&amp;"|"&amp;MitarbeiterFTE[[#This Row],[Vorhaben]]&amp;"|"&amp;MitarbeiterFTE[[#This Row],[Monat]]&amp;"|"&amp;MitarbeiterFTE[[#This Row],[Jahr]], IF(_xlpm.var="|||","input missing",_xlpm.var))</f>
        <v>input missing</v>
      </c>
      <c r="AB1056" s="15" t="e">
        <f>_xlfn.LET(
_xlpm.start,DATE(MitarbeiterFTE[[#This Row],[Jahr]],MitarbeiterFTE[[#This Row],[Monat]],1),
_xlpm.end,EOMONTH(_xlpm.start,0),
NETWORKDAYS(_xlpm.start,_xlpm.end))</f>
        <v>#NUM!</v>
      </c>
      <c r="AC1056" s="318" t="e">
        <f>MitarbeiterFTE[[#This Row],[BWD]]-MitarbeiterFTE[[#This Row],[Sum Abwesend]]</f>
        <v>#NUM!</v>
      </c>
      <c r="AD1056" s="318">
        <f>SUMIFS(MitarbeiterFTE[BWD],MitarbeiterFTE[Jahr],MitarbeiterFTE[[#This Row],[Jahr]],MitarbeiterFTE[Name],MitarbeiterFTE[[#This Row],[Name]])</f>
        <v>0</v>
      </c>
      <c r="AE1056" s="318">
        <f>SUMIFS(MitarbeiterFTE[NWD],MitarbeiterFTE[Jahr],MitarbeiterFTE[[#This Row],[Jahr]],MitarbeiterFTE[Name],MitarbeiterFTE[[#This Row],[Name]])</f>
        <v>0</v>
      </c>
      <c r="AF1056" s="15" t="str">
        <f>IF(MitarbeiterFTE[[#This Row],[HS]]="ja",2,IF(MitarbeiterFTE[[#This Row],[Tech]]="ja",1,IF(MitarbeiterFTE[[#This Row],[Sonst]]="ja",0,"input missing")))</f>
        <v>input missing</v>
      </c>
      <c r="AG1056" s="130"/>
      <c r="AH1056" s="117"/>
      <c r="AI1056" s="408"/>
      <c r="AJ1056" s="202"/>
      <c r="AK1056" s="412"/>
      <c r="AL1056" s="15" cm="1">
        <f t="array" ref="AL10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6" s="15" t="str">
        <f>IF(Table6[[#This Row],[FT/WE]]=2,"",Table6[[#This Row],[Name]]&amp;Table6[[#This Row],[Tag]])</f>
        <v/>
      </c>
      <c r="AN1056" s="117"/>
      <c r="AP1056" s="14" t="str">
        <f t="shared" si="34"/>
        <v/>
      </c>
      <c r="AQ1056" s="14" t="str">
        <f t="shared" si="35"/>
        <v/>
      </c>
    </row>
    <row r="1057" spans="1:43" ht="14.5">
      <c r="A1057" s="117"/>
      <c r="B1057" s="201"/>
      <c r="C1057" s="209"/>
      <c r="D1057" s="210"/>
      <c r="E1057" s="131"/>
      <c r="F1057" s="132"/>
      <c r="G1057" s="131"/>
      <c r="H1057" s="117"/>
      <c r="I1057" s="201"/>
      <c r="J1057" s="201"/>
      <c r="K1057" s="202"/>
      <c r="L1057" s="202"/>
      <c r="M1057" s="202"/>
      <c r="N1057" s="201"/>
      <c r="O1057" s="201"/>
      <c r="P1057" s="202"/>
      <c r="Q1057" s="202"/>
      <c r="R1057" s="207"/>
      <c r="S1057" s="204" t="e">
        <f>_xlfn.LET(
_xlpm.ausLJ,_xlfn.XLOOKUP(MitarbeiterFTE[[#This Row],[Name]]&amp;"|"&amp;MitarbeiterFTE[[#This Row],[Jahr]]&amp;"|"&amp;MitarbeiterFTE[[#This Row],[Monat]],#REF!,#REF!,"not found",0,1),
IF(_xlpm.ausLJ="not found","input missing",_xlpm.ausLJ))</f>
        <v>#REF!</v>
      </c>
      <c r="T1057" s="204" t="e">
        <f>_xlfn.LET(
_xlpm.ausLJ,_xlfn.XLOOKUP(MitarbeiterFTE[[#This Row],[Name]]&amp;"|"&amp;MitarbeiterFTE[[#This Row],[Jahr]]&amp;"|"&amp;MitarbeiterFTE[[#This Row],[Monat]],#REF!,#REF!,"not found",0,1),
IF(_xlpm.ausLJ="not found","input missing",_xlpm.ausLJ))</f>
        <v>#REF!</v>
      </c>
      <c r="U1057" s="205"/>
      <c r="V1057" s="40" t="str" cm="1">
        <f t="array" ref="V10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7" s="15" t="str">
        <f>_xlfn.LET(_xlpm.var,MitarbeiterFTE[[#This Row],[Name]]&amp;"|"&amp;MitarbeiterFTE[[#This Row],[Vorhaben]]&amp;"|"&amp;MitarbeiterFTE[[#This Row],[Monat]]&amp;"|"&amp;MitarbeiterFTE[[#This Row],[Jahr]], IF(_xlpm.var="|||","input missing",_xlpm.var))</f>
        <v>input missing</v>
      </c>
      <c r="AB1057" s="15" t="e">
        <f>_xlfn.LET(
_xlpm.start,DATE(MitarbeiterFTE[[#This Row],[Jahr]],MitarbeiterFTE[[#This Row],[Monat]],1),
_xlpm.end,EOMONTH(_xlpm.start,0),
NETWORKDAYS(_xlpm.start,_xlpm.end))</f>
        <v>#NUM!</v>
      </c>
      <c r="AC1057" s="318" t="e">
        <f>MitarbeiterFTE[[#This Row],[BWD]]-MitarbeiterFTE[[#This Row],[Sum Abwesend]]</f>
        <v>#NUM!</v>
      </c>
      <c r="AD1057" s="318">
        <f>SUMIFS(MitarbeiterFTE[BWD],MitarbeiterFTE[Jahr],MitarbeiterFTE[[#This Row],[Jahr]],MitarbeiterFTE[Name],MitarbeiterFTE[[#This Row],[Name]])</f>
        <v>0</v>
      </c>
      <c r="AE1057" s="318">
        <f>SUMIFS(MitarbeiterFTE[NWD],MitarbeiterFTE[Jahr],MitarbeiterFTE[[#This Row],[Jahr]],MitarbeiterFTE[Name],MitarbeiterFTE[[#This Row],[Name]])</f>
        <v>0</v>
      </c>
      <c r="AF1057" s="15" t="str">
        <f>IF(MitarbeiterFTE[[#This Row],[HS]]="ja",2,IF(MitarbeiterFTE[[#This Row],[Tech]]="ja",1,IF(MitarbeiterFTE[[#This Row],[Sonst]]="ja",0,"input missing")))</f>
        <v>input missing</v>
      </c>
      <c r="AG1057" s="130"/>
      <c r="AH1057" s="117"/>
      <c r="AI1057" s="408"/>
      <c r="AJ1057" s="202"/>
      <c r="AK1057" s="412"/>
      <c r="AL1057" s="15" cm="1">
        <f t="array" ref="AL10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7" s="15" t="str">
        <f>IF(Table6[[#This Row],[FT/WE]]=2,"",Table6[[#This Row],[Name]]&amp;Table6[[#This Row],[Tag]])</f>
        <v/>
      </c>
      <c r="AN1057" s="117"/>
      <c r="AP1057" s="14" t="str">
        <f t="shared" si="34"/>
        <v/>
      </c>
      <c r="AQ1057" s="14" t="str">
        <f t="shared" si="35"/>
        <v/>
      </c>
    </row>
    <row r="1058" spans="1:43" ht="14.5">
      <c r="A1058" s="117"/>
      <c r="B1058" s="201"/>
      <c r="C1058" s="209"/>
      <c r="D1058" s="210"/>
      <c r="E1058" s="131"/>
      <c r="F1058" s="132"/>
      <c r="G1058" s="131"/>
      <c r="H1058" s="117"/>
      <c r="I1058" s="201"/>
      <c r="J1058" s="201"/>
      <c r="K1058" s="202"/>
      <c r="L1058" s="202"/>
      <c r="M1058" s="202"/>
      <c r="N1058" s="201"/>
      <c r="O1058" s="201"/>
      <c r="P1058" s="202"/>
      <c r="Q1058" s="202"/>
      <c r="R1058" s="207"/>
      <c r="S1058" s="204" t="e">
        <f>_xlfn.LET(
_xlpm.ausLJ,_xlfn.XLOOKUP(MitarbeiterFTE[[#This Row],[Name]]&amp;"|"&amp;MitarbeiterFTE[[#This Row],[Jahr]]&amp;"|"&amp;MitarbeiterFTE[[#This Row],[Monat]],#REF!,#REF!,"not found",0,1),
IF(_xlpm.ausLJ="not found","input missing",_xlpm.ausLJ))</f>
        <v>#REF!</v>
      </c>
      <c r="T1058" s="204" t="e">
        <f>_xlfn.LET(
_xlpm.ausLJ,_xlfn.XLOOKUP(MitarbeiterFTE[[#This Row],[Name]]&amp;"|"&amp;MitarbeiterFTE[[#This Row],[Jahr]]&amp;"|"&amp;MitarbeiterFTE[[#This Row],[Monat]],#REF!,#REF!,"not found",0,1),
IF(_xlpm.ausLJ="not found","input missing",_xlpm.ausLJ))</f>
        <v>#REF!</v>
      </c>
      <c r="U1058" s="205"/>
      <c r="V1058" s="40" t="str" cm="1">
        <f t="array" ref="V10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8" s="15" t="str">
        <f>_xlfn.LET(_xlpm.var,MitarbeiterFTE[[#This Row],[Name]]&amp;"|"&amp;MitarbeiterFTE[[#This Row],[Vorhaben]]&amp;"|"&amp;MitarbeiterFTE[[#This Row],[Monat]]&amp;"|"&amp;MitarbeiterFTE[[#This Row],[Jahr]], IF(_xlpm.var="|||","input missing",_xlpm.var))</f>
        <v>input missing</v>
      </c>
      <c r="AB1058" s="15" t="e">
        <f>_xlfn.LET(
_xlpm.start,DATE(MitarbeiterFTE[[#This Row],[Jahr]],MitarbeiterFTE[[#This Row],[Monat]],1),
_xlpm.end,EOMONTH(_xlpm.start,0),
NETWORKDAYS(_xlpm.start,_xlpm.end))</f>
        <v>#NUM!</v>
      </c>
      <c r="AC1058" s="318" t="e">
        <f>MitarbeiterFTE[[#This Row],[BWD]]-MitarbeiterFTE[[#This Row],[Sum Abwesend]]</f>
        <v>#NUM!</v>
      </c>
      <c r="AD1058" s="318">
        <f>SUMIFS(MitarbeiterFTE[BWD],MitarbeiterFTE[Jahr],MitarbeiterFTE[[#This Row],[Jahr]],MitarbeiterFTE[Name],MitarbeiterFTE[[#This Row],[Name]])</f>
        <v>0</v>
      </c>
      <c r="AE1058" s="318">
        <f>SUMIFS(MitarbeiterFTE[NWD],MitarbeiterFTE[Jahr],MitarbeiterFTE[[#This Row],[Jahr]],MitarbeiterFTE[Name],MitarbeiterFTE[[#This Row],[Name]])</f>
        <v>0</v>
      </c>
      <c r="AF1058" s="15" t="str">
        <f>IF(MitarbeiterFTE[[#This Row],[HS]]="ja",2,IF(MitarbeiterFTE[[#This Row],[Tech]]="ja",1,IF(MitarbeiterFTE[[#This Row],[Sonst]]="ja",0,"input missing")))</f>
        <v>input missing</v>
      </c>
      <c r="AG1058" s="130"/>
      <c r="AH1058" s="117"/>
      <c r="AI1058" s="408"/>
      <c r="AJ1058" s="202"/>
      <c r="AK1058" s="412"/>
      <c r="AL1058" s="15" cm="1">
        <f t="array" ref="AL10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8" s="15" t="str">
        <f>IF(Table6[[#This Row],[FT/WE]]=2,"",Table6[[#This Row],[Name]]&amp;Table6[[#This Row],[Tag]])</f>
        <v/>
      </c>
      <c r="AN1058" s="117"/>
      <c r="AP1058" s="14" t="str">
        <f t="shared" si="34"/>
        <v/>
      </c>
      <c r="AQ1058" s="14" t="str">
        <f t="shared" si="35"/>
        <v/>
      </c>
    </row>
    <row r="1059" spans="1:43" ht="14.5">
      <c r="A1059" s="117"/>
      <c r="B1059" s="201"/>
      <c r="C1059" s="209"/>
      <c r="D1059" s="210"/>
      <c r="E1059" s="131"/>
      <c r="F1059" s="132"/>
      <c r="G1059" s="131"/>
      <c r="H1059" s="117"/>
      <c r="I1059" s="201"/>
      <c r="J1059" s="201"/>
      <c r="K1059" s="202"/>
      <c r="L1059" s="202"/>
      <c r="M1059" s="202"/>
      <c r="N1059" s="201"/>
      <c r="O1059" s="201"/>
      <c r="P1059" s="202"/>
      <c r="Q1059" s="202"/>
      <c r="R1059" s="207"/>
      <c r="S1059" s="204" t="e">
        <f>_xlfn.LET(
_xlpm.ausLJ,_xlfn.XLOOKUP(MitarbeiterFTE[[#This Row],[Name]]&amp;"|"&amp;MitarbeiterFTE[[#This Row],[Jahr]]&amp;"|"&amp;MitarbeiterFTE[[#This Row],[Monat]],#REF!,#REF!,"not found",0,1),
IF(_xlpm.ausLJ="not found","input missing",_xlpm.ausLJ))</f>
        <v>#REF!</v>
      </c>
      <c r="T1059" s="204" t="e">
        <f>_xlfn.LET(
_xlpm.ausLJ,_xlfn.XLOOKUP(MitarbeiterFTE[[#This Row],[Name]]&amp;"|"&amp;MitarbeiterFTE[[#This Row],[Jahr]]&amp;"|"&amp;MitarbeiterFTE[[#This Row],[Monat]],#REF!,#REF!,"not found",0,1),
IF(_xlpm.ausLJ="not found","input missing",_xlpm.ausLJ))</f>
        <v>#REF!</v>
      </c>
      <c r="U1059" s="205"/>
      <c r="V1059" s="40" t="str" cm="1">
        <f t="array" ref="V10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59" s="15" t="str">
        <f>_xlfn.LET(_xlpm.var,MitarbeiterFTE[[#This Row],[Name]]&amp;"|"&amp;MitarbeiterFTE[[#This Row],[Vorhaben]]&amp;"|"&amp;MitarbeiterFTE[[#This Row],[Monat]]&amp;"|"&amp;MitarbeiterFTE[[#This Row],[Jahr]], IF(_xlpm.var="|||","input missing",_xlpm.var))</f>
        <v>input missing</v>
      </c>
      <c r="AB1059" s="15" t="e">
        <f>_xlfn.LET(
_xlpm.start,DATE(MitarbeiterFTE[[#This Row],[Jahr]],MitarbeiterFTE[[#This Row],[Monat]],1),
_xlpm.end,EOMONTH(_xlpm.start,0),
NETWORKDAYS(_xlpm.start,_xlpm.end))</f>
        <v>#NUM!</v>
      </c>
      <c r="AC1059" s="318" t="e">
        <f>MitarbeiterFTE[[#This Row],[BWD]]-MitarbeiterFTE[[#This Row],[Sum Abwesend]]</f>
        <v>#NUM!</v>
      </c>
      <c r="AD1059" s="318">
        <f>SUMIFS(MitarbeiterFTE[BWD],MitarbeiterFTE[Jahr],MitarbeiterFTE[[#This Row],[Jahr]],MitarbeiterFTE[Name],MitarbeiterFTE[[#This Row],[Name]])</f>
        <v>0</v>
      </c>
      <c r="AE1059" s="318">
        <f>SUMIFS(MitarbeiterFTE[NWD],MitarbeiterFTE[Jahr],MitarbeiterFTE[[#This Row],[Jahr]],MitarbeiterFTE[Name],MitarbeiterFTE[[#This Row],[Name]])</f>
        <v>0</v>
      </c>
      <c r="AF1059" s="15" t="str">
        <f>IF(MitarbeiterFTE[[#This Row],[HS]]="ja",2,IF(MitarbeiterFTE[[#This Row],[Tech]]="ja",1,IF(MitarbeiterFTE[[#This Row],[Sonst]]="ja",0,"input missing")))</f>
        <v>input missing</v>
      </c>
      <c r="AG1059" s="130"/>
      <c r="AH1059" s="117"/>
      <c r="AI1059" s="408"/>
      <c r="AJ1059" s="202"/>
      <c r="AK1059" s="412"/>
      <c r="AL1059" s="15" cm="1">
        <f t="array" ref="AL10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59" s="15" t="str">
        <f>IF(Table6[[#This Row],[FT/WE]]=2,"",Table6[[#This Row],[Name]]&amp;Table6[[#This Row],[Tag]])</f>
        <v/>
      </c>
      <c r="AN1059" s="117"/>
      <c r="AP1059" s="14" t="str">
        <f t="shared" si="34"/>
        <v/>
      </c>
      <c r="AQ1059" s="14" t="str">
        <f t="shared" si="35"/>
        <v/>
      </c>
    </row>
    <row r="1060" spans="1:43" ht="14.5">
      <c r="A1060" s="117"/>
      <c r="B1060" s="201"/>
      <c r="C1060" s="209"/>
      <c r="D1060" s="210"/>
      <c r="E1060" s="131"/>
      <c r="F1060" s="132"/>
      <c r="G1060" s="131"/>
      <c r="H1060" s="117"/>
      <c r="I1060" s="201"/>
      <c r="J1060" s="201"/>
      <c r="K1060" s="202"/>
      <c r="L1060" s="202"/>
      <c r="M1060" s="202"/>
      <c r="N1060" s="201"/>
      <c r="O1060" s="201"/>
      <c r="P1060" s="202"/>
      <c r="Q1060" s="202"/>
      <c r="R1060" s="207"/>
      <c r="S1060" s="204" t="e">
        <f>_xlfn.LET(
_xlpm.ausLJ,_xlfn.XLOOKUP(MitarbeiterFTE[[#This Row],[Name]]&amp;"|"&amp;MitarbeiterFTE[[#This Row],[Jahr]]&amp;"|"&amp;MitarbeiterFTE[[#This Row],[Monat]],#REF!,#REF!,"not found",0,1),
IF(_xlpm.ausLJ="not found","input missing",_xlpm.ausLJ))</f>
        <v>#REF!</v>
      </c>
      <c r="T1060" s="204" t="e">
        <f>_xlfn.LET(
_xlpm.ausLJ,_xlfn.XLOOKUP(MitarbeiterFTE[[#This Row],[Name]]&amp;"|"&amp;MitarbeiterFTE[[#This Row],[Jahr]]&amp;"|"&amp;MitarbeiterFTE[[#This Row],[Monat]],#REF!,#REF!,"not found",0,1),
IF(_xlpm.ausLJ="not found","input missing",_xlpm.ausLJ))</f>
        <v>#REF!</v>
      </c>
      <c r="U1060" s="205"/>
      <c r="V1060" s="40" t="str" cm="1">
        <f t="array" ref="V10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0" s="15" t="str">
        <f>_xlfn.LET(_xlpm.var,MitarbeiterFTE[[#This Row],[Name]]&amp;"|"&amp;MitarbeiterFTE[[#This Row],[Vorhaben]]&amp;"|"&amp;MitarbeiterFTE[[#This Row],[Monat]]&amp;"|"&amp;MitarbeiterFTE[[#This Row],[Jahr]], IF(_xlpm.var="|||","input missing",_xlpm.var))</f>
        <v>input missing</v>
      </c>
      <c r="AB1060" s="15" t="e">
        <f>_xlfn.LET(
_xlpm.start,DATE(MitarbeiterFTE[[#This Row],[Jahr]],MitarbeiterFTE[[#This Row],[Monat]],1),
_xlpm.end,EOMONTH(_xlpm.start,0),
NETWORKDAYS(_xlpm.start,_xlpm.end))</f>
        <v>#NUM!</v>
      </c>
      <c r="AC1060" s="318" t="e">
        <f>MitarbeiterFTE[[#This Row],[BWD]]-MitarbeiterFTE[[#This Row],[Sum Abwesend]]</f>
        <v>#NUM!</v>
      </c>
      <c r="AD1060" s="318">
        <f>SUMIFS(MitarbeiterFTE[BWD],MitarbeiterFTE[Jahr],MitarbeiterFTE[[#This Row],[Jahr]],MitarbeiterFTE[Name],MitarbeiterFTE[[#This Row],[Name]])</f>
        <v>0</v>
      </c>
      <c r="AE1060" s="318">
        <f>SUMIFS(MitarbeiterFTE[NWD],MitarbeiterFTE[Jahr],MitarbeiterFTE[[#This Row],[Jahr]],MitarbeiterFTE[Name],MitarbeiterFTE[[#This Row],[Name]])</f>
        <v>0</v>
      </c>
      <c r="AF1060" s="15" t="str">
        <f>IF(MitarbeiterFTE[[#This Row],[HS]]="ja",2,IF(MitarbeiterFTE[[#This Row],[Tech]]="ja",1,IF(MitarbeiterFTE[[#This Row],[Sonst]]="ja",0,"input missing")))</f>
        <v>input missing</v>
      </c>
      <c r="AG1060" s="130"/>
      <c r="AH1060" s="117"/>
      <c r="AI1060" s="408"/>
      <c r="AJ1060" s="202"/>
      <c r="AK1060" s="412"/>
      <c r="AL1060" s="15" cm="1">
        <f t="array" ref="AL10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0" s="15" t="str">
        <f>IF(Table6[[#This Row],[FT/WE]]=2,"",Table6[[#This Row],[Name]]&amp;Table6[[#This Row],[Tag]])</f>
        <v/>
      </c>
      <c r="AN1060" s="117"/>
      <c r="AP1060" s="14" t="str">
        <f t="shared" si="34"/>
        <v/>
      </c>
      <c r="AQ1060" s="14" t="str">
        <f t="shared" si="35"/>
        <v/>
      </c>
    </row>
    <row r="1061" spans="1:43" ht="14.5">
      <c r="A1061" s="117"/>
      <c r="B1061" s="201"/>
      <c r="C1061" s="209"/>
      <c r="D1061" s="210"/>
      <c r="E1061" s="131"/>
      <c r="F1061" s="132"/>
      <c r="G1061" s="131"/>
      <c r="H1061" s="117"/>
      <c r="I1061" s="201"/>
      <c r="J1061" s="201"/>
      <c r="K1061" s="202"/>
      <c r="L1061" s="202"/>
      <c r="M1061" s="202"/>
      <c r="N1061" s="201"/>
      <c r="O1061" s="201"/>
      <c r="P1061" s="202"/>
      <c r="Q1061" s="202"/>
      <c r="R1061" s="207"/>
      <c r="S1061" s="204" t="e">
        <f>_xlfn.LET(
_xlpm.ausLJ,_xlfn.XLOOKUP(MitarbeiterFTE[[#This Row],[Name]]&amp;"|"&amp;MitarbeiterFTE[[#This Row],[Jahr]]&amp;"|"&amp;MitarbeiterFTE[[#This Row],[Monat]],#REF!,#REF!,"not found",0,1),
IF(_xlpm.ausLJ="not found","input missing",_xlpm.ausLJ))</f>
        <v>#REF!</v>
      </c>
      <c r="T1061" s="204" t="e">
        <f>_xlfn.LET(
_xlpm.ausLJ,_xlfn.XLOOKUP(MitarbeiterFTE[[#This Row],[Name]]&amp;"|"&amp;MitarbeiterFTE[[#This Row],[Jahr]]&amp;"|"&amp;MitarbeiterFTE[[#This Row],[Monat]],#REF!,#REF!,"not found",0,1),
IF(_xlpm.ausLJ="not found","input missing",_xlpm.ausLJ))</f>
        <v>#REF!</v>
      </c>
      <c r="U1061" s="205"/>
      <c r="V1061" s="40" t="str" cm="1">
        <f t="array" ref="V10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1" s="15" t="str">
        <f>_xlfn.LET(_xlpm.var,MitarbeiterFTE[[#This Row],[Name]]&amp;"|"&amp;MitarbeiterFTE[[#This Row],[Vorhaben]]&amp;"|"&amp;MitarbeiterFTE[[#This Row],[Monat]]&amp;"|"&amp;MitarbeiterFTE[[#This Row],[Jahr]], IF(_xlpm.var="|||","input missing",_xlpm.var))</f>
        <v>input missing</v>
      </c>
      <c r="AB1061" s="15" t="e">
        <f>_xlfn.LET(
_xlpm.start,DATE(MitarbeiterFTE[[#This Row],[Jahr]],MitarbeiterFTE[[#This Row],[Monat]],1),
_xlpm.end,EOMONTH(_xlpm.start,0),
NETWORKDAYS(_xlpm.start,_xlpm.end))</f>
        <v>#NUM!</v>
      </c>
      <c r="AC1061" s="318" t="e">
        <f>MitarbeiterFTE[[#This Row],[BWD]]-MitarbeiterFTE[[#This Row],[Sum Abwesend]]</f>
        <v>#NUM!</v>
      </c>
      <c r="AD1061" s="318">
        <f>SUMIFS(MitarbeiterFTE[BWD],MitarbeiterFTE[Jahr],MitarbeiterFTE[[#This Row],[Jahr]],MitarbeiterFTE[Name],MitarbeiterFTE[[#This Row],[Name]])</f>
        <v>0</v>
      </c>
      <c r="AE1061" s="318">
        <f>SUMIFS(MitarbeiterFTE[NWD],MitarbeiterFTE[Jahr],MitarbeiterFTE[[#This Row],[Jahr]],MitarbeiterFTE[Name],MitarbeiterFTE[[#This Row],[Name]])</f>
        <v>0</v>
      </c>
      <c r="AF1061" s="15" t="str">
        <f>IF(MitarbeiterFTE[[#This Row],[HS]]="ja",2,IF(MitarbeiterFTE[[#This Row],[Tech]]="ja",1,IF(MitarbeiterFTE[[#This Row],[Sonst]]="ja",0,"input missing")))</f>
        <v>input missing</v>
      </c>
      <c r="AG1061" s="130"/>
      <c r="AH1061" s="117"/>
      <c r="AI1061" s="408"/>
      <c r="AJ1061" s="202"/>
      <c r="AK1061" s="412"/>
      <c r="AL1061" s="15" cm="1">
        <f t="array" ref="AL10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1" s="15" t="str">
        <f>IF(Table6[[#This Row],[FT/WE]]=2,"",Table6[[#This Row],[Name]]&amp;Table6[[#This Row],[Tag]])</f>
        <v/>
      </c>
      <c r="AN1061" s="117"/>
      <c r="AP1061" s="14" t="str">
        <f t="shared" si="34"/>
        <v/>
      </c>
      <c r="AQ1061" s="14" t="str">
        <f t="shared" si="35"/>
        <v/>
      </c>
    </row>
    <row r="1062" spans="1:43" ht="14.5">
      <c r="A1062" s="117"/>
      <c r="B1062" s="201"/>
      <c r="C1062" s="209"/>
      <c r="D1062" s="210"/>
      <c r="E1062" s="131"/>
      <c r="F1062" s="132"/>
      <c r="G1062" s="131"/>
      <c r="H1062" s="117"/>
      <c r="I1062" s="201"/>
      <c r="J1062" s="201"/>
      <c r="K1062" s="202"/>
      <c r="L1062" s="202"/>
      <c r="M1062" s="202"/>
      <c r="N1062" s="201"/>
      <c r="O1062" s="201"/>
      <c r="P1062" s="202"/>
      <c r="Q1062" s="202"/>
      <c r="R1062" s="207"/>
      <c r="S1062" s="204" t="e">
        <f>_xlfn.LET(
_xlpm.ausLJ,_xlfn.XLOOKUP(MitarbeiterFTE[[#This Row],[Name]]&amp;"|"&amp;MitarbeiterFTE[[#This Row],[Jahr]]&amp;"|"&amp;MitarbeiterFTE[[#This Row],[Monat]],#REF!,#REF!,"not found",0,1),
IF(_xlpm.ausLJ="not found","input missing",_xlpm.ausLJ))</f>
        <v>#REF!</v>
      </c>
      <c r="T1062" s="204" t="e">
        <f>_xlfn.LET(
_xlpm.ausLJ,_xlfn.XLOOKUP(MitarbeiterFTE[[#This Row],[Name]]&amp;"|"&amp;MitarbeiterFTE[[#This Row],[Jahr]]&amp;"|"&amp;MitarbeiterFTE[[#This Row],[Monat]],#REF!,#REF!,"not found",0,1),
IF(_xlpm.ausLJ="not found","input missing",_xlpm.ausLJ))</f>
        <v>#REF!</v>
      </c>
      <c r="U1062" s="205"/>
      <c r="V1062" s="40" t="str" cm="1">
        <f t="array" ref="V10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2" s="15" t="str">
        <f>_xlfn.LET(_xlpm.var,MitarbeiterFTE[[#This Row],[Name]]&amp;"|"&amp;MitarbeiterFTE[[#This Row],[Vorhaben]]&amp;"|"&amp;MitarbeiterFTE[[#This Row],[Monat]]&amp;"|"&amp;MitarbeiterFTE[[#This Row],[Jahr]], IF(_xlpm.var="|||","input missing",_xlpm.var))</f>
        <v>input missing</v>
      </c>
      <c r="AB1062" s="15" t="e">
        <f>_xlfn.LET(
_xlpm.start,DATE(MitarbeiterFTE[[#This Row],[Jahr]],MitarbeiterFTE[[#This Row],[Monat]],1),
_xlpm.end,EOMONTH(_xlpm.start,0),
NETWORKDAYS(_xlpm.start,_xlpm.end))</f>
        <v>#NUM!</v>
      </c>
      <c r="AC1062" s="318" t="e">
        <f>MitarbeiterFTE[[#This Row],[BWD]]-MitarbeiterFTE[[#This Row],[Sum Abwesend]]</f>
        <v>#NUM!</v>
      </c>
      <c r="AD1062" s="318">
        <f>SUMIFS(MitarbeiterFTE[BWD],MitarbeiterFTE[Jahr],MitarbeiterFTE[[#This Row],[Jahr]],MitarbeiterFTE[Name],MitarbeiterFTE[[#This Row],[Name]])</f>
        <v>0</v>
      </c>
      <c r="AE1062" s="318">
        <f>SUMIFS(MitarbeiterFTE[NWD],MitarbeiterFTE[Jahr],MitarbeiterFTE[[#This Row],[Jahr]],MitarbeiterFTE[Name],MitarbeiterFTE[[#This Row],[Name]])</f>
        <v>0</v>
      </c>
      <c r="AF1062" s="15" t="str">
        <f>IF(MitarbeiterFTE[[#This Row],[HS]]="ja",2,IF(MitarbeiterFTE[[#This Row],[Tech]]="ja",1,IF(MitarbeiterFTE[[#This Row],[Sonst]]="ja",0,"input missing")))</f>
        <v>input missing</v>
      </c>
      <c r="AG1062" s="130"/>
      <c r="AH1062" s="117"/>
      <c r="AI1062" s="408"/>
      <c r="AJ1062" s="202"/>
      <c r="AK1062" s="412"/>
      <c r="AL1062" s="15" cm="1">
        <f t="array" ref="AL10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2" s="15" t="str">
        <f>IF(Table6[[#This Row],[FT/WE]]=2,"",Table6[[#This Row],[Name]]&amp;Table6[[#This Row],[Tag]])</f>
        <v/>
      </c>
      <c r="AN1062" s="117"/>
      <c r="AP1062" s="14" t="str">
        <f t="shared" si="34"/>
        <v/>
      </c>
      <c r="AQ1062" s="14" t="str">
        <f t="shared" si="35"/>
        <v/>
      </c>
    </row>
    <row r="1063" spans="1:43" ht="14.5">
      <c r="A1063" s="117"/>
      <c r="B1063" s="201"/>
      <c r="C1063" s="209"/>
      <c r="D1063" s="210"/>
      <c r="E1063" s="131"/>
      <c r="F1063" s="132"/>
      <c r="G1063" s="131"/>
      <c r="H1063" s="117"/>
      <c r="I1063" s="201"/>
      <c r="J1063" s="201"/>
      <c r="K1063" s="202"/>
      <c r="L1063" s="202"/>
      <c r="M1063" s="202"/>
      <c r="N1063" s="201"/>
      <c r="O1063" s="201"/>
      <c r="P1063" s="202"/>
      <c r="Q1063" s="202"/>
      <c r="R1063" s="207"/>
      <c r="S1063" s="204" t="e">
        <f>_xlfn.LET(
_xlpm.ausLJ,_xlfn.XLOOKUP(MitarbeiterFTE[[#This Row],[Name]]&amp;"|"&amp;MitarbeiterFTE[[#This Row],[Jahr]]&amp;"|"&amp;MitarbeiterFTE[[#This Row],[Monat]],#REF!,#REF!,"not found",0,1),
IF(_xlpm.ausLJ="not found","input missing",_xlpm.ausLJ))</f>
        <v>#REF!</v>
      </c>
      <c r="T1063" s="204" t="e">
        <f>_xlfn.LET(
_xlpm.ausLJ,_xlfn.XLOOKUP(MitarbeiterFTE[[#This Row],[Name]]&amp;"|"&amp;MitarbeiterFTE[[#This Row],[Jahr]]&amp;"|"&amp;MitarbeiterFTE[[#This Row],[Monat]],#REF!,#REF!,"not found",0,1),
IF(_xlpm.ausLJ="not found","input missing",_xlpm.ausLJ))</f>
        <v>#REF!</v>
      </c>
      <c r="U1063" s="205"/>
      <c r="V1063" s="40" t="str" cm="1">
        <f t="array" ref="V10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3" s="15" t="str">
        <f>_xlfn.LET(_xlpm.var,MitarbeiterFTE[[#This Row],[Name]]&amp;"|"&amp;MitarbeiterFTE[[#This Row],[Vorhaben]]&amp;"|"&amp;MitarbeiterFTE[[#This Row],[Monat]]&amp;"|"&amp;MitarbeiterFTE[[#This Row],[Jahr]], IF(_xlpm.var="|||","input missing",_xlpm.var))</f>
        <v>input missing</v>
      </c>
      <c r="AB1063" s="15" t="e">
        <f>_xlfn.LET(
_xlpm.start,DATE(MitarbeiterFTE[[#This Row],[Jahr]],MitarbeiterFTE[[#This Row],[Monat]],1),
_xlpm.end,EOMONTH(_xlpm.start,0),
NETWORKDAYS(_xlpm.start,_xlpm.end))</f>
        <v>#NUM!</v>
      </c>
      <c r="AC1063" s="318" t="e">
        <f>MitarbeiterFTE[[#This Row],[BWD]]-MitarbeiterFTE[[#This Row],[Sum Abwesend]]</f>
        <v>#NUM!</v>
      </c>
      <c r="AD1063" s="318">
        <f>SUMIFS(MitarbeiterFTE[BWD],MitarbeiterFTE[Jahr],MitarbeiterFTE[[#This Row],[Jahr]],MitarbeiterFTE[Name],MitarbeiterFTE[[#This Row],[Name]])</f>
        <v>0</v>
      </c>
      <c r="AE1063" s="318">
        <f>SUMIFS(MitarbeiterFTE[NWD],MitarbeiterFTE[Jahr],MitarbeiterFTE[[#This Row],[Jahr]],MitarbeiterFTE[Name],MitarbeiterFTE[[#This Row],[Name]])</f>
        <v>0</v>
      </c>
      <c r="AF1063" s="15" t="str">
        <f>IF(MitarbeiterFTE[[#This Row],[HS]]="ja",2,IF(MitarbeiterFTE[[#This Row],[Tech]]="ja",1,IF(MitarbeiterFTE[[#This Row],[Sonst]]="ja",0,"input missing")))</f>
        <v>input missing</v>
      </c>
      <c r="AG1063" s="130"/>
      <c r="AH1063" s="117"/>
      <c r="AI1063" s="408"/>
      <c r="AJ1063" s="202"/>
      <c r="AK1063" s="412"/>
      <c r="AL1063" s="15" cm="1">
        <f t="array" ref="AL10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3" s="15" t="str">
        <f>IF(Table6[[#This Row],[FT/WE]]=2,"",Table6[[#This Row],[Name]]&amp;Table6[[#This Row],[Tag]])</f>
        <v/>
      </c>
      <c r="AN1063" s="117"/>
      <c r="AP1063" s="14" t="str">
        <f t="shared" si="34"/>
        <v/>
      </c>
      <c r="AQ1063" s="14" t="str">
        <f t="shared" si="35"/>
        <v/>
      </c>
    </row>
    <row r="1064" spans="1:43" ht="14.5">
      <c r="A1064" s="117"/>
      <c r="B1064" s="201"/>
      <c r="C1064" s="209"/>
      <c r="D1064" s="210"/>
      <c r="E1064" s="131"/>
      <c r="F1064" s="132"/>
      <c r="G1064" s="131"/>
      <c r="H1064" s="117"/>
      <c r="I1064" s="201"/>
      <c r="J1064" s="201"/>
      <c r="K1064" s="202"/>
      <c r="L1064" s="202"/>
      <c r="M1064" s="202"/>
      <c r="N1064" s="201"/>
      <c r="O1064" s="201"/>
      <c r="P1064" s="202"/>
      <c r="Q1064" s="202"/>
      <c r="R1064" s="207"/>
      <c r="S1064" s="204" t="e">
        <f>_xlfn.LET(
_xlpm.ausLJ,_xlfn.XLOOKUP(MitarbeiterFTE[[#This Row],[Name]]&amp;"|"&amp;MitarbeiterFTE[[#This Row],[Jahr]]&amp;"|"&amp;MitarbeiterFTE[[#This Row],[Monat]],#REF!,#REF!,"not found",0,1),
IF(_xlpm.ausLJ="not found","input missing",_xlpm.ausLJ))</f>
        <v>#REF!</v>
      </c>
      <c r="T1064" s="204" t="e">
        <f>_xlfn.LET(
_xlpm.ausLJ,_xlfn.XLOOKUP(MitarbeiterFTE[[#This Row],[Name]]&amp;"|"&amp;MitarbeiterFTE[[#This Row],[Jahr]]&amp;"|"&amp;MitarbeiterFTE[[#This Row],[Monat]],#REF!,#REF!,"not found",0,1),
IF(_xlpm.ausLJ="not found","input missing",_xlpm.ausLJ))</f>
        <v>#REF!</v>
      </c>
      <c r="U1064" s="205"/>
      <c r="V1064" s="40" t="str" cm="1">
        <f t="array" ref="V10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4" s="15" t="str">
        <f>_xlfn.LET(_xlpm.var,MitarbeiterFTE[[#This Row],[Name]]&amp;"|"&amp;MitarbeiterFTE[[#This Row],[Vorhaben]]&amp;"|"&amp;MitarbeiterFTE[[#This Row],[Monat]]&amp;"|"&amp;MitarbeiterFTE[[#This Row],[Jahr]], IF(_xlpm.var="|||","input missing",_xlpm.var))</f>
        <v>input missing</v>
      </c>
      <c r="AB1064" s="15" t="e">
        <f>_xlfn.LET(
_xlpm.start,DATE(MitarbeiterFTE[[#This Row],[Jahr]],MitarbeiterFTE[[#This Row],[Monat]],1),
_xlpm.end,EOMONTH(_xlpm.start,0),
NETWORKDAYS(_xlpm.start,_xlpm.end))</f>
        <v>#NUM!</v>
      </c>
      <c r="AC1064" s="318" t="e">
        <f>MitarbeiterFTE[[#This Row],[BWD]]-MitarbeiterFTE[[#This Row],[Sum Abwesend]]</f>
        <v>#NUM!</v>
      </c>
      <c r="AD1064" s="318">
        <f>SUMIFS(MitarbeiterFTE[BWD],MitarbeiterFTE[Jahr],MitarbeiterFTE[[#This Row],[Jahr]],MitarbeiterFTE[Name],MitarbeiterFTE[[#This Row],[Name]])</f>
        <v>0</v>
      </c>
      <c r="AE1064" s="318">
        <f>SUMIFS(MitarbeiterFTE[NWD],MitarbeiterFTE[Jahr],MitarbeiterFTE[[#This Row],[Jahr]],MitarbeiterFTE[Name],MitarbeiterFTE[[#This Row],[Name]])</f>
        <v>0</v>
      </c>
      <c r="AF1064" s="15" t="str">
        <f>IF(MitarbeiterFTE[[#This Row],[HS]]="ja",2,IF(MitarbeiterFTE[[#This Row],[Tech]]="ja",1,IF(MitarbeiterFTE[[#This Row],[Sonst]]="ja",0,"input missing")))</f>
        <v>input missing</v>
      </c>
      <c r="AG1064" s="130"/>
      <c r="AH1064" s="117"/>
      <c r="AI1064" s="408"/>
      <c r="AJ1064" s="202"/>
      <c r="AK1064" s="412"/>
      <c r="AL1064" s="15" cm="1">
        <f t="array" ref="AL10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4" s="15" t="str">
        <f>IF(Table6[[#This Row],[FT/WE]]=2,"",Table6[[#This Row],[Name]]&amp;Table6[[#This Row],[Tag]])</f>
        <v/>
      </c>
      <c r="AN1064" s="117"/>
      <c r="AP1064" s="14" t="str">
        <f t="shared" si="34"/>
        <v/>
      </c>
      <c r="AQ1064" s="14" t="str">
        <f t="shared" si="35"/>
        <v/>
      </c>
    </row>
    <row r="1065" spans="1:43" ht="14.5">
      <c r="A1065" s="117"/>
      <c r="B1065" s="201"/>
      <c r="C1065" s="209"/>
      <c r="D1065" s="210"/>
      <c r="E1065" s="131"/>
      <c r="F1065" s="132"/>
      <c r="G1065" s="131"/>
      <c r="H1065" s="117"/>
      <c r="I1065" s="201"/>
      <c r="J1065" s="201"/>
      <c r="K1065" s="202"/>
      <c r="L1065" s="202"/>
      <c r="M1065" s="202"/>
      <c r="N1065" s="201"/>
      <c r="O1065" s="201"/>
      <c r="P1065" s="202"/>
      <c r="Q1065" s="202"/>
      <c r="R1065" s="207"/>
      <c r="S1065" s="204" t="e">
        <f>_xlfn.LET(
_xlpm.ausLJ,_xlfn.XLOOKUP(MitarbeiterFTE[[#This Row],[Name]]&amp;"|"&amp;MitarbeiterFTE[[#This Row],[Jahr]]&amp;"|"&amp;MitarbeiterFTE[[#This Row],[Monat]],#REF!,#REF!,"not found",0,1),
IF(_xlpm.ausLJ="not found","input missing",_xlpm.ausLJ))</f>
        <v>#REF!</v>
      </c>
      <c r="T1065" s="204" t="e">
        <f>_xlfn.LET(
_xlpm.ausLJ,_xlfn.XLOOKUP(MitarbeiterFTE[[#This Row],[Name]]&amp;"|"&amp;MitarbeiterFTE[[#This Row],[Jahr]]&amp;"|"&amp;MitarbeiterFTE[[#This Row],[Monat]],#REF!,#REF!,"not found",0,1),
IF(_xlpm.ausLJ="not found","input missing",_xlpm.ausLJ))</f>
        <v>#REF!</v>
      </c>
      <c r="U1065" s="205"/>
      <c r="V1065" s="40" t="str" cm="1">
        <f t="array" ref="V10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5" s="15" t="str">
        <f>_xlfn.LET(_xlpm.var,MitarbeiterFTE[[#This Row],[Name]]&amp;"|"&amp;MitarbeiterFTE[[#This Row],[Vorhaben]]&amp;"|"&amp;MitarbeiterFTE[[#This Row],[Monat]]&amp;"|"&amp;MitarbeiterFTE[[#This Row],[Jahr]], IF(_xlpm.var="|||","input missing",_xlpm.var))</f>
        <v>input missing</v>
      </c>
      <c r="AB1065" s="15" t="e">
        <f>_xlfn.LET(
_xlpm.start,DATE(MitarbeiterFTE[[#This Row],[Jahr]],MitarbeiterFTE[[#This Row],[Monat]],1),
_xlpm.end,EOMONTH(_xlpm.start,0),
NETWORKDAYS(_xlpm.start,_xlpm.end))</f>
        <v>#NUM!</v>
      </c>
      <c r="AC1065" s="318" t="e">
        <f>MitarbeiterFTE[[#This Row],[BWD]]-MitarbeiterFTE[[#This Row],[Sum Abwesend]]</f>
        <v>#NUM!</v>
      </c>
      <c r="AD1065" s="318">
        <f>SUMIFS(MitarbeiterFTE[BWD],MitarbeiterFTE[Jahr],MitarbeiterFTE[[#This Row],[Jahr]],MitarbeiterFTE[Name],MitarbeiterFTE[[#This Row],[Name]])</f>
        <v>0</v>
      </c>
      <c r="AE1065" s="318">
        <f>SUMIFS(MitarbeiterFTE[NWD],MitarbeiterFTE[Jahr],MitarbeiterFTE[[#This Row],[Jahr]],MitarbeiterFTE[Name],MitarbeiterFTE[[#This Row],[Name]])</f>
        <v>0</v>
      </c>
      <c r="AF1065" s="15" t="str">
        <f>IF(MitarbeiterFTE[[#This Row],[HS]]="ja",2,IF(MitarbeiterFTE[[#This Row],[Tech]]="ja",1,IF(MitarbeiterFTE[[#This Row],[Sonst]]="ja",0,"input missing")))</f>
        <v>input missing</v>
      </c>
      <c r="AG1065" s="130"/>
      <c r="AH1065" s="117"/>
      <c r="AI1065" s="408"/>
      <c r="AJ1065" s="202"/>
      <c r="AK1065" s="412"/>
      <c r="AL1065" s="15" cm="1">
        <f t="array" ref="AL10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5" s="15" t="str">
        <f>IF(Table6[[#This Row],[FT/WE]]=2,"",Table6[[#This Row],[Name]]&amp;Table6[[#This Row],[Tag]])</f>
        <v/>
      </c>
      <c r="AN1065" s="117"/>
      <c r="AP1065" s="14" t="str">
        <f t="shared" si="34"/>
        <v/>
      </c>
      <c r="AQ1065" s="14" t="str">
        <f t="shared" si="35"/>
        <v/>
      </c>
    </row>
    <row r="1066" spans="1:43" ht="14.5">
      <c r="A1066" s="117"/>
      <c r="B1066" s="201"/>
      <c r="C1066" s="209"/>
      <c r="D1066" s="210"/>
      <c r="E1066" s="131"/>
      <c r="F1066" s="132"/>
      <c r="G1066" s="131"/>
      <c r="H1066" s="117"/>
      <c r="I1066" s="201"/>
      <c r="J1066" s="201"/>
      <c r="K1066" s="202"/>
      <c r="L1066" s="202"/>
      <c r="M1066" s="202"/>
      <c r="N1066" s="201"/>
      <c r="O1066" s="201"/>
      <c r="P1066" s="202"/>
      <c r="Q1066" s="202"/>
      <c r="R1066" s="207"/>
      <c r="S1066" s="204" t="e">
        <f>_xlfn.LET(
_xlpm.ausLJ,_xlfn.XLOOKUP(MitarbeiterFTE[[#This Row],[Name]]&amp;"|"&amp;MitarbeiterFTE[[#This Row],[Jahr]]&amp;"|"&amp;MitarbeiterFTE[[#This Row],[Monat]],#REF!,#REF!,"not found",0,1),
IF(_xlpm.ausLJ="not found","input missing",_xlpm.ausLJ))</f>
        <v>#REF!</v>
      </c>
      <c r="T1066" s="204" t="e">
        <f>_xlfn.LET(
_xlpm.ausLJ,_xlfn.XLOOKUP(MitarbeiterFTE[[#This Row],[Name]]&amp;"|"&amp;MitarbeiterFTE[[#This Row],[Jahr]]&amp;"|"&amp;MitarbeiterFTE[[#This Row],[Monat]],#REF!,#REF!,"not found",0,1),
IF(_xlpm.ausLJ="not found","input missing",_xlpm.ausLJ))</f>
        <v>#REF!</v>
      </c>
      <c r="U1066" s="205"/>
      <c r="V1066" s="40" t="str" cm="1">
        <f t="array" ref="V10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6" s="15" t="str">
        <f>_xlfn.LET(_xlpm.var,MitarbeiterFTE[[#This Row],[Name]]&amp;"|"&amp;MitarbeiterFTE[[#This Row],[Vorhaben]]&amp;"|"&amp;MitarbeiterFTE[[#This Row],[Monat]]&amp;"|"&amp;MitarbeiterFTE[[#This Row],[Jahr]], IF(_xlpm.var="|||","input missing",_xlpm.var))</f>
        <v>input missing</v>
      </c>
      <c r="AB1066" s="15" t="e">
        <f>_xlfn.LET(
_xlpm.start,DATE(MitarbeiterFTE[[#This Row],[Jahr]],MitarbeiterFTE[[#This Row],[Monat]],1),
_xlpm.end,EOMONTH(_xlpm.start,0),
NETWORKDAYS(_xlpm.start,_xlpm.end))</f>
        <v>#NUM!</v>
      </c>
      <c r="AC1066" s="318" t="e">
        <f>MitarbeiterFTE[[#This Row],[BWD]]-MitarbeiterFTE[[#This Row],[Sum Abwesend]]</f>
        <v>#NUM!</v>
      </c>
      <c r="AD1066" s="318">
        <f>SUMIFS(MitarbeiterFTE[BWD],MitarbeiterFTE[Jahr],MitarbeiterFTE[[#This Row],[Jahr]],MitarbeiterFTE[Name],MitarbeiterFTE[[#This Row],[Name]])</f>
        <v>0</v>
      </c>
      <c r="AE1066" s="318">
        <f>SUMIFS(MitarbeiterFTE[NWD],MitarbeiterFTE[Jahr],MitarbeiterFTE[[#This Row],[Jahr]],MitarbeiterFTE[Name],MitarbeiterFTE[[#This Row],[Name]])</f>
        <v>0</v>
      </c>
      <c r="AF1066" s="15" t="str">
        <f>IF(MitarbeiterFTE[[#This Row],[HS]]="ja",2,IF(MitarbeiterFTE[[#This Row],[Tech]]="ja",1,IF(MitarbeiterFTE[[#This Row],[Sonst]]="ja",0,"input missing")))</f>
        <v>input missing</v>
      </c>
      <c r="AG1066" s="130"/>
      <c r="AH1066" s="117"/>
      <c r="AI1066" s="408"/>
      <c r="AJ1066" s="202"/>
      <c r="AK1066" s="412"/>
      <c r="AL1066" s="15" cm="1">
        <f t="array" ref="AL10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6" s="15" t="str">
        <f>IF(Table6[[#This Row],[FT/WE]]=2,"",Table6[[#This Row],[Name]]&amp;Table6[[#This Row],[Tag]])</f>
        <v/>
      </c>
      <c r="AN1066" s="117"/>
      <c r="AP1066" s="14" t="str">
        <f t="shared" si="34"/>
        <v/>
      </c>
      <c r="AQ1066" s="14" t="str">
        <f t="shared" si="35"/>
        <v/>
      </c>
    </row>
    <row r="1067" spans="1:43" ht="14.5">
      <c r="A1067" s="117"/>
      <c r="B1067" s="201"/>
      <c r="C1067" s="209"/>
      <c r="D1067" s="210"/>
      <c r="E1067" s="131"/>
      <c r="F1067" s="132"/>
      <c r="G1067" s="131"/>
      <c r="H1067" s="117"/>
      <c r="I1067" s="201"/>
      <c r="J1067" s="201"/>
      <c r="K1067" s="202"/>
      <c r="L1067" s="202"/>
      <c r="M1067" s="202"/>
      <c r="N1067" s="201"/>
      <c r="O1067" s="201"/>
      <c r="P1067" s="202"/>
      <c r="Q1067" s="202"/>
      <c r="R1067" s="207"/>
      <c r="S1067" s="204" t="e">
        <f>_xlfn.LET(
_xlpm.ausLJ,_xlfn.XLOOKUP(MitarbeiterFTE[[#This Row],[Name]]&amp;"|"&amp;MitarbeiterFTE[[#This Row],[Jahr]]&amp;"|"&amp;MitarbeiterFTE[[#This Row],[Monat]],#REF!,#REF!,"not found",0,1),
IF(_xlpm.ausLJ="not found","input missing",_xlpm.ausLJ))</f>
        <v>#REF!</v>
      </c>
      <c r="T1067" s="204" t="e">
        <f>_xlfn.LET(
_xlpm.ausLJ,_xlfn.XLOOKUP(MitarbeiterFTE[[#This Row],[Name]]&amp;"|"&amp;MitarbeiterFTE[[#This Row],[Jahr]]&amp;"|"&amp;MitarbeiterFTE[[#This Row],[Monat]],#REF!,#REF!,"not found",0,1),
IF(_xlpm.ausLJ="not found","input missing",_xlpm.ausLJ))</f>
        <v>#REF!</v>
      </c>
      <c r="U1067" s="205"/>
      <c r="V1067" s="40" t="str" cm="1">
        <f t="array" ref="V10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7" s="15" t="str">
        <f>_xlfn.LET(_xlpm.var,MitarbeiterFTE[[#This Row],[Name]]&amp;"|"&amp;MitarbeiterFTE[[#This Row],[Vorhaben]]&amp;"|"&amp;MitarbeiterFTE[[#This Row],[Monat]]&amp;"|"&amp;MitarbeiterFTE[[#This Row],[Jahr]], IF(_xlpm.var="|||","input missing",_xlpm.var))</f>
        <v>input missing</v>
      </c>
      <c r="AB1067" s="15" t="e">
        <f>_xlfn.LET(
_xlpm.start,DATE(MitarbeiterFTE[[#This Row],[Jahr]],MitarbeiterFTE[[#This Row],[Monat]],1),
_xlpm.end,EOMONTH(_xlpm.start,0),
NETWORKDAYS(_xlpm.start,_xlpm.end))</f>
        <v>#NUM!</v>
      </c>
      <c r="AC1067" s="318" t="e">
        <f>MitarbeiterFTE[[#This Row],[BWD]]-MitarbeiterFTE[[#This Row],[Sum Abwesend]]</f>
        <v>#NUM!</v>
      </c>
      <c r="AD1067" s="318">
        <f>SUMIFS(MitarbeiterFTE[BWD],MitarbeiterFTE[Jahr],MitarbeiterFTE[[#This Row],[Jahr]],MitarbeiterFTE[Name],MitarbeiterFTE[[#This Row],[Name]])</f>
        <v>0</v>
      </c>
      <c r="AE1067" s="318">
        <f>SUMIFS(MitarbeiterFTE[NWD],MitarbeiterFTE[Jahr],MitarbeiterFTE[[#This Row],[Jahr]],MitarbeiterFTE[Name],MitarbeiterFTE[[#This Row],[Name]])</f>
        <v>0</v>
      </c>
      <c r="AF1067" s="15" t="str">
        <f>IF(MitarbeiterFTE[[#This Row],[HS]]="ja",2,IF(MitarbeiterFTE[[#This Row],[Tech]]="ja",1,IF(MitarbeiterFTE[[#This Row],[Sonst]]="ja",0,"input missing")))</f>
        <v>input missing</v>
      </c>
      <c r="AG1067" s="130"/>
      <c r="AH1067" s="117"/>
      <c r="AI1067" s="408"/>
      <c r="AJ1067" s="202"/>
      <c r="AK1067" s="412"/>
      <c r="AL1067" s="15" cm="1">
        <f t="array" ref="AL10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7" s="15" t="str">
        <f>IF(Table6[[#This Row],[FT/WE]]=2,"",Table6[[#This Row],[Name]]&amp;Table6[[#This Row],[Tag]])</f>
        <v/>
      </c>
      <c r="AN1067" s="117"/>
      <c r="AP1067" s="14" t="str">
        <f t="shared" si="34"/>
        <v/>
      </c>
      <c r="AQ1067" s="14" t="str">
        <f t="shared" si="35"/>
        <v/>
      </c>
    </row>
    <row r="1068" spans="1:43" ht="14.5">
      <c r="A1068" s="117"/>
      <c r="B1068" s="201"/>
      <c r="C1068" s="209"/>
      <c r="D1068" s="210"/>
      <c r="E1068" s="131"/>
      <c r="F1068" s="132"/>
      <c r="G1068" s="131"/>
      <c r="H1068" s="117"/>
      <c r="I1068" s="201"/>
      <c r="J1068" s="201"/>
      <c r="K1068" s="202"/>
      <c r="L1068" s="202"/>
      <c r="M1068" s="202"/>
      <c r="N1068" s="201"/>
      <c r="O1068" s="201"/>
      <c r="P1068" s="202"/>
      <c r="Q1068" s="202"/>
      <c r="R1068" s="207"/>
      <c r="S1068" s="204" t="e">
        <f>_xlfn.LET(
_xlpm.ausLJ,_xlfn.XLOOKUP(MitarbeiterFTE[[#This Row],[Name]]&amp;"|"&amp;MitarbeiterFTE[[#This Row],[Jahr]]&amp;"|"&amp;MitarbeiterFTE[[#This Row],[Monat]],#REF!,#REF!,"not found",0,1),
IF(_xlpm.ausLJ="not found","input missing",_xlpm.ausLJ))</f>
        <v>#REF!</v>
      </c>
      <c r="T1068" s="204" t="e">
        <f>_xlfn.LET(
_xlpm.ausLJ,_xlfn.XLOOKUP(MitarbeiterFTE[[#This Row],[Name]]&amp;"|"&amp;MitarbeiterFTE[[#This Row],[Jahr]]&amp;"|"&amp;MitarbeiterFTE[[#This Row],[Monat]],#REF!,#REF!,"not found",0,1),
IF(_xlpm.ausLJ="not found","input missing",_xlpm.ausLJ))</f>
        <v>#REF!</v>
      </c>
      <c r="U1068" s="205"/>
      <c r="V1068" s="40" t="str" cm="1">
        <f t="array" ref="V10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8" s="15" t="str">
        <f>_xlfn.LET(_xlpm.var,MitarbeiterFTE[[#This Row],[Name]]&amp;"|"&amp;MitarbeiterFTE[[#This Row],[Vorhaben]]&amp;"|"&amp;MitarbeiterFTE[[#This Row],[Monat]]&amp;"|"&amp;MitarbeiterFTE[[#This Row],[Jahr]], IF(_xlpm.var="|||","input missing",_xlpm.var))</f>
        <v>input missing</v>
      </c>
      <c r="AB1068" s="15" t="e">
        <f>_xlfn.LET(
_xlpm.start,DATE(MitarbeiterFTE[[#This Row],[Jahr]],MitarbeiterFTE[[#This Row],[Monat]],1),
_xlpm.end,EOMONTH(_xlpm.start,0),
NETWORKDAYS(_xlpm.start,_xlpm.end))</f>
        <v>#NUM!</v>
      </c>
      <c r="AC1068" s="318" t="e">
        <f>MitarbeiterFTE[[#This Row],[BWD]]-MitarbeiterFTE[[#This Row],[Sum Abwesend]]</f>
        <v>#NUM!</v>
      </c>
      <c r="AD1068" s="318">
        <f>SUMIFS(MitarbeiterFTE[BWD],MitarbeiterFTE[Jahr],MitarbeiterFTE[[#This Row],[Jahr]],MitarbeiterFTE[Name],MitarbeiterFTE[[#This Row],[Name]])</f>
        <v>0</v>
      </c>
      <c r="AE1068" s="318">
        <f>SUMIFS(MitarbeiterFTE[NWD],MitarbeiterFTE[Jahr],MitarbeiterFTE[[#This Row],[Jahr]],MitarbeiterFTE[Name],MitarbeiterFTE[[#This Row],[Name]])</f>
        <v>0</v>
      </c>
      <c r="AF1068" s="15" t="str">
        <f>IF(MitarbeiterFTE[[#This Row],[HS]]="ja",2,IF(MitarbeiterFTE[[#This Row],[Tech]]="ja",1,IF(MitarbeiterFTE[[#This Row],[Sonst]]="ja",0,"input missing")))</f>
        <v>input missing</v>
      </c>
      <c r="AG1068" s="130"/>
      <c r="AH1068" s="117"/>
      <c r="AI1068" s="408"/>
      <c r="AJ1068" s="202"/>
      <c r="AK1068" s="412"/>
      <c r="AL1068" s="15" cm="1">
        <f t="array" ref="AL10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8" s="15" t="str">
        <f>IF(Table6[[#This Row],[FT/WE]]=2,"",Table6[[#This Row],[Name]]&amp;Table6[[#This Row],[Tag]])</f>
        <v/>
      </c>
      <c r="AN1068" s="117"/>
      <c r="AP1068" s="14" t="str">
        <f t="shared" si="34"/>
        <v/>
      </c>
      <c r="AQ1068" s="14" t="str">
        <f t="shared" si="35"/>
        <v/>
      </c>
    </row>
    <row r="1069" spans="1:43" ht="14.5">
      <c r="A1069" s="117"/>
      <c r="B1069" s="201"/>
      <c r="C1069" s="209"/>
      <c r="D1069" s="210"/>
      <c r="E1069" s="131"/>
      <c r="F1069" s="132"/>
      <c r="G1069" s="131"/>
      <c r="H1069" s="117"/>
      <c r="I1069" s="201"/>
      <c r="J1069" s="201"/>
      <c r="K1069" s="202"/>
      <c r="L1069" s="202"/>
      <c r="M1069" s="202"/>
      <c r="N1069" s="201"/>
      <c r="O1069" s="201"/>
      <c r="P1069" s="202"/>
      <c r="Q1069" s="202"/>
      <c r="R1069" s="207"/>
      <c r="S1069" s="204" t="e">
        <f>_xlfn.LET(
_xlpm.ausLJ,_xlfn.XLOOKUP(MitarbeiterFTE[[#This Row],[Name]]&amp;"|"&amp;MitarbeiterFTE[[#This Row],[Jahr]]&amp;"|"&amp;MitarbeiterFTE[[#This Row],[Monat]],#REF!,#REF!,"not found",0,1),
IF(_xlpm.ausLJ="not found","input missing",_xlpm.ausLJ))</f>
        <v>#REF!</v>
      </c>
      <c r="T1069" s="204" t="e">
        <f>_xlfn.LET(
_xlpm.ausLJ,_xlfn.XLOOKUP(MitarbeiterFTE[[#This Row],[Name]]&amp;"|"&amp;MitarbeiterFTE[[#This Row],[Jahr]]&amp;"|"&amp;MitarbeiterFTE[[#This Row],[Monat]],#REF!,#REF!,"not found",0,1),
IF(_xlpm.ausLJ="not found","input missing",_xlpm.ausLJ))</f>
        <v>#REF!</v>
      </c>
      <c r="U1069" s="205"/>
      <c r="V1069" s="40" t="str" cm="1">
        <f t="array" ref="V10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69" s="15" t="str">
        <f>_xlfn.LET(_xlpm.var,MitarbeiterFTE[[#This Row],[Name]]&amp;"|"&amp;MitarbeiterFTE[[#This Row],[Vorhaben]]&amp;"|"&amp;MitarbeiterFTE[[#This Row],[Monat]]&amp;"|"&amp;MitarbeiterFTE[[#This Row],[Jahr]], IF(_xlpm.var="|||","input missing",_xlpm.var))</f>
        <v>input missing</v>
      </c>
      <c r="AB1069" s="15" t="e">
        <f>_xlfn.LET(
_xlpm.start,DATE(MitarbeiterFTE[[#This Row],[Jahr]],MitarbeiterFTE[[#This Row],[Monat]],1),
_xlpm.end,EOMONTH(_xlpm.start,0),
NETWORKDAYS(_xlpm.start,_xlpm.end))</f>
        <v>#NUM!</v>
      </c>
      <c r="AC1069" s="318" t="e">
        <f>MitarbeiterFTE[[#This Row],[BWD]]-MitarbeiterFTE[[#This Row],[Sum Abwesend]]</f>
        <v>#NUM!</v>
      </c>
      <c r="AD1069" s="318">
        <f>SUMIFS(MitarbeiterFTE[BWD],MitarbeiterFTE[Jahr],MitarbeiterFTE[[#This Row],[Jahr]],MitarbeiterFTE[Name],MitarbeiterFTE[[#This Row],[Name]])</f>
        <v>0</v>
      </c>
      <c r="AE1069" s="318">
        <f>SUMIFS(MitarbeiterFTE[NWD],MitarbeiterFTE[Jahr],MitarbeiterFTE[[#This Row],[Jahr]],MitarbeiterFTE[Name],MitarbeiterFTE[[#This Row],[Name]])</f>
        <v>0</v>
      </c>
      <c r="AF1069" s="15" t="str">
        <f>IF(MitarbeiterFTE[[#This Row],[HS]]="ja",2,IF(MitarbeiterFTE[[#This Row],[Tech]]="ja",1,IF(MitarbeiterFTE[[#This Row],[Sonst]]="ja",0,"input missing")))</f>
        <v>input missing</v>
      </c>
      <c r="AG1069" s="130"/>
      <c r="AH1069" s="117"/>
      <c r="AI1069" s="408"/>
      <c r="AJ1069" s="202"/>
      <c r="AK1069" s="412"/>
      <c r="AL1069" s="15" cm="1">
        <f t="array" ref="AL10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69" s="15" t="str">
        <f>IF(Table6[[#This Row],[FT/WE]]=2,"",Table6[[#This Row],[Name]]&amp;Table6[[#This Row],[Tag]])</f>
        <v/>
      </c>
      <c r="AN1069" s="117"/>
      <c r="AP1069" s="14" t="str">
        <f t="shared" si="34"/>
        <v/>
      </c>
      <c r="AQ1069" s="14" t="str">
        <f t="shared" si="35"/>
        <v/>
      </c>
    </row>
    <row r="1070" spans="1:43" ht="14.5">
      <c r="A1070" s="117"/>
      <c r="B1070" s="201"/>
      <c r="C1070" s="209"/>
      <c r="D1070" s="210"/>
      <c r="E1070" s="131"/>
      <c r="F1070" s="132"/>
      <c r="G1070" s="131"/>
      <c r="H1070" s="117"/>
      <c r="I1070" s="201"/>
      <c r="J1070" s="201"/>
      <c r="K1070" s="202"/>
      <c r="L1070" s="202"/>
      <c r="M1070" s="202"/>
      <c r="N1070" s="201"/>
      <c r="O1070" s="201"/>
      <c r="P1070" s="202"/>
      <c r="Q1070" s="202"/>
      <c r="R1070" s="207"/>
      <c r="S1070" s="204" t="e">
        <f>_xlfn.LET(
_xlpm.ausLJ,_xlfn.XLOOKUP(MitarbeiterFTE[[#This Row],[Name]]&amp;"|"&amp;MitarbeiterFTE[[#This Row],[Jahr]]&amp;"|"&amp;MitarbeiterFTE[[#This Row],[Monat]],#REF!,#REF!,"not found",0,1),
IF(_xlpm.ausLJ="not found","input missing",_xlpm.ausLJ))</f>
        <v>#REF!</v>
      </c>
      <c r="T1070" s="204" t="e">
        <f>_xlfn.LET(
_xlpm.ausLJ,_xlfn.XLOOKUP(MitarbeiterFTE[[#This Row],[Name]]&amp;"|"&amp;MitarbeiterFTE[[#This Row],[Jahr]]&amp;"|"&amp;MitarbeiterFTE[[#This Row],[Monat]],#REF!,#REF!,"not found",0,1),
IF(_xlpm.ausLJ="not found","input missing",_xlpm.ausLJ))</f>
        <v>#REF!</v>
      </c>
      <c r="U1070" s="205"/>
      <c r="V1070" s="40" t="str" cm="1">
        <f t="array" ref="V10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0" s="15" t="str">
        <f>_xlfn.LET(_xlpm.var,MitarbeiterFTE[[#This Row],[Name]]&amp;"|"&amp;MitarbeiterFTE[[#This Row],[Vorhaben]]&amp;"|"&amp;MitarbeiterFTE[[#This Row],[Monat]]&amp;"|"&amp;MitarbeiterFTE[[#This Row],[Jahr]], IF(_xlpm.var="|||","input missing",_xlpm.var))</f>
        <v>input missing</v>
      </c>
      <c r="AB1070" s="15" t="e">
        <f>_xlfn.LET(
_xlpm.start,DATE(MitarbeiterFTE[[#This Row],[Jahr]],MitarbeiterFTE[[#This Row],[Monat]],1),
_xlpm.end,EOMONTH(_xlpm.start,0),
NETWORKDAYS(_xlpm.start,_xlpm.end))</f>
        <v>#NUM!</v>
      </c>
      <c r="AC1070" s="318" t="e">
        <f>MitarbeiterFTE[[#This Row],[BWD]]-MitarbeiterFTE[[#This Row],[Sum Abwesend]]</f>
        <v>#NUM!</v>
      </c>
      <c r="AD1070" s="318">
        <f>SUMIFS(MitarbeiterFTE[BWD],MitarbeiterFTE[Jahr],MitarbeiterFTE[[#This Row],[Jahr]],MitarbeiterFTE[Name],MitarbeiterFTE[[#This Row],[Name]])</f>
        <v>0</v>
      </c>
      <c r="AE1070" s="318">
        <f>SUMIFS(MitarbeiterFTE[NWD],MitarbeiterFTE[Jahr],MitarbeiterFTE[[#This Row],[Jahr]],MitarbeiterFTE[Name],MitarbeiterFTE[[#This Row],[Name]])</f>
        <v>0</v>
      </c>
      <c r="AF1070" s="15" t="str">
        <f>IF(MitarbeiterFTE[[#This Row],[HS]]="ja",2,IF(MitarbeiterFTE[[#This Row],[Tech]]="ja",1,IF(MitarbeiterFTE[[#This Row],[Sonst]]="ja",0,"input missing")))</f>
        <v>input missing</v>
      </c>
      <c r="AG1070" s="130"/>
      <c r="AH1070" s="117"/>
      <c r="AI1070" s="408"/>
      <c r="AJ1070" s="202"/>
      <c r="AK1070" s="412"/>
      <c r="AL1070" s="15" cm="1">
        <f t="array" ref="AL10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0" s="15" t="str">
        <f>IF(Table6[[#This Row],[FT/WE]]=2,"",Table6[[#This Row],[Name]]&amp;Table6[[#This Row],[Tag]])</f>
        <v/>
      </c>
      <c r="AN1070" s="117"/>
      <c r="AP1070" s="14" t="str">
        <f t="shared" si="34"/>
        <v/>
      </c>
      <c r="AQ1070" s="14" t="str">
        <f t="shared" si="35"/>
        <v/>
      </c>
    </row>
    <row r="1071" spans="1:43" ht="14.5">
      <c r="A1071" s="117"/>
      <c r="B1071" s="201"/>
      <c r="C1071" s="209"/>
      <c r="D1071" s="210"/>
      <c r="E1071" s="131"/>
      <c r="F1071" s="132"/>
      <c r="G1071" s="131"/>
      <c r="H1071" s="117"/>
      <c r="I1071" s="201"/>
      <c r="J1071" s="201"/>
      <c r="K1071" s="202"/>
      <c r="L1071" s="202"/>
      <c r="M1071" s="202"/>
      <c r="N1071" s="201"/>
      <c r="O1071" s="201"/>
      <c r="P1071" s="202"/>
      <c r="Q1071" s="202"/>
      <c r="R1071" s="207"/>
      <c r="S1071" s="204" t="e">
        <f>_xlfn.LET(
_xlpm.ausLJ,_xlfn.XLOOKUP(MitarbeiterFTE[[#This Row],[Name]]&amp;"|"&amp;MitarbeiterFTE[[#This Row],[Jahr]]&amp;"|"&amp;MitarbeiterFTE[[#This Row],[Monat]],#REF!,#REF!,"not found",0,1),
IF(_xlpm.ausLJ="not found","input missing",_xlpm.ausLJ))</f>
        <v>#REF!</v>
      </c>
      <c r="T1071" s="204" t="e">
        <f>_xlfn.LET(
_xlpm.ausLJ,_xlfn.XLOOKUP(MitarbeiterFTE[[#This Row],[Name]]&amp;"|"&amp;MitarbeiterFTE[[#This Row],[Jahr]]&amp;"|"&amp;MitarbeiterFTE[[#This Row],[Monat]],#REF!,#REF!,"not found",0,1),
IF(_xlpm.ausLJ="not found","input missing",_xlpm.ausLJ))</f>
        <v>#REF!</v>
      </c>
      <c r="U1071" s="205"/>
      <c r="V1071" s="40" t="str" cm="1">
        <f t="array" ref="V10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1" s="15" t="str">
        <f>_xlfn.LET(_xlpm.var,MitarbeiterFTE[[#This Row],[Name]]&amp;"|"&amp;MitarbeiterFTE[[#This Row],[Vorhaben]]&amp;"|"&amp;MitarbeiterFTE[[#This Row],[Monat]]&amp;"|"&amp;MitarbeiterFTE[[#This Row],[Jahr]], IF(_xlpm.var="|||","input missing",_xlpm.var))</f>
        <v>input missing</v>
      </c>
      <c r="AB1071" s="15" t="e">
        <f>_xlfn.LET(
_xlpm.start,DATE(MitarbeiterFTE[[#This Row],[Jahr]],MitarbeiterFTE[[#This Row],[Monat]],1),
_xlpm.end,EOMONTH(_xlpm.start,0),
NETWORKDAYS(_xlpm.start,_xlpm.end))</f>
        <v>#NUM!</v>
      </c>
      <c r="AC1071" s="318" t="e">
        <f>MitarbeiterFTE[[#This Row],[BWD]]-MitarbeiterFTE[[#This Row],[Sum Abwesend]]</f>
        <v>#NUM!</v>
      </c>
      <c r="AD1071" s="318">
        <f>SUMIFS(MitarbeiterFTE[BWD],MitarbeiterFTE[Jahr],MitarbeiterFTE[[#This Row],[Jahr]],MitarbeiterFTE[Name],MitarbeiterFTE[[#This Row],[Name]])</f>
        <v>0</v>
      </c>
      <c r="AE1071" s="318">
        <f>SUMIFS(MitarbeiterFTE[NWD],MitarbeiterFTE[Jahr],MitarbeiterFTE[[#This Row],[Jahr]],MitarbeiterFTE[Name],MitarbeiterFTE[[#This Row],[Name]])</f>
        <v>0</v>
      </c>
      <c r="AF1071" s="15" t="str">
        <f>IF(MitarbeiterFTE[[#This Row],[HS]]="ja",2,IF(MitarbeiterFTE[[#This Row],[Tech]]="ja",1,IF(MitarbeiterFTE[[#This Row],[Sonst]]="ja",0,"input missing")))</f>
        <v>input missing</v>
      </c>
      <c r="AG1071" s="130"/>
      <c r="AH1071" s="117"/>
      <c r="AI1071" s="408"/>
      <c r="AJ1071" s="202"/>
      <c r="AK1071" s="412"/>
      <c r="AL1071" s="15" cm="1">
        <f t="array" ref="AL10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1" s="15" t="str">
        <f>IF(Table6[[#This Row],[FT/WE]]=2,"",Table6[[#This Row],[Name]]&amp;Table6[[#This Row],[Tag]])</f>
        <v/>
      </c>
      <c r="AN1071" s="117"/>
      <c r="AP1071" s="14" t="str">
        <f t="shared" si="34"/>
        <v/>
      </c>
      <c r="AQ1071" s="14" t="str">
        <f t="shared" si="35"/>
        <v/>
      </c>
    </row>
    <row r="1072" spans="1:43" ht="14.5">
      <c r="A1072" s="117"/>
      <c r="B1072" s="201"/>
      <c r="C1072" s="209"/>
      <c r="D1072" s="210"/>
      <c r="E1072" s="131"/>
      <c r="F1072" s="132"/>
      <c r="G1072" s="131"/>
      <c r="H1072" s="117"/>
      <c r="I1072" s="201"/>
      <c r="J1072" s="201"/>
      <c r="K1072" s="202"/>
      <c r="L1072" s="202"/>
      <c r="M1072" s="202"/>
      <c r="N1072" s="201"/>
      <c r="O1072" s="201"/>
      <c r="P1072" s="202"/>
      <c r="Q1072" s="202"/>
      <c r="R1072" s="207"/>
      <c r="S1072" s="204" t="e">
        <f>_xlfn.LET(
_xlpm.ausLJ,_xlfn.XLOOKUP(MitarbeiterFTE[[#This Row],[Name]]&amp;"|"&amp;MitarbeiterFTE[[#This Row],[Jahr]]&amp;"|"&amp;MitarbeiterFTE[[#This Row],[Monat]],#REF!,#REF!,"not found",0,1),
IF(_xlpm.ausLJ="not found","input missing",_xlpm.ausLJ))</f>
        <v>#REF!</v>
      </c>
      <c r="T1072" s="204" t="e">
        <f>_xlfn.LET(
_xlpm.ausLJ,_xlfn.XLOOKUP(MitarbeiterFTE[[#This Row],[Name]]&amp;"|"&amp;MitarbeiterFTE[[#This Row],[Jahr]]&amp;"|"&amp;MitarbeiterFTE[[#This Row],[Monat]],#REF!,#REF!,"not found",0,1),
IF(_xlpm.ausLJ="not found","input missing",_xlpm.ausLJ))</f>
        <v>#REF!</v>
      </c>
      <c r="U1072" s="205"/>
      <c r="V1072" s="40" t="str" cm="1">
        <f t="array" ref="V10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2" s="15" t="str">
        <f>_xlfn.LET(_xlpm.var,MitarbeiterFTE[[#This Row],[Name]]&amp;"|"&amp;MitarbeiterFTE[[#This Row],[Vorhaben]]&amp;"|"&amp;MitarbeiterFTE[[#This Row],[Monat]]&amp;"|"&amp;MitarbeiterFTE[[#This Row],[Jahr]], IF(_xlpm.var="|||","input missing",_xlpm.var))</f>
        <v>input missing</v>
      </c>
      <c r="AB1072" s="15" t="e">
        <f>_xlfn.LET(
_xlpm.start,DATE(MitarbeiterFTE[[#This Row],[Jahr]],MitarbeiterFTE[[#This Row],[Monat]],1),
_xlpm.end,EOMONTH(_xlpm.start,0),
NETWORKDAYS(_xlpm.start,_xlpm.end))</f>
        <v>#NUM!</v>
      </c>
      <c r="AC1072" s="318" t="e">
        <f>MitarbeiterFTE[[#This Row],[BWD]]-MitarbeiterFTE[[#This Row],[Sum Abwesend]]</f>
        <v>#NUM!</v>
      </c>
      <c r="AD1072" s="318">
        <f>SUMIFS(MitarbeiterFTE[BWD],MitarbeiterFTE[Jahr],MitarbeiterFTE[[#This Row],[Jahr]],MitarbeiterFTE[Name],MitarbeiterFTE[[#This Row],[Name]])</f>
        <v>0</v>
      </c>
      <c r="AE1072" s="318">
        <f>SUMIFS(MitarbeiterFTE[NWD],MitarbeiterFTE[Jahr],MitarbeiterFTE[[#This Row],[Jahr]],MitarbeiterFTE[Name],MitarbeiterFTE[[#This Row],[Name]])</f>
        <v>0</v>
      </c>
      <c r="AF1072" s="15" t="str">
        <f>IF(MitarbeiterFTE[[#This Row],[HS]]="ja",2,IF(MitarbeiterFTE[[#This Row],[Tech]]="ja",1,IF(MitarbeiterFTE[[#This Row],[Sonst]]="ja",0,"input missing")))</f>
        <v>input missing</v>
      </c>
      <c r="AG1072" s="130"/>
      <c r="AH1072" s="117"/>
      <c r="AI1072" s="408"/>
      <c r="AJ1072" s="202"/>
      <c r="AK1072" s="412"/>
      <c r="AL1072" s="15" cm="1">
        <f t="array" ref="AL10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2" s="15" t="str">
        <f>IF(Table6[[#This Row],[FT/WE]]=2,"",Table6[[#This Row],[Name]]&amp;Table6[[#This Row],[Tag]])</f>
        <v/>
      </c>
      <c r="AN1072" s="117"/>
      <c r="AP1072" s="14" t="str">
        <f t="shared" si="34"/>
        <v/>
      </c>
      <c r="AQ1072" s="14" t="str">
        <f t="shared" si="35"/>
        <v/>
      </c>
    </row>
    <row r="1073" spans="1:43" ht="14.5">
      <c r="A1073" s="117"/>
      <c r="B1073" s="201"/>
      <c r="C1073" s="209"/>
      <c r="D1073" s="210"/>
      <c r="E1073" s="131"/>
      <c r="F1073" s="132"/>
      <c r="G1073" s="131"/>
      <c r="H1073" s="117"/>
      <c r="I1073" s="201"/>
      <c r="J1073" s="201"/>
      <c r="K1073" s="202"/>
      <c r="L1073" s="202"/>
      <c r="M1073" s="202"/>
      <c r="N1073" s="201"/>
      <c r="O1073" s="201"/>
      <c r="P1073" s="202"/>
      <c r="Q1073" s="202"/>
      <c r="R1073" s="207"/>
      <c r="S1073" s="204" t="e">
        <f>_xlfn.LET(
_xlpm.ausLJ,_xlfn.XLOOKUP(MitarbeiterFTE[[#This Row],[Name]]&amp;"|"&amp;MitarbeiterFTE[[#This Row],[Jahr]]&amp;"|"&amp;MitarbeiterFTE[[#This Row],[Monat]],#REF!,#REF!,"not found",0,1),
IF(_xlpm.ausLJ="not found","input missing",_xlpm.ausLJ))</f>
        <v>#REF!</v>
      </c>
      <c r="T1073" s="204" t="e">
        <f>_xlfn.LET(
_xlpm.ausLJ,_xlfn.XLOOKUP(MitarbeiterFTE[[#This Row],[Name]]&amp;"|"&amp;MitarbeiterFTE[[#This Row],[Jahr]]&amp;"|"&amp;MitarbeiterFTE[[#This Row],[Monat]],#REF!,#REF!,"not found",0,1),
IF(_xlpm.ausLJ="not found","input missing",_xlpm.ausLJ))</f>
        <v>#REF!</v>
      </c>
      <c r="U1073" s="205"/>
      <c r="V1073" s="40" t="str" cm="1">
        <f t="array" ref="V10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3" s="15" t="str">
        <f>_xlfn.LET(_xlpm.var,MitarbeiterFTE[[#This Row],[Name]]&amp;"|"&amp;MitarbeiterFTE[[#This Row],[Vorhaben]]&amp;"|"&amp;MitarbeiterFTE[[#This Row],[Monat]]&amp;"|"&amp;MitarbeiterFTE[[#This Row],[Jahr]], IF(_xlpm.var="|||","input missing",_xlpm.var))</f>
        <v>input missing</v>
      </c>
      <c r="AB1073" s="15" t="e">
        <f>_xlfn.LET(
_xlpm.start,DATE(MitarbeiterFTE[[#This Row],[Jahr]],MitarbeiterFTE[[#This Row],[Monat]],1),
_xlpm.end,EOMONTH(_xlpm.start,0),
NETWORKDAYS(_xlpm.start,_xlpm.end))</f>
        <v>#NUM!</v>
      </c>
      <c r="AC1073" s="318" t="e">
        <f>MitarbeiterFTE[[#This Row],[BWD]]-MitarbeiterFTE[[#This Row],[Sum Abwesend]]</f>
        <v>#NUM!</v>
      </c>
      <c r="AD1073" s="318">
        <f>SUMIFS(MitarbeiterFTE[BWD],MitarbeiterFTE[Jahr],MitarbeiterFTE[[#This Row],[Jahr]],MitarbeiterFTE[Name],MitarbeiterFTE[[#This Row],[Name]])</f>
        <v>0</v>
      </c>
      <c r="AE1073" s="318">
        <f>SUMIFS(MitarbeiterFTE[NWD],MitarbeiterFTE[Jahr],MitarbeiterFTE[[#This Row],[Jahr]],MitarbeiterFTE[Name],MitarbeiterFTE[[#This Row],[Name]])</f>
        <v>0</v>
      </c>
      <c r="AF1073" s="15" t="str">
        <f>IF(MitarbeiterFTE[[#This Row],[HS]]="ja",2,IF(MitarbeiterFTE[[#This Row],[Tech]]="ja",1,IF(MitarbeiterFTE[[#This Row],[Sonst]]="ja",0,"input missing")))</f>
        <v>input missing</v>
      </c>
      <c r="AG1073" s="130"/>
      <c r="AH1073" s="117"/>
      <c r="AI1073" s="408"/>
      <c r="AJ1073" s="202"/>
      <c r="AK1073" s="412"/>
      <c r="AL1073" s="15" cm="1">
        <f t="array" ref="AL10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3" s="15" t="str">
        <f>IF(Table6[[#This Row],[FT/WE]]=2,"",Table6[[#This Row],[Name]]&amp;Table6[[#This Row],[Tag]])</f>
        <v/>
      </c>
      <c r="AN1073" s="117"/>
      <c r="AP1073" s="14" t="str">
        <f t="shared" si="34"/>
        <v/>
      </c>
      <c r="AQ1073" s="14" t="str">
        <f t="shared" si="35"/>
        <v/>
      </c>
    </row>
    <row r="1074" spans="1:43" ht="14.5">
      <c r="A1074" s="117"/>
      <c r="B1074" s="201"/>
      <c r="C1074" s="209"/>
      <c r="D1074" s="210"/>
      <c r="E1074" s="131"/>
      <c r="F1074" s="132"/>
      <c r="G1074" s="131"/>
      <c r="H1074" s="117"/>
      <c r="I1074" s="201"/>
      <c r="J1074" s="201"/>
      <c r="K1074" s="202"/>
      <c r="L1074" s="202"/>
      <c r="M1074" s="202"/>
      <c r="N1074" s="201"/>
      <c r="O1074" s="201"/>
      <c r="P1074" s="202"/>
      <c r="Q1074" s="202"/>
      <c r="R1074" s="207"/>
      <c r="S1074" s="204" t="e">
        <f>_xlfn.LET(
_xlpm.ausLJ,_xlfn.XLOOKUP(MitarbeiterFTE[[#This Row],[Name]]&amp;"|"&amp;MitarbeiterFTE[[#This Row],[Jahr]]&amp;"|"&amp;MitarbeiterFTE[[#This Row],[Monat]],#REF!,#REF!,"not found",0,1),
IF(_xlpm.ausLJ="not found","input missing",_xlpm.ausLJ))</f>
        <v>#REF!</v>
      </c>
      <c r="T1074" s="204" t="e">
        <f>_xlfn.LET(
_xlpm.ausLJ,_xlfn.XLOOKUP(MitarbeiterFTE[[#This Row],[Name]]&amp;"|"&amp;MitarbeiterFTE[[#This Row],[Jahr]]&amp;"|"&amp;MitarbeiterFTE[[#This Row],[Monat]],#REF!,#REF!,"not found",0,1),
IF(_xlpm.ausLJ="not found","input missing",_xlpm.ausLJ))</f>
        <v>#REF!</v>
      </c>
      <c r="U1074" s="205"/>
      <c r="V1074" s="40" t="str" cm="1">
        <f t="array" ref="V10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4" s="15" t="str">
        <f>_xlfn.LET(_xlpm.var,MitarbeiterFTE[[#This Row],[Name]]&amp;"|"&amp;MitarbeiterFTE[[#This Row],[Vorhaben]]&amp;"|"&amp;MitarbeiterFTE[[#This Row],[Monat]]&amp;"|"&amp;MitarbeiterFTE[[#This Row],[Jahr]], IF(_xlpm.var="|||","input missing",_xlpm.var))</f>
        <v>input missing</v>
      </c>
      <c r="AB1074" s="15" t="e">
        <f>_xlfn.LET(
_xlpm.start,DATE(MitarbeiterFTE[[#This Row],[Jahr]],MitarbeiterFTE[[#This Row],[Monat]],1),
_xlpm.end,EOMONTH(_xlpm.start,0),
NETWORKDAYS(_xlpm.start,_xlpm.end))</f>
        <v>#NUM!</v>
      </c>
      <c r="AC1074" s="318" t="e">
        <f>MitarbeiterFTE[[#This Row],[BWD]]-MitarbeiterFTE[[#This Row],[Sum Abwesend]]</f>
        <v>#NUM!</v>
      </c>
      <c r="AD1074" s="318">
        <f>SUMIFS(MitarbeiterFTE[BWD],MitarbeiterFTE[Jahr],MitarbeiterFTE[[#This Row],[Jahr]],MitarbeiterFTE[Name],MitarbeiterFTE[[#This Row],[Name]])</f>
        <v>0</v>
      </c>
      <c r="AE1074" s="318">
        <f>SUMIFS(MitarbeiterFTE[NWD],MitarbeiterFTE[Jahr],MitarbeiterFTE[[#This Row],[Jahr]],MitarbeiterFTE[Name],MitarbeiterFTE[[#This Row],[Name]])</f>
        <v>0</v>
      </c>
      <c r="AF1074" s="15" t="str">
        <f>IF(MitarbeiterFTE[[#This Row],[HS]]="ja",2,IF(MitarbeiterFTE[[#This Row],[Tech]]="ja",1,IF(MitarbeiterFTE[[#This Row],[Sonst]]="ja",0,"input missing")))</f>
        <v>input missing</v>
      </c>
      <c r="AG1074" s="130"/>
      <c r="AH1074" s="117"/>
      <c r="AI1074" s="408"/>
      <c r="AJ1074" s="202"/>
      <c r="AK1074" s="412"/>
      <c r="AL1074" s="15" cm="1">
        <f t="array" ref="AL10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4" s="15" t="str">
        <f>IF(Table6[[#This Row],[FT/WE]]=2,"",Table6[[#This Row],[Name]]&amp;Table6[[#This Row],[Tag]])</f>
        <v/>
      </c>
      <c r="AN1074" s="117"/>
      <c r="AP1074" s="14" t="str">
        <f t="shared" si="34"/>
        <v/>
      </c>
      <c r="AQ1074" s="14" t="str">
        <f t="shared" si="35"/>
        <v/>
      </c>
    </row>
    <row r="1075" spans="1:43" ht="14.5">
      <c r="A1075" s="117"/>
      <c r="B1075" s="201"/>
      <c r="C1075" s="209"/>
      <c r="D1075" s="210"/>
      <c r="E1075" s="131"/>
      <c r="F1075" s="132"/>
      <c r="G1075" s="131"/>
      <c r="H1075" s="117"/>
      <c r="I1075" s="201"/>
      <c r="J1075" s="201"/>
      <c r="K1075" s="202"/>
      <c r="L1075" s="202"/>
      <c r="M1075" s="202"/>
      <c r="N1075" s="201"/>
      <c r="O1075" s="201"/>
      <c r="P1075" s="202"/>
      <c r="Q1075" s="202"/>
      <c r="R1075" s="207"/>
      <c r="S1075" s="204" t="e">
        <f>_xlfn.LET(
_xlpm.ausLJ,_xlfn.XLOOKUP(MitarbeiterFTE[[#This Row],[Name]]&amp;"|"&amp;MitarbeiterFTE[[#This Row],[Jahr]]&amp;"|"&amp;MitarbeiterFTE[[#This Row],[Monat]],#REF!,#REF!,"not found",0,1),
IF(_xlpm.ausLJ="not found","input missing",_xlpm.ausLJ))</f>
        <v>#REF!</v>
      </c>
      <c r="T1075" s="204" t="e">
        <f>_xlfn.LET(
_xlpm.ausLJ,_xlfn.XLOOKUP(MitarbeiterFTE[[#This Row],[Name]]&amp;"|"&amp;MitarbeiterFTE[[#This Row],[Jahr]]&amp;"|"&amp;MitarbeiterFTE[[#This Row],[Monat]],#REF!,#REF!,"not found",0,1),
IF(_xlpm.ausLJ="not found","input missing",_xlpm.ausLJ))</f>
        <v>#REF!</v>
      </c>
      <c r="U1075" s="205"/>
      <c r="V1075" s="40" t="str" cm="1">
        <f t="array" ref="V10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5" s="15" t="str">
        <f>_xlfn.LET(_xlpm.var,MitarbeiterFTE[[#This Row],[Name]]&amp;"|"&amp;MitarbeiterFTE[[#This Row],[Vorhaben]]&amp;"|"&amp;MitarbeiterFTE[[#This Row],[Monat]]&amp;"|"&amp;MitarbeiterFTE[[#This Row],[Jahr]], IF(_xlpm.var="|||","input missing",_xlpm.var))</f>
        <v>input missing</v>
      </c>
      <c r="AB1075" s="15" t="e">
        <f>_xlfn.LET(
_xlpm.start,DATE(MitarbeiterFTE[[#This Row],[Jahr]],MitarbeiterFTE[[#This Row],[Monat]],1),
_xlpm.end,EOMONTH(_xlpm.start,0),
NETWORKDAYS(_xlpm.start,_xlpm.end))</f>
        <v>#NUM!</v>
      </c>
      <c r="AC1075" s="318" t="e">
        <f>MitarbeiterFTE[[#This Row],[BWD]]-MitarbeiterFTE[[#This Row],[Sum Abwesend]]</f>
        <v>#NUM!</v>
      </c>
      <c r="AD1075" s="318">
        <f>SUMIFS(MitarbeiterFTE[BWD],MitarbeiterFTE[Jahr],MitarbeiterFTE[[#This Row],[Jahr]],MitarbeiterFTE[Name],MitarbeiterFTE[[#This Row],[Name]])</f>
        <v>0</v>
      </c>
      <c r="AE1075" s="318">
        <f>SUMIFS(MitarbeiterFTE[NWD],MitarbeiterFTE[Jahr],MitarbeiterFTE[[#This Row],[Jahr]],MitarbeiterFTE[Name],MitarbeiterFTE[[#This Row],[Name]])</f>
        <v>0</v>
      </c>
      <c r="AF1075" s="15" t="str">
        <f>IF(MitarbeiterFTE[[#This Row],[HS]]="ja",2,IF(MitarbeiterFTE[[#This Row],[Tech]]="ja",1,IF(MitarbeiterFTE[[#This Row],[Sonst]]="ja",0,"input missing")))</f>
        <v>input missing</v>
      </c>
      <c r="AG1075" s="130"/>
      <c r="AH1075" s="117"/>
      <c r="AI1075" s="408"/>
      <c r="AJ1075" s="202"/>
      <c r="AK1075" s="412"/>
      <c r="AL1075" s="15" cm="1">
        <f t="array" ref="AL10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5" s="15" t="str">
        <f>IF(Table6[[#This Row],[FT/WE]]=2,"",Table6[[#This Row],[Name]]&amp;Table6[[#This Row],[Tag]])</f>
        <v/>
      </c>
      <c r="AN1075" s="117"/>
      <c r="AP1075" s="14" t="str">
        <f t="shared" si="34"/>
        <v/>
      </c>
      <c r="AQ1075" s="14" t="str">
        <f t="shared" si="35"/>
        <v/>
      </c>
    </row>
    <row r="1076" spans="1:43" ht="14.5">
      <c r="A1076" s="117"/>
      <c r="B1076" s="201"/>
      <c r="C1076" s="209"/>
      <c r="D1076" s="210"/>
      <c r="E1076" s="131"/>
      <c r="F1076" s="132"/>
      <c r="G1076" s="131"/>
      <c r="H1076" s="117"/>
      <c r="I1076" s="201"/>
      <c r="J1076" s="201"/>
      <c r="K1076" s="202"/>
      <c r="L1076" s="202"/>
      <c r="M1076" s="202"/>
      <c r="N1076" s="201"/>
      <c r="O1076" s="201"/>
      <c r="P1076" s="202"/>
      <c r="Q1076" s="202"/>
      <c r="R1076" s="207"/>
      <c r="S1076" s="204" t="e">
        <f>_xlfn.LET(
_xlpm.ausLJ,_xlfn.XLOOKUP(MitarbeiterFTE[[#This Row],[Name]]&amp;"|"&amp;MitarbeiterFTE[[#This Row],[Jahr]]&amp;"|"&amp;MitarbeiterFTE[[#This Row],[Monat]],#REF!,#REF!,"not found",0,1),
IF(_xlpm.ausLJ="not found","input missing",_xlpm.ausLJ))</f>
        <v>#REF!</v>
      </c>
      <c r="T1076" s="204" t="e">
        <f>_xlfn.LET(
_xlpm.ausLJ,_xlfn.XLOOKUP(MitarbeiterFTE[[#This Row],[Name]]&amp;"|"&amp;MitarbeiterFTE[[#This Row],[Jahr]]&amp;"|"&amp;MitarbeiterFTE[[#This Row],[Monat]],#REF!,#REF!,"not found",0,1),
IF(_xlpm.ausLJ="not found","input missing",_xlpm.ausLJ))</f>
        <v>#REF!</v>
      </c>
      <c r="U1076" s="205"/>
      <c r="V1076" s="40" t="str" cm="1">
        <f t="array" ref="V10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6" s="15" t="str">
        <f>_xlfn.LET(_xlpm.var,MitarbeiterFTE[[#This Row],[Name]]&amp;"|"&amp;MitarbeiterFTE[[#This Row],[Vorhaben]]&amp;"|"&amp;MitarbeiterFTE[[#This Row],[Monat]]&amp;"|"&amp;MitarbeiterFTE[[#This Row],[Jahr]], IF(_xlpm.var="|||","input missing",_xlpm.var))</f>
        <v>input missing</v>
      </c>
      <c r="AB1076" s="15" t="e">
        <f>_xlfn.LET(
_xlpm.start,DATE(MitarbeiterFTE[[#This Row],[Jahr]],MitarbeiterFTE[[#This Row],[Monat]],1),
_xlpm.end,EOMONTH(_xlpm.start,0),
NETWORKDAYS(_xlpm.start,_xlpm.end))</f>
        <v>#NUM!</v>
      </c>
      <c r="AC1076" s="318" t="e">
        <f>MitarbeiterFTE[[#This Row],[BWD]]-MitarbeiterFTE[[#This Row],[Sum Abwesend]]</f>
        <v>#NUM!</v>
      </c>
      <c r="AD1076" s="318">
        <f>SUMIFS(MitarbeiterFTE[BWD],MitarbeiterFTE[Jahr],MitarbeiterFTE[[#This Row],[Jahr]],MitarbeiterFTE[Name],MitarbeiterFTE[[#This Row],[Name]])</f>
        <v>0</v>
      </c>
      <c r="AE1076" s="318">
        <f>SUMIFS(MitarbeiterFTE[NWD],MitarbeiterFTE[Jahr],MitarbeiterFTE[[#This Row],[Jahr]],MitarbeiterFTE[Name],MitarbeiterFTE[[#This Row],[Name]])</f>
        <v>0</v>
      </c>
      <c r="AF1076" s="15" t="str">
        <f>IF(MitarbeiterFTE[[#This Row],[HS]]="ja",2,IF(MitarbeiterFTE[[#This Row],[Tech]]="ja",1,IF(MitarbeiterFTE[[#This Row],[Sonst]]="ja",0,"input missing")))</f>
        <v>input missing</v>
      </c>
      <c r="AG1076" s="130"/>
      <c r="AH1076" s="117"/>
      <c r="AI1076" s="408"/>
      <c r="AJ1076" s="202"/>
      <c r="AK1076" s="412"/>
      <c r="AL1076" s="15" cm="1">
        <f t="array" ref="AL10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6" s="15" t="str">
        <f>IF(Table6[[#This Row],[FT/WE]]=2,"",Table6[[#This Row],[Name]]&amp;Table6[[#This Row],[Tag]])</f>
        <v/>
      </c>
      <c r="AN1076" s="117"/>
      <c r="AP1076" s="14" t="str">
        <f t="shared" si="34"/>
        <v/>
      </c>
      <c r="AQ1076" s="14" t="str">
        <f t="shared" si="35"/>
        <v/>
      </c>
    </row>
    <row r="1077" spans="1:43" ht="14.5">
      <c r="A1077" s="117"/>
      <c r="B1077" s="201"/>
      <c r="C1077" s="209"/>
      <c r="D1077" s="210"/>
      <c r="E1077" s="131"/>
      <c r="F1077" s="132"/>
      <c r="G1077" s="131"/>
      <c r="H1077" s="117"/>
      <c r="I1077" s="201"/>
      <c r="J1077" s="201"/>
      <c r="K1077" s="202"/>
      <c r="L1077" s="202"/>
      <c r="M1077" s="202"/>
      <c r="N1077" s="201"/>
      <c r="O1077" s="201"/>
      <c r="P1077" s="202"/>
      <c r="Q1077" s="202"/>
      <c r="R1077" s="207"/>
      <c r="S1077" s="204" t="e">
        <f>_xlfn.LET(
_xlpm.ausLJ,_xlfn.XLOOKUP(MitarbeiterFTE[[#This Row],[Name]]&amp;"|"&amp;MitarbeiterFTE[[#This Row],[Jahr]]&amp;"|"&amp;MitarbeiterFTE[[#This Row],[Monat]],#REF!,#REF!,"not found",0,1),
IF(_xlpm.ausLJ="not found","input missing",_xlpm.ausLJ))</f>
        <v>#REF!</v>
      </c>
      <c r="T1077" s="204" t="e">
        <f>_xlfn.LET(
_xlpm.ausLJ,_xlfn.XLOOKUP(MitarbeiterFTE[[#This Row],[Name]]&amp;"|"&amp;MitarbeiterFTE[[#This Row],[Jahr]]&amp;"|"&amp;MitarbeiterFTE[[#This Row],[Monat]],#REF!,#REF!,"not found",0,1),
IF(_xlpm.ausLJ="not found","input missing",_xlpm.ausLJ))</f>
        <v>#REF!</v>
      </c>
      <c r="U1077" s="205"/>
      <c r="V1077" s="40" t="str" cm="1">
        <f t="array" ref="V10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7" s="15" t="str">
        <f>_xlfn.LET(_xlpm.var,MitarbeiterFTE[[#This Row],[Name]]&amp;"|"&amp;MitarbeiterFTE[[#This Row],[Vorhaben]]&amp;"|"&amp;MitarbeiterFTE[[#This Row],[Monat]]&amp;"|"&amp;MitarbeiterFTE[[#This Row],[Jahr]], IF(_xlpm.var="|||","input missing",_xlpm.var))</f>
        <v>input missing</v>
      </c>
      <c r="AB1077" s="15" t="e">
        <f>_xlfn.LET(
_xlpm.start,DATE(MitarbeiterFTE[[#This Row],[Jahr]],MitarbeiterFTE[[#This Row],[Monat]],1),
_xlpm.end,EOMONTH(_xlpm.start,0),
NETWORKDAYS(_xlpm.start,_xlpm.end))</f>
        <v>#NUM!</v>
      </c>
      <c r="AC1077" s="318" t="e">
        <f>MitarbeiterFTE[[#This Row],[BWD]]-MitarbeiterFTE[[#This Row],[Sum Abwesend]]</f>
        <v>#NUM!</v>
      </c>
      <c r="AD1077" s="318">
        <f>SUMIFS(MitarbeiterFTE[BWD],MitarbeiterFTE[Jahr],MitarbeiterFTE[[#This Row],[Jahr]],MitarbeiterFTE[Name],MitarbeiterFTE[[#This Row],[Name]])</f>
        <v>0</v>
      </c>
      <c r="AE1077" s="318">
        <f>SUMIFS(MitarbeiterFTE[NWD],MitarbeiterFTE[Jahr],MitarbeiterFTE[[#This Row],[Jahr]],MitarbeiterFTE[Name],MitarbeiterFTE[[#This Row],[Name]])</f>
        <v>0</v>
      </c>
      <c r="AF1077" s="15" t="str">
        <f>IF(MitarbeiterFTE[[#This Row],[HS]]="ja",2,IF(MitarbeiterFTE[[#This Row],[Tech]]="ja",1,IF(MitarbeiterFTE[[#This Row],[Sonst]]="ja",0,"input missing")))</f>
        <v>input missing</v>
      </c>
      <c r="AG1077" s="130"/>
      <c r="AH1077" s="117"/>
      <c r="AI1077" s="408"/>
      <c r="AJ1077" s="202"/>
      <c r="AK1077" s="412"/>
      <c r="AL1077" s="15" cm="1">
        <f t="array" ref="AL10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7" s="15" t="str">
        <f>IF(Table6[[#This Row],[FT/WE]]=2,"",Table6[[#This Row],[Name]]&amp;Table6[[#This Row],[Tag]])</f>
        <v/>
      </c>
      <c r="AN1077" s="117"/>
      <c r="AP1077" s="14" t="str">
        <f t="shared" si="34"/>
        <v/>
      </c>
      <c r="AQ1077" s="14" t="str">
        <f t="shared" si="35"/>
        <v/>
      </c>
    </row>
    <row r="1078" spans="1:43" ht="14.5">
      <c r="A1078" s="117"/>
      <c r="B1078" s="201"/>
      <c r="C1078" s="209"/>
      <c r="D1078" s="210"/>
      <c r="E1078" s="131"/>
      <c r="F1078" s="132"/>
      <c r="G1078" s="131"/>
      <c r="H1078" s="117"/>
      <c r="I1078" s="201"/>
      <c r="J1078" s="201"/>
      <c r="K1078" s="202"/>
      <c r="L1078" s="202"/>
      <c r="M1078" s="202"/>
      <c r="N1078" s="201"/>
      <c r="O1078" s="201"/>
      <c r="P1078" s="202"/>
      <c r="Q1078" s="202"/>
      <c r="R1078" s="207"/>
      <c r="S1078" s="204" t="e">
        <f>_xlfn.LET(
_xlpm.ausLJ,_xlfn.XLOOKUP(MitarbeiterFTE[[#This Row],[Name]]&amp;"|"&amp;MitarbeiterFTE[[#This Row],[Jahr]]&amp;"|"&amp;MitarbeiterFTE[[#This Row],[Monat]],#REF!,#REF!,"not found",0,1),
IF(_xlpm.ausLJ="not found","input missing",_xlpm.ausLJ))</f>
        <v>#REF!</v>
      </c>
      <c r="T1078" s="204" t="e">
        <f>_xlfn.LET(
_xlpm.ausLJ,_xlfn.XLOOKUP(MitarbeiterFTE[[#This Row],[Name]]&amp;"|"&amp;MitarbeiterFTE[[#This Row],[Jahr]]&amp;"|"&amp;MitarbeiterFTE[[#This Row],[Monat]],#REF!,#REF!,"not found",0,1),
IF(_xlpm.ausLJ="not found","input missing",_xlpm.ausLJ))</f>
        <v>#REF!</v>
      </c>
      <c r="U1078" s="205"/>
      <c r="V1078" s="40" t="str" cm="1">
        <f t="array" ref="V10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8" s="15" t="str">
        <f>_xlfn.LET(_xlpm.var,MitarbeiterFTE[[#This Row],[Name]]&amp;"|"&amp;MitarbeiterFTE[[#This Row],[Vorhaben]]&amp;"|"&amp;MitarbeiterFTE[[#This Row],[Monat]]&amp;"|"&amp;MitarbeiterFTE[[#This Row],[Jahr]], IF(_xlpm.var="|||","input missing",_xlpm.var))</f>
        <v>input missing</v>
      </c>
      <c r="AB1078" s="15" t="e">
        <f>_xlfn.LET(
_xlpm.start,DATE(MitarbeiterFTE[[#This Row],[Jahr]],MitarbeiterFTE[[#This Row],[Monat]],1),
_xlpm.end,EOMONTH(_xlpm.start,0),
NETWORKDAYS(_xlpm.start,_xlpm.end))</f>
        <v>#NUM!</v>
      </c>
      <c r="AC1078" s="318" t="e">
        <f>MitarbeiterFTE[[#This Row],[BWD]]-MitarbeiterFTE[[#This Row],[Sum Abwesend]]</f>
        <v>#NUM!</v>
      </c>
      <c r="AD1078" s="318">
        <f>SUMIFS(MitarbeiterFTE[BWD],MitarbeiterFTE[Jahr],MitarbeiterFTE[[#This Row],[Jahr]],MitarbeiterFTE[Name],MitarbeiterFTE[[#This Row],[Name]])</f>
        <v>0</v>
      </c>
      <c r="AE1078" s="318">
        <f>SUMIFS(MitarbeiterFTE[NWD],MitarbeiterFTE[Jahr],MitarbeiterFTE[[#This Row],[Jahr]],MitarbeiterFTE[Name],MitarbeiterFTE[[#This Row],[Name]])</f>
        <v>0</v>
      </c>
      <c r="AF1078" s="15" t="str">
        <f>IF(MitarbeiterFTE[[#This Row],[HS]]="ja",2,IF(MitarbeiterFTE[[#This Row],[Tech]]="ja",1,IF(MitarbeiterFTE[[#This Row],[Sonst]]="ja",0,"input missing")))</f>
        <v>input missing</v>
      </c>
      <c r="AG1078" s="130"/>
      <c r="AH1078" s="117"/>
      <c r="AI1078" s="408"/>
      <c r="AJ1078" s="202"/>
      <c r="AK1078" s="412"/>
      <c r="AL1078" s="15" cm="1">
        <f t="array" ref="AL10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8" s="15" t="str">
        <f>IF(Table6[[#This Row],[FT/WE]]=2,"",Table6[[#This Row],[Name]]&amp;Table6[[#This Row],[Tag]])</f>
        <v/>
      </c>
      <c r="AN1078" s="117"/>
      <c r="AP1078" s="14" t="str">
        <f t="shared" si="34"/>
        <v/>
      </c>
      <c r="AQ1078" s="14" t="str">
        <f t="shared" si="35"/>
        <v/>
      </c>
    </row>
    <row r="1079" spans="1:43" ht="14.5">
      <c r="A1079" s="117"/>
      <c r="B1079" s="201"/>
      <c r="C1079" s="209"/>
      <c r="D1079" s="210"/>
      <c r="E1079" s="131"/>
      <c r="F1079" s="132"/>
      <c r="G1079" s="131"/>
      <c r="H1079" s="117"/>
      <c r="I1079" s="201"/>
      <c r="J1079" s="201"/>
      <c r="K1079" s="202"/>
      <c r="L1079" s="202"/>
      <c r="M1079" s="202"/>
      <c r="N1079" s="201"/>
      <c r="O1079" s="201"/>
      <c r="P1079" s="202"/>
      <c r="Q1079" s="202"/>
      <c r="R1079" s="207"/>
      <c r="S1079" s="204" t="e">
        <f>_xlfn.LET(
_xlpm.ausLJ,_xlfn.XLOOKUP(MitarbeiterFTE[[#This Row],[Name]]&amp;"|"&amp;MitarbeiterFTE[[#This Row],[Jahr]]&amp;"|"&amp;MitarbeiterFTE[[#This Row],[Monat]],#REF!,#REF!,"not found",0,1),
IF(_xlpm.ausLJ="not found","input missing",_xlpm.ausLJ))</f>
        <v>#REF!</v>
      </c>
      <c r="T1079" s="204" t="e">
        <f>_xlfn.LET(
_xlpm.ausLJ,_xlfn.XLOOKUP(MitarbeiterFTE[[#This Row],[Name]]&amp;"|"&amp;MitarbeiterFTE[[#This Row],[Jahr]]&amp;"|"&amp;MitarbeiterFTE[[#This Row],[Monat]],#REF!,#REF!,"not found",0,1),
IF(_xlpm.ausLJ="not found","input missing",_xlpm.ausLJ))</f>
        <v>#REF!</v>
      </c>
      <c r="U1079" s="205"/>
      <c r="V1079" s="40" t="str" cm="1">
        <f t="array" ref="V10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79" s="15" t="str">
        <f>_xlfn.LET(_xlpm.var,MitarbeiterFTE[[#This Row],[Name]]&amp;"|"&amp;MitarbeiterFTE[[#This Row],[Vorhaben]]&amp;"|"&amp;MitarbeiterFTE[[#This Row],[Monat]]&amp;"|"&amp;MitarbeiterFTE[[#This Row],[Jahr]], IF(_xlpm.var="|||","input missing",_xlpm.var))</f>
        <v>input missing</v>
      </c>
      <c r="AB1079" s="15" t="e">
        <f>_xlfn.LET(
_xlpm.start,DATE(MitarbeiterFTE[[#This Row],[Jahr]],MitarbeiterFTE[[#This Row],[Monat]],1),
_xlpm.end,EOMONTH(_xlpm.start,0),
NETWORKDAYS(_xlpm.start,_xlpm.end))</f>
        <v>#NUM!</v>
      </c>
      <c r="AC1079" s="318" t="e">
        <f>MitarbeiterFTE[[#This Row],[BWD]]-MitarbeiterFTE[[#This Row],[Sum Abwesend]]</f>
        <v>#NUM!</v>
      </c>
      <c r="AD1079" s="318">
        <f>SUMIFS(MitarbeiterFTE[BWD],MitarbeiterFTE[Jahr],MitarbeiterFTE[[#This Row],[Jahr]],MitarbeiterFTE[Name],MitarbeiterFTE[[#This Row],[Name]])</f>
        <v>0</v>
      </c>
      <c r="AE1079" s="318">
        <f>SUMIFS(MitarbeiterFTE[NWD],MitarbeiterFTE[Jahr],MitarbeiterFTE[[#This Row],[Jahr]],MitarbeiterFTE[Name],MitarbeiterFTE[[#This Row],[Name]])</f>
        <v>0</v>
      </c>
      <c r="AF1079" s="15" t="str">
        <f>IF(MitarbeiterFTE[[#This Row],[HS]]="ja",2,IF(MitarbeiterFTE[[#This Row],[Tech]]="ja",1,IF(MitarbeiterFTE[[#This Row],[Sonst]]="ja",0,"input missing")))</f>
        <v>input missing</v>
      </c>
      <c r="AG1079" s="130"/>
      <c r="AH1079" s="117"/>
      <c r="AI1079" s="408"/>
      <c r="AJ1079" s="202"/>
      <c r="AK1079" s="412"/>
      <c r="AL1079" s="15" cm="1">
        <f t="array" ref="AL10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79" s="15" t="str">
        <f>IF(Table6[[#This Row],[FT/WE]]=2,"",Table6[[#This Row],[Name]]&amp;Table6[[#This Row],[Tag]])</f>
        <v/>
      </c>
      <c r="AN1079" s="117"/>
      <c r="AP1079" s="14" t="str">
        <f t="shared" si="34"/>
        <v/>
      </c>
      <c r="AQ1079" s="14" t="str">
        <f t="shared" si="35"/>
        <v/>
      </c>
    </row>
    <row r="1080" spans="1:43" ht="14.5">
      <c r="A1080" s="117"/>
      <c r="B1080" s="201"/>
      <c r="C1080" s="209"/>
      <c r="D1080" s="210"/>
      <c r="E1080" s="131"/>
      <c r="F1080" s="132"/>
      <c r="G1080" s="131"/>
      <c r="H1080" s="117"/>
      <c r="I1080" s="201"/>
      <c r="J1080" s="201"/>
      <c r="K1080" s="202"/>
      <c r="L1080" s="202"/>
      <c r="M1080" s="202"/>
      <c r="N1080" s="201"/>
      <c r="O1080" s="201"/>
      <c r="P1080" s="202"/>
      <c r="Q1080" s="202"/>
      <c r="R1080" s="207"/>
      <c r="S1080" s="204" t="e">
        <f>_xlfn.LET(
_xlpm.ausLJ,_xlfn.XLOOKUP(MitarbeiterFTE[[#This Row],[Name]]&amp;"|"&amp;MitarbeiterFTE[[#This Row],[Jahr]]&amp;"|"&amp;MitarbeiterFTE[[#This Row],[Monat]],#REF!,#REF!,"not found",0,1),
IF(_xlpm.ausLJ="not found","input missing",_xlpm.ausLJ))</f>
        <v>#REF!</v>
      </c>
      <c r="T1080" s="204" t="e">
        <f>_xlfn.LET(
_xlpm.ausLJ,_xlfn.XLOOKUP(MitarbeiterFTE[[#This Row],[Name]]&amp;"|"&amp;MitarbeiterFTE[[#This Row],[Jahr]]&amp;"|"&amp;MitarbeiterFTE[[#This Row],[Monat]],#REF!,#REF!,"not found",0,1),
IF(_xlpm.ausLJ="not found","input missing",_xlpm.ausLJ))</f>
        <v>#REF!</v>
      </c>
      <c r="U1080" s="205"/>
      <c r="V1080" s="40" t="str" cm="1">
        <f t="array" ref="V10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0" s="15" t="str">
        <f>_xlfn.LET(_xlpm.var,MitarbeiterFTE[[#This Row],[Name]]&amp;"|"&amp;MitarbeiterFTE[[#This Row],[Vorhaben]]&amp;"|"&amp;MitarbeiterFTE[[#This Row],[Monat]]&amp;"|"&amp;MitarbeiterFTE[[#This Row],[Jahr]], IF(_xlpm.var="|||","input missing",_xlpm.var))</f>
        <v>input missing</v>
      </c>
      <c r="AB1080" s="15" t="e">
        <f>_xlfn.LET(
_xlpm.start,DATE(MitarbeiterFTE[[#This Row],[Jahr]],MitarbeiterFTE[[#This Row],[Monat]],1),
_xlpm.end,EOMONTH(_xlpm.start,0),
NETWORKDAYS(_xlpm.start,_xlpm.end))</f>
        <v>#NUM!</v>
      </c>
      <c r="AC1080" s="318" t="e">
        <f>MitarbeiterFTE[[#This Row],[BWD]]-MitarbeiterFTE[[#This Row],[Sum Abwesend]]</f>
        <v>#NUM!</v>
      </c>
      <c r="AD1080" s="318">
        <f>SUMIFS(MitarbeiterFTE[BWD],MitarbeiterFTE[Jahr],MitarbeiterFTE[[#This Row],[Jahr]],MitarbeiterFTE[Name],MitarbeiterFTE[[#This Row],[Name]])</f>
        <v>0</v>
      </c>
      <c r="AE1080" s="318">
        <f>SUMIFS(MitarbeiterFTE[NWD],MitarbeiterFTE[Jahr],MitarbeiterFTE[[#This Row],[Jahr]],MitarbeiterFTE[Name],MitarbeiterFTE[[#This Row],[Name]])</f>
        <v>0</v>
      </c>
      <c r="AF1080" s="15" t="str">
        <f>IF(MitarbeiterFTE[[#This Row],[HS]]="ja",2,IF(MitarbeiterFTE[[#This Row],[Tech]]="ja",1,IF(MitarbeiterFTE[[#This Row],[Sonst]]="ja",0,"input missing")))</f>
        <v>input missing</v>
      </c>
      <c r="AG1080" s="130"/>
      <c r="AH1080" s="117"/>
      <c r="AI1080" s="408"/>
      <c r="AJ1080" s="202"/>
      <c r="AK1080" s="412"/>
      <c r="AL1080" s="15" cm="1">
        <f t="array" ref="AL10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0" s="15" t="str">
        <f>IF(Table6[[#This Row],[FT/WE]]=2,"",Table6[[#This Row],[Name]]&amp;Table6[[#This Row],[Tag]])</f>
        <v/>
      </c>
      <c r="AN1080" s="117"/>
      <c r="AP1080" s="14" t="str">
        <f t="shared" si="34"/>
        <v/>
      </c>
      <c r="AQ1080" s="14" t="str">
        <f t="shared" si="35"/>
        <v/>
      </c>
    </row>
    <row r="1081" spans="1:43" ht="14.5">
      <c r="A1081" s="117"/>
      <c r="B1081" s="201"/>
      <c r="C1081" s="209"/>
      <c r="D1081" s="210"/>
      <c r="E1081" s="131"/>
      <c r="F1081" s="132"/>
      <c r="G1081" s="131"/>
      <c r="H1081" s="117"/>
      <c r="I1081" s="201"/>
      <c r="J1081" s="201"/>
      <c r="K1081" s="202"/>
      <c r="L1081" s="202"/>
      <c r="M1081" s="202"/>
      <c r="N1081" s="201"/>
      <c r="O1081" s="201"/>
      <c r="P1081" s="202"/>
      <c r="Q1081" s="202"/>
      <c r="R1081" s="207"/>
      <c r="S1081" s="204" t="e">
        <f>_xlfn.LET(
_xlpm.ausLJ,_xlfn.XLOOKUP(MitarbeiterFTE[[#This Row],[Name]]&amp;"|"&amp;MitarbeiterFTE[[#This Row],[Jahr]]&amp;"|"&amp;MitarbeiterFTE[[#This Row],[Monat]],#REF!,#REF!,"not found",0,1),
IF(_xlpm.ausLJ="not found","input missing",_xlpm.ausLJ))</f>
        <v>#REF!</v>
      </c>
      <c r="T1081" s="204" t="e">
        <f>_xlfn.LET(
_xlpm.ausLJ,_xlfn.XLOOKUP(MitarbeiterFTE[[#This Row],[Name]]&amp;"|"&amp;MitarbeiterFTE[[#This Row],[Jahr]]&amp;"|"&amp;MitarbeiterFTE[[#This Row],[Monat]],#REF!,#REF!,"not found",0,1),
IF(_xlpm.ausLJ="not found","input missing",_xlpm.ausLJ))</f>
        <v>#REF!</v>
      </c>
      <c r="U1081" s="205"/>
      <c r="V1081" s="40" t="str" cm="1">
        <f t="array" ref="V10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1" s="15" t="str">
        <f>_xlfn.LET(_xlpm.var,MitarbeiterFTE[[#This Row],[Name]]&amp;"|"&amp;MitarbeiterFTE[[#This Row],[Vorhaben]]&amp;"|"&amp;MitarbeiterFTE[[#This Row],[Monat]]&amp;"|"&amp;MitarbeiterFTE[[#This Row],[Jahr]], IF(_xlpm.var="|||","input missing",_xlpm.var))</f>
        <v>input missing</v>
      </c>
      <c r="AB1081" s="15" t="e">
        <f>_xlfn.LET(
_xlpm.start,DATE(MitarbeiterFTE[[#This Row],[Jahr]],MitarbeiterFTE[[#This Row],[Monat]],1),
_xlpm.end,EOMONTH(_xlpm.start,0),
NETWORKDAYS(_xlpm.start,_xlpm.end))</f>
        <v>#NUM!</v>
      </c>
      <c r="AC1081" s="318" t="e">
        <f>MitarbeiterFTE[[#This Row],[BWD]]-MitarbeiterFTE[[#This Row],[Sum Abwesend]]</f>
        <v>#NUM!</v>
      </c>
      <c r="AD1081" s="318">
        <f>SUMIFS(MitarbeiterFTE[BWD],MitarbeiterFTE[Jahr],MitarbeiterFTE[[#This Row],[Jahr]],MitarbeiterFTE[Name],MitarbeiterFTE[[#This Row],[Name]])</f>
        <v>0</v>
      </c>
      <c r="AE1081" s="318">
        <f>SUMIFS(MitarbeiterFTE[NWD],MitarbeiterFTE[Jahr],MitarbeiterFTE[[#This Row],[Jahr]],MitarbeiterFTE[Name],MitarbeiterFTE[[#This Row],[Name]])</f>
        <v>0</v>
      </c>
      <c r="AF1081" s="15" t="str">
        <f>IF(MitarbeiterFTE[[#This Row],[HS]]="ja",2,IF(MitarbeiterFTE[[#This Row],[Tech]]="ja",1,IF(MitarbeiterFTE[[#This Row],[Sonst]]="ja",0,"input missing")))</f>
        <v>input missing</v>
      </c>
      <c r="AG1081" s="130"/>
      <c r="AH1081" s="117"/>
      <c r="AI1081" s="408"/>
      <c r="AJ1081" s="202"/>
      <c r="AK1081" s="412"/>
      <c r="AL1081" s="15" cm="1">
        <f t="array" ref="AL10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1" s="15" t="str">
        <f>IF(Table6[[#This Row],[FT/WE]]=2,"",Table6[[#This Row],[Name]]&amp;Table6[[#This Row],[Tag]])</f>
        <v/>
      </c>
      <c r="AN1081" s="117"/>
      <c r="AP1081" s="14" t="str">
        <f t="shared" si="34"/>
        <v/>
      </c>
      <c r="AQ1081" s="14" t="str">
        <f t="shared" si="35"/>
        <v/>
      </c>
    </row>
    <row r="1082" spans="1:43" ht="14.5">
      <c r="A1082" s="117"/>
      <c r="B1082" s="201"/>
      <c r="C1082" s="209"/>
      <c r="D1082" s="210"/>
      <c r="E1082" s="131"/>
      <c r="F1082" s="132"/>
      <c r="G1082" s="131"/>
      <c r="H1082" s="117"/>
      <c r="I1082" s="201"/>
      <c r="J1082" s="201"/>
      <c r="K1082" s="202"/>
      <c r="L1082" s="202"/>
      <c r="M1082" s="202"/>
      <c r="N1082" s="201"/>
      <c r="O1082" s="201"/>
      <c r="P1082" s="202"/>
      <c r="Q1082" s="202"/>
      <c r="R1082" s="207"/>
      <c r="S1082" s="204" t="e">
        <f>_xlfn.LET(
_xlpm.ausLJ,_xlfn.XLOOKUP(MitarbeiterFTE[[#This Row],[Name]]&amp;"|"&amp;MitarbeiterFTE[[#This Row],[Jahr]]&amp;"|"&amp;MitarbeiterFTE[[#This Row],[Monat]],#REF!,#REF!,"not found",0,1),
IF(_xlpm.ausLJ="not found","input missing",_xlpm.ausLJ))</f>
        <v>#REF!</v>
      </c>
      <c r="T1082" s="204" t="e">
        <f>_xlfn.LET(
_xlpm.ausLJ,_xlfn.XLOOKUP(MitarbeiterFTE[[#This Row],[Name]]&amp;"|"&amp;MitarbeiterFTE[[#This Row],[Jahr]]&amp;"|"&amp;MitarbeiterFTE[[#This Row],[Monat]],#REF!,#REF!,"not found",0,1),
IF(_xlpm.ausLJ="not found","input missing",_xlpm.ausLJ))</f>
        <v>#REF!</v>
      </c>
      <c r="U1082" s="205"/>
      <c r="V1082" s="40" t="str" cm="1">
        <f t="array" ref="V10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2" s="15" t="str">
        <f>_xlfn.LET(_xlpm.var,MitarbeiterFTE[[#This Row],[Name]]&amp;"|"&amp;MitarbeiterFTE[[#This Row],[Vorhaben]]&amp;"|"&amp;MitarbeiterFTE[[#This Row],[Monat]]&amp;"|"&amp;MitarbeiterFTE[[#This Row],[Jahr]], IF(_xlpm.var="|||","input missing",_xlpm.var))</f>
        <v>input missing</v>
      </c>
      <c r="AB1082" s="15" t="e">
        <f>_xlfn.LET(
_xlpm.start,DATE(MitarbeiterFTE[[#This Row],[Jahr]],MitarbeiterFTE[[#This Row],[Monat]],1),
_xlpm.end,EOMONTH(_xlpm.start,0),
NETWORKDAYS(_xlpm.start,_xlpm.end))</f>
        <v>#NUM!</v>
      </c>
      <c r="AC1082" s="318" t="e">
        <f>MitarbeiterFTE[[#This Row],[BWD]]-MitarbeiterFTE[[#This Row],[Sum Abwesend]]</f>
        <v>#NUM!</v>
      </c>
      <c r="AD1082" s="318">
        <f>SUMIFS(MitarbeiterFTE[BWD],MitarbeiterFTE[Jahr],MitarbeiterFTE[[#This Row],[Jahr]],MitarbeiterFTE[Name],MitarbeiterFTE[[#This Row],[Name]])</f>
        <v>0</v>
      </c>
      <c r="AE1082" s="318">
        <f>SUMIFS(MitarbeiterFTE[NWD],MitarbeiterFTE[Jahr],MitarbeiterFTE[[#This Row],[Jahr]],MitarbeiterFTE[Name],MitarbeiterFTE[[#This Row],[Name]])</f>
        <v>0</v>
      </c>
      <c r="AF1082" s="15" t="str">
        <f>IF(MitarbeiterFTE[[#This Row],[HS]]="ja",2,IF(MitarbeiterFTE[[#This Row],[Tech]]="ja",1,IF(MitarbeiterFTE[[#This Row],[Sonst]]="ja",0,"input missing")))</f>
        <v>input missing</v>
      </c>
      <c r="AG1082" s="130"/>
      <c r="AH1082" s="117"/>
      <c r="AI1082" s="408"/>
      <c r="AJ1082" s="202"/>
      <c r="AK1082" s="412"/>
      <c r="AL1082" s="15" cm="1">
        <f t="array" ref="AL10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2" s="15" t="str">
        <f>IF(Table6[[#This Row],[FT/WE]]=2,"",Table6[[#This Row],[Name]]&amp;Table6[[#This Row],[Tag]])</f>
        <v/>
      </c>
      <c r="AN1082" s="117"/>
      <c r="AP1082" s="14" t="str">
        <f t="shared" si="34"/>
        <v/>
      </c>
      <c r="AQ1082" s="14" t="str">
        <f t="shared" si="35"/>
        <v/>
      </c>
    </row>
    <row r="1083" spans="1:43" ht="14.5">
      <c r="A1083" s="117"/>
      <c r="B1083" s="201"/>
      <c r="C1083" s="209"/>
      <c r="D1083" s="210"/>
      <c r="E1083" s="131"/>
      <c r="F1083" s="132"/>
      <c r="G1083" s="131"/>
      <c r="H1083" s="117"/>
      <c r="I1083" s="201"/>
      <c r="J1083" s="201"/>
      <c r="K1083" s="202"/>
      <c r="L1083" s="202"/>
      <c r="M1083" s="202"/>
      <c r="N1083" s="201"/>
      <c r="O1083" s="201"/>
      <c r="P1083" s="202"/>
      <c r="Q1083" s="202"/>
      <c r="R1083" s="207"/>
      <c r="S1083" s="204" t="e">
        <f>_xlfn.LET(
_xlpm.ausLJ,_xlfn.XLOOKUP(MitarbeiterFTE[[#This Row],[Name]]&amp;"|"&amp;MitarbeiterFTE[[#This Row],[Jahr]]&amp;"|"&amp;MitarbeiterFTE[[#This Row],[Monat]],#REF!,#REF!,"not found",0,1),
IF(_xlpm.ausLJ="not found","input missing",_xlpm.ausLJ))</f>
        <v>#REF!</v>
      </c>
      <c r="T1083" s="204" t="e">
        <f>_xlfn.LET(
_xlpm.ausLJ,_xlfn.XLOOKUP(MitarbeiterFTE[[#This Row],[Name]]&amp;"|"&amp;MitarbeiterFTE[[#This Row],[Jahr]]&amp;"|"&amp;MitarbeiterFTE[[#This Row],[Monat]],#REF!,#REF!,"not found",0,1),
IF(_xlpm.ausLJ="not found","input missing",_xlpm.ausLJ))</f>
        <v>#REF!</v>
      </c>
      <c r="U1083" s="205"/>
      <c r="V1083" s="40" t="str" cm="1">
        <f t="array" ref="V10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3" s="15" t="str">
        <f>_xlfn.LET(_xlpm.var,MitarbeiterFTE[[#This Row],[Name]]&amp;"|"&amp;MitarbeiterFTE[[#This Row],[Vorhaben]]&amp;"|"&amp;MitarbeiterFTE[[#This Row],[Monat]]&amp;"|"&amp;MitarbeiterFTE[[#This Row],[Jahr]], IF(_xlpm.var="|||","input missing",_xlpm.var))</f>
        <v>input missing</v>
      </c>
      <c r="AB1083" s="15" t="e">
        <f>_xlfn.LET(
_xlpm.start,DATE(MitarbeiterFTE[[#This Row],[Jahr]],MitarbeiterFTE[[#This Row],[Monat]],1),
_xlpm.end,EOMONTH(_xlpm.start,0),
NETWORKDAYS(_xlpm.start,_xlpm.end))</f>
        <v>#NUM!</v>
      </c>
      <c r="AC1083" s="318" t="e">
        <f>MitarbeiterFTE[[#This Row],[BWD]]-MitarbeiterFTE[[#This Row],[Sum Abwesend]]</f>
        <v>#NUM!</v>
      </c>
      <c r="AD1083" s="318">
        <f>SUMIFS(MitarbeiterFTE[BWD],MitarbeiterFTE[Jahr],MitarbeiterFTE[[#This Row],[Jahr]],MitarbeiterFTE[Name],MitarbeiterFTE[[#This Row],[Name]])</f>
        <v>0</v>
      </c>
      <c r="AE1083" s="318">
        <f>SUMIFS(MitarbeiterFTE[NWD],MitarbeiterFTE[Jahr],MitarbeiterFTE[[#This Row],[Jahr]],MitarbeiterFTE[Name],MitarbeiterFTE[[#This Row],[Name]])</f>
        <v>0</v>
      </c>
      <c r="AF1083" s="15" t="str">
        <f>IF(MitarbeiterFTE[[#This Row],[HS]]="ja",2,IF(MitarbeiterFTE[[#This Row],[Tech]]="ja",1,IF(MitarbeiterFTE[[#This Row],[Sonst]]="ja",0,"input missing")))</f>
        <v>input missing</v>
      </c>
      <c r="AG1083" s="130"/>
      <c r="AH1083" s="117"/>
      <c r="AI1083" s="408"/>
      <c r="AJ1083" s="202"/>
      <c r="AK1083" s="412"/>
      <c r="AL1083" s="15" cm="1">
        <f t="array" ref="AL10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3" s="15" t="str">
        <f>IF(Table6[[#This Row],[FT/WE]]=2,"",Table6[[#This Row],[Name]]&amp;Table6[[#This Row],[Tag]])</f>
        <v/>
      </c>
      <c r="AN1083" s="117"/>
      <c r="AP1083" s="14" t="str">
        <f t="shared" si="34"/>
        <v/>
      </c>
      <c r="AQ1083" s="14" t="str">
        <f t="shared" si="35"/>
        <v/>
      </c>
    </row>
    <row r="1084" spans="1:43" ht="14.5">
      <c r="A1084" s="117"/>
      <c r="B1084" s="201"/>
      <c r="C1084" s="209"/>
      <c r="D1084" s="210"/>
      <c r="E1084" s="131"/>
      <c r="F1084" s="132"/>
      <c r="G1084" s="131"/>
      <c r="H1084" s="117"/>
      <c r="I1084" s="201"/>
      <c r="J1084" s="201"/>
      <c r="K1084" s="202"/>
      <c r="L1084" s="202"/>
      <c r="M1084" s="202"/>
      <c r="N1084" s="201"/>
      <c r="O1084" s="201"/>
      <c r="P1084" s="202"/>
      <c r="Q1084" s="202"/>
      <c r="R1084" s="207"/>
      <c r="S1084" s="204" t="e">
        <f>_xlfn.LET(
_xlpm.ausLJ,_xlfn.XLOOKUP(MitarbeiterFTE[[#This Row],[Name]]&amp;"|"&amp;MitarbeiterFTE[[#This Row],[Jahr]]&amp;"|"&amp;MitarbeiterFTE[[#This Row],[Monat]],#REF!,#REF!,"not found",0,1),
IF(_xlpm.ausLJ="not found","input missing",_xlpm.ausLJ))</f>
        <v>#REF!</v>
      </c>
      <c r="T1084" s="204" t="e">
        <f>_xlfn.LET(
_xlpm.ausLJ,_xlfn.XLOOKUP(MitarbeiterFTE[[#This Row],[Name]]&amp;"|"&amp;MitarbeiterFTE[[#This Row],[Jahr]]&amp;"|"&amp;MitarbeiterFTE[[#This Row],[Monat]],#REF!,#REF!,"not found",0,1),
IF(_xlpm.ausLJ="not found","input missing",_xlpm.ausLJ))</f>
        <v>#REF!</v>
      </c>
      <c r="U1084" s="205"/>
      <c r="V1084" s="40" t="str" cm="1">
        <f t="array" ref="V10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4" s="15" t="str">
        <f>_xlfn.LET(_xlpm.var,MitarbeiterFTE[[#This Row],[Name]]&amp;"|"&amp;MitarbeiterFTE[[#This Row],[Vorhaben]]&amp;"|"&amp;MitarbeiterFTE[[#This Row],[Monat]]&amp;"|"&amp;MitarbeiterFTE[[#This Row],[Jahr]], IF(_xlpm.var="|||","input missing",_xlpm.var))</f>
        <v>input missing</v>
      </c>
      <c r="AB1084" s="15" t="e">
        <f>_xlfn.LET(
_xlpm.start,DATE(MitarbeiterFTE[[#This Row],[Jahr]],MitarbeiterFTE[[#This Row],[Monat]],1),
_xlpm.end,EOMONTH(_xlpm.start,0),
NETWORKDAYS(_xlpm.start,_xlpm.end))</f>
        <v>#NUM!</v>
      </c>
      <c r="AC1084" s="318" t="e">
        <f>MitarbeiterFTE[[#This Row],[BWD]]-MitarbeiterFTE[[#This Row],[Sum Abwesend]]</f>
        <v>#NUM!</v>
      </c>
      <c r="AD1084" s="318">
        <f>SUMIFS(MitarbeiterFTE[BWD],MitarbeiterFTE[Jahr],MitarbeiterFTE[[#This Row],[Jahr]],MitarbeiterFTE[Name],MitarbeiterFTE[[#This Row],[Name]])</f>
        <v>0</v>
      </c>
      <c r="AE1084" s="318">
        <f>SUMIFS(MitarbeiterFTE[NWD],MitarbeiterFTE[Jahr],MitarbeiterFTE[[#This Row],[Jahr]],MitarbeiterFTE[Name],MitarbeiterFTE[[#This Row],[Name]])</f>
        <v>0</v>
      </c>
      <c r="AF1084" s="15" t="str">
        <f>IF(MitarbeiterFTE[[#This Row],[HS]]="ja",2,IF(MitarbeiterFTE[[#This Row],[Tech]]="ja",1,IF(MitarbeiterFTE[[#This Row],[Sonst]]="ja",0,"input missing")))</f>
        <v>input missing</v>
      </c>
      <c r="AG1084" s="130"/>
      <c r="AH1084" s="117"/>
      <c r="AI1084" s="408"/>
      <c r="AJ1084" s="202"/>
      <c r="AK1084" s="412"/>
      <c r="AL1084" s="15" cm="1">
        <f t="array" ref="AL10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4" s="15" t="str">
        <f>IF(Table6[[#This Row],[FT/WE]]=2,"",Table6[[#This Row],[Name]]&amp;Table6[[#This Row],[Tag]])</f>
        <v/>
      </c>
      <c r="AN1084" s="117"/>
      <c r="AP1084" s="14" t="str">
        <f t="shared" si="34"/>
        <v/>
      </c>
      <c r="AQ1084" s="14" t="str">
        <f t="shared" si="35"/>
        <v/>
      </c>
    </row>
    <row r="1085" spans="1:43" ht="14.5">
      <c r="A1085" s="117"/>
      <c r="B1085" s="201"/>
      <c r="C1085" s="209"/>
      <c r="D1085" s="210"/>
      <c r="E1085" s="131"/>
      <c r="F1085" s="132"/>
      <c r="G1085" s="131"/>
      <c r="H1085" s="117"/>
      <c r="I1085" s="201"/>
      <c r="J1085" s="201"/>
      <c r="K1085" s="202"/>
      <c r="L1085" s="202"/>
      <c r="M1085" s="202"/>
      <c r="N1085" s="201"/>
      <c r="O1085" s="201"/>
      <c r="P1085" s="202"/>
      <c r="Q1085" s="202"/>
      <c r="R1085" s="207"/>
      <c r="S1085" s="204" t="e">
        <f>_xlfn.LET(
_xlpm.ausLJ,_xlfn.XLOOKUP(MitarbeiterFTE[[#This Row],[Name]]&amp;"|"&amp;MitarbeiterFTE[[#This Row],[Jahr]]&amp;"|"&amp;MitarbeiterFTE[[#This Row],[Monat]],#REF!,#REF!,"not found",0,1),
IF(_xlpm.ausLJ="not found","input missing",_xlpm.ausLJ))</f>
        <v>#REF!</v>
      </c>
      <c r="T1085" s="204" t="e">
        <f>_xlfn.LET(
_xlpm.ausLJ,_xlfn.XLOOKUP(MitarbeiterFTE[[#This Row],[Name]]&amp;"|"&amp;MitarbeiterFTE[[#This Row],[Jahr]]&amp;"|"&amp;MitarbeiterFTE[[#This Row],[Monat]],#REF!,#REF!,"not found",0,1),
IF(_xlpm.ausLJ="not found","input missing",_xlpm.ausLJ))</f>
        <v>#REF!</v>
      </c>
      <c r="U1085" s="205"/>
      <c r="V1085" s="40" t="str" cm="1">
        <f t="array" ref="V10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5" s="15" t="str">
        <f>_xlfn.LET(_xlpm.var,MitarbeiterFTE[[#This Row],[Name]]&amp;"|"&amp;MitarbeiterFTE[[#This Row],[Vorhaben]]&amp;"|"&amp;MitarbeiterFTE[[#This Row],[Monat]]&amp;"|"&amp;MitarbeiterFTE[[#This Row],[Jahr]], IF(_xlpm.var="|||","input missing",_xlpm.var))</f>
        <v>input missing</v>
      </c>
      <c r="AB1085" s="15" t="e">
        <f>_xlfn.LET(
_xlpm.start,DATE(MitarbeiterFTE[[#This Row],[Jahr]],MitarbeiterFTE[[#This Row],[Monat]],1),
_xlpm.end,EOMONTH(_xlpm.start,0),
NETWORKDAYS(_xlpm.start,_xlpm.end))</f>
        <v>#NUM!</v>
      </c>
      <c r="AC1085" s="318" t="e">
        <f>MitarbeiterFTE[[#This Row],[BWD]]-MitarbeiterFTE[[#This Row],[Sum Abwesend]]</f>
        <v>#NUM!</v>
      </c>
      <c r="AD1085" s="318">
        <f>SUMIFS(MitarbeiterFTE[BWD],MitarbeiterFTE[Jahr],MitarbeiterFTE[[#This Row],[Jahr]],MitarbeiterFTE[Name],MitarbeiterFTE[[#This Row],[Name]])</f>
        <v>0</v>
      </c>
      <c r="AE1085" s="318">
        <f>SUMIFS(MitarbeiterFTE[NWD],MitarbeiterFTE[Jahr],MitarbeiterFTE[[#This Row],[Jahr]],MitarbeiterFTE[Name],MitarbeiterFTE[[#This Row],[Name]])</f>
        <v>0</v>
      </c>
      <c r="AF1085" s="15" t="str">
        <f>IF(MitarbeiterFTE[[#This Row],[HS]]="ja",2,IF(MitarbeiterFTE[[#This Row],[Tech]]="ja",1,IF(MitarbeiterFTE[[#This Row],[Sonst]]="ja",0,"input missing")))</f>
        <v>input missing</v>
      </c>
      <c r="AG1085" s="130"/>
      <c r="AH1085" s="117"/>
      <c r="AI1085" s="408"/>
      <c r="AJ1085" s="202"/>
      <c r="AK1085" s="412"/>
      <c r="AL1085" s="15" cm="1">
        <f t="array" ref="AL10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5" s="15" t="str">
        <f>IF(Table6[[#This Row],[FT/WE]]=2,"",Table6[[#This Row],[Name]]&amp;Table6[[#This Row],[Tag]])</f>
        <v/>
      </c>
      <c r="AN1085" s="117"/>
      <c r="AP1085" s="14" t="str">
        <f t="shared" si="34"/>
        <v/>
      </c>
      <c r="AQ1085" s="14" t="str">
        <f t="shared" si="35"/>
        <v/>
      </c>
    </row>
    <row r="1086" spans="1:43" ht="14.5">
      <c r="A1086" s="117"/>
      <c r="B1086" s="201"/>
      <c r="C1086" s="209"/>
      <c r="D1086" s="210"/>
      <c r="E1086" s="131"/>
      <c r="F1086" s="132"/>
      <c r="G1086" s="131"/>
      <c r="H1086" s="117"/>
      <c r="I1086" s="201"/>
      <c r="J1086" s="201"/>
      <c r="K1086" s="202"/>
      <c r="L1086" s="202"/>
      <c r="M1086" s="202"/>
      <c r="N1086" s="201"/>
      <c r="O1086" s="201"/>
      <c r="P1086" s="202"/>
      <c r="Q1086" s="202"/>
      <c r="R1086" s="207"/>
      <c r="S1086" s="204" t="e">
        <f>_xlfn.LET(
_xlpm.ausLJ,_xlfn.XLOOKUP(MitarbeiterFTE[[#This Row],[Name]]&amp;"|"&amp;MitarbeiterFTE[[#This Row],[Jahr]]&amp;"|"&amp;MitarbeiterFTE[[#This Row],[Monat]],#REF!,#REF!,"not found",0,1),
IF(_xlpm.ausLJ="not found","input missing",_xlpm.ausLJ))</f>
        <v>#REF!</v>
      </c>
      <c r="T1086" s="204" t="e">
        <f>_xlfn.LET(
_xlpm.ausLJ,_xlfn.XLOOKUP(MitarbeiterFTE[[#This Row],[Name]]&amp;"|"&amp;MitarbeiterFTE[[#This Row],[Jahr]]&amp;"|"&amp;MitarbeiterFTE[[#This Row],[Monat]],#REF!,#REF!,"not found",0,1),
IF(_xlpm.ausLJ="not found","input missing",_xlpm.ausLJ))</f>
        <v>#REF!</v>
      </c>
      <c r="U1086" s="205"/>
      <c r="V1086" s="40" t="str" cm="1">
        <f t="array" ref="V10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6" s="15" t="str">
        <f>_xlfn.LET(_xlpm.var,MitarbeiterFTE[[#This Row],[Name]]&amp;"|"&amp;MitarbeiterFTE[[#This Row],[Vorhaben]]&amp;"|"&amp;MitarbeiterFTE[[#This Row],[Monat]]&amp;"|"&amp;MitarbeiterFTE[[#This Row],[Jahr]], IF(_xlpm.var="|||","input missing",_xlpm.var))</f>
        <v>input missing</v>
      </c>
      <c r="AB1086" s="15" t="e">
        <f>_xlfn.LET(
_xlpm.start,DATE(MitarbeiterFTE[[#This Row],[Jahr]],MitarbeiterFTE[[#This Row],[Monat]],1),
_xlpm.end,EOMONTH(_xlpm.start,0),
NETWORKDAYS(_xlpm.start,_xlpm.end))</f>
        <v>#NUM!</v>
      </c>
      <c r="AC1086" s="318" t="e">
        <f>MitarbeiterFTE[[#This Row],[BWD]]-MitarbeiterFTE[[#This Row],[Sum Abwesend]]</f>
        <v>#NUM!</v>
      </c>
      <c r="AD1086" s="318">
        <f>SUMIFS(MitarbeiterFTE[BWD],MitarbeiterFTE[Jahr],MitarbeiterFTE[[#This Row],[Jahr]],MitarbeiterFTE[Name],MitarbeiterFTE[[#This Row],[Name]])</f>
        <v>0</v>
      </c>
      <c r="AE1086" s="318">
        <f>SUMIFS(MitarbeiterFTE[NWD],MitarbeiterFTE[Jahr],MitarbeiterFTE[[#This Row],[Jahr]],MitarbeiterFTE[Name],MitarbeiterFTE[[#This Row],[Name]])</f>
        <v>0</v>
      </c>
      <c r="AF1086" s="15" t="str">
        <f>IF(MitarbeiterFTE[[#This Row],[HS]]="ja",2,IF(MitarbeiterFTE[[#This Row],[Tech]]="ja",1,IF(MitarbeiterFTE[[#This Row],[Sonst]]="ja",0,"input missing")))</f>
        <v>input missing</v>
      </c>
      <c r="AG1086" s="130"/>
      <c r="AH1086" s="117"/>
      <c r="AI1086" s="408"/>
      <c r="AJ1086" s="202"/>
      <c r="AK1086" s="412"/>
      <c r="AL1086" s="15" cm="1">
        <f t="array" ref="AL10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6" s="15" t="str">
        <f>IF(Table6[[#This Row],[FT/WE]]=2,"",Table6[[#This Row],[Name]]&amp;Table6[[#This Row],[Tag]])</f>
        <v/>
      </c>
      <c r="AN1086" s="117"/>
      <c r="AP1086" s="14" t="str">
        <f t="shared" si="34"/>
        <v/>
      </c>
      <c r="AQ1086" s="14" t="str">
        <f t="shared" si="35"/>
        <v/>
      </c>
    </row>
    <row r="1087" spans="1:43" ht="14.5">
      <c r="A1087" s="117"/>
      <c r="B1087" s="201"/>
      <c r="C1087" s="209"/>
      <c r="D1087" s="210"/>
      <c r="E1087" s="131"/>
      <c r="F1087" s="132"/>
      <c r="G1087" s="131"/>
      <c r="H1087" s="117"/>
      <c r="I1087" s="201"/>
      <c r="J1087" s="201"/>
      <c r="K1087" s="202"/>
      <c r="L1087" s="202"/>
      <c r="M1087" s="202"/>
      <c r="N1087" s="201"/>
      <c r="O1087" s="201"/>
      <c r="P1087" s="202"/>
      <c r="Q1087" s="202"/>
      <c r="R1087" s="207"/>
      <c r="S1087" s="204" t="e">
        <f>_xlfn.LET(
_xlpm.ausLJ,_xlfn.XLOOKUP(MitarbeiterFTE[[#This Row],[Name]]&amp;"|"&amp;MitarbeiterFTE[[#This Row],[Jahr]]&amp;"|"&amp;MitarbeiterFTE[[#This Row],[Monat]],#REF!,#REF!,"not found",0,1),
IF(_xlpm.ausLJ="not found","input missing",_xlpm.ausLJ))</f>
        <v>#REF!</v>
      </c>
      <c r="T1087" s="204" t="e">
        <f>_xlfn.LET(
_xlpm.ausLJ,_xlfn.XLOOKUP(MitarbeiterFTE[[#This Row],[Name]]&amp;"|"&amp;MitarbeiterFTE[[#This Row],[Jahr]]&amp;"|"&amp;MitarbeiterFTE[[#This Row],[Monat]],#REF!,#REF!,"not found",0,1),
IF(_xlpm.ausLJ="not found","input missing",_xlpm.ausLJ))</f>
        <v>#REF!</v>
      </c>
      <c r="U1087" s="205"/>
      <c r="V1087" s="40" t="str" cm="1">
        <f t="array" ref="V10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7" s="15" t="str">
        <f>_xlfn.LET(_xlpm.var,MitarbeiterFTE[[#This Row],[Name]]&amp;"|"&amp;MitarbeiterFTE[[#This Row],[Vorhaben]]&amp;"|"&amp;MitarbeiterFTE[[#This Row],[Monat]]&amp;"|"&amp;MitarbeiterFTE[[#This Row],[Jahr]], IF(_xlpm.var="|||","input missing",_xlpm.var))</f>
        <v>input missing</v>
      </c>
      <c r="AB1087" s="15" t="e">
        <f>_xlfn.LET(
_xlpm.start,DATE(MitarbeiterFTE[[#This Row],[Jahr]],MitarbeiterFTE[[#This Row],[Monat]],1),
_xlpm.end,EOMONTH(_xlpm.start,0),
NETWORKDAYS(_xlpm.start,_xlpm.end))</f>
        <v>#NUM!</v>
      </c>
      <c r="AC1087" s="318" t="e">
        <f>MitarbeiterFTE[[#This Row],[BWD]]-MitarbeiterFTE[[#This Row],[Sum Abwesend]]</f>
        <v>#NUM!</v>
      </c>
      <c r="AD1087" s="318">
        <f>SUMIFS(MitarbeiterFTE[BWD],MitarbeiterFTE[Jahr],MitarbeiterFTE[[#This Row],[Jahr]],MitarbeiterFTE[Name],MitarbeiterFTE[[#This Row],[Name]])</f>
        <v>0</v>
      </c>
      <c r="AE1087" s="318">
        <f>SUMIFS(MitarbeiterFTE[NWD],MitarbeiterFTE[Jahr],MitarbeiterFTE[[#This Row],[Jahr]],MitarbeiterFTE[Name],MitarbeiterFTE[[#This Row],[Name]])</f>
        <v>0</v>
      </c>
      <c r="AF1087" s="15" t="str">
        <f>IF(MitarbeiterFTE[[#This Row],[HS]]="ja",2,IF(MitarbeiterFTE[[#This Row],[Tech]]="ja",1,IF(MitarbeiterFTE[[#This Row],[Sonst]]="ja",0,"input missing")))</f>
        <v>input missing</v>
      </c>
      <c r="AG1087" s="130"/>
      <c r="AH1087" s="117"/>
      <c r="AI1087" s="408"/>
      <c r="AJ1087" s="202"/>
      <c r="AK1087" s="412"/>
      <c r="AL1087" s="15" cm="1">
        <f t="array" ref="AL10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7" s="15" t="str">
        <f>IF(Table6[[#This Row],[FT/WE]]=2,"",Table6[[#This Row],[Name]]&amp;Table6[[#This Row],[Tag]])</f>
        <v/>
      </c>
      <c r="AN1087" s="117"/>
      <c r="AP1087" s="14" t="str">
        <f t="shared" si="34"/>
        <v/>
      </c>
      <c r="AQ1087" s="14" t="str">
        <f t="shared" si="35"/>
        <v/>
      </c>
    </row>
    <row r="1088" spans="1:43" ht="14.5">
      <c r="A1088" s="117"/>
      <c r="B1088" s="201"/>
      <c r="C1088" s="209"/>
      <c r="D1088" s="210"/>
      <c r="E1088" s="131"/>
      <c r="F1088" s="132"/>
      <c r="G1088" s="131"/>
      <c r="H1088" s="117"/>
      <c r="I1088" s="201"/>
      <c r="J1088" s="201"/>
      <c r="K1088" s="202"/>
      <c r="L1088" s="202"/>
      <c r="M1088" s="202"/>
      <c r="N1088" s="201"/>
      <c r="O1088" s="201"/>
      <c r="P1088" s="202"/>
      <c r="Q1088" s="202"/>
      <c r="R1088" s="207"/>
      <c r="S1088" s="204" t="e">
        <f>_xlfn.LET(
_xlpm.ausLJ,_xlfn.XLOOKUP(MitarbeiterFTE[[#This Row],[Name]]&amp;"|"&amp;MitarbeiterFTE[[#This Row],[Jahr]]&amp;"|"&amp;MitarbeiterFTE[[#This Row],[Monat]],#REF!,#REF!,"not found",0,1),
IF(_xlpm.ausLJ="not found","input missing",_xlpm.ausLJ))</f>
        <v>#REF!</v>
      </c>
      <c r="T1088" s="204" t="e">
        <f>_xlfn.LET(
_xlpm.ausLJ,_xlfn.XLOOKUP(MitarbeiterFTE[[#This Row],[Name]]&amp;"|"&amp;MitarbeiterFTE[[#This Row],[Jahr]]&amp;"|"&amp;MitarbeiterFTE[[#This Row],[Monat]],#REF!,#REF!,"not found",0,1),
IF(_xlpm.ausLJ="not found","input missing",_xlpm.ausLJ))</f>
        <v>#REF!</v>
      </c>
      <c r="U1088" s="205"/>
      <c r="V1088" s="40" t="str" cm="1">
        <f t="array" ref="V10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8" s="15" t="str">
        <f>_xlfn.LET(_xlpm.var,MitarbeiterFTE[[#This Row],[Name]]&amp;"|"&amp;MitarbeiterFTE[[#This Row],[Vorhaben]]&amp;"|"&amp;MitarbeiterFTE[[#This Row],[Monat]]&amp;"|"&amp;MitarbeiterFTE[[#This Row],[Jahr]], IF(_xlpm.var="|||","input missing",_xlpm.var))</f>
        <v>input missing</v>
      </c>
      <c r="AB1088" s="15" t="e">
        <f>_xlfn.LET(
_xlpm.start,DATE(MitarbeiterFTE[[#This Row],[Jahr]],MitarbeiterFTE[[#This Row],[Monat]],1),
_xlpm.end,EOMONTH(_xlpm.start,0),
NETWORKDAYS(_xlpm.start,_xlpm.end))</f>
        <v>#NUM!</v>
      </c>
      <c r="AC1088" s="318" t="e">
        <f>MitarbeiterFTE[[#This Row],[BWD]]-MitarbeiterFTE[[#This Row],[Sum Abwesend]]</f>
        <v>#NUM!</v>
      </c>
      <c r="AD1088" s="318">
        <f>SUMIFS(MitarbeiterFTE[BWD],MitarbeiterFTE[Jahr],MitarbeiterFTE[[#This Row],[Jahr]],MitarbeiterFTE[Name],MitarbeiterFTE[[#This Row],[Name]])</f>
        <v>0</v>
      </c>
      <c r="AE1088" s="318">
        <f>SUMIFS(MitarbeiterFTE[NWD],MitarbeiterFTE[Jahr],MitarbeiterFTE[[#This Row],[Jahr]],MitarbeiterFTE[Name],MitarbeiterFTE[[#This Row],[Name]])</f>
        <v>0</v>
      </c>
      <c r="AF1088" s="15" t="str">
        <f>IF(MitarbeiterFTE[[#This Row],[HS]]="ja",2,IF(MitarbeiterFTE[[#This Row],[Tech]]="ja",1,IF(MitarbeiterFTE[[#This Row],[Sonst]]="ja",0,"input missing")))</f>
        <v>input missing</v>
      </c>
      <c r="AG1088" s="130"/>
      <c r="AH1088" s="117"/>
      <c r="AI1088" s="408"/>
      <c r="AJ1088" s="202"/>
      <c r="AK1088" s="412"/>
      <c r="AL1088" s="15" cm="1">
        <f t="array" ref="AL10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8" s="15" t="str">
        <f>IF(Table6[[#This Row],[FT/WE]]=2,"",Table6[[#This Row],[Name]]&amp;Table6[[#This Row],[Tag]])</f>
        <v/>
      </c>
      <c r="AN1088" s="117"/>
      <c r="AP1088" s="14" t="str">
        <f t="shared" si="34"/>
        <v/>
      </c>
      <c r="AQ1088" s="14" t="str">
        <f t="shared" si="35"/>
        <v/>
      </c>
    </row>
    <row r="1089" spans="1:43" ht="14.5">
      <c r="A1089" s="117"/>
      <c r="B1089" s="201"/>
      <c r="C1089" s="209"/>
      <c r="D1089" s="210"/>
      <c r="E1089" s="131"/>
      <c r="F1089" s="132"/>
      <c r="G1089" s="131"/>
      <c r="H1089" s="117"/>
      <c r="I1089" s="201"/>
      <c r="J1089" s="201"/>
      <c r="K1089" s="202"/>
      <c r="L1089" s="202"/>
      <c r="M1089" s="202"/>
      <c r="N1089" s="201"/>
      <c r="O1089" s="201"/>
      <c r="P1089" s="202"/>
      <c r="Q1089" s="202"/>
      <c r="R1089" s="207"/>
      <c r="S1089" s="204" t="e">
        <f>_xlfn.LET(
_xlpm.ausLJ,_xlfn.XLOOKUP(MitarbeiterFTE[[#This Row],[Name]]&amp;"|"&amp;MitarbeiterFTE[[#This Row],[Jahr]]&amp;"|"&amp;MitarbeiterFTE[[#This Row],[Monat]],#REF!,#REF!,"not found",0,1),
IF(_xlpm.ausLJ="not found","input missing",_xlpm.ausLJ))</f>
        <v>#REF!</v>
      </c>
      <c r="T1089" s="204" t="e">
        <f>_xlfn.LET(
_xlpm.ausLJ,_xlfn.XLOOKUP(MitarbeiterFTE[[#This Row],[Name]]&amp;"|"&amp;MitarbeiterFTE[[#This Row],[Jahr]]&amp;"|"&amp;MitarbeiterFTE[[#This Row],[Monat]],#REF!,#REF!,"not found",0,1),
IF(_xlpm.ausLJ="not found","input missing",_xlpm.ausLJ))</f>
        <v>#REF!</v>
      </c>
      <c r="U1089" s="205"/>
      <c r="V1089" s="40" t="str" cm="1">
        <f t="array" ref="V10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89" s="15" t="str">
        <f>_xlfn.LET(_xlpm.var,MitarbeiterFTE[[#This Row],[Name]]&amp;"|"&amp;MitarbeiterFTE[[#This Row],[Vorhaben]]&amp;"|"&amp;MitarbeiterFTE[[#This Row],[Monat]]&amp;"|"&amp;MitarbeiterFTE[[#This Row],[Jahr]], IF(_xlpm.var="|||","input missing",_xlpm.var))</f>
        <v>input missing</v>
      </c>
      <c r="AB1089" s="15" t="e">
        <f>_xlfn.LET(
_xlpm.start,DATE(MitarbeiterFTE[[#This Row],[Jahr]],MitarbeiterFTE[[#This Row],[Monat]],1),
_xlpm.end,EOMONTH(_xlpm.start,0),
NETWORKDAYS(_xlpm.start,_xlpm.end))</f>
        <v>#NUM!</v>
      </c>
      <c r="AC1089" s="318" t="e">
        <f>MitarbeiterFTE[[#This Row],[BWD]]-MitarbeiterFTE[[#This Row],[Sum Abwesend]]</f>
        <v>#NUM!</v>
      </c>
      <c r="AD1089" s="318">
        <f>SUMIFS(MitarbeiterFTE[BWD],MitarbeiterFTE[Jahr],MitarbeiterFTE[[#This Row],[Jahr]],MitarbeiterFTE[Name],MitarbeiterFTE[[#This Row],[Name]])</f>
        <v>0</v>
      </c>
      <c r="AE1089" s="318">
        <f>SUMIFS(MitarbeiterFTE[NWD],MitarbeiterFTE[Jahr],MitarbeiterFTE[[#This Row],[Jahr]],MitarbeiterFTE[Name],MitarbeiterFTE[[#This Row],[Name]])</f>
        <v>0</v>
      </c>
      <c r="AF1089" s="15" t="str">
        <f>IF(MitarbeiterFTE[[#This Row],[HS]]="ja",2,IF(MitarbeiterFTE[[#This Row],[Tech]]="ja",1,IF(MitarbeiterFTE[[#This Row],[Sonst]]="ja",0,"input missing")))</f>
        <v>input missing</v>
      </c>
      <c r="AG1089" s="130"/>
      <c r="AH1089" s="117"/>
      <c r="AI1089" s="408"/>
      <c r="AJ1089" s="202"/>
      <c r="AK1089" s="412"/>
      <c r="AL1089" s="15" cm="1">
        <f t="array" ref="AL10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89" s="15" t="str">
        <f>IF(Table6[[#This Row],[FT/WE]]=2,"",Table6[[#This Row],[Name]]&amp;Table6[[#This Row],[Tag]])</f>
        <v/>
      </c>
      <c r="AN1089" s="117"/>
      <c r="AP1089" s="14" t="str">
        <f t="shared" si="34"/>
        <v/>
      </c>
      <c r="AQ1089" s="14" t="str">
        <f t="shared" si="35"/>
        <v/>
      </c>
    </row>
    <row r="1090" spans="1:43" ht="14.5">
      <c r="A1090" s="117"/>
      <c r="B1090" s="201"/>
      <c r="C1090" s="209"/>
      <c r="D1090" s="210"/>
      <c r="E1090" s="131"/>
      <c r="F1090" s="132"/>
      <c r="G1090" s="131"/>
      <c r="H1090" s="117"/>
      <c r="I1090" s="201"/>
      <c r="J1090" s="201"/>
      <c r="K1090" s="202"/>
      <c r="L1090" s="202"/>
      <c r="M1090" s="202"/>
      <c r="N1090" s="201"/>
      <c r="O1090" s="201"/>
      <c r="P1090" s="202"/>
      <c r="Q1090" s="202"/>
      <c r="R1090" s="207"/>
      <c r="S1090" s="204" t="e">
        <f>_xlfn.LET(
_xlpm.ausLJ,_xlfn.XLOOKUP(MitarbeiterFTE[[#This Row],[Name]]&amp;"|"&amp;MitarbeiterFTE[[#This Row],[Jahr]]&amp;"|"&amp;MitarbeiterFTE[[#This Row],[Monat]],#REF!,#REF!,"not found",0,1),
IF(_xlpm.ausLJ="not found","input missing",_xlpm.ausLJ))</f>
        <v>#REF!</v>
      </c>
      <c r="T1090" s="204" t="e">
        <f>_xlfn.LET(
_xlpm.ausLJ,_xlfn.XLOOKUP(MitarbeiterFTE[[#This Row],[Name]]&amp;"|"&amp;MitarbeiterFTE[[#This Row],[Jahr]]&amp;"|"&amp;MitarbeiterFTE[[#This Row],[Monat]],#REF!,#REF!,"not found",0,1),
IF(_xlpm.ausLJ="not found","input missing",_xlpm.ausLJ))</f>
        <v>#REF!</v>
      </c>
      <c r="U1090" s="205"/>
      <c r="V1090" s="40" t="str" cm="1">
        <f t="array" ref="V10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0" s="15" t="str">
        <f>_xlfn.LET(_xlpm.var,MitarbeiterFTE[[#This Row],[Name]]&amp;"|"&amp;MitarbeiterFTE[[#This Row],[Vorhaben]]&amp;"|"&amp;MitarbeiterFTE[[#This Row],[Monat]]&amp;"|"&amp;MitarbeiterFTE[[#This Row],[Jahr]], IF(_xlpm.var="|||","input missing",_xlpm.var))</f>
        <v>input missing</v>
      </c>
      <c r="AB1090" s="15" t="e">
        <f>_xlfn.LET(
_xlpm.start,DATE(MitarbeiterFTE[[#This Row],[Jahr]],MitarbeiterFTE[[#This Row],[Monat]],1),
_xlpm.end,EOMONTH(_xlpm.start,0),
NETWORKDAYS(_xlpm.start,_xlpm.end))</f>
        <v>#NUM!</v>
      </c>
      <c r="AC1090" s="318" t="e">
        <f>MitarbeiterFTE[[#This Row],[BWD]]-MitarbeiterFTE[[#This Row],[Sum Abwesend]]</f>
        <v>#NUM!</v>
      </c>
      <c r="AD1090" s="318">
        <f>SUMIFS(MitarbeiterFTE[BWD],MitarbeiterFTE[Jahr],MitarbeiterFTE[[#This Row],[Jahr]],MitarbeiterFTE[Name],MitarbeiterFTE[[#This Row],[Name]])</f>
        <v>0</v>
      </c>
      <c r="AE1090" s="318">
        <f>SUMIFS(MitarbeiterFTE[NWD],MitarbeiterFTE[Jahr],MitarbeiterFTE[[#This Row],[Jahr]],MitarbeiterFTE[Name],MitarbeiterFTE[[#This Row],[Name]])</f>
        <v>0</v>
      </c>
      <c r="AF1090" s="15" t="str">
        <f>IF(MitarbeiterFTE[[#This Row],[HS]]="ja",2,IF(MitarbeiterFTE[[#This Row],[Tech]]="ja",1,IF(MitarbeiterFTE[[#This Row],[Sonst]]="ja",0,"input missing")))</f>
        <v>input missing</v>
      </c>
      <c r="AG1090" s="130"/>
      <c r="AH1090" s="117"/>
      <c r="AI1090" s="408"/>
      <c r="AJ1090" s="202"/>
      <c r="AK1090" s="412"/>
      <c r="AL1090" s="15" cm="1">
        <f t="array" ref="AL10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0" s="15" t="str">
        <f>IF(Table6[[#This Row],[FT/WE]]=2,"",Table6[[#This Row],[Name]]&amp;Table6[[#This Row],[Tag]])</f>
        <v/>
      </c>
      <c r="AN1090" s="117"/>
      <c r="AP1090" s="14" t="str">
        <f t="shared" si="34"/>
        <v/>
      </c>
      <c r="AQ1090" s="14" t="str">
        <f t="shared" si="35"/>
        <v/>
      </c>
    </row>
    <row r="1091" spans="1:43" ht="14.5">
      <c r="A1091" s="117"/>
      <c r="B1091" s="201"/>
      <c r="C1091" s="209"/>
      <c r="D1091" s="210"/>
      <c r="E1091" s="131"/>
      <c r="F1091" s="132"/>
      <c r="G1091" s="131"/>
      <c r="H1091" s="117"/>
      <c r="I1091" s="201"/>
      <c r="J1091" s="201"/>
      <c r="K1091" s="202"/>
      <c r="L1091" s="202"/>
      <c r="M1091" s="202"/>
      <c r="N1091" s="201"/>
      <c r="O1091" s="201"/>
      <c r="P1091" s="202"/>
      <c r="Q1091" s="202"/>
      <c r="R1091" s="207"/>
      <c r="S1091" s="204" t="e">
        <f>_xlfn.LET(
_xlpm.ausLJ,_xlfn.XLOOKUP(MitarbeiterFTE[[#This Row],[Name]]&amp;"|"&amp;MitarbeiterFTE[[#This Row],[Jahr]]&amp;"|"&amp;MitarbeiterFTE[[#This Row],[Monat]],#REF!,#REF!,"not found",0,1),
IF(_xlpm.ausLJ="not found","input missing",_xlpm.ausLJ))</f>
        <v>#REF!</v>
      </c>
      <c r="T1091" s="204" t="e">
        <f>_xlfn.LET(
_xlpm.ausLJ,_xlfn.XLOOKUP(MitarbeiterFTE[[#This Row],[Name]]&amp;"|"&amp;MitarbeiterFTE[[#This Row],[Jahr]]&amp;"|"&amp;MitarbeiterFTE[[#This Row],[Monat]],#REF!,#REF!,"not found",0,1),
IF(_xlpm.ausLJ="not found","input missing",_xlpm.ausLJ))</f>
        <v>#REF!</v>
      </c>
      <c r="U1091" s="205"/>
      <c r="V1091" s="40" t="str" cm="1">
        <f t="array" ref="V10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1" s="15" t="str">
        <f>_xlfn.LET(_xlpm.var,MitarbeiterFTE[[#This Row],[Name]]&amp;"|"&amp;MitarbeiterFTE[[#This Row],[Vorhaben]]&amp;"|"&amp;MitarbeiterFTE[[#This Row],[Monat]]&amp;"|"&amp;MitarbeiterFTE[[#This Row],[Jahr]], IF(_xlpm.var="|||","input missing",_xlpm.var))</f>
        <v>input missing</v>
      </c>
      <c r="AB1091" s="15" t="e">
        <f>_xlfn.LET(
_xlpm.start,DATE(MitarbeiterFTE[[#This Row],[Jahr]],MitarbeiterFTE[[#This Row],[Monat]],1),
_xlpm.end,EOMONTH(_xlpm.start,0),
NETWORKDAYS(_xlpm.start,_xlpm.end))</f>
        <v>#NUM!</v>
      </c>
      <c r="AC1091" s="318" t="e">
        <f>MitarbeiterFTE[[#This Row],[BWD]]-MitarbeiterFTE[[#This Row],[Sum Abwesend]]</f>
        <v>#NUM!</v>
      </c>
      <c r="AD1091" s="318">
        <f>SUMIFS(MitarbeiterFTE[BWD],MitarbeiterFTE[Jahr],MitarbeiterFTE[[#This Row],[Jahr]],MitarbeiterFTE[Name],MitarbeiterFTE[[#This Row],[Name]])</f>
        <v>0</v>
      </c>
      <c r="AE1091" s="318">
        <f>SUMIFS(MitarbeiterFTE[NWD],MitarbeiterFTE[Jahr],MitarbeiterFTE[[#This Row],[Jahr]],MitarbeiterFTE[Name],MitarbeiterFTE[[#This Row],[Name]])</f>
        <v>0</v>
      </c>
      <c r="AF1091" s="15" t="str">
        <f>IF(MitarbeiterFTE[[#This Row],[HS]]="ja",2,IF(MitarbeiterFTE[[#This Row],[Tech]]="ja",1,IF(MitarbeiterFTE[[#This Row],[Sonst]]="ja",0,"input missing")))</f>
        <v>input missing</v>
      </c>
      <c r="AG1091" s="130"/>
      <c r="AH1091" s="117"/>
      <c r="AI1091" s="408"/>
      <c r="AJ1091" s="202"/>
      <c r="AK1091" s="412"/>
      <c r="AL1091" s="15" cm="1">
        <f t="array" ref="AL10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1" s="15" t="str">
        <f>IF(Table6[[#This Row],[FT/WE]]=2,"",Table6[[#This Row],[Name]]&amp;Table6[[#This Row],[Tag]])</f>
        <v/>
      </c>
      <c r="AN1091" s="117"/>
      <c r="AP1091" s="14" t="str">
        <f t="shared" si="34"/>
        <v/>
      </c>
      <c r="AQ1091" s="14" t="str">
        <f t="shared" si="35"/>
        <v/>
      </c>
    </row>
    <row r="1092" spans="1:43" ht="14.5">
      <c r="A1092" s="117"/>
      <c r="B1092" s="201"/>
      <c r="C1092" s="209"/>
      <c r="D1092" s="210"/>
      <c r="E1092" s="131"/>
      <c r="F1092" s="132"/>
      <c r="G1092" s="131"/>
      <c r="H1092" s="117"/>
      <c r="I1092" s="201"/>
      <c r="J1092" s="201"/>
      <c r="K1092" s="202"/>
      <c r="L1092" s="202"/>
      <c r="M1092" s="202"/>
      <c r="N1092" s="201"/>
      <c r="O1092" s="201"/>
      <c r="P1092" s="202"/>
      <c r="Q1092" s="202"/>
      <c r="R1092" s="207"/>
      <c r="S1092" s="204" t="e">
        <f>_xlfn.LET(
_xlpm.ausLJ,_xlfn.XLOOKUP(MitarbeiterFTE[[#This Row],[Name]]&amp;"|"&amp;MitarbeiterFTE[[#This Row],[Jahr]]&amp;"|"&amp;MitarbeiterFTE[[#This Row],[Monat]],#REF!,#REF!,"not found",0,1),
IF(_xlpm.ausLJ="not found","input missing",_xlpm.ausLJ))</f>
        <v>#REF!</v>
      </c>
      <c r="T1092" s="204" t="e">
        <f>_xlfn.LET(
_xlpm.ausLJ,_xlfn.XLOOKUP(MitarbeiterFTE[[#This Row],[Name]]&amp;"|"&amp;MitarbeiterFTE[[#This Row],[Jahr]]&amp;"|"&amp;MitarbeiterFTE[[#This Row],[Monat]],#REF!,#REF!,"not found",0,1),
IF(_xlpm.ausLJ="not found","input missing",_xlpm.ausLJ))</f>
        <v>#REF!</v>
      </c>
      <c r="U1092" s="205"/>
      <c r="V1092" s="40" t="str" cm="1">
        <f t="array" ref="V10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2" s="15" t="str">
        <f>_xlfn.LET(_xlpm.var,MitarbeiterFTE[[#This Row],[Name]]&amp;"|"&amp;MitarbeiterFTE[[#This Row],[Vorhaben]]&amp;"|"&amp;MitarbeiterFTE[[#This Row],[Monat]]&amp;"|"&amp;MitarbeiterFTE[[#This Row],[Jahr]], IF(_xlpm.var="|||","input missing",_xlpm.var))</f>
        <v>input missing</v>
      </c>
      <c r="AB1092" s="15" t="e">
        <f>_xlfn.LET(
_xlpm.start,DATE(MitarbeiterFTE[[#This Row],[Jahr]],MitarbeiterFTE[[#This Row],[Monat]],1),
_xlpm.end,EOMONTH(_xlpm.start,0),
NETWORKDAYS(_xlpm.start,_xlpm.end))</f>
        <v>#NUM!</v>
      </c>
      <c r="AC1092" s="318" t="e">
        <f>MitarbeiterFTE[[#This Row],[BWD]]-MitarbeiterFTE[[#This Row],[Sum Abwesend]]</f>
        <v>#NUM!</v>
      </c>
      <c r="AD1092" s="318">
        <f>SUMIFS(MitarbeiterFTE[BWD],MitarbeiterFTE[Jahr],MitarbeiterFTE[[#This Row],[Jahr]],MitarbeiterFTE[Name],MitarbeiterFTE[[#This Row],[Name]])</f>
        <v>0</v>
      </c>
      <c r="AE1092" s="318">
        <f>SUMIFS(MitarbeiterFTE[NWD],MitarbeiterFTE[Jahr],MitarbeiterFTE[[#This Row],[Jahr]],MitarbeiterFTE[Name],MitarbeiterFTE[[#This Row],[Name]])</f>
        <v>0</v>
      </c>
      <c r="AF1092" s="15" t="str">
        <f>IF(MitarbeiterFTE[[#This Row],[HS]]="ja",2,IF(MitarbeiterFTE[[#This Row],[Tech]]="ja",1,IF(MitarbeiterFTE[[#This Row],[Sonst]]="ja",0,"input missing")))</f>
        <v>input missing</v>
      </c>
      <c r="AG1092" s="130"/>
      <c r="AH1092" s="117"/>
      <c r="AI1092" s="408"/>
      <c r="AJ1092" s="202"/>
      <c r="AK1092" s="412"/>
      <c r="AL1092" s="15" cm="1">
        <f t="array" ref="AL10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2" s="15" t="str">
        <f>IF(Table6[[#This Row],[FT/WE]]=2,"",Table6[[#This Row],[Name]]&amp;Table6[[#This Row],[Tag]])</f>
        <v/>
      </c>
      <c r="AN1092" s="117"/>
      <c r="AP1092" s="14" t="str">
        <f t="shared" si="34"/>
        <v/>
      </c>
      <c r="AQ1092" s="14" t="str">
        <f t="shared" si="35"/>
        <v/>
      </c>
    </row>
    <row r="1093" spans="1:43" ht="14.5">
      <c r="A1093" s="117"/>
      <c r="B1093" s="201"/>
      <c r="C1093" s="209"/>
      <c r="D1093" s="210"/>
      <c r="E1093" s="131"/>
      <c r="F1093" s="132"/>
      <c r="G1093" s="131"/>
      <c r="H1093" s="117"/>
      <c r="I1093" s="201"/>
      <c r="J1093" s="201"/>
      <c r="K1093" s="202"/>
      <c r="L1093" s="202"/>
      <c r="M1093" s="202"/>
      <c r="N1093" s="201"/>
      <c r="O1093" s="201"/>
      <c r="P1093" s="202"/>
      <c r="Q1093" s="202"/>
      <c r="R1093" s="207"/>
      <c r="S1093" s="204" t="e">
        <f>_xlfn.LET(
_xlpm.ausLJ,_xlfn.XLOOKUP(MitarbeiterFTE[[#This Row],[Name]]&amp;"|"&amp;MitarbeiterFTE[[#This Row],[Jahr]]&amp;"|"&amp;MitarbeiterFTE[[#This Row],[Monat]],#REF!,#REF!,"not found",0,1),
IF(_xlpm.ausLJ="not found","input missing",_xlpm.ausLJ))</f>
        <v>#REF!</v>
      </c>
      <c r="T1093" s="204" t="e">
        <f>_xlfn.LET(
_xlpm.ausLJ,_xlfn.XLOOKUP(MitarbeiterFTE[[#This Row],[Name]]&amp;"|"&amp;MitarbeiterFTE[[#This Row],[Jahr]]&amp;"|"&amp;MitarbeiterFTE[[#This Row],[Monat]],#REF!,#REF!,"not found",0,1),
IF(_xlpm.ausLJ="not found","input missing",_xlpm.ausLJ))</f>
        <v>#REF!</v>
      </c>
      <c r="U1093" s="205"/>
      <c r="V1093" s="40" t="str" cm="1">
        <f t="array" ref="V10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3" s="15" t="str">
        <f>_xlfn.LET(_xlpm.var,MitarbeiterFTE[[#This Row],[Name]]&amp;"|"&amp;MitarbeiterFTE[[#This Row],[Vorhaben]]&amp;"|"&amp;MitarbeiterFTE[[#This Row],[Monat]]&amp;"|"&amp;MitarbeiterFTE[[#This Row],[Jahr]], IF(_xlpm.var="|||","input missing",_xlpm.var))</f>
        <v>input missing</v>
      </c>
      <c r="AB1093" s="15" t="e">
        <f>_xlfn.LET(
_xlpm.start,DATE(MitarbeiterFTE[[#This Row],[Jahr]],MitarbeiterFTE[[#This Row],[Monat]],1),
_xlpm.end,EOMONTH(_xlpm.start,0),
NETWORKDAYS(_xlpm.start,_xlpm.end))</f>
        <v>#NUM!</v>
      </c>
      <c r="AC1093" s="318" t="e">
        <f>MitarbeiterFTE[[#This Row],[BWD]]-MitarbeiterFTE[[#This Row],[Sum Abwesend]]</f>
        <v>#NUM!</v>
      </c>
      <c r="AD1093" s="318">
        <f>SUMIFS(MitarbeiterFTE[BWD],MitarbeiterFTE[Jahr],MitarbeiterFTE[[#This Row],[Jahr]],MitarbeiterFTE[Name],MitarbeiterFTE[[#This Row],[Name]])</f>
        <v>0</v>
      </c>
      <c r="AE1093" s="318">
        <f>SUMIFS(MitarbeiterFTE[NWD],MitarbeiterFTE[Jahr],MitarbeiterFTE[[#This Row],[Jahr]],MitarbeiterFTE[Name],MitarbeiterFTE[[#This Row],[Name]])</f>
        <v>0</v>
      </c>
      <c r="AF1093" s="15" t="str">
        <f>IF(MitarbeiterFTE[[#This Row],[HS]]="ja",2,IF(MitarbeiterFTE[[#This Row],[Tech]]="ja",1,IF(MitarbeiterFTE[[#This Row],[Sonst]]="ja",0,"input missing")))</f>
        <v>input missing</v>
      </c>
      <c r="AG1093" s="130"/>
      <c r="AH1093" s="117"/>
      <c r="AI1093" s="408"/>
      <c r="AJ1093" s="202"/>
      <c r="AK1093" s="412"/>
      <c r="AL1093" s="15" cm="1">
        <f t="array" ref="AL10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3" s="15" t="str">
        <f>IF(Table6[[#This Row],[FT/WE]]=2,"",Table6[[#This Row],[Name]]&amp;Table6[[#This Row],[Tag]])</f>
        <v/>
      </c>
      <c r="AN1093" s="117"/>
      <c r="AP1093" s="14" t="str">
        <f t="shared" si="34"/>
        <v/>
      </c>
      <c r="AQ1093" s="14" t="str">
        <f t="shared" si="35"/>
        <v/>
      </c>
    </row>
    <row r="1094" spans="1:43" ht="14.5">
      <c r="A1094" s="117"/>
      <c r="B1094" s="201"/>
      <c r="C1094" s="209"/>
      <c r="D1094" s="210"/>
      <c r="E1094" s="131"/>
      <c r="F1094" s="132"/>
      <c r="G1094" s="131"/>
      <c r="H1094" s="117"/>
      <c r="I1094" s="201"/>
      <c r="J1094" s="201"/>
      <c r="K1094" s="202"/>
      <c r="L1094" s="202"/>
      <c r="M1094" s="202"/>
      <c r="N1094" s="201"/>
      <c r="O1094" s="201"/>
      <c r="P1094" s="202"/>
      <c r="Q1094" s="202"/>
      <c r="R1094" s="207"/>
      <c r="S1094" s="204" t="e">
        <f>_xlfn.LET(
_xlpm.ausLJ,_xlfn.XLOOKUP(MitarbeiterFTE[[#This Row],[Name]]&amp;"|"&amp;MitarbeiterFTE[[#This Row],[Jahr]]&amp;"|"&amp;MitarbeiterFTE[[#This Row],[Monat]],#REF!,#REF!,"not found",0,1),
IF(_xlpm.ausLJ="not found","input missing",_xlpm.ausLJ))</f>
        <v>#REF!</v>
      </c>
      <c r="T1094" s="204" t="e">
        <f>_xlfn.LET(
_xlpm.ausLJ,_xlfn.XLOOKUP(MitarbeiterFTE[[#This Row],[Name]]&amp;"|"&amp;MitarbeiterFTE[[#This Row],[Jahr]]&amp;"|"&amp;MitarbeiterFTE[[#This Row],[Monat]],#REF!,#REF!,"not found",0,1),
IF(_xlpm.ausLJ="not found","input missing",_xlpm.ausLJ))</f>
        <v>#REF!</v>
      </c>
      <c r="U1094" s="205"/>
      <c r="V1094" s="40" t="str" cm="1">
        <f t="array" ref="V10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4" s="15" t="str">
        <f>_xlfn.LET(_xlpm.var,MitarbeiterFTE[[#This Row],[Name]]&amp;"|"&amp;MitarbeiterFTE[[#This Row],[Vorhaben]]&amp;"|"&amp;MitarbeiterFTE[[#This Row],[Monat]]&amp;"|"&amp;MitarbeiterFTE[[#This Row],[Jahr]], IF(_xlpm.var="|||","input missing",_xlpm.var))</f>
        <v>input missing</v>
      </c>
      <c r="AB1094" s="15" t="e">
        <f>_xlfn.LET(
_xlpm.start,DATE(MitarbeiterFTE[[#This Row],[Jahr]],MitarbeiterFTE[[#This Row],[Monat]],1),
_xlpm.end,EOMONTH(_xlpm.start,0),
NETWORKDAYS(_xlpm.start,_xlpm.end))</f>
        <v>#NUM!</v>
      </c>
      <c r="AC1094" s="318" t="e">
        <f>MitarbeiterFTE[[#This Row],[BWD]]-MitarbeiterFTE[[#This Row],[Sum Abwesend]]</f>
        <v>#NUM!</v>
      </c>
      <c r="AD1094" s="318">
        <f>SUMIFS(MitarbeiterFTE[BWD],MitarbeiterFTE[Jahr],MitarbeiterFTE[[#This Row],[Jahr]],MitarbeiterFTE[Name],MitarbeiterFTE[[#This Row],[Name]])</f>
        <v>0</v>
      </c>
      <c r="AE1094" s="318">
        <f>SUMIFS(MitarbeiterFTE[NWD],MitarbeiterFTE[Jahr],MitarbeiterFTE[[#This Row],[Jahr]],MitarbeiterFTE[Name],MitarbeiterFTE[[#This Row],[Name]])</f>
        <v>0</v>
      </c>
      <c r="AF1094" s="15" t="str">
        <f>IF(MitarbeiterFTE[[#This Row],[HS]]="ja",2,IF(MitarbeiterFTE[[#This Row],[Tech]]="ja",1,IF(MitarbeiterFTE[[#This Row],[Sonst]]="ja",0,"input missing")))</f>
        <v>input missing</v>
      </c>
      <c r="AG1094" s="130"/>
      <c r="AH1094" s="117"/>
      <c r="AI1094" s="408"/>
      <c r="AJ1094" s="202"/>
      <c r="AK1094" s="412"/>
      <c r="AL1094" s="15" cm="1">
        <f t="array" ref="AL10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4" s="15" t="str">
        <f>IF(Table6[[#This Row],[FT/WE]]=2,"",Table6[[#This Row],[Name]]&amp;Table6[[#This Row],[Tag]])</f>
        <v/>
      </c>
      <c r="AN1094" s="117"/>
      <c r="AP1094" s="14" t="str">
        <f t="shared" si="34"/>
        <v/>
      </c>
      <c r="AQ1094" s="14" t="str">
        <f t="shared" si="35"/>
        <v/>
      </c>
    </row>
    <row r="1095" spans="1:43" ht="14.5">
      <c r="A1095" s="117"/>
      <c r="B1095" s="201"/>
      <c r="C1095" s="209"/>
      <c r="D1095" s="210"/>
      <c r="E1095" s="131"/>
      <c r="F1095" s="132"/>
      <c r="G1095" s="131"/>
      <c r="H1095" s="117"/>
      <c r="I1095" s="201"/>
      <c r="J1095" s="201"/>
      <c r="K1095" s="202"/>
      <c r="L1095" s="202"/>
      <c r="M1095" s="202"/>
      <c r="N1095" s="201"/>
      <c r="O1095" s="201"/>
      <c r="P1095" s="202"/>
      <c r="Q1095" s="202"/>
      <c r="R1095" s="207"/>
      <c r="S1095" s="204" t="e">
        <f>_xlfn.LET(
_xlpm.ausLJ,_xlfn.XLOOKUP(MitarbeiterFTE[[#This Row],[Name]]&amp;"|"&amp;MitarbeiterFTE[[#This Row],[Jahr]]&amp;"|"&amp;MitarbeiterFTE[[#This Row],[Monat]],#REF!,#REF!,"not found",0,1),
IF(_xlpm.ausLJ="not found","input missing",_xlpm.ausLJ))</f>
        <v>#REF!</v>
      </c>
      <c r="T1095" s="204" t="e">
        <f>_xlfn.LET(
_xlpm.ausLJ,_xlfn.XLOOKUP(MitarbeiterFTE[[#This Row],[Name]]&amp;"|"&amp;MitarbeiterFTE[[#This Row],[Jahr]]&amp;"|"&amp;MitarbeiterFTE[[#This Row],[Monat]],#REF!,#REF!,"not found",0,1),
IF(_xlpm.ausLJ="not found","input missing",_xlpm.ausLJ))</f>
        <v>#REF!</v>
      </c>
      <c r="U1095" s="205"/>
      <c r="V1095" s="40" t="str" cm="1">
        <f t="array" ref="V10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5" s="15" t="str">
        <f>_xlfn.LET(_xlpm.var,MitarbeiterFTE[[#This Row],[Name]]&amp;"|"&amp;MitarbeiterFTE[[#This Row],[Vorhaben]]&amp;"|"&amp;MitarbeiterFTE[[#This Row],[Monat]]&amp;"|"&amp;MitarbeiterFTE[[#This Row],[Jahr]], IF(_xlpm.var="|||","input missing",_xlpm.var))</f>
        <v>input missing</v>
      </c>
      <c r="AB1095" s="15" t="e">
        <f>_xlfn.LET(
_xlpm.start,DATE(MitarbeiterFTE[[#This Row],[Jahr]],MitarbeiterFTE[[#This Row],[Monat]],1),
_xlpm.end,EOMONTH(_xlpm.start,0),
NETWORKDAYS(_xlpm.start,_xlpm.end))</f>
        <v>#NUM!</v>
      </c>
      <c r="AC1095" s="318" t="e">
        <f>MitarbeiterFTE[[#This Row],[BWD]]-MitarbeiterFTE[[#This Row],[Sum Abwesend]]</f>
        <v>#NUM!</v>
      </c>
      <c r="AD1095" s="318">
        <f>SUMIFS(MitarbeiterFTE[BWD],MitarbeiterFTE[Jahr],MitarbeiterFTE[[#This Row],[Jahr]],MitarbeiterFTE[Name],MitarbeiterFTE[[#This Row],[Name]])</f>
        <v>0</v>
      </c>
      <c r="AE1095" s="318">
        <f>SUMIFS(MitarbeiterFTE[NWD],MitarbeiterFTE[Jahr],MitarbeiterFTE[[#This Row],[Jahr]],MitarbeiterFTE[Name],MitarbeiterFTE[[#This Row],[Name]])</f>
        <v>0</v>
      </c>
      <c r="AF1095" s="15" t="str">
        <f>IF(MitarbeiterFTE[[#This Row],[HS]]="ja",2,IF(MitarbeiterFTE[[#This Row],[Tech]]="ja",1,IF(MitarbeiterFTE[[#This Row],[Sonst]]="ja",0,"input missing")))</f>
        <v>input missing</v>
      </c>
      <c r="AG1095" s="130"/>
      <c r="AH1095" s="117"/>
      <c r="AI1095" s="408"/>
      <c r="AJ1095" s="202"/>
      <c r="AK1095" s="412"/>
      <c r="AL1095" s="15" cm="1">
        <f t="array" ref="AL10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5" s="15" t="str">
        <f>IF(Table6[[#This Row],[FT/WE]]=2,"",Table6[[#This Row],[Name]]&amp;Table6[[#This Row],[Tag]])</f>
        <v/>
      </c>
      <c r="AN1095" s="117"/>
      <c r="AP1095" s="14" t="str">
        <f t="shared" si="34"/>
        <v/>
      </c>
      <c r="AQ1095" s="14" t="str">
        <f t="shared" si="35"/>
        <v/>
      </c>
    </row>
    <row r="1096" spans="1:43" ht="14.5">
      <c r="A1096" s="117"/>
      <c r="B1096" s="201"/>
      <c r="C1096" s="209"/>
      <c r="D1096" s="210"/>
      <c r="E1096" s="131"/>
      <c r="F1096" s="132"/>
      <c r="G1096" s="131"/>
      <c r="H1096" s="117"/>
      <c r="I1096" s="201"/>
      <c r="J1096" s="201"/>
      <c r="K1096" s="202"/>
      <c r="L1096" s="202"/>
      <c r="M1096" s="202"/>
      <c r="N1096" s="201"/>
      <c r="O1096" s="201"/>
      <c r="P1096" s="202"/>
      <c r="Q1096" s="202"/>
      <c r="R1096" s="207"/>
      <c r="S1096" s="204" t="e">
        <f>_xlfn.LET(
_xlpm.ausLJ,_xlfn.XLOOKUP(MitarbeiterFTE[[#This Row],[Name]]&amp;"|"&amp;MitarbeiterFTE[[#This Row],[Jahr]]&amp;"|"&amp;MitarbeiterFTE[[#This Row],[Monat]],#REF!,#REF!,"not found",0,1),
IF(_xlpm.ausLJ="not found","input missing",_xlpm.ausLJ))</f>
        <v>#REF!</v>
      </c>
      <c r="T1096" s="204" t="e">
        <f>_xlfn.LET(
_xlpm.ausLJ,_xlfn.XLOOKUP(MitarbeiterFTE[[#This Row],[Name]]&amp;"|"&amp;MitarbeiterFTE[[#This Row],[Jahr]]&amp;"|"&amp;MitarbeiterFTE[[#This Row],[Monat]],#REF!,#REF!,"not found",0,1),
IF(_xlpm.ausLJ="not found","input missing",_xlpm.ausLJ))</f>
        <v>#REF!</v>
      </c>
      <c r="U1096" s="205"/>
      <c r="V1096" s="40" t="str" cm="1">
        <f t="array" ref="V10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6" s="15" t="str">
        <f>_xlfn.LET(_xlpm.var,MitarbeiterFTE[[#This Row],[Name]]&amp;"|"&amp;MitarbeiterFTE[[#This Row],[Vorhaben]]&amp;"|"&amp;MitarbeiterFTE[[#This Row],[Monat]]&amp;"|"&amp;MitarbeiterFTE[[#This Row],[Jahr]], IF(_xlpm.var="|||","input missing",_xlpm.var))</f>
        <v>input missing</v>
      </c>
      <c r="AB1096" s="15" t="e">
        <f>_xlfn.LET(
_xlpm.start,DATE(MitarbeiterFTE[[#This Row],[Jahr]],MitarbeiterFTE[[#This Row],[Monat]],1),
_xlpm.end,EOMONTH(_xlpm.start,0),
NETWORKDAYS(_xlpm.start,_xlpm.end))</f>
        <v>#NUM!</v>
      </c>
      <c r="AC1096" s="318" t="e">
        <f>MitarbeiterFTE[[#This Row],[BWD]]-MitarbeiterFTE[[#This Row],[Sum Abwesend]]</f>
        <v>#NUM!</v>
      </c>
      <c r="AD1096" s="318">
        <f>SUMIFS(MitarbeiterFTE[BWD],MitarbeiterFTE[Jahr],MitarbeiterFTE[[#This Row],[Jahr]],MitarbeiterFTE[Name],MitarbeiterFTE[[#This Row],[Name]])</f>
        <v>0</v>
      </c>
      <c r="AE1096" s="318">
        <f>SUMIFS(MitarbeiterFTE[NWD],MitarbeiterFTE[Jahr],MitarbeiterFTE[[#This Row],[Jahr]],MitarbeiterFTE[Name],MitarbeiterFTE[[#This Row],[Name]])</f>
        <v>0</v>
      </c>
      <c r="AF1096" s="15" t="str">
        <f>IF(MitarbeiterFTE[[#This Row],[HS]]="ja",2,IF(MitarbeiterFTE[[#This Row],[Tech]]="ja",1,IF(MitarbeiterFTE[[#This Row],[Sonst]]="ja",0,"input missing")))</f>
        <v>input missing</v>
      </c>
      <c r="AG1096" s="130"/>
      <c r="AH1096" s="117"/>
      <c r="AI1096" s="408"/>
      <c r="AJ1096" s="202"/>
      <c r="AK1096" s="412"/>
      <c r="AL1096" s="15" cm="1">
        <f t="array" ref="AL10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6" s="15" t="str">
        <f>IF(Table6[[#This Row],[FT/WE]]=2,"",Table6[[#This Row],[Name]]&amp;Table6[[#This Row],[Tag]])</f>
        <v/>
      </c>
      <c r="AN1096" s="117"/>
      <c r="AP1096" s="14" t="str">
        <f t="shared" si="34"/>
        <v/>
      </c>
      <c r="AQ1096" s="14" t="str">
        <f t="shared" si="35"/>
        <v/>
      </c>
    </row>
    <row r="1097" spans="1:43" ht="14.5">
      <c r="A1097" s="117"/>
      <c r="B1097" s="201"/>
      <c r="C1097" s="209"/>
      <c r="D1097" s="210"/>
      <c r="E1097" s="131"/>
      <c r="F1097" s="132"/>
      <c r="G1097" s="131"/>
      <c r="H1097" s="117"/>
      <c r="I1097" s="201"/>
      <c r="J1097" s="201"/>
      <c r="K1097" s="202"/>
      <c r="L1097" s="202"/>
      <c r="M1097" s="202"/>
      <c r="N1097" s="201"/>
      <c r="O1097" s="201"/>
      <c r="P1097" s="202"/>
      <c r="Q1097" s="202"/>
      <c r="R1097" s="207"/>
      <c r="S1097" s="204" t="e">
        <f>_xlfn.LET(
_xlpm.ausLJ,_xlfn.XLOOKUP(MitarbeiterFTE[[#This Row],[Name]]&amp;"|"&amp;MitarbeiterFTE[[#This Row],[Jahr]]&amp;"|"&amp;MitarbeiterFTE[[#This Row],[Monat]],#REF!,#REF!,"not found",0,1),
IF(_xlpm.ausLJ="not found","input missing",_xlpm.ausLJ))</f>
        <v>#REF!</v>
      </c>
      <c r="T1097" s="204" t="e">
        <f>_xlfn.LET(
_xlpm.ausLJ,_xlfn.XLOOKUP(MitarbeiterFTE[[#This Row],[Name]]&amp;"|"&amp;MitarbeiterFTE[[#This Row],[Jahr]]&amp;"|"&amp;MitarbeiterFTE[[#This Row],[Monat]],#REF!,#REF!,"not found",0,1),
IF(_xlpm.ausLJ="not found","input missing",_xlpm.ausLJ))</f>
        <v>#REF!</v>
      </c>
      <c r="U1097" s="205"/>
      <c r="V1097" s="40" t="str" cm="1">
        <f t="array" ref="V10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7" s="15" t="str">
        <f>_xlfn.LET(_xlpm.var,MitarbeiterFTE[[#This Row],[Name]]&amp;"|"&amp;MitarbeiterFTE[[#This Row],[Vorhaben]]&amp;"|"&amp;MitarbeiterFTE[[#This Row],[Monat]]&amp;"|"&amp;MitarbeiterFTE[[#This Row],[Jahr]], IF(_xlpm.var="|||","input missing",_xlpm.var))</f>
        <v>input missing</v>
      </c>
      <c r="AB1097" s="15" t="e">
        <f>_xlfn.LET(
_xlpm.start,DATE(MitarbeiterFTE[[#This Row],[Jahr]],MitarbeiterFTE[[#This Row],[Monat]],1),
_xlpm.end,EOMONTH(_xlpm.start,0),
NETWORKDAYS(_xlpm.start,_xlpm.end))</f>
        <v>#NUM!</v>
      </c>
      <c r="AC1097" s="318" t="e">
        <f>MitarbeiterFTE[[#This Row],[BWD]]-MitarbeiterFTE[[#This Row],[Sum Abwesend]]</f>
        <v>#NUM!</v>
      </c>
      <c r="AD1097" s="318">
        <f>SUMIFS(MitarbeiterFTE[BWD],MitarbeiterFTE[Jahr],MitarbeiterFTE[[#This Row],[Jahr]],MitarbeiterFTE[Name],MitarbeiterFTE[[#This Row],[Name]])</f>
        <v>0</v>
      </c>
      <c r="AE1097" s="318">
        <f>SUMIFS(MitarbeiterFTE[NWD],MitarbeiterFTE[Jahr],MitarbeiterFTE[[#This Row],[Jahr]],MitarbeiterFTE[Name],MitarbeiterFTE[[#This Row],[Name]])</f>
        <v>0</v>
      </c>
      <c r="AF1097" s="15" t="str">
        <f>IF(MitarbeiterFTE[[#This Row],[HS]]="ja",2,IF(MitarbeiterFTE[[#This Row],[Tech]]="ja",1,IF(MitarbeiterFTE[[#This Row],[Sonst]]="ja",0,"input missing")))</f>
        <v>input missing</v>
      </c>
      <c r="AG1097" s="130"/>
      <c r="AH1097" s="117"/>
      <c r="AI1097" s="408"/>
      <c r="AJ1097" s="202"/>
      <c r="AK1097" s="412"/>
      <c r="AL1097" s="15" cm="1">
        <f t="array" ref="AL10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7" s="15" t="str">
        <f>IF(Table6[[#This Row],[FT/WE]]=2,"",Table6[[#This Row],[Name]]&amp;Table6[[#This Row],[Tag]])</f>
        <v/>
      </c>
      <c r="AN1097" s="117"/>
      <c r="AP1097" s="14" t="str">
        <f t="shared" si="34"/>
        <v/>
      </c>
      <c r="AQ1097" s="14" t="str">
        <f t="shared" si="35"/>
        <v/>
      </c>
    </row>
    <row r="1098" spans="1:43" ht="14.5">
      <c r="A1098" s="117"/>
      <c r="B1098" s="201"/>
      <c r="C1098" s="209"/>
      <c r="D1098" s="210"/>
      <c r="E1098" s="131"/>
      <c r="F1098" s="132"/>
      <c r="G1098" s="131"/>
      <c r="H1098" s="117"/>
      <c r="I1098" s="201"/>
      <c r="J1098" s="201"/>
      <c r="K1098" s="202"/>
      <c r="L1098" s="202"/>
      <c r="M1098" s="202"/>
      <c r="N1098" s="201"/>
      <c r="O1098" s="201"/>
      <c r="P1098" s="202"/>
      <c r="Q1098" s="202"/>
      <c r="R1098" s="207"/>
      <c r="S1098" s="204" t="e">
        <f>_xlfn.LET(
_xlpm.ausLJ,_xlfn.XLOOKUP(MitarbeiterFTE[[#This Row],[Name]]&amp;"|"&amp;MitarbeiterFTE[[#This Row],[Jahr]]&amp;"|"&amp;MitarbeiterFTE[[#This Row],[Monat]],#REF!,#REF!,"not found",0,1),
IF(_xlpm.ausLJ="not found","input missing",_xlpm.ausLJ))</f>
        <v>#REF!</v>
      </c>
      <c r="T1098" s="204" t="e">
        <f>_xlfn.LET(
_xlpm.ausLJ,_xlfn.XLOOKUP(MitarbeiterFTE[[#This Row],[Name]]&amp;"|"&amp;MitarbeiterFTE[[#This Row],[Jahr]]&amp;"|"&amp;MitarbeiterFTE[[#This Row],[Monat]],#REF!,#REF!,"not found",0,1),
IF(_xlpm.ausLJ="not found","input missing",_xlpm.ausLJ))</f>
        <v>#REF!</v>
      </c>
      <c r="U1098" s="205"/>
      <c r="V1098" s="40" t="str" cm="1">
        <f t="array" ref="V10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8" s="15" t="str">
        <f>_xlfn.LET(_xlpm.var,MitarbeiterFTE[[#This Row],[Name]]&amp;"|"&amp;MitarbeiterFTE[[#This Row],[Vorhaben]]&amp;"|"&amp;MitarbeiterFTE[[#This Row],[Monat]]&amp;"|"&amp;MitarbeiterFTE[[#This Row],[Jahr]], IF(_xlpm.var="|||","input missing",_xlpm.var))</f>
        <v>input missing</v>
      </c>
      <c r="AB1098" s="15" t="e">
        <f>_xlfn.LET(
_xlpm.start,DATE(MitarbeiterFTE[[#This Row],[Jahr]],MitarbeiterFTE[[#This Row],[Monat]],1),
_xlpm.end,EOMONTH(_xlpm.start,0),
NETWORKDAYS(_xlpm.start,_xlpm.end))</f>
        <v>#NUM!</v>
      </c>
      <c r="AC1098" s="318" t="e">
        <f>MitarbeiterFTE[[#This Row],[BWD]]-MitarbeiterFTE[[#This Row],[Sum Abwesend]]</f>
        <v>#NUM!</v>
      </c>
      <c r="AD1098" s="318">
        <f>SUMIFS(MitarbeiterFTE[BWD],MitarbeiterFTE[Jahr],MitarbeiterFTE[[#This Row],[Jahr]],MitarbeiterFTE[Name],MitarbeiterFTE[[#This Row],[Name]])</f>
        <v>0</v>
      </c>
      <c r="AE1098" s="318">
        <f>SUMIFS(MitarbeiterFTE[NWD],MitarbeiterFTE[Jahr],MitarbeiterFTE[[#This Row],[Jahr]],MitarbeiterFTE[Name],MitarbeiterFTE[[#This Row],[Name]])</f>
        <v>0</v>
      </c>
      <c r="AF1098" s="15" t="str">
        <f>IF(MitarbeiterFTE[[#This Row],[HS]]="ja",2,IF(MitarbeiterFTE[[#This Row],[Tech]]="ja",1,IF(MitarbeiterFTE[[#This Row],[Sonst]]="ja",0,"input missing")))</f>
        <v>input missing</v>
      </c>
      <c r="AG1098" s="130"/>
      <c r="AH1098" s="117"/>
      <c r="AI1098" s="408"/>
      <c r="AJ1098" s="202"/>
      <c r="AK1098" s="412"/>
      <c r="AL1098" s="15" cm="1">
        <f t="array" ref="AL10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8" s="15" t="str">
        <f>IF(Table6[[#This Row],[FT/WE]]=2,"",Table6[[#This Row],[Name]]&amp;Table6[[#This Row],[Tag]])</f>
        <v/>
      </c>
      <c r="AN1098" s="117"/>
      <c r="AP1098" s="14" t="str">
        <f t="shared" si="34"/>
        <v/>
      </c>
      <c r="AQ1098" s="14" t="str">
        <f t="shared" si="35"/>
        <v/>
      </c>
    </row>
    <row r="1099" spans="1:43" ht="14.5">
      <c r="A1099" s="117"/>
      <c r="B1099" s="201"/>
      <c r="C1099" s="209"/>
      <c r="D1099" s="210"/>
      <c r="E1099" s="131"/>
      <c r="F1099" s="132"/>
      <c r="G1099" s="131"/>
      <c r="H1099" s="117"/>
      <c r="I1099" s="201"/>
      <c r="J1099" s="201"/>
      <c r="K1099" s="202"/>
      <c r="L1099" s="202"/>
      <c r="M1099" s="202"/>
      <c r="N1099" s="201"/>
      <c r="O1099" s="201"/>
      <c r="P1099" s="202"/>
      <c r="Q1099" s="202"/>
      <c r="R1099" s="207"/>
      <c r="S1099" s="204" t="e">
        <f>_xlfn.LET(
_xlpm.ausLJ,_xlfn.XLOOKUP(MitarbeiterFTE[[#This Row],[Name]]&amp;"|"&amp;MitarbeiterFTE[[#This Row],[Jahr]]&amp;"|"&amp;MitarbeiterFTE[[#This Row],[Monat]],#REF!,#REF!,"not found",0,1),
IF(_xlpm.ausLJ="not found","input missing",_xlpm.ausLJ))</f>
        <v>#REF!</v>
      </c>
      <c r="T1099" s="204" t="e">
        <f>_xlfn.LET(
_xlpm.ausLJ,_xlfn.XLOOKUP(MitarbeiterFTE[[#This Row],[Name]]&amp;"|"&amp;MitarbeiterFTE[[#This Row],[Jahr]]&amp;"|"&amp;MitarbeiterFTE[[#This Row],[Monat]],#REF!,#REF!,"not found",0,1),
IF(_xlpm.ausLJ="not found","input missing",_xlpm.ausLJ))</f>
        <v>#REF!</v>
      </c>
      <c r="U1099" s="205"/>
      <c r="V1099" s="40" t="str" cm="1">
        <f t="array" ref="V10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0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0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0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0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099" s="15" t="str">
        <f>_xlfn.LET(_xlpm.var,MitarbeiterFTE[[#This Row],[Name]]&amp;"|"&amp;MitarbeiterFTE[[#This Row],[Vorhaben]]&amp;"|"&amp;MitarbeiterFTE[[#This Row],[Monat]]&amp;"|"&amp;MitarbeiterFTE[[#This Row],[Jahr]], IF(_xlpm.var="|||","input missing",_xlpm.var))</f>
        <v>input missing</v>
      </c>
      <c r="AB1099" s="15" t="e">
        <f>_xlfn.LET(
_xlpm.start,DATE(MitarbeiterFTE[[#This Row],[Jahr]],MitarbeiterFTE[[#This Row],[Monat]],1),
_xlpm.end,EOMONTH(_xlpm.start,0),
NETWORKDAYS(_xlpm.start,_xlpm.end))</f>
        <v>#NUM!</v>
      </c>
      <c r="AC1099" s="318" t="e">
        <f>MitarbeiterFTE[[#This Row],[BWD]]-MitarbeiterFTE[[#This Row],[Sum Abwesend]]</f>
        <v>#NUM!</v>
      </c>
      <c r="AD1099" s="318">
        <f>SUMIFS(MitarbeiterFTE[BWD],MitarbeiterFTE[Jahr],MitarbeiterFTE[[#This Row],[Jahr]],MitarbeiterFTE[Name],MitarbeiterFTE[[#This Row],[Name]])</f>
        <v>0</v>
      </c>
      <c r="AE1099" s="318">
        <f>SUMIFS(MitarbeiterFTE[NWD],MitarbeiterFTE[Jahr],MitarbeiterFTE[[#This Row],[Jahr]],MitarbeiterFTE[Name],MitarbeiterFTE[[#This Row],[Name]])</f>
        <v>0</v>
      </c>
      <c r="AF1099" s="15" t="str">
        <f>IF(MitarbeiterFTE[[#This Row],[HS]]="ja",2,IF(MitarbeiterFTE[[#This Row],[Tech]]="ja",1,IF(MitarbeiterFTE[[#This Row],[Sonst]]="ja",0,"input missing")))</f>
        <v>input missing</v>
      </c>
      <c r="AG1099" s="130"/>
      <c r="AH1099" s="117"/>
      <c r="AI1099" s="408"/>
      <c r="AJ1099" s="202"/>
      <c r="AK1099" s="412"/>
      <c r="AL1099" s="15" cm="1">
        <f t="array" ref="AL10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099" s="15" t="str">
        <f>IF(Table6[[#This Row],[FT/WE]]=2,"",Table6[[#This Row],[Name]]&amp;Table6[[#This Row],[Tag]])</f>
        <v/>
      </c>
      <c r="AN1099" s="117"/>
      <c r="AP1099" s="14" t="str">
        <f t="shared" si="34"/>
        <v/>
      </c>
      <c r="AQ1099" s="14" t="str">
        <f t="shared" si="35"/>
        <v/>
      </c>
    </row>
    <row r="1100" spans="1:43" ht="14.5">
      <c r="A1100" s="117"/>
      <c r="B1100" s="201"/>
      <c r="C1100" s="209"/>
      <c r="D1100" s="210"/>
      <c r="E1100" s="131"/>
      <c r="F1100" s="132"/>
      <c r="G1100" s="131"/>
      <c r="H1100" s="117"/>
      <c r="I1100" s="201"/>
      <c r="J1100" s="201"/>
      <c r="K1100" s="202"/>
      <c r="L1100" s="202"/>
      <c r="M1100" s="202"/>
      <c r="N1100" s="201"/>
      <c r="O1100" s="201"/>
      <c r="P1100" s="202"/>
      <c r="Q1100" s="202"/>
      <c r="R1100" s="207"/>
      <c r="S1100" s="204" t="e">
        <f>_xlfn.LET(
_xlpm.ausLJ,_xlfn.XLOOKUP(MitarbeiterFTE[[#This Row],[Name]]&amp;"|"&amp;MitarbeiterFTE[[#This Row],[Jahr]]&amp;"|"&amp;MitarbeiterFTE[[#This Row],[Monat]],#REF!,#REF!,"not found",0,1),
IF(_xlpm.ausLJ="not found","input missing",_xlpm.ausLJ))</f>
        <v>#REF!</v>
      </c>
      <c r="T1100" s="204" t="e">
        <f>_xlfn.LET(
_xlpm.ausLJ,_xlfn.XLOOKUP(MitarbeiterFTE[[#This Row],[Name]]&amp;"|"&amp;MitarbeiterFTE[[#This Row],[Jahr]]&amp;"|"&amp;MitarbeiterFTE[[#This Row],[Monat]],#REF!,#REF!,"not found",0,1),
IF(_xlpm.ausLJ="not found","input missing",_xlpm.ausLJ))</f>
        <v>#REF!</v>
      </c>
      <c r="U1100" s="205"/>
      <c r="V1100" s="40" t="str" cm="1">
        <f t="array" ref="V11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0" s="15" t="str">
        <f>_xlfn.LET(_xlpm.var,MitarbeiterFTE[[#This Row],[Name]]&amp;"|"&amp;MitarbeiterFTE[[#This Row],[Vorhaben]]&amp;"|"&amp;MitarbeiterFTE[[#This Row],[Monat]]&amp;"|"&amp;MitarbeiterFTE[[#This Row],[Jahr]], IF(_xlpm.var="|||","input missing",_xlpm.var))</f>
        <v>input missing</v>
      </c>
      <c r="AB1100" s="15" t="e">
        <f>_xlfn.LET(
_xlpm.start,DATE(MitarbeiterFTE[[#This Row],[Jahr]],MitarbeiterFTE[[#This Row],[Monat]],1),
_xlpm.end,EOMONTH(_xlpm.start,0),
NETWORKDAYS(_xlpm.start,_xlpm.end))</f>
        <v>#NUM!</v>
      </c>
      <c r="AC1100" s="318" t="e">
        <f>MitarbeiterFTE[[#This Row],[BWD]]-MitarbeiterFTE[[#This Row],[Sum Abwesend]]</f>
        <v>#NUM!</v>
      </c>
      <c r="AD1100" s="318">
        <f>SUMIFS(MitarbeiterFTE[BWD],MitarbeiterFTE[Jahr],MitarbeiterFTE[[#This Row],[Jahr]],MitarbeiterFTE[Name],MitarbeiterFTE[[#This Row],[Name]])</f>
        <v>0</v>
      </c>
      <c r="AE1100" s="318">
        <f>SUMIFS(MitarbeiterFTE[NWD],MitarbeiterFTE[Jahr],MitarbeiterFTE[[#This Row],[Jahr]],MitarbeiterFTE[Name],MitarbeiterFTE[[#This Row],[Name]])</f>
        <v>0</v>
      </c>
      <c r="AF1100" s="15" t="str">
        <f>IF(MitarbeiterFTE[[#This Row],[HS]]="ja",2,IF(MitarbeiterFTE[[#This Row],[Tech]]="ja",1,IF(MitarbeiterFTE[[#This Row],[Sonst]]="ja",0,"input missing")))</f>
        <v>input missing</v>
      </c>
      <c r="AG1100" s="130"/>
      <c r="AH1100" s="117"/>
      <c r="AI1100" s="408"/>
      <c r="AJ1100" s="202"/>
      <c r="AK1100" s="412"/>
      <c r="AL1100" s="15" cm="1">
        <f t="array" ref="AL11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0" s="15" t="str">
        <f>IF(Table6[[#This Row],[FT/WE]]=2,"",Table6[[#This Row],[Name]]&amp;Table6[[#This Row],[Tag]])</f>
        <v/>
      </c>
      <c r="AN1100" s="117"/>
      <c r="AP1100" s="14" t="str">
        <f t="shared" si="34"/>
        <v/>
      </c>
      <c r="AQ1100" s="14" t="str">
        <f t="shared" si="35"/>
        <v/>
      </c>
    </row>
    <row r="1101" spans="1:43" ht="14.5">
      <c r="A1101" s="117"/>
      <c r="B1101" s="201"/>
      <c r="C1101" s="209"/>
      <c r="D1101" s="210"/>
      <c r="E1101" s="131"/>
      <c r="F1101" s="132"/>
      <c r="G1101" s="131"/>
      <c r="H1101" s="117"/>
      <c r="I1101" s="201"/>
      <c r="J1101" s="201"/>
      <c r="K1101" s="202"/>
      <c r="L1101" s="202"/>
      <c r="M1101" s="202"/>
      <c r="N1101" s="201"/>
      <c r="O1101" s="201"/>
      <c r="P1101" s="202"/>
      <c r="Q1101" s="202"/>
      <c r="R1101" s="207"/>
      <c r="S1101" s="204" t="e">
        <f>_xlfn.LET(
_xlpm.ausLJ,_xlfn.XLOOKUP(MitarbeiterFTE[[#This Row],[Name]]&amp;"|"&amp;MitarbeiterFTE[[#This Row],[Jahr]]&amp;"|"&amp;MitarbeiterFTE[[#This Row],[Monat]],#REF!,#REF!,"not found",0,1),
IF(_xlpm.ausLJ="not found","input missing",_xlpm.ausLJ))</f>
        <v>#REF!</v>
      </c>
      <c r="T1101" s="204" t="e">
        <f>_xlfn.LET(
_xlpm.ausLJ,_xlfn.XLOOKUP(MitarbeiterFTE[[#This Row],[Name]]&amp;"|"&amp;MitarbeiterFTE[[#This Row],[Jahr]]&amp;"|"&amp;MitarbeiterFTE[[#This Row],[Monat]],#REF!,#REF!,"not found",0,1),
IF(_xlpm.ausLJ="not found","input missing",_xlpm.ausLJ))</f>
        <v>#REF!</v>
      </c>
      <c r="U1101" s="205"/>
      <c r="V1101" s="40" t="str" cm="1">
        <f t="array" ref="V11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1" s="15" t="str">
        <f>_xlfn.LET(_xlpm.var,MitarbeiterFTE[[#This Row],[Name]]&amp;"|"&amp;MitarbeiterFTE[[#This Row],[Vorhaben]]&amp;"|"&amp;MitarbeiterFTE[[#This Row],[Monat]]&amp;"|"&amp;MitarbeiterFTE[[#This Row],[Jahr]], IF(_xlpm.var="|||","input missing",_xlpm.var))</f>
        <v>input missing</v>
      </c>
      <c r="AB1101" s="15" t="e">
        <f>_xlfn.LET(
_xlpm.start,DATE(MitarbeiterFTE[[#This Row],[Jahr]],MitarbeiterFTE[[#This Row],[Monat]],1),
_xlpm.end,EOMONTH(_xlpm.start,0),
NETWORKDAYS(_xlpm.start,_xlpm.end))</f>
        <v>#NUM!</v>
      </c>
      <c r="AC1101" s="318" t="e">
        <f>MitarbeiterFTE[[#This Row],[BWD]]-MitarbeiterFTE[[#This Row],[Sum Abwesend]]</f>
        <v>#NUM!</v>
      </c>
      <c r="AD1101" s="318">
        <f>SUMIFS(MitarbeiterFTE[BWD],MitarbeiterFTE[Jahr],MitarbeiterFTE[[#This Row],[Jahr]],MitarbeiterFTE[Name],MitarbeiterFTE[[#This Row],[Name]])</f>
        <v>0</v>
      </c>
      <c r="AE1101" s="318">
        <f>SUMIFS(MitarbeiterFTE[NWD],MitarbeiterFTE[Jahr],MitarbeiterFTE[[#This Row],[Jahr]],MitarbeiterFTE[Name],MitarbeiterFTE[[#This Row],[Name]])</f>
        <v>0</v>
      </c>
      <c r="AF1101" s="15" t="str">
        <f>IF(MitarbeiterFTE[[#This Row],[HS]]="ja",2,IF(MitarbeiterFTE[[#This Row],[Tech]]="ja",1,IF(MitarbeiterFTE[[#This Row],[Sonst]]="ja",0,"input missing")))</f>
        <v>input missing</v>
      </c>
      <c r="AG1101" s="130"/>
      <c r="AH1101" s="117"/>
      <c r="AI1101" s="408"/>
      <c r="AJ1101" s="202"/>
      <c r="AK1101" s="412"/>
      <c r="AL1101" s="15" cm="1">
        <f t="array" ref="AL11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1" s="15" t="str">
        <f>IF(Table6[[#This Row],[FT/WE]]=2,"",Table6[[#This Row],[Name]]&amp;Table6[[#This Row],[Tag]])</f>
        <v/>
      </c>
      <c r="AN1101" s="117"/>
      <c r="AP1101" s="14" t="str">
        <f t="shared" ref="AP1101:AP1164" si="36">IF(AO1101&amp;"1"&lt;&gt;"1",RIGHT(AO1101,4),"")</f>
        <v/>
      </c>
      <c r="AQ1101" s="14" t="str">
        <f t="shared" ref="AQ1101:AQ1164" si="37">IF(AO1101&amp;"1"="1","",LEFT(AO1101,LEN(AO1101)-5))</f>
        <v/>
      </c>
    </row>
    <row r="1102" spans="1:43" ht="14.5">
      <c r="A1102" s="117"/>
      <c r="B1102" s="201"/>
      <c r="C1102" s="209"/>
      <c r="D1102" s="210"/>
      <c r="E1102" s="131"/>
      <c r="F1102" s="132"/>
      <c r="G1102" s="131"/>
      <c r="H1102" s="117"/>
      <c r="I1102" s="201"/>
      <c r="J1102" s="201"/>
      <c r="K1102" s="202"/>
      <c r="L1102" s="202"/>
      <c r="M1102" s="202"/>
      <c r="N1102" s="201"/>
      <c r="O1102" s="201"/>
      <c r="P1102" s="202"/>
      <c r="Q1102" s="202"/>
      <c r="R1102" s="207"/>
      <c r="S1102" s="204" t="e">
        <f>_xlfn.LET(
_xlpm.ausLJ,_xlfn.XLOOKUP(MitarbeiterFTE[[#This Row],[Name]]&amp;"|"&amp;MitarbeiterFTE[[#This Row],[Jahr]]&amp;"|"&amp;MitarbeiterFTE[[#This Row],[Monat]],#REF!,#REF!,"not found",0,1),
IF(_xlpm.ausLJ="not found","input missing",_xlpm.ausLJ))</f>
        <v>#REF!</v>
      </c>
      <c r="T1102" s="204" t="e">
        <f>_xlfn.LET(
_xlpm.ausLJ,_xlfn.XLOOKUP(MitarbeiterFTE[[#This Row],[Name]]&amp;"|"&amp;MitarbeiterFTE[[#This Row],[Jahr]]&amp;"|"&amp;MitarbeiterFTE[[#This Row],[Monat]],#REF!,#REF!,"not found",0,1),
IF(_xlpm.ausLJ="not found","input missing",_xlpm.ausLJ))</f>
        <v>#REF!</v>
      </c>
      <c r="U1102" s="205"/>
      <c r="V1102" s="40" t="str" cm="1">
        <f t="array" ref="V11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2" s="15" t="str">
        <f>_xlfn.LET(_xlpm.var,MitarbeiterFTE[[#This Row],[Name]]&amp;"|"&amp;MitarbeiterFTE[[#This Row],[Vorhaben]]&amp;"|"&amp;MitarbeiterFTE[[#This Row],[Monat]]&amp;"|"&amp;MitarbeiterFTE[[#This Row],[Jahr]], IF(_xlpm.var="|||","input missing",_xlpm.var))</f>
        <v>input missing</v>
      </c>
      <c r="AB1102" s="15" t="e">
        <f>_xlfn.LET(
_xlpm.start,DATE(MitarbeiterFTE[[#This Row],[Jahr]],MitarbeiterFTE[[#This Row],[Monat]],1),
_xlpm.end,EOMONTH(_xlpm.start,0),
NETWORKDAYS(_xlpm.start,_xlpm.end))</f>
        <v>#NUM!</v>
      </c>
      <c r="AC1102" s="318" t="e">
        <f>MitarbeiterFTE[[#This Row],[BWD]]-MitarbeiterFTE[[#This Row],[Sum Abwesend]]</f>
        <v>#NUM!</v>
      </c>
      <c r="AD1102" s="318">
        <f>SUMIFS(MitarbeiterFTE[BWD],MitarbeiterFTE[Jahr],MitarbeiterFTE[[#This Row],[Jahr]],MitarbeiterFTE[Name],MitarbeiterFTE[[#This Row],[Name]])</f>
        <v>0</v>
      </c>
      <c r="AE1102" s="318">
        <f>SUMIFS(MitarbeiterFTE[NWD],MitarbeiterFTE[Jahr],MitarbeiterFTE[[#This Row],[Jahr]],MitarbeiterFTE[Name],MitarbeiterFTE[[#This Row],[Name]])</f>
        <v>0</v>
      </c>
      <c r="AF1102" s="15" t="str">
        <f>IF(MitarbeiterFTE[[#This Row],[HS]]="ja",2,IF(MitarbeiterFTE[[#This Row],[Tech]]="ja",1,IF(MitarbeiterFTE[[#This Row],[Sonst]]="ja",0,"input missing")))</f>
        <v>input missing</v>
      </c>
      <c r="AG1102" s="130"/>
      <c r="AH1102" s="117"/>
      <c r="AI1102" s="408"/>
      <c r="AJ1102" s="202"/>
      <c r="AK1102" s="412"/>
      <c r="AL1102" s="15" cm="1">
        <f t="array" ref="AL11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2" s="15" t="str">
        <f>IF(Table6[[#This Row],[FT/WE]]=2,"",Table6[[#This Row],[Name]]&amp;Table6[[#This Row],[Tag]])</f>
        <v/>
      </c>
      <c r="AN1102" s="117"/>
      <c r="AP1102" s="14" t="str">
        <f t="shared" si="36"/>
        <v/>
      </c>
      <c r="AQ1102" s="14" t="str">
        <f t="shared" si="37"/>
        <v/>
      </c>
    </row>
    <row r="1103" spans="1:43" ht="14.5">
      <c r="A1103" s="117"/>
      <c r="B1103" s="201"/>
      <c r="C1103" s="209"/>
      <c r="D1103" s="210"/>
      <c r="E1103" s="131"/>
      <c r="F1103" s="132"/>
      <c r="G1103" s="131"/>
      <c r="H1103" s="117"/>
      <c r="I1103" s="201"/>
      <c r="J1103" s="201"/>
      <c r="K1103" s="202"/>
      <c r="L1103" s="202"/>
      <c r="M1103" s="202"/>
      <c r="N1103" s="201"/>
      <c r="O1103" s="201"/>
      <c r="P1103" s="202"/>
      <c r="Q1103" s="202"/>
      <c r="R1103" s="207"/>
      <c r="S1103" s="204" t="e">
        <f>_xlfn.LET(
_xlpm.ausLJ,_xlfn.XLOOKUP(MitarbeiterFTE[[#This Row],[Name]]&amp;"|"&amp;MitarbeiterFTE[[#This Row],[Jahr]]&amp;"|"&amp;MitarbeiterFTE[[#This Row],[Monat]],#REF!,#REF!,"not found",0,1),
IF(_xlpm.ausLJ="not found","input missing",_xlpm.ausLJ))</f>
        <v>#REF!</v>
      </c>
      <c r="T1103" s="204" t="e">
        <f>_xlfn.LET(
_xlpm.ausLJ,_xlfn.XLOOKUP(MitarbeiterFTE[[#This Row],[Name]]&amp;"|"&amp;MitarbeiterFTE[[#This Row],[Jahr]]&amp;"|"&amp;MitarbeiterFTE[[#This Row],[Monat]],#REF!,#REF!,"not found",0,1),
IF(_xlpm.ausLJ="not found","input missing",_xlpm.ausLJ))</f>
        <v>#REF!</v>
      </c>
      <c r="U1103" s="205"/>
      <c r="V1103" s="40" t="str" cm="1">
        <f t="array" ref="V11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3" s="15" t="str">
        <f>_xlfn.LET(_xlpm.var,MitarbeiterFTE[[#This Row],[Name]]&amp;"|"&amp;MitarbeiterFTE[[#This Row],[Vorhaben]]&amp;"|"&amp;MitarbeiterFTE[[#This Row],[Monat]]&amp;"|"&amp;MitarbeiterFTE[[#This Row],[Jahr]], IF(_xlpm.var="|||","input missing",_xlpm.var))</f>
        <v>input missing</v>
      </c>
      <c r="AB1103" s="15" t="e">
        <f>_xlfn.LET(
_xlpm.start,DATE(MitarbeiterFTE[[#This Row],[Jahr]],MitarbeiterFTE[[#This Row],[Monat]],1),
_xlpm.end,EOMONTH(_xlpm.start,0),
NETWORKDAYS(_xlpm.start,_xlpm.end))</f>
        <v>#NUM!</v>
      </c>
      <c r="AC1103" s="318" t="e">
        <f>MitarbeiterFTE[[#This Row],[BWD]]-MitarbeiterFTE[[#This Row],[Sum Abwesend]]</f>
        <v>#NUM!</v>
      </c>
      <c r="AD1103" s="318">
        <f>SUMIFS(MitarbeiterFTE[BWD],MitarbeiterFTE[Jahr],MitarbeiterFTE[[#This Row],[Jahr]],MitarbeiterFTE[Name],MitarbeiterFTE[[#This Row],[Name]])</f>
        <v>0</v>
      </c>
      <c r="AE1103" s="318">
        <f>SUMIFS(MitarbeiterFTE[NWD],MitarbeiterFTE[Jahr],MitarbeiterFTE[[#This Row],[Jahr]],MitarbeiterFTE[Name],MitarbeiterFTE[[#This Row],[Name]])</f>
        <v>0</v>
      </c>
      <c r="AF1103" s="15" t="str">
        <f>IF(MitarbeiterFTE[[#This Row],[HS]]="ja",2,IF(MitarbeiterFTE[[#This Row],[Tech]]="ja",1,IF(MitarbeiterFTE[[#This Row],[Sonst]]="ja",0,"input missing")))</f>
        <v>input missing</v>
      </c>
      <c r="AG1103" s="130"/>
      <c r="AH1103" s="117"/>
      <c r="AI1103" s="408"/>
      <c r="AJ1103" s="202"/>
      <c r="AK1103" s="412"/>
      <c r="AL1103" s="15" cm="1">
        <f t="array" ref="AL11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3" s="15" t="str">
        <f>IF(Table6[[#This Row],[FT/WE]]=2,"",Table6[[#This Row],[Name]]&amp;Table6[[#This Row],[Tag]])</f>
        <v/>
      </c>
      <c r="AN1103" s="117"/>
      <c r="AP1103" s="14" t="str">
        <f t="shared" si="36"/>
        <v/>
      </c>
      <c r="AQ1103" s="14" t="str">
        <f t="shared" si="37"/>
        <v/>
      </c>
    </row>
    <row r="1104" spans="1:43" ht="14.5">
      <c r="A1104" s="117"/>
      <c r="B1104" s="201"/>
      <c r="C1104" s="209"/>
      <c r="D1104" s="210"/>
      <c r="E1104" s="131"/>
      <c r="F1104" s="132"/>
      <c r="G1104" s="131"/>
      <c r="H1104" s="117"/>
      <c r="I1104" s="201"/>
      <c r="J1104" s="201"/>
      <c r="K1104" s="202"/>
      <c r="L1104" s="202"/>
      <c r="M1104" s="202"/>
      <c r="N1104" s="201"/>
      <c r="O1104" s="201"/>
      <c r="P1104" s="202"/>
      <c r="Q1104" s="202"/>
      <c r="R1104" s="207"/>
      <c r="S1104" s="204" t="e">
        <f>_xlfn.LET(
_xlpm.ausLJ,_xlfn.XLOOKUP(MitarbeiterFTE[[#This Row],[Name]]&amp;"|"&amp;MitarbeiterFTE[[#This Row],[Jahr]]&amp;"|"&amp;MitarbeiterFTE[[#This Row],[Monat]],#REF!,#REF!,"not found",0,1),
IF(_xlpm.ausLJ="not found","input missing",_xlpm.ausLJ))</f>
        <v>#REF!</v>
      </c>
      <c r="T1104" s="204" t="e">
        <f>_xlfn.LET(
_xlpm.ausLJ,_xlfn.XLOOKUP(MitarbeiterFTE[[#This Row],[Name]]&amp;"|"&amp;MitarbeiterFTE[[#This Row],[Jahr]]&amp;"|"&amp;MitarbeiterFTE[[#This Row],[Monat]],#REF!,#REF!,"not found",0,1),
IF(_xlpm.ausLJ="not found","input missing",_xlpm.ausLJ))</f>
        <v>#REF!</v>
      </c>
      <c r="U1104" s="205"/>
      <c r="V1104" s="40" t="str" cm="1">
        <f t="array" ref="V11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4" s="15" t="str">
        <f>_xlfn.LET(_xlpm.var,MitarbeiterFTE[[#This Row],[Name]]&amp;"|"&amp;MitarbeiterFTE[[#This Row],[Vorhaben]]&amp;"|"&amp;MitarbeiterFTE[[#This Row],[Monat]]&amp;"|"&amp;MitarbeiterFTE[[#This Row],[Jahr]], IF(_xlpm.var="|||","input missing",_xlpm.var))</f>
        <v>input missing</v>
      </c>
      <c r="AB1104" s="15" t="e">
        <f>_xlfn.LET(
_xlpm.start,DATE(MitarbeiterFTE[[#This Row],[Jahr]],MitarbeiterFTE[[#This Row],[Monat]],1),
_xlpm.end,EOMONTH(_xlpm.start,0),
NETWORKDAYS(_xlpm.start,_xlpm.end))</f>
        <v>#NUM!</v>
      </c>
      <c r="AC1104" s="318" t="e">
        <f>MitarbeiterFTE[[#This Row],[BWD]]-MitarbeiterFTE[[#This Row],[Sum Abwesend]]</f>
        <v>#NUM!</v>
      </c>
      <c r="AD1104" s="318">
        <f>SUMIFS(MitarbeiterFTE[BWD],MitarbeiterFTE[Jahr],MitarbeiterFTE[[#This Row],[Jahr]],MitarbeiterFTE[Name],MitarbeiterFTE[[#This Row],[Name]])</f>
        <v>0</v>
      </c>
      <c r="AE1104" s="318">
        <f>SUMIFS(MitarbeiterFTE[NWD],MitarbeiterFTE[Jahr],MitarbeiterFTE[[#This Row],[Jahr]],MitarbeiterFTE[Name],MitarbeiterFTE[[#This Row],[Name]])</f>
        <v>0</v>
      </c>
      <c r="AF1104" s="15" t="str">
        <f>IF(MitarbeiterFTE[[#This Row],[HS]]="ja",2,IF(MitarbeiterFTE[[#This Row],[Tech]]="ja",1,IF(MitarbeiterFTE[[#This Row],[Sonst]]="ja",0,"input missing")))</f>
        <v>input missing</v>
      </c>
      <c r="AG1104" s="130"/>
      <c r="AH1104" s="117"/>
      <c r="AI1104" s="408"/>
      <c r="AJ1104" s="202"/>
      <c r="AK1104" s="412"/>
      <c r="AL1104" s="15" cm="1">
        <f t="array" ref="AL11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4" s="15" t="str">
        <f>IF(Table6[[#This Row],[FT/WE]]=2,"",Table6[[#This Row],[Name]]&amp;Table6[[#This Row],[Tag]])</f>
        <v/>
      </c>
      <c r="AN1104" s="117"/>
      <c r="AP1104" s="14" t="str">
        <f t="shared" si="36"/>
        <v/>
      </c>
      <c r="AQ1104" s="14" t="str">
        <f t="shared" si="37"/>
        <v/>
      </c>
    </row>
    <row r="1105" spans="1:43" ht="14.5">
      <c r="A1105" s="117"/>
      <c r="B1105" s="201"/>
      <c r="C1105" s="209"/>
      <c r="D1105" s="210"/>
      <c r="E1105" s="131"/>
      <c r="F1105" s="132"/>
      <c r="G1105" s="131"/>
      <c r="H1105" s="117"/>
      <c r="I1105" s="201"/>
      <c r="J1105" s="201"/>
      <c r="K1105" s="202"/>
      <c r="L1105" s="202"/>
      <c r="M1105" s="202"/>
      <c r="N1105" s="201"/>
      <c r="O1105" s="201"/>
      <c r="P1105" s="202"/>
      <c r="Q1105" s="202"/>
      <c r="R1105" s="207"/>
      <c r="S1105" s="204" t="e">
        <f>_xlfn.LET(
_xlpm.ausLJ,_xlfn.XLOOKUP(MitarbeiterFTE[[#This Row],[Name]]&amp;"|"&amp;MitarbeiterFTE[[#This Row],[Jahr]]&amp;"|"&amp;MitarbeiterFTE[[#This Row],[Monat]],#REF!,#REF!,"not found",0,1),
IF(_xlpm.ausLJ="not found","input missing",_xlpm.ausLJ))</f>
        <v>#REF!</v>
      </c>
      <c r="T1105" s="204" t="e">
        <f>_xlfn.LET(
_xlpm.ausLJ,_xlfn.XLOOKUP(MitarbeiterFTE[[#This Row],[Name]]&amp;"|"&amp;MitarbeiterFTE[[#This Row],[Jahr]]&amp;"|"&amp;MitarbeiterFTE[[#This Row],[Monat]],#REF!,#REF!,"not found",0,1),
IF(_xlpm.ausLJ="not found","input missing",_xlpm.ausLJ))</f>
        <v>#REF!</v>
      </c>
      <c r="U1105" s="205"/>
      <c r="V1105" s="40" t="str" cm="1">
        <f t="array" ref="V11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5" s="15" t="str">
        <f>_xlfn.LET(_xlpm.var,MitarbeiterFTE[[#This Row],[Name]]&amp;"|"&amp;MitarbeiterFTE[[#This Row],[Vorhaben]]&amp;"|"&amp;MitarbeiterFTE[[#This Row],[Monat]]&amp;"|"&amp;MitarbeiterFTE[[#This Row],[Jahr]], IF(_xlpm.var="|||","input missing",_xlpm.var))</f>
        <v>input missing</v>
      </c>
      <c r="AB1105" s="15" t="e">
        <f>_xlfn.LET(
_xlpm.start,DATE(MitarbeiterFTE[[#This Row],[Jahr]],MitarbeiterFTE[[#This Row],[Monat]],1),
_xlpm.end,EOMONTH(_xlpm.start,0),
NETWORKDAYS(_xlpm.start,_xlpm.end))</f>
        <v>#NUM!</v>
      </c>
      <c r="AC1105" s="318" t="e">
        <f>MitarbeiterFTE[[#This Row],[BWD]]-MitarbeiterFTE[[#This Row],[Sum Abwesend]]</f>
        <v>#NUM!</v>
      </c>
      <c r="AD1105" s="318">
        <f>SUMIFS(MitarbeiterFTE[BWD],MitarbeiterFTE[Jahr],MitarbeiterFTE[[#This Row],[Jahr]],MitarbeiterFTE[Name],MitarbeiterFTE[[#This Row],[Name]])</f>
        <v>0</v>
      </c>
      <c r="AE1105" s="318">
        <f>SUMIFS(MitarbeiterFTE[NWD],MitarbeiterFTE[Jahr],MitarbeiterFTE[[#This Row],[Jahr]],MitarbeiterFTE[Name],MitarbeiterFTE[[#This Row],[Name]])</f>
        <v>0</v>
      </c>
      <c r="AF1105" s="15" t="str">
        <f>IF(MitarbeiterFTE[[#This Row],[HS]]="ja",2,IF(MitarbeiterFTE[[#This Row],[Tech]]="ja",1,IF(MitarbeiterFTE[[#This Row],[Sonst]]="ja",0,"input missing")))</f>
        <v>input missing</v>
      </c>
      <c r="AG1105" s="130"/>
      <c r="AH1105" s="117"/>
      <c r="AI1105" s="408"/>
      <c r="AJ1105" s="202"/>
      <c r="AK1105" s="412"/>
      <c r="AL1105" s="15" cm="1">
        <f t="array" ref="AL11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5" s="15" t="str">
        <f>IF(Table6[[#This Row],[FT/WE]]=2,"",Table6[[#This Row],[Name]]&amp;Table6[[#This Row],[Tag]])</f>
        <v/>
      </c>
      <c r="AN1105" s="117"/>
      <c r="AP1105" s="14" t="str">
        <f t="shared" si="36"/>
        <v/>
      </c>
      <c r="AQ1105" s="14" t="str">
        <f t="shared" si="37"/>
        <v/>
      </c>
    </row>
    <row r="1106" spans="1:43" ht="14.5">
      <c r="A1106" s="117"/>
      <c r="B1106" s="201"/>
      <c r="C1106" s="209"/>
      <c r="D1106" s="210"/>
      <c r="E1106" s="131"/>
      <c r="F1106" s="132"/>
      <c r="G1106" s="131"/>
      <c r="H1106" s="117"/>
      <c r="I1106" s="201"/>
      <c r="J1106" s="201"/>
      <c r="K1106" s="202"/>
      <c r="L1106" s="202"/>
      <c r="M1106" s="202"/>
      <c r="N1106" s="201"/>
      <c r="O1106" s="201"/>
      <c r="P1106" s="202"/>
      <c r="Q1106" s="202"/>
      <c r="R1106" s="207"/>
      <c r="S1106" s="204" t="e">
        <f>_xlfn.LET(
_xlpm.ausLJ,_xlfn.XLOOKUP(MitarbeiterFTE[[#This Row],[Name]]&amp;"|"&amp;MitarbeiterFTE[[#This Row],[Jahr]]&amp;"|"&amp;MitarbeiterFTE[[#This Row],[Monat]],#REF!,#REF!,"not found",0,1),
IF(_xlpm.ausLJ="not found","input missing",_xlpm.ausLJ))</f>
        <v>#REF!</v>
      </c>
      <c r="T1106" s="204" t="e">
        <f>_xlfn.LET(
_xlpm.ausLJ,_xlfn.XLOOKUP(MitarbeiterFTE[[#This Row],[Name]]&amp;"|"&amp;MitarbeiterFTE[[#This Row],[Jahr]]&amp;"|"&amp;MitarbeiterFTE[[#This Row],[Monat]],#REF!,#REF!,"not found",0,1),
IF(_xlpm.ausLJ="not found","input missing",_xlpm.ausLJ))</f>
        <v>#REF!</v>
      </c>
      <c r="U1106" s="205"/>
      <c r="V1106" s="40" t="str" cm="1">
        <f t="array" ref="V11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6" s="15" t="str">
        <f>_xlfn.LET(_xlpm.var,MitarbeiterFTE[[#This Row],[Name]]&amp;"|"&amp;MitarbeiterFTE[[#This Row],[Vorhaben]]&amp;"|"&amp;MitarbeiterFTE[[#This Row],[Monat]]&amp;"|"&amp;MitarbeiterFTE[[#This Row],[Jahr]], IF(_xlpm.var="|||","input missing",_xlpm.var))</f>
        <v>input missing</v>
      </c>
      <c r="AB1106" s="15" t="e">
        <f>_xlfn.LET(
_xlpm.start,DATE(MitarbeiterFTE[[#This Row],[Jahr]],MitarbeiterFTE[[#This Row],[Monat]],1),
_xlpm.end,EOMONTH(_xlpm.start,0),
NETWORKDAYS(_xlpm.start,_xlpm.end))</f>
        <v>#NUM!</v>
      </c>
      <c r="AC1106" s="318" t="e">
        <f>MitarbeiterFTE[[#This Row],[BWD]]-MitarbeiterFTE[[#This Row],[Sum Abwesend]]</f>
        <v>#NUM!</v>
      </c>
      <c r="AD1106" s="318">
        <f>SUMIFS(MitarbeiterFTE[BWD],MitarbeiterFTE[Jahr],MitarbeiterFTE[[#This Row],[Jahr]],MitarbeiterFTE[Name],MitarbeiterFTE[[#This Row],[Name]])</f>
        <v>0</v>
      </c>
      <c r="AE1106" s="318">
        <f>SUMIFS(MitarbeiterFTE[NWD],MitarbeiterFTE[Jahr],MitarbeiterFTE[[#This Row],[Jahr]],MitarbeiterFTE[Name],MitarbeiterFTE[[#This Row],[Name]])</f>
        <v>0</v>
      </c>
      <c r="AF1106" s="15" t="str">
        <f>IF(MitarbeiterFTE[[#This Row],[HS]]="ja",2,IF(MitarbeiterFTE[[#This Row],[Tech]]="ja",1,IF(MitarbeiterFTE[[#This Row],[Sonst]]="ja",0,"input missing")))</f>
        <v>input missing</v>
      </c>
      <c r="AG1106" s="130"/>
      <c r="AH1106" s="117"/>
      <c r="AI1106" s="408"/>
      <c r="AJ1106" s="202"/>
      <c r="AK1106" s="412"/>
      <c r="AL1106" s="15" cm="1">
        <f t="array" ref="AL11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6" s="15" t="str">
        <f>IF(Table6[[#This Row],[FT/WE]]=2,"",Table6[[#This Row],[Name]]&amp;Table6[[#This Row],[Tag]])</f>
        <v/>
      </c>
      <c r="AN1106" s="117"/>
      <c r="AP1106" s="14" t="str">
        <f t="shared" si="36"/>
        <v/>
      </c>
      <c r="AQ1106" s="14" t="str">
        <f t="shared" si="37"/>
        <v/>
      </c>
    </row>
    <row r="1107" spans="1:43" ht="14.5">
      <c r="A1107" s="117"/>
      <c r="B1107" s="201"/>
      <c r="C1107" s="209"/>
      <c r="D1107" s="210"/>
      <c r="E1107" s="131"/>
      <c r="F1107" s="132"/>
      <c r="G1107" s="131"/>
      <c r="H1107" s="117"/>
      <c r="I1107" s="201"/>
      <c r="J1107" s="201"/>
      <c r="K1107" s="202"/>
      <c r="L1107" s="202"/>
      <c r="M1107" s="202"/>
      <c r="N1107" s="201"/>
      <c r="O1107" s="201"/>
      <c r="P1107" s="202"/>
      <c r="Q1107" s="202"/>
      <c r="R1107" s="207"/>
      <c r="S1107" s="204" t="e">
        <f>_xlfn.LET(
_xlpm.ausLJ,_xlfn.XLOOKUP(MitarbeiterFTE[[#This Row],[Name]]&amp;"|"&amp;MitarbeiterFTE[[#This Row],[Jahr]]&amp;"|"&amp;MitarbeiterFTE[[#This Row],[Monat]],#REF!,#REF!,"not found",0,1),
IF(_xlpm.ausLJ="not found","input missing",_xlpm.ausLJ))</f>
        <v>#REF!</v>
      </c>
      <c r="T1107" s="204" t="e">
        <f>_xlfn.LET(
_xlpm.ausLJ,_xlfn.XLOOKUP(MitarbeiterFTE[[#This Row],[Name]]&amp;"|"&amp;MitarbeiterFTE[[#This Row],[Jahr]]&amp;"|"&amp;MitarbeiterFTE[[#This Row],[Monat]],#REF!,#REF!,"not found",0,1),
IF(_xlpm.ausLJ="not found","input missing",_xlpm.ausLJ))</f>
        <v>#REF!</v>
      </c>
      <c r="U1107" s="205"/>
      <c r="V1107" s="40" t="str" cm="1">
        <f t="array" ref="V11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7" s="15" t="str">
        <f>_xlfn.LET(_xlpm.var,MitarbeiterFTE[[#This Row],[Name]]&amp;"|"&amp;MitarbeiterFTE[[#This Row],[Vorhaben]]&amp;"|"&amp;MitarbeiterFTE[[#This Row],[Monat]]&amp;"|"&amp;MitarbeiterFTE[[#This Row],[Jahr]], IF(_xlpm.var="|||","input missing",_xlpm.var))</f>
        <v>input missing</v>
      </c>
      <c r="AB1107" s="15" t="e">
        <f>_xlfn.LET(
_xlpm.start,DATE(MitarbeiterFTE[[#This Row],[Jahr]],MitarbeiterFTE[[#This Row],[Monat]],1),
_xlpm.end,EOMONTH(_xlpm.start,0),
NETWORKDAYS(_xlpm.start,_xlpm.end))</f>
        <v>#NUM!</v>
      </c>
      <c r="AC1107" s="318" t="e">
        <f>MitarbeiterFTE[[#This Row],[BWD]]-MitarbeiterFTE[[#This Row],[Sum Abwesend]]</f>
        <v>#NUM!</v>
      </c>
      <c r="AD1107" s="318">
        <f>SUMIFS(MitarbeiterFTE[BWD],MitarbeiterFTE[Jahr],MitarbeiterFTE[[#This Row],[Jahr]],MitarbeiterFTE[Name],MitarbeiterFTE[[#This Row],[Name]])</f>
        <v>0</v>
      </c>
      <c r="AE1107" s="318">
        <f>SUMIFS(MitarbeiterFTE[NWD],MitarbeiterFTE[Jahr],MitarbeiterFTE[[#This Row],[Jahr]],MitarbeiterFTE[Name],MitarbeiterFTE[[#This Row],[Name]])</f>
        <v>0</v>
      </c>
      <c r="AF1107" s="15" t="str">
        <f>IF(MitarbeiterFTE[[#This Row],[HS]]="ja",2,IF(MitarbeiterFTE[[#This Row],[Tech]]="ja",1,IF(MitarbeiterFTE[[#This Row],[Sonst]]="ja",0,"input missing")))</f>
        <v>input missing</v>
      </c>
      <c r="AG1107" s="130"/>
      <c r="AH1107" s="117"/>
      <c r="AI1107" s="408"/>
      <c r="AJ1107" s="202"/>
      <c r="AK1107" s="412"/>
      <c r="AL1107" s="15" cm="1">
        <f t="array" ref="AL11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7" s="15" t="str">
        <f>IF(Table6[[#This Row],[FT/WE]]=2,"",Table6[[#This Row],[Name]]&amp;Table6[[#This Row],[Tag]])</f>
        <v/>
      </c>
      <c r="AN1107" s="117"/>
      <c r="AP1107" s="14" t="str">
        <f t="shared" si="36"/>
        <v/>
      </c>
      <c r="AQ1107" s="14" t="str">
        <f t="shared" si="37"/>
        <v/>
      </c>
    </row>
    <row r="1108" spans="1:43" ht="14.5">
      <c r="A1108" s="117"/>
      <c r="B1108" s="201"/>
      <c r="C1108" s="209"/>
      <c r="D1108" s="210"/>
      <c r="E1108" s="131"/>
      <c r="F1108" s="132"/>
      <c r="G1108" s="131"/>
      <c r="H1108" s="117"/>
      <c r="I1108" s="201"/>
      <c r="J1108" s="201"/>
      <c r="K1108" s="202"/>
      <c r="L1108" s="202"/>
      <c r="M1108" s="202"/>
      <c r="N1108" s="201"/>
      <c r="O1108" s="201"/>
      <c r="P1108" s="202"/>
      <c r="Q1108" s="202"/>
      <c r="R1108" s="207"/>
      <c r="S1108" s="204" t="e">
        <f>_xlfn.LET(
_xlpm.ausLJ,_xlfn.XLOOKUP(MitarbeiterFTE[[#This Row],[Name]]&amp;"|"&amp;MitarbeiterFTE[[#This Row],[Jahr]]&amp;"|"&amp;MitarbeiterFTE[[#This Row],[Monat]],#REF!,#REF!,"not found",0,1),
IF(_xlpm.ausLJ="not found","input missing",_xlpm.ausLJ))</f>
        <v>#REF!</v>
      </c>
      <c r="T1108" s="204" t="e">
        <f>_xlfn.LET(
_xlpm.ausLJ,_xlfn.XLOOKUP(MitarbeiterFTE[[#This Row],[Name]]&amp;"|"&amp;MitarbeiterFTE[[#This Row],[Jahr]]&amp;"|"&amp;MitarbeiterFTE[[#This Row],[Monat]],#REF!,#REF!,"not found",0,1),
IF(_xlpm.ausLJ="not found","input missing",_xlpm.ausLJ))</f>
        <v>#REF!</v>
      </c>
      <c r="U1108" s="205"/>
      <c r="V1108" s="40" t="str" cm="1">
        <f t="array" ref="V11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8" s="15" t="str">
        <f>_xlfn.LET(_xlpm.var,MitarbeiterFTE[[#This Row],[Name]]&amp;"|"&amp;MitarbeiterFTE[[#This Row],[Vorhaben]]&amp;"|"&amp;MitarbeiterFTE[[#This Row],[Monat]]&amp;"|"&amp;MitarbeiterFTE[[#This Row],[Jahr]], IF(_xlpm.var="|||","input missing",_xlpm.var))</f>
        <v>input missing</v>
      </c>
      <c r="AB1108" s="15" t="e">
        <f>_xlfn.LET(
_xlpm.start,DATE(MitarbeiterFTE[[#This Row],[Jahr]],MitarbeiterFTE[[#This Row],[Monat]],1),
_xlpm.end,EOMONTH(_xlpm.start,0),
NETWORKDAYS(_xlpm.start,_xlpm.end))</f>
        <v>#NUM!</v>
      </c>
      <c r="AC1108" s="318" t="e">
        <f>MitarbeiterFTE[[#This Row],[BWD]]-MitarbeiterFTE[[#This Row],[Sum Abwesend]]</f>
        <v>#NUM!</v>
      </c>
      <c r="AD1108" s="318">
        <f>SUMIFS(MitarbeiterFTE[BWD],MitarbeiterFTE[Jahr],MitarbeiterFTE[[#This Row],[Jahr]],MitarbeiterFTE[Name],MitarbeiterFTE[[#This Row],[Name]])</f>
        <v>0</v>
      </c>
      <c r="AE1108" s="318">
        <f>SUMIFS(MitarbeiterFTE[NWD],MitarbeiterFTE[Jahr],MitarbeiterFTE[[#This Row],[Jahr]],MitarbeiterFTE[Name],MitarbeiterFTE[[#This Row],[Name]])</f>
        <v>0</v>
      </c>
      <c r="AF1108" s="15" t="str">
        <f>IF(MitarbeiterFTE[[#This Row],[HS]]="ja",2,IF(MitarbeiterFTE[[#This Row],[Tech]]="ja",1,IF(MitarbeiterFTE[[#This Row],[Sonst]]="ja",0,"input missing")))</f>
        <v>input missing</v>
      </c>
      <c r="AG1108" s="130"/>
      <c r="AH1108" s="117"/>
      <c r="AI1108" s="408"/>
      <c r="AJ1108" s="202"/>
      <c r="AK1108" s="412"/>
      <c r="AL1108" s="15" cm="1">
        <f t="array" ref="AL11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8" s="15" t="str">
        <f>IF(Table6[[#This Row],[FT/WE]]=2,"",Table6[[#This Row],[Name]]&amp;Table6[[#This Row],[Tag]])</f>
        <v/>
      </c>
      <c r="AN1108" s="117"/>
      <c r="AP1108" s="14" t="str">
        <f t="shared" si="36"/>
        <v/>
      </c>
      <c r="AQ1108" s="14" t="str">
        <f t="shared" si="37"/>
        <v/>
      </c>
    </row>
    <row r="1109" spans="1:43" ht="14.5">
      <c r="A1109" s="117"/>
      <c r="B1109" s="201"/>
      <c r="C1109" s="209"/>
      <c r="D1109" s="210"/>
      <c r="E1109" s="131"/>
      <c r="F1109" s="132"/>
      <c r="G1109" s="131"/>
      <c r="H1109" s="117"/>
      <c r="I1109" s="201"/>
      <c r="J1109" s="201"/>
      <c r="K1109" s="202"/>
      <c r="L1109" s="202"/>
      <c r="M1109" s="202"/>
      <c r="N1109" s="201"/>
      <c r="O1109" s="201"/>
      <c r="P1109" s="202"/>
      <c r="Q1109" s="202"/>
      <c r="R1109" s="207"/>
      <c r="S1109" s="204" t="e">
        <f>_xlfn.LET(
_xlpm.ausLJ,_xlfn.XLOOKUP(MitarbeiterFTE[[#This Row],[Name]]&amp;"|"&amp;MitarbeiterFTE[[#This Row],[Jahr]]&amp;"|"&amp;MitarbeiterFTE[[#This Row],[Monat]],#REF!,#REF!,"not found",0,1),
IF(_xlpm.ausLJ="not found","input missing",_xlpm.ausLJ))</f>
        <v>#REF!</v>
      </c>
      <c r="T1109" s="204" t="e">
        <f>_xlfn.LET(
_xlpm.ausLJ,_xlfn.XLOOKUP(MitarbeiterFTE[[#This Row],[Name]]&amp;"|"&amp;MitarbeiterFTE[[#This Row],[Jahr]]&amp;"|"&amp;MitarbeiterFTE[[#This Row],[Monat]],#REF!,#REF!,"not found",0,1),
IF(_xlpm.ausLJ="not found","input missing",_xlpm.ausLJ))</f>
        <v>#REF!</v>
      </c>
      <c r="U1109" s="205"/>
      <c r="V1109" s="40" t="str" cm="1">
        <f t="array" ref="V11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09" s="15" t="str">
        <f>_xlfn.LET(_xlpm.var,MitarbeiterFTE[[#This Row],[Name]]&amp;"|"&amp;MitarbeiterFTE[[#This Row],[Vorhaben]]&amp;"|"&amp;MitarbeiterFTE[[#This Row],[Monat]]&amp;"|"&amp;MitarbeiterFTE[[#This Row],[Jahr]], IF(_xlpm.var="|||","input missing",_xlpm.var))</f>
        <v>input missing</v>
      </c>
      <c r="AB1109" s="15" t="e">
        <f>_xlfn.LET(
_xlpm.start,DATE(MitarbeiterFTE[[#This Row],[Jahr]],MitarbeiterFTE[[#This Row],[Monat]],1),
_xlpm.end,EOMONTH(_xlpm.start,0),
NETWORKDAYS(_xlpm.start,_xlpm.end))</f>
        <v>#NUM!</v>
      </c>
      <c r="AC1109" s="318" t="e">
        <f>MitarbeiterFTE[[#This Row],[BWD]]-MitarbeiterFTE[[#This Row],[Sum Abwesend]]</f>
        <v>#NUM!</v>
      </c>
      <c r="AD1109" s="318">
        <f>SUMIFS(MitarbeiterFTE[BWD],MitarbeiterFTE[Jahr],MitarbeiterFTE[[#This Row],[Jahr]],MitarbeiterFTE[Name],MitarbeiterFTE[[#This Row],[Name]])</f>
        <v>0</v>
      </c>
      <c r="AE1109" s="318">
        <f>SUMIFS(MitarbeiterFTE[NWD],MitarbeiterFTE[Jahr],MitarbeiterFTE[[#This Row],[Jahr]],MitarbeiterFTE[Name],MitarbeiterFTE[[#This Row],[Name]])</f>
        <v>0</v>
      </c>
      <c r="AF1109" s="15" t="str">
        <f>IF(MitarbeiterFTE[[#This Row],[HS]]="ja",2,IF(MitarbeiterFTE[[#This Row],[Tech]]="ja",1,IF(MitarbeiterFTE[[#This Row],[Sonst]]="ja",0,"input missing")))</f>
        <v>input missing</v>
      </c>
      <c r="AG1109" s="130"/>
      <c r="AH1109" s="117"/>
      <c r="AI1109" s="408"/>
      <c r="AJ1109" s="202"/>
      <c r="AK1109" s="412"/>
      <c r="AL1109" s="15" cm="1">
        <f t="array" ref="AL11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09" s="15" t="str">
        <f>IF(Table6[[#This Row],[FT/WE]]=2,"",Table6[[#This Row],[Name]]&amp;Table6[[#This Row],[Tag]])</f>
        <v/>
      </c>
      <c r="AN1109" s="117"/>
      <c r="AP1109" s="14" t="str">
        <f t="shared" si="36"/>
        <v/>
      </c>
      <c r="AQ1109" s="14" t="str">
        <f t="shared" si="37"/>
        <v/>
      </c>
    </row>
    <row r="1110" spans="1:43" ht="14.5">
      <c r="A1110" s="117"/>
      <c r="B1110" s="201"/>
      <c r="C1110" s="209"/>
      <c r="D1110" s="210"/>
      <c r="E1110" s="131"/>
      <c r="F1110" s="132"/>
      <c r="G1110" s="131"/>
      <c r="H1110" s="117"/>
      <c r="I1110" s="201"/>
      <c r="J1110" s="201"/>
      <c r="K1110" s="202"/>
      <c r="L1110" s="202"/>
      <c r="M1110" s="202"/>
      <c r="N1110" s="201"/>
      <c r="O1110" s="201"/>
      <c r="P1110" s="202"/>
      <c r="Q1110" s="202"/>
      <c r="R1110" s="207"/>
      <c r="S1110" s="204" t="e">
        <f>_xlfn.LET(
_xlpm.ausLJ,_xlfn.XLOOKUP(MitarbeiterFTE[[#This Row],[Name]]&amp;"|"&amp;MitarbeiterFTE[[#This Row],[Jahr]]&amp;"|"&amp;MitarbeiterFTE[[#This Row],[Monat]],#REF!,#REF!,"not found",0,1),
IF(_xlpm.ausLJ="not found","input missing",_xlpm.ausLJ))</f>
        <v>#REF!</v>
      </c>
      <c r="T1110" s="204" t="e">
        <f>_xlfn.LET(
_xlpm.ausLJ,_xlfn.XLOOKUP(MitarbeiterFTE[[#This Row],[Name]]&amp;"|"&amp;MitarbeiterFTE[[#This Row],[Jahr]]&amp;"|"&amp;MitarbeiterFTE[[#This Row],[Monat]],#REF!,#REF!,"not found",0,1),
IF(_xlpm.ausLJ="not found","input missing",_xlpm.ausLJ))</f>
        <v>#REF!</v>
      </c>
      <c r="U1110" s="205"/>
      <c r="V1110" s="40" t="str" cm="1">
        <f t="array" ref="V11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0" s="15" t="str">
        <f>_xlfn.LET(_xlpm.var,MitarbeiterFTE[[#This Row],[Name]]&amp;"|"&amp;MitarbeiterFTE[[#This Row],[Vorhaben]]&amp;"|"&amp;MitarbeiterFTE[[#This Row],[Monat]]&amp;"|"&amp;MitarbeiterFTE[[#This Row],[Jahr]], IF(_xlpm.var="|||","input missing",_xlpm.var))</f>
        <v>input missing</v>
      </c>
      <c r="AB1110" s="15" t="e">
        <f>_xlfn.LET(
_xlpm.start,DATE(MitarbeiterFTE[[#This Row],[Jahr]],MitarbeiterFTE[[#This Row],[Monat]],1),
_xlpm.end,EOMONTH(_xlpm.start,0),
NETWORKDAYS(_xlpm.start,_xlpm.end))</f>
        <v>#NUM!</v>
      </c>
      <c r="AC1110" s="318" t="e">
        <f>MitarbeiterFTE[[#This Row],[BWD]]-MitarbeiterFTE[[#This Row],[Sum Abwesend]]</f>
        <v>#NUM!</v>
      </c>
      <c r="AD1110" s="318">
        <f>SUMIFS(MitarbeiterFTE[BWD],MitarbeiterFTE[Jahr],MitarbeiterFTE[[#This Row],[Jahr]],MitarbeiterFTE[Name],MitarbeiterFTE[[#This Row],[Name]])</f>
        <v>0</v>
      </c>
      <c r="AE1110" s="318">
        <f>SUMIFS(MitarbeiterFTE[NWD],MitarbeiterFTE[Jahr],MitarbeiterFTE[[#This Row],[Jahr]],MitarbeiterFTE[Name],MitarbeiterFTE[[#This Row],[Name]])</f>
        <v>0</v>
      </c>
      <c r="AF1110" s="15" t="str">
        <f>IF(MitarbeiterFTE[[#This Row],[HS]]="ja",2,IF(MitarbeiterFTE[[#This Row],[Tech]]="ja",1,IF(MitarbeiterFTE[[#This Row],[Sonst]]="ja",0,"input missing")))</f>
        <v>input missing</v>
      </c>
      <c r="AG1110" s="130"/>
      <c r="AH1110" s="117"/>
      <c r="AI1110" s="408"/>
      <c r="AJ1110" s="202"/>
      <c r="AK1110" s="412"/>
      <c r="AL1110" s="15" cm="1">
        <f t="array" ref="AL11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0" s="15" t="str">
        <f>IF(Table6[[#This Row],[FT/WE]]=2,"",Table6[[#This Row],[Name]]&amp;Table6[[#This Row],[Tag]])</f>
        <v/>
      </c>
      <c r="AN1110" s="117"/>
      <c r="AP1110" s="14" t="str">
        <f t="shared" si="36"/>
        <v/>
      </c>
      <c r="AQ1110" s="14" t="str">
        <f t="shared" si="37"/>
        <v/>
      </c>
    </row>
    <row r="1111" spans="1:43" ht="14.5">
      <c r="A1111" s="117"/>
      <c r="B1111" s="201"/>
      <c r="C1111" s="209"/>
      <c r="D1111" s="210"/>
      <c r="E1111" s="131"/>
      <c r="F1111" s="132"/>
      <c r="G1111" s="131"/>
      <c r="H1111" s="117"/>
      <c r="I1111" s="201"/>
      <c r="J1111" s="201"/>
      <c r="K1111" s="202"/>
      <c r="L1111" s="202"/>
      <c r="M1111" s="202"/>
      <c r="N1111" s="201"/>
      <c r="O1111" s="201"/>
      <c r="P1111" s="202"/>
      <c r="Q1111" s="202"/>
      <c r="R1111" s="207"/>
      <c r="S1111" s="204" t="e">
        <f>_xlfn.LET(
_xlpm.ausLJ,_xlfn.XLOOKUP(MitarbeiterFTE[[#This Row],[Name]]&amp;"|"&amp;MitarbeiterFTE[[#This Row],[Jahr]]&amp;"|"&amp;MitarbeiterFTE[[#This Row],[Monat]],#REF!,#REF!,"not found",0,1),
IF(_xlpm.ausLJ="not found","input missing",_xlpm.ausLJ))</f>
        <v>#REF!</v>
      </c>
      <c r="T1111" s="204" t="e">
        <f>_xlfn.LET(
_xlpm.ausLJ,_xlfn.XLOOKUP(MitarbeiterFTE[[#This Row],[Name]]&amp;"|"&amp;MitarbeiterFTE[[#This Row],[Jahr]]&amp;"|"&amp;MitarbeiterFTE[[#This Row],[Monat]],#REF!,#REF!,"not found",0,1),
IF(_xlpm.ausLJ="not found","input missing",_xlpm.ausLJ))</f>
        <v>#REF!</v>
      </c>
      <c r="U1111" s="205"/>
      <c r="V1111" s="40" t="str" cm="1">
        <f t="array" ref="V11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1" s="15" t="str">
        <f>_xlfn.LET(_xlpm.var,MitarbeiterFTE[[#This Row],[Name]]&amp;"|"&amp;MitarbeiterFTE[[#This Row],[Vorhaben]]&amp;"|"&amp;MitarbeiterFTE[[#This Row],[Monat]]&amp;"|"&amp;MitarbeiterFTE[[#This Row],[Jahr]], IF(_xlpm.var="|||","input missing",_xlpm.var))</f>
        <v>input missing</v>
      </c>
      <c r="AB1111" s="15" t="e">
        <f>_xlfn.LET(
_xlpm.start,DATE(MitarbeiterFTE[[#This Row],[Jahr]],MitarbeiterFTE[[#This Row],[Monat]],1),
_xlpm.end,EOMONTH(_xlpm.start,0),
NETWORKDAYS(_xlpm.start,_xlpm.end))</f>
        <v>#NUM!</v>
      </c>
      <c r="AC1111" s="318" t="e">
        <f>MitarbeiterFTE[[#This Row],[BWD]]-MitarbeiterFTE[[#This Row],[Sum Abwesend]]</f>
        <v>#NUM!</v>
      </c>
      <c r="AD1111" s="318">
        <f>SUMIFS(MitarbeiterFTE[BWD],MitarbeiterFTE[Jahr],MitarbeiterFTE[[#This Row],[Jahr]],MitarbeiterFTE[Name],MitarbeiterFTE[[#This Row],[Name]])</f>
        <v>0</v>
      </c>
      <c r="AE1111" s="318">
        <f>SUMIFS(MitarbeiterFTE[NWD],MitarbeiterFTE[Jahr],MitarbeiterFTE[[#This Row],[Jahr]],MitarbeiterFTE[Name],MitarbeiterFTE[[#This Row],[Name]])</f>
        <v>0</v>
      </c>
      <c r="AF1111" s="15" t="str">
        <f>IF(MitarbeiterFTE[[#This Row],[HS]]="ja",2,IF(MitarbeiterFTE[[#This Row],[Tech]]="ja",1,IF(MitarbeiterFTE[[#This Row],[Sonst]]="ja",0,"input missing")))</f>
        <v>input missing</v>
      </c>
      <c r="AG1111" s="130"/>
      <c r="AH1111" s="117"/>
      <c r="AI1111" s="408"/>
      <c r="AJ1111" s="202"/>
      <c r="AK1111" s="412"/>
      <c r="AL1111" s="15" cm="1">
        <f t="array" ref="AL11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1" s="15" t="str">
        <f>IF(Table6[[#This Row],[FT/WE]]=2,"",Table6[[#This Row],[Name]]&amp;Table6[[#This Row],[Tag]])</f>
        <v/>
      </c>
      <c r="AN1111" s="117"/>
      <c r="AP1111" s="14" t="str">
        <f t="shared" si="36"/>
        <v/>
      </c>
      <c r="AQ1111" s="14" t="str">
        <f t="shared" si="37"/>
        <v/>
      </c>
    </row>
    <row r="1112" spans="1:43" ht="14.5">
      <c r="A1112" s="117"/>
      <c r="B1112" s="201"/>
      <c r="C1112" s="209"/>
      <c r="D1112" s="210"/>
      <c r="E1112" s="131"/>
      <c r="F1112" s="132"/>
      <c r="G1112" s="131"/>
      <c r="H1112" s="117"/>
      <c r="I1112" s="201"/>
      <c r="J1112" s="201"/>
      <c r="K1112" s="202"/>
      <c r="L1112" s="202"/>
      <c r="M1112" s="202"/>
      <c r="N1112" s="201"/>
      <c r="O1112" s="201"/>
      <c r="P1112" s="202"/>
      <c r="Q1112" s="202"/>
      <c r="R1112" s="207"/>
      <c r="S1112" s="204" t="e">
        <f>_xlfn.LET(
_xlpm.ausLJ,_xlfn.XLOOKUP(MitarbeiterFTE[[#This Row],[Name]]&amp;"|"&amp;MitarbeiterFTE[[#This Row],[Jahr]]&amp;"|"&amp;MitarbeiterFTE[[#This Row],[Monat]],#REF!,#REF!,"not found",0,1),
IF(_xlpm.ausLJ="not found","input missing",_xlpm.ausLJ))</f>
        <v>#REF!</v>
      </c>
      <c r="T1112" s="204" t="e">
        <f>_xlfn.LET(
_xlpm.ausLJ,_xlfn.XLOOKUP(MitarbeiterFTE[[#This Row],[Name]]&amp;"|"&amp;MitarbeiterFTE[[#This Row],[Jahr]]&amp;"|"&amp;MitarbeiterFTE[[#This Row],[Monat]],#REF!,#REF!,"not found",0,1),
IF(_xlpm.ausLJ="not found","input missing",_xlpm.ausLJ))</f>
        <v>#REF!</v>
      </c>
      <c r="U1112" s="205"/>
      <c r="V1112" s="40" t="str" cm="1">
        <f t="array" ref="V11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2" s="15" t="str">
        <f>_xlfn.LET(_xlpm.var,MitarbeiterFTE[[#This Row],[Name]]&amp;"|"&amp;MitarbeiterFTE[[#This Row],[Vorhaben]]&amp;"|"&amp;MitarbeiterFTE[[#This Row],[Monat]]&amp;"|"&amp;MitarbeiterFTE[[#This Row],[Jahr]], IF(_xlpm.var="|||","input missing",_xlpm.var))</f>
        <v>input missing</v>
      </c>
      <c r="AB1112" s="15" t="e">
        <f>_xlfn.LET(
_xlpm.start,DATE(MitarbeiterFTE[[#This Row],[Jahr]],MitarbeiterFTE[[#This Row],[Monat]],1),
_xlpm.end,EOMONTH(_xlpm.start,0),
NETWORKDAYS(_xlpm.start,_xlpm.end))</f>
        <v>#NUM!</v>
      </c>
      <c r="AC1112" s="318" t="e">
        <f>MitarbeiterFTE[[#This Row],[BWD]]-MitarbeiterFTE[[#This Row],[Sum Abwesend]]</f>
        <v>#NUM!</v>
      </c>
      <c r="AD1112" s="318">
        <f>SUMIFS(MitarbeiterFTE[BWD],MitarbeiterFTE[Jahr],MitarbeiterFTE[[#This Row],[Jahr]],MitarbeiterFTE[Name],MitarbeiterFTE[[#This Row],[Name]])</f>
        <v>0</v>
      </c>
      <c r="AE1112" s="318">
        <f>SUMIFS(MitarbeiterFTE[NWD],MitarbeiterFTE[Jahr],MitarbeiterFTE[[#This Row],[Jahr]],MitarbeiterFTE[Name],MitarbeiterFTE[[#This Row],[Name]])</f>
        <v>0</v>
      </c>
      <c r="AF1112" s="15" t="str">
        <f>IF(MitarbeiterFTE[[#This Row],[HS]]="ja",2,IF(MitarbeiterFTE[[#This Row],[Tech]]="ja",1,IF(MitarbeiterFTE[[#This Row],[Sonst]]="ja",0,"input missing")))</f>
        <v>input missing</v>
      </c>
      <c r="AG1112" s="130"/>
      <c r="AH1112" s="117"/>
      <c r="AI1112" s="408"/>
      <c r="AJ1112" s="202"/>
      <c r="AK1112" s="412"/>
      <c r="AL1112" s="15" cm="1">
        <f t="array" ref="AL11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2" s="15" t="str">
        <f>IF(Table6[[#This Row],[FT/WE]]=2,"",Table6[[#This Row],[Name]]&amp;Table6[[#This Row],[Tag]])</f>
        <v/>
      </c>
      <c r="AN1112" s="117"/>
      <c r="AP1112" s="14" t="str">
        <f t="shared" si="36"/>
        <v/>
      </c>
      <c r="AQ1112" s="14" t="str">
        <f t="shared" si="37"/>
        <v/>
      </c>
    </row>
    <row r="1113" spans="1:43" ht="14.5">
      <c r="A1113" s="117"/>
      <c r="B1113" s="201"/>
      <c r="C1113" s="209"/>
      <c r="D1113" s="210"/>
      <c r="E1113" s="131"/>
      <c r="F1113" s="132"/>
      <c r="G1113" s="131"/>
      <c r="H1113" s="117"/>
      <c r="I1113" s="201"/>
      <c r="J1113" s="201"/>
      <c r="K1113" s="202"/>
      <c r="L1113" s="202"/>
      <c r="M1113" s="202"/>
      <c r="N1113" s="201"/>
      <c r="O1113" s="201"/>
      <c r="P1113" s="202"/>
      <c r="Q1113" s="202"/>
      <c r="R1113" s="207"/>
      <c r="S1113" s="204" t="e">
        <f>_xlfn.LET(
_xlpm.ausLJ,_xlfn.XLOOKUP(MitarbeiterFTE[[#This Row],[Name]]&amp;"|"&amp;MitarbeiterFTE[[#This Row],[Jahr]]&amp;"|"&amp;MitarbeiterFTE[[#This Row],[Monat]],#REF!,#REF!,"not found",0,1),
IF(_xlpm.ausLJ="not found","input missing",_xlpm.ausLJ))</f>
        <v>#REF!</v>
      </c>
      <c r="T1113" s="204" t="e">
        <f>_xlfn.LET(
_xlpm.ausLJ,_xlfn.XLOOKUP(MitarbeiterFTE[[#This Row],[Name]]&amp;"|"&amp;MitarbeiterFTE[[#This Row],[Jahr]]&amp;"|"&amp;MitarbeiterFTE[[#This Row],[Monat]],#REF!,#REF!,"not found",0,1),
IF(_xlpm.ausLJ="not found","input missing",_xlpm.ausLJ))</f>
        <v>#REF!</v>
      </c>
      <c r="U1113" s="205"/>
      <c r="V1113" s="40" t="str" cm="1">
        <f t="array" ref="V11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3" s="15" t="str">
        <f>_xlfn.LET(_xlpm.var,MitarbeiterFTE[[#This Row],[Name]]&amp;"|"&amp;MitarbeiterFTE[[#This Row],[Vorhaben]]&amp;"|"&amp;MitarbeiterFTE[[#This Row],[Monat]]&amp;"|"&amp;MitarbeiterFTE[[#This Row],[Jahr]], IF(_xlpm.var="|||","input missing",_xlpm.var))</f>
        <v>input missing</v>
      </c>
      <c r="AB1113" s="15" t="e">
        <f>_xlfn.LET(
_xlpm.start,DATE(MitarbeiterFTE[[#This Row],[Jahr]],MitarbeiterFTE[[#This Row],[Monat]],1),
_xlpm.end,EOMONTH(_xlpm.start,0),
NETWORKDAYS(_xlpm.start,_xlpm.end))</f>
        <v>#NUM!</v>
      </c>
      <c r="AC1113" s="318" t="e">
        <f>MitarbeiterFTE[[#This Row],[BWD]]-MitarbeiterFTE[[#This Row],[Sum Abwesend]]</f>
        <v>#NUM!</v>
      </c>
      <c r="AD1113" s="318">
        <f>SUMIFS(MitarbeiterFTE[BWD],MitarbeiterFTE[Jahr],MitarbeiterFTE[[#This Row],[Jahr]],MitarbeiterFTE[Name],MitarbeiterFTE[[#This Row],[Name]])</f>
        <v>0</v>
      </c>
      <c r="AE1113" s="318">
        <f>SUMIFS(MitarbeiterFTE[NWD],MitarbeiterFTE[Jahr],MitarbeiterFTE[[#This Row],[Jahr]],MitarbeiterFTE[Name],MitarbeiterFTE[[#This Row],[Name]])</f>
        <v>0</v>
      </c>
      <c r="AF1113" s="15" t="str">
        <f>IF(MitarbeiterFTE[[#This Row],[HS]]="ja",2,IF(MitarbeiterFTE[[#This Row],[Tech]]="ja",1,IF(MitarbeiterFTE[[#This Row],[Sonst]]="ja",0,"input missing")))</f>
        <v>input missing</v>
      </c>
      <c r="AG1113" s="130"/>
      <c r="AH1113" s="117"/>
      <c r="AI1113" s="408"/>
      <c r="AJ1113" s="202"/>
      <c r="AK1113" s="412"/>
      <c r="AL1113" s="15" cm="1">
        <f t="array" ref="AL11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3" s="15" t="str">
        <f>IF(Table6[[#This Row],[FT/WE]]=2,"",Table6[[#This Row],[Name]]&amp;Table6[[#This Row],[Tag]])</f>
        <v/>
      </c>
      <c r="AN1113" s="117"/>
      <c r="AP1113" s="14" t="str">
        <f t="shared" si="36"/>
        <v/>
      </c>
      <c r="AQ1113" s="14" t="str">
        <f t="shared" si="37"/>
        <v/>
      </c>
    </row>
    <row r="1114" spans="1:43" ht="14.5">
      <c r="A1114" s="117"/>
      <c r="B1114" s="201"/>
      <c r="C1114" s="209"/>
      <c r="D1114" s="210"/>
      <c r="E1114" s="131"/>
      <c r="F1114" s="132"/>
      <c r="G1114" s="131"/>
      <c r="H1114" s="117"/>
      <c r="I1114" s="201"/>
      <c r="J1114" s="201"/>
      <c r="K1114" s="202"/>
      <c r="L1114" s="202"/>
      <c r="M1114" s="202"/>
      <c r="N1114" s="201"/>
      <c r="O1114" s="201"/>
      <c r="P1114" s="202"/>
      <c r="Q1114" s="202"/>
      <c r="R1114" s="207"/>
      <c r="S1114" s="204" t="e">
        <f>_xlfn.LET(
_xlpm.ausLJ,_xlfn.XLOOKUP(MitarbeiterFTE[[#This Row],[Name]]&amp;"|"&amp;MitarbeiterFTE[[#This Row],[Jahr]]&amp;"|"&amp;MitarbeiterFTE[[#This Row],[Monat]],#REF!,#REF!,"not found",0,1),
IF(_xlpm.ausLJ="not found","input missing",_xlpm.ausLJ))</f>
        <v>#REF!</v>
      </c>
      <c r="T1114" s="204" t="e">
        <f>_xlfn.LET(
_xlpm.ausLJ,_xlfn.XLOOKUP(MitarbeiterFTE[[#This Row],[Name]]&amp;"|"&amp;MitarbeiterFTE[[#This Row],[Jahr]]&amp;"|"&amp;MitarbeiterFTE[[#This Row],[Monat]],#REF!,#REF!,"not found",0,1),
IF(_xlpm.ausLJ="not found","input missing",_xlpm.ausLJ))</f>
        <v>#REF!</v>
      </c>
      <c r="U1114" s="205"/>
      <c r="V1114" s="40" t="str" cm="1">
        <f t="array" ref="V11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4" s="15" t="str">
        <f>_xlfn.LET(_xlpm.var,MitarbeiterFTE[[#This Row],[Name]]&amp;"|"&amp;MitarbeiterFTE[[#This Row],[Vorhaben]]&amp;"|"&amp;MitarbeiterFTE[[#This Row],[Monat]]&amp;"|"&amp;MitarbeiterFTE[[#This Row],[Jahr]], IF(_xlpm.var="|||","input missing",_xlpm.var))</f>
        <v>input missing</v>
      </c>
      <c r="AB1114" s="15" t="e">
        <f>_xlfn.LET(
_xlpm.start,DATE(MitarbeiterFTE[[#This Row],[Jahr]],MitarbeiterFTE[[#This Row],[Monat]],1),
_xlpm.end,EOMONTH(_xlpm.start,0),
NETWORKDAYS(_xlpm.start,_xlpm.end))</f>
        <v>#NUM!</v>
      </c>
      <c r="AC1114" s="318" t="e">
        <f>MitarbeiterFTE[[#This Row],[BWD]]-MitarbeiterFTE[[#This Row],[Sum Abwesend]]</f>
        <v>#NUM!</v>
      </c>
      <c r="AD1114" s="318">
        <f>SUMIFS(MitarbeiterFTE[BWD],MitarbeiterFTE[Jahr],MitarbeiterFTE[[#This Row],[Jahr]],MitarbeiterFTE[Name],MitarbeiterFTE[[#This Row],[Name]])</f>
        <v>0</v>
      </c>
      <c r="AE1114" s="318">
        <f>SUMIFS(MitarbeiterFTE[NWD],MitarbeiterFTE[Jahr],MitarbeiterFTE[[#This Row],[Jahr]],MitarbeiterFTE[Name],MitarbeiterFTE[[#This Row],[Name]])</f>
        <v>0</v>
      </c>
      <c r="AF1114" s="15" t="str">
        <f>IF(MitarbeiterFTE[[#This Row],[HS]]="ja",2,IF(MitarbeiterFTE[[#This Row],[Tech]]="ja",1,IF(MitarbeiterFTE[[#This Row],[Sonst]]="ja",0,"input missing")))</f>
        <v>input missing</v>
      </c>
      <c r="AG1114" s="130"/>
      <c r="AH1114" s="117"/>
      <c r="AI1114" s="408"/>
      <c r="AJ1114" s="202"/>
      <c r="AK1114" s="412"/>
      <c r="AL1114" s="15" cm="1">
        <f t="array" ref="AL11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4" s="15" t="str">
        <f>IF(Table6[[#This Row],[FT/WE]]=2,"",Table6[[#This Row],[Name]]&amp;Table6[[#This Row],[Tag]])</f>
        <v/>
      </c>
      <c r="AN1114" s="117"/>
      <c r="AP1114" s="14" t="str">
        <f t="shared" si="36"/>
        <v/>
      </c>
      <c r="AQ1114" s="14" t="str">
        <f t="shared" si="37"/>
        <v/>
      </c>
    </row>
    <row r="1115" spans="1:43" ht="14.5">
      <c r="A1115" s="117"/>
      <c r="B1115" s="201"/>
      <c r="C1115" s="209"/>
      <c r="D1115" s="210"/>
      <c r="E1115" s="131"/>
      <c r="F1115" s="132"/>
      <c r="G1115" s="131"/>
      <c r="H1115" s="117"/>
      <c r="I1115" s="201"/>
      <c r="J1115" s="201"/>
      <c r="K1115" s="202"/>
      <c r="L1115" s="202"/>
      <c r="M1115" s="202"/>
      <c r="N1115" s="201"/>
      <c r="O1115" s="201"/>
      <c r="P1115" s="202"/>
      <c r="Q1115" s="202"/>
      <c r="R1115" s="207"/>
      <c r="S1115" s="204" t="e">
        <f>_xlfn.LET(
_xlpm.ausLJ,_xlfn.XLOOKUP(MitarbeiterFTE[[#This Row],[Name]]&amp;"|"&amp;MitarbeiterFTE[[#This Row],[Jahr]]&amp;"|"&amp;MitarbeiterFTE[[#This Row],[Monat]],#REF!,#REF!,"not found",0,1),
IF(_xlpm.ausLJ="not found","input missing",_xlpm.ausLJ))</f>
        <v>#REF!</v>
      </c>
      <c r="T1115" s="204" t="e">
        <f>_xlfn.LET(
_xlpm.ausLJ,_xlfn.XLOOKUP(MitarbeiterFTE[[#This Row],[Name]]&amp;"|"&amp;MitarbeiterFTE[[#This Row],[Jahr]]&amp;"|"&amp;MitarbeiterFTE[[#This Row],[Monat]],#REF!,#REF!,"not found",0,1),
IF(_xlpm.ausLJ="not found","input missing",_xlpm.ausLJ))</f>
        <v>#REF!</v>
      </c>
      <c r="U1115" s="205"/>
      <c r="V1115" s="40" t="str" cm="1">
        <f t="array" ref="V11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5" s="15" t="str">
        <f>_xlfn.LET(_xlpm.var,MitarbeiterFTE[[#This Row],[Name]]&amp;"|"&amp;MitarbeiterFTE[[#This Row],[Vorhaben]]&amp;"|"&amp;MitarbeiterFTE[[#This Row],[Monat]]&amp;"|"&amp;MitarbeiterFTE[[#This Row],[Jahr]], IF(_xlpm.var="|||","input missing",_xlpm.var))</f>
        <v>input missing</v>
      </c>
      <c r="AB1115" s="15" t="e">
        <f>_xlfn.LET(
_xlpm.start,DATE(MitarbeiterFTE[[#This Row],[Jahr]],MitarbeiterFTE[[#This Row],[Monat]],1),
_xlpm.end,EOMONTH(_xlpm.start,0),
NETWORKDAYS(_xlpm.start,_xlpm.end))</f>
        <v>#NUM!</v>
      </c>
      <c r="AC1115" s="318" t="e">
        <f>MitarbeiterFTE[[#This Row],[BWD]]-MitarbeiterFTE[[#This Row],[Sum Abwesend]]</f>
        <v>#NUM!</v>
      </c>
      <c r="AD1115" s="318">
        <f>SUMIFS(MitarbeiterFTE[BWD],MitarbeiterFTE[Jahr],MitarbeiterFTE[[#This Row],[Jahr]],MitarbeiterFTE[Name],MitarbeiterFTE[[#This Row],[Name]])</f>
        <v>0</v>
      </c>
      <c r="AE1115" s="318">
        <f>SUMIFS(MitarbeiterFTE[NWD],MitarbeiterFTE[Jahr],MitarbeiterFTE[[#This Row],[Jahr]],MitarbeiterFTE[Name],MitarbeiterFTE[[#This Row],[Name]])</f>
        <v>0</v>
      </c>
      <c r="AF1115" s="15" t="str">
        <f>IF(MitarbeiterFTE[[#This Row],[HS]]="ja",2,IF(MitarbeiterFTE[[#This Row],[Tech]]="ja",1,IF(MitarbeiterFTE[[#This Row],[Sonst]]="ja",0,"input missing")))</f>
        <v>input missing</v>
      </c>
      <c r="AG1115" s="130"/>
      <c r="AH1115" s="117"/>
      <c r="AI1115" s="408"/>
      <c r="AJ1115" s="202"/>
      <c r="AK1115" s="412"/>
      <c r="AL1115" s="15" cm="1">
        <f t="array" ref="AL11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5" s="15" t="str">
        <f>IF(Table6[[#This Row],[FT/WE]]=2,"",Table6[[#This Row],[Name]]&amp;Table6[[#This Row],[Tag]])</f>
        <v/>
      </c>
      <c r="AN1115" s="117"/>
      <c r="AP1115" s="14" t="str">
        <f t="shared" si="36"/>
        <v/>
      </c>
      <c r="AQ1115" s="14" t="str">
        <f t="shared" si="37"/>
        <v/>
      </c>
    </row>
    <row r="1116" spans="1:43" ht="14.5">
      <c r="A1116" s="117"/>
      <c r="B1116" s="201"/>
      <c r="C1116" s="209"/>
      <c r="D1116" s="210"/>
      <c r="E1116" s="131"/>
      <c r="F1116" s="132"/>
      <c r="G1116" s="131"/>
      <c r="H1116" s="117"/>
      <c r="I1116" s="201"/>
      <c r="J1116" s="201"/>
      <c r="K1116" s="202"/>
      <c r="L1116" s="202"/>
      <c r="M1116" s="202"/>
      <c r="N1116" s="201"/>
      <c r="O1116" s="201"/>
      <c r="P1116" s="202"/>
      <c r="Q1116" s="202"/>
      <c r="R1116" s="207"/>
      <c r="S1116" s="204" t="e">
        <f>_xlfn.LET(
_xlpm.ausLJ,_xlfn.XLOOKUP(MitarbeiterFTE[[#This Row],[Name]]&amp;"|"&amp;MitarbeiterFTE[[#This Row],[Jahr]]&amp;"|"&amp;MitarbeiterFTE[[#This Row],[Monat]],#REF!,#REF!,"not found",0,1),
IF(_xlpm.ausLJ="not found","input missing",_xlpm.ausLJ))</f>
        <v>#REF!</v>
      </c>
      <c r="T1116" s="204" t="e">
        <f>_xlfn.LET(
_xlpm.ausLJ,_xlfn.XLOOKUP(MitarbeiterFTE[[#This Row],[Name]]&amp;"|"&amp;MitarbeiterFTE[[#This Row],[Jahr]]&amp;"|"&amp;MitarbeiterFTE[[#This Row],[Monat]],#REF!,#REF!,"not found",0,1),
IF(_xlpm.ausLJ="not found","input missing",_xlpm.ausLJ))</f>
        <v>#REF!</v>
      </c>
      <c r="U1116" s="205"/>
      <c r="V1116" s="40" t="str" cm="1">
        <f t="array" ref="V11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6" s="15" t="str">
        <f>_xlfn.LET(_xlpm.var,MitarbeiterFTE[[#This Row],[Name]]&amp;"|"&amp;MitarbeiterFTE[[#This Row],[Vorhaben]]&amp;"|"&amp;MitarbeiterFTE[[#This Row],[Monat]]&amp;"|"&amp;MitarbeiterFTE[[#This Row],[Jahr]], IF(_xlpm.var="|||","input missing",_xlpm.var))</f>
        <v>input missing</v>
      </c>
      <c r="AB1116" s="15" t="e">
        <f>_xlfn.LET(
_xlpm.start,DATE(MitarbeiterFTE[[#This Row],[Jahr]],MitarbeiterFTE[[#This Row],[Monat]],1),
_xlpm.end,EOMONTH(_xlpm.start,0),
NETWORKDAYS(_xlpm.start,_xlpm.end))</f>
        <v>#NUM!</v>
      </c>
      <c r="AC1116" s="318" t="e">
        <f>MitarbeiterFTE[[#This Row],[BWD]]-MitarbeiterFTE[[#This Row],[Sum Abwesend]]</f>
        <v>#NUM!</v>
      </c>
      <c r="AD1116" s="318">
        <f>SUMIFS(MitarbeiterFTE[BWD],MitarbeiterFTE[Jahr],MitarbeiterFTE[[#This Row],[Jahr]],MitarbeiterFTE[Name],MitarbeiterFTE[[#This Row],[Name]])</f>
        <v>0</v>
      </c>
      <c r="AE1116" s="318">
        <f>SUMIFS(MitarbeiterFTE[NWD],MitarbeiterFTE[Jahr],MitarbeiterFTE[[#This Row],[Jahr]],MitarbeiterFTE[Name],MitarbeiterFTE[[#This Row],[Name]])</f>
        <v>0</v>
      </c>
      <c r="AF1116" s="15" t="str">
        <f>IF(MitarbeiterFTE[[#This Row],[HS]]="ja",2,IF(MitarbeiterFTE[[#This Row],[Tech]]="ja",1,IF(MitarbeiterFTE[[#This Row],[Sonst]]="ja",0,"input missing")))</f>
        <v>input missing</v>
      </c>
      <c r="AG1116" s="130"/>
      <c r="AH1116" s="117"/>
      <c r="AI1116" s="408"/>
      <c r="AJ1116" s="202"/>
      <c r="AK1116" s="412"/>
      <c r="AL1116" s="15" cm="1">
        <f t="array" ref="AL11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6" s="15" t="str">
        <f>IF(Table6[[#This Row],[FT/WE]]=2,"",Table6[[#This Row],[Name]]&amp;Table6[[#This Row],[Tag]])</f>
        <v/>
      </c>
      <c r="AN1116" s="117"/>
      <c r="AP1116" s="14" t="str">
        <f t="shared" si="36"/>
        <v/>
      </c>
      <c r="AQ1116" s="14" t="str">
        <f t="shared" si="37"/>
        <v/>
      </c>
    </row>
    <row r="1117" spans="1:43" ht="14.5">
      <c r="A1117" s="117"/>
      <c r="B1117" s="201"/>
      <c r="C1117" s="209"/>
      <c r="D1117" s="210"/>
      <c r="E1117" s="131"/>
      <c r="F1117" s="132"/>
      <c r="G1117" s="131"/>
      <c r="H1117" s="117"/>
      <c r="I1117" s="201"/>
      <c r="J1117" s="201"/>
      <c r="K1117" s="202"/>
      <c r="L1117" s="202"/>
      <c r="M1117" s="202"/>
      <c r="N1117" s="201"/>
      <c r="O1117" s="201"/>
      <c r="P1117" s="202"/>
      <c r="Q1117" s="202"/>
      <c r="R1117" s="207"/>
      <c r="S1117" s="204" t="e">
        <f>_xlfn.LET(
_xlpm.ausLJ,_xlfn.XLOOKUP(MitarbeiterFTE[[#This Row],[Name]]&amp;"|"&amp;MitarbeiterFTE[[#This Row],[Jahr]]&amp;"|"&amp;MitarbeiterFTE[[#This Row],[Monat]],#REF!,#REF!,"not found",0,1),
IF(_xlpm.ausLJ="not found","input missing",_xlpm.ausLJ))</f>
        <v>#REF!</v>
      </c>
      <c r="T1117" s="204" t="e">
        <f>_xlfn.LET(
_xlpm.ausLJ,_xlfn.XLOOKUP(MitarbeiterFTE[[#This Row],[Name]]&amp;"|"&amp;MitarbeiterFTE[[#This Row],[Jahr]]&amp;"|"&amp;MitarbeiterFTE[[#This Row],[Monat]],#REF!,#REF!,"not found",0,1),
IF(_xlpm.ausLJ="not found","input missing",_xlpm.ausLJ))</f>
        <v>#REF!</v>
      </c>
      <c r="U1117" s="205"/>
      <c r="V1117" s="40" t="str" cm="1">
        <f t="array" ref="V11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7" s="15" t="str">
        <f>_xlfn.LET(_xlpm.var,MitarbeiterFTE[[#This Row],[Name]]&amp;"|"&amp;MitarbeiterFTE[[#This Row],[Vorhaben]]&amp;"|"&amp;MitarbeiterFTE[[#This Row],[Monat]]&amp;"|"&amp;MitarbeiterFTE[[#This Row],[Jahr]], IF(_xlpm.var="|||","input missing",_xlpm.var))</f>
        <v>input missing</v>
      </c>
      <c r="AB1117" s="15" t="e">
        <f>_xlfn.LET(
_xlpm.start,DATE(MitarbeiterFTE[[#This Row],[Jahr]],MitarbeiterFTE[[#This Row],[Monat]],1),
_xlpm.end,EOMONTH(_xlpm.start,0),
NETWORKDAYS(_xlpm.start,_xlpm.end))</f>
        <v>#NUM!</v>
      </c>
      <c r="AC1117" s="318" t="e">
        <f>MitarbeiterFTE[[#This Row],[BWD]]-MitarbeiterFTE[[#This Row],[Sum Abwesend]]</f>
        <v>#NUM!</v>
      </c>
      <c r="AD1117" s="318">
        <f>SUMIFS(MitarbeiterFTE[BWD],MitarbeiterFTE[Jahr],MitarbeiterFTE[[#This Row],[Jahr]],MitarbeiterFTE[Name],MitarbeiterFTE[[#This Row],[Name]])</f>
        <v>0</v>
      </c>
      <c r="AE1117" s="318">
        <f>SUMIFS(MitarbeiterFTE[NWD],MitarbeiterFTE[Jahr],MitarbeiterFTE[[#This Row],[Jahr]],MitarbeiterFTE[Name],MitarbeiterFTE[[#This Row],[Name]])</f>
        <v>0</v>
      </c>
      <c r="AF1117" s="15" t="str">
        <f>IF(MitarbeiterFTE[[#This Row],[HS]]="ja",2,IF(MitarbeiterFTE[[#This Row],[Tech]]="ja",1,IF(MitarbeiterFTE[[#This Row],[Sonst]]="ja",0,"input missing")))</f>
        <v>input missing</v>
      </c>
      <c r="AG1117" s="130"/>
      <c r="AH1117" s="117"/>
      <c r="AI1117" s="408"/>
      <c r="AJ1117" s="202"/>
      <c r="AK1117" s="412"/>
      <c r="AL1117" s="15" cm="1">
        <f t="array" ref="AL11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7" s="15" t="str">
        <f>IF(Table6[[#This Row],[FT/WE]]=2,"",Table6[[#This Row],[Name]]&amp;Table6[[#This Row],[Tag]])</f>
        <v/>
      </c>
      <c r="AN1117" s="117"/>
      <c r="AP1117" s="14" t="str">
        <f t="shared" si="36"/>
        <v/>
      </c>
      <c r="AQ1117" s="14" t="str">
        <f t="shared" si="37"/>
        <v/>
      </c>
    </row>
    <row r="1118" spans="1:43" ht="14.5">
      <c r="A1118" s="117"/>
      <c r="B1118" s="201"/>
      <c r="C1118" s="209"/>
      <c r="D1118" s="210"/>
      <c r="E1118" s="131"/>
      <c r="F1118" s="132"/>
      <c r="G1118" s="131"/>
      <c r="H1118" s="117"/>
      <c r="I1118" s="201"/>
      <c r="J1118" s="201"/>
      <c r="K1118" s="202"/>
      <c r="L1118" s="202"/>
      <c r="M1118" s="202"/>
      <c r="N1118" s="201"/>
      <c r="O1118" s="201"/>
      <c r="P1118" s="202"/>
      <c r="Q1118" s="202"/>
      <c r="R1118" s="207"/>
      <c r="S1118" s="204" t="e">
        <f>_xlfn.LET(
_xlpm.ausLJ,_xlfn.XLOOKUP(MitarbeiterFTE[[#This Row],[Name]]&amp;"|"&amp;MitarbeiterFTE[[#This Row],[Jahr]]&amp;"|"&amp;MitarbeiterFTE[[#This Row],[Monat]],#REF!,#REF!,"not found",0,1),
IF(_xlpm.ausLJ="not found","input missing",_xlpm.ausLJ))</f>
        <v>#REF!</v>
      </c>
      <c r="T1118" s="204" t="e">
        <f>_xlfn.LET(
_xlpm.ausLJ,_xlfn.XLOOKUP(MitarbeiterFTE[[#This Row],[Name]]&amp;"|"&amp;MitarbeiterFTE[[#This Row],[Jahr]]&amp;"|"&amp;MitarbeiterFTE[[#This Row],[Monat]],#REF!,#REF!,"not found",0,1),
IF(_xlpm.ausLJ="not found","input missing",_xlpm.ausLJ))</f>
        <v>#REF!</v>
      </c>
      <c r="U1118" s="205"/>
      <c r="V1118" s="40" t="str" cm="1">
        <f t="array" ref="V11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8" s="15" t="str">
        <f>_xlfn.LET(_xlpm.var,MitarbeiterFTE[[#This Row],[Name]]&amp;"|"&amp;MitarbeiterFTE[[#This Row],[Vorhaben]]&amp;"|"&amp;MitarbeiterFTE[[#This Row],[Monat]]&amp;"|"&amp;MitarbeiterFTE[[#This Row],[Jahr]], IF(_xlpm.var="|||","input missing",_xlpm.var))</f>
        <v>input missing</v>
      </c>
      <c r="AB1118" s="15" t="e">
        <f>_xlfn.LET(
_xlpm.start,DATE(MitarbeiterFTE[[#This Row],[Jahr]],MitarbeiterFTE[[#This Row],[Monat]],1),
_xlpm.end,EOMONTH(_xlpm.start,0),
NETWORKDAYS(_xlpm.start,_xlpm.end))</f>
        <v>#NUM!</v>
      </c>
      <c r="AC1118" s="318" t="e">
        <f>MitarbeiterFTE[[#This Row],[BWD]]-MitarbeiterFTE[[#This Row],[Sum Abwesend]]</f>
        <v>#NUM!</v>
      </c>
      <c r="AD1118" s="318">
        <f>SUMIFS(MitarbeiterFTE[BWD],MitarbeiterFTE[Jahr],MitarbeiterFTE[[#This Row],[Jahr]],MitarbeiterFTE[Name],MitarbeiterFTE[[#This Row],[Name]])</f>
        <v>0</v>
      </c>
      <c r="AE1118" s="318">
        <f>SUMIFS(MitarbeiterFTE[NWD],MitarbeiterFTE[Jahr],MitarbeiterFTE[[#This Row],[Jahr]],MitarbeiterFTE[Name],MitarbeiterFTE[[#This Row],[Name]])</f>
        <v>0</v>
      </c>
      <c r="AF1118" s="15" t="str">
        <f>IF(MitarbeiterFTE[[#This Row],[HS]]="ja",2,IF(MitarbeiterFTE[[#This Row],[Tech]]="ja",1,IF(MitarbeiterFTE[[#This Row],[Sonst]]="ja",0,"input missing")))</f>
        <v>input missing</v>
      </c>
      <c r="AG1118" s="130"/>
      <c r="AH1118" s="117"/>
      <c r="AI1118" s="408"/>
      <c r="AJ1118" s="202"/>
      <c r="AK1118" s="412"/>
      <c r="AL1118" s="15" cm="1">
        <f t="array" ref="AL11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8" s="15" t="str">
        <f>IF(Table6[[#This Row],[FT/WE]]=2,"",Table6[[#This Row],[Name]]&amp;Table6[[#This Row],[Tag]])</f>
        <v/>
      </c>
      <c r="AN1118" s="117"/>
      <c r="AP1118" s="14" t="str">
        <f t="shared" si="36"/>
        <v/>
      </c>
      <c r="AQ1118" s="14" t="str">
        <f t="shared" si="37"/>
        <v/>
      </c>
    </row>
    <row r="1119" spans="1:43" ht="14.5">
      <c r="A1119" s="117"/>
      <c r="B1119" s="201"/>
      <c r="C1119" s="209"/>
      <c r="D1119" s="210"/>
      <c r="E1119" s="131"/>
      <c r="F1119" s="132"/>
      <c r="G1119" s="131"/>
      <c r="H1119" s="117"/>
      <c r="I1119" s="201"/>
      <c r="J1119" s="201"/>
      <c r="K1119" s="202"/>
      <c r="L1119" s="202"/>
      <c r="M1119" s="202"/>
      <c r="N1119" s="201"/>
      <c r="O1119" s="201"/>
      <c r="P1119" s="202"/>
      <c r="Q1119" s="202"/>
      <c r="R1119" s="207"/>
      <c r="S1119" s="204" t="e">
        <f>_xlfn.LET(
_xlpm.ausLJ,_xlfn.XLOOKUP(MitarbeiterFTE[[#This Row],[Name]]&amp;"|"&amp;MitarbeiterFTE[[#This Row],[Jahr]]&amp;"|"&amp;MitarbeiterFTE[[#This Row],[Monat]],#REF!,#REF!,"not found",0,1),
IF(_xlpm.ausLJ="not found","input missing",_xlpm.ausLJ))</f>
        <v>#REF!</v>
      </c>
      <c r="T1119" s="204" t="e">
        <f>_xlfn.LET(
_xlpm.ausLJ,_xlfn.XLOOKUP(MitarbeiterFTE[[#This Row],[Name]]&amp;"|"&amp;MitarbeiterFTE[[#This Row],[Jahr]]&amp;"|"&amp;MitarbeiterFTE[[#This Row],[Monat]],#REF!,#REF!,"not found",0,1),
IF(_xlpm.ausLJ="not found","input missing",_xlpm.ausLJ))</f>
        <v>#REF!</v>
      </c>
      <c r="U1119" s="205"/>
      <c r="V1119" s="40" t="str" cm="1">
        <f t="array" ref="V11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19" s="15" t="str">
        <f>_xlfn.LET(_xlpm.var,MitarbeiterFTE[[#This Row],[Name]]&amp;"|"&amp;MitarbeiterFTE[[#This Row],[Vorhaben]]&amp;"|"&amp;MitarbeiterFTE[[#This Row],[Monat]]&amp;"|"&amp;MitarbeiterFTE[[#This Row],[Jahr]], IF(_xlpm.var="|||","input missing",_xlpm.var))</f>
        <v>input missing</v>
      </c>
      <c r="AB1119" s="15" t="e">
        <f>_xlfn.LET(
_xlpm.start,DATE(MitarbeiterFTE[[#This Row],[Jahr]],MitarbeiterFTE[[#This Row],[Monat]],1),
_xlpm.end,EOMONTH(_xlpm.start,0),
NETWORKDAYS(_xlpm.start,_xlpm.end))</f>
        <v>#NUM!</v>
      </c>
      <c r="AC1119" s="318" t="e">
        <f>MitarbeiterFTE[[#This Row],[BWD]]-MitarbeiterFTE[[#This Row],[Sum Abwesend]]</f>
        <v>#NUM!</v>
      </c>
      <c r="AD1119" s="318">
        <f>SUMIFS(MitarbeiterFTE[BWD],MitarbeiterFTE[Jahr],MitarbeiterFTE[[#This Row],[Jahr]],MitarbeiterFTE[Name],MitarbeiterFTE[[#This Row],[Name]])</f>
        <v>0</v>
      </c>
      <c r="AE1119" s="318">
        <f>SUMIFS(MitarbeiterFTE[NWD],MitarbeiterFTE[Jahr],MitarbeiterFTE[[#This Row],[Jahr]],MitarbeiterFTE[Name],MitarbeiterFTE[[#This Row],[Name]])</f>
        <v>0</v>
      </c>
      <c r="AF1119" s="15" t="str">
        <f>IF(MitarbeiterFTE[[#This Row],[HS]]="ja",2,IF(MitarbeiterFTE[[#This Row],[Tech]]="ja",1,IF(MitarbeiterFTE[[#This Row],[Sonst]]="ja",0,"input missing")))</f>
        <v>input missing</v>
      </c>
      <c r="AG1119" s="130"/>
      <c r="AH1119" s="117"/>
      <c r="AI1119" s="408"/>
      <c r="AJ1119" s="202"/>
      <c r="AK1119" s="412"/>
      <c r="AL1119" s="15" cm="1">
        <f t="array" ref="AL11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19" s="15" t="str">
        <f>IF(Table6[[#This Row],[FT/WE]]=2,"",Table6[[#This Row],[Name]]&amp;Table6[[#This Row],[Tag]])</f>
        <v/>
      </c>
      <c r="AN1119" s="117"/>
      <c r="AP1119" s="14" t="str">
        <f t="shared" si="36"/>
        <v/>
      </c>
      <c r="AQ1119" s="14" t="str">
        <f t="shared" si="37"/>
        <v/>
      </c>
    </row>
    <row r="1120" spans="1:43" ht="14.5">
      <c r="A1120" s="117"/>
      <c r="B1120" s="201"/>
      <c r="C1120" s="209"/>
      <c r="D1120" s="210"/>
      <c r="E1120" s="131"/>
      <c r="F1120" s="132"/>
      <c r="G1120" s="131"/>
      <c r="H1120" s="117"/>
      <c r="I1120" s="201"/>
      <c r="J1120" s="201"/>
      <c r="K1120" s="202"/>
      <c r="L1120" s="202"/>
      <c r="M1120" s="202"/>
      <c r="N1120" s="201"/>
      <c r="O1120" s="201"/>
      <c r="P1120" s="202"/>
      <c r="Q1120" s="202"/>
      <c r="R1120" s="207"/>
      <c r="S1120" s="204" t="e">
        <f>_xlfn.LET(
_xlpm.ausLJ,_xlfn.XLOOKUP(MitarbeiterFTE[[#This Row],[Name]]&amp;"|"&amp;MitarbeiterFTE[[#This Row],[Jahr]]&amp;"|"&amp;MitarbeiterFTE[[#This Row],[Monat]],#REF!,#REF!,"not found",0,1),
IF(_xlpm.ausLJ="not found","input missing",_xlpm.ausLJ))</f>
        <v>#REF!</v>
      </c>
      <c r="T1120" s="204" t="e">
        <f>_xlfn.LET(
_xlpm.ausLJ,_xlfn.XLOOKUP(MitarbeiterFTE[[#This Row],[Name]]&amp;"|"&amp;MitarbeiterFTE[[#This Row],[Jahr]]&amp;"|"&amp;MitarbeiterFTE[[#This Row],[Monat]],#REF!,#REF!,"not found",0,1),
IF(_xlpm.ausLJ="not found","input missing",_xlpm.ausLJ))</f>
        <v>#REF!</v>
      </c>
      <c r="U1120" s="205"/>
      <c r="V1120" s="40" t="str" cm="1">
        <f t="array" ref="V11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0" s="15" t="str">
        <f>_xlfn.LET(_xlpm.var,MitarbeiterFTE[[#This Row],[Name]]&amp;"|"&amp;MitarbeiterFTE[[#This Row],[Vorhaben]]&amp;"|"&amp;MitarbeiterFTE[[#This Row],[Monat]]&amp;"|"&amp;MitarbeiterFTE[[#This Row],[Jahr]], IF(_xlpm.var="|||","input missing",_xlpm.var))</f>
        <v>input missing</v>
      </c>
      <c r="AB1120" s="15" t="e">
        <f>_xlfn.LET(
_xlpm.start,DATE(MitarbeiterFTE[[#This Row],[Jahr]],MitarbeiterFTE[[#This Row],[Monat]],1),
_xlpm.end,EOMONTH(_xlpm.start,0),
NETWORKDAYS(_xlpm.start,_xlpm.end))</f>
        <v>#NUM!</v>
      </c>
      <c r="AC1120" s="318" t="e">
        <f>MitarbeiterFTE[[#This Row],[BWD]]-MitarbeiterFTE[[#This Row],[Sum Abwesend]]</f>
        <v>#NUM!</v>
      </c>
      <c r="AD1120" s="318">
        <f>SUMIFS(MitarbeiterFTE[BWD],MitarbeiterFTE[Jahr],MitarbeiterFTE[[#This Row],[Jahr]],MitarbeiterFTE[Name],MitarbeiterFTE[[#This Row],[Name]])</f>
        <v>0</v>
      </c>
      <c r="AE1120" s="318">
        <f>SUMIFS(MitarbeiterFTE[NWD],MitarbeiterFTE[Jahr],MitarbeiterFTE[[#This Row],[Jahr]],MitarbeiterFTE[Name],MitarbeiterFTE[[#This Row],[Name]])</f>
        <v>0</v>
      </c>
      <c r="AF1120" s="15" t="str">
        <f>IF(MitarbeiterFTE[[#This Row],[HS]]="ja",2,IF(MitarbeiterFTE[[#This Row],[Tech]]="ja",1,IF(MitarbeiterFTE[[#This Row],[Sonst]]="ja",0,"input missing")))</f>
        <v>input missing</v>
      </c>
      <c r="AG1120" s="130"/>
      <c r="AH1120" s="117"/>
      <c r="AI1120" s="408"/>
      <c r="AJ1120" s="202"/>
      <c r="AK1120" s="412"/>
      <c r="AL1120" s="15" cm="1">
        <f t="array" ref="AL11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0" s="15" t="str">
        <f>IF(Table6[[#This Row],[FT/WE]]=2,"",Table6[[#This Row],[Name]]&amp;Table6[[#This Row],[Tag]])</f>
        <v/>
      </c>
      <c r="AN1120" s="117"/>
      <c r="AP1120" s="14" t="str">
        <f t="shared" si="36"/>
        <v/>
      </c>
      <c r="AQ1120" s="14" t="str">
        <f t="shared" si="37"/>
        <v/>
      </c>
    </row>
    <row r="1121" spans="1:43" ht="14.5">
      <c r="A1121" s="117"/>
      <c r="B1121" s="201"/>
      <c r="C1121" s="209"/>
      <c r="D1121" s="210"/>
      <c r="E1121" s="131"/>
      <c r="F1121" s="132"/>
      <c r="G1121" s="131"/>
      <c r="H1121" s="117"/>
      <c r="I1121" s="201"/>
      <c r="J1121" s="201"/>
      <c r="K1121" s="202"/>
      <c r="L1121" s="202"/>
      <c r="M1121" s="202"/>
      <c r="N1121" s="201"/>
      <c r="O1121" s="201"/>
      <c r="P1121" s="202"/>
      <c r="Q1121" s="202"/>
      <c r="R1121" s="207"/>
      <c r="S1121" s="204" t="e">
        <f>_xlfn.LET(
_xlpm.ausLJ,_xlfn.XLOOKUP(MitarbeiterFTE[[#This Row],[Name]]&amp;"|"&amp;MitarbeiterFTE[[#This Row],[Jahr]]&amp;"|"&amp;MitarbeiterFTE[[#This Row],[Monat]],#REF!,#REF!,"not found",0,1),
IF(_xlpm.ausLJ="not found","input missing",_xlpm.ausLJ))</f>
        <v>#REF!</v>
      </c>
      <c r="T1121" s="204" t="e">
        <f>_xlfn.LET(
_xlpm.ausLJ,_xlfn.XLOOKUP(MitarbeiterFTE[[#This Row],[Name]]&amp;"|"&amp;MitarbeiterFTE[[#This Row],[Jahr]]&amp;"|"&amp;MitarbeiterFTE[[#This Row],[Monat]],#REF!,#REF!,"not found",0,1),
IF(_xlpm.ausLJ="not found","input missing",_xlpm.ausLJ))</f>
        <v>#REF!</v>
      </c>
      <c r="U1121" s="205"/>
      <c r="V1121" s="40" t="str" cm="1">
        <f t="array" ref="V11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1" s="15" t="str">
        <f>_xlfn.LET(_xlpm.var,MitarbeiterFTE[[#This Row],[Name]]&amp;"|"&amp;MitarbeiterFTE[[#This Row],[Vorhaben]]&amp;"|"&amp;MitarbeiterFTE[[#This Row],[Monat]]&amp;"|"&amp;MitarbeiterFTE[[#This Row],[Jahr]], IF(_xlpm.var="|||","input missing",_xlpm.var))</f>
        <v>input missing</v>
      </c>
      <c r="AB1121" s="15" t="e">
        <f>_xlfn.LET(
_xlpm.start,DATE(MitarbeiterFTE[[#This Row],[Jahr]],MitarbeiterFTE[[#This Row],[Monat]],1),
_xlpm.end,EOMONTH(_xlpm.start,0),
NETWORKDAYS(_xlpm.start,_xlpm.end))</f>
        <v>#NUM!</v>
      </c>
      <c r="AC1121" s="318" t="e">
        <f>MitarbeiterFTE[[#This Row],[BWD]]-MitarbeiterFTE[[#This Row],[Sum Abwesend]]</f>
        <v>#NUM!</v>
      </c>
      <c r="AD1121" s="318">
        <f>SUMIFS(MitarbeiterFTE[BWD],MitarbeiterFTE[Jahr],MitarbeiterFTE[[#This Row],[Jahr]],MitarbeiterFTE[Name],MitarbeiterFTE[[#This Row],[Name]])</f>
        <v>0</v>
      </c>
      <c r="AE1121" s="318">
        <f>SUMIFS(MitarbeiterFTE[NWD],MitarbeiterFTE[Jahr],MitarbeiterFTE[[#This Row],[Jahr]],MitarbeiterFTE[Name],MitarbeiterFTE[[#This Row],[Name]])</f>
        <v>0</v>
      </c>
      <c r="AF1121" s="15" t="str">
        <f>IF(MitarbeiterFTE[[#This Row],[HS]]="ja",2,IF(MitarbeiterFTE[[#This Row],[Tech]]="ja",1,IF(MitarbeiterFTE[[#This Row],[Sonst]]="ja",0,"input missing")))</f>
        <v>input missing</v>
      </c>
      <c r="AG1121" s="130"/>
      <c r="AH1121" s="117"/>
      <c r="AI1121" s="408"/>
      <c r="AJ1121" s="202"/>
      <c r="AK1121" s="412"/>
      <c r="AL1121" s="15" cm="1">
        <f t="array" ref="AL11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1" s="15" t="str">
        <f>IF(Table6[[#This Row],[FT/WE]]=2,"",Table6[[#This Row],[Name]]&amp;Table6[[#This Row],[Tag]])</f>
        <v/>
      </c>
      <c r="AN1121" s="117"/>
      <c r="AP1121" s="14" t="str">
        <f t="shared" si="36"/>
        <v/>
      </c>
      <c r="AQ1121" s="14" t="str">
        <f t="shared" si="37"/>
        <v/>
      </c>
    </row>
    <row r="1122" spans="1:43" ht="14.5">
      <c r="A1122" s="117"/>
      <c r="B1122" s="201"/>
      <c r="C1122" s="209"/>
      <c r="D1122" s="210"/>
      <c r="E1122" s="131"/>
      <c r="F1122" s="132"/>
      <c r="G1122" s="131"/>
      <c r="H1122" s="117"/>
      <c r="I1122" s="201"/>
      <c r="J1122" s="201"/>
      <c r="K1122" s="202"/>
      <c r="L1122" s="202"/>
      <c r="M1122" s="202"/>
      <c r="N1122" s="201"/>
      <c r="O1122" s="201"/>
      <c r="P1122" s="202"/>
      <c r="Q1122" s="202"/>
      <c r="R1122" s="207"/>
      <c r="S1122" s="204" t="e">
        <f>_xlfn.LET(
_xlpm.ausLJ,_xlfn.XLOOKUP(MitarbeiterFTE[[#This Row],[Name]]&amp;"|"&amp;MitarbeiterFTE[[#This Row],[Jahr]]&amp;"|"&amp;MitarbeiterFTE[[#This Row],[Monat]],#REF!,#REF!,"not found",0,1),
IF(_xlpm.ausLJ="not found","input missing",_xlpm.ausLJ))</f>
        <v>#REF!</v>
      </c>
      <c r="T1122" s="204" t="e">
        <f>_xlfn.LET(
_xlpm.ausLJ,_xlfn.XLOOKUP(MitarbeiterFTE[[#This Row],[Name]]&amp;"|"&amp;MitarbeiterFTE[[#This Row],[Jahr]]&amp;"|"&amp;MitarbeiterFTE[[#This Row],[Monat]],#REF!,#REF!,"not found",0,1),
IF(_xlpm.ausLJ="not found","input missing",_xlpm.ausLJ))</f>
        <v>#REF!</v>
      </c>
      <c r="U1122" s="205"/>
      <c r="V1122" s="40" t="str" cm="1">
        <f t="array" ref="V11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2" s="15" t="str">
        <f>_xlfn.LET(_xlpm.var,MitarbeiterFTE[[#This Row],[Name]]&amp;"|"&amp;MitarbeiterFTE[[#This Row],[Vorhaben]]&amp;"|"&amp;MitarbeiterFTE[[#This Row],[Monat]]&amp;"|"&amp;MitarbeiterFTE[[#This Row],[Jahr]], IF(_xlpm.var="|||","input missing",_xlpm.var))</f>
        <v>input missing</v>
      </c>
      <c r="AB1122" s="15" t="e">
        <f>_xlfn.LET(
_xlpm.start,DATE(MitarbeiterFTE[[#This Row],[Jahr]],MitarbeiterFTE[[#This Row],[Monat]],1),
_xlpm.end,EOMONTH(_xlpm.start,0),
NETWORKDAYS(_xlpm.start,_xlpm.end))</f>
        <v>#NUM!</v>
      </c>
      <c r="AC1122" s="318" t="e">
        <f>MitarbeiterFTE[[#This Row],[BWD]]-MitarbeiterFTE[[#This Row],[Sum Abwesend]]</f>
        <v>#NUM!</v>
      </c>
      <c r="AD1122" s="318">
        <f>SUMIFS(MitarbeiterFTE[BWD],MitarbeiterFTE[Jahr],MitarbeiterFTE[[#This Row],[Jahr]],MitarbeiterFTE[Name],MitarbeiterFTE[[#This Row],[Name]])</f>
        <v>0</v>
      </c>
      <c r="AE1122" s="318">
        <f>SUMIFS(MitarbeiterFTE[NWD],MitarbeiterFTE[Jahr],MitarbeiterFTE[[#This Row],[Jahr]],MitarbeiterFTE[Name],MitarbeiterFTE[[#This Row],[Name]])</f>
        <v>0</v>
      </c>
      <c r="AF1122" s="15" t="str">
        <f>IF(MitarbeiterFTE[[#This Row],[HS]]="ja",2,IF(MitarbeiterFTE[[#This Row],[Tech]]="ja",1,IF(MitarbeiterFTE[[#This Row],[Sonst]]="ja",0,"input missing")))</f>
        <v>input missing</v>
      </c>
      <c r="AG1122" s="130"/>
      <c r="AH1122" s="117"/>
      <c r="AI1122" s="408"/>
      <c r="AJ1122" s="202"/>
      <c r="AK1122" s="412"/>
      <c r="AL1122" s="15" cm="1">
        <f t="array" ref="AL11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2" s="15" t="str">
        <f>IF(Table6[[#This Row],[FT/WE]]=2,"",Table6[[#This Row],[Name]]&amp;Table6[[#This Row],[Tag]])</f>
        <v/>
      </c>
      <c r="AN1122" s="117"/>
      <c r="AP1122" s="14" t="str">
        <f t="shared" si="36"/>
        <v/>
      </c>
      <c r="AQ1122" s="14" t="str">
        <f t="shared" si="37"/>
        <v/>
      </c>
    </row>
    <row r="1123" spans="1:43" ht="14.5">
      <c r="A1123" s="117"/>
      <c r="B1123" s="201"/>
      <c r="C1123" s="209"/>
      <c r="D1123" s="210"/>
      <c r="E1123" s="131"/>
      <c r="F1123" s="132"/>
      <c r="G1123" s="131"/>
      <c r="H1123" s="117"/>
      <c r="I1123" s="201"/>
      <c r="J1123" s="201"/>
      <c r="K1123" s="202"/>
      <c r="L1123" s="202"/>
      <c r="M1123" s="202"/>
      <c r="N1123" s="201"/>
      <c r="O1123" s="201"/>
      <c r="P1123" s="202"/>
      <c r="Q1123" s="202"/>
      <c r="R1123" s="207"/>
      <c r="S1123" s="204" t="e">
        <f>_xlfn.LET(
_xlpm.ausLJ,_xlfn.XLOOKUP(MitarbeiterFTE[[#This Row],[Name]]&amp;"|"&amp;MitarbeiterFTE[[#This Row],[Jahr]]&amp;"|"&amp;MitarbeiterFTE[[#This Row],[Monat]],#REF!,#REF!,"not found",0,1),
IF(_xlpm.ausLJ="not found","input missing",_xlpm.ausLJ))</f>
        <v>#REF!</v>
      </c>
      <c r="T1123" s="204" t="e">
        <f>_xlfn.LET(
_xlpm.ausLJ,_xlfn.XLOOKUP(MitarbeiterFTE[[#This Row],[Name]]&amp;"|"&amp;MitarbeiterFTE[[#This Row],[Jahr]]&amp;"|"&amp;MitarbeiterFTE[[#This Row],[Monat]],#REF!,#REF!,"not found",0,1),
IF(_xlpm.ausLJ="not found","input missing",_xlpm.ausLJ))</f>
        <v>#REF!</v>
      </c>
      <c r="U1123" s="205"/>
      <c r="V1123" s="40" t="str" cm="1">
        <f t="array" ref="V11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3" s="15" t="str">
        <f>_xlfn.LET(_xlpm.var,MitarbeiterFTE[[#This Row],[Name]]&amp;"|"&amp;MitarbeiterFTE[[#This Row],[Vorhaben]]&amp;"|"&amp;MitarbeiterFTE[[#This Row],[Monat]]&amp;"|"&amp;MitarbeiterFTE[[#This Row],[Jahr]], IF(_xlpm.var="|||","input missing",_xlpm.var))</f>
        <v>input missing</v>
      </c>
      <c r="AB1123" s="15" t="e">
        <f>_xlfn.LET(
_xlpm.start,DATE(MitarbeiterFTE[[#This Row],[Jahr]],MitarbeiterFTE[[#This Row],[Monat]],1),
_xlpm.end,EOMONTH(_xlpm.start,0),
NETWORKDAYS(_xlpm.start,_xlpm.end))</f>
        <v>#NUM!</v>
      </c>
      <c r="AC1123" s="318" t="e">
        <f>MitarbeiterFTE[[#This Row],[BWD]]-MitarbeiterFTE[[#This Row],[Sum Abwesend]]</f>
        <v>#NUM!</v>
      </c>
      <c r="AD1123" s="318">
        <f>SUMIFS(MitarbeiterFTE[BWD],MitarbeiterFTE[Jahr],MitarbeiterFTE[[#This Row],[Jahr]],MitarbeiterFTE[Name],MitarbeiterFTE[[#This Row],[Name]])</f>
        <v>0</v>
      </c>
      <c r="AE1123" s="318">
        <f>SUMIFS(MitarbeiterFTE[NWD],MitarbeiterFTE[Jahr],MitarbeiterFTE[[#This Row],[Jahr]],MitarbeiterFTE[Name],MitarbeiterFTE[[#This Row],[Name]])</f>
        <v>0</v>
      </c>
      <c r="AF1123" s="15" t="str">
        <f>IF(MitarbeiterFTE[[#This Row],[HS]]="ja",2,IF(MitarbeiterFTE[[#This Row],[Tech]]="ja",1,IF(MitarbeiterFTE[[#This Row],[Sonst]]="ja",0,"input missing")))</f>
        <v>input missing</v>
      </c>
      <c r="AG1123" s="130"/>
      <c r="AH1123" s="117"/>
      <c r="AI1123" s="408"/>
      <c r="AJ1123" s="202"/>
      <c r="AK1123" s="412"/>
      <c r="AL1123" s="15" cm="1">
        <f t="array" ref="AL11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3" s="15" t="str">
        <f>IF(Table6[[#This Row],[FT/WE]]=2,"",Table6[[#This Row],[Name]]&amp;Table6[[#This Row],[Tag]])</f>
        <v/>
      </c>
      <c r="AN1123" s="117"/>
      <c r="AP1123" s="14" t="str">
        <f t="shared" si="36"/>
        <v/>
      </c>
      <c r="AQ1123" s="14" t="str">
        <f t="shared" si="37"/>
        <v/>
      </c>
    </row>
    <row r="1124" spans="1:43" ht="14.5">
      <c r="A1124" s="117"/>
      <c r="B1124" s="201"/>
      <c r="C1124" s="209"/>
      <c r="D1124" s="210"/>
      <c r="E1124" s="131"/>
      <c r="F1124" s="132"/>
      <c r="G1124" s="131"/>
      <c r="H1124" s="117"/>
      <c r="I1124" s="201"/>
      <c r="J1124" s="201"/>
      <c r="K1124" s="202"/>
      <c r="L1124" s="202"/>
      <c r="M1124" s="202"/>
      <c r="N1124" s="201"/>
      <c r="O1124" s="201"/>
      <c r="P1124" s="202"/>
      <c r="Q1124" s="202"/>
      <c r="R1124" s="207"/>
      <c r="S1124" s="204" t="e">
        <f>_xlfn.LET(
_xlpm.ausLJ,_xlfn.XLOOKUP(MitarbeiterFTE[[#This Row],[Name]]&amp;"|"&amp;MitarbeiterFTE[[#This Row],[Jahr]]&amp;"|"&amp;MitarbeiterFTE[[#This Row],[Monat]],#REF!,#REF!,"not found",0,1),
IF(_xlpm.ausLJ="not found","input missing",_xlpm.ausLJ))</f>
        <v>#REF!</v>
      </c>
      <c r="T1124" s="204" t="e">
        <f>_xlfn.LET(
_xlpm.ausLJ,_xlfn.XLOOKUP(MitarbeiterFTE[[#This Row],[Name]]&amp;"|"&amp;MitarbeiterFTE[[#This Row],[Jahr]]&amp;"|"&amp;MitarbeiterFTE[[#This Row],[Monat]],#REF!,#REF!,"not found",0,1),
IF(_xlpm.ausLJ="not found","input missing",_xlpm.ausLJ))</f>
        <v>#REF!</v>
      </c>
      <c r="U1124" s="205"/>
      <c r="V1124" s="40" t="str" cm="1">
        <f t="array" ref="V11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4" s="15" t="str">
        <f>_xlfn.LET(_xlpm.var,MitarbeiterFTE[[#This Row],[Name]]&amp;"|"&amp;MitarbeiterFTE[[#This Row],[Vorhaben]]&amp;"|"&amp;MitarbeiterFTE[[#This Row],[Monat]]&amp;"|"&amp;MitarbeiterFTE[[#This Row],[Jahr]], IF(_xlpm.var="|||","input missing",_xlpm.var))</f>
        <v>input missing</v>
      </c>
      <c r="AB1124" s="15" t="e">
        <f>_xlfn.LET(
_xlpm.start,DATE(MitarbeiterFTE[[#This Row],[Jahr]],MitarbeiterFTE[[#This Row],[Monat]],1),
_xlpm.end,EOMONTH(_xlpm.start,0),
NETWORKDAYS(_xlpm.start,_xlpm.end))</f>
        <v>#NUM!</v>
      </c>
      <c r="AC1124" s="318" t="e">
        <f>MitarbeiterFTE[[#This Row],[BWD]]-MitarbeiterFTE[[#This Row],[Sum Abwesend]]</f>
        <v>#NUM!</v>
      </c>
      <c r="AD1124" s="318">
        <f>SUMIFS(MitarbeiterFTE[BWD],MitarbeiterFTE[Jahr],MitarbeiterFTE[[#This Row],[Jahr]],MitarbeiterFTE[Name],MitarbeiterFTE[[#This Row],[Name]])</f>
        <v>0</v>
      </c>
      <c r="AE1124" s="318">
        <f>SUMIFS(MitarbeiterFTE[NWD],MitarbeiterFTE[Jahr],MitarbeiterFTE[[#This Row],[Jahr]],MitarbeiterFTE[Name],MitarbeiterFTE[[#This Row],[Name]])</f>
        <v>0</v>
      </c>
      <c r="AF1124" s="15" t="str">
        <f>IF(MitarbeiterFTE[[#This Row],[HS]]="ja",2,IF(MitarbeiterFTE[[#This Row],[Tech]]="ja",1,IF(MitarbeiterFTE[[#This Row],[Sonst]]="ja",0,"input missing")))</f>
        <v>input missing</v>
      </c>
      <c r="AG1124" s="130"/>
      <c r="AH1124" s="117"/>
      <c r="AI1124" s="408"/>
      <c r="AJ1124" s="202"/>
      <c r="AK1124" s="412"/>
      <c r="AL1124" s="15" cm="1">
        <f t="array" ref="AL11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4" s="15" t="str">
        <f>IF(Table6[[#This Row],[FT/WE]]=2,"",Table6[[#This Row],[Name]]&amp;Table6[[#This Row],[Tag]])</f>
        <v/>
      </c>
      <c r="AN1124" s="117"/>
      <c r="AP1124" s="14" t="str">
        <f t="shared" si="36"/>
        <v/>
      </c>
      <c r="AQ1124" s="14" t="str">
        <f t="shared" si="37"/>
        <v/>
      </c>
    </row>
    <row r="1125" spans="1:43" ht="14.5">
      <c r="A1125" s="117"/>
      <c r="B1125" s="201"/>
      <c r="C1125" s="209"/>
      <c r="D1125" s="210"/>
      <c r="E1125" s="131"/>
      <c r="F1125" s="132"/>
      <c r="G1125" s="131"/>
      <c r="H1125" s="117"/>
      <c r="I1125" s="201"/>
      <c r="J1125" s="201"/>
      <c r="K1125" s="202"/>
      <c r="L1125" s="202"/>
      <c r="M1125" s="202"/>
      <c r="N1125" s="201"/>
      <c r="O1125" s="201"/>
      <c r="P1125" s="202"/>
      <c r="Q1125" s="202"/>
      <c r="R1125" s="207"/>
      <c r="S1125" s="204" t="e">
        <f>_xlfn.LET(
_xlpm.ausLJ,_xlfn.XLOOKUP(MitarbeiterFTE[[#This Row],[Name]]&amp;"|"&amp;MitarbeiterFTE[[#This Row],[Jahr]]&amp;"|"&amp;MitarbeiterFTE[[#This Row],[Monat]],#REF!,#REF!,"not found",0,1),
IF(_xlpm.ausLJ="not found","input missing",_xlpm.ausLJ))</f>
        <v>#REF!</v>
      </c>
      <c r="T1125" s="204" t="e">
        <f>_xlfn.LET(
_xlpm.ausLJ,_xlfn.XLOOKUP(MitarbeiterFTE[[#This Row],[Name]]&amp;"|"&amp;MitarbeiterFTE[[#This Row],[Jahr]]&amp;"|"&amp;MitarbeiterFTE[[#This Row],[Monat]],#REF!,#REF!,"not found",0,1),
IF(_xlpm.ausLJ="not found","input missing",_xlpm.ausLJ))</f>
        <v>#REF!</v>
      </c>
      <c r="U1125" s="205"/>
      <c r="V1125" s="40" t="str" cm="1">
        <f t="array" ref="V11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5" s="15" t="str">
        <f>_xlfn.LET(_xlpm.var,MitarbeiterFTE[[#This Row],[Name]]&amp;"|"&amp;MitarbeiterFTE[[#This Row],[Vorhaben]]&amp;"|"&amp;MitarbeiterFTE[[#This Row],[Monat]]&amp;"|"&amp;MitarbeiterFTE[[#This Row],[Jahr]], IF(_xlpm.var="|||","input missing",_xlpm.var))</f>
        <v>input missing</v>
      </c>
      <c r="AB1125" s="15" t="e">
        <f>_xlfn.LET(
_xlpm.start,DATE(MitarbeiterFTE[[#This Row],[Jahr]],MitarbeiterFTE[[#This Row],[Monat]],1),
_xlpm.end,EOMONTH(_xlpm.start,0),
NETWORKDAYS(_xlpm.start,_xlpm.end))</f>
        <v>#NUM!</v>
      </c>
      <c r="AC1125" s="318" t="e">
        <f>MitarbeiterFTE[[#This Row],[BWD]]-MitarbeiterFTE[[#This Row],[Sum Abwesend]]</f>
        <v>#NUM!</v>
      </c>
      <c r="AD1125" s="318">
        <f>SUMIFS(MitarbeiterFTE[BWD],MitarbeiterFTE[Jahr],MitarbeiterFTE[[#This Row],[Jahr]],MitarbeiterFTE[Name],MitarbeiterFTE[[#This Row],[Name]])</f>
        <v>0</v>
      </c>
      <c r="AE1125" s="318">
        <f>SUMIFS(MitarbeiterFTE[NWD],MitarbeiterFTE[Jahr],MitarbeiterFTE[[#This Row],[Jahr]],MitarbeiterFTE[Name],MitarbeiterFTE[[#This Row],[Name]])</f>
        <v>0</v>
      </c>
      <c r="AF1125" s="15" t="str">
        <f>IF(MitarbeiterFTE[[#This Row],[HS]]="ja",2,IF(MitarbeiterFTE[[#This Row],[Tech]]="ja",1,IF(MitarbeiterFTE[[#This Row],[Sonst]]="ja",0,"input missing")))</f>
        <v>input missing</v>
      </c>
      <c r="AG1125" s="130"/>
      <c r="AH1125" s="117"/>
      <c r="AI1125" s="408"/>
      <c r="AJ1125" s="202"/>
      <c r="AK1125" s="412"/>
      <c r="AL1125" s="15" cm="1">
        <f t="array" ref="AL11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5" s="15" t="str">
        <f>IF(Table6[[#This Row],[FT/WE]]=2,"",Table6[[#This Row],[Name]]&amp;Table6[[#This Row],[Tag]])</f>
        <v/>
      </c>
      <c r="AN1125" s="117"/>
      <c r="AP1125" s="14" t="str">
        <f t="shared" si="36"/>
        <v/>
      </c>
      <c r="AQ1125" s="14" t="str">
        <f t="shared" si="37"/>
        <v/>
      </c>
    </row>
    <row r="1126" spans="1:43" ht="14.5">
      <c r="A1126" s="117"/>
      <c r="B1126" s="201"/>
      <c r="C1126" s="209"/>
      <c r="D1126" s="210"/>
      <c r="E1126" s="131"/>
      <c r="F1126" s="132"/>
      <c r="G1126" s="131"/>
      <c r="H1126" s="117"/>
      <c r="I1126" s="201"/>
      <c r="J1126" s="201"/>
      <c r="K1126" s="202"/>
      <c r="L1126" s="202"/>
      <c r="M1126" s="202"/>
      <c r="N1126" s="201"/>
      <c r="O1126" s="201"/>
      <c r="P1126" s="202"/>
      <c r="Q1126" s="202"/>
      <c r="R1126" s="207"/>
      <c r="S1126" s="204" t="e">
        <f>_xlfn.LET(
_xlpm.ausLJ,_xlfn.XLOOKUP(MitarbeiterFTE[[#This Row],[Name]]&amp;"|"&amp;MitarbeiterFTE[[#This Row],[Jahr]]&amp;"|"&amp;MitarbeiterFTE[[#This Row],[Monat]],#REF!,#REF!,"not found",0,1),
IF(_xlpm.ausLJ="not found","input missing",_xlpm.ausLJ))</f>
        <v>#REF!</v>
      </c>
      <c r="T1126" s="204" t="e">
        <f>_xlfn.LET(
_xlpm.ausLJ,_xlfn.XLOOKUP(MitarbeiterFTE[[#This Row],[Name]]&amp;"|"&amp;MitarbeiterFTE[[#This Row],[Jahr]]&amp;"|"&amp;MitarbeiterFTE[[#This Row],[Monat]],#REF!,#REF!,"not found",0,1),
IF(_xlpm.ausLJ="not found","input missing",_xlpm.ausLJ))</f>
        <v>#REF!</v>
      </c>
      <c r="U1126" s="205"/>
      <c r="V1126" s="40" t="str" cm="1">
        <f t="array" ref="V11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6" s="15" t="str">
        <f>_xlfn.LET(_xlpm.var,MitarbeiterFTE[[#This Row],[Name]]&amp;"|"&amp;MitarbeiterFTE[[#This Row],[Vorhaben]]&amp;"|"&amp;MitarbeiterFTE[[#This Row],[Monat]]&amp;"|"&amp;MitarbeiterFTE[[#This Row],[Jahr]], IF(_xlpm.var="|||","input missing",_xlpm.var))</f>
        <v>input missing</v>
      </c>
      <c r="AB1126" s="15" t="e">
        <f>_xlfn.LET(
_xlpm.start,DATE(MitarbeiterFTE[[#This Row],[Jahr]],MitarbeiterFTE[[#This Row],[Monat]],1),
_xlpm.end,EOMONTH(_xlpm.start,0),
NETWORKDAYS(_xlpm.start,_xlpm.end))</f>
        <v>#NUM!</v>
      </c>
      <c r="AC1126" s="318" t="e">
        <f>MitarbeiterFTE[[#This Row],[BWD]]-MitarbeiterFTE[[#This Row],[Sum Abwesend]]</f>
        <v>#NUM!</v>
      </c>
      <c r="AD1126" s="318">
        <f>SUMIFS(MitarbeiterFTE[BWD],MitarbeiterFTE[Jahr],MitarbeiterFTE[[#This Row],[Jahr]],MitarbeiterFTE[Name],MitarbeiterFTE[[#This Row],[Name]])</f>
        <v>0</v>
      </c>
      <c r="AE1126" s="318">
        <f>SUMIFS(MitarbeiterFTE[NWD],MitarbeiterFTE[Jahr],MitarbeiterFTE[[#This Row],[Jahr]],MitarbeiterFTE[Name],MitarbeiterFTE[[#This Row],[Name]])</f>
        <v>0</v>
      </c>
      <c r="AF1126" s="15" t="str">
        <f>IF(MitarbeiterFTE[[#This Row],[HS]]="ja",2,IF(MitarbeiterFTE[[#This Row],[Tech]]="ja",1,IF(MitarbeiterFTE[[#This Row],[Sonst]]="ja",0,"input missing")))</f>
        <v>input missing</v>
      </c>
      <c r="AG1126" s="130"/>
      <c r="AH1126" s="117"/>
      <c r="AI1126" s="408"/>
      <c r="AJ1126" s="202"/>
      <c r="AK1126" s="412"/>
      <c r="AL1126" s="15" cm="1">
        <f t="array" ref="AL11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6" s="15" t="str">
        <f>IF(Table6[[#This Row],[FT/WE]]=2,"",Table6[[#This Row],[Name]]&amp;Table6[[#This Row],[Tag]])</f>
        <v/>
      </c>
      <c r="AN1126" s="117"/>
      <c r="AP1126" s="14" t="str">
        <f t="shared" si="36"/>
        <v/>
      </c>
      <c r="AQ1126" s="14" t="str">
        <f t="shared" si="37"/>
        <v/>
      </c>
    </row>
    <row r="1127" spans="1:43" ht="14.5">
      <c r="A1127" s="117"/>
      <c r="B1127" s="201"/>
      <c r="C1127" s="209"/>
      <c r="D1127" s="210"/>
      <c r="E1127" s="131"/>
      <c r="F1127" s="132"/>
      <c r="G1127" s="131"/>
      <c r="H1127" s="117"/>
      <c r="I1127" s="201"/>
      <c r="J1127" s="201"/>
      <c r="K1127" s="202"/>
      <c r="L1127" s="202"/>
      <c r="M1127" s="202"/>
      <c r="N1127" s="201"/>
      <c r="O1127" s="201"/>
      <c r="P1127" s="202"/>
      <c r="Q1127" s="202"/>
      <c r="R1127" s="207"/>
      <c r="S1127" s="204" t="e">
        <f>_xlfn.LET(
_xlpm.ausLJ,_xlfn.XLOOKUP(MitarbeiterFTE[[#This Row],[Name]]&amp;"|"&amp;MitarbeiterFTE[[#This Row],[Jahr]]&amp;"|"&amp;MitarbeiterFTE[[#This Row],[Monat]],#REF!,#REF!,"not found",0,1),
IF(_xlpm.ausLJ="not found","input missing",_xlpm.ausLJ))</f>
        <v>#REF!</v>
      </c>
      <c r="T1127" s="204" t="e">
        <f>_xlfn.LET(
_xlpm.ausLJ,_xlfn.XLOOKUP(MitarbeiterFTE[[#This Row],[Name]]&amp;"|"&amp;MitarbeiterFTE[[#This Row],[Jahr]]&amp;"|"&amp;MitarbeiterFTE[[#This Row],[Monat]],#REF!,#REF!,"not found",0,1),
IF(_xlpm.ausLJ="not found","input missing",_xlpm.ausLJ))</f>
        <v>#REF!</v>
      </c>
      <c r="U1127" s="205"/>
      <c r="V1127" s="40" t="str" cm="1">
        <f t="array" ref="V11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7" s="15" t="str">
        <f>_xlfn.LET(_xlpm.var,MitarbeiterFTE[[#This Row],[Name]]&amp;"|"&amp;MitarbeiterFTE[[#This Row],[Vorhaben]]&amp;"|"&amp;MitarbeiterFTE[[#This Row],[Monat]]&amp;"|"&amp;MitarbeiterFTE[[#This Row],[Jahr]], IF(_xlpm.var="|||","input missing",_xlpm.var))</f>
        <v>input missing</v>
      </c>
      <c r="AB1127" s="15" t="e">
        <f>_xlfn.LET(
_xlpm.start,DATE(MitarbeiterFTE[[#This Row],[Jahr]],MitarbeiterFTE[[#This Row],[Monat]],1),
_xlpm.end,EOMONTH(_xlpm.start,0),
NETWORKDAYS(_xlpm.start,_xlpm.end))</f>
        <v>#NUM!</v>
      </c>
      <c r="AC1127" s="318" t="e">
        <f>MitarbeiterFTE[[#This Row],[BWD]]-MitarbeiterFTE[[#This Row],[Sum Abwesend]]</f>
        <v>#NUM!</v>
      </c>
      <c r="AD1127" s="318">
        <f>SUMIFS(MitarbeiterFTE[BWD],MitarbeiterFTE[Jahr],MitarbeiterFTE[[#This Row],[Jahr]],MitarbeiterFTE[Name],MitarbeiterFTE[[#This Row],[Name]])</f>
        <v>0</v>
      </c>
      <c r="AE1127" s="318">
        <f>SUMIFS(MitarbeiterFTE[NWD],MitarbeiterFTE[Jahr],MitarbeiterFTE[[#This Row],[Jahr]],MitarbeiterFTE[Name],MitarbeiterFTE[[#This Row],[Name]])</f>
        <v>0</v>
      </c>
      <c r="AF1127" s="15" t="str">
        <f>IF(MitarbeiterFTE[[#This Row],[HS]]="ja",2,IF(MitarbeiterFTE[[#This Row],[Tech]]="ja",1,IF(MitarbeiterFTE[[#This Row],[Sonst]]="ja",0,"input missing")))</f>
        <v>input missing</v>
      </c>
      <c r="AG1127" s="130"/>
      <c r="AH1127" s="117"/>
      <c r="AI1127" s="408"/>
      <c r="AJ1127" s="202"/>
      <c r="AK1127" s="412"/>
      <c r="AL1127" s="15" cm="1">
        <f t="array" ref="AL11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7" s="15" t="str">
        <f>IF(Table6[[#This Row],[FT/WE]]=2,"",Table6[[#This Row],[Name]]&amp;Table6[[#This Row],[Tag]])</f>
        <v/>
      </c>
      <c r="AN1127" s="117"/>
      <c r="AP1127" s="14" t="str">
        <f t="shared" si="36"/>
        <v/>
      </c>
      <c r="AQ1127" s="14" t="str">
        <f t="shared" si="37"/>
        <v/>
      </c>
    </row>
    <row r="1128" spans="1:43" ht="14.5">
      <c r="A1128" s="117"/>
      <c r="B1128" s="201"/>
      <c r="C1128" s="209"/>
      <c r="D1128" s="210"/>
      <c r="E1128" s="131"/>
      <c r="F1128" s="132"/>
      <c r="G1128" s="131"/>
      <c r="H1128" s="117"/>
      <c r="I1128" s="201"/>
      <c r="J1128" s="201"/>
      <c r="K1128" s="202"/>
      <c r="L1128" s="202"/>
      <c r="M1128" s="202"/>
      <c r="N1128" s="201"/>
      <c r="O1128" s="201"/>
      <c r="P1128" s="202"/>
      <c r="Q1128" s="202"/>
      <c r="R1128" s="207"/>
      <c r="S1128" s="204" t="e">
        <f>_xlfn.LET(
_xlpm.ausLJ,_xlfn.XLOOKUP(MitarbeiterFTE[[#This Row],[Name]]&amp;"|"&amp;MitarbeiterFTE[[#This Row],[Jahr]]&amp;"|"&amp;MitarbeiterFTE[[#This Row],[Monat]],#REF!,#REF!,"not found",0,1),
IF(_xlpm.ausLJ="not found","input missing",_xlpm.ausLJ))</f>
        <v>#REF!</v>
      </c>
      <c r="T1128" s="204" t="e">
        <f>_xlfn.LET(
_xlpm.ausLJ,_xlfn.XLOOKUP(MitarbeiterFTE[[#This Row],[Name]]&amp;"|"&amp;MitarbeiterFTE[[#This Row],[Jahr]]&amp;"|"&amp;MitarbeiterFTE[[#This Row],[Monat]],#REF!,#REF!,"not found",0,1),
IF(_xlpm.ausLJ="not found","input missing",_xlpm.ausLJ))</f>
        <v>#REF!</v>
      </c>
      <c r="U1128" s="205"/>
      <c r="V1128" s="40" t="str" cm="1">
        <f t="array" ref="V11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8" s="15" t="str">
        <f>_xlfn.LET(_xlpm.var,MitarbeiterFTE[[#This Row],[Name]]&amp;"|"&amp;MitarbeiterFTE[[#This Row],[Vorhaben]]&amp;"|"&amp;MitarbeiterFTE[[#This Row],[Monat]]&amp;"|"&amp;MitarbeiterFTE[[#This Row],[Jahr]], IF(_xlpm.var="|||","input missing",_xlpm.var))</f>
        <v>input missing</v>
      </c>
      <c r="AB1128" s="15" t="e">
        <f>_xlfn.LET(
_xlpm.start,DATE(MitarbeiterFTE[[#This Row],[Jahr]],MitarbeiterFTE[[#This Row],[Monat]],1),
_xlpm.end,EOMONTH(_xlpm.start,0),
NETWORKDAYS(_xlpm.start,_xlpm.end))</f>
        <v>#NUM!</v>
      </c>
      <c r="AC1128" s="318" t="e">
        <f>MitarbeiterFTE[[#This Row],[BWD]]-MitarbeiterFTE[[#This Row],[Sum Abwesend]]</f>
        <v>#NUM!</v>
      </c>
      <c r="AD1128" s="318">
        <f>SUMIFS(MitarbeiterFTE[BWD],MitarbeiterFTE[Jahr],MitarbeiterFTE[[#This Row],[Jahr]],MitarbeiterFTE[Name],MitarbeiterFTE[[#This Row],[Name]])</f>
        <v>0</v>
      </c>
      <c r="AE1128" s="318">
        <f>SUMIFS(MitarbeiterFTE[NWD],MitarbeiterFTE[Jahr],MitarbeiterFTE[[#This Row],[Jahr]],MitarbeiterFTE[Name],MitarbeiterFTE[[#This Row],[Name]])</f>
        <v>0</v>
      </c>
      <c r="AF1128" s="15" t="str">
        <f>IF(MitarbeiterFTE[[#This Row],[HS]]="ja",2,IF(MitarbeiterFTE[[#This Row],[Tech]]="ja",1,IF(MitarbeiterFTE[[#This Row],[Sonst]]="ja",0,"input missing")))</f>
        <v>input missing</v>
      </c>
      <c r="AG1128" s="130"/>
      <c r="AH1128" s="117"/>
      <c r="AI1128" s="408"/>
      <c r="AJ1128" s="202"/>
      <c r="AK1128" s="412"/>
      <c r="AL1128" s="15" cm="1">
        <f t="array" ref="AL11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8" s="15" t="str">
        <f>IF(Table6[[#This Row],[FT/WE]]=2,"",Table6[[#This Row],[Name]]&amp;Table6[[#This Row],[Tag]])</f>
        <v/>
      </c>
      <c r="AN1128" s="117"/>
      <c r="AP1128" s="14" t="str">
        <f t="shared" si="36"/>
        <v/>
      </c>
      <c r="AQ1128" s="14" t="str">
        <f t="shared" si="37"/>
        <v/>
      </c>
    </row>
    <row r="1129" spans="1:43" ht="14.5">
      <c r="A1129" s="117"/>
      <c r="B1129" s="201"/>
      <c r="C1129" s="209"/>
      <c r="D1129" s="210"/>
      <c r="E1129" s="131"/>
      <c r="F1129" s="132"/>
      <c r="G1129" s="131"/>
      <c r="H1129" s="117"/>
      <c r="I1129" s="201"/>
      <c r="J1129" s="201"/>
      <c r="K1129" s="202"/>
      <c r="L1129" s="202"/>
      <c r="M1129" s="202"/>
      <c r="N1129" s="201"/>
      <c r="O1129" s="201"/>
      <c r="P1129" s="202"/>
      <c r="Q1129" s="202"/>
      <c r="R1129" s="207"/>
      <c r="S1129" s="204" t="e">
        <f>_xlfn.LET(
_xlpm.ausLJ,_xlfn.XLOOKUP(MitarbeiterFTE[[#This Row],[Name]]&amp;"|"&amp;MitarbeiterFTE[[#This Row],[Jahr]]&amp;"|"&amp;MitarbeiterFTE[[#This Row],[Monat]],#REF!,#REF!,"not found",0,1),
IF(_xlpm.ausLJ="not found","input missing",_xlpm.ausLJ))</f>
        <v>#REF!</v>
      </c>
      <c r="T1129" s="204" t="e">
        <f>_xlfn.LET(
_xlpm.ausLJ,_xlfn.XLOOKUP(MitarbeiterFTE[[#This Row],[Name]]&amp;"|"&amp;MitarbeiterFTE[[#This Row],[Jahr]]&amp;"|"&amp;MitarbeiterFTE[[#This Row],[Monat]],#REF!,#REF!,"not found",0,1),
IF(_xlpm.ausLJ="not found","input missing",_xlpm.ausLJ))</f>
        <v>#REF!</v>
      </c>
      <c r="U1129" s="205"/>
      <c r="V1129" s="40" t="str" cm="1">
        <f t="array" ref="V11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29" s="15" t="str">
        <f>_xlfn.LET(_xlpm.var,MitarbeiterFTE[[#This Row],[Name]]&amp;"|"&amp;MitarbeiterFTE[[#This Row],[Vorhaben]]&amp;"|"&amp;MitarbeiterFTE[[#This Row],[Monat]]&amp;"|"&amp;MitarbeiterFTE[[#This Row],[Jahr]], IF(_xlpm.var="|||","input missing",_xlpm.var))</f>
        <v>input missing</v>
      </c>
      <c r="AB1129" s="15" t="e">
        <f>_xlfn.LET(
_xlpm.start,DATE(MitarbeiterFTE[[#This Row],[Jahr]],MitarbeiterFTE[[#This Row],[Monat]],1),
_xlpm.end,EOMONTH(_xlpm.start,0),
NETWORKDAYS(_xlpm.start,_xlpm.end))</f>
        <v>#NUM!</v>
      </c>
      <c r="AC1129" s="318" t="e">
        <f>MitarbeiterFTE[[#This Row],[BWD]]-MitarbeiterFTE[[#This Row],[Sum Abwesend]]</f>
        <v>#NUM!</v>
      </c>
      <c r="AD1129" s="318">
        <f>SUMIFS(MitarbeiterFTE[BWD],MitarbeiterFTE[Jahr],MitarbeiterFTE[[#This Row],[Jahr]],MitarbeiterFTE[Name],MitarbeiterFTE[[#This Row],[Name]])</f>
        <v>0</v>
      </c>
      <c r="AE1129" s="318">
        <f>SUMIFS(MitarbeiterFTE[NWD],MitarbeiterFTE[Jahr],MitarbeiterFTE[[#This Row],[Jahr]],MitarbeiterFTE[Name],MitarbeiterFTE[[#This Row],[Name]])</f>
        <v>0</v>
      </c>
      <c r="AF1129" s="15" t="str">
        <f>IF(MitarbeiterFTE[[#This Row],[HS]]="ja",2,IF(MitarbeiterFTE[[#This Row],[Tech]]="ja",1,IF(MitarbeiterFTE[[#This Row],[Sonst]]="ja",0,"input missing")))</f>
        <v>input missing</v>
      </c>
      <c r="AG1129" s="130"/>
      <c r="AH1129" s="117"/>
      <c r="AI1129" s="408"/>
      <c r="AJ1129" s="202"/>
      <c r="AK1129" s="412"/>
      <c r="AL1129" s="15" cm="1">
        <f t="array" ref="AL11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29" s="15" t="str">
        <f>IF(Table6[[#This Row],[FT/WE]]=2,"",Table6[[#This Row],[Name]]&amp;Table6[[#This Row],[Tag]])</f>
        <v/>
      </c>
      <c r="AN1129" s="117"/>
      <c r="AP1129" s="14" t="str">
        <f t="shared" si="36"/>
        <v/>
      </c>
      <c r="AQ1129" s="14" t="str">
        <f t="shared" si="37"/>
        <v/>
      </c>
    </row>
    <row r="1130" spans="1:43" ht="14.5">
      <c r="A1130" s="117"/>
      <c r="B1130" s="201"/>
      <c r="C1130" s="209"/>
      <c r="D1130" s="210"/>
      <c r="E1130" s="131"/>
      <c r="F1130" s="132"/>
      <c r="G1130" s="131"/>
      <c r="H1130" s="117"/>
      <c r="I1130" s="201"/>
      <c r="J1130" s="201"/>
      <c r="K1130" s="202"/>
      <c r="L1130" s="202"/>
      <c r="M1130" s="202"/>
      <c r="N1130" s="201"/>
      <c r="O1130" s="201"/>
      <c r="P1130" s="202"/>
      <c r="Q1130" s="202"/>
      <c r="R1130" s="207"/>
      <c r="S1130" s="204" t="e">
        <f>_xlfn.LET(
_xlpm.ausLJ,_xlfn.XLOOKUP(MitarbeiterFTE[[#This Row],[Name]]&amp;"|"&amp;MitarbeiterFTE[[#This Row],[Jahr]]&amp;"|"&amp;MitarbeiterFTE[[#This Row],[Monat]],#REF!,#REF!,"not found",0,1),
IF(_xlpm.ausLJ="not found","input missing",_xlpm.ausLJ))</f>
        <v>#REF!</v>
      </c>
      <c r="T1130" s="204" t="e">
        <f>_xlfn.LET(
_xlpm.ausLJ,_xlfn.XLOOKUP(MitarbeiterFTE[[#This Row],[Name]]&amp;"|"&amp;MitarbeiterFTE[[#This Row],[Jahr]]&amp;"|"&amp;MitarbeiterFTE[[#This Row],[Monat]],#REF!,#REF!,"not found",0,1),
IF(_xlpm.ausLJ="not found","input missing",_xlpm.ausLJ))</f>
        <v>#REF!</v>
      </c>
      <c r="U1130" s="205"/>
      <c r="V1130" s="40" t="str" cm="1">
        <f t="array" ref="V11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0" s="15" t="str">
        <f>_xlfn.LET(_xlpm.var,MitarbeiterFTE[[#This Row],[Name]]&amp;"|"&amp;MitarbeiterFTE[[#This Row],[Vorhaben]]&amp;"|"&amp;MitarbeiterFTE[[#This Row],[Monat]]&amp;"|"&amp;MitarbeiterFTE[[#This Row],[Jahr]], IF(_xlpm.var="|||","input missing",_xlpm.var))</f>
        <v>input missing</v>
      </c>
      <c r="AB1130" s="15" t="e">
        <f>_xlfn.LET(
_xlpm.start,DATE(MitarbeiterFTE[[#This Row],[Jahr]],MitarbeiterFTE[[#This Row],[Monat]],1),
_xlpm.end,EOMONTH(_xlpm.start,0),
NETWORKDAYS(_xlpm.start,_xlpm.end))</f>
        <v>#NUM!</v>
      </c>
      <c r="AC1130" s="318" t="e">
        <f>MitarbeiterFTE[[#This Row],[BWD]]-MitarbeiterFTE[[#This Row],[Sum Abwesend]]</f>
        <v>#NUM!</v>
      </c>
      <c r="AD1130" s="318">
        <f>SUMIFS(MitarbeiterFTE[BWD],MitarbeiterFTE[Jahr],MitarbeiterFTE[[#This Row],[Jahr]],MitarbeiterFTE[Name],MitarbeiterFTE[[#This Row],[Name]])</f>
        <v>0</v>
      </c>
      <c r="AE1130" s="318">
        <f>SUMIFS(MitarbeiterFTE[NWD],MitarbeiterFTE[Jahr],MitarbeiterFTE[[#This Row],[Jahr]],MitarbeiterFTE[Name],MitarbeiterFTE[[#This Row],[Name]])</f>
        <v>0</v>
      </c>
      <c r="AF1130" s="15" t="str">
        <f>IF(MitarbeiterFTE[[#This Row],[HS]]="ja",2,IF(MitarbeiterFTE[[#This Row],[Tech]]="ja",1,IF(MitarbeiterFTE[[#This Row],[Sonst]]="ja",0,"input missing")))</f>
        <v>input missing</v>
      </c>
      <c r="AG1130" s="130"/>
      <c r="AH1130" s="117"/>
      <c r="AI1130" s="408"/>
      <c r="AJ1130" s="202"/>
      <c r="AK1130" s="412"/>
      <c r="AL1130" s="15" cm="1">
        <f t="array" ref="AL11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0" s="15" t="str">
        <f>IF(Table6[[#This Row],[FT/WE]]=2,"",Table6[[#This Row],[Name]]&amp;Table6[[#This Row],[Tag]])</f>
        <v/>
      </c>
      <c r="AN1130" s="117"/>
      <c r="AP1130" s="14" t="str">
        <f t="shared" si="36"/>
        <v/>
      </c>
      <c r="AQ1130" s="14" t="str">
        <f t="shared" si="37"/>
        <v/>
      </c>
    </row>
    <row r="1131" spans="1:43" ht="14.5">
      <c r="A1131" s="117"/>
      <c r="B1131" s="201"/>
      <c r="C1131" s="209"/>
      <c r="D1131" s="210"/>
      <c r="E1131" s="131"/>
      <c r="F1131" s="132"/>
      <c r="G1131" s="131"/>
      <c r="H1131" s="117"/>
      <c r="I1131" s="201"/>
      <c r="J1131" s="201"/>
      <c r="K1131" s="202"/>
      <c r="L1131" s="202"/>
      <c r="M1131" s="202"/>
      <c r="N1131" s="201"/>
      <c r="O1131" s="201"/>
      <c r="P1131" s="202"/>
      <c r="Q1131" s="202"/>
      <c r="R1131" s="207"/>
      <c r="S1131" s="204" t="e">
        <f>_xlfn.LET(
_xlpm.ausLJ,_xlfn.XLOOKUP(MitarbeiterFTE[[#This Row],[Name]]&amp;"|"&amp;MitarbeiterFTE[[#This Row],[Jahr]]&amp;"|"&amp;MitarbeiterFTE[[#This Row],[Monat]],#REF!,#REF!,"not found",0,1),
IF(_xlpm.ausLJ="not found","input missing",_xlpm.ausLJ))</f>
        <v>#REF!</v>
      </c>
      <c r="T1131" s="204" t="e">
        <f>_xlfn.LET(
_xlpm.ausLJ,_xlfn.XLOOKUP(MitarbeiterFTE[[#This Row],[Name]]&amp;"|"&amp;MitarbeiterFTE[[#This Row],[Jahr]]&amp;"|"&amp;MitarbeiterFTE[[#This Row],[Monat]],#REF!,#REF!,"not found",0,1),
IF(_xlpm.ausLJ="not found","input missing",_xlpm.ausLJ))</f>
        <v>#REF!</v>
      </c>
      <c r="U1131" s="205"/>
      <c r="V1131" s="40" t="str" cm="1">
        <f t="array" ref="V11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1" s="15" t="str">
        <f>_xlfn.LET(_xlpm.var,MitarbeiterFTE[[#This Row],[Name]]&amp;"|"&amp;MitarbeiterFTE[[#This Row],[Vorhaben]]&amp;"|"&amp;MitarbeiterFTE[[#This Row],[Monat]]&amp;"|"&amp;MitarbeiterFTE[[#This Row],[Jahr]], IF(_xlpm.var="|||","input missing",_xlpm.var))</f>
        <v>input missing</v>
      </c>
      <c r="AB1131" s="15" t="e">
        <f>_xlfn.LET(
_xlpm.start,DATE(MitarbeiterFTE[[#This Row],[Jahr]],MitarbeiterFTE[[#This Row],[Monat]],1),
_xlpm.end,EOMONTH(_xlpm.start,0),
NETWORKDAYS(_xlpm.start,_xlpm.end))</f>
        <v>#NUM!</v>
      </c>
      <c r="AC1131" s="318" t="e">
        <f>MitarbeiterFTE[[#This Row],[BWD]]-MitarbeiterFTE[[#This Row],[Sum Abwesend]]</f>
        <v>#NUM!</v>
      </c>
      <c r="AD1131" s="318">
        <f>SUMIFS(MitarbeiterFTE[BWD],MitarbeiterFTE[Jahr],MitarbeiterFTE[[#This Row],[Jahr]],MitarbeiterFTE[Name],MitarbeiterFTE[[#This Row],[Name]])</f>
        <v>0</v>
      </c>
      <c r="AE1131" s="318">
        <f>SUMIFS(MitarbeiterFTE[NWD],MitarbeiterFTE[Jahr],MitarbeiterFTE[[#This Row],[Jahr]],MitarbeiterFTE[Name],MitarbeiterFTE[[#This Row],[Name]])</f>
        <v>0</v>
      </c>
      <c r="AF1131" s="15" t="str">
        <f>IF(MitarbeiterFTE[[#This Row],[HS]]="ja",2,IF(MitarbeiterFTE[[#This Row],[Tech]]="ja",1,IF(MitarbeiterFTE[[#This Row],[Sonst]]="ja",0,"input missing")))</f>
        <v>input missing</v>
      </c>
      <c r="AG1131" s="130"/>
      <c r="AH1131" s="117"/>
      <c r="AI1131" s="408"/>
      <c r="AJ1131" s="202"/>
      <c r="AK1131" s="412"/>
      <c r="AL1131" s="15" cm="1">
        <f t="array" ref="AL11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1" s="15" t="str">
        <f>IF(Table6[[#This Row],[FT/WE]]=2,"",Table6[[#This Row],[Name]]&amp;Table6[[#This Row],[Tag]])</f>
        <v/>
      </c>
      <c r="AN1131" s="117"/>
      <c r="AP1131" s="14" t="str">
        <f t="shared" si="36"/>
        <v/>
      </c>
      <c r="AQ1131" s="14" t="str">
        <f t="shared" si="37"/>
        <v/>
      </c>
    </row>
    <row r="1132" spans="1:43" ht="14.5">
      <c r="A1132" s="117"/>
      <c r="B1132" s="201"/>
      <c r="C1132" s="209"/>
      <c r="D1132" s="210"/>
      <c r="E1132" s="131"/>
      <c r="F1132" s="132"/>
      <c r="G1132" s="131"/>
      <c r="H1132" s="117"/>
      <c r="I1132" s="201"/>
      <c r="J1132" s="201"/>
      <c r="K1132" s="202"/>
      <c r="L1132" s="202"/>
      <c r="M1132" s="202"/>
      <c r="N1132" s="201"/>
      <c r="O1132" s="201"/>
      <c r="P1132" s="202"/>
      <c r="Q1132" s="202"/>
      <c r="R1132" s="207"/>
      <c r="S1132" s="204" t="e">
        <f>_xlfn.LET(
_xlpm.ausLJ,_xlfn.XLOOKUP(MitarbeiterFTE[[#This Row],[Name]]&amp;"|"&amp;MitarbeiterFTE[[#This Row],[Jahr]]&amp;"|"&amp;MitarbeiterFTE[[#This Row],[Monat]],#REF!,#REF!,"not found",0,1),
IF(_xlpm.ausLJ="not found","input missing",_xlpm.ausLJ))</f>
        <v>#REF!</v>
      </c>
      <c r="T1132" s="204" t="e">
        <f>_xlfn.LET(
_xlpm.ausLJ,_xlfn.XLOOKUP(MitarbeiterFTE[[#This Row],[Name]]&amp;"|"&amp;MitarbeiterFTE[[#This Row],[Jahr]]&amp;"|"&amp;MitarbeiterFTE[[#This Row],[Monat]],#REF!,#REF!,"not found",0,1),
IF(_xlpm.ausLJ="not found","input missing",_xlpm.ausLJ))</f>
        <v>#REF!</v>
      </c>
      <c r="U1132" s="205"/>
      <c r="V1132" s="40" t="str" cm="1">
        <f t="array" ref="V11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2" s="15" t="str">
        <f>_xlfn.LET(_xlpm.var,MitarbeiterFTE[[#This Row],[Name]]&amp;"|"&amp;MitarbeiterFTE[[#This Row],[Vorhaben]]&amp;"|"&amp;MitarbeiterFTE[[#This Row],[Monat]]&amp;"|"&amp;MitarbeiterFTE[[#This Row],[Jahr]], IF(_xlpm.var="|||","input missing",_xlpm.var))</f>
        <v>input missing</v>
      </c>
      <c r="AB1132" s="15" t="e">
        <f>_xlfn.LET(
_xlpm.start,DATE(MitarbeiterFTE[[#This Row],[Jahr]],MitarbeiterFTE[[#This Row],[Monat]],1),
_xlpm.end,EOMONTH(_xlpm.start,0),
NETWORKDAYS(_xlpm.start,_xlpm.end))</f>
        <v>#NUM!</v>
      </c>
      <c r="AC1132" s="318" t="e">
        <f>MitarbeiterFTE[[#This Row],[BWD]]-MitarbeiterFTE[[#This Row],[Sum Abwesend]]</f>
        <v>#NUM!</v>
      </c>
      <c r="AD1132" s="318">
        <f>SUMIFS(MitarbeiterFTE[BWD],MitarbeiterFTE[Jahr],MitarbeiterFTE[[#This Row],[Jahr]],MitarbeiterFTE[Name],MitarbeiterFTE[[#This Row],[Name]])</f>
        <v>0</v>
      </c>
      <c r="AE1132" s="318">
        <f>SUMIFS(MitarbeiterFTE[NWD],MitarbeiterFTE[Jahr],MitarbeiterFTE[[#This Row],[Jahr]],MitarbeiterFTE[Name],MitarbeiterFTE[[#This Row],[Name]])</f>
        <v>0</v>
      </c>
      <c r="AF1132" s="15" t="str">
        <f>IF(MitarbeiterFTE[[#This Row],[HS]]="ja",2,IF(MitarbeiterFTE[[#This Row],[Tech]]="ja",1,IF(MitarbeiterFTE[[#This Row],[Sonst]]="ja",0,"input missing")))</f>
        <v>input missing</v>
      </c>
      <c r="AG1132" s="130"/>
      <c r="AH1132" s="117"/>
      <c r="AI1132" s="408"/>
      <c r="AJ1132" s="202"/>
      <c r="AK1132" s="412"/>
      <c r="AL1132" s="15" cm="1">
        <f t="array" ref="AL11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2" s="15" t="str">
        <f>IF(Table6[[#This Row],[FT/WE]]=2,"",Table6[[#This Row],[Name]]&amp;Table6[[#This Row],[Tag]])</f>
        <v/>
      </c>
      <c r="AN1132" s="117"/>
      <c r="AP1132" s="14" t="str">
        <f t="shared" si="36"/>
        <v/>
      </c>
      <c r="AQ1132" s="14" t="str">
        <f t="shared" si="37"/>
        <v/>
      </c>
    </row>
    <row r="1133" spans="1:43" ht="14.5">
      <c r="A1133" s="117"/>
      <c r="B1133" s="201"/>
      <c r="C1133" s="209"/>
      <c r="D1133" s="210"/>
      <c r="E1133" s="131"/>
      <c r="F1133" s="132"/>
      <c r="G1133" s="131"/>
      <c r="H1133" s="117"/>
      <c r="I1133" s="201"/>
      <c r="J1133" s="201"/>
      <c r="K1133" s="202"/>
      <c r="L1133" s="202"/>
      <c r="M1133" s="202"/>
      <c r="N1133" s="201"/>
      <c r="O1133" s="201"/>
      <c r="P1133" s="202"/>
      <c r="Q1133" s="202"/>
      <c r="R1133" s="207"/>
      <c r="S1133" s="204" t="e">
        <f>_xlfn.LET(
_xlpm.ausLJ,_xlfn.XLOOKUP(MitarbeiterFTE[[#This Row],[Name]]&amp;"|"&amp;MitarbeiterFTE[[#This Row],[Jahr]]&amp;"|"&amp;MitarbeiterFTE[[#This Row],[Monat]],#REF!,#REF!,"not found",0,1),
IF(_xlpm.ausLJ="not found","input missing",_xlpm.ausLJ))</f>
        <v>#REF!</v>
      </c>
      <c r="T1133" s="204" t="e">
        <f>_xlfn.LET(
_xlpm.ausLJ,_xlfn.XLOOKUP(MitarbeiterFTE[[#This Row],[Name]]&amp;"|"&amp;MitarbeiterFTE[[#This Row],[Jahr]]&amp;"|"&amp;MitarbeiterFTE[[#This Row],[Monat]],#REF!,#REF!,"not found",0,1),
IF(_xlpm.ausLJ="not found","input missing",_xlpm.ausLJ))</f>
        <v>#REF!</v>
      </c>
      <c r="U1133" s="205"/>
      <c r="V1133" s="40" t="str" cm="1">
        <f t="array" ref="V11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3" s="15" t="str">
        <f>_xlfn.LET(_xlpm.var,MitarbeiterFTE[[#This Row],[Name]]&amp;"|"&amp;MitarbeiterFTE[[#This Row],[Vorhaben]]&amp;"|"&amp;MitarbeiterFTE[[#This Row],[Monat]]&amp;"|"&amp;MitarbeiterFTE[[#This Row],[Jahr]], IF(_xlpm.var="|||","input missing",_xlpm.var))</f>
        <v>input missing</v>
      </c>
      <c r="AB1133" s="15" t="e">
        <f>_xlfn.LET(
_xlpm.start,DATE(MitarbeiterFTE[[#This Row],[Jahr]],MitarbeiterFTE[[#This Row],[Monat]],1),
_xlpm.end,EOMONTH(_xlpm.start,0),
NETWORKDAYS(_xlpm.start,_xlpm.end))</f>
        <v>#NUM!</v>
      </c>
      <c r="AC1133" s="318" t="e">
        <f>MitarbeiterFTE[[#This Row],[BWD]]-MitarbeiterFTE[[#This Row],[Sum Abwesend]]</f>
        <v>#NUM!</v>
      </c>
      <c r="AD1133" s="318">
        <f>SUMIFS(MitarbeiterFTE[BWD],MitarbeiterFTE[Jahr],MitarbeiterFTE[[#This Row],[Jahr]],MitarbeiterFTE[Name],MitarbeiterFTE[[#This Row],[Name]])</f>
        <v>0</v>
      </c>
      <c r="AE1133" s="318">
        <f>SUMIFS(MitarbeiterFTE[NWD],MitarbeiterFTE[Jahr],MitarbeiterFTE[[#This Row],[Jahr]],MitarbeiterFTE[Name],MitarbeiterFTE[[#This Row],[Name]])</f>
        <v>0</v>
      </c>
      <c r="AF1133" s="15" t="str">
        <f>IF(MitarbeiterFTE[[#This Row],[HS]]="ja",2,IF(MitarbeiterFTE[[#This Row],[Tech]]="ja",1,IF(MitarbeiterFTE[[#This Row],[Sonst]]="ja",0,"input missing")))</f>
        <v>input missing</v>
      </c>
      <c r="AG1133" s="130"/>
      <c r="AH1133" s="117"/>
      <c r="AI1133" s="408"/>
      <c r="AJ1133" s="202"/>
      <c r="AK1133" s="412"/>
      <c r="AL1133" s="15" cm="1">
        <f t="array" ref="AL11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3" s="15" t="str">
        <f>IF(Table6[[#This Row],[FT/WE]]=2,"",Table6[[#This Row],[Name]]&amp;Table6[[#This Row],[Tag]])</f>
        <v/>
      </c>
      <c r="AN1133" s="117"/>
      <c r="AP1133" s="14" t="str">
        <f t="shared" si="36"/>
        <v/>
      </c>
      <c r="AQ1133" s="14" t="str">
        <f t="shared" si="37"/>
        <v/>
      </c>
    </row>
    <row r="1134" spans="1:43" ht="14.5">
      <c r="A1134" s="117"/>
      <c r="B1134" s="201"/>
      <c r="C1134" s="209"/>
      <c r="D1134" s="210"/>
      <c r="E1134" s="131"/>
      <c r="F1134" s="132"/>
      <c r="G1134" s="131"/>
      <c r="H1134" s="117"/>
      <c r="I1134" s="201"/>
      <c r="J1134" s="201"/>
      <c r="K1134" s="202"/>
      <c r="L1134" s="202"/>
      <c r="M1134" s="202"/>
      <c r="N1134" s="201"/>
      <c r="O1134" s="201"/>
      <c r="P1134" s="202"/>
      <c r="Q1134" s="202"/>
      <c r="R1134" s="207"/>
      <c r="S1134" s="204" t="e">
        <f>_xlfn.LET(
_xlpm.ausLJ,_xlfn.XLOOKUP(MitarbeiterFTE[[#This Row],[Name]]&amp;"|"&amp;MitarbeiterFTE[[#This Row],[Jahr]]&amp;"|"&amp;MitarbeiterFTE[[#This Row],[Monat]],#REF!,#REF!,"not found",0,1),
IF(_xlpm.ausLJ="not found","input missing",_xlpm.ausLJ))</f>
        <v>#REF!</v>
      </c>
      <c r="T1134" s="204" t="e">
        <f>_xlfn.LET(
_xlpm.ausLJ,_xlfn.XLOOKUP(MitarbeiterFTE[[#This Row],[Name]]&amp;"|"&amp;MitarbeiterFTE[[#This Row],[Jahr]]&amp;"|"&amp;MitarbeiterFTE[[#This Row],[Monat]],#REF!,#REF!,"not found",0,1),
IF(_xlpm.ausLJ="not found","input missing",_xlpm.ausLJ))</f>
        <v>#REF!</v>
      </c>
      <c r="U1134" s="205"/>
      <c r="V1134" s="40" t="str" cm="1">
        <f t="array" ref="V11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4" s="15" t="str">
        <f>_xlfn.LET(_xlpm.var,MitarbeiterFTE[[#This Row],[Name]]&amp;"|"&amp;MitarbeiterFTE[[#This Row],[Vorhaben]]&amp;"|"&amp;MitarbeiterFTE[[#This Row],[Monat]]&amp;"|"&amp;MitarbeiterFTE[[#This Row],[Jahr]], IF(_xlpm.var="|||","input missing",_xlpm.var))</f>
        <v>input missing</v>
      </c>
      <c r="AB1134" s="15" t="e">
        <f>_xlfn.LET(
_xlpm.start,DATE(MitarbeiterFTE[[#This Row],[Jahr]],MitarbeiterFTE[[#This Row],[Monat]],1),
_xlpm.end,EOMONTH(_xlpm.start,0),
NETWORKDAYS(_xlpm.start,_xlpm.end))</f>
        <v>#NUM!</v>
      </c>
      <c r="AC1134" s="318" t="e">
        <f>MitarbeiterFTE[[#This Row],[BWD]]-MitarbeiterFTE[[#This Row],[Sum Abwesend]]</f>
        <v>#NUM!</v>
      </c>
      <c r="AD1134" s="318">
        <f>SUMIFS(MitarbeiterFTE[BWD],MitarbeiterFTE[Jahr],MitarbeiterFTE[[#This Row],[Jahr]],MitarbeiterFTE[Name],MitarbeiterFTE[[#This Row],[Name]])</f>
        <v>0</v>
      </c>
      <c r="AE1134" s="318">
        <f>SUMIFS(MitarbeiterFTE[NWD],MitarbeiterFTE[Jahr],MitarbeiterFTE[[#This Row],[Jahr]],MitarbeiterFTE[Name],MitarbeiterFTE[[#This Row],[Name]])</f>
        <v>0</v>
      </c>
      <c r="AF1134" s="15" t="str">
        <f>IF(MitarbeiterFTE[[#This Row],[HS]]="ja",2,IF(MitarbeiterFTE[[#This Row],[Tech]]="ja",1,IF(MitarbeiterFTE[[#This Row],[Sonst]]="ja",0,"input missing")))</f>
        <v>input missing</v>
      </c>
      <c r="AG1134" s="130"/>
      <c r="AH1134" s="117"/>
      <c r="AI1134" s="408"/>
      <c r="AJ1134" s="202"/>
      <c r="AK1134" s="412"/>
      <c r="AL1134" s="15" cm="1">
        <f t="array" ref="AL11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4" s="15" t="str">
        <f>IF(Table6[[#This Row],[FT/WE]]=2,"",Table6[[#This Row],[Name]]&amp;Table6[[#This Row],[Tag]])</f>
        <v/>
      </c>
      <c r="AN1134" s="117"/>
      <c r="AP1134" s="14" t="str">
        <f t="shared" si="36"/>
        <v/>
      </c>
      <c r="AQ1134" s="14" t="str">
        <f t="shared" si="37"/>
        <v/>
      </c>
    </row>
    <row r="1135" spans="1:43" ht="14.5">
      <c r="A1135" s="117"/>
      <c r="B1135" s="201"/>
      <c r="C1135" s="209"/>
      <c r="D1135" s="210"/>
      <c r="E1135" s="131"/>
      <c r="F1135" s="132"/>
      <c r="G1135" s="131"/>
      <c r="H1135" s="117"/>
      <c r="I1135" s="201"/>
      <c r="J1135" s="201"/>
      <c r="K1135" s="202"/>
      <c r="L1135" s="202"/>
      <c r="M1135" s="202"/>
      <c r="N1135" s="201"/>
      <c r="O1135" s="201"/>
      <c r="P1135" s="202"/>
      <c r="Q1135" s="202"/>
      <c r="R1135" s="207"/>
      <c r="S1135" s="204" t="e">
        <f>_xlfn.LET(
_xlpm.ausLJ,_xlfn.XLOOKUP(MitarbeiterFTE[[#This Row],[Name]]&amp;"|"&amp;MitarbeiterFTE[[#This Row],[Jahr]]&amp;"|"&amp;MitarbeiterFTE[[#This Row],[Monat]],#REF!,#REF!,"not found",0,1),
IF(_xlpm.ausLJ="not found","input missing",_xlpm.ausLJ))</f>
        <v>#REF!</v>
      </c>
      <c r="T1135" s="204" t="e">
        <f>_xlfn.LET(
_xlpm.ausLJ,_xlfn.XLOOKUP(MitarbeiterFTE[[#This Row],[Name]]&amp;"|"&amp;MitarbeiterFTE[[#This Row],[Jahr]]&amp;"|"&amp;MitarbeiterFTE[[#This Row],[Monat]],#REF!,#REF!,"not found",0,1),
IF(_xlpm.ausLJ="not found","input missing",_xlpm.ausLJ))</f>
        <v>#REF!</v>
      </c>
      <c r="U1135" s="205"/>
      <c r="V1135" s="40" t="str" cm="1">
        <f t="array" ref="V11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5" s="15" t="str">
        <f>_xlfn.LET(_xlpm.var,MitarbeiterFTE[[#This Row],[Name]]&amp;"|"&amp;MitarbeiterFTE[[#This Row],[Vorhaben]]&amp;"|"&amp;MitarbeiterFTE[[#This Row],[Monat]]&amp;"|"&amp;MitarbeiterFTE[[#This Row],[Jahr]], IF(_xlpm.var="|||","input missing",_xlpm.var))</f>
        <v>input missing</v>
      </c>
      <c r="AB1135" s="15" t="e">
        <f>_xlfn.LET(
_xlpm.start,DATE(MitarbeiterFTE[[#This Row],[Jahr]],MitarbeiterFTE[[#This Row],[Monat]],1),
_xlpm.end,EOMONTH(_xlpm.start,0),
NETWORKDAYS(_xlpm.start,_xlpm.end))</f>
        <v>#NUM!</v>
      </c>
      <c r="AC1135" s="318" t="e">
        <f>MitarbeiterFTE[[#This Row],[BWD]]-MitarbeiterFTE[[#This Row],[Sum Abwesend]]</f>
        <v>#NUM!</v>
      </c>
      <c r="AD1135" s="318">
        <f>SUMIFS(MitarbeiterFTE[BWD],MitarbeiterFTE[Jahr],MitarbeiterFTE[[#This Row],[Jahr]],MitarbeiterFTE[Name],MitarbeiterFTE[[#This Row],[Name]])</f>
        <v>0</v>
      </c>
      <c r="AE1135" s="318">
        <f>SUMIFS(MitarbeiterFTE[NWD],MitarbeiterFTE[Jahr],MitarbeiterFTE[[#This Row],[Jahr]],MitarbeiterFTE[Name],MitarbeiterFTE[[#This Row],[Name]])</f>
        <v>0</v>
      </c>
      <c r="AF1135" s="15" t="str">
        <f>IF(MitarbeiterFTE[[#This Row],[HS]]="ja",2,IF(MitarbeiterFTE[[#This Row],[Tech]]="ja",1,IF(MitarbeiterFTE[[#This Row],[Sonst]]="ja",0,"input missing")))</f>
        <v>input missing</v>
      </c>
      <c r="AG1135" s="130"/>
      <c r="AH1135" s="117"/>
      <c r="AI1135" s="408"/>
      <c r="AJ1135" s="202"/>
      <c r="AK1135" s="412"/>
      <c r="AL1135" s="15" cm="1">
        <f t="array" ref="AL11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5" s="15" t="str">
        <f>IF(Table6[[#This Row],[FT/WE]]=2,"",Table6[[#This Row],[Name]]&amp;Table6[[#This Row],[Tag]])</f>
        <v/>
      </c>
      <c r="AN1135" s="117"/>
      <c r="AP1135" s="14" t="str">
        <f t="shared" si="36"/>
        <v/>
      </c>
      <c r="AQ1135" s="14" t="str">
        <f t="shared" si="37"/>
        <v/>
      </c>
    </row>
    <row r="1136" spans="1:43" ht="14.5">
      <c r="A1136" s="117"/>
      <c r="B1136" s="201"/>
      <c r="C1136" s="209"/>
      <c r="D1136" s="210"/>
      <c r="E1136" s="131"/>
      <c r="F1136" s="132"/>
      <c r="G1136" s="131"/>
      <c r="H1136" s="117"/>
      <c r="I1136" s="201"/>
      <c r="J1136" s="201"/>
      <c r="K1136" s="202"/>
      <c r="L1136" s="202"/>
      <c r="M1136" s="202"/>
      <c r="N1136" s="201"/>
      <c r="O1136" s="201"/>
      <c r="P1136" s="202"/>
      <c r="Q1136" s="202"/>
      <c r="R1136" s="207"/>
      <c r="S1136" s="204" t="e">
        <f>_xlfn.LET(
_xlpm.ausLJ,_xlfn.XLOOKUP(MitarbeiterFTE[[#This Row],[Name]]&amp;"|"&amp;MitarbeiterFTE[[#This Row],[Jahr]]&amp;"|"&amp;MitarbeiterFTE[[#This Row],[Monat]],#REF!,#REF!,"not found",0,1),
IF(_xlpm.ausLJ="not found","input missing",_xlpm.ausLJ))</f>
        <v>#REF!</v>
      </c>
      <c r="T1136" s="204" t="e">
        <f>_xlfn.LET(
_xlpm.ausLJ,_xlfn.XLOOKUP(MitarbeiterFTE[[#This Row],[Name]]&amp;"|"&amp;MitarbeiterFTE[[#This Row],[Jahr]]&amp;"|"&amp;MitarbeiterFTE[[#This Row],[Monat]],#REF!,#REF!,"not found",0,1),
IF(_xlpm.ausLJ="not found","input missing",_xlpm.ausLJ))</f>
        <v>#REF!</v>
      </c>
      <c r="U1136" s="205"/>
      <c r="V1136" s="40" t="str" cm="1">
        <f t="array" ref="V11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6" s="15" t="str">
        <f>_xlfn.LET(_xlpm.var,MitarbeiterFTE[[#This Row],[Name]]&amp;"|"&amp;MitarbeiterFTE[[#This Row],[Vorhaben]]&amp;"|"&amp;MitarbeiterFTE[[#This Row],[Monat]]&amp;"|"&amp;MitarbeiterFTE[[#This Row],[Jahr]], IF(_xlpm.var="|||","input missing",_xlpm.var))</f>
        <v>input missing</v>
      </c>
      <c r="AB1136" s="15" t="e">
        <f>_xlfn.LET(
_xlpm.start,DATE(MitarbeiterFTE[[#This Row],[Jahr]],MitarbeiterFTE[[#This Row],[Monat]],1),
_xlpm.end,EOMONTH(_xlpm.start,0),
NETWORKDAYS(_xlpm.start,_xlpm.end))</f>
        <v>#NUM!</v>
      </c>
      <c r="AC1136" s="318" t="e">
        <f>MitarbeiterFTE[[#This Row],[BWD]]-MitarbeiterFTE[[#This Row],[Sum Abwesend]]</f>
        <v>#NUM!</v>
      </c>
      <c r="AD1136" s="318">
        <f>SUMIFS(MitarbeiterFTE[BWD],MitarbeiterFTE[Jahr],MitarbeiterFTE[[#This Row],[Jahr]],MitarbeiterFTE[Name],MitarbeiterFTE[[#This Row],[Name]])</f>
        <v>0</v>
      </c>
      <c r="AE1136" s="318">
        <f>SUMIFS(MitarbeiterFTE[NWD],MitarbeiterFTE[Jahr],MitarbeiterFTE[[#This Row],[Jahr]],MitarbeiterFTE[Name],MitarbeiterFTE[[#This Row],[Name]])</f>
        <v>0</v>
      </c>
      <c r="AF1136" s="15" t="str">
        <f>IF(MitarbeiterFTE[[#This Row],[HS]]="ja",2,IF(MitarbeiterFTE[[#This Row],[Tech]]="ja",1,IF(MitarbeiterFTE[[#This Row],[Sonst]]="ja",0,"input missing")))</f>
        <v>input missing</v>
      </c>
      <c r="AG1136" s="130"/>
      <c r="AH1136" s="117"/>
      <c r="AI1136" s="408"/>
      <c r="AJ1136" s="202"/>
      <c r="AK1136" s="412"/>
      <c r="AL1136" s="15" cm="1">
        <f t="array" ref="AL11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6" s="15" t="str">
        <f>IF(Table6[[#This Row],[FT/WE]]=2,"",Table6[[#This Row],[Name]]&amp;Table6[[#This Row],[Tag]])</f>
        <v/>
      </c>
      <c r="AN1136" s="117"/>
      <c r="AP1136" s="14" t="str">
        <f t="shared" si="36"/>
        <v/>
      </c>
      <c r="AQ1136" s="14" t="str">
        <f t="shared" si="37"/>
        <v/>
      </c>
    </row>
    <row r="1137" spans="1:43" ht="14.5">
      <c r="A1137" s="117"/>
      <c r="B1137" s="201"/>
      <c r="C1137" s="209"/>
      <c r="D1137" s="210"/>
      <c r="E1137" s="131"/>
      <c r="F1137" s="132"/>
      <c r="G1137" s="131"/>
      <c r="H1137" s="117"/>
      <c r="I1137" s="201"/>
      <c r="J1137" s="201"/>
      <c r="K1137" s="202"/>
      <c r="L1137" s="202"/>
      <c r="M1137" s="202"/>
      <c r="N1137" s="201"/>
      <c r="O1137" s="201"/>
      <c r="P1137" s="202"/>
      <c r="Q1137" s="202"/>
      <c r="R1137" s="207"/>
      <c r="S1137" s="204" t="e">
        <f>_xlfn.LET(
_xlpm.ausLJ,_xlfn.XLOOKUP(MitarbeiterFTE[[#This Row],[Name]]&amp;"|"&amp;MitarbeiterFTE[[#This Row],[Jahr]]&amp;"|"&amp;MitarbeiterFTE[[#This Row],[Monat]],#REF!,#REF!,"not found",0,1),
IF(_xlpm.ausLJ="not found","input missing",_xlpm.ausLJ))</f>
        <v>#REF!</v>
      </c>
      <c r="T1137" s="204" t="e">
        <f>_xlfn.LET(
_xlpm.ausLJ,_xlfn.XLOOKUP(MitarbeiterFTE[[#This Row],[Name]]&amp;"|"&amp;MitarbeiterFTE[[#This Row],[Jahr]]&amp;"|"&amp;MitarbeiterFTE[[#This Row],[Monat]],#REF!,#REF!,"not found",0,1),
IF(_xlpm.ausLJ="not found","input missing",_xlpm.ausLJ))</f>
        <v>#REF!</v>
      </c>
      <c r="U1137" s="205"/>
      <c r="V1137" s="40" t="str" cm="1">
        <f t="array" ref="V11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7" s="15" t="str">
        <f>_xlfn.LET(_xlpm.var,MitarbeiterFTE[[#This Row],[Name]]&amp;"|"&amp;MitarbeiterFTE[[#This Row],[Vorhaben]]&amp;"|"&amp;MitarbeiterFTE[[#This Row],[Monat]]&amp;"|"&amp;MitarbeiterFTE[[#This Row],[Jahr]], IF(_xlpm.var="|||","input missing",_xlpm.var))</f>
        <v>input missing</v>
      </c>
      <c r="AB1137" s="15" t="e">
        <f>_xlfn.LET(
_xlpm.start,DATE(MitarbeiterFTE[[#This Row],[Jahr]],MitarbeiterFTE[[#This Row],[Monat]],1),
_xlpm.end,EOMONTH(_xlpm.start,0),
NETWORKDAYS(_xlpm.start,_xlpm.end))</f>
        <v>#NUM!</v>
      </c>
      <c r="AC1137" s="318" t="e">
        <f>MitarbeiterFTE[[#This Row],[BWD]]-MitarbeiterFTE[[#This Row],[Sum Abwesend]]</f>
        <v>#NUM!</v>
      </c>
      <c r="AD1137" s="318">
        <f>SUMIFS(MitarbeiterFTE[BWD],MitarbeiterFTE[Jahr],MitarbeiterFTE[[#This Row],[Jahr]],MitarbeiterFTE[Name],MitarbeiterFTE[[#This Row],[Name]])</f>
        <v>0</v>
      </c>
      <c r="AE1137" s="318">
        <f>SUMIFS(MitarbeiterFTE[NWD],MitarbeiterFTE[Jahr],MitarbeiterFTE[[#This Row],[Jahr]],MitarbeiterFTE[Name],MitarbeiterFTE[[#This Row],[Name]])</f>
        <v>0</v>
      </c>
      <c r="AF1137" s="15" t="str">
        <f>IF(MitarbeiterFTE[[#This Row],[HS]]="ja",2,IF(MitarbeiterFTE[[#This Row],[Tech]]="ja",1,IF(MitarbeiterFTE[[#This Row],[Sonst]]="ja",0,"input missing")))</f>
        <v>input missing</v>
      </c>
      <c r="AG1137" s="130"/>
      <c r="AH1137" s="117"/>
      <c r="AI1137" s="408"/>
      <c r="AJ1137" s="202"/>
      <c r="AK1137" s="412"/>
      <c r="AL1137" s="15" cm="1">
        <f t="array" ref="AL11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7" s="15" t="str">
        <f>IF(Table6[[#This Row],[FT/WE]]=2,"",Table6[[#This Row],[Name]]&amp;Table6[[#This Row],[Tag]])</f>
        <v/>
      </c>
      <c r="AN1137" s="117"/>
      <c r="AP1137" s="14" t="str">
        <f t="shared" si="36"/>
        <v/>
      </c>
      <c r="AQ1137" s="14" t="str">
        <f t="shared" si="37"/>
        <v/>
      </c>
    </row>
    <row r="1138" spans="1:43" ht="14.5">
      <c r="A1138" s="117"/>
      <c r="B1138" s="201"/>
      <c r="C1138" s="209"/>
      <c r="D1138" s="210"/>
      <c r="E1138" s="131"/>
      <c r="F1138" s="132"/>
      <c r="G1138" s="131"/>
      <c r="H1138" s="117"/>
      <c r="I1138" s="201"/>
      <c r="J1138" s="201"/>
      <c r="K1138" s="202"/>
      <c r="L1138" s="202"/>
      <c r="M1138" s="202"/>
      <c r="N1138" s="201"/>
      <c r="O1138" s="201"/>
      <c r="P1138" s="202"/>
      <c r="Q1138" s="202"/>
      <c r="R1138" s="207"/>
      <c r="S1138" s="204" t="e">
        <f>_xlfn.LET(
_xlpm.ausLJ,_xlfn.XLOOKUP(MitarbeiterFTE[[#This Row],[Name]]&amp;"|"&amp;MitarbeiterFTE[[#This Row],[Jahr]]&amp;"|"&amp;MitarbeiterFTE[[#This Row],[Monat]],#REF!,#REF!,"not found",0,1),
IF(_xlpm.ausLJ="not found","input missing",_xlpm.ausLJ))</f>
        <v>#REF!</v>
      </c>
      <c r="T1138" s="204" t="e">
        <f>_xlfn.LET(
_xlpm.ausLJ,_xlfn.XLOOKUP(MitarbeiterFTE[[#This Row],[Name]]&amp;"|"&amp;MitarbeiterFTE[[#This Row],[Jahr]]&amp;"|"&amp;MitarbeiterFTE[[#This Row],[Monat]],#REF!,#REF!,"not found",0,1),
IF(_xlpm.ausLJ="not found","input missing",_xlpm.ausLJ))</f>
        <v>#REF!</v>
      </c>
      <c r="U1138" s="205"/>
      <c r="V1138" s="40" t="str" cm="1">
        <f t="array" ref="V11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8" s="15" t="str">
        <f>_xlfn.LET(_xlpm.var,MitarbeiterFTE[[#This Row],[Name]]&amp;"|"&amp;MitarbeiterFTE[[#This Row],[Vorhaben]]&amp;"|"&amp;MitarbeiterFTE[[#This Row],[Monat]]&amp;"|"&amp;MitarbeiterFTE[[#This Row],[Jahr]], IF(_xlpm.var="|||","input missing",_xlpm.var))</f>
        <v>input missing</v>
      </c>
      <c r="AB1138" s="15" t="e">
        <f>_xlfn.LET(
_xlpm.start,DATE(MitarbeiterFTE[[#This Row],[Jahr]],MitarbeiterFTE[[#This Row],[Monat]],1),
_xlpm.end,EOMONTH(_xlpm.start,0),
NETWORKDAYS(_xlpm.start,_xlpm.end))</f>
        <v>#NUM!</v>
      </c>
      <c r="AC1138" s="318" t="e">
        <f>MitarbeiterFTE[[#This Row],[BWD]]-MitarbeiterFTE[[#This Row],[Sum Abwesend]]</f>
        <v>#NUM!</v>
      </c>
      <c r="AD1138" s="318">
        <f>SUMIFS(MitarbeiterFTE[BWD],MitarbeiterFTE[Jahr],MitarbeiterFTE[[#This Row],[Jahr]],MitarbeiterFTE[Name],MitarbeiterFTE[[#This Row],[Name]])</f>
        <v>0</v>
      </c>
      <c r="AE1138" s="318">
        <f>SUMIFS(MitarbeiterFTE[NWD],MitarbeiterFTE[Jahr],MitarbeiterFTE[[#This Row],[Jahr]],MitarbeiterFTE[Name],MitarbeiterFTE[[#This Row],[Name]])</f>
        <v>0</v>
      </c>
      <c r="AF1138" s="15" t="str">
        <f>IF(MitarbeiterFTE[[#This Row],[HS]]="ja",2,IF(MitarbeiterFTE[[#This Row],[Tech]]="ja",1,IF(MitarbeiterFTE[[#This Row],[Sonst]]="ja",0,"input missing")))</f>
        <v>input missing</v>
      </c>
      <c r="AG1138" s="130"/>
      <c r="AH1138" s="117"/>
      <c r="AI1138" s="408"/>
      <c r="AJ1138" s="202"/>
      <c r="AK1138" s="412"/>
      <c r="AL1138" s="15" cm="1">
        <f t="array" ref="AL11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8" s="15" t="str">
        <f>IF(Table6[[#This Row],[FT/WE]]=2,"",Table6[[#This Row],[Name]]&amp;Table6[[#This Row],[Tag]])</f>
        <v/>
      </c>
      <c r="AN1138" s="117"/>
      <c r="AP1138" s="14" t="str">
        <f t="shared" si="36"/>
        <v/>
      </c>
      <c r="AQ1138" s="14" t="str">
        <f t="shared" si="37"/>
        <v/>
      </c>
    </row>
    <row r="1139" spans="1:43" ht="14.5">
      <c r="A1139" s="117"/>
      <c r="B1139" s="201"/>
      <c r="C1139" s="209"/>
      <c r="D1139" s="210"/>
      <c r="E1139" s="131"/>
      <c r="F1139" s="132"/>
      <c r="G1139" s="131"/>
      <c r="H1139" s="117"/>
      <c r="I1139" s="201"/>
      <c r="J1139" s="201"/>
      <c r="K1139" s="202"/>
      <c r="L1139" s="202"/>
      <c r="M1139" s="202"/>
      <c r="N1139" s="201"/>
      <c r="O1139" s="201"/>
      <c r="P1139" s="202"/>
      <c r="Q1139" s="202"/>
      <c r="R1139" s="207"/>
      <c r="S1139" s="204" t="e">
        <f>_xlfn.LET(
_xlpm.ausLJ,_xlfn.XLOOKUP(MitarbeiterFTE[[#This Row],[Name]]&amp;"|"&amp;MitarbeiterFTE[[#This Row],[Jahr]]&amp;"|"&amp;MitarbeiterFTE[[#This Row],[Monat]],#REF!,#REF!,"not found",0,1),
IF(_xlpm.ausLJ="not found","input missing",_xlpm.ausLJ))</f>
        <v>#REF!</v>
      </c>
      <c r="T1139" s="204" t="e">
        <f>_xlfn.LET(
_xlpm.ausLJ,_xlfn.XLOOKUP(MitarbeiterFTE[[#This Row],[Name]]&amp;"|"&amp;MitarbeiterFTE[[#This Row],[Jahr]]&amp;"|"&amp;MitarbeiterFTE[[#This Row],[Monat]],#REF!,#REF!,"not found",0,1),
IF(_xlpm.ausLJ="not found","input missing",_xlpm.ausLJ))</f>
        <v>#REF!</v>
      </c>
      <c r="U1139" s="205"/>
      <c r="V1139" s="40" t="str" cm="1">
        <f t="array" ref="V11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39" s="15" t="str">
        <f>_xlfn.LET(_xlpm.var,MitarbeiterFTE[[#This Row],[Name]]&amp;"|"&amp;MitarbeiterFTE[[#This Row],[Vorhaben]]&amp;"|"&amp;MitarbeiterFTE[[#This Row],[Monat]]&amp;"|"&amp;MitarbeiterFTE[[#This Row],[Jahr]], IF(_xlpm.var="|||","input missing",_xlpm.var))</f>
        <v>input missing</v>
      </c>
      <c r="AB1139" s="15" t="e">
        <f>_xlfn.LET(
_xlpm.start,DATE(MitarbeiterFTE[[#This Row],[Jahr]],MitarbeiterFTE[[#This Row],[Monat]],1),
_xlpm.end,EOMONTH(_xlpm.start,0),
NETWORKDAYS(_xlpm.start,_xlpm.end))</f>
        <v>#NUM!</v>
      </c>
      <c r="AC1139" s="318" t="e">
        <f>MitarbeiterFTE[[#This Row],[BWD]]-MitarbeiterFTE[[#This Row],[Sum Abwesend]]</f>
        <v>#NUM!</v>
      </c>
      <c r="AD1139" s="318">
        <f>SUMIFS(MitarbeiterFTE[BWD],MitarbeiterFTE[Jahr],MitarbeiterFTE[[#This Row],[Jahr]],MitarbeiterFTE[Name],MitarbeiterFTE[[#This Row],[Name]])</f>
        <v>0</v>
      </c>
      <c r="AE1139" s="318">
        <f>SUMIFS(MitarbeiterFTE[NWD],MitarbeiterFTE[Jahr],MitarbeiterFTE[[#This Row],[Jahr]],MitarbeiterFTE[Name],MitarbeiterFTE[[#This Row],[Name]])</f>
        <v>0</v>
      </c>
      <c r="AF1139" s="15" t="str">
        <f>IF(MitarbeiterFTE[[#This Row],[HS]]="ja",2,IF(MitarbeiterFTE[[#This Row],[Tech]]="ja",1,IF(MitarbeiterFTE[[#This Row],[Sonst]]="ja",0,"input missing")))</f>
        <v>input missing</v>
      </c>
      <c r="AG1139" s="130"/>
      <c r="AH1139" s="117"/>
      <c r="AI1139" s="408"/>
      <c r="AJ1139" s="202"/>
      <c r="AK1139" s="412"/>
      <c r="AL1139" s="15" cm="1">
        <f t="array" ref="AL11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39" s="15" t="str">
        <f>IF(Table6[[#This Row],[FT/WE]]=2,"",Table6[[#This Row],[Name]]&amp;Table6[[#This Row],[Tag]])</f>
        <v/>
      </c>
      <c r="AN1139" s="117"/>
      <c r="AP1139" s="14" t="str">
        <f t="shared" si="36"/>
        <v/>
      </c>
      <c r="AQ1139" s="14" t="str">
        <f t="shared" si="37"/>
        <v/>
      </c>
    </row>
    <row r="1140" spans="1:43" ht="14.5">
      <c r="A1140" s="117"/>
      <c r="B1140" s="201"/>
      <c r="C1140" s="209"/>
      <c r="D1140" s="210"/>
      <c r="E1140" s="131"/>
      <c r="F1140" s="132"/>
      <c r="G1140" s="131"/>
      <c r="H1140" s="117"/>
      <c r="I1140" s="201"/>
      <c r="J1140" s="201"/>
      <c r="K1140" s="202"/>
      <c r="L1140" s="202"/>
      <c r="M1140" s="202"/>
      <c r="N1140" s="201"/>
      <c r="O1140" s="201"/>
      <c r="P1140" s="202"/>
      <c r="Q1140" s="202"/>
      <c r="R1140" s="207"/>
      <c r="S1140" s="204" t="e">
        <f>_xlfn.LET(
_xlpm.ausLJ,_xlfn.XLOOKUP(MitarbeiterFTE[[#This Row],[Name]]&amp;"|"&amp;MitarbeiterFTE[[#This Row],[Jahr]]&amp;"|"&amp;MitarbeiterFTE[[#This Row],[Monat]],#REF!,#REF!,"not found",0,1),
IF(_xlpm.ausLJ="not found","input missing",_xlpm.ausLJ))</f>
        <v>#REF!</v>
      </c>
      <c r="T1140" s="204" t="e">
        <f>_xlfn.LET(
_xlpm.ausLJ,_xlfn.XLOOKUP(MitarbeiterFTE[[#This Row],[Name]]&amp;"|"&amp;MitarbeiterFTE[[#This Row],[Jahr]]&amp;"|"&amp;MitarbeiterFTE[[#This Row],[Monat]],#REF!,#REF!,"not found",0,1),
IF(_xlpm.ausLJ="not found","input missing",_xlpm.ausLJ))</f>
        <v>#REF!</v>
      </c>
      <c r="U1140" s="205"/>
      <c r="V1140" s="40" t="str" cm="1">
        <f t="array" ref="V11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0" s="15" t="str">
        <f>_xlfn.LET(_xlpm.var,MitarbeiterFTE[[#This Row],[Name]]&amp;"|"&amp;MitarbeiterFTE[[#This Row],[Vorhaben]]&amp;"|"&amp;MitarbeiterFTE[[#This Row],[Monat]]&amp;"|"&amp;MitarbeiterFTE[[#This Row],[Jahr]], IF(_xlpm.var="|||","input missing",_xlpm.var))</f>
        <v>input missing</v>
      </c>
      <c r="AB1140" s="15" t="e">
        <f>_xlfn.LET(
_xlpm.start,DATE(MitarbeiterFTE[[#This Row],[Jahr]],MitarbeiterFTE[[#This Row],[Monat]],1),
_xlpm.end,EOMONTH(_xlpm.start,0),
NETWORKDAYS(_xlpm.start,_xlpm.end))</f>
        <v>#NUM!</v>
      </c>
      <c r="AC1140" s="318" t="e">
        <f>MitarbeiterFTE[[#This Row],[BWD]]-MitarbeiterFTE[[#This Row],[Sum Abwesend]]</f>
        <v>#NUM!</v>
      </c>
      <c r="AD1140" s="318">
        <f>SUMIFS(MitarbeiterFTE[BWD],MitarbeiterFTE[Jahr],MitarbeiterFTE[[#This Row],[Jahr]],MitarbeiterFTE[Name],MitarbeiterFTE[[#This Row],[Name]])</f>
        <v>0</v>
      </c>
      <c r="AE1140" s="318">
        <f>SUMIFS(MitarbeiterFTE[NWD],MitarbeiterFTE[Jahr],MitarbeiterFTE[[#This Row],[Jahr]],MitarbeiterFTE[Name],MitarbeiterFTE[[#This Row],[Name]])</f>
        <v>0</v>
      </c>
      <c r="AF1140" s="15" t="str">
        <f>IF(MitarbeiterFTE[[#This Row],[HS]]="ja",2,IF(MitarbeiterFTE[[#This Row],[Tech]]="ja",1,IF(MitarbeiterFTE[[#This Row],[Sonst]]="ja",0,"input missing")))</f>
        <v>input missing</v>
      </c>
      <c r="AG1140" s="130"/>
      <c r="AH1140" s="117"/>
      <c r="AI1140" s="408"/>
      <c r="AJ1140" s="202"/>
      <c r="AK1140" s="412"/>
      <c r="AL1140" s="15" cm="1">
        <f t="array" ref="AL11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0" s="15" t="str">
        <f>IF(Table6[[#This Row],[FT/WE]]=2,"",Table6[[#This Row],[Name]]&amp;Table6[[#This Row],[Tag]])</f>
        <v/>
      </c>
      <c r="AN1140" s="117"/>
      <c r="AP1140" s="14" t="str">
        <f t="shared" si="36"/>
        <v/>
      </c>
      <c r="AQ1140" s="14" t="str">
        <f t="shared" si="37"/>
        <v/>
      </c>
    </row>
    <row r="1141" spans="1:43" ht="14.5">
      <c r="A1141" s="117"/>
      <c r="B1141" s="201"/>
      <c r="C1141" s="209"/>
      <c r="D1141" s="210"/>
      <c r="E1141" s="131"/>
      <c r="F1141" s="132"/>
      <c r="G1141" s="131"/>
      <c r="H1141" s="117"/>
      <c r="I1141" s="201"/>
      <c r="J1141" s="201"/>
      <c r="K1141" s="202"/>
      <c r="L1141" s="202"/>
      <c r="M1141" s="202"/>
      <c r="N1141" s="201"/>
      <c r="O1141" s="201"/>
      <c r="P1141" s="202"/>
      <c r="Q1141" s="202"/>
      <c r="R1141" s="207"/>
      <c r="S1141" s="204" t="e">
        <f>_xlfn.LET(
_xlpm.ausLJ,_xlfn.XLOOKUP(MitarbeiterFTE[[#This Row],[Name]]&amp;"|"&amp;MitarbeiterFTE[[#This Row],[Jahr]]&amp;"|"&amp;MitarbeiterFTE[[#This Row],[Monat]],#REF!,#REF!,"not found",0,1),
IF(_xlpm.ausLJ="not found","input missing",_xlpm.ausLJ))</f>
        <v>#REF!</v>
      </c>
      <c r="T1141" s="204" t="e">
        <f>_xlfn.LET(
_xlpm.ausLJ,_xlfn.XLOOKUP(MitarbeiterFTE[[#This Row],[Name]]&amp;"|"&amp;MitarbeiterFTE[[#This Row],[Jahr]]&amp;"|"&amp;MitarbeiterFTE[[#This Row],[Monat]],#REF!,#REF!,"not found",0,1),
IF(_xlpm.ausLJ="not found","input missing",_xlpm.ausLJ))</f>
        <v>#REF!</v>
      </c>
      <c r="U1141" s="205"/>
      <c r="V1141" s="40" t="str" cm="1">
        <f t="array" ref="V11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1" s="15" t="str">
        <f>_xlfn.LET(_xlpm.var,MitarbeiterFTE[[#This Row],[Name]]&amp;"|"&amp;MitarbeiterFTE[[#This Row],[Vorhaben]]&amp;"|"&amp;MitarbeiterFTE[[#This Row],[Monat]]&amp;"|"&amp;MitarbeiterFTE[[#This Row],[Jahr]], IF(_xlpm.var="|||","input missing",_xlpm.var))</f>
        <v>input missing</v>
      </c>
      <c r="AB1141" s="15" t="e">
        <f>_xlfn.LET(
_xlpm.start,DATE(MitarbeiterFTE[[#This Row],[Jahr]],MitarbeiterFTE[[#This Row],[Monat]],1),
_xlpm.end,EOMONTH(_xlpm.start,0),
NETWORKDAYS(_xlpm.start,_xlpm.end))</f>
        <v>#NUM!</v>
      </c>
      <c r="AC1141" s="318" t="e">
        <f>MitarbeiterFTE[[#This Row],[BWD]]-MitarbeiterFTE[[#This Row],[Sum Abwesend]]</f>
        <v>#NUM!</v>
      </c>
      <c r="AD1141" s="318">
        <f>SUMIFS(MitarbeiterFTE[BWD],MitarbeiterFTE[Jahr],MitarbeiterFTE[[#This Row],[Jahr]],MitarbeiterFTE[Name],MitarbeiterFTE[[#This Row],[Name]])</f>
        <v>0</v>
      </c>
      <c r="AE1141" s="318">
        <f>SUMIFS(MitarbeiterFTE[NWD],MitarbeiterFTE[Jahr],MitarbeiterFTE[[#This Row],[Jahr]],MitarbeiterFTE[Name],MitarbeiterFTE[[#This Row],[Name]])</f>
        <v>0</v>
      </c>
      <c r="AF1141" s="15" t="str">
        <f>IF(MitarbeiterFTE[[#This Row],[HS]]="ja",2,IF(MitarbeiterFTE[[#This Row],[Tech]]="ja",1,IF(MitarbeiterFTE[[#This Row],[Sonst]]="ja",0,"input missing")))</f>
        <v>input missing</v>
      </c>
      <c r="AG1141" s="130"/>
      <c r="AH1141" s="117"/>
      <c r="AI1141" s="408"/>
      <c r="AJ1141" s="202"/>
      <c r="AK1141" s="412"/>
      <c r="AL1141" s="15" cm="1">
        <f t="array" ref="AL11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1" s="15" t="str">
        <f>IF(Table6[[#This Row],[FT/WE]]=2,"",Table6[[#This Row],[Name]]&amp;Table6[[#This Row],[Tag]])</f>
        <v/>
      </c>
      <c r="AN1141" s="117"/>
      <c r="AP1141" s="14" t="str">
        <f t="shared" si="36"/>
        <v/>
      </c>
      <c r="AQ1141" s="14" t="str">
        <f t="shared" si="37"/>
        <v/>
      </c>
    </row>
    <row r="1142" spans="1:43" ht="14.5">
      <c r="A1142" s="117"/>
      <c r="B1142" s="201"/>
      <c r="C1142" s="209"/>
      <c r="D1142" s="210"/>
      <c r="E1142" s="131"/>
      <c r="F1142" s="132"/>
      <c r="G1142" s="131"/>
      <c r="H1142" s="117"/>
      <c r="I1142" s="201"/>
      <c r="J1142" s="201"/>
      <c r="K1142" s="202"/>
      <c r="L1142" s="202"/>
      <c r="M1142" s="202"/>
      <c r="N1142" s="201"/>
      <c r="O1142" s="201"/>
      <c r="P1142" s="202"/>
      <c r="Q1142" s="202"/>
      <c r="R1142" s="207"/>
      <c r="S1142" s="204" t="e">
        <f>_xlfn.LET(
_xlpm.ausLJ,_xlfn.XLOOKUP(MitarbeiterFTE[[#This Row],[Name]]&amp;"|"&amp;MitarbeiterFTE[[#This Row],[Jahr]]&amp;"|"&amp;MitarbeiterFTE[[#This Row],[Monat]],#REF!,#REF!,"not found",0,1),
IF(_xlpm.ausLJ="not found","input missing",_xlpm.ausLJ))</f>
        <v>#REF!</v>
      </c>
      <c r="T1142" s="204" t="e">
        <f>_xlfn.LET(
_xlpm.ausLJ,_xlfn.XLOOKUP(MitarbeiterFTE[[#This Row],[Name]]&amp;"|"&amp;MitarbeiterFTE[[#This Row],[Jahr]]&amp;"|"&amp;MitarbeiterFTE[[#This Row],[Monat]],#REF!,#REF!,"not found",0,1),
IF(_xlpm.ausLJ="not found","input missing",_xlpm.ausLJ))</f>
        <v>#REF!</v>
      </c>
      <c r="U1142" s="205"/>
      <c r="V1142" s="40" t="str" cm="1">
        <f t="array" ref="V11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2" s="15" t="str">
        <f>_xlfn.LET(_xlpm.var,MitarbeiterFTE[[#This Row],[Name]]&amp;"|"&amp;MitarbeiterFTE[[#This Row],[Vorhaben]]&amp;"|"&amp;MitarbeiterFTE[[#This Row],[Monat]]&amp;"|"&amp;MitarbeiterFTE[[#This Row],[Jahr]], IF(_xlpm.var="|||","input missing",_xlpm.var))</f>
        <v>input missing</v>
      </c>
      <c r="AB1142" s="15" t="e">
        <f>_xlfn.LET(
_xlpm.start,DATE(MitarbeiterFTE[[#This Row],[Jahr]],MitarbeiterFTE[[#This Row],[Monat]],1),
_xlpm.end,EOMONTH(_xlpm.start,0),
NETWORKDAYS(_xlpm.start,_xlpm.end))</f>
        <v>#NUM!</v>
      </c>
      <c r="AC1142" s="318" t="e">
        <f>MitarbeiterFTE[[#This Row],[BWD]]-MitarbeiterFTE[[#This Row],[Sum Abwesend]]</f>
        <v>#NUM!</v>
      </c>
      <c r="AD1142" s="318">
        <f>SUMIFS(MitarbeiterFTE[BWD],MitarbeiterFTE[Jahr],MitarbeiterFTE[[#This Row],[Jahr]],MitarbeiterFTE[Name],MitarbeiterFTE[[#This Row],[Name]])</f>
        <v>0</v>
      </c>
      <c r="AE1142" s="318">
        <f>SUMIFS(MitarbeiterFTE[NWD],MitarbeiterFTE[Jahr],MitarbeiterFTE[[#This Row],[Jahr]],MitarbeiterFTE[Name],MitarbeiterFTE[[#This Row],[Name]])</f>
        <v>0</v>
      </c>
      <c r="AF1142" s="15" t="str">
        <f>IF(MitarbeiterFTE[[#This Row],[HS]]="ja",2,IF(MitarbeiterFTE[[#This Row],[Tech]]="ja",1,IF(MitarbeiterFTE[[#This Row],[Sonst]]="ja",0,"input missing")))</f>
        <v>input missing</v>
      </c>
      <c r="AG1142" s="130"/>
      <c r="AH1142" s="117"/>
      <c r="AI1142" s="408"/>
      <c r="AJ1142" s="202"/>
      <c r="AK1142" s="412"/>
      <c r="AL1142" s="15" cm="1">
        <f t="array" ref="AL11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2" s="15" t="str">
        <f>IF(Table6[[#This Row],[FT/WE]]=2,"",Table6[[#This Row],[Name]]&amp;Table6[[#This Row],[Tag]])</f>
        <v/>
      </c>
      <c r="AN1142" s="117"/>
      <c r="AP1142" s="14" t="str">
        <f t="shared" si="36"/>
        <v/>
      </c>
      <c r="AQ1142" s="14" t="str">
        <f t="shared" si="37"/>
        <v/>
      </c>
    </row>
    <row r="1143" spans="1:43" ht="14.5">
      <c r="A1143" s="117"/>
      <c r="B1143" s="201"/>
      <c r="C1143" s="209"/>
      <c r="D1143" s="210"/>
      <c r="E1143" s="131"/>
      <c r="F1143" s="132"/>
      <c r="G1143" s="131"/>
      <c r="H1143" s="117"/>
      <c r="I1143" s="201"/>
      <c r="J1143" s="201"/>
      <c r="K1143" s="202"/>
      <c r="L1143" s="202"/>
      <c r="M1143" s="202"/>
      <c r="N1143" s="201"/>
      <c r="O1143" s="201"/>
      <c r="P1143" s="202"/>
      <c r="Q1143" s="202"/>
      <c r="R1143" s="207"/>
      <c r="S1143" s="204" t="e">
        <f>_xlfn.LET(
_xlpm.ausLJ,_xlfn.XLOOKUP(MitarbeiterFTE[[#This Row],[Name]]&amp;"|"&amp;MitarbeiterFTE[[#This Row],[Jahr]]&amp;"|"&amp;MitarbeiterFTE[[#This Row],[Monat]],#REF!,#REF!,"not found",0,1),
IF(_xlpm.ausLJ="not found","input missing",_xlpm.ausLJ))</f>
        <v>#REF!</v>
      </c>
      <c r="T1143" s="204" t="e">
        <f>_xlfn.LET(
_xlpm.ausLJ,_xlfn.XLOOKUP(MitarbeiterFTE[[#This Row],[Name]]&amp;"|"&amp;MitarbeiterFTE[[#This Row],[Jahr]]&amp;"|"&amp;MitarbeiterFTE[[#This Row],[Monat]],#REF!,#REF!,"not found",0,1),
IF(_xlpm.ausLJ="not found","input missing",_xlpm.ausLJ))</f>
        <v>#REF!</v>
      </c>
      <c r="U1143" s="205"/>
      <c r="V1143" s="40" t="str" cm="1">
        <f t="array" ref="V11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3" s="15" t="str">
        <f>_xlfn.LET(_xlpm.var,MitarbeiterFTE[[#This Row],[Name]]&amp;"|"&amp;MitarbeiterFTE[[#This Row],[Vorhaben]]&amp;"|"&amp;MitarbeiterFTE[[#This Row],[Monat]]&amp;"|"&amp;MitarbeiterFTE[[#This Row],[Jahr]], IF(_xlpm.var="|||","input missing",_xlpm.var))</f>
        <v>input missing</v>
      </c>
      <c r="AB1143" s="15" t="e">
        <f>_xlfn.LET(
_xlpm.start,DATE(MitarbeiterFTE[[#This Row],[Jahr]],MitarbeiterFTE[[#This Row],[Monat]],1),
_xlpm.end,EOMONTH(_xlpm.start,0),
NETWORKDAYS(_xlpm.start,_xlpm.end))</f>
        <v>#NUM!</v>
      </c>
      <c r="AC1143" s="318" t="e">
        <f>MitarbeiterFTE[[#This Row],[BWD]]-MitarbeiterFTE[[#This Row],[Sum Abwesend]]</f>
        <v>#NUM!</v>
      </c>
      <c r="AD1143" s="318">
        <f>SUMIFS(MitarbeiterFTE[BWD],MitarbeiterFTE[Jahr],MitarbeiterFTE[[#This Row],[Jahr]],MitarbeiterFTE[Name],MitarbeiterFTE[[#This Row],[Name]])</f>
        <v>0</v>
      </c>
      <c r="AE1143" s="318">
        <f>SUMIFS(MitarbeiterFTE[NWD],MitarbeiterFTE[Jahr],MitarbeiterFTE[[#This Row],[Jahr]],MitarbeiterFTE[Name],MitarbeiterFTE[[#This Row],[Name]])</f>
        <v>0</v>
      </c>
      <c r="AF1143" s="15" t="str">
        <f>IF(MitarbeiterFTE[[#This Row],[HS]]="ja",2,IF(MitarbeiterFTE[[#This Row],[Tech]]="ja",1,IF(MitarbeiterFTE[[#This Row],[Sonst]]="ja",0,"input missing")))</f>
        <v>input missing</v>
      </c>
      <c r="AG1143" s="130"/>
      <c r="AH1143" s="117"/>
      <c r="AI1143" s="408"/>
      <c r="AJ1143" s="202"/>
      <c r="AK1143" s="412"/>
      <c r="AL1143" s="15" cm="1">
        <f t="array" ref="AL11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3" s="15" t="str">
        <f>IF(Table6[[#This Row],[FT/WE]]=2,"",Table6[[#This Row],[Name]]&amp;Table6[[#This Row],[Tag]])</f>
        <v/>
      </c>
      <c r="AN1143" s="117"/>
      <c r="AP1143" s="14" t="str">
        <f t="shared" si="36"/>
        <v/>
      </c>
      <c r="AQ1143" s="14" t="str">
        <f t="shared" si="37"/>
        <v/>
      </c>
    </row>
    <row r="1144" spans="1:43" ht="14.5">
      <c r="A1144" s="117"/>
      <c r="B1144" s="201"/>
      <c r="C1144" s="209"/>
      <c r="D1144" s="210"/>
      <c r="E1144" s="131"/>
      <c r="F1144" s="132"/>
      <c r="G1144" s="131"/>
      <c r="H1144" s="117"/>
      <c r="I1144" s="201"/>
      <c r="J1144" s="201"/>
      <c r="K1144" s="202"/>
      <c r="L1144" s="202"/>
      <c r="M1144" s="202"/>
      <c r="N1144" s="201"/>
      <c r="O1144" s="201"/>
      <c r="P1144" s="202"/>
      <c r="Q1144" s="202"/>
      <c r="R1144" s="207"/>
      <c r="S1144" s="204" t="e">
        <f>_xlfn.LET(
_xlpm.ausLJ,_xlfn.XLOOKUP(MitarbeiterFTE[[#This Row],[Name]]&amp;"|"&amp;MitarbeiterFTE[[#This Row],[Jahr]]&amp;"|"&amp;MitarbeiterFTE[[#This Row],[Monat]],#REF!,#REF!,"not found",0,1),
IF(_xlpm.ausLJ="not found","input missing",_xlpm.ausLJ))</f>
        <v>#REF!</v>
      </c>
      <c r="T1144" s="204" t="e">
        <f>_xlfn.LET(
_xlpm.ausLJ,_xlfn.XLOOKUP(MitarbeiterFTE[[#This Row],[Name]]&amp;"|"&amp;MitarbeiterFTE[[#This Row],[Jahr]]&amp;"|"&amp;MitarbeiterFTE[[#This Row],[Monat]],#REF!,#REF!,"not found",0,1),
IF(_xlpm.ausLJ="not found","input missing",_xlpm.ausLJ))</f>
        <v>#REF!</v>
      </c>
      <c r="U1144" s="205"/>
      <c r="V1144" s="40" t="str" cm="1">
        <f t="array" ref="V11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4" s="15" t="str">
        <f>_xlfn.LET(_xlpm.var,MitarbeiterFTE[[#This Row],[Name]]&amp;"|"&amp;MitarbeiterFTE[[#This Row],[Vorhaben]]&amp;"|"&amp;MitarbeiterFTE[[#This Row],[Monat]]&amp;"|"&amp;MitarbeiterFTE[[#This Row],[Jahr]], IF(_xlpm.var="|||","input missing",_xlpm.var))</f>
        <v>input missing</v>
      </c>
      <c r="AB1144" s="15" t="e">
        <f>_xlfn.LET(
_xlpm.start,DATE(MitarbeiterFTE[[#This Row],[Jahr]],MitarbeiterFTE[[#This Row],[Monat]],1),
_xlpm.end,EOMONTH(_xlpm.start,0),
NETWORKDAYS(_xlpm.start,_xlpm.end))</f>
        <v>#NUM!</v>
      </c>
      <c r="AC1144" s="318" t="e">
        <f>MitarbeiterFTE[[#This Row],[BWD]]-MitarbeiterFTE[[#This Row],[Sum Abwesend]]</f>
        <v>#NUM!</v>
      </c>
      <c r="AD1144" s="318">
        <f>SUMIFS(MitarbeiterFTE[BWD],MitarbeiterFTE[Jahr],MitarbeiterFTE[[#This Row],[Jahr]],MitarbeiterFTE[Name],MitarbeiterFTE[[#This Row],[Name]])</f>
        <v>0</v>
      </c>
      <c r="AE1144" s="318">
        <f>SUMIFS(MitarbeiterFTE[NWD],MitarbeiterFTE[Jahr],MitarbeiterFTE[[#This Row],[Jahr]],MitarbeiterFTE[Name],MitarbeiterFTE[[#This Row],[Name]])</f>
        <v>0</v>
      </c>
      <c r="AF1144" s="15" t="str">
        <f>IF(MitarbeiterFTE[[#This Row],[HS]]="ja",2,IF(MitarbeiterFTE[[#This Row],[Tech]]="ja",1,IF(MitarbeiterFTE[[#This Row],[Sonst]]="ja",0,"input missing")))</f>
        <v>input missing</v>
      </c>
      <c r="AG1144" s="130"/>
      <c r="AH1144" s="117"/>
      <c r="AI1144" s="408"/>
      <c r="AJ1144" s="202"/>
      <c r="AK1144" s="412"/>
      <c r="AL1144" s="15" cm="1">
        <f t="array" ref="AL11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4" s="15" t="str">
        <f>IF(Table6[[#This Row],[FT/WE]]=2,"",Table6[[#This Row],[Name]]&amp;Table6[[#This Row],[Tag]])</f>
        <v/>
      </c>
      <c r="AN1144" s="117"/>
      <c r="AP1144" s="14" t="str">
        <f t="shared" si="36"/>
        <v/>
      </c>
      <c r="AQ1144" s="14" t="str">
        <f t="shared" si="37"/>
        <v/>
      </c>
    </row>
    <row r="1145" spans="1:43" ht="14.5">
      <c r="A1145" s="117"/>
      <c r="B1145" s="201"/>
      <c r="C1145" s="209"/>
      <c r="D1145" s="210"/>
      <c r="E1145" s="131"/>
      <c r="F1145" s="132"/>
      <c r="G1145" s="131"/>
      <c r="H1145" s="117"/>
      <c r="I1145" s="201"/>
      <c r="J1145" s="201"/>
      <c r="K1145" s="202"/>
      <c r="L1145" s="202"/>
      <c r="M1145" s="202"/>
      <c r="N1145" s="201"/>
      <c r="O1145" s="201"/>
      <c r="P1145" s="202"/>
      <c r="Q1145" s="202"/>
      <c r="R1145" s="207"/>
      <c r="S1145" s="204" t="e">
        <f>_xlfn.LET(
_xlpm.ausLJ,_xlfn.XLOOKUP(MitarbeiterFTE[[#This Row],[Name]]&amp;"|"&amp;MitarbeiterFTE[[#This Row],[Jahr]]&amp;"|"&amp;MitarbeiterFTE[[#This Row],[Monat]],#REF!,#REF!,"not found",0,1),
IF(_xlpm.ausLJ="not found","input missing",_xlpm.ausLJ))</f>
        <v>#REF!</v>
      </c>
      <c r="T1145" s="204" t="e">
        <f>_xlfn.LET(
_xlpm.ausLJ,_xlfn.XLOOKUP(MitarbeiterFTE[[#This Row],[Name]]&amp;"|"&amp;MitarbeiterFTE[[#This Row],[Jahr]]&amp;"|"&amp;MitarbeiterFTE[[#This Row],[Monat]],#REF!,#REF!,"not found",0,1),
IF(_xlpm.ausLJ="not found","input missing",_xlpm.ausLJ))</f>
        <v>#REF!</v>
      </c>
      <c r="U1145" s="205"/>
      <c r="V1145" s="40" t="str" cm="1">
        <f t="array" ref="V11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5" s="15" t="str">
        <f>_xlfn.LET(_xlpm.var,MitarbeiterFTE[[#This Row],[Name]]&amp;"|"&amp;MitarbeiterFTE[[#This Row],[Vorhaben]]&amp;"|"&amp;MitarbeiterFTE[[#This Row],[Monat]]&amp;"|"&amp;MitarbeiterFTE[[#This Row],[Jahr]], IF(_xlpm.var="|||","input missing",_xlpm.var))</f>
        <v>input missing</v>
      </c>
      <c r="AB1145" s="15" t="e">
        <f>_xlfn.LET(
_xlpm.start,DATE(MitarbeiterFTE[[#This Row],[Jahr]],MitarbeiterFTE[[#This Row],[Monat]],1),
_xlpm.end,EOMONTH(_xlpm.start,0),
NETWORKDAYS(_xlpm.start,_xlpm.end))</f>
        <v>#NUM!</v>
      </c>
      <c r="AC1145" s="318" t="e">
        <f>MitarbeiterFTE[[#This Row],[BWD]]-MitarbeiterFTE[[#This Row],[Sum Abwesend]]</f>
        <v>#NUM!</v>
      </c>
      <c r="AD1145" s="318">
        <f>SUMIFS(MitarbeiterFTE[BWD],MitarbeiterFTE[Jahr],MitarbeiterFTE[[#This Row],[Jahr]],MitarbeiterFTE[Name],MitarbeiterFTE[[#This Row],[Name]])</f>
        <v>0</v>
      </c>
      <c r="AE1145" s="318">
        <f>SUMIFS(MitarbeiterFTE[NWD],MitarbeiterFTE[Jahr],MitarbeiterFTE[[#This Row],[Jahr]],MitarbeiterFTE[Name],MitarbeiterFTE[[#This Row],[Name]])</f>
        <v>0</v>
      </c>
      <c r="AF1145" s="15" t="str">
        <f>IF(MitarbeiterFTE[[#This Row],[HS]]="ja",2,IF(MitarbeiterFTE[[#This Row],[Tech]]="ja",1,IF(MitarbeiterFTE[[#This Row],[Sonst]]="ja",0,"input missing")))</f>
        <v>input missing</v>
      </c>
      <c r="AG1145" s="130"/>
      <c r="AH1145" s="117"/>
      <c r="AI1145" s="408"/>
      <c r="AJ1145" s="202"/>
      <c r="AK1145" s="412"/>
      <c r="AL1145" s="15" cm="1">
        <f t="array" ref="AL11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5" s="15" t="str">
        <f>IF(Table6[[#This Row],[FT/WE]]=2,"",Table6[[#This Row],[Name]]&amp;Table6[[#This Row],[Tag]])</f>
        <v/>
      </c>
      <c r="AN1145" s="117"/>
      <c r="AP1145" s="14" t="str">
        <f t="shared" si="36"/>
        <v/>
      </c>
      <c r="AQ1145" s="14" t="str">
        <f t="shared" si="37"/>
        <v/>
      </c>
    </row>
    <row r="1146" spans="1:43" ht="14.5">
      <c r="A1146" s="117"/>
      <c r="B1146" s="201"/>
      <c r="C1146" s="209"/>
      <c r="D1146" s="210"/>
      <c r="E1146" s="131"/>
      <c r="F1146" s="132"/>
      <c r="G1146" s="131"/>
      <c r="H1146" s="117"/>
      <c r="I1146" s="201"/>
      <c r="J1146" s="201"/>
      <c r="K1146" s="202"/>
      <c r="L1146" s="202"/>
      <c r="M1146" s="202"/>
      <c r="N1146" s="201"/>
      <c r="O1146" s="201"/>
      <c r="P1146" s="202"/>
      <c r="Q1146" s="202"/>
      <c r="R1146" s="207"/>
      <c r="S1146" s="204" t="e">
        <f>_xlfn.LET(
_xlpm.ausLJ,_xlfn.XLOOKUP(MitarbeiterFTE[[#This Row],[Name]]&amp;"|"&amp;MitarbeiterFTE[[#This Row],[Jahr]]&amp;"|"&amp;MitarbeiterFTE[[#This Row],[Monat]],#REF!,#REF!,"not found",0,1),
IF(_xlpm.ausLJ="not found","input missing",_xlpm.ausLJ))</f>
        <v>#REF!</v>
      </c>
      <c r="T1146" s="204" t="e">
        <f>_xlfn.LET(
_xlpm.ausLJ,_xlfn.XLOOKUP(MitarbeiterFTE[[#This Row],[Name]]&amp;"|"&amp;MitarbeiterFTE[[#This Row],[Jahr]]&amp;"|"&amp;MitarbeiterFTE[[#This Row],[Monat]],#REF!,#REF!,"not found",0,1),
IF(_xlpm.ausLJ="not found","input missing",_xlpm.ausLJ))</f>
        <v>#REF!</v>
      </c>
      <c r="U1146" s="205"/>
      <c r="V1146" s="40" t="str" cm="1">
        <f t="array" ref="V11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6" s="15" t="str">
        <f>_xlfn.LET(_xlpm.var,MitarbeiterFTE[[#This Row],[Name]]&amp;"|"&amp;MitarbeiterFTE[[#This Row],[Vorhaben]]&amp;"|"&amp;MitarbeiterFTE[[#This Row],[Monat]]&amp;"|"&amp;MitarbeiterFTE[[#This Row],[Jahr]], IF(_xlpm.var="|||","input missing",_xlpm.var))</f>
        <v>input missing</v>
      </c>
      <c r="AB1146" s="15" t="e">
        <f>_xlfn.LET(
_xlpm.start,DATE(MitarbeiterFTE[[#This Row],[Jahr]],MitarbeiterFTE[[#This Row],[Monat]],1),
_xlpm.end,EOMONTH(_xlpm.start,0),
NETWORKDAYS(_xlpm.start,_xlpm.end))</f>
        <v>#NUM!</v>
      </c>
      <c r="AC1146" s="318" t="e">
        <f>MitarbeiterFTE[[#This Row],[BWD]]-MitarbeiterFTE[[#This Row],[Sum Abwesend]]</f>
        <v>#NUM!</v>
      </c>
      <c r="AD1146" s="318">
        <f>SUMIFS(MitarbeiterFTE[BWD],MitarbeiterFTE[Jahr],MitarbeiterFTE[[#This Row],[Jahr]],MitarbeiterFTE[Name],MitarbeiterFTE[[#This Row],[Name]])</f>
        <v>0</v>
      </c>
      <c r="AE1146" s="318">
        <f>SUMIFS(MitarbeiterFTE[NWD],MitarbeiterFTE[Jahr],MitarbeiterFTE[[#This Row],[Jahr]],MitarbeiterFTE[Name],MitarbeiterFTE[[#This Row],[Name]])</f>
        <v>0</v>
      </c>
      <c r="AF1146" s="15" t="str">
        <f>IF(MitarbeiterFTE[[#This Row],[HS]]="ja",2,IF(MitarbeiterFTE[[#This Row],[Tech]]="ja",1,IF(MitarbeiterFTE[[#This Row],[Sonst]]="ja",0,"input missing")))</f>
        <v>input missing</v>
      </c>
      <c r="AG1146" s="130"/>
      <c r="AH1146" s="117"/>
      <c r="AI1146" s="408"/>
      <c r="AJ1146" s="202"/>
      <c r="AK1146" s="412"/>
      <c r="AL1146" s="15" cm="1">
        <f t="array" ref="AL11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6" s="15" t="str">
        <f>IF(Table6[[#This Row],[FT/WE]]=2,"",Table6[[#This Row],[Name]]&amp;Table6[[#This Row],[Tag]])</f>
        <v/>
      </c>
      <c r="AN1146" s="117"/>
      <c r="AP1146" s="14" t="str">
        <f t="shared" si="36"/>
        <v/>
      </c>
      <c r="AQ1146" s="14" t="str">
        <f t="shared" si="37"/>
        <v/>
      </c>
    </row>
    <row r="1147" spans="1:43" ht="14.5">
      <c r="A1147" s="117"/>
      <c r="B1147" s="201"/>
      <c r="C1147" s="209"/>
      <c r="D1147" s="210"/>
      <c r="E1147" s="131"/>
      <c r="F1147" s="132"/>
      <c r="G1147" s="131"/>
      <c r="H1147" s="117"/>
      <c r="I1147" s="201"/>
      <c r="J1147" s="201"/>
      <c r="K1147" s="202"/>
      <c r="L1147" s="202"/>
      <c r="M1147" s="202"/>
      <c r="N1147" s="201"/>
      <c r="O1147" s="201"/>
      <c r="P1147" s="202"/>
      <c r="Q1147" s="202"/>
      <c r="R1147" s="207"/>
      <c r="S1147" s="204" t="e">
        <f>_xlfn.LET(
_xlpm.ausLJ,_xlfn.XLOOKUP(MitarbeiterFTE[[#This Row],[Name]]&amp;"|"&amp;MitarbeiterFTE[[#This Row],[Jahr]]&amp;"|"&amp;MitarbeiterFTE[[#This Row],[Monat]],#REF!,#REF!,"not found",0,1),
IF(_xlpm.ausLJ="not found","input missing",_xlpm.ausLJ))</f>
        <v>#REF!</v>
      </c>
      <c r="T1147" s="204" t="e">
        <f>_xlfn.LET(
_xlpm.ausLJ,_xlfn.XLOOKUP(MitarbeiterFTE[[#This Row],[Name]]&amp;"|"&amp;MitarbeiterFTE[[#This Row],[Jahr]]&amp;"|"&amp;MitarbeiterFTE[[#This Row],[Monat]],#REF!,#REF!,"not found",0,1),
IF(_xlpm.ausLJ="not found","input missing",_xlpm.ausLJ))</f>
        <v>#REF!</v>
      </c>
      <c r="U1147" s="205"/>
      <c r="V1147" s="40" t="str" cm="1">
        <f t="array" ref="V11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7" s="15" t="str">
        <f>_xlfn.LET(_xlpm.var,MitarbeiterFTE[[#This Row],[Name]]&amp;"|"&amp;MitarbeiterFTE[[#This Row],[Vorhaben]]&amp;"|"&amp;MitarbeiterFTE[[#This Row],[Monat]]&amp;"|"&amp;MitarbeiterFTE[[#This Row],[Jahr]], IF(_xlpm.var="|||","input missing",_xlpm.var))</f>
        <v>input missing</v>
      </c>
      <c r="AB1147" s="15" t="e">
        <f>_xlfn.LET(
_xlpm.start,DATE(MitarbeiterFTE[[#This Row],[Jahr]],MitarbeiterFTE[[#This Row],[Monat]],1),
_xlpm.end,EOMONTH(_xlpm.start,0),
NETWORKDAYS(_xlpm.start,_xlpm.end))</f>
        <v>#NUM!</v>
      </c>
      <c r="AC1147" s="318" t="e">
        <f>MitarbeiterFTE[[#This Row],[BWD]]-MitarbeiterFTE[[#This Row],[Sum Abwesend]]</f>
        <v>#NUM!</v>
      </c>
      <c r="AD1147" s="318">
        <f>SUMIFS(MitarbeiterFTE[BWD],MitarbeiterFTE[Jahr],MitarbeiterFTE[[#This Row],[Jahr]],MitarbeiterFTE[Name],MitarbeiterFTE[[#This Row],[Name]])</f>
        <v>0</v>
      </c>
      <c r="AE1147" s="318">
        <f>SUMIFS(MitarbeiterFTE[NWD],MitarbeiterFTE[Jahr],MitarbeiterFTE[[#This Row],[Jahr]],MitarbeiterFTE[Name],MitarbeiterFTE[[#This Row],[Name]])</f>
        <v>0</v>
      </c>
      <c r="AF1147" s="15" t="str">
        <f>IF(MitarbeiterFTE[[#This Row],[HS]]="ja",2,IF(MitarbeiterFTE[[#This Row],[Tech]]="ja",1,IF(MitarbeiterFTE[[#This Row],[Sonst]]="ja",0,"input missing")))</f>
        <v>input missing</v>
      </c>
      <c r="AG1147" s="130"/>
      <c r="AH1147" s="117"/>
      <c r="AI1147" s="408"/>
      <c r="AJ1147" s="202"/>
      <c r="AK1147" s="412"/>
      <c r="AL1147" s="15" cm="1">
        <f t="array" ref="AL11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7" s="15" t="str">
        <f>IF(Table6[[#This Row],[FT/WE]]=2,"",Table6[[#This Row],[Name]]&amp;Table6[[#This Row],[Tag]])</f>
        <v/>
      </c>
      <c r="AN1147" s="117"/>
      <c r="AP1147" s="14" t="str">
        <f t="shared" si="36"/>
        <v/>
      </c>
      <c r="AQ1147" s="14" t="str">
        <f t="shared" si="37"/>
        <v/>
      </c>
    </row>
    <row r="1148" spans="1:43" ht="14.5">
      <c r="A1148" s="117"/>
      <c r="B1148" s="201"/>
      <c r="C1148" s="209"/>
      <c r="D1148" s="210"/>
      <c r="E1148" s="131"/>
      <c r="F1148" s="132"/>
      <c r="G1148" s="131"/>
      <c r="H1148" s="117"/>
      <c r="I1148" s="201"/>
      <c r="J1148" s="201"/>
      <c r="K1148" s="202"/>
      <c r="L1148" s="202"/>
      <c r="M1148" s="202"/>
      <c r="N1148" s="201"/>
      <c r="O1148" s="201"/>
      <c r="P1148" s="202"/>
      <c r="Q1148" s="202"/>
      <c r="R1148" s="207"/>
      <c r="S1148" s="204" t="e">
        <f>_xlfn.LET(
_xlpm.ausLJ,_xlfn.XLOOKUP(MitarbeiterFTE[[#This Row],[Name]]&amp;"|"&amp;MitarbeiterFTE[[#This Row],[Jahr]]&amp;"|"&amp;MitarbeiterFTE[[#This Row],[Monat]],#REF!,#REF!,"not found",0,1),
IF(_xlpm.ausLJ="not found","input missing",_xlpm.ausLJ))</f>
        <v>#REF!</v>
      </c>
      <c r="T1148" s="204" t="e">
        <f>_xlfn.LET(
_xlpm.ausLJ,_xlfn.XLOOKUP(MitarbeiterFTE[[#This Row],[Name]]&amp;"|"&amp;MitarbeiterFTE[[#This Row],[Jahr]]&amp;"|"&amp;MitarbeiterFTE[[#This Row],[Monat]],#REF!,#REF!,"not found",0,1),
IF(_xlpm.ausLJ="not found","input missing",_xlpm.ausLJ))</f>
        <v>#REF!</v>
      </c>
      <c r="U1148" s="205"/>
      <c r="V1148" s="40" t="str" cm="1">
        <f t="array" ref="V11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8" s="15" t="str">
        <f>_xlfn.LET(_xlpm.var,MitarbeiterFTE[[#This Row],[Name]]&amp;"|"&amp;MitarbeiterFTE[[#This Row],[Vorhaben]]&amp;"|"&amp;MitarbeiterFTE[[#This Row],[Monat]]&amp;"|"&amp;MitarbeiterFTE[[#This Row],[Jahr]], IF(_xlpm.var="|||","input missing",_xlpm.var))</f>
        <v>input missing</v>
      </c>
      <c r="AB1148" s="15" t="e">
        <f>_xlfn.LET(
_xlpm.start,DATE(MitarbeiterFTE[[#This Row],[Jahr]],MitarbeiterFTE[[#This Row],[Monat]],1),
_xlpm.end,EOMONTH(_xlpm.start,0),
NETWORKDAYS(_xlpm.start,_xlpm.end))</f>
        <v>#NUM!</v>
      </c>
      <c r="AC1148" s="318" t="e">
        <f>MitarbeiterFTE[[#This Row],[BWD]]-MitarbeiterFTE[[#This Row],[Sum Abwesend]]</f>
        <v>#NUM!</v>
      </c>
      <c r="AD1148" s="318">
        <f>SUMIFS(MitarbeiterFTE[BWD],MitarbeiterFTE[Jahr],MitarbeiterFTE[[#This Row],[Jahr]],MitarbeiterFTE[Name],MitarbeiterFTE[[#This Row],[Name]])</f>
        <v>0</v>
      </c>
      <c r="AE1148" s="318">
        <f>SUMIFS(MitarbeiterFTE[NWD],MitarbeiterFTE[Jahr],MitarbeiterFTE[[#This Row],[Jahr]],MitarbeiterFTE[Name],MitarbeiterFTE[[#This Row],[Name]])</f>
        <v>0</v>
      </c>
      <c r="AF1148" s="15" t="str">
        <f>IF(MitarbeiterFTE[[#This Row],[HS]]="ja",2,IF(MitarbeiterFTE[[#This Row],[Tech]]="ja",1,IF(MitarbeiterFTE[[#This Row],[Sonst]]="ja",0,"input missing")))</f>
        <v>input missing</v>
      </c>
      <c r="AG1148" s="130"/>
      <c r="AH1148" s="117"/>
      <c r="AI1148" s="408"/>
      <c r="AJ1148" s="202"/>
      <c r="AK1148" s="412"/>
      <c r="AL1148" s="15" cm="1">
        <f t="array" ref="AL11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8" s="15" t="str">
        <f>IF(Table6[[#This Row],[FT/WE]]=2,"",Table6[[#This Row],[Name]]&amp;Table6[[#This Row],[Tag]])</f>
        <v/>
      </c>
      <c r="AN1148" s="117"/>
      <c r="AP1148" s="14" t="str">
        <f t="shared" si="36"/>
        <v/>
      </c>
      <c r="AQ1148" s="14" t="str">
        <f t="shared" si="37"/>
        <v/>
      </c>
    </row>
    <row r="1149" spans="1:43" ht="14.5">
      <c r="A1149" s="117"/>
      <c r="B1149" s="201"/>
      <c r="C1149" s="209"/>
      <c r="D1149" s="210"/>
      <c r="E1149" s="131"/>
      <c r="F1149" s="132"/>
      <c r="G1149" s="131"/>
      <c r="H1149" s="117"/>
      <c r="I1149" s="201"/>
      <c r="J1149" s="201"/>
      <c r="K1149" s="202"/>
      <c r="L1149" s="202"/>
      <c r="M1149" s="202"/>
      <c r="N1149" s="201"/>
      <c r="O1149" s="201"/>
      <c r="P1149" s="202"/>
      <c r="Q1149" s="202"/>
      <c r="R1149" s="207"/>
      <c r="S1149" s="204" t="e">
        <f>_xlfn.LET(
_xlpm.ausLJ,_xlfn.XLOOKUP(MitarbeiterFTE[[#This Row],[Name]]&amp;"|"&amp;MitarbeiterFTE[[#This Row],[Jahr]]&amp;"|"&amp;MitarbeiterFTE[[#This Row],[Monat]],#REF!,#REF!,"not found",0,1),
IF(_xlpm.ausLJ="not found","input missing",_xlpm.ausLJ))</f>
        <v>#REF!</v>
      </c>
      <c r="T1149" s="204" t="e">
        <f>_xlfn.LET(
_xlpm.ausLJ,_xlfn.XLOOKUP(MitarbeiterFTE[[#This Row],[Name]]&amp;"|"&amp;MitarbeiterFTE[[#This Row],[Jahr]]&amp;"|"&amp;MitarbeiterFTE[[#This Row],[Monat]],#REF!,#REF!,"not found",0,1),
IF(_xlpm.ausLJ="not found","input missing",_xlpm.ausLJ))</f>
        <v>#REF!</v>
      </c>
      <c r="U1149" s="205"/>
      <c r="V1149" s="40" t="str" cm="1">
        <f t="array" ref="V11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49" s="15" t="str">
        <f>_xlfn.LET(_xlpm.var,MitarbeiterFTE[[#This Row],[Name]]&amp;"|"&amp;MitarbeiterFTE[[#This Row],[Vorhaben]]&amp;"|"&amp;MitarbeiterFTE[[#This Row],[Monat]]&amp;"|"&amp;MitarbeiterFTE[[#This Row],[Jahr]], IF(_xlpm.var="|||","input missing",_xlpm.var))</f>
        <v>input missing</v>
      </c>
      <c r="AB1149" s="15" t="e">
        <f>_xlfn.LET(
_xlpm.start,DATE(MitarbeiterFTE[[#This Row],[Jahr]],MitarbeiterFTE[[#This Row],[Monat]],1),
_xlpm.end,EOMONTH(_xlpm.start,0),
NETWORKDAYS(_xlpm.start,_xlpm.end))</f>
        <v>#NUM!</v>
      </c>
      <c r="AC1149" s="318" t="e">
        <f>MitarbeiterFTE[[#This Row],[BWD]]-MitarbeiterFTE[[#This Row],[Sum Abwesend]]</f>
        <v>#NUM!</v>
      </c>
      <c r="AD1149" s="318">
        <f>SUMIFS(MitarbeiterFTE[BWD],MitarbeiterFTE[Jahr],MitarbeiterFTE[[#This Row],[Jahr]],MitarbeiterFTE[Name],MitarbeiterFTE[[#This Row],[Name]])</f>
        <v>0</v>
      </c>
      <c r="AE1149" s="318">
        <f>SUMIFS(MitarbeiterFTE[NWD],MitarbeiterFTE[Jahr],MitarbeiterFTE[[#This Row],[Jahr]],MitarbeiterFTE[Name],MitarbeiterFTE[[#This Row],[Name]])</f>
        <v>0</v>
      </c>
      <c r="AF1149" s="15" t="str">
        <f>IF(MitarbeiterFTE[[#This Row],[HS]]="ja",2,IF(MitarbeiterFTE[[#This Row],[Tech]]="ja",1,IF(MitarbeiterFTE[[#This Row],[Sonst]]="ja",0,"input missing")))</f>
        <v>input missing</v>
      </c>
      <c r="AG1149" s="130"/>
      <c r="AH1149" s="117"/>
      <c r="AI1149" s="408"/>
      <c r="AJ1149" s="202"/>
      <c r="AK1149" s="412"/>
      <c r="AL1149" s="15" cm="1">
        <f t="array" ref="AL11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49" s="15" t="str">
        <f>IF(Table6[[#This Row],[FT/WE]]=2,"",Table6[[#This Row],[Name]]&amp;Table6[[#This Row],[Tag]])</f>
        <v/>
      </c>
      <c r="AN1149" s="117"/>
      <c r="AP1149" s="14" t="str">
        <f t="shared" si="36"/>
        <v/>
      </c>
      <c r="AQ1149" s="14" t="str">
        <f t="shared" si="37"/>
        <v/>
      </c>
    </row>
    <row r="1150" spans="1:43" ht="14.5">
      <c r="A1150" s="117"/>
      <c r="B1150" s="201"/>
      <c r="C1150" s="209"/>
      <c r="D1150" s="210"/>
      <c r="E1150" s="131"/>
      <c r="F1150" s="132"/>
      <c r="G1150" s="131"/>
      <c r="H1150" s="117"/>
      <c r="I1150" s="201"/>
      <c r="J1150" s="201"/>
      <c r="K1150" s="202"/>
      <c r="L1150" s="202"/>
      <c r="M1150" s="202"/>
      <c r="N1150" s="201"/>
      <c r="O1150" s="201"/>
      <c r="P1150" s="202"/>
      <c r="Q1150" s="202"/>
      <c r="R1150" s="207"/>
      <c r="S1150" s="204" t="e">
        <f>_xlfn.LET(
_xlpm.ausLJ,_xlfn.XLOOKUP(MitarbeiterFTE[[#This Row],[Name]]&amp;"|"&amp;MitarbeiterFTE[[#This Row],[Jahr]]&amp;"|"&amp;MitarbeiterFTE[[#This Row],[Monat]],#REF!,#REF!,"not found",0,1),
IF(_xlpm.ausLJ="not found","input missing",_xlpm.ausLJ))</f>
        <v>#REF!</v>
      </c>
      <c r="T1150" s="204" t="e">
        <f>_xlfn.LET(
_xlpm.ausLJ,_xlfn.XLOOKUP(MitarbeiterFTE[[#This Row],[Name]]&amp;"|"&amp;MitarbeiterFTE[[#This Row],[Jahr]]&amp;"|"&amp;MitarbeiterFTE[[#This Row],[Monat]],#REF!,#REF!,"not found",0,1),
IF(_xlpm.ausLJ="not found","input missing",_xlpm.ausLJ))</f>
        <v>#REF!</v>
      </c>
      <c r="U1150" s="205"/>
      <c r="V1150" s="40" t="str" cm="1">
        <f t="array" ref="V11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0" s="15" t="str">
        <f>_xlfn.LET(_xlpm.var,MitarbeiterFTE[[#This Row],[Name]]&amp;"|"&amp;MitarbeiterFTE[[#This Row],[Vorhaben]]&amp;"|"&amp;MitarbeiterFTE[[#This Row],[Monat]]&amp;"|"&amp;MitarbeiterFTE[[#This Row],[Jahr]], IF(_xlpm.var="|||","input missing",_xlpm.var))</f>
        <v>input missing</v>
      </c>
      <c r="AB1150" s="15" t="e">
        <f>_xlfn.LET(
_xlpm.start,DATE(MitarbeiterFTE[[#This Row],[Jahr]],MitarbeiterFTE[[#This Row],[Monat]],1),
_xlpm.end,EOMONTH(_xlpm.start,0),
NETWORKDAYS(_xlpm.start,_xlpm.end))</f>
        <v>#NUM!</v>
      </c>
      <c r="AC1150" s="318" t="e">
        <f>MitarbeiterFTE[[#This Row],[BWD]]-MitarbeiterFTE[[#This Row],[Sum Abwesend]]</f>
        <v>#NUM!</v>
      </c>
      <c r="AD1150" s="318">
        <f>SUMIFS(MitarbeiterFTE[BWD],MitarbeiterFTE[Jahr],MitarbeiterFTE[[#This Row],[Jahr]],MitarbeiterFTE[Name],MitarbeiterFTE[[#This Row],[Name]])</f>
        <v>0</v>
      </c>
      <c r="AE1150" s="318">
        <f>SUMIFS(MitarbeiterFTE[NWD],MitarbeiterFTE[Jahr],MitarbeiterFTE[[#This Row],[Jahr]],MitarbeiterFTE[Name],MitarbeiterFTE[[#This Row],[Name]])</f>
        <v>0</v>
      </c>
      <c r="AF1150" s="15" t="str">
        <f>IF(MitarbeiterFTE[[#This Row],[HS]]="ja",2,IF(MitarbeiterFTE[[#This Row],[Tech]]="ja",1,IF(MitarbeiterFTE[[#This Row],[Sonst]]="ja",0,"input missing")))</f>
        <v>input missing</v>
      </c>
      <c r="AG1150" s="130"/>
      <c r="AH1150" s="117"/>
      <c r="AI1150" s="408"/>
      <c r="AJ1150" s="202"/>
      <c r="AK1150" s="412"/>
      <c r="AL1150" s="15" cm="1">
        <f t="array" ref="AL11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0" s="15" t="str">
        <f>IF(Table6[[#This Row],[FT/WE]]=2,"",Table6[[#This Row],[Name]]&amp;Table6[[#This Row],[Tag]])</f>
        <v/>
      </c>
      <c r="AN1150" s="117"/>
      <c r="AP1150" s="14" t="str">
        <f t="shared" si="36"/>
        <v/>
      </c>
      <c r="AQ1150" s="14" t="str">
        <f t="shared" si="37"/>
        <v/>
      </c>
    </row>
    <row r="1151" spans="1:43" ht="14.5">
      <c r="A1151" s="117"/>
      <c r="B1151" s="201"/>
      <c r="C1151" s="209"/>
      <c r="D1151" s="210"/>
      <c r="E1151" s="131"/>
      <c r="F1151" s="132"/>
      <c r="G1151" s="131"/>
      <c r="H1151" s="117"/>
      <c r="I1151" s="201"/>
      <c r="J1151" s="201"/>
      <c r="K1151" s="202"/>
      <c r="L1151" s="202"/>
      <c r="M1151" s="202"/>
      <c r="N1151" s="201"/>
      <c r="O1151" s="201"/>
      <c r="P1151" s="202"/>
      <c r="Q1151" s="202"/>
      <c r="R1151" s="207"/>
      <c r="S1151" s="204" t="e">
        <f>_xlfn.LET(
_xlpm.ausLJ,_xlfn.XLOOKUP(MitarbeiterFTE[[#This Row],[Name]]&amp;"|"&amp;MitarbeiterFTE[[#This Row],[Jahr]]&amp;"|"&amp;MitarbeiterFTE[[#This Row],[Monat]],#REF!,#REF!,"not found",0,1),
IF(_xlpm.ausLJ="not found","input missing",_xlpm.ausLJ))</f>
        <v>#REF!</v>
      </c>
      <c r="T1151" s="204" t="e">
        <f>_xlfn.LET(
_xlpm.ausLJ,_xlfn.XLOOKUP(MitarbeiterFTE[[#This Row],[Name]]&amp;"|"&amp;MitarbeiterFTE[[#This Row],[Jahr]]&amp;"|"&amp;MitarbeiterFTE[[#This Row],[Monat]],#REF!,#REF!,"not found",0,1),
IF(_xlpm.ausLJ="not found","input missing",_xlpm.ausLJ))</f>
        <v>#REF!</v>
      </c>
      <c r="U1151" s="205"/>
      <c r="V1151" s="40" t="str" cm="1">
        <f t="array" ref="V11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1" s="15" t="str">
        <f>_xlfn.LET(_xlpm.var,MitarbeiterFTE[[#This Row],[Name]]&amp;"|"&amp;MitarbeiterFTE[[#This Row],[Vorhaben]]&amp;"|"&amp;MitarbeiterFTE[[#This Row],[Monat]]&amp;"|"&amp;MitarbeiterFTE[[#This Row],[Jahr]], IF(_xlpm.var="|||","input missing",_xlpm.var))</f>
        <v>input missing</v>
      </c>
      <c r="AB1151" s="15" t="e">
        <f>_xlfn.LET(
_xlpm.start,DATE(MitarbeiterFTE[[#This Row],[Jahr]],MitarbeiterFTE[[#This Row],[Monat]],1),
_xlpm.end,EOMONTH(_xlpm.start,0),
NETWORKDAYS(_xlpm.start,_xlpm.end))</f>
        <v>#NUM!</v>
      </c>
      <c r="AC1151" s="318" t="e">
        <f>MitarbeiterFTE[[#This Row],[BWD]]-MitarbeiterFTE[[#This Row],[Sum Abwesend]]</f>
        <v>#NUM!</v>
      </c>
      <c r="AD1151" s="318">
        <f>SUMIFS(MitarbeiterFTE[BWD],MitarbeiterFTE[Jahr],MitarbeiterFTE[[#This Row],[Jahr]],MitarbeiterFTE[Name],MitarbeiterFTE[[#This Row],[Name]])</f>
        <v>0</v>
      </c>
      <c r="AE1151" s="318">
        <f>SUMIFS(MitarbeiterFTE[NWD],MitarbeiterFTE[Jahr],MitarbeiterFTE[[#This Row],[Jahr]],MitarbeiterFTE[Name],MitarbeiterFTE[[#This Row],[Name]])</f>
        <v>0</v>
      </c>
      <c r="AF1151" s="15" t="str">
        <f>IF(MitarbeiterFTE[[#This Row],[HS]]="ja",2,IF(MitarbeiterFTE[[#This Row],[Tech]]="ja",1,IF(MitarbeiterFTE[[#This Row],[Sonst]]="ja",0,"input missing")))</f>
        <v>input missing</v>
      </c>
      <c r="AG1151" s="130"/>
      <c r="AH1151" s="117"/>
      <c r="AI1151" s="408"/>
      <c r="AJ1151" s="202"/>
      <c r="AK1151" s="412"/>
      <c r="AL1151" s="15" cm="1">
        <f t="array" ref="AL11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1" s="15" t="str">
        <f>IF(Table6[[#This Row],[FT/WE]]=2,"",Table6[[#This Row],[Name]]&amp;Table6[[#This Row],[Tag]])</f>
        <v/>
      </c>
      <c r="AN1151" s="117"/>
      <c r="AP1151" s="14" t="str">
        <f t="shared" si="36"/>
        <v/>
      </c>
      <c r="AQ1151" s="14" t="str">
        <f t="shared" si="37"/>
        <v/>
      </c>
    </row>
    <row r="1152" spans="1:43" ht="14.5">
      <c r="A1152" s="117"/>
      <c r="B1152" s="201"/>
      <c r="C1152" s="209"/>
      <c r="D1152" s="210"/>
      <c r="E1152" s="131"/>
      <c r="F1152" s="132"/>
      <c r="G1152" s="131"/>
      <c r="H1152" s="117"/>
      <c r="I1152" s="201"/>
      <c r="J1152" s="201"/>
      <c r="K1152" s="202"/>
      <c r="L1152" s="202"/>
      <c r="M1152" s="202"/>
      <c r="N1152" s="201"/>
      <c r="O1152" s="201"/>
      <c r="P1152" s="202"/>
      <c r="Q1152" s="202"/>
      <c r="R1152" s="207"/>
      <c r="S1152" s="204" t="e">
        <f>_xlfn.LET(
_xlpm.ausLJ,_xlfn.XLOOKUP(MitarbeiterFTE[[#This Row],[Name]]&amp;"|"&amp;MitarbeiterFTE[[#This Row],[Jahr]]&amp;"|"&amp;MitarbeiterFTE[[#This Row],[Monat]],#REF!,#REF!,"not found",0,1),
IF(_xlpm.ausLJ="not found","input missing",_xlpm.ausLJ))</f>
        <v>#REF!</v>
      </c>
      <c r="T1152" s="204" t="e">
        <f>_xlfn.LET(
_xlpm.ausLJ,_xlfn.XLOOKUP(MitarbeiterFTE[[#This Row],[Name]]&amp;"|"&amp;MitarbeiterFTE[[#This Row],[Jahr]]&amp;"|"&amp;MitarbeiterFTE[[#This Row],[Monat]],#REF!,#REF!,"not found",0,1),
IF(_xlpm.ausLJ="not found","input missing",_xlpm.ausLJ))</f>
        <v>#REF!</v>
      </c>
      <c r="U1152" s="205"/>
      <c r="V1152" s="40" t="str" cm="1">
        <f t="array" ref="V11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2" s="15" t="str">
        <f>_xlfn.LET(_xlpm.var,MitarbeiterFTE[[#This Row],[Name]]&amp;"|"&amp;MitarbeiterFTE[[#This Row],[Vorhaben]]&amp;"|"&amp;MitarbeiterFTE[[#This Row],[Monat]]&amp;"|"&amp;MitarbeiterFTE[[#This Row],[Jahr]], IF(_xlpm.var="|||","input missing",_xlpm.var))</f>
        <v>input missing</v>
      </c>
      <c r="AB1152" s="15" t="e">
        <f>_xlfn.LET(
_xlpm.start,DATE(MitarbeiterFTE[[#This Row],[Jahr]],MitarbeiterFTE[[#This Row],[Monat]],1),
_xlpm.end,EOMONTH(_xlpm.start,0),
NETWORKDAYS(_xlpm.start,_xlpm.end))</f>
        <v>#NUM!</v>
      </c>
      <c r="AC1152" s="318" t="e">
        <f>MitarbeiterFTE[[#This Row],[BWD]]-MitarbeiterFTE[[#This Row],[Sum Abwesend]]</f>
        <v>#NUM!</v>
      </c>
      <c r="AD1152" s="318">
        <f>SUMIFS(MitarbeiterFTE[BWD],MitarbeiterFTE[Jahr],MitarbeiterFTE[[#This Row],[Jahr]],MitarbeiterFTE[Name],MitarbeiterFTE[[#This Row],[Name]])</f>
        <v>0</v>
      </c>
      <c r="AE1152" s="318">
        <f>SUMIFS(MitarbeiterFTE[NWD],MitarbeiterFTE[Jahr],MitarbeiterFTE[[#This Row],[Jahr]],MitarbeiterFTE[Name],MitarbeiterFTE[[#This Row],[Name]])</f>
        <v>0</v>
      </c>
      <c r="AF1152" s="15" t="str">
        <f>IF(MitarbeiterFTE[[#This Row],[HS]]="ja",2,IF(MitarbeiterFTE[[#This Row],[Tech]]="ja",1,IF(MitarbeiterFTE[[#This Row],[Sonst]]="ja",0,"input missing")))</f>
        <v>input missing</v>
      </c>
      <c r="AG1152" s="130"/>
      <c r="AH1152" s="117"/>
      <c r="AI1152" s="408"/>
      <c r="AJ1152" s="202"/>
      <c r="AK1152" s="412"/>
      <c r="AL1152" s="15" cm="1">
        <f t="array" ref="AL11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2" s="15" t="str">
        <f>IF(Table6[[#This Row],[FT/WE]]=2,"",Table6[[#This Row],[Name]]&amp;Table6[[#This Row],[Tag]])</f>
        <v/>
      </c>
      <c r="AN1152" s="117"/>
      <c r="AP1152" s="14" t="str">
        <f t="shared" si="36"/>
        <v/>
      </c>
      <c r="AQ1152" s="14" t="str">
        <f t="shared" si="37"/>
        <v/>
      </c>
    </row>
    <row r="1153" spans="1:43" ht="14.5">
      <c r="A1153" s="117"/>
      <c r="B1153" s="201"/>
      <c r="C1153" s="209"/>
      <c r="D1153" s="210"/>
      <c r="E1153" s="131"/>
      <c r="F1153" s="132"/>
      <c r="G1153" s="131"/>
      <c r="H1153" s="117"/>
      <c r="I1153" s="201"/>
      <c r="J1153" s="201"/>
      <c r="K1153" s="202"/>
      <c r="L1153" s="202"/>
      <c r="M1153" s="202"/>
      <c r="N1153" s="201"/>
      <c r="O1153" s="201"/>
      <c r="P1153" s="202"/>
      <c r="Q1153" s="202"/>
      <c r="R1153" s="207"/>
      <c r="S1153" s="204" t="e">
        <f>_xlfn.LET(
_xlpm.ausLJ,_xlfn.XLOOKUP(MitarbeiterFTE[[#This Row],[Name]]&amp;"|"&amp;MitarbeiterFTE[[#This Row],[Jahr]]&amp;"|"&amp;MitarbeiterFTE[[#This Row],[Monat]],#REF!,#REF!,"not found",0,1),
IF(_xlpm.ausLJ="not found","input missing",_xlpm.ausLJ))</f>
        <v>#REF!</v>
      </c>
      <c r="T1153" s="204" t="e">
        <f>_xlfn.LET(
_xlpm.ausLJ,_xlfn.XLOOKUP(MitarbeiterFTE[[#This Row],[Name]]&amp;"|"&amp;MitarbeiterFTE[[#This Row],[Jahr]]&amp;"|"&amp;MitarbeiterFTE[[#This Row],[Monat]],#REF!,#REF!,"not found",0,1),
IF(_xlpm.ausLJ="not found","input missing",_xlpm.ausLJ))</f>
        <v>#REF!</v>
      </c>
      <c r="U1153" s="205"/>
      <c r="V1153" s="40" t="str" cm="1">
        <f t="array" ref="V11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3" s="15" t="str">
        <f>_xlfn.LET(_xlpm.var,MitarbeiterFTE[[#This Row],[Name]]&amp;"|"&amp;MitarbeiterFTE[[#This Row],[Vorhaben]]&amp;"|"&amp;MitarbeiterFTE[[#This Row],[Monat]]&amp;"|"&amp;MitarbeiterFTE[[#This Row],[Jahr]], IF(_xlpm.var="|||","input missing",_xlpm.var))</f>
        <v>input missing</v>
      </c>
      <c r="AB1153" s="15" t="e">
        <f>_xlfn.LET(
_xlpm.start,DATE(MitarbeiterFTE[[#This Row],[Jahr]],MitarbeiterFTE[[#This Row],[Monat]],1),
_xlpm.end,EOMONTH(_xlpm.start,0),
NETWORKDAYS(_xlpm.start,_xlpm.end))</f>
        <v>#NUM!</v>
      </c>
      <c r="AC1153" s="318" t="e">
        <f>MitarbeiterFTE[[#This Row],[BWD]]-MitarbeiterFTE[[#This Row],[Sum Abwesend]]</f>
        <v>#NUM!</v>
      </c>
      <c r="AD1153" s="318">
        <f>SUMIFS(MitarbeiterFTE[BWD],MitarbeiterFTE[Jahr],MitarbeiterFTE[[#This Row],[Jahr]],MitarbeiterFTE[Name],MitarbeiterFTE[[#This Row],[Name]])</f>
        <v>0</v>
      </c>
      <c r="AE1153" s="318">
        <f>SUMIFS(MitarbeiterFTE[NWD],MitarbeiterFTE[Jahr],MitarbeiterFTE[[#This Row],[Jahr]],MitarbeiterFTE[Name],MitarbeiterFTE[[#This Row],[Name]])</f>
        <v>0</v>
      </c>
      <c r="AF1153" s="15" t="str">
        <f>IF(MitarbeiterFTE[[#This Row],[HS]]="ja",2,IF(MitarbeiterFTE[[#This Row],[Tech]]="ja",1,IF(MitarbeiterFTE[[#This Row],[Sonst]]="ja",0,"input missing")))</f>
        <v>input missing</v>
      </c>
      <c r="AG1153" s="130"/>
      <c r="AH1153" s="117"/>
      <c r="AI1153" s="408"/>
      <c r="AJ1153" s="202"/>
      <c r="AK1153" s="412"/>
      <c r="AL1153" s="15" cm="1">
        <f t="array" ref="AL11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3" s="15" t="str">
        <f>IF(Table6[[#This Row],[FT/WE]]=2,"",Table6[[#This Row],[Name]]&amp;Table6[[#This Row],[Tag]])</f>
        <v/>
      </c>
      <c r="AN1153" s="117"/>
      <c r="AP1153" s="14" t="str">
        <f t="shared" si="36"/>
        <v/>
      </c>
      <c r="AQ1153" s="14" t="str">
        <f t="shared" si="37"/>
        <v/>
      </c>
    </row>
    <row r="1154" spans="1:43" ht="14.5">
      <c r="A1154" s="117"/>
      <c r="B1154" s="201"/>
      <c r="C1154" s="209"/>
      <c r="D1154" s="210"/>
      <c r="E1154" s="131"/>
      <c r="F1154" s="132"/>
      <c r="G1154" s="131"/>
      <c r="H1154" s="117"/>
      <c r="I1154" s="201"/>
      <c r="J1154" s="201"/>
      <c r="K1154" s="202"/>
      <c r="L1154" s="202"/>
      <c r="M1154" s="202"/>
      <c r="N1154" s="201"/>
      <c r="O1154" s="201"/>
      <c r="P1154" s="202"/>
      <c r="Q1154" s="202"/>
      <c r="R1154" s="207"/>
      <c r="S1154" s="204" t="e">
        <f>_xlfn.LET(
_xlpm.ausLJ,_xlfn.XLOOKUP(MitarbeiterFTE[[#This Row],[Name]]&amp;"|"&amp;MitarbeiterFTE[[#This Row],[Jahr]]&amp;"|"&amp;MitarbeiterFTE[[#This Row],[Monat]],#REF!,#REF!,"not found",0,1),
IF(_xlpm.ausLJ="not found","input missing",_xlpm.ausLJ))</f>
        <v>#REF!</v>
      </c>
      <c r="T1154" s="204" t="e">
        <f>_xlfn.LET(
_xlpm.ausLJ,_xlfn.XLOOKUP(MitarbeiterFTE[[#This Row],[Name]]&amp;"|"&amp;MitarbeiterFTE[[#This Row],[Jahr]]&amp;"|"&amp;MitarbeiterFTE[[#This Row],[Monat]],#REF!,#REF!,"not found",0,1),
IF(_xlpm.ausLJ="not found","input missing",_xlpm.ausLJ))</f>
        <v>#REF!</v>
      </c>
      <c r="U1154" s="205"/>
      <c r="V1154" s="40" t="str" cm="1">
        <f t="array" ref="V11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4" s="15" t="str">
        <f>_xlfn.LET(_xlpm.var,MitarbeiterFTE[[#This Row],[Name]]&amp;"|"&amp;MitarbeiterFTE[[#This Row],[Vorhaben]]&amp;"|"&amp;MitarbeiterFTE[[#This Row],[Monat]]&amp;"|"&amp;MitarbeiterFTE[[#This Row],[Jahr]], IF(_xlpm.var="|||","input missing",_xlpm.var))</f>
        <v>input missing</v>
      </c>
      <c r="AB1154" s="15" t="e">
        <f>_xlfn.LET(
_xlpm.start,DATE(MitarbeiterFTE[[#This Row],[Jahr]],MitarbeiterFTE[[#This Row],[Monat]],1),
_xlpm.end,EOMONTH(_xlpm.start,0),
NETWORKDAYS(_xlpm.start,_xlpm.end))</f>
        <v>#NUM!</v>
      </c>
      <c r="AC1154" s="318" t="e">
        <f>MitarbeiterFTE[[#This Row],[BWD]]-MitarbeiterFTE[[#This Row],[Sum Abwesend]]</f>
        <v>#NUM!</v>
      </c>
      <c r="AD1154" s="318">
        <f>SUMIFS(MitarbeiterFTE[BWD],MitarbeiterFTE[Jahr],MitarbeiterFTE[[#This Row],[Jahr]],MitarbeiterFTE[Name],MitarbeiterFTE[[#This Row],[Name]])</f>
        <v>0</v>
      </c>
      <c r="AE1154" s="318">
        <f>SUMIFS(MitarbeiterFTE[NWD],MitarbeiterFTE[Jahr],MitarbeiterFTE[[#This Row],[Jahr]],MitarbeiterFTE[Name],MitarbeiterFTE[[#This Row],[Name]])</f>
        <v>0</v>
      </c>
      <c r="AF1154" s="15" t="str">
        <f>IF(MitarbeiterFTE[[#This Row],[HS]]="ja",2,IF(MitarbeiterFTE[[#This Row],[Tech]]="ja",1,IF(MitarbeiterFTE[[#This Row],[Sonst]]="ja",0,"input missing")))</f>
        <v>input missing</v>
      </c>
      <c r="AG1154" s="130"/>
      <c r="AH1154" s="117"/>
      <c r="AI1154" s="408"/>
      <c r="AJ1154" s="202"/>
      <c r="AK1154" s="412"/>
      <c r="AL1154" s="15" cm="1">
        <f t="array" ref="AL11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4" s="15" t="str">
        <f>IF(Table6[[#This Row],[FT/WE]]=2,"",Table6[[#This Row],[Name]]&amp;Table6[[#This Row],[Tag]])</f>
        <v/>
      </c>
      <c r="AN1154" s="117"/>
      <c r="AP1154" s="14" t="str">
        <f t="shared" si="36"/>
        <v/>
      </c>
      <c r="AQ1154" s="14" t="str">
        <f t="shared" si="37"/>
        <v/>
      </c>
    </row>
    <row r="1155" spans="1:43" ht="14.5">
      <c r="A1155" s="117"/>
      <c r="B1155" s="201"/>
      <c r="C1155" s="209"/>
      <c r="D1155" s="210"/>
      <c r="E1155" s="131"/>
      <c r="F1155" s="132"/>
      <c r="G1155" s="131"/>
      <c r="H1155" s="117"/>
      <c r="I1155" s="201"/>
      <c r="J1155" s="201"/>
      <c r="K1155" s="202"/>
      <c r="L1155" s="202"/>
      <c r="M1155" s="202"/>
      <c r="N1155" s="201"/>
      <c r="O1155" s="201"/>
      <c r="P1155" s="202"/>
      <c r="Q1155" s="202"/>
      <c r="R1155" s="207"/>
      <c r="S1155" s="204" t="e">
        <f>_xlfn.LET(
_xlpm.ausLJ,_xlfn.XLOOKUP(MitarbeiterFTE[[#This Row],[Name]]&amp;"|"&amp;MitarbeiterFTE[[#This Row],[Jahr]]&amp;"|"&amp;MitarbeiterFTE[[#This Row],[Monat]],#REF!,#REF!,"not found",0,1),
IF(_xlpm.ausLJ="not found","input missing",_xlpm.ausLJ))</f>
        <v>#REF!</v>
      </c>
      <c r="T1155" s="204" t="e">
        <f>_xlfn.LET(
_xlpm.ausLJ,_xlfn.XLOOKUP(MitarbeiterFTE[[#This Row],[Name]]&amp;"|"&amp;MitarbeiterFTE[[#This Row],[Jahr]]&amp;"|"&amp;MitarbeiterFTE[[#This Row],[Monat]],#REF!,#REF!,"not found",0,1),
IF(_xlpm.ausLJ="not found","input missing",_xlpm.ausLJ))</f>
        <v>#REF!</v>
      </c>
      <c r="U1155" s="205"/>
      <c r="V1155" s="40" t="str" cm="1">
        <f t="array" ref="V11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5" s="15" t="str">
        <f>_xlfn.LET(_xlpm.var,MitarbeiterFTE[[#This Row],[Name]]&amp;"|"&amp;MitarbeiterFTE[[#This Row],[Vorhaben]]&amp;"|"&amp;MitarbeiterFTE[[#This Row],[Monat]]&amp;"|"&amp;MitarbeiterFTE[[#This Row],[Jahr]], IF(_xlpm.var="|||","input missing",_xlpm.var))</f>
        <v>input missing</v>
      </c>
      <c r="AB1155" s="15" t="e">
        <f>_xlfn.LET(
_xlpm.start,DATE(MitarbeiterFTE[[#This Row],[Jahr]],MitarbeiterFTE[[#This Row],[Monat]],1),
_xlpm.end,EOMONTH(_xlpm.start,0),
NETWORKDAYS(_xlpm.start,_xlpm.end))</f>
        <v>#NUM!</v>
      </c>
      <c r="AC1155" s="318" t="e">
        <f>MitarbeiterFTE[[#This Row],[BWD]]-MitarbeiterFTE[[#This Row],[Sum Abwesend]]</f>
        <v>#NUM!</v>
      </c>
      <c r="AD1155" s="318">
        <f>SUMIFS(MitarbeiterFTE[BWD],MitarbeiterFTE[Jahr],MitarbeiterFTE[[#This Row],[Jahr]],MitarbeiterFTE[Name],MitarbeiterFTE[[#This Row],[Name]])</f>
        <v>0</v>
      </c>
      <c r="AE1155" s="318">
        <f>SUMIFS(MitarbeiterFTE[NWD],MitarbeiterFTE[Jahr],MitarbeiterFTE[[#This Row],[Jahr]],MitarbeiterFTE[Name],MitarbeiterFTE[[#This Row],[Name]])</f>
        <v>0</v>
      </c>
      <c r="AF1155" s="15" t="str">
        <f>IF(MitarbeiterFTE[[#This Row],[HS]]="ja",2,IF(MitarbeiterFTE[[#This Row],[Tech]]="ja",1,IF(MitarbeiterFTE[[#This Row],[Sonst]]="ja",0,"input missing")))</f>
        <v>input missing</v>
      </c>
      <c r="AG1155" s="130"/>
      <c r="AH1155" s="117"/>
      <c r="AI1155" s="408"/>
      <c r="AJ1155" s="202"/>
      <c r="AK1155" s="412"/>
      <c r="AL1155" s="15" cm="1">
        <f t="array" ref="AL11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5" s="15" t="str">
        <f>IF(Table6[[#This Row],[FT/WE]]=2,"",Table6[[#This Row],[Name]]&amp;Table6[[#This Row],[Tag]])</f>
        <v/>
      </c>
      <c r="AN1155" s="117"/>
      <c r="AP1155" s="14" t="str">
        <f t="shared" si="36"/>
        <v/>
      </c>
      <c r="AQ1155" s="14" t="str">
        <f t="shared" si="37"/>
        <v/>
      </c>
    </row>
    <row r="1156" spans="1:43" ht="14.5">
      <c r="A1156" s="117"/>
      <c r="B1156" s="201"/>
      <c r="C1156" s="209"/>
      <c r="D1156" s="210"/>
      <c r="E1156" s="131"/>
      <c r="F1156" s="132"/>
      <c r="G1156" s="131"/>
      <c r="H1156" s="117"/>
      <c r="I1156" s="201"/>
      <c r="J1156" s="201"/>
      <c r="K1156" s="202"/>
      <c r="L1156" s="202"/>
      <c r="M1156" s="202"/>
      <c r="N1156" s="201"/>
      <c r="O1156" s="201"/>
      <c r="P1156" s="202"/>
      <c r="Q1156" s="202"/>
      <c r="R1156" s="207"/>
      <c r="S1156" s="204" t="e">
        <f>_xlfn.LET(
_xlpm.ausLJ,_xlfn.XLOOKUP(MitarbeiterFTE[[#This Row],[Name]]&amp;"|"&amp;MitarbeiterFTE[[#This Row],[Jahr]]&amp;"|"&amp;MitarbeiterFTE[[#This Row],[Monat]],#REF!,#REF!,"not found",0,1),
IF(_xlpm.ausLJ="not found","input missing",_xlpm.ausLJ))</f>
        <v>#REF!</v>
      </c>
      <c r="T1156" s="204" t="e">
        <f>_xlfn.LET(
_xlpm.ausLJ,_xlfn.XLOOKUP(MitarbeiterFTE[[#This Row],[Name]]&amp;"|"&amp;MitarbeiterFTE[[#This Row],[Jahr]]&amp;"|"&amp;MitarbeiterFTE[[#This Row],[Monat]],#REF!,#REF!,"not found",0,1),
IF(_xlpm.ausLJ="not found","input missing",_xlpm.ausLJ))</f>
        <v>#REF!</v>
      </c>
      <c r="U1156" s="205"/>
      <c r="V1156" s="40" t="str" cm="1">
        <f t="array" ref="V11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6" s="15" t="str">
        <f>_xlfn.LET(_xlpm.var,MitarbeiterFTE[[#This Row],[Name]]&amp;"|"&amp;MitarbeiterFTE[[#This Row],[Vorhaben]]&amp;"|"&amp;MitarbeiterFTE[[#This Row],[Monat]]&amp;"|"&amp;MitarbeiterFTE[[#This Row],[Jahr]], IF(_xlpm.var="|||","input missing",_xlpm.var))</f>
        <v>input missing</v>
      </c>
      <c r="AB1156" s="15" t="e">
        <f>_xlfn.LET(
_xlpm.start,DATE(MitarbeiterFTE[[#This Row],[Jahr]],MitarbeiterFTE[[#This Row],[Monat]],1),
_xlpm.end,EOMONTH(_xlpm.start,0),
NETWORKDAYS(_xlpm.start,_xlpm.end))</f>
        <v>#NUM!</v>
      </c>
      <c r="AC1156" s="318" t="e">
        <f>MitarbeiterFTE[[#This Row],[BWD]]-MitarbeiterFTE[[#This Row],[Sum Abwesend]]</f>
        <v>#NUM!</v>
      </c>
      <c r="AD1156" s="318">
        <f>SUMIFS(MitarbeiterFTE[BWD],MitarbeiterFTE[Jahr],MitarbeiterFTE[[#This Row],[Jahr]],MitarbeiterFTE[Name],MitarbeiterFTE[[#This Row],[Name]])</f>
        <v>0</v>
      </c>
      <c r="AE1156" s="318">
        <f>SUMIFS(MitarbeiterFTE[NWD],MitarbeiterFTE[Jahr],MitarbeiterFTE[[#This Row],[Jahr]],MitarbeiterFTE[Name],MitarbeiterFTE[[#This Row],[Name]])</f>
        <v>0</v>
      </c>
      <c r="AF1156" s="15" t="str">
        <f>IF(MitarbeiterFTE[[#This Row],[HS]]="ja",2,IF(MitarbeiterFTE[[#This Row],[Tech]]="ja",1,IF(MitarbeiterFTE[[#This Row],[Sonst]]="ja",0,"input missing")))</f>
        <v>input missing</v>
      </c>
      <c r="AG1156" s="130"/>
      <c r="AH1156" s="117"/>
      <c r="AI1156" s="408"/>
      <c r="AJ1156" s="202"/>
      <c r="AK1156" s="412"/>
      <c r="AL1156" s="15" cm="1">
        <f t="array" ref="AL11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6" s="15" t="str">
        <f>IF(Table6[[#This Row],[FT/WE]]=2,"",Table6[[#This Row],[Name]]&amp;Table6[[#This Row],[Tag]])</f>
        <v/>
      </c>
      <c r="AN1156" s="117"/>
      <c r="AP1156" s="14" t="str">
        <f t="shared" si="36"/>
        <v/>
      </c>
      <c r="AQ1156" s="14" t="str">
        <f t="shared" si="37"/>
        <v/>
      </c>
    </row>
    <row r="1157" spans="1:43" ht="14.5">
      <c r="A1157" s="117"/>
      <c r="B1157" s="201"/>
      <c r="C1157" s="209"/>
      <c r="D1157" s="210"/>
      <c r="E1157" s="131"/>
      <c r="F1157" s="132"/>
      <c r="G1157" s="131"/>
      <c r="H1157" s="117"/>
      <c r="I1157" s="201"/>
      <c r="J1157" s="201"/>
      <c r="K1157" s="202"/>
      <c r="L1157" s="202"/>
      <c r="M1157" s="202"/>
      <c r="N1157" s="201"/>
      <c r="O1157" s="201"/>
      <c r="P1157" s="202"/>
      <c r="Q1157" s="202"/>
      <c r="R1157" s="207"/>
      <c r="S1157" s="204" t="e">
        <f>_xlfn.LET(
_xlpm.ausLJ,_xlfn.XLOOKUP(MitarbeiterFTE[[#This Row],[Name]]&amp;"|"&amp;MitarbeiterFTE[[#This Row],[Jahr]]&amp;"|"&amp;MitarbeiterFTE[[#This Row],[Monat]],#REF!,#REF!,"not found",0,1),
IF(_xlpm.ausLJ="not found","input missing",_xlpm.ausLJ))</f>
        <v>#REF!</v>
      </c>
      <c r="T1157" s="204" t="e">
        <f>_xlfn.LET(
_xlpm.ausLJ,_xlfn.XLOOKUP(MitarbeiterFTE[[#This Row],[Name]]&amp;"|"&amp;MitarbeiterFTE[[#This Row],[Jahr]]&amp;"|"&amp;MitarbeiterFTE[[#This Row],[Monat]],#REF!,#REF!,"not found",0,1),
IF(_xlpm.ausLJ="not found","input missing",_xlpm.ausLJ))</f>
        <v>#REF!</v>
      </c>
      <c r="U1157" s="205"/>
      <c r="V1157" s="40" t="str" cm="1">
        <f t="array" ref="V11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7" s="15" t="str">
        <f>_xlfn.LET(_xlpm.var,MitarbeiterFTE[[#This Row],[Name]]&amp;"|"&amp;MitarbeiterFTE[[#This Row],[Vorhaben]]&amp;"|"&amp;MitarbeiterFTE[[#This Row],[Monat]]&amp;"|"&amp;MitarbeiterFTE[[#This Row],[Jahr]], IF(_xlpm.var="|||","input missing",_xlpm.var))</f>
        <v>input missing</v>
      </c>
      <c r="AB1157" s="15" t="e">
        <f>_xlfn.LET(
_xlpm.start,DATE(MitarbeiterFTE[[#This Row],[Jahr]],MitarbeiterFTE[[#This Row],[Monat]],1),
_xlpm.end,EOMONTH(_xlpm.start,0),
NETWORKDAYS(_xlpm.start,_xlpm.end))</f>
        <v>#NUM!</v>
      </c>
      <c r="AC1157" s="318" t="e">
        <f>MitarbeiterFTE[[#This Row],[BWD]]-MitarbeiterFTE[[#This Row],[Sum Abwesend]]</f>
        <v>#NUM!</v>
      </c>
      <c r="AD1157" s="318">
        <f>SUMIFS(MitarbeiterFTE[BWD],MitarbeiterFTE[Jahr],MitarbeiterFTE[[#This Row],[Jahr]],MitarbeiterFTE[Name],MitarbeiterFTE[[#This Row],[Name]])</f>
        <v>0</v>
      </c>
      <c r="AE1157" s="318">
        <f>SUMIFS(MitarbeiterFTE[NWD],MitarbeiterFTE[Jahr],MitarbeiterFTE[[#This Row],[Jahr]],MitarbeiterFTE[Name],MitarbeiterFTE[[#This Row],[Name]])</f>
        <v>0</v>
      </c>
      <c r="AF1157" s="15" t="str">
        <f>IF(MitarbeiterFTE[[#This Row],[HS]]="ja",2,IF(MitarbeiterFTE[[#This Row],[Tech]]="ja",1,IF(MitarbeiterFTE[[#This Row],[Sonst]]="ja",0,"input missing")))</f>
        <v>input missing</v>
      </c>
      <c r="AG1157" s="130"/>
      <c r="AH1157" s="117"/>
      <c r="AI1157" s="408"/>
      <c r="AJ1157" s="202"/>
      <c r="AK1157" s="412"/>
      <c r="AL1157" s="15" cm="1">
        <f t="array" ref="AL11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7" s="15" t="str">
        <f>IF(Table6[[#This Row],[FT/WE]]=2,"",Table6[[#This Row],[Name]]&amp;Table6[[#This Row],[Tag]])</f>
        <v/>
      </c>
      <c r="AN1157" s="117"/>
      <c r="AP1157" s="14" t="str">
        <f t="shared" si="36"/>
        <v/>
      </c>
      <c r="AQ1157" s="14" t="str">
        <f t="shared" si="37"/>
        <v/>
      </c>
    </row>
    <row r="1158" spans="1:43" ht="14.5">
      <c r="A1158" s="117"/>
      <c r="B1158" s="201"/>
      <c r="C1158" s="209"/>
      <c r="D1158" s="210"/>
      <c r="E1158" s="131"/>
      <c r="F1158" s="132"/>
      <c r="G1158" s="131"/>
      <c r="H1158" s="117"/>
      <c r="I1158" s="201"/>
      <c r="J1158" s="201"/>
      <c r="K1158" s="202"/>
      <c r="L1158" s="202"/>
      <c r="M1158" s="202"/>
      <c r="N1158" s="201"/>
      <c r="O1158" s="201"/>
      <c r="P1158" s="202"/>
      <c r="Q1158" s="202"/>
      <c r="R1158" s="207"/>
      <c r="S1158" s="204" t="e">
        <f>_xlfn.LET(
_xlpm.ausLJ,_xlfn.XLOOKUP(MitarbeiterFTE[[#This Row],[Name]]&amp;"|"&amp;MitarbeiterFTE[[#This Row],[Jahr]]&amp;"|"&amp;MitarbeiterFTE[[#This Row],[Monat]],#REF!,#REF!,"not found",0,1),
IF(_xlpm.ausLJ="not found","input missing",_xlpm.ausLJ))</f>
        <v>#REF!</v>
      </c>
      <c r="T1158" s="204" t="e">
        <f>_xlfn.LET(
_xlpm.ausLJ,_xlfn.XLOOKUP(MitarbeiterFTE[[#This Row],[Name]]&amp;"|"&amp;MitarbeiterFTE[[#This Row],[Jahr]]&amp;"|"&amp;MitarbeiterFTE[[#This Row],[Monat]],#REF!,#REF!,"not found",0,1),
IF(_xlpm.ausLJ="not found","input missing",_xlpm.ausLJ))</f>
        <v>#REF!</v>
      </c>
      <c r="U1158" s="205"/>
      <c r="V1158" s="40" t="str" cm="1">
        <f t="array" ref="V11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8" s="15" t="str">
        <f>_xlfn.LET(_xlpm.var,MitarbeiterFTE[[#This Row],[Name]]&amp;"|"&amp;MitarbeiterFTE[[#This Row],[Vorhaben]]&amp;"|"&amp;MitarbeiterFTE[[#This Row],[Monat]]&amp;"|"&amp;MitarbeiterFTE[[#This Row],[Jahr]], IF(_xlpm.var="|||","input missing",_xlpm.var))</f>
        <v>input missing</v>
      </c>
      <c r="AB1158" s="15" t="e">
        <f>_xlfn.LET(
_xlpm.start,DATE(MitarbeiterFTE[[#This Row],[Jahr]],MitarbeiterFTE[[#This Row],[Monat]],1),
_xlpm.end,EOMONTH(_xlpm.start,0),
NETWORKDAYS(_xlpm.start,_xlpm.end))</f>
        <v>#NUM!</v>
      </c>
      <c r="AC1158" s="318" t="e">
        <f>MitarbeiterFTE[[#This Row],[BWD]]-MitarbeiterFTE[[#This Row],[Sum Abwesend]]</f>
        <v>#NUM!</v>
      </c>
      <c r="AD1158" s="318">
        <f>SUMIFS(MitarbeiterFTE[BWD],MitarbeiterFTE[Jahr],MitarbeiterFTE[[#This Row],[Jahr]],MitarbeiterFTE[Name],MitarbeiterFTE[[#This Row],[Name]])</f>
        <v>0</v>
      </c>
      <c r="AE1158" s="318">
        <f>SUMIFS(MitarbeiterFTE[NWD],MitarbeiterFTE[Jahr],MitarbeiterFTE[[#This Row],[Jahr]],MitarbeiterFTE[Name],MitarbeiterFTE[[#This Row],[Name]])</f>
        <v>0</v>
      </c>
      <c r="AF1158" s="15" t="str">
        <f>IF(MitarbeiterFTE[[#This Row],[HS]]="ja",2,IF(MitarbeiterFTE[[#This Row],[Tech]]="ja",1,IF(MitarbeiterFTE[[#This Row],[Sonst]]="ja",0,"input missing")))</f>
        <v>input missing</v>
      </c>
      <c r="AG1158" s="130"/>
      <c r="AH1158" s="117"/>
      <c r="AI1158" s="408"/>
      <c r="AJ1158" s="202"/>
      <c r="AK1158" s="412"/>
      <c r="AL1158" s="15" cm="1">
        <f t="array" ref="AL11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8" s="15" t="str">
        <f>IF(Table6[[#This Row],[FT/WE]]=2,"",Table6[[#This Row],[Name]]&amp;Table6[[#This Row],[Tag]])</f>
        <v/>
      </c>
      <c r="AN1158" s="117"/>
      <c r="AP1158" s="14" t="str">
        <f t="shared" si="36"/>
        <v/>
      </c>
      <c r="AQ1158" s="14" t="str">
        <f t="shared" si="37"/>
        <v/>
      </c>
    </row>
    <row r="1159" spans="1:43" ht="14.5">
      <c r="A1159" s="117"/>
      <c r="B1159" s="201"/>
      <c r="C1159" s="209"/>
      <c r="D1159" s="210"/>
      <c r="E1159" s="131"/>
      <c r="F1159" s="132"/>
      <c r="G1159" s="131"/>
      <c r="H1159" s="117"/>
      <c r="I1159" s="201"/>
      <c r="J1159" s="201"/>
      <c r="K1159" s="202"/>
      <c r="L1159" s="202"/>
      <c r="M1159" s="202"/>
      <c r="N1159" s="201"/>
      <c r="O1159" s="201"/>
      <c r="P1159" s="202"/>
      <c r="Q1159" s="202"/>
      <c r="R1159" s="207"/>
      <c r="S1159" s="204" t="e">
        <f>_xlfn.LET(
_xlpm.ausLJ,_xlfn.XLOOKUP(MitarbeiterFTE[[#This Row],[Name]]&amp;"|"&amp;MitarbeiterFTE[[#This Row],[Jahr]]&amp;"|"&amp;MitarbeiterFTE[[#This Row],[Monat]],#REF!,#REF!,"not found",0,1),
IF(_xlpm.ausLJ="not found","input missing",_xlpm.ausLJ))</f>
        <v>#REF!</v>
      </c>
      <c r="T1159" s="204" t="e">
        <f>_xlfn.LET(
_xlpm.ausLJ,_xlfn.XLOOKUP(MitarbeiterFTE[[#This Row],[Name]]&amp;"|"&amp;MitarbeiterFTE[[#This Row],[Jahr]]&amp;"|"&amp;MitarbeiterFTE[[#This Row],[Monat]],#REF!,#REF!,"not found",0,1),
IF(_xlpm.ausLJ="not found","input missing",_xlpm.ausLJ))</f>
        <v>#REF!</v>
      </c>
      <c r="U1159" s="205"/>
      <c r="V1159" s="40" t="str" cm="1">
        <f t="array" ref="V11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59" s="15" t="str">
        <f>_xlfn.LET(_xlpm.var,MitarbeiterFTE[[#This Row],[Name]]&amp;"|"&amp;MitarbeiterFTE[[#This Row],[Vorhaben]]&amp;"|"&amp;MitarbeiterFTE[[#This Row],[Monat]]&amp;"|"&amp;MitarbeiterFTE[[#This Row],[Jahr]], IF(_xlpm.var="|||","input missing",_xlpm.var))</f>
        <v>input missing</v>
      </c>
      <c r="AB1159" s="15" t="e">
        <f>_xlfn.LET(
_xlpm.start,DATE(MitarbeiterFTE[[#This Row],[Jahr]],MitarbeiterFTE[[#This Row],[Monat]],1),
_xlpm.end,EOMONTH(_xlpm.start,0),
NETWORKDAYS(_xlpm.start,_xlpm.end))</f>
        <v>#NUM!</v>
      </c>
      <c r="AC1159" s="318" t="e">
        <f>MitarbeiterFTE[[#This Row],[BWD]]-MitarbeiterFTE[[#This Row],[Sum Abwesend]]</f>
        <v>#NUM!</v>
      </c>
      <c r="AD1159" s="318">
        <f>SUMIFS(MitarbeiterFTE[BWD],MitarbeiterFTE[Jahr],MitarbeiterFTE[[#This Row],[Jahr]],MitarbeiterFTE[Name],MitarbeiterFTE[[#This Row],[Name]])</f>
        <v>0</v>
      </c>
      <c r="AE1159" s="318">
        <f>SUMIFS(MitarbeiterFTE[NWD],MitarbeiterFTE[Jahr],MitarbeiterFTE[[#This Row],[Jahr]],MitarbeiterFTE[Name],MitarbeiterFTE[[#This Row],[Name]])</f>
        <v>0</v>
      </c>
      <c r="AF1159" s="15" t="str">
        <f>IF(MitarbeiterFTE[[#This Row],[HS]]="ja",2,IF(MitarbeiterFTE[[#This Row],[Tech]]="ja",1,IF(MitarbeiterFTE[[#This Row],[Sonst]]="ja",0,"input missing")))</f>
        <v>input missing</v>
      </c>
      <c r="AG1159" s="130"/>
      <c r="AH1159" s="117"/>
      <c r="AI1159" s="408"/>
      <c r="AJ1159" s="202"/>
      <c r="AK1159" s="412"/>
      <c r="AL1159" s="15" cm="1">
        <f t="array" ref="AL11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59" s="15" t="str">
        <f>IF(Table6[[#This Row],[FT/WE]]=2,"",Table6[[#This Row],[Name]]&amp;Table6[[#This Row],[Tag]])</f>
        <v/>
      </c>
      <c r="AN1159" s="117"/>
      <c r="AP1159" s="14" t="str">
        <f t="shared" si="36"/>
        <v/>
      </c>
      <c r="AQ1159" s="14" t="str">
        <f t="shared" si="37"/>
        <v/>
      </c>
    </row>
    <row r="1160" spans="1:43" ht="14.5">
      <c r="A1160" s="117"/>
      <c r="B1160" s="201"/>
      <c r="C1160" s="209"/>
      <c r="D1160" s="210"/>
      <c r="E1160" s="131"/>
      <c r="F1160" s="132"/>
      <c r="G1160" s="131"/>
      <c r="H1160" s="117"/>
      <c r="I1160" s="201"/>
      <c r="J1160" s="201"/>
      <c r="K1160" s="202"/>
      <c r="L1160" s="202"/>
      <c r="M1160" s="202"/>
      <c r="N1160" s="201"/>
      <c r="O1160" s="201"/>
      <c r="P1160" s="202"/>
      <c r="Q1160" s="202"/>
      <c r="R1160" s="207"/>
      <c r="S1160" s="204" t="e">
        <f>_xlfn.LET(
_xlpm.ausLJ,_xlfn.XLOOKUP(MitarbeiterFTE[[#This Row],[Name]]&amp;"|"&amp;MitarbeiterFTE[[#This Row],[Jahr]]&amp;"|"&amp;MitarbeiterFTE[[#This Row],[Monat]],#REF!,#REF!,"not found",0,1),
IF(_xlpm.ausLJ="not found","input missing",_xlpm.ausLJ))</f>
        <v>#REF!</v>
      </c>
      <c r="T1160" s="204" t="e">
        <f>_xlfn.LET(
_xlpm.ausLJ,_xlfn.XLOOKUP(MitarbeiterFTE[[#This Row],[Name]]&amp;"|"&amp;MitarbeiterFTE[[#This Row],[Jahr]]&amp;"|"&amp;MitarbeiterFTE[[#This Row],[Monat]],#REF!,#REF!,"not found",0,1),
IF(_xlpm.ausLJ="not found","input missing",_xlpm.ausLJ))</f>
        <v>#REF!</v>
      </c>
      <c r="U1160" s="205"/>
      <c r="V1160" s="40" t="str" cm="1">
        <f t="array" ref="V11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0" s="15" t="str">
        <f>_xlfn.LET(_xlpm.var,MitarbeiterFTE[[#This Row],[Name]]&amp;"|"&amp;MitarbeiterFTE[[#This Row],[Vorhaben]]&amp;"|"&amp;MitarbeiterFTE[[#This Row],[Monat]]&amp;"|"&amp;MitarbeiterFTE[[#This Row],[Jahr]], IF(_xlpm.var="|||","input missing",_xlpm.var))</f>
        <v>input missing</v>
      </c>
      <c r="AB1160" s="15" t="e">
        <f>_xlfn.LET(
_xlpm.start,DATE(MitarbeiterFTE[[#This Row],[Jahr]],MitarbeiterFTE[[#This Row],[Monat]],1),
_xlpm.end,EOMONTH(_xlpm.start,0),
NETWORKDAYS(_xlpm.start,_xlpm.end))</f>
        <v>#NUM!</v>
      </c>
      <c r="AC1160" s="318" t="e">
        <f>MitarbeiterFTE[[#This Row],[BWD]]-MitarbeiterFTE[[#This Row],[Sum Abwesend]]</f>
        <v>#NUM!</v>
      </c>
      <c r="AD1160" s="318">
        <f>SUMIFS(MitarbeiterFTE[BWD],MitarbeiterFTE[Jahr],MitarbeiterFTE[[#This Row],[Jahr]],MitarbeiterFTE[Name],MitarbeiterFTE[[#This Row],[Name]])</f>
        <v>0</v>
      </c>
      <c r="AE1160" s="318">
        <f>SUMIFS(MitarbeiterFTE[NWD],MitarbeiterFTE[Jahr],MitarbeiterFTE[[#This Row],[Jahr]],MitarbeiterFTE[Name],MitarbeiterFTE[[#This Row],[Name]])</f>
        <v>0</v>
      </c>
      <c r="AF1160" s="15" t="str">
        <f>IF(MitarbeiterFTE[[#This Row],[HS]]="ja",2,IF(MitarbeiterFTE[[#This Row],[Tech]]="ja",1,IF(MitarbeiterFTE[[#This Row],[Sonst]]="ja",0,"input missing")))</f>
        <v>input missing</v>
      </c>
      <c r="AG1160" s="130"/>
      <c r="AH1160" s="117"/>
      <c r="AI1160" s="408"/>
      <c r="AJ1160" s="202"/>
      <c r="AK1160" s="412"/>
      <c r="AL1160" s="15" cm="1">
        <f t="array" ref="AL11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0" s="15" t="str">
        <f>IF(Table6[[#This Row],[FT/WE]]=2,"",Table6[[#This Row],[Name]]&amp;Table6[[#This Row],[Tag]])</f>
        <v/>
      </c>
      <c r="AN1160" s="117"/>
      <c r="AP1160" s="14" t="str">
        <f t="shared" si="36"/>
        <v/>
      </c>
      <c r="AQ1160" s="14" t="str">
        <f t="shared" si="37"/>
        <v/>
      </c>
    </row>
    <row r="1161" spans="1:43" ht="14.5">
      <c r="A1161" s="117"/>
      <c r="B1161" s="201"/>
      <c r="C1161" s="209"/>
      <c r="D1161" s="210"/>
      <c r="E1161" s="131"/>
      <c r="F1161" s="132"/>
      <c r="G1161" s="131"/>
      <c r="H1161" s="117"/>
      <c r="I1161" s="201"/>
      <c r="J1161" s="201"/>
      <c r="K1161" s="202"/>
      <c r="L1161" s="202"/>
      <c r="M1161" s="202"/>
      <c r="N1161" s="201"/>
      <c r="O1161" s="201"/>
      <c r="P1161" s="202"/>
      <c r="Q1161" s="202"/>
      <c r="R1161" s="207"/>
      <c r="S1161" s="204" t="e">
        <f>_xlfn.LET(
_xlpm.ausLJ,_xlfn.XLOOKUP(MitarbeiterFTE[[#This Row],[Name]]&amp;"|"&amp;MitarbeiterFTE[[#This Row],[Jahr]]&amp;"|"&amp;MitarbeiterFTE[[#This Row],[Monat]],#REF!,#REF!,"not found",0,1),
IF(_xlpm.ausLJ="not found","input missing",_xlpm.ausLJ))</f>
        <v>#REF!</v>
      </c>
      <c r="T1161" s="204" t="e">
        <f>_xlfn.LET(
_xlpm.ausLJ,_xlfn.XLOOKUP(MitarbeiterFTE[[#This Row],[Name]]&amp;"|"&amp;MitarbeiterFTE[[#This Row],[Jahr]]&amp;"|"&amp;MitarbeiterFTE[[#This Row],[Monat]],#REF!,#REF!,"not found",0,1),
IF(_xlpm.ausLJ="not found","input missing",_xlpm.ausLJ))</f>
        <v>#REF!</v>
      </c>
      <c r="U1161" s="205"/>
      <c r="V1161" s="40" t="str" cm="1">
        <f t="array" ref="V11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1" s="15" t="str">
        <f>_xlfn.LET(_xlpm.var,MitarbeiterFTE[[#This Row],[Name]]&amp;"|"&amp;MitarbeiterFTE[[#This Row],[Vorhaben]]&amp;"|"&amp;MitarbeiterFTE[[#This Row],[Monat]]&amp;"|"&amp;MitarbeiterFTE[[#This Row],[Jahr]], IF(_xlpm.var="|||","input missing",_xlpm.var))</f>
        <v>input missing</v>
      </c>
      <c r="AB1161" s="15" t="e">
        <f>_xlfn.LET(
_xlpm.start,DATE(MitarbeiterFTE[[#This Row],[Jahr]],MitarbeiterFTE[[#This Row],[Monat]],1),
_xlpm.end,EOMONTH(_xlpm.start,0),
NETWORKDAYS(_xlpm.start,_xlpm.end))</f>
        <v>#NUM!</v>
      </c>
      <c r="AC1161" s="318" t="e">
        <f>MitarbeiterFTE[[#This Row],[BWD]]-MitarbeiterFTE[[#This Row],[Sum Abwesend]]</f>
        <v>#NUM!</v>
      </c>
      <c r="AD1161" s="318">
        <f>SUMIFS(MitarbeiterFTE[BWD],MitarbeiterFTE[Jahr],MitarbeiterFTE[[#This Row],[Jahr]],MitarbeiterFTE[Name],MitarbeiterFTE[[#This Row],[Name]])</f>
        <v>0</v>
      </c>
      <c r="AE1161" s="318">
        <f>SUMIFS(MitarbeiterFTE[NWD],MitarbeiterFTE[Jahr],MitarbeiterFTE[[#This Row],[Jahr]],MitarbeiterFTE[Name],MitarbeiterFTE[[#This Row],[Name]])</f>
        <v>0</v>
      </c>
      <c r="AF1161" s="15" t="str">
        <f>IF(MitarbeiterFTE[[#This Row],[HS]]="ja",2,IF(MitarbeiterFTE[[#This Row],[Tech]]="ja",1,IF(MitarbeiterFTE[[#This Row],[Sonst]]="ja",0,"input missing")))</f>
        <v>input missing</v>
      </c>
      <c r="AG1161" s="130"/>
      <c r="AH1161" s="117"/>
      <c r="AI1161" s="408"/>
      <c r="AJ1161" s="202"/>
      <c r="AK1161" s="412"/>
      <c r="AL1161" s="15" cm="1">
        <f t="array" ref="AL11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1" s="15" t="str">
        <f>IF(Table6[[#This Row],[FT/WE]]=2,"",Table6[[#This Row],[Name]]&amp;Table6[[#This Row],[Tag]])</f>
        <v/>
      </c>
      <c r="AN1161" s="117"/>
      <c r="AP1161" s="14" t="str">
        <f t="shared" si="36"/>
        <v/>
      </c>
      <c r="AQ1161" s="14" t="str">
        <f t="shared" si="37"/>
        <v/>
      </c>
    </row>
    <row r="1162" spans="1:43" ht="14.5">
      <c r="A1162" s="117"/>
      <c r="B1162" s="201"/>
      <c r="C1162" s="209"/>
      <c r="D1162" s="210"/>
      <c r="E1162" s="131"/>
      <c r="F1162" s="132"/>
      <c r="G1162" s="131"/>
      <c r="H1162" s="117"/>
      <c r="I1162" s="201"/>
      <c r="J1162" s="201"/>
      <c r="K1162" s="202"/>
      <c r="L1162" s="202"/>
      <c r="M1162" s="202"/>
      <c r="N1162" s="201"/>
      <c r="O1162" s="201"/>
      <c r="P1162" s="202"/>
      <c r="Q1162" s="202"/>
      <c r="R1162" s="207"/>
      <c r="S1162" s="204" t="e">
        <f>_xlfn.LET(
_xlpm.ausLJ,_xlfn.XLOOKUP(MitarbeiterFTE[[#This Row],[Name]]&amp;"|"&amp;MitarbeiterFTE[[#This Row],[Jahr]]&amp;"|"&amp;MitarbeiterFTE[[#This Row],[Monat]],#REF!,#REF!,"not found",0,1),
IF(_xlpm.ausLJ="not found","input missing",_xlpm.ausLJ))</f>
        <v>#REF!</v>
      </c>
      <c r="T1162" s="204" t="e">
        <f>_xlfn.LET(
_xlpm.ausLJ,_xlfn.XLOOKUP(MitarbeiterFTE[[#This Row],[Name]]&amp;"|"&amp;MitarbeiterFTE[[#This Row],[Jahr]]&amp;"|"&amp;MitarbeiterFTE[[#This Row],[Monat]],#REF!,#REF!,"not found",0,1),
IF(_xlpm.ausLJ="not found","input missing",_xlpm.ausLJ))</f>
        <v>#REF!</v>
      </c>
      <c r="U1162" s="205"/>
      <c r="V1162" s="40" t="str" cm="1">
        <f t="array" ref="V11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2" s="15" t="str">
        <f>_xlfn.LET(_xlpm.var,MitarbeiterFTE[[#This Row],[Name]]&amp;"|"&amp;MitarbeiterFTE[[#This Row],[Vorhaben]]&amp;"|"&amp;MitarbeiterFTE[[#This Row],[Monat]]&amp;"|"&amp;MitarbeiterFTE[[#This Row],[Jahr]], IF(_xlpm.var="|||","input missing",_xlpm.var))</f>
        <v>input missing</v>
      </c>
      <c r="AB1162" s="15" t="e">
        <f>_xlfn.LET(
_xlpm.start,DATE(MitarbeiterFTE[[#This Row],[Jahr]],MitarbeiterFTE[[#This Row],[Monat]],1),
_xlpm.end,EOMONTH(_xlpm.start,0),
NETWORKDAYS(_xlpm.start,_xlpm.end))</f>
        <v>#NUM!</v>
      </c>
      <c r="AC1162" s="318" t="e">
        <f>MitarbeiterFTE[[#This Row],[BWD]]-MitarbeiterFTE[[#This Row],[Sum Abwesend]]</f>
        <v>#NUM!</v>
      </c>
      <c r="AD1162" s="318">
        <f>SUMIFS(MitarbeiterFTE[BWD],MitarbeiterFTE[Jahr],MitarbeiterFTE[[#This Row],[Jahr]],MitarbeiterFTE[Name],MitarbeiterFTE[[#This Row],[Name]])</f>
        <v>0</v>
      </c>
      <c r="AE1162" s="318">
        <f>SUMIFS(MitarbeiterFTE[NWD],MitarbeiterFTE[Jahr],MitarbeiterFTE[[#This Row],[Jahr]],MitarbeiterFTE[Name],MitarbeiterFTE[[#This Row],[Name]])</f>
        <v>0</v>
      </c>
      <c r="AF1162" s="15" t="str">
        <f>IF(MitarbeiterFTE[[#This Row],[HS]]="ja",2,IF(MitarbeiterFTE[[#This Row],[Tech]]="ja",1,IF(MitarbeiterFTE[[#This Row],[Sonst]]="ja",0,"input missing")))</f>
        <v>input missing</v>
      </c>
      <c r="AG1162" s="130"/>
      <c r="AH1162" s="117"/>
      <c r="AI1162" s="408"/>
      <c r="AJ1162" s="202"/>
      <c r="AK1162" s="412"/>
      <c r="AL1162" s="15" cm="1">
        <f t="array" ref="AL11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2" s="15" t="str">
        <f>IF(Table6[[#This Row],[FT/WE]]=2,"",Table6[[#This Row],[Name]]&amp;Table6[[#This Row],[Tag]])</f>
        <v/>
      </c>
      <c r="AN1162" s="117"/>
      <c r="AP1162" s="14" t="str">
        <f t="shared" si="36"/>
        <v/>
      </c>
      <c r="AQ1162" s="14" t="str">
        <f t="shared" si="37"/>
        <v/>
      </c>
    </row>
    <row r="1163" spans="1:43" ht="14.5">
      <c r="A1163" s="117"/>
      <c r="B1163" s="201"/>
      <c r="C1163" s="209"/>
      <c r="D1163" s="210"/>
      <c r="E1163" s="131"/>
      <c r="F1163" s="132"/>
      <c r="G1163" s="131"/>
      <c r="H1163" s="117"/>
      <c r="I1163" s="201"/>
      <c r="J1163" s="201"/>
      <c r="K1163" s="202"/>
      <c r="L1163" s="202"/>
      <c r="M1163" s="202"/>
      <c r="N1163" s="201"/>
      <c r="O1163" s="201"/>
      <c r="P1163" s="202"/>
      <c r="Q1163" s="202"/>
      <c r="R1163" s="207"/>
      <c r="S1163" s="204" t="e">
        <f>_xlfn.LET(
_xlpm.ausLJ,_xlfn.XLOOKUP(MitarbeiterFTE[[#This Row],[Name]]&amp;"|"&amp;MitarbeiterFTE[[#This Row],[Jahr]]&amp;"|"&amp;MitarbeiterFTE[[#This Row],[Monat]],#REF!,#REF!,"not found",0,1),
IF(_xlpm.ausLJ="not found","input missing",_xlpm.ausLJ))</f>
        <v>#REF!</v>
      </c>
      <c r="T1163" s="204" t="e">
        <f>_xlfn.LET(
_xlpm.ausLJ,_xlfn.XLOOKUP(MitarbeiterFTE[[#This Row],[Name]]&amp;"|"&amp;MitarbeiterFTE[[#This Row],[Jahr]]&amp;"|"&amp;MitarbeiterFTE[[#This Row],[Monat]],#REF!,#REF!,"not found",0,1),
IF(_xlpm.ausLJ="not found","input missing",_xlpm.ausLJ))</f>
        <v>#REF!</v>
      </c>
      <c r="U1163" s="205"/>
      <c r="V1163" s="40" t="str" cm="1">
        <f t="array" ref="V11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3" s="15" t="str">
        <f>_xlfn.LET(_xlpm.var,MitarbeiterFTE[[#This Row],[Name]]&amp;"|"&amp;MitarbeiterFTE[[#This Row],[Vorhaben]]&amp;"|"&amp;MitarbeiterFTE[[#This Row],[Monat]]&amp;"|"&amp;MitarbeiterFTE[[#This Row],[Jahr]], IF(_xlpm.var="|||","input missing",_xlpm.var))</f>
        <v>input missing</v>
      </c>
      <c r="AB1163" s="15" t="e">
        <f>_xlfn.LET(
_xlpm.start,DATE(MitarbeiterFTE[[#This Row],[Jahr]],MitarbeiterFTE[[#This Row],[Monat]],1),
_xlpm.end,EOMONTH(_xlpm.start,0),
NETWORKDAYS(_xlpm.start,_xlpm.end))</f>
        <v>#NUM!</v>
      </c>
      <c r="AC1163" s="318" t="e">
        <f>MitarbeiterFTE[[#This Row],[BWD]]-MitarbeiterFTE[[#This Row],[Sum Abwesend]]</f>
        <v>#NUM!</v>
      </c>
      <c r="AD1163" s="318">
        <f>SUMIFS(MitarbeiterFTE[BWD],MitarbeiterFTE[Jahr],MitarbeiterFTE[[#This Row],[Jahr]],MitarbeiterFTE[Name],MitarbeiterFTE[[#This Row],[Name]])</f>
        <v>0</v>
      </c>
      <c r="AE1163" s="318">
        <f>SUMIFS(MitarbeiterFTE[NWD],MitarbeiterFTE[Jahr],MitarbeiterFTE[[#This Row],[Jahr]],MitarbeiterFTE[Name],MitarbeiterFTE[[#This Row],[Name]])</f>
        <v>0</v>
      </c>
      <c r="AF1163" s="15" t="str">
        <f>IF(MitarbeiterFTE[[#This Row],[HS]]="ja",2,IF(MitarbeiterFTE[[#This Row],[Tech]]="ja",1,IF(MitarbeiterFTE[[#This Row],[Sonst]]="ja",0,"input missing")))</f>
        <v>input missing</v>
      </c>
      <c r="AG1163" s="130"/>
      <c r="AH1163" s="117"/>
      <c r="AI1163" s="408"/>
      <c r="AJ1163" s="202"/>
      <c r="AK1163" s="412"/>
      <c r="AL1163" s="15" cm="1">
        <f t="array" ref="AL11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3" s="15" t="str">
        <f>IF(Table6[[#This Row],[FT/WE]]=2,"",Table6[[#This Row],[Name]]&amp;Table6[[#This Row],[Tag]])</f>
        <v/>
      </c>
      <c r="AN1163" s="117"/>
      <c r="AP1163" s="14" t="str">
        <f t="shared" si="36"/>
        <v/>
      </c>
      <c r="AQ1163" s="14" t="str">
        <f t="shared" si="37"/>
        <v/>
      </c>
    </row>
    <row r="1164" spans="1:43" ht="14.5">
      <c r="A1164" s="117"/>
      <c r="B1164" s="201"/>
      <c r="C1164" s="209"/>
      <c r="D1164" s="210"/>
      <c r="E1164" s="131"/>
      <c r="F1164" s="132"/>
      <c r="G1164" s="131"/>
      <c r="H1164" s="117"/>
      <c r="I1164" s="201"/>
      <c r="J1164" s="201"/>
      <c r="K1164" s="202"/>
      <c r="L1164" s="202"/>
      <c r="M1164" s="202"/>
      <c r="N1164" s="201"/>
      <c r="O1164" s="201"/>
      <c r="P1164" s="202"/>
      <c r="Q1164" s="202"/>
      <c r="R1164" s="207"/>
      <c r="S1164" s="204" t="e">
        <f>_xlfn.LET(
_xlpm.ausLJ,_xlfn.XLOOKUP(MitarbeiterFTE[[#This Row],[Name]]&amp;"|"&amp;MitarbeiterFTE[[#This Row],[Jahr]]&amp;"|"&amp;MitarbeiterFTE[[#This Row],[Monat]],#REF!,#REF!,"not found",0,1),
IF(_xlpm.ausLJ="not found","input missing",_xlpm.ausLJ))</f>
        <v>#REF!</v>
      </c>
      <c r="T1164" s="204" t="e">
        <f>_xlfn.LET(
_xlpm.ausLJ,_xlfn.XLOOKUP(MitarbeiterFTE[[#This Row],[Name]]&amp;"|"&amp;MitarbeiterFTE[[#This Row],[Jahr]]&amp;"|"&amp;MitarbeiterFTE[[#This Row],[Monat]],#REF!,#REF!,"not found",0,1),
IF(_xlpm.ausLJ="not found","input missing",_xlpm.ausLJ))</f>
        <v>#REF!</v>
      </c>
      <c r="U1164" s="205"/>
      <c r="V1164" s="40" t="str" cm="1">
        <f t="array" ref="V11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4" s="15" t="str">
        <f>_xlfn.LET(_xlpm.var,MitarbeiterFTE[[#This Row],[Name]]&amp;"|"&amp;MitarbeiterFTE[[#This Row],[Vorhaben]]&amp;"|"&amp;MitarbeiterFTE[[#This Row],[Monat]]&amp;"|"&amp;MitarbeiterFTE[[#This Row],[Jahr]], IF(_xlpm.var="|||","input missing",_xlpm.var))</f>
        <v>input missing</v>
      </c>
      <c r="AB1164" s="15" t="e">
        <f>_xlfn.LET(
_xlpm.start,DATE(MitarbeiterFTE[[#This Row],[Jahr]],MitarbeiterFTE[[#This Row],[Monat]],1),
_xlpm.end,EOMONTH(_xlpm.start,0),
NETWORKDAYS(_xlpm.start,_xlpm.end))</f>
        <v>#NUM!</v>
      </c>
      <c r="AC1164" s="318" t="e">
        <f>MitarbeiterFTE[[#This Row],[BWD]]-MitarbeiterFTE[[#This Row],[Sum Abwesend]]</f>
        <v>#NUM!</v>
      </c>
      <c r="AD1164" s="318">
        <f>SUMIFS(MitarbeiterFTE[BWD],MitarbeiterFTE[Jahr],MitarbeiterFTE[[#This Row],[Jahr]],MitarbeiterFTE[Name],MitarbeiterFTE[[#This Row],[Name]])</f>
        <v>0</v>
      </c>
      <c r="AE1164" s="318">
        <f>SUMIFS(MitarbeiterFTE[NWD],MitarbeiterFTE[Jahr],MitarbeiterFTE[[#This Row],[Jahr]],MitarbeiterFTE[Name],MitarbeiterFTE[[#This Row],[Name]])</f>
        <v>0</v>
      </c>
      <c r="AF1164" s="15" t="str">
        <f>IF(MitarbeiterFTE[[#This Row],[HS]]="ja",2,IF(MitarbeiterFTE[[#This Row],[Tech]]="ja",1,IF(MitarbeiterFTE[[#This Row],[Sonst]]="ja",0,"input missing")))</f>
        <v>input missing</v>
      </c>
      <c r="AG1164" s="130"/>
      <c r="AH1164" s="117"/>
      <c r="AI1164" s="408"/>
      <c r="AJ1164" s="202"/>
      <c r="AK1164" s="412"/>
      <c r="AL1164" s="15" cm="1">
        <f t="array" ref="AL11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4" s="15" t="str">
        <f>IF(Table6[[#This Row],[FT/WE]]=2,"",Table6[[#This Row],[Name]]&amp;Table6[[#This Row],[Tag]])</f>
        <v/>
      </c>
      <c r="AN1164" s="117"/>
      <c r="AP1164" s="14" t="str">
        <f t="shared" si="36"/>
        <v/>
      </c>
      <c r="AQ1164" s="14" t="str">
        <f t="shared" si="37"/>
        <v/>
      </c>
    </row>
    <row r="1165" spans="1:43" ht="14.5">
      <c r="A1165" s="117"/>
      <c r="B1165" s="201"/>
      <c r="C1165" s="209"/>
      <c r="D1165" s="210"/>
      <c r="E1165" s="131"/>
      <c r="F1165" s="132"/>
      <c r="G1165" s="131"/>
      <c r="H1165" s="117"/>
      <c r="I1165" s="201"/>
      <c r="J1165" s="201"/>
      <c r="K1165" s="202"/>
      <c r="L1165" s="202"/>
      <c r="M1165" s="202"/>
      <c r="N1165" s="201"/>
      <c r="O1165" s="201"/>
      <c r="P1165" s="202"/>
      <c r="Q1165" s="202"/>
      <c r="R1165" s="207"/>
      <c r="S1165" s="204" t="e">
        <f>_xlfn.LET(
_xlpm.ausLJ,_xlfn.XLOOKUP(MitarbeiterFTE[[#This Row],[Name]]&amp;"|"&amp;MitarbeiterFTE[[#This Row],[Jahr]]&amp;"|"&amp;MitarbeiterFTE[[#This Row],[Monat]],#REF!,#REF!,"not found",0,1),
IF(_xlpm.ausLJ="not found","input missing",_xlpm.ausLJ))</f>
        <v>#REF!</v>
      </c>
      <c r="T1165" s="204" t="e">
        <f>_xlfn.LET(
_xlpm.ausLJ,_xlfn.XLOOKUP(MitarbeiterFTE[[#This Row],[Name]]&amp;"|"&amp;MitarbeiterFTE[[#This Row],[Jahr]]&amp;"|"&amp;MitarbeiterFTE[[#This Row],[Monat]],#REF!,#REF!,"not found",0,1),
IF(_xlpm.ausLJ="not found","input missing",_xlpm.ausLJ))</f>
        <v>#REF!</v>
      </c>
      <c r="U1165" s="205"/>
      <c r="V1165" s="40" t="str" cm="1">
        <f t="array" ref="V11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5" s="15" t="str">
        <f>_xlfn.LET(_xlpm.var,MitarbeiterFTE[[#This Row],[Name]]&amp;"|"&amp;MitarbeiterFTE[[#This Row],[Vorhaben]]&amp;"|"&amp;MitarbeiterFTE[[#This Row],[Monat]]&amp;"|"&amp;MitarbeiterFTE[[#This Row],[Jahr]], IF(_xlpm.var="|||","input missing",_xlpm.var))</f>
        <v>input missing</v>
      </c>
      <c r="AB1165" s="15" t="e">
        <f>_xlfn.LET(
_xlpm.start,DATE(MitarbeiterFTE[[#This Row],[Jahr]],MitarbeiterFTE[[#This Row],[Monat]],1),
_xlpm.end,EOMONTH(_xlpm.start,0),
NETWORKDAYS(_xlpm.start,_xlpm.end))</f>
        <v>#NUM!</v>
      </c>
      <c r="AC1165" s="318" t="e">
        <f>MitarbeiterFTE[[#This Row],[BWD]]-MitarbeiterFTE[[#This Row],[Sum Abwesend]]</f>
        <v>#NUM!</v>
      </c>
      <c r="AD1165" s="318">
        <f>SUMIFS(MitarbeiterFTE[BWD],MitarbeiterFTE[Jahr],MitarbeiterFTE[[#This Row],[Jahr]],MitarbeiterFTE[Name],MitarbeiterFTE[[#This Row],[Name]])</f>
        <v>0</v>
      </c>
      <c r="AE1165" s="318">
        <f>SUMIFS(MitarbeiterFTE[NWD],MitarbeiterFTE[Jahr],MitarbeiterFTE[[#This Row],[Jahr]],MitarbeiterFTE[Name],MitarbeiterFTE[[#This Row],[Name]])</f>
        <v>0</v>
      </c>
      <c r="AF1165" s="15" t="str">
        <f>IF(MitarbeiterFTE[[#This Row],[HS]]="ja",2,IF(MitarbeiterFTE[[#This Row],[Tech]]="ja",1,IF(MitarbeiterFTE[[#This Row],[Sonst]]="ja",0,"input missing")))</f>
        <v>input missing</v>
      </c>
      <c r="AG1165" s="130"/>
      <c r="AH1165" s="117"/>
      <c r="AI1165" s="408"/>
      <c r="AJ1165" s="202"/>
      <c r="AK1165" s="412"/>
      <c r="AL1165" s="15" cm="1">
        <f t="array" ref="AL11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5" s="15" t="str">
        <f>IF(Table6[[#This Row],[FT/WE]]=2,"",Table6[[#This Row],[Name]]&amp;Table6[[#This Row],[Tag]])</f>
        <v/>
      </c>
      <c r="AN1165" s="117"/>
      <c r="AP1165" s="14" t="str">
        <f t="shared" ref="AP1165:AP1228" si="38">IF(AO1165&amp;"1"&lt;&gt;"1",RIGHT(AO1165,4),"")</f>
        <v/>
      </c>
      <c r="AQ1165" s="14" t="str">
        <f t="shared" ref="AQ1165:AQ1228" si="39">IF(AO1165&amp;"1"="1","",LEFT(AO1165,LEN(AO1165)-5))</f>
        <v/>
      </c>
    </row>
    <row r="1166" spans="1:43" ht="14.5">
      <c r="A1166" s="117"/>
      <c r="B1166" s="201"/>
      <c r="C1166" s="209"/>
      <c r="D1166" s="210"/>
      <c r="E1166" s="131"/>
      <c r="F1166" s="132"/>
      <c r="G1166" s="131"/>
      <c r="H1166" s="117"/>
      <c r="I1166" s="201"/>
      <c r="J1166" s="201"/>
      <c r="K1166" s="202"/>
      <c r="L1166" s="202"/>
      <c r="M1166" s="202"/>
      <c r="N1166" s="201"/>
      <c r="O1166" s="201"/>
      <c r="P1166" s="202"/>
      <c r="Q1166" s="202"/>
      <c r="R1166" s="207"/>
      <c r="S1166" s="204" t="e">
        <f>_xlfn.LET(
_xlpm.ausLJ,_xlfn.XLOOKUP(MitarbeiterFTE[[#This Row],[Name]]&amp;"|"&amp;MitarbeiterFTE[[#This Row],[Jahr]]&amp;"|"&amp;MitarbeiterFTE[[#This Row],[Monat]],#REF!,#REF!,"not found",0,1),
IF(_xlpm.ausLJ="not found","input missing",_xlpm.ausLJ))</f>
        <v>#REF!</v>
      </c>
      <c r="T1166" s="204" t="e">
        <f>_xlfn.LET(
_xlpm.ausLJ,_xlfn.XLOOKUP(MitarbeiterFTE[[#This Row],[Name]]&amp;"|"&amp;MitarbeiterFTE[[#This Row],[Jahr]]&amp;"|"&amp;MitarbeiterFTE[[#This Row],[Monat]],#REF!,#REF!,"not found",0,1),
IF(_xlpm.ausLJ="not found","input missing",_xlpm.ausLJ))</f>
        <v>#REF!</v>
      </c>
      <c r="U1166" s="205"/>
      <c r="V1166" s="40" t="str" cm="1">
        <f t="array" ref="V11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6" s="15" t="str">
        <f>_xlfn.LET(_xlpm.var,MitarbeiterFTE[[#This Row],[Name]]&amp;"|"&amp;MitarbeiterFTE[[#This Row],[Vorhaben]]&amp;"|"&amp;MitarbeiterFTE[[#This Row],[Monat]]&amp;"|"&amp;MitarbeiterFTE[[#This Row],[Jahr]], IF(_xlpm.var="|||","input missing",_xlpm.var))</f>
        <v>input missing</v>
      </c>
      <c r="AB1166" s="15" t="e">
        <f>_xlfn.LET(
_xlpm.start,DATE(MitarbeiterFTE[[#This Row],[Jahr]],MitarbeiterFTE[[#This Row],[Monat]],1),
_xlpm.end,EOMONTH(_xlpm.start,0),
NETWORKDAYS(_xlpm.start,_xlpm.end))</f>
        <v>#NUM!</v>
      </c>
      <c r="AC1166" s="318" t="e">
        <f>MitarbeiterFTE[[#This Row],[BWD]]-MitarbeiterFTE[[#This Row],[Sum Abwesend]]</f>
        <v>#NUM!</v>
      </c>
      <c r="AD1166" s="318">
        <f>SUMIFS(MitarbeiterFTE[BWD],MitarbeiterFTE[Jahr],MitarbeiterFTE[[#This Row],[Jahr]],MitarbeiterFTE[Name],MitarbeiterFTE[[#This Row],[Name]])</f>
        <v>0</v>
      </c>
      <c r="AE1166" s="318">
        <f>SUMIFS(MitarbeiterFTE[NWD],MitarbeiterFTE[Jahr],MitarbeiterFTE[[#This Row],[Jahr]],MitarbeiterFTE[Name],MitarbeiterFTE[[#This Row],[Name]])</f>
        <v>0</v>
      </c>
      <c r="AF1166" s="15" t="str">
        <f>IF(MitarbeiterFTE[[#This Row],[HS]]="ja",2,IF(MitarbeiterFTE[[#This Row],[Tech]]="ja",1,IF(MitarbeiterFTE[[#This Row],[Sonst]]="ja",0,"input missing")))</f>
        <v>input missing</v>
      </c>
      <c r="AG1166" s="130"/>
      <c r="AH1166" s="117"/>
      <c r="AI1166" s="408"/>
      <c r="AJ1166" s="202"/>
      <c r="AK1166" s="412"/>
      <c r="AL1166" s="15" cm="1">
        <f t="array" ref="AL11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6" s="15" t="str">
        <f>IF(Table6[[#This Row],[FT/WE]]=2,"",Table6[[#This Row],[Name]]&amp;Table6[[#This Row],[Tag]])</f>
        <v/>
      </c>
      <c r="AN1166" s="117"/>
      <c r="AP1166" s="14" t="str">
        <f t="shared" si="38"/>
        <v/>
      </c>
      <c r="AQ1166" s="14" t="str">
        <f t="shared" si="39"/>
        <v/>
      </c>
    </row>
    <row r="1167" spans="1:43" ht="14.5">
      <c r="A1167" s="117"/>
      <c r="B1167" s="201"/>
      <c r="C1167" s="209"/>
      <c r="D1167" s="210"/>
      <c r="E1167" s="131"/>
      <c r="F1167" s="132"/>
      <c r="G1167" s="131"/>
      <c r="H1167" s="117"/>
      <c r="I1167" s="201"/>
      <c r="J1167" s="201"/>
      <c r="K1167" s="202"/>
      <c r="L1167" s="202"/>
      <c r="M1167" s="202"/>
      <c r="N1167" s="201"/>
      <c r="O1167" s="201"/>
      <c r="P1167" s="202"/>
      <c r="Q1167" s="202"/>
      <c r="R1167" s="207"/>
      <c r="S1167" s="204" t="e">
        <f>_xlfn.LET(
_xlpm.ausLJ,_xlfn.XLOOKUP(MitarbeiterFTE[[#This Row],[Name]]&amp;"|"&amp;MitarbeiterFTE[[#This Row],[Jahr]]&amp;"|"&amp;MitarbeiterFTE[[#This Row],[Monat]],#REF!,#REF!,"not found",0,1),
IF(_xlpm.ausLJ="not found","input missing",_xlpm.ausLJ))</f>
        <v>#REF!</v>
      </c>
      <c r="T1167" s="204" t="e">
        <f>_xlfn.LET(
_xlpm.ausLJ,_xlfn.XLOOKUP(MitarbeiterFTE[[#This Row],[Name]]&amp;"|"&amp;MitarbeiterFTE[[#This Row],[Jahr]]&amp;"|"&amp;MitarbeiterFTE[[#This Row],[Monat]],#REF!,#REF!,"not found",0,1),
IF(_xlpm.ausLJ="not found","input missing",_xlpm.ausLJ))</f>
        <v>#REF!</v>
      </c>
      <c r="U1167" s="205"/>
      <c r="V1167" s="40" t="str" cm="1">
        <f t="array" ref="V11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7" s="15" t="str">
        <f>_xlfn.LET(_xlpm.var,MitarbeiterFTE[[#This Row],[Name]]&amp;"|"&amp;MitarbeiterFTE[[#This Row],[Vorhaben]]&amp;"|"&amp;MitarbeiterFTE[[#This Row],[Monat]]&amp;"|"&amp;MitarbeiterFTE[[#This Row],[Jahr]], IF(_xlpm.var="|||","input missing",_xlpm.var))</f>
        <v>input missing</v>
      </c>
      <c r="AB1167" s="15" t="e">
        <f>_xlfn.LET(
_xlpm.start,DATE(MitarbeiterFTE[[#This Row],[Jahr]],MitarbeiterFTE[[#This Row],[Monat]],1),
_xlpm.end,EOMONTH(_xlpm.start,0),
NETWORKDAYS(_xlpm.start,_xlpm.end))</f>
        <v>#NUM!</v>
      </c>
      <c r="AC1167" s="318" t="e">
        <f>MitarbeiterFTE[[#This Row],[BWD]]-MitarbeiterFTE[[#This Row],[Sum Abwesend]]</f>
        <v>#NUM!</v>
      </c>
      <c r="AD1167" s="318">
        <f>SUMIFS(MitarbeiterFTE[BWD],MitarbeiterFTE[Jahr],MitarbeiterFTE[[#This Row],[Jahr]],MitarbeiterFTE[Name],MitarbeiterFTE[[#This Row],[Name]])</f>
        <v>0</v>
      </c>
      <c r="AE1167" s="318">
        <f>SUMIFS(MitarbeiterFTE[NWD],MitarbeiterFTE[Jahr],MitarbeiterFTE[[#This Row],[Jahr]],MitarbeiterFTE[Name],MitarbeiterFTE[[#This Row],[Name]])</f>
        <v>0</v>
      </c>
      <c r="AF1167" s="15" t="str">
        <f>IF(MitarbeiterFTE[[#This Row],[HS]]="ja",2,IF(MitarbeiterFTE[[#This Row],[Tech]]="ja",1,IF(MitarbeiterFTE[[#This Row],[Sonst]]="ja",0,"input missing")))</f>
        <v>input missing</v>
      </c>
      <c r="AG1167" s="130"/>
      <c r="AH1167" s="117"/>
      <c r="AI1167" s="408"/>
      <c r="AJ1167" s="202"/>
      <c r="AK1167" s="412"/>
      <c r="AL1167" s="15" cm="1">
        <f t="array" ref="AL11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7" s="15" t="str">
        <f>IF(Table6[[#This Row],[FT/WE]]=2,"",Table6[[#This Row],[Name]]&amp;Table6[[#This Row],[Tag]])</f>
        <v/>
      </c>
      <c r="AN1167" s="117"/>
      <c r="AP1167" s="14" t="str">
        <f t="shared" si="38"/>
        <v/>
      </c>
      <c r="AQ1167" s="14" t="str">
        <f t="shared" si="39"/>
        <v/>
      </c>
    </row>
    <row r="1168" spans="1:43" ht="14.5">
      <c r="A1168" s="117"/>
      <c r="B1168" s="201"/>
      <c r="C1168" s="209"/>
      <c r="D1168" s="210"/>
      <c r="E1168" s="131"/>
      <c r="F1168" s="132"/>
      <c r="G1168" s="131"/>
      <c r="H1168" s="117"/>
      <c r="I1168" s="201"/>
      <c r="J1168" s="201"/>
      <c r="K1168" s="202"/>
      <c r="L1168" s="202"/>
      <c r="M1168" s="202"/>
      <c r="N1168" s="201"/>
      <c r="O1168" s="201"/>
      <c r="P1168" s="202"/>
      <c r="Q1168" s="202"/>
      <c r="R1168" s="207"/>
      <c r="S1168" s="204" t="e">
        <f>_xlfn.LET(
_xlpm.ausLJ,_xlfn.XLOOKUP(MitarbeiterFTE[[#This Row],[Name]]&amp;"|"&amp;MitarbeiterFTE[[#This Row],[Jahr]]&amp;"|"&amp;MitarbeiterFTE[[#This Row],[Monat]],#REF!,#REF!,"not found",0,1),
IF(_xlpm.ausLJ="not found","input missing",_xlpm.ausLJ))</f>
        <v>#REF!</v>
      </c>
      <c r="T1168" s="204" t="e">
        <f>_xlfn.LET(
_xlpm.ausLJ,_xlfn.XLOOKUP(MitarbeiterFTE[[#This Row],[Name]]&amp;"|"&amp;MitarbeiterFTE[[#This Row],[Jahr]]&amp;"|"&amp;MitarbeiterFTE[[#This Row],[Monat]],#REF!,#REF!,"not found",0,1),
IF(_xlpm.ausLJ="not found","input missing",_xlpm.ausLJ))</f>
        <v>#REF!</v>
      </c>
      <c r="U1168" s="205"/>
      <c r="V1168" s="40" t="str" cm="1">
        <f t="array" ref="V11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8" s="15" t="str">
        <f>_xlfn.LET(_xlpm.var,MitarbeiterFTE[[#This Row],[Name]]&amp;"|"&amp;MitarbeiterFTE[[#This Row],[Vorhaben]]&amp;"|"&amp;MitarbeiterFTE[[#This Row],[Monat]]&amp;"|"&amp;MitarbeiterFTE[[#This Row],[Jahr]], IF(_xlpm.var="|||","input missing",_xlpm.var))</f>
        <v>input missing</v>
      </c>
      <c r="AB1168" s="15" t="e">
        <f>_xlfn.LET(
_xlpm.start,DATE(MitarbeiterFTE[[#This Row],[Jahr]],MitarbeiterFTE[[#This Row],[Monat]],1),
_xlpm.end,EOMONTH(_xlpm.start,0),
NETWORKDAYS(_xlpm.start,_xlpm.end))</f>
        <v>#NUM!</v>
      </c>
      <c r="AC1168" s="318" t="e">
        <f>MitarbeiterFTE[[#This Row],[BWD]]-MitarbeiterFTE[[#This Row],[Sum Abwesend]]</f>
        <v>#NUM!</v>
      </c>
      <c r="AD1168" s="318">
        <f>SUMIFS(MitarbeiterFTE[BWD],MitarbeiterFTE[Jahr],MitarbeiterFTE[[#This Row],[Jahr]],MitarbeiterFTE[Name],MitarbeiterFTE[[#This Row],[Name]])</f>
        <v>0</v>
      </c>
      <c r="AE1168" s="318">
        <f>SUMIFS(MitarbeiterFTE[NWD],MitarbeiterFTE[Jahr],MitarbeiterFTE[[#This Row],[Jahr]],MitarbeiterFTE[Name],MitarbeiterFTE[[#This Row],[Name]])</f>
        <v>0</v>
      </c>
      <c r="AF1168" s="15" t="str">
        <f>IF(MitarbeiterFTE[[#This Row],[HS]]="ja",2,IF(MitarbeiterFTE[[#This Row],[Tech]]="ja",1,IF(MitarbeiterFTE[[#This Row],[Sonst]]="ja",0,"input missing")))</f>
        <v>input missing</v>
      </c>
      <c r="AG1168" s="130"/>
      <c r="AH1168" s="117"/>
      <c r="AI1168" s="408"/>
      <c r="AJ1168" s="202"/>
      <c r="AK1168" s="412"/>
      <c r="AL1168" s="15" cm="1">
        <f t="array" ref="AL11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8" s="15" t="str">
        <f>IF(Table6[[#This Row],[FT/WE]]=2,"",Table6[[#This Row],[Name]]&amp;Table6[[#This Row],[Tag]])</f>
        <v/>
      </c>
      <c r="AN1168" s="117"/>
      <c r="AP1168" s="14" t="str">
        <f t="shared" si="38"/>
        <v/>
      </c>
      <c r="AQ1168" s="14" t="str">
        <f t="shared" si="39"/>
        <v/>
      </c>
    </row>
    <row r="1169" spans="1:43" ht="14.5">
      <c r="A1169" s="117"/>
      <c r="B1169" s="201"/>
      <c r="C1169" s="209"/>
      <c r="D1169" s="210"/>
      <c r="E1169" s="131"/>
      <c r="F1169" s="132"/>
      <c r="G1169" s="131"/>
      <c r="H1169" s="117"/>
      <c r="I1169" s="201"/>
      <c r="J1169" s="201"/>
      <c r="K1169" s="202"/>
      <c r="L1169" s="202"/>
      <c r="M1169" s="202"/>
      <c r="N1169" s="201"/>
      <c r="O1169" s="201"/>
      <c r="P1169" s="202"/>
      <c r="Q1169" s="202"/>
      <c r="R1169" s="207"/>
      <c r="S1169" s="204" t="e">
        <f>_xlfn.LET(
_xlpm.ausLJ,_xlfn.XLOOKUP(MitarbeiterFTE[[#This Row],[Name]]&amp;"|"&amp;MitarbeiterFTE[[#This Row],[Jahr]]&amp;"|"&amp;MitarbeiterFTE[[#This Row],[Monat]],#REF!,#REF!,"not found",0,1),
IF(_xlpm.ausLJ="not found","input missing",_xlpm.ausLJ))</f>
        <v>#REF!</v>
      </c>
      <c r="T1169" s="204" t="e">
        <f>_xlfn.LET(
_xlpm.ausLJ,_xlfn.XLOOKUP(MitarbeiterFTE[[#This Row],[Name]]&amp;"|"&amp;MitarbeiterFTE[[#This Row],[Jahr]]&amp;"|"&amp;MitarbeiterFTE[[#This Row],[Monat]],#REF!,#REF!,"not found",0,1),
IF(_xlpm.ausLJ="not found","input missing",_xlpm.ausLJ))</f>
        <v>#REF!</v>
      </c>
      <c r="U1169" s="205"/>
      <c r="V1169" s="40" t="str" cm="1">
        <f t="array" ref="V11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69" s="15" t="str">
        <f>_xlfn.LET(_xlpm.var,MitarbeiterFTE[[#This Row],[Name]]&amp;"|"&amp;MitarbeiterFTE[[#This Row],[Vorhaben]]&amp;"|"&amp;MitarbeiterFTE[[#This Row],[Monat]]&amp;"|"&amp;MitarbeiterFTE[[#This Row],[Jahr]], IF(_xlpm.var="|||","input missing",_xlpm.var))</f>
        <v>input missing</v>
      </c>
      <c r="AB1169" s="15" t="e">
        <f>_xlfn.LET(
_xlpm.start,DATE(MitarbeiterFTE[[#This Row],[Jahr]],MitarbeiterFTE[[#This Row],[Monat]],1),
_xlpm.end,EOMONTH(_xlpm.start,0),
NETWORKDAYS(_xlpm.start,_xlpm.end))</f>
        <v>#NUM!</v>
      </c>
      <c r="AC1169" s="318" t="e">
        <f>MitarbeiterFTE[[#This Row],[BWD]]-MitarbeiterFTE[[#This Row],[Sum Abwesend]]</f>
        <v>#NUM!</v>
      </c>
      <c r="AD1169" s="318">
        <f>SUMIFS(MitarbeiterFTE[BWD],MitarbeiterFTE[Jahr],MitarbeiterFTE[[#This Row],[Jahr]],MitarbeiterFTE[Name],MitarbeiterFTE[[#This Row],[Name]])</f>
        <v>0</v>
      </c>
      <c r="AE1169" s="318">
        <f>SUMIFS(MitarbeiterFTE[NWD],MitarbeiterFTE[Jahr],MitarbeiterFTE[[#This Row],[Jahr]],MitarbeiterFTE[Name],MitarbeiterFTE[[#This Row],[Name]])</f>
        <v>0</v>
      </c>
      <c r="AF1169" s="15" t="str">
        <f>IF(MitarbeiterFTE[[#This Row],[HS]]="ja",2,IF(MitarbeiterFTE[[#This Row],[Tech]]="ja",1,IF(MitarbeiterFTE[[#This Row],[Sonst]]="ja",0,"input missing")))</f>
        <v>input missing</v>
      </c>
      <c r="AG1169" s="130"/>
      <c r="AH1169" s="117"/>
      <c r="AI1169" s="408"/>
      <c r="AJ1169" s="202"/>
      <c r="AK1169" s="412"/>
      <c r="AL1169" s="15" cm="1">
        <f t="array" ref="AL11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69" s="15" t="str">
        <f>IF(Table6[[#This Row],[FT/WE]]=2,"",Table6[[#This Row],[Name]]&amp;Table6[[#This Row],[Tag]])</f>
        <v/>
      </c>
      <c r="AN1169" s="117"/>
      <c r="AP1169" s="14" t="str">
        <f t="shared" si="38"/>
        <v/>
      </c>
      <c r="AQ1169" s="14" t="str">
        <f t="shared" si="39"/>
        <v/>
      </c>
    </row>
    <row r="1170" spans="1:43" ht="14.5">
      <c r="A1170" s="117"/>
      <c r="B1170" s="201"/>
      <c r="C1170" s="209"/>
      <c r="D1170" s="210"/>
      <c r="E1170" s="131"/>
      <c r="F1170" s="132"/>
      <c r="G1170" s="131"/>
      <c r="H1170" s="117"/>
      <c r="I1170" s="201"/>
      <c r="J1170" s="201"/>
      <c r="K1170" s="202"/>
      <c r="L1170" s="202"/>
      <c r="M1170" s="202"/>
      <c r="N1170" s="201"/>
      <c r="O1170" s="201"/>
      <c r="P1170" s="202"/>
      <c r="Q1170" s="202"/>
      <c r="R1170" s="207"/>
      <c r="S1170" s="204" t="e">
        <f>_xlfn.LET(
_xlpm.ausLJ,_xlfn.XLOOKUP(MitarbeiterFTE[[#This Row],[Name]]&amp;"|"&amp;MitarbeiterFTE[[#This Row],[Jahr]]&amp;"|"&amp;MitarbeiterFTE[[#This Row],[Monat]],#REF!,#REF!,"not found",0,1),
IF(_xlpm.ausLJ="not found","input missing",_xlpm.ausLJ))</f>
        <v>#REF!</v>
      </c>
      <c r="T1170" s="204" t="e">
        <f>_xlfn.LET(
_xlpm.ausLJ,_xlfn.XLOOKUP(MitarbeiterFTE[[#This Row],[Name]]&amp;"|"&amp;MitarbeiterFTE[[#This Row],[Jahr]]&amp;"|"&amp;MitarbeiterFTE[[#This Row],[Monat]],#REF!,#REF!,"not found",0,1),
IF(_xlpm.ausLJ="not found","input missing",_xlpm.ausLJ))</f>
        <v>#REF!</v>
      </c>
      <c r="U1170" s="205"/>
      <c r="V1170" s="40" t="str" cm="1">
        <f t="array" ref="V11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0" s="15" t="str">
        <f>_xlfn.LET(_xlpm.var,MitarbeiterFTE[[#This Row],[Name]]&amp;"|"&amp;MitarbeiterFTE[[#This Row],[Vorhaben]]&amp;"|"&amp;MitarbeiterFTE[[#This Row],[Monat]]&amp;"|"&amp;MitarbeiterFTE[[#This Row],[Jahr]], IF(_xlpm.var="|||","input missing",_xlpm.var))</f>
        <v>input missing</v>
      </c>
      <c r="AB1170" s="15" t="e">
        <f>_xlfn.LET(
_xlpm.start,DATE(MitarbeiterFTE[[#This Row],[Jahr]],MitarbeiterFTE[[#This Row],[Monat]],1),
_xlpm.end,EOMONTH(_xlpm.start,0),
NETWORKDAYS(_xlpm.start,_xlpm.end))</f>
        <v>#NUM!</v>
      </c>
      <c r="AC1170" s="318" t="e">
        <f>MitarbeiterFTE[[#This Row],[BWD]]-MitarbeiterFTE[[#This Row],[Sum Abwesend]]</f>
        <v>#NUM!</v>
      </c>
      <c r="AD1170" s="318">
        <f>SUMIFS(MitarbeiterFTE[BWD],MitarbeiterFTE[Jahr],MitarbeiterFTE[[#This Row],[Jahr]],MitarbeiterFTE[Name],MitarbeiterFTE[[#This Row],[Name]])</f>
        <v>0</v>
      </c>
      <c r="AE1170" s="318">
        <f>SUMIFS(MitarbeiterFTE[NWD],MitarbeiterFTE[Jahr],MitarbeiterFTE[[#This Row],[Jahr]],MitarbeiterFTE[Name],MitarbeiterFTE[[#This Row],[Name]])</f>
        <v>0</v>
      </c>
      <c r="AF1170" s="15" t="str">
        <f>IF(MitarbeiterFTE[[#This Row],[HS]]="ja",2,IF(MitarbeiterFTE[[#This Row],[Tech]]="ja",1,IF(MitarbeiterFTE[[#This Row],[Sonst]]="ja",0,"input missing")))</f>
        <v>input missing</v>
      </c>
      <c r="AG1170" s="130"/>
      <c r="AH1170" s="117"/>
      <c r="AI1170" s="408"/>
      <c r="AJ1170" s="202"/>
      <c r="AK1170" s="412"/>
      <c r="AL1170" s="15" cm="1">
        <f t="array" ref="AL11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0" s="15" t="str">
        <f>IF(Table6[[#This Row],[FT/WE]]=2,"",Table6[[#This Row],[Name]]&amp;Table6[[#This Row],[Tag]])</f>
        <v/>
      </c>
      <c r="AN1170" s="117"/>
      <c r="AP1170" s="14" t="str">
        <f t="shared" si="38"/>
        <v/>
      </c>
      <c r="AQ1170" s="14" t="str">
        <f t="shared" si="39"/>
        <v/>
      </c>
    </row>
    <row r="1171" spans="1:43" ht="14.5">
      <c r="A1171" s="117"/>
      <c r="B1171" s="201"/>
      <c r="C1171" s="209"/>
      <c r="D1171" s="210"/>
      <c r="E1171" s="131"/>
      <c r="F1171" s="132"/>
      <c r="G1171" s="131"/>
      <c r="H1171" s="117"/>
      <c r="I1171" s="201"/>
      <c r="J1171" s="201"/>
      <c r="K1171" s="202"/>
      <c r="L1171" s="202"/>
      <c r="M1171" s="202"/>
      <c r="N1171" s="201"/>
      <c r="O1171" s="201"/>
      <c r="P1171" s="202"/>
      <c r="Q1171" s="202"/>
      <c r="R1171" s="207"/>
      <c r="S1171" s="204" t="e">
        <f>_xlfn.LET(
_xlpm.ausLJ,_xlfn.XLOOKUP(MitarbeiterFTE[[#This Row],[Name]]&amp;"|"&amp;MitarbeiterFTE[[#This Row],[Jahr]]&amp;"|"&amp;MitarbeiterFTE[[#This Row],[Monat]],#REF!,#REF!,"not found",0,1),
IF(_xlpm.ausLJ="not found","input missing",_xlpm.ausLJ))</f>
        <v>#REF!</v>
      </c>
      <c r="T1171" s="204" t="e">
        <f>_xlfn.LET(
_xlpm.ausLJ,_xlfn.XLOOKUP(MitarbeiterFTE[[#This Row],[Name]]&amp;"|"&amp;MitarbeiterFTE[[#This Row],[Jahr]]&amp;"|"&amp;MitarbeiterFTE[[#This Row],[Monat]],#REF!,#REF!,"not found",0,1),
IF(_xlpm.ausLJ="not found","input missing",_xlpm.ausLJ))</f>
        <v>#REF!</v>
      </c>
      <c r="U1171" s="205"/>
      <c r="V1171" s="40" t="str" cm="1">
        <f t="array" ref="V11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1" s="15" t="str">
        <f>_xlfn.LET(_xlpm.var,MitarbeiterFTE[[#This Row],[Name]]&amp;"|"&amp;MitarbeiterFTE[[#This Row],[Vorhaben]]&amp;"|"&amp;MitarbeiterFTE[[#This Row],[Monat]]&amp;"|"&amp;MitarbeiterFTE[[#This Row],[Jahr]], IF(_xlpm.var="|||","input missing",_xlpm.var))</f>
        <v>input missing</v>
      </c>
      <c r="AB1171" s="15" t="e">
        <f>_xlfn.LET(
_xlpm.start,DATE(MitarbeiterFTE[[#This Row],[Jahr]],MitarbeiterFTE[[#This Row],[Monat]],1),
_xlpm.end,EOMONTH(_xlpm.start,0),
NETWORKDAYS(_xlpm.start,_xlpm.end))</f>
        <v>#NUM!</v>
      </c>
      <c r="AC1171" s="318" t="e">
        <f>MitarbeiterFTE[[#This Row],[BWD]]-MitarbeiterFTE[[#This Row],[Sum Abwesend]]</f>
        <v>#NUM!</v>
      </c>
      <c r="AD1171" s="318">
        <f>SUMIFS(MitarbeiterFTE[BWD],MitarbeiterFTE[Jahr],MitarbeiterFTE[[#This Row],[Jahr]],MitarbeiterFTE[Name],MitarbeiterFTE[[#This Row],[Name]])</f>
        <v>0</v>
      </c>
      <c r="AE1171" s="318">
        <f>SUMIFS(MitarbeiterFTE[NWD],MitarbeiterFTE[Jahr],MitarbeiterFTE[[#This Row],[Jahr]],MitarbeiterFTE[Name],MitarbeiterFTE[[#This Row],[Name]])</f>
        <v>0</v>
      </c>
      <c r="AF1171" s="15" t="str">
        <f>IF(MitarbeiterFTE[[#This Row],[HS]]="ja",2,IF(MitarbeiterFTE[[#This Row],[Tech]]="ja",1,IF(MitarbeiterFTE[[#This Row],[Sonst]]="ja",0,"input missing")))</f>
        <v>input missing</v>
      </c>
      <c r="AG1171" s="130"/>
      <c r="AH1171" s="117"/>
      <c r="AI1171" s="408"/>
      <c r="AJ1171" s="202"/>
      <c r="AK1171" s="412"/>
      <c r="AL1171" s="15" cm="1">
        <f t="array" ref="AL11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1" s="15" t="str">
        <f>IF(Table6[[#This Row],[FT/WE]]=2,"",Table6[[#This Row],[Name]]&amp;Table6[[#This Row],[Tag]])</f>
        <v/>
      </c>
      <c r="AN1171" s="117"/>
      <c r="AP1171" s="14" t="str">
        <f t="shared" si="38"/>
        <v/>
      </c>
      <c r="AQ1171" s="14" t="str">
        <f t="shared" si="39"/>
        <v/>
      </c>
    </row>
    <row r="1172" spans="1:43" ht="14.5">
      <c r="A1172" s="117"/>
      <c r="B1172" s="201"/>
      <c r="C1172" s="209"/>
      <c r="D1172" s="210"/>
      <c r="E1172" s="131"/>
      <c r="F1172" s="132"/>
      <c r="G1172" s="131"/>
      <c r="H1172" s="117"/>
      <c r="I1172" s="201"/>
      <c r="J1172" s="201"/>
      <c r="K1172" s="202"/>
      <c r="L1172" s="202"/>
      <c r="M1172" s="202"/>
      <c r="N1172" s="201"/>
      <c r="O1172" s="201"/>
      <c r="P1172" s="202"/>
      <c r="Q1172" s="202"/>
      <c r="R1172" s="207"/>
      <c r="S1172" s="204" t="e">
        <f>_xlfn.LET(
_xlpm.ausLJ,_xlfn.XLOOKUP(MitarbeiterFTE[[#This Row],[Name]]&amp;"|"&amp;MitarbeiterFTE[[#This Row],[Jahr]]&amp;"|"&amp;MitarbeiterFTE[[#This Row],[Monat]],#REF!,#REF!,"not found",0,1),
IF(_xlpm.ausLJ="not found","input missing",_xlpm.ausLJ))</f>
        <v>#REF!</v>
      </c>
      <c r="T1172" s="204" t="e">
        <f>_xlfn.LET(
_xlpm.ausLJ,_xlfn.XLOOKUP(MitarbeiterFTE[[#This Row],[Name]]&amp;"|"&amp;MitarbeiterFTE[[#This Row],[Jahr]]&amp;"|"&amp;MitarbeiterFTE[[#This Row],[Monat]],#REF!,#REF!,"not found",0,1),
IF(_xlpm.ausLJ="not found","input missing",_xlpm.ausLJ))</f>
        <v>#REF!</v>
      </c>
      <c r="U1172" s="205"/>
      <c r="V1172" s="40" t="str" cm="1">
        <f t="array" ref="V11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2" s="15" t="str">
        <f>_xlfn.LET(_xlpm.var,MitarbeiterFTE[[#This Row],[Name]]&amp;"|"&amp;MitarbeiterFTE[[#This Row],[Vorhaben]]&amp;"|"&amp;MitarbeiterFTE[[#This Row],[Monat]]&amp;"|"&amp;MitarbeiterFTE[[#This Row],[Jahr]], IF(_xlpm.var="|||","input missing",_xlpm.var))</f>
        <v>input missing</v>
      </c>
      <c r="AB1172" s="15" t="e">
        <f>_xlfn.LET(
_xlpm.start,DATE(MitarbeiterFTE[[#This Row],[Jahr]],MitarbeiterFTE[[#This Row],[Monat]],1),
_xlpm.end,EOMONTH(_xlpm.start,0),
NETWORKDAYS(_xlpm.start,_xlpm.end))</f>
        <v>#NUM!</v>
      </c>
      <c r="AC1172" s="318" t="e">
        <f>MitarbeiterFTE[[#This Row],[BWD]]-MitarbeiterFTE[[#This Row],[Sum Abwesend]]</f>
        <v>#NUM!</v>
      </c>
      <c r="AD1172" s="318">
        <f>SUMIFS(MitarbeiterFTE[BWD],MitarbeiterFTE[Jahr],MitarbeiterFTE[[#This Row],[Jahr]],MitarbeiterFTE[Name],MitarbeiterFTE[[#This Row],[Name]])</f>
        <v>0</v>
      </c>
      <c r="AE1172" s="318">
        <f>SUMIFS(MitarbeiterFTE[NWD],MitarbeiterFTE[Jahr],MitarbeiterFTE[[#This Row],[Jahr]],MitarbeiterFTE[Name],MitarbeiterFTE[[#This Row],[Name]])</f>
        <v>0</v>
      </c>
      <c r="AF1172" s="15" t="str">
        <f>IF(MitarbeiterFTE[[#This Row],[HS]]="ja",2,IF(MitarbeiterFTE[[#This Row],[Tech]]="ja",1,IF(MitarbeiterFTE[[#This Row],[Sonst]]="ja",0,"input missing")))</f>
        <v>input missing</v>
      </c>
      <c r="AG1172" s="130"/>
      <c r="AH1172" s="117"/>
      <c r="AI1172" s="408"/>
      <c r="AJ1172" s="202"/>
      <c r="AK1172" s="412"/>
      <c r="AL1172" s="15" cm="1">
        <f t="array" ref="AL11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2" s="15" t="str">
        <f>IF(Table6[[#This Row],[FT/WE]]=2,"",Table6[[#This Row],[Name]]&amp;Table6[[#This Row],[Tag]])</f>
        <v/>
      </c>
      <c r="AN1172" s="117"/>
      <c r="AP1172" s="14" t="str">
        <f t="shared" si="38"/>
        <v/>
      </c>
      <c r="AQ1172" s="14" t="str">
        <f t="shared" si="39"/>
        <v/>
      </c>
    </row>
    <row r="1173" spans="1:43" ht="14.5">
      <c r="A1173" s="117"/>
      <c r="B1173" s="201"/>
      <c r="C1173" s="209"/>
      <c r="D1173" s="210"/>
      <c r="E1173" s="131"/>
      <c r="F1173" s="132"/>
      <c r="G1173" s="131"/>
      <c r="H1173" s="117"/>
      <c r="I1173" s="201"/>
      <c r="J1173" s="201"/>
      <c r="K1173" s="202"/>
      <c r="L1173" s="202"/>
      <c r="M1173" s="202"/>
      <c r="N1173" s="201"/>
      <c r="O1173" s="201"/>
      <c r="P1173" s="202"/>
      <c r="Q1173" s="202"/>
      <c r="R1173" s="207"/>
      <c r="S1173" s="204" t="e">
        <f>_xlfn.LET(
_xlpm.ausLJ,_xlfn.XLOOKUP(MitarbeiterFTE[[#This Row],[Name]]&amp;"|"&amp;MitarbeiterFTE[[#This Row],[Jahr]]&amp;"|"&amp;MitarbeiterFTE[[#This Row],[Monat]],#REF!,#REF!,"not found",0,1),
IF(_xlpm.ausLJ="not found","input missing",_xlpm.ausLJ))</f>
        <v>#REF!</v>
      </c>
      <c r="T1173" s="204" t="e">
        <f>_xlfn.LET(
_xlpm.ausLJ,_xlfn.XLOOKUP(MitarbeiterFTE[[#This Row],[Name]]&amp;"|"&amp;MitarbeiterFTE[[#This Row],[Jahr]]&amp;"|"&amp;MitarbeiterFTE[[#This Row],[Monat]],#REF!,#REF!,"not found",0,1),
IF(_xlpm.ausLJ="not found","input missing",_xlpm.ausLJ))</f>
        <v>#REF!</v>
      </c>
      <c r="U1173" s="205"/>
      <c r="V1173" s="40" t="str" cm="1">
        <f t="array" ref="V11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3" s="15" t="str">
        <f>_xlfn.LET(_xlpm.var,MitarbeiterFTE[[#This Row],[Name]]&amp;"|"&amp;MitarbeiterFTE[[#This Row],[Vorhaben]]&amp;"|"&amp;MitarbeiterFTE[[#This Row],[Monat]]&amp;"|"&amp;MitarbeiterFTE[[#This Row],[Jahr]], IF(_xlpm.var="|||","input missing",_xlpm.var))</f>
        <v>input missing</v>
      </c>
      <c r="AB1173" s="15" t="e">
        <f>_xlfn.LET(
_xlpm.start,DATE(MitarbeiterFTE[[#This Row],[Jahr]],MitarbeiterFTE[[#This Row],[Monat]],1),
_xlpm.end,EOMONTH(_xlpm.start,0),
NETWORKDAYS(_xlpm.start,_xlpm.end))</f>
        <v>#NUM!</v>
      </c>
      <c r="AC1173" s="318" t="e">
        <f>MitarbeiterFTE[[#This Row],[BWD]]-MitarbeiterFTE[[#This Row],[Sum Abwesend]]</f>
        <v>#NUM!</v>
      </c>
      <c r="AD1173" s="318">
        <f>SUMIFS(MitarbeiterFTE[BWD],MitarbeiterFTE[Jahr],MitarbeiterFTE[[#This Row],[Jahr]],MitarbeiterFTE[Name],MitarbeiterFTE[[#This Row],[Name]])</f>
        <v>0</v>
      </c>
      <c r="AE1173" s="318">
        <f>SUMIFS(MitarbeiterFTE[NWD],MitarbeiterFTE[Jahr],MitarbeiterFTE[[#This Row],[Jahr]],MitarbeiterFTE[Name],MitarbeiterFTE[[#This Row],[Name]])</f>
        <v>0</v>
      </c>
      <c r="AF1173" s="15" t="str">
        <f>IF(MitarbeiterFTE[[#This Row],[HS]]="ja",2,IF(MitarbeiterFTE[[#This Row],[Tech]]="ja",1,IF(MitarbeiterFTE[[#This Row],[Sonst]]="ja",0,"input missing")))</f>
        <v>input missing</v>
      </c>
      <c r="AG1173" s="130"/>
      <c r="AH1173" s="117"/>
      <c r="AI1173" s="408"/>
      <c r="AJ1173" s="202"/>
      <c r="AK1173" s="412"/>
      <c r="AL1173" s="15" cm="1">
        <f t="array" ref="AL11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3" s="15" t="str">
        <f>IF(Table6[[#This Row],[FT/WE]]=2,"",Table6[[#This Row],[Name]]&amp;Table6[[#This Row],[Tag]])</f>
        <v/>
      </c>
      <c r="AN1173" s="117"/>
      <c r="AP1173" s="14" t="str">
        <f t="shared" si="38"/>
        <v/>
      </c>
      <c r="AQ1173" s="14" t="str">
        <f t="shared" si="39"/>
        <v/>
      </c>
    </row>
    <row r="1174" spans="1:43" ht="14.5">
      <c r="A1174" s="117"/>
      <c r="B1174" s="201"/>
      <c r="C1174" s="209"/>
      <c r="D1174" s="210"/>
      <c r="E1174" s="131"/>
      <c r="F1174" s="132"/>
      <c r="G1174" s="131"/>
      <c r="H1174" s="117"/>
      <c r="I1174" s="201"/>
      <c r="J1174" s="201"/>
      <c r="K1174" s="202"/>
      <c r="L1174" s="202"/>
      <c r="M1174" s="202"/>
      <c r="N1174" s="201"/>
      <c r="O1174" s="201"/>
      <c r="P1174" s="202"/>
      <c r="Q1174" s="202"/>
      <c r="R1174" s="207"/>
      <c r="S1174" s="204" t="e">
        <f>_xlfn.LET(
_xlpm.ausLJ,_xlfn.XLOOKUP(MitarbeiterFTE[[#This Row],[Name]]&amp;"|"&amp;MitarbeiterFTE[[#This Row],[Jahr]]&amp;"|"&amp;MitarbeiterFTE[[#This Row],[Monat]],#REF!,#REF!,"not found",0,1),
IF(_xlpm.ausLJ="not found","input missing",_xlpm.ausLJ))</f>
        <v>#REF!</v>
      </c>
      <c r="T1174" s="204" t="e">
        <f>_xlfn.LET(
_xlpm.ausLJ,_xlfn.XLOOKUP(MitarbeiterFTE[[#This Row],[Name]]&amp;"|"&amp;MitarbeiterFTE[[#This Row],[Jahr]]&amp;"|"&amp;MitarbeiterFTE[[#This Row],[Monat]],#REF!,#REF!,"not found",0,1),
IF(_xlpm.ausLJ="not found","input missing",_xlpm.ausLJ))</f>
        <v>#REF!</v>
      </c>
      <c r="U1174" s="205"/>
      <c r="V1174" s="40" t="str" cm="1">
        <f t="array" ref="V11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4" s="15" t="str">
        <f>_xlfn.LET(_xlpm.var,MitarbeiterFTE[[#This Row],[Name]]&amp;"|"&amp;MitarbeiterFTE[[#This Row],[Vorhaben]]&amp;"|"&amp;MitarbeiterFTE[[#This Row],[Monat]]&amp;"|"&amp;MitarbeiterFTE[[#This Row],[Jahr]], IF(_xlpm.var="|||","input missing",_xlpm.var))</f>
        <v>input missing</v>
      </c>
      <c r="AB1174" s="15" t="e">
        <f>_xlfn.LET(
_xlpm.start,DATE(MitarbeiterFTE[[#This Row],[Jahr]],MitarbeiterFTE[[#This Row],[Monat]],1),
_xlpm.end,EOMONTH(_xlpm.start,0),
NETWORKDAYS(_xlpm.start,_xlpm.end))</f>
        <v>#NUM!</v>
      </c>
      <c r="AC1174" s="318" t="e">
        <f>MitarbeiterFTE[[#This Row],[BWD]]-MitarbeiterFTE[[#This Row],[Sum Abwesend]]</f>
        <v>#NUM!</v>
      </c>
      <c r="AD1174" s="318">
        <f>SUMIFS(MitarbeiterFTE[BWD],MitarbeiterFTE[Jahr],MitarbeiterFTE[[#This Row],[Jahr]],MitarbeiterFTE[Name],MitarbeiterFTE[[#This Row],[Name]])</f>
        <v>0</v>
      </c>
      <c r="AE1174" s="318">
        <f>SUMIFS(MitarbeiterFTE[NWD],MitarbeiterFTE[Jahr],MitarbeiterFTE[[#This Row],[Jahr]],MitarbeiterFTE[Name],MitarbeiterFTE[[#This Row],[Name]])</f>
        <v>0</v>
      </c>
      <c r="AF1174" s="15" t="str">
        <f>IF(MitarbeiterFTE[[#This Row],[HS]]="ja",2,IF(MitarbeiterFTE[[#This Row],[Tech]]="ja",1,IF(MitarbeiterFTE[[#This Row],[Sonst]]="ja",0,"input missing")))</f>
        <v>input missing</v>
      </c>
      <c r="AG1174" s="130"/>
      <c r="AH1174" s="117"/>
      <c r="AI1174" s="408"/>
      <c r="AJ1174" s="202"/>
      <c r="AK1174" s="412"/>
      <c r="AL1174" s="15" cm="1">
        <f t="array" ref="AL11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4" s="15" t="str">
        <f>IF(Table6[[#This Row],[FT/WE]]=2,"",Table6[[#This Row],[Name]]&amp;Table6[[#This Row],[Tag]])</f>
        <v/>
      </c>
      <c r="AN1174" s="117"/>
      <c r="AP1174" s="14" t="str">
        <f t="shared" si="38"/>
        <v/>
      </c>
      <c r="AQ1174" s="14" t="str">
        <f t="shared" si="39"/>
        <v/>
      </c>
    </row>
    <row r="1175" spans="1:43" ht="14.5">
      <c r="A1175" s="117"/>
      <c r="B1175" s="201"/>
      <c r="C1175" s="209"/>
      <c r="D1175" s="210"/>
      <c r="E1175" s="131"/>
      <c r="F1175" s="132"/>
      <c r="G1175" s="131"/>
      <c r="H1175" s="117"/>
      <c r="I1175" s="201"/>
      <c r="J1175" s="201"/>
      <c r="K1175" s="202"/>
      <c r="L1175" s="202"/>
      <c r="M1175" s="202"/>
      <c r="N1175" s="201"/>
      <c r="O1175" s="201"/>
      <c r="P1175" s="202"/>
      <c r="Q1175" s="202"/>
      <c r="R1175" s="207"/>
      <c r="S1175" s="204" t="e">
        <f>_xlfn.LET(
_xlpm.ausLJ,_xlfn.XLOOKUP(MitarbeiterFTE[[#This Row],[Name]]&amp;"|"&amp;MitarbeiterFTE[[#This Row],[Jahr]]&amp;"|"&amp;MitarbeiterFTE[[#This Row],[Monat]],#REF!,#REF!,"not found",0,1),
IF(_xlpm.ausLJ="not found","input missing",_xlpm.ausLJ))</f>
        <v>#REF!</v>
      </c>
      <c r="T1175" s="204" t="e">
        <f>_xlfn.LET(
_xlpm.ausLJ,_xlfn.XLOOKUP(MitarbeiterFTE[[#This Row],[Name]]&amp;"|"&amp;MitarbeiterFTE[[#This Row],[Jahr]]&amp;"|"&amp;MitarbeiterFTE[[#This Row],[Monat]],#REF!,#REF!,"not found",0,1),
IF(_xlpm.ausLJ="not found","input missing",_xlpm.ausLJ))</f>
        <v>#REF!</v>
      </c>
      <c r="U1175" s="205"/>
      <c r="V1175" s="40" t="str" cm="1">
        <f t="array" ref="V11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5" s="15" t="str">
        <f>_xlfn.LET(_xlpm.var,MitarbeiterFTE[[#This Row],[Name]]&amp;"|"&amp;MitarbeiterFTE[[#This Row],[Vorhaben]]&amp;"|"&amp;MitarbeiterFTE[[#This Row],[Monat]]&amp;"|"&amp;MitarbeiterFTE[[#This Row],[Jahr]], IF(_xlpm.var="|||","input missing",_xlpm.var))</f>
        <v>input missing</v>
      </c>
      <c r="AB1175" s="15" t="e">
        <f>_xlfn.LET(
_xlpm.start,DATE(MitarbeiterFTE[[#This Row],[Jahr]],MitarbeiterFTE[[#This Row],[Monat]],1),
_xlpm.end,EOMONTH(_xlpm.start,0),
NETWORKDAYS(_xlpm.start,_xlpm.end))</f>
        <v>#NUM!</v>
      </c>
      <c r="AC1175" s="318" t="e">
        <f>MitarbeiterFTE[[#This Row],[BWD]]-MitarbeiterFTE[[#This Row],[Sum Abwesend]]</f>
        <v>#NUM!</v>
      </c>
      <c r="AD1175" s="318">
        <f>SUMIFS(MitarbeiterFTE[BWD],MitarbeiterFTE[Jahr],MitarbeiterFTE[[#This Row],[Jahr]],MitarbeiterFTE[Name],MitarbeiterFTE[[#This Row],[Name]])</f>
        <v>0</v>
      </c>
      <c r="AE1175" s="318">
        <f>SUMIFS(MitarbeiterFTE[NWD],MitarbeiterFTE[Jahr],MitarbeiterFTE[[#This Row],[Jahr]],MitarbeiterFTE[Name],MitarbeiterFTE[[#This Row],[Name]])</f>
        <v>0</v>
      </c>
      <c r="AF1175" s="15" t="str">
        <f>IF(MitarbeiterFTE[[#This Row],[HS]]="ja",2,IF(MitarbeiterFTE[[#This Row],[Tech]]="ja",1,IF(MitarbeiterFTE[[#This Row],[Sonst]]="ja",0,"input missing")))</f>
        <v>input missing</v>
      </c>
      <c r="AG1175" s="130"/>
      <c r="AH1175" s="117"/>
      <c r="AI1175" s="408"/>
      <c r="AJ1175" s="202"/>
      <c r="AK1175" s="412"/>
      <c r="AL1175" s="15" cm="1">
        <f t="array" ref="AL11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5" s="15" t="str">
        <f>IF(Table6[[#This Row],[FT/WE]]=2,"",Table6[[#This Row],[Name]]&amp;Table6[[#This Row],[Tag]])</f>
        <v/>
      </c>
      <c r="AN1175" s="117"/>
      <c r="AP1175" s="14" t="str">
        <f t="shared" si="38"/>
        <v/>
      </c>
      <c r="AQ1175" s="14" t="str">
        <f t="shared" si="39"/>
        <v/>
      </c>
    </row>
    <row r="1176" spans="1:43" ht="14.5">
      <c r="A1176" s="117"/>
      <c r="B1176" s="201"/>
      <c r="C1176" s="209"/>
      <c r="D1176" s="210"/>
      <c r="E1176" s="131"/>
      <c r="F1176" s="132"/>
      <c r="G1176" s="131"/>
      <c r="H1176" s="117"/>
      <c r="I1176" s="201"/>
      <c r="J1176" s="201"/>
      <c r="K1176" s="202"/>
      <c r="L1176" s="202"/>
      <c r="M1176" s="202"/>
      <c r="N1176" s="201"/>
      <c r="O1176" s="201"/>
      <c r="P1176" s="202"/>
      <c r="Q1176" s="202"/>
      <c r="R1176" s="207"/>
      <c r="S1176" s="204" t="e">
        <f>_xlfn.LET(
_xlpm.ausLJ,_xlfn.XLOOKUP(MitarbeiterFTE[[#This Row],[Name]]&amp;"|"&amp;MitarbeiterFTE[[#This Row],[Jahr]]&amp;"|"&amp;MitarbeiterFTE[[#This Row],[Monat]],#REF!,#REF!,"not found",0,1),
IF(_xlpm.ausLJ="not found","input missing",_xlpm.ausLJ))</f>
        <v>#REF!</v>
      </c>
      <c r="T1176" s="204" t="e">
        <f>_xlfn.LET(
_xlpm.ausLJ,_xlfn.XLOOKUP(MitarbeiterFTE[[#This Row],[Name]]&amp;"|"&amp;MitarbeiterFTE[[#This Row],[Jahr]]&amp;"|"&amp;MitarbeiterFTE[[#This Row],[Monat]],#REF!,#REF!,"not found",0,1),
IF(_xlpm.ausLJ="not found","input missing",_xlpm.ausLJ))</f>
        <v>#REF!</v>
      </c>
      <c r="U1176" s="205"/>
      <c r="V1176" s="40" t="str" cm="1">
        <f t="array" ref="V11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6" s="15" t="str">
        <f>_xlfn.LET(_xlpm.var,MitarbeiterFTE[[#This Row],[Name]]&amp;"|"&amp;MitarbeiterFTE[[#This Row],[Vorhaben]]&amp;"|"&amp;MitarbeiterFTE[[#This Row],[Monat]]&amp;"|"&amp;MitarbeiterFTE[[#This Row],[Jahr]], IF(_xlpm.var="|||","input missing",_xlpm.var))</f>
        <v>input missing</v>
      </c>
      <c r="AB1176" s="15" t="e">
        <f>_xlfn.LET(
_xlpm.start,DATE(MitarbeiterFTE[[#This Row],[Jahr]],MitarbeiterFTE[[#This Row],[Monat]],1),
_xlpm.end,EOMONTH(_xlpm.start,0),
NETWORKDAYS(_xlpm.start,_xlpm.end))</f>
        <v>#NUM!</v>
      </c>
      <c r="AC1176" s="318" t="e">
        <f>MitarbeiterFTE[[#This Row],[BWD]]-MitarbeiterFTE[[#This Row],[Sum Abwesend]]</f>
        <v>#NUM!</v>
      </c>
      <c r="AD1176" s="318">
        <f>SUMIFS(MitarbeiterFTE[BWD],MitarbeiterFTE[Jahr],MitarbeiterFTE[[#This Row],[Jahr]],MitarbeiterFTE[Name],MitarbeiterFTE[[#This Row],[Name]])</f>
        <v>0</v>
      </c>
      <c r="AE1176" s="318">
        <f>SUMIFS(MitarbeiterFTE[NWD],MitarbeiterFTE[Jahr],MitarbeiterFTE[[#This Row],[Jahr]],MitarbeiterFTE[Name],MitarbeiterFTE[[#This Row],[Name]])</f>
        <v>0</v>
      </c>
      <c r="AF1176" s="15" t="str">
        <f>IF(MitarbeiterFTE[[#This Row],[HS]]="ja",2,IF(MitarbeiterFTE[[#This Row],[Tech]]="ja",1,IF(MitarbeiterFTE[[#This Row],[Sonst]]="ja",0,"input missing")))</f>
        <v>input missing</v>
      </c>
      <c r="AG1176" s="130"/>
      <c r="AH1176" s="117"/>
      <c r="AI1176" s="408"/>
      <c r="AJ1176" s="202"/>
      <c r="AK1176" s="412"/>
      <c r="AL1176" s="15" cm="1">
        <f t="array" ref="AL11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6" s="15" t="str">
        <f>IF(Table6[[#This Row],[FT/WE]]=2,"",Table6[[#This Row],[Name]]&amp;Table6[[#This Row],[Tag]])</f>
        <v/>
      </c>
      <c r="AN1176" s="117"/>
      <c r="AP1176" s="14" t="str">
        <f t="shared" si="38"/>
        <v/>
      </c>
      <c r="AQ1176" s="14" t="str">
        <f t="shared" si="39"/>
        <v/>
      </c>
    </row>
    <row r="1177" spans="1:43" ht="14.5">
      <c r="A1177" s="117"/>
      <c r="B1177" s="201"/>
      <c r="C1177" s="209"/>
      <c r="D1177" s="210"/>
      <c r="E1177" s="131"/>
      <c r="F1177" s="132"/>
      <c r="G1177" s="131"/>
      <c r="H1177" s="117"/>
      <c r="I1177" s="201"/>
      <c r="J1177" s="201"/>
      <c r="K1177" s="202"/>
      <c r="L1177" s="202"/>
      <c r="M1177" s="202"/>
      <c r="N1177" s="201"/>
      <c r="O1177" s="201"/>
      <c r="P1177" s="202"/>
      <c r="Q1177" s="202"/>
      <c r="R1177" s="207"/>
      <c r="S1177" s="204" t="e">
        <f>_xlfn.LET(
_xlpm.ausLJ,_xlfn.XLOOKUP(MitarbeiterFTE[[#This Row],[Name]]&amp;"|"&amp;MitarbeiterFTE[[#This Row],[Jahr]]&amp;"|"&amp;MitarbeiterFTE[[#This Row],[Monat]],#REF!,#REF!,"not found",0,1),
IF(_xlpm.ausLJ="not found","input missing",_xlpm.ausLJ))</f>
        <v>#REF!</v>
      </c>
      <c r="T1177" s="204" t="e">
        <f>_xlfn.LET(
_xlpm.ausLJ,_xlfn.XLOOKUP(MitarbeiterFTE[[#This Row],[Name]]&amp;"|"&amp;MitarbeiterFTE[[#This Row],[Jahr]]&amp;"|"&amp;MitarbeiterFTE[[#This Row],[Monat]],#REF!,#REF!,"not found",0,1),
IF(_xlpm.ausLJ="not found","input missing",_xlpm.ausLJ))</f>
        <v>#REF!</v>
      </c>
      <c r="U1177" s="205"/>
      <c r="V1177" s="40" t="str" cm="1">
        <f t="array" ref="V11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7" s="15" t="str">
        <f>_xlfn.LET(_xlpm.var,MitarbeiterFTE[[#This Row],[Name]]&amp;"|"&amp;MitarbeiterFTE[[#This Row],[Vorhaben]]&amp;"|"&amp;MitarbeiterFTE[[#This Row],[Monat]]&amp;"|"&amp;MitarbeiterFTE[[#This Row],[Jahr]], IF(_xlpm.var="|||","input missing",_xlpm.var))</f>
        <v>input missing</v>
      </c>
      <c r="AB1177" s="15" t="e">
        <f>_xlfn.LET(
_xlpm.start,DATE(MitarbeiterFTE[[#This Row],[Jahr]],MitarbeiterFTE[[#This Row],[Monat]],1),
_xlpm.end,EOMONTH(_xlpm.start,0),
NETWORKDAYS(_xlpm.start,_xlpm.end))</f>
        <v>#NUM!</v>
      </c>
      <c r="AC1177" s="318" t="e">
        <f>MitarbeiterFTE[[#This Row],[BWD]]-MitarbeiterFTE[[#This Row],[Sum Abwesend]]</f>
        <v>#NUM!</v>
      </c>
      <c r="AD1177" s="318">
        <f>SUMIFS(MitarbeiterFTE[BWD],MitarbeiterFTE[Jahr],MitarbeiterFTE[[#This Row],[Jahr]],MitarbeiterFTE[Name],MitarbeiterFTE[[#This Row],[Name]])</f>
        <v>0</v>
      </c>
      <c r="AE1177" s="318">
        <f>SUMIFS(MitarbeiterFTE[NWD],MitarbeiterFTE[Jahr],MitarbeiterFTE[[#This Row],[Jahr]],MitarbeiterFTE[Name],MitarbeiterFTE[[#This Row],[Name]])</f>
        <v>0</v>
      </c>
      <c r="AF1177" s="15" t="str">
        <f>IF(MitarbeiterFTE[[#This Row],[HS]]="ja",2,IF(MitarbeiterFTE[[#This Row],[Tech]]="ja",1,IF(MitarbeiterFTE[[#This Row],[Sonst]]="ja",0,"input missing")))</f>
        <v>input missing</v>
      </c>
      <c r="AG1177" s="130"/>
      <c r="AH1177" s="117"/>
      <c r="AI1177" s="408"/>
      <c r="AJ1177" s="202"/>
      <c r="AK1177" s="412"/>
      <c r="AL1177" s="15" cm="1">
        <f t="array" ref="AL11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7" s="15" t="str">
        <f>IF(Table6[[#This Row],[FT/WE]]=2,"",Table6[[#This Row],[Name]]&amp;Table6[[#This Row],[Tag]])</f>
        <v/>
      </c>
      <c r="AN1177" s="117"/>
      <c r="AP1177" s="14" t="str">
        <f t="shared" si="38"/>
        <v/>
      </c>
      <c r="AQ1177" s="14" t="str">
        <f t="shared" si="39"/>
        <v/>
      </c>
    </row>
    <row r="1178" spans="1:43" ht="14.5">
      <c r="A1178" s="117"/>
      <c r="B1178" s="201"/>
      <c r="C1178" s="209"/>
      <c r="D1178" s="210"/>
      <c r="E1178" s="131"/>
      <c r="F1178" s="132"/>
      <c r="G1178" s="131"/>
      <c r="H1178" s="117"/>
      <c r="I1178" s="201"/>
      <c r="J1178" s="201"/>
      <c r="K1178" s="202"/>
      <c r="L1178" s="202"/>
      <c r="M1178" s="202"/>
      <c r="N1178" s="201"/>
      <c r="O1178" s="201"/>
      <c r="P1178" s="202"/>
      <c r="Q1178" s="202"/>
      <c r="R1178" s="207"/>
      <c r="S1178" s="204" t="e">
        <f>_xlfn.LET(
_xlpm.ausLJ,_xlfn.XLOOKUP(MitarbeiterFTE[[#This Row],[Name]]&amp;"|"&amp;MitarbeiterFTE[[#This Row],[Jahr]]&amp;"|"&amp;MitarbeiterFTE[[#This Row],[Monat]],#REF!,#REF!,"not found",0,1),
IF(_xlpm.ausLJ="not found","input missing",_xlpm.ausLJ))</f>
        <v>#REF!</v>
      </c>
      <c r="T1178" s="204" t="e">
        <f>_xlfn.LET(
_xlpm.ausLJ,_xlfn.XLOOKUP(MitarbeiterFTE[[#This Row],[Name]]&amp;"|"&amp;MitarbeiterFTE[[#This Row],[Jahr]]&amp;"|"&amp;MitarbeiterFTE[[#This Row],[Monat]],#REF!,#REF!,"not found",0,1),
IF(_xlpm.ausLJ="not found","input missing",_xlpm.ausLJ))</f>
        <v>#REF!</v>
      </c>
      <c r="U1178" s="205"/>
      <c r="V1178" s="40" t="str" cm="1">
        <f t="array" ref="V11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8" s="15" t="str">
        <f>_xlfn.LET(_xlpm.var,MitarbeiterFTE[[#This Row],[Name]]&amp;"|"&amp;MitarbeiterFTE[[#This Row],[Vorhaben]]&amp;"|"&amp;MitarbeiterFTE[[#This Row],[Monat]]&amp;"|"&amp;MitarbeiterFTE[[#This Row],[Jahr]], IF(_xlpm.var="|||","input missing",_xlpm.var))</f>
        <v>input missing</v>
      </c>
      <c r="AB1178" s="15" t="e">
        <f>_xlfn.LET(
_xlpm.start,DATE(MitarbeiterFTE[[#This Row],[Jahr]],MitarbeiterFTE[[#This Row],[Monat]],1),
_xlpm.end,EOMONTH(_xlpm.start,0),
NETWORKDAYS(_xlpm.start,_xlpm.end))</f>
        <v>#NUM!</v>
      </c>
      <c r="AC1178" s="318" t="e">
        <f>MitarbeiterFTE[[#This Row],[BWD]]-MitarbeiterFTE[[#This Row],[Sum Abwesend]]</f>
        <v>#NUM!</v>
      </c>
      <c r="AD1178" s="318">
        <f>SUMIFS(MitarbeiterFTE[BWD],MitarbeiterFTE[Jahr],MitarbeiterFTE[[#This Row],[Jahr]],MitarbeiterFTE[Name],MitarbeiterFTE[[#This Row],[Name]])</f>
        <v>0</v>
      </c>
      <c r="AE1178" s="318">
        <f>SUMIFS(MitarbeiterFTE[NWD],MitarbeiterFTE[Jahr],MitarbeiterFTE[[#This Row],[Jahr]],MitarbeiterFTE[Name],MitarbeiterFTE[[#This Row],[Name]])</f>
        <v>0</v>
      </c>
      <c r="AF1178" s="15" t="str">
        <f>IF(MitarbeiterFTE[[#This Row],[HS]]="ja",2,IF(MitarbeiterFTE[[#This Row],[Tech]]="ja",1,IF(MitarbeiterFTE[[#This Row],[Sonst]]="ja",0,"input missing")))</f>
        <v>input missing</v>
      </c>
      <c r="AG1178" s="130"/>
      <c r="AH1178" s="117"/>
      <c r="AI1178" s="408"/>
      <c r="AJ1178" s="202"/>
      <c r="AK1178" s="412"/>
      <c r="AL1178" s="15" cm="1">
        <f t="array" ref="AL11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8" s="15" t="str">
        <f>IF(Table6[[#This Row],[FT/WE]]=2,"",Table6[[#This Row],[Name]]&amp;Table6[[#This Row],[Tag]])</f>
        <v/>
      </c>
      <c r="AN1178" s="117"/>
      <c r="AP1178" s="14" t="str">
        <f t="shared" si="38"/>
        <v/>
      </c>
      <c r="AQ1178" s="14" t="str">
        <f t="shared" si="39"/>
        <v/>
      </c>
    </row>
    <row r="1179" spans="1:43" ht="14.5">
      <c r="A1179" s="117"/>
      <c r="B1179" s="201"/>
      <c r="C1179" s="209"/>
      <c r="D1179" s="210"/>
      <c r="E1179" s="131"/>
      <c r="F1179" s="132"/>
      <c r="G1179" s="131"/>
      <c r="H1179" s="117"/>
      <c r="I1179" s="201"/>
      <c r="J1179" s="201"/>
      <c r="K1179" s="202"/>
      <c r="L1179" s="202"/>
      <c r="M1179" s="202"/>
      <c r="N1179" s="201"/>
      <c r="O1179" s="201"/>
      <c r="P1179" s="202"/>
      <c r="Q1179" s="202"/>
      <c r="R1179" s="207"/>
      <c r="S1179" s="204" t="e">
        <f>_xlfn.LET(
_xlpm.ausLJ,_xlfn.XLOOKUP(MitarbeiterFTE[[#This Row],[Name]]&amp;"|"&amp;MitarbeiterFTE[[#This Row],[Jahr]]&amp;"|"&amp;MitarbeiterFTE[[#This Row],[Monat]],#REF!,#REF!,"not found",0,1),
IF(_xlpm.ausLJ="not found","input missing",_xlpm.ausLJ))</f>
        <v>#REF!</v>
      </c>
      <c r="T1179" s="204" t="e">
        <f>_xlfn.LET(
_xlpm.ausLJ,_xlfn.XLOOKUP(MitarbeiterFTE[[#This Row],[Name]]&amp;"|"&amp;MitarbeiterFTE[[#This Row],[Jahr]]&amp;"|"&amp;MitarbeiterFTE[[#This Row],[Monat]],#REF!,#REF!,"not found",0,1),
IF(_xlpm.ausLJ="not found","input missing",_xlpm.ausLJ))</f>
        <v>#REF!</v>
      </c>
      <c r="U1179" s="205"/>
      <c r="V1179" s="40" t="str" cm="1">
        <f t="array" ref="V11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79" s="15" t="str">
        <f>_xlfn.LET(_xlpm.var,MitarbeiterFTE[[#This Row],[Name]]&amp;"|"&amp;MitarbeiterFTE[[#This Row],[Vorhaben]]&amp;"|"&amp;MitarbeiterFTE[[#This Row],[Monat]]&amp;"|"&amp;MitarbeiterFTE[[#This Row],[Jahr]], IF(_xlpm.var="|||","input missing",_xlpm.var))</f>
        <v>input missing</v>
      </c>
      <c r="AB1179" s="15" t="e">
        <f>_xlfn.LET(
_xlpm.start,DATE(MitarbeiterFTE[[#This Row],[Jahr]],MitarbeiterFTE[[#This Row],[Monat]],1),
_xlpm.end,EOMONTH(_xlpm.start,0),
NETWORKDAYS(_xlpm.start,_xlpm.end))</f>
        <v>#NUM!</v>
      </c>
      <c r="AC1179" s="318" t="e">
        <f>MitarbeiterFTE[[#This Row],[BWD]]-MitarbeiterFTE[[#This Row],[Sum Abwesend]]</f>
        <v>#NUM!</v>
      </c>
      <c r="AD1179" s="318">
        <f>SUMIFS(MitarbeiterFTE[BWD],MitarbeiterFTE[Jahr],MitarbeiterFTE[[#This Row],[Jahr]],MitarbeiterFTE[Name],MitarbeiterFTE[[#This Row],[Name]])</f>
        <v>0</v>
      </c>
      <c r="AE1179" s="318">
        <f>SUMIFS(MitarbeiterFTE[NWD],MitarbeiterFTE[Jahr],MitarbeiterFTE[[#This Row],[Jahr]],MitarbeiterFTE[Name],MitarbeiterFTE[[#This Row],[Name]])</f>
        <v>0</v>
      </c>
      <c r="AF1179" s="15" t="str">
        <f>IF(MitarbeiterFTE[[#This Row],[HS]]="ja",2,IF(MitarbeiterFTE[[#This Row],[Tech]]="ja",1,IF(MitarbeiterFTE[[#This Row],[Sonst]]="ja",0,"input missing")))</f>
        <v>input missing</v>
      </c>
      <c r="AG1179" s="130"/>
      <c r="AH1179" s="117"/>
      <c r="AI1179" s="408"/>
      <c r="AJ1179" s="202"/>
      <c r="AK1179" s="412"/>
      <c r="AL1179" s="15" cm="1">
        <f t="array" ref="AL11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79" s="15" t="str">
        <f>IF(Table6[[#This Row],[FT/WE]]=2,"",Table6[[#This Row],[Name]]&amp;Table6[[#This Row],[Tag]])</f>
        <v/>
      </c>
      <c r="AN1179" s="117"/>
      <c r="AP1179" s="14" t="str">
        <f t="shared" si="38"/>
        <v/>
      </c>
      <c r="AQ1179" s="14" t="str">
        <f t="shared" si="39"/>
        <v/>
      </c>
    </row>
    <row r="1180" spans="1:43" ht="14.5">
      <c r="A1180" s="117"/>
      <c r="B1180" s="201"/>
      <c r="C1180" s="209"/>
      <c r="D1180" s="210"/>
      <c r="E1180" s="131"/>
      <c r="F1180" s="132"/>
      <c r="G1180" s="131"/>
      <c r="H1180" s="117"/>
      <c r="I1180" s="201"/>
      <c r="J1180" s="201"/>
      <c r="K1180" s="202"/>
      <c r="L1180" s="202"/>
      <c r="M1180" s="202"/>
      <c r="N1180" s="201"/>
      <c r="O1180" s="201"/>
      <c r="P1180" s="202"/>
      <c r="Q1180" s="202"/>
      <c r="R1180" s="207"/>
      <c r="S1180" s="204" t="e">
        <f>_xlfn.LET(
_xlpm.ausLJ,_xlfn.XLOOKUP(MitarbeiterFTE[[#This Row],[Name]]&amp;"|"&amp;MitarbeiterFTE[[#This Row],[Jahr]]&amp;"|"&amp;MitarbeiterFTE[[#This Row],[Monat]],#REF!,#REF!,"not found",0,1),
IF(_xlpm.ausLJ="not found","input missing",_xlpm.ausLJ))</f>
        <v>#REF!</v>
      </c>
      <c r="T1180" s="204" t="e">
        <f>_xlfn.LET(
_xlpm.ausLJ,_xlfn.XLOOKUP(MitarbeiterFTE[[#This Row],[Name]]&amp;"|"&amp;MitarbeiterFTE[[#This Row],[Jahr]]&amp;"|"&amp;MitarbeiterFTE[[#This Row],[Monat]],#REF!,#REF!,"not found",0,1),
IF(_xlpm.ausLJ="not found","input missing",_xlpm.ausLJ))</f>
        <v>#REF!</v>
      </c>
      <c r="U1180" s="205"/>
      <c r="V1180" s="40" t="str" cm="1">
        <f t="array" ref="V11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0" s="15" t="str">
        <f>_xlfn.LET(_xlpm.var,MitarbeiterFTE[[#This Row],[Name]]&amp;"|"&amp;MitarbeiterFTE[[#This Row],[Vorhaben]]&amp;"|"&amp;MitarbeiterFTE[[#This Row],[Monat]]&amp;"|"&amp;MitarbeiterFTE[[#This Row],[Jahr]], IF(_xlpm.var="|||","input missing",_xlpm.var))</f>
        <v>input missing</v>
      </c>
      <c r="AB1180" s="15" t="e">
        <f>_xlfn.LET(
_xlpm.start,DATE(MitarbeiterFTE[[#This Row],[Jahr]],MitarbeiterFTE[[#This Row],[Monat]],1),
_xlpm.end,EOMONTH(_xlpm.start,0),
NETWORKDAYS(_xlpm.start,_xlpm.end))</f>
        <v>#NUM!</v>
      </c>
      <c r="AC1180" s="318" t="e">
        <f>MitarbeiterFTE[[#This Row],[BWD]]-MitarbeiterFTE[[#This Row],[Sum Abwesend]]</f>
        <v>#NUM!</v>
      </c>
      <c r="AD1180" s="318">
        <f>SUMIFS(MitarbeiterFTE[BWD],MitarbeiterFTE[Jahr],MitarbeiterFTE[[#This Row],[Jahr]],MitarbeiterFTE[Name],MitarbeiterFTE[[#This Row],[Name]])</f>
        <v>0</v>
      </c>
      <c r="AE1180" s="318">
        <f>SUMIFS(MitarbeiterFTE[NWD],MitarbeiterFTE[Jahr],MitarbeiterFTE[[#This Row],[Jahr]],MitarbeiterFTE[Name],MitarbeiterFTE[[#This Row],[Name]])</f>
        <v>0</v>
      </c>
      <c r="AF1180" s="15" t="str">
        <f>IF(MitarbeiterFTE[[#This Row],[HS]]="ja",2,IF(MitarbeiterFTE[[#This Row],[Tech]]="ja",1,IF(MitarbeiterFTE[[#This Row],[Sonst]]="ja",0,"input missing")))</f>
        <v>input missing</v>
      </c>
      <c r="AG1180" s="130"/>
      <c r="AH1180" s="117"/>
      <c r="AI1180" s="408"/>
      <c r="AJ1180" s="202"/>
      <c r="AK1180" s="412"/>
      <c r="AL1180" s="15" cm="1">
        <f t="array" ref="AL11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0" s="15" t="str">
        <f>IF(Table6[[#This Row],[FT/WE]]=2,"",Table6[[#This Row],[Name]]&amp;Table6[[#This Row],[Tag]])</f>
        <v/>
      </c>
      <c r="AN1180" s="117"/>
      <c r="AP1180" s="14" t="str">
        <f t="shared" si="38"/>
        <v/>
      </c>
      <c r="AQ1180" s="14" t="str">
        <f t="shared" si="39"/>
        <v/>
      </c>
    </row>
    <row r="1181" spans="1:43" ht="14.5">
      <c r="A1181" s="117"/>
      <c r="B1181" s="201"/>
      <c r="C1181" s="209"/>
      <c r="D1181" s="210"/>
      <c r="E1181" s="131"/>
      <c r="F1181" s="132"/>
      <c r="G1181" s="131"/>
      <c r="H1181" s="117"/>
      <c r="I1181" s="201"/>
      <c r="J1181" s="201"/>
      <c r="K1181" s="202"/>
      <c r="L1181" s="202"/>
      <c r="M1181" s="202"/>
      <c r="N1181" s="201"/>
      <c r="O1181" s="201"/>
      <c r="P1181" s="202"/>
      <c r="Q1181" s="202"/>
      <c r="R1181" s="207"/>
      <c r="S1181" s="204" t="e">
        <f>_xlfn.LET(
_xlpm.ausLJ,_xlfn.XLOOKUP(MitarbeiterFTE[[#This Row],[Name]]&amp;"|"&amp;MitarbeiterFTE[[#This Row],[Jahr]]&amp;"|"&amp;MitarbeiterFTE[[#This Row],[Monat]],#REF!,#REF!,"not found",0,1),
IF(_xlpm.ausLJ="not found","input missing",_xlpm.ausLJ))</f>
        <v>#REF!</v>
      </c>
      <c r="T1181" s="204" t="e">
        <f>_xlfn.LET(
_xlpm.ausLJ,_xlfn.XLOOKUP(MitarbeiterFTE[[#This Row],[Name]]&amp;"|"&amp;MitarbeiterFTE[[#This Row],[Jahr]]&amp;"|"&amp;MitarbeiterFTE[[#This Row],[Monat]],#REF!,#REF!,"not found",0,1),
IF(_xlpm.ausLJ="not found","input missing",_xlpm.ausLJ))</f>
        <v>#REF!</v>
      </c>
      <c r="U1181" s="205"/>
      <c r="V1181" s="40" t="str" cm="1">
        <f t="array" ref="V11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1" s="15" t="str">
        <f>_xlfn.LET(_xlpm.var,MitarbeiterFTE[[#This Row],[Name]]&amp;"|"&amp;MitarbeiterFTE[[#This Row],[Vorhaben]]&amp;"|"&amp;MitarbeiterFTE[[#This Row],[Monat]]&amp;"|"&amp;MitarbeiterFTE[[#This Row],[Jahr]], IF(_xlpm.var="|||","input missing",_xlpm.var))</f>
        <v>input missing</v>
      </c>
      <c r="AB1181" s="15" t="e">
        <f>_xlfn.LET(
_xlpm.start,DATE(MitarbeiterFTE[[#This Row],[Jahr]],MitarbeiterFTE[[#This Row],[Monat]],1),
_xlpm.end,EOMONTH(_xlpm.start,0),
NETWORKDAYS(_xlpm.start,_xlpm.end))</f>
        <v>#NUM!</v>
      </c>
      <c r="AC1181" s="318" t="e">
        <f>MitarbeiterFTE[[#This Row],[BWD]]-MitarbeiterFTE[[#This Row],[Sum Abwesend]]</f>
        <v>#NUM!</v>
      </c>
      <c r="AD1181" s="318">
        <f>SUMIFS(MitarbeiterFTE[BWD],MitarbeiterFTE[Jahr],MitarbeiterFTE[[#This Row],[Jahr]],MitarbeiterFTE[Name],MitarbeiterFTE[[#This Row],[Name]])</f>
        <v>0</v>
      </c>
      <c r="AE1181" s="318">
        <f>SUMIFS(MitarbeiterFTE[NWD],MitarbeiterFTE[Jahr],MitarbeiterFTE[[#This Row],[Jahr]],MitarbeiterFTE[Name],MitarbeiterFTE[[#This Row],[Name]])</f>
        <v>0</v>
      </c>
      <c r="AF1181" s="15" t="str">
        <f>IF(MitarbeiterFTE[[#This Row],[HS]]="ja",2,IF(MitarbeiterFTE[[#This Row],[Tech]]="ja",1,IF(MitarbeiterFTE[[#This Row],[Sonst]]="ja",0,"input missing")))</f>
        <v>input missing</v>
      </c>
      <c r="AG1181" s="130"/>
      <c r="AH1181" s="117"/>
      <c r="AI1181" s="408"/>
      <c r="AJ1181" s="202"/>
      <c r="AK1181" s="412"/>
      <c r="AL1181" s="15" cm="1">
        <f t="array" ref="AL11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1" s="15" t="str">
        <f>IF(Table6[[#This Row],[FT/WE]]=2,"",Table6[[#This Row],[Name]]&amp;Table6[[#This Row],[Tag]])</f>
        <v/>
      </c>
      <c r="AN1181" s="117"/>
      <c r="AP1181" s="14" t="str">
        <f t="shared" si="38"/>
        <v/>
      </c>
      <c r="AQ1181" s="14" t="str">
        <f t="shared" si="39"/>
        <v/>
      </c>
    </row>
    <row r="1182" spans="1:43" ht="14.5">
      <c r="A1182" s="117"/>
      <c r="B1182" s="201"/>
      <c r="C1182" s="209"/>
      <c r="D1182" s="210"/>
      <c r="E1182" s="131"/>
      <c r="F1182" s="132"/>
      <c r="G1182" s="131"/>
      <c r="H1182" s="117"/>
      <c r="I1182" s="201"/>
      <c r="J1182" s="201"/>
      <c r="K1182" s="202"/>
      <c r="L1182" s="202"/>
      <c r="M1182" s="202"/>
      <c r="N1182" s="201"/>
      <c r="O1182" s="201"/>
      <c r="P1182" s="202"/>
      <c r="Q1182" s="202"/>
      <c r="R1182" s="207"/>
      <c r="S1182" s="204" t="e">
        <f>_xlfn.LET(
_xlpm.ausLJ,_xlfn.XLOOKUP(MitarbeiterFTE[[#This Row],[Name]]&amp;"|"&amp;MitarbeiterFTE[[#This Row],[Jahr]]&amp;"|"&amp;MitarbeiterFTE[[#This Row],[Monat]],#REF!,#REF!,"not found",0,1),
IF(_xlpm.ausLJ="not found","input missing",_xlpm.ausLJ))</f>
        <v>#REF!</v>
      </c>
      <c r="T1182" s="204" t="e">
        <f>_xlfn.LET(
_xlpm.ausLJ,_xlfn.XLOOKUP(MitarbeiterFTE[[#This Row],[Name]]&amp;"|"&amp;MitarbeiterFTE[[#This Row],[Jahr]]&amp;"|"&amp;MitarbeiterFTE[[#This Row],[Monat]],#REF!,#REF!,"not found",0,1),
IF(_xlpm.ausLJ="not found","input missing",_xlpm.ausLJ))</f>
        <v>#REF!</v>
      </c>
      <c r="U1182" s="205"/>
      <c r="V1182" s="40" t="str" cm="1">
        <f t="array" ref="V11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2" s="15" t="str">
        <f>_xlfn.LET(_xlpm.var,MitarbeiterFTE[[#This Row],[Name]]&amp;"|"&amp;MitarbeiterFTE[[#This Row],[Vorhaben]]&amp;"|"&amp;MitarbeiterFTE[[#This Row],[Monat]]&amp;"|"&amp;MitarbeiterFTE[[#This Row],[Jahr]], IF(_xlpm.var="|||","input missing",_xlpm.var))</f>
        <v>input missing</v>
      </c>
      <c r="AB1182" s="15" t="e">
        <f>_xlfn.LET(
_xlpm.start,DATE(MitarbeiterFTE[[#This Row],[Jahr]],MitarbeiterFTE[[#This Row],[Monat]],1),
_xlpm.end,EOMONTH(_xlpm.start,0),
NETWORKDAYS(_xlpm.start,_xlpm.end))</f>
        <v>#NUM!</v>
      </c>
      <c r="AC1182" s="318" t="e">
        <f>MitarbeiterFTE[[#This Row],[BWD]]-MitarbeiterFTE[[#This Row],[Sum Abwesend]]</f>
        <v>#NUM!</v>
      </c>
      <c r="AD1182" s="318">
        <f>SUMIFS(MitarbeiterFTE[BWD],MitarbeiterFTE[Jahr],MitarbeiterFTE[[#This Row],[Jahr]],MitarbeiterFTE[Name],MitarbeiterFTE[[#This Row],[Name]])</f>
        <v>0</v>
      </c>
      <c r="AE1182" s="318">
        <f>SUMIFS(MitarbeiterFTE[NWD],MitarbeiterFTE[Jahr],MitarbeiterFTE[[#This Row],[Jahr]],MitarbeiterFTE[Name],MitarbeiterFTE[[#This Row],[Name]])</f>
        <v>0</v>
      </c>
      <c r="AF1182" s="15" t="str">
        <f>IF(MitarbeiterFTE[[#This Row],[HS]]="ja",2,IF(MitarbeiterFTE[[#This Row],[Tech]]="ja",1,IF(MitarbeiterFTE[[#This Row],[Sonst]]="ja",0,"input missing")))</f>
        <v>input missing</v>
      </c>
      <c r="AG1182" s="130"/>
      <c r="AH1182" s="117"/>
      <c r="AI1182" s="408"/>
      <c r="AJ1182" s="202"/>
      <c r="AK1182" s="412"/>
      <c r="AL1182" s="15" cm="1">
        <f t="array" ref="AL11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2" s="15" t="str">
        <f>IF(Table6[[#This Row],[FT/WE]]=2,"",Table6[[#This Row],[Name]]&amp;Table6[[#This Row],[Tag]])</f>
        <v/>
      </c>
      <c r="AN1182" s="117"/>
      <c r="AP1182" s="14" t="str">
        <f t="shared" si="38"/>
        <v/>
      </c>
      <c r="AQ1182" s="14" t="str">
        <f t="shared" si="39"/>
        <v/>
      </c>
    </row>
    <row r="1183" spans="1:43" ht="14.5">
      <c r="A1183" s="117"/>
      <c r="B1183" s="201"/>
      <c r="C1183" s="209"/>
      <c r="D1183" s="210"/>
      <c r="E1183" s="131"/>
      <c r="F1183" s="132"/>
      <c r="G1183" s="131"/>
      <c r="H1183" s="117"/>
      <c r="I1183" s="201"/>
      <c r="J1183" s="201"/>
      <c r="K1183" s="202"/>
      <c r="L1183" s="202"/>
      <c r="M1183" s="202"/>
      <c r="N1183" s="201"/>
      <c r="O1183" s="201"/>
      <c r="P1183" s="202"/>
      <c r="Q1183" s="202"/>
      <c r="R1183" s="207"/>
      <c r="S1183" s="204" t="e">
        <f>_xlfn.LET(
_xlpm.ausLJ,_xlfn.XLOOKUP(MitarbeiterFTE[[#This Row],[Name]]&amp;"|"&amp;MitarbeiterFTE[[#This Row],[Jahr]]&amp;"|"&amp;MitarbeiterFTE[[#This Row],[Monat]],#REF!,#REF!,"not found",0,1),
IF(_xlpm.ausLJ="not found","input missing",_xlpm.ausLJ))</f>
        <v>#REF!</v>
      </c>
      <c r="T1183" s="204" t="e">
        <f>_xlfn.LET(
_xlpm.ausLJ,_xlfn.XLOOKUP(MitarbeiterFTE[[#This Row],[Name]]&amp;"|"&amp;MitarbeiterFTE[[#This Row],[Jahr]]&amp;"|"&amp;MitarbeiterFTE[[#This Row],[Monat]],#REF!,#REF!,"not found",0,1),
IF(_xlpm.ausLJ="not found","input missing",_xlpm.ausLJ))</f>
        <v>#REF!</v>
      </c>
      <c r="U1183" s="205"/>
      <c r="V1183" s="40" t="str" cm="1">
        <f t="array" ref="V11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3" s="15" t="str">
        <f>_xlfn.LET(_xlpm.var,MitarbeiterFTE[[#This Row],[Name]]&amp;"|"&amp;MitarbeiterFTE[[#This Row],[Vorhaben]]&amp;"|"&amp;MitarbeiterFTE[[#This Row],[Monat]]&amp;"|"&amp;MitarbeiterFTE[[#This Row],[Jahr]], IF(_xlpm.var="|||","input missing",_xlpm.var))</f>
        <v>input missing</v>
      </c>
      <c r="AB1183" s="15" t="e">
        <f>_xlfn.LET(
_xlpm.start,DATE(MitarbeiterFTE[[#This Row],[Jahr]],MitarbeiterFTE[[#This Row],[Monat]],1),
_xlpm.end,EOMONTH(_xlpm.start,0),
NETWORKDAYS(_xlpm.start,_xlpm.end))</f>
        <v>#NUM!</v>
      </c>
      <c r="AC1183" s="318" t="e">
        <f>MitarbeiterFTE[[#This Row],[BWD]]-MitarbeiterFTE[[#This Row],[Sum Abwesend]]</f>
        <v>#NUM!</v>
      </c>
      <c r="AD1183" s="318">
        <f>SUMIFS(MitarbeiterFTE[BWD],MitarbeiterFTE[Jahr],MitarbeiterFTE[[#This Row],[Jahr]],MitarbeiterFTE[Name],MitarbeiterFTE[[#This Row],[Name]])</f>
        <v>0</v>
      </c>
      <c r="AE1183" s="318">
        <f>SUMIFS(MitarbeiterFTE[NWD],MitarbeiterFTE[Jahr],MitarbeiterFTE[[#This Row],[Jahr]],MitarbeiterFTE[Name],MitarbeiterFTE[[#This Row],[Name]])</f>
        <v>0</v>
      </c>
      <c r="AF1183" s="15" t="str">
        <f>IF(MitarbeiterFTE[[#This Row],[HS]]="ja",2,IF(MitarbeiterFTE[[#This Row],[Tech]]="ja",1,IF(MitarbeiterFTE[[#This Row],[Sonst]]="ja",0,"input missing")))</f>
        <v>input missing</v>
      </c>
      <c r="AG1183" s="130"/>
      <c r="AH1183" s="117"/>
      <c r="AI1183" s="408"/>
      <c r="AJ1183" s="202"/>
      <c r="AK1183" s="412"/>
      <c r="AL1183" s="15" cm="1">
        <f t="array" ref="AL11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3" s="15" t="str">
        <f>IF(Table6[[#This Row],[FT/WE]]=2,"",Table6[[#This Row],[Name]]&amp;Table6[[#This Row],[Tag]])</f>
        <v/>
      </c>
      <c r="AN1183" s="117"/>
      <c r="AP1183" s="14" t="str">
        <f t="shared" si="38"/>
        <v/>
      </c>
      <c r="AQ1183" s="14" t="str">
        <f t="shared" si="39"/>
        <v/>
      </c>
    </row>
    <row r="1184" spans="1:43" ht="14.5">
      <c r="A1184" s="117"/>
      <c r="B1184" s="201"/>
      <c r="C1184" s="209"/>
      <c r="D1184" s="210"/>
      <c r="E1184" s="131"/>
      <c r="F1184" s="132"/>
      <c r="G1184" s="131"/>
      <c r="H1184" s="117"/>
      <c r="I1184" s="201"/>
      <c r="J1184" s="201"/>
      <c r="K1184" s="202"/>
      <c r="L1184" s="202"/>
      <c r="M1184" s="202"/>
      <c r="N1184" s="201"/>
      <c r="O1184" s="201"/>
      <c r="P1184" s="202"/>
      <c r="Q1184" s="202"/>
      <c r="R1184" s="207"/>
      <c r="S1184" s="204" t="e">
        <f>_xlfn.LET(
_xlpm.ausLJ,_xlfn.XLOOKUP(MitarbeiterFTE[[#This Row],[Name]]&amp;"|"&amp;MitarbeiterFTE[[#This Row],[Jahr]]&amp;"|"&amp;MitarbeiterFTE[[#This Row],[Monat]],#REF!,#REF!,"not found",0,1),
IF(_xlpm.ausLJ="not found","input missing",_xlpm.ausLJ))</f>
        <v>#REF!</v>
      </c>
      <c r="T1184" s="204" t="e">
        <f>_xlfn.LET(
_xlpm.ausLJ,_xlfn.XLOOKUP(MitarbeiterFTE[[#This Row],[Name]]&amp;"|"&amp;MitarbeiterFTE[[#This Row],[Jahr]]&amp;"|"&amp;MitarbeiterFTE[[#This Row],[Monat]],#REF!,#REF!,"not found",0,1),
IF(_xlpm.ausLJ="not found","input missing",_xlpm.ausLJ))</f>
        <v>#REF!</v>
      </c>
      <c r="U1184" s="205"/>
      <c r="V1184" s="40" t="str" cm="1">
        <f t="array" ref="V11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4" s="15" t="str">
        <f>_xlfn.LET(_xlpm.var,MitarbeiterFTE[[#This Row],[Name]]&amp;"|"&amp;MitarbeiterFTE[[#This Row],[Vorhaben]]&amp;"|"&amp;MitarbeiterFTE[[#This Row],[Monat]]&amp;"|"&amp;MitarbeiterFTE[[#This Row],[Jahr]], IF(_xlpm.var="|||","input missing",_xlpm.var))</f>
        <v>input missing</v>
      </c>
      <c r="AB1184" s="15" t="e">
        <f>_xlfn.LET(
_xlpm.start,DATE(MitarbeiterFTE[[#This Row],[Jahr]],MitarbeiterFTE[[#This Row],[Monat]],1),
_xlpm.end,EOMONTH(_xlpm.start,0),
NETWORKDAYS(_xlpm.start,_xlpm.end))</f>
        <v>#NUM!</v>
      </c>
      <c r="AC1184" s="318" t="e">
        <f>MitarbeiterFTE[[#This Row],[BWD]]-MitarbeiterFTE[[#This Row],[Sum Abwesend]]</f>
        <v>#NUM!</v>
      </c>
      <c r="AD1184" s="318">
        <f>SUMIFS(MitarbeiterFTE[BWD],MitarbeiterFTE[Jahr],MitarbeiterFTE[[#This Row],[Jahr]],MitarbeiterFTE[Name],MitarbeiterFTE[[#This Row],[Name]])</f>
        <v>0</v>
      </c>
      <c r="AE1184" s="318">
        <f>SUMIFS(MitarbeiterFTE[NWD],MitarbeiterFTE[Jahr],MitarbeiterFTE[[#This Row],[Jahr]],MitarbeiterFTE[Name],MitarbeiterFTE[[#This Row],[Name]])</f>
        <v>0</v>
      </c>
      <c r="AF1184" s="15" t="str">
        <f>IF(MitarbeiterFTE[[#This Row],[HS]]="ja",2,IF(MitarbeiterFTE[[#This Row],[Tech]]="ja",1,IF(MitarbeiterFTE[[#This Row],[Sonst]]="ja",0,"input missing")))</f>
        <v>input missing</v>
      </c>
      <c r="AG1184" s="130"/>
      <c r="AH1184" s="117"/>
      <c r="AI1184" s="408"/>
      <c r="AJ1184" s="202"/>
      <c r="AK1184" s="412"/>
      <c r="AL1184" s="15" cm="1">
        <f t="array" ref="AL11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4" s="15" t="str">
        <f>IF(Table6[[#This Row],[FT/WE]]=2,"",Table6[[#This Row],[Name]]&amp;Table6[[#This Row],[Tag]])</f>
        <v/>
      </c>
      <c r="AN1184" s="117"/>
      <c r="AP1184" s="14" t="str">
        <f t="shared" si="38"/>
        <v/>
      </c>
      <c r="AQ1184" s="14" t="str">
        <f t="shared" si="39"/>
        <v/>
      </c>
    </row>
    <row r="1185" spans="1:43" ht="14.5">
      <c r="A1185" s="117"/>
      <c r="B1185" s="201"/>
      <c r="C1185" s="209"/>
      <c r="D1185" s="210"/>
      <c r="E1185" s="131"/>
      <c r="F1185" s="132"/>
      <c r="G1185" s="131"/>
      <c r="H1185" s="117"/>
      <c r="I1185" s="201"/>
      <c r="J1185" s="201"/>
      <c r="K1185" s="202"/>
      <c r="L1185" s="202"/>
      <c r="M1185" s="202"/>
      <c r="N1185" s="201"/>
      <c r="O1185" s="201"/>
      <c r="P1185" s="202"/>
      <c r="Q1185" s="202"/>
      <c r="R1185" s="207"/>
      <c r="S1185" s="204" t="e">
        <f>_xlfn.LET(
_xlpm.ausLJ,_xlfn.XLOOKUP(MitarbeiterFTE[[#This Row],[Name]]&amp;"|"&amp;MitarbeiterFTE[[#This Row],[Jahr]]&amp;"|"&amp;MitarbeiterFTE[[#This Row],[Monat]],#REF!,#REF!,"not found",0,1),
IF(_xlpm.ausLJ="not found","input missing",_xlpm.ausLJ))</f>
        <v>#REF!</v>
      </c>
      <c r="T1185" s="204" t="e">
        <f>_xlfn.LET(
_xlpm.ausLJ,_xlfn.XLOOKUP(MitarbeiterFTE[[#This Row],[Name]]&amp;"|"&amp;MitarbeiterFTE[[#This Row],[Jahr]]&amp;"|"&amp;MitarbeiterFTE[[#This Row],[Monat]],#REF!,#REF!,"not found",0,1),
IF(_xlpm.ausLJ="not found","input missing",_xlpm.ausLJ))</f>
        <v>#REF!</v>
      </c>
      <c r="U1185" s="205"/>
      <c r="V1185" s="40" t="str" cm="1">
        <f t="array" ref="V11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5" s="15" t="str">
        <f>_xlfn.LET(_xlpm.var,MitarbeiterFTE[[#This Row],[Name]]&amp;"|"&amp;MitarbeiterFTE[[#This Row],[Vorhaben]]&amp;"|"&amp;MitarbeiterFTE[[#This Row],[Monat]]&amp;"|"&amp;MitarbeiterFTE[[#This Row],[Jahr]], IF(_xlpm.var="|||","input missing",_xlpm.var))</f>
        <v>input missing</v>
      </c>
      <c r="AB1185" s="15" t="e">
        <f>_xlfn.LET(
_xlpm.start,DATE(MitarbeiterFTE[[#This Row],[Jahr]],MitarbeiterFTE[[#This Row],[Monat]],1),
_xlpm.end,EOMONTH(_xlpm.start,0),
NETWORKDAYS(_xlpm.start,_xlpm.end))</f>
        <v>#NUM!</v>
      </c>
      <c r="AC1185" s="318" t="e">
        <f>MitarbeiterFTE[[#This Row],[BWD]]-MitarbeiterFTE[[#This Row],[Sum Abwesend]]</f>
        <v>#NUM!</v>
      </c>
      <c r="AD1185" s="318">
        <f>SUMIFS(MitarbeiterFTE[BWD],MitarbeiterFTE[Jahr],MitarbeiterFTE[[#This Row],[Jahr]],MitarbeiterFTE[Name],MitarbeiterFTE[[#This Row],[Name]])</f>
        <v>0</v>
      </c>
      <c r="AE1185" s="318">
        <f>SUMIFS(MitarbeiterFTE[NWD],MitarbeiterFTE[Jahr],MitarbeiterFTE[[#This Row],[Jahr]],MitarbeiterFTE[Name],MitarbeiterFTE[[#This Row],[Name]])</f>
        <v>0</v>
      </c>
      <c r="AF1185" s="15" t="str">
        <f>IF(MitarbeiterFTE[[#This Row],[HS]]="ja",2,IF(MitarbeiterFTE[[#This Row],[Tech]]="ja",1,IF(MitarbeiterFTE[[#This Row],[Sonst]]="ja",0,"input missing")))</f>
        <v>input missing</v>
      </c>
      <c r="AG1185" s="130"/>
      <c r="AH1185" s="117"/>
      <c r="AI1185" s="408"/>
      <c r="AJ1185" s="202"/>
      <c r="AK1185" s="412"/>
      <c r="AL1185" s="15" cm="1">
        <f t="array" ref="AL11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5" s="15" t="str">
        <f>IF(Table6[[#This Row],[FT/WE]]=2,"",Table6[[#This Row],[Name]]&amp;Table6[[#This Row],[Tag]])</f>
        <v/>
      </c>
      <c r="AN1185" s="117"/>
      <c r="AP1185" s="14" t="str">
        <f t="shared" si="38"/>
        <v/>
      </c>
      <c r="AQ1185" s="14" t="str">
        <f t="shared" si="39"/>
        <v/>
      </c>
    </row>
    <row r="1186" spans="1:43" ht="14.5">
      <c r="A1186" s="117"/>
      <c r="B1186" s="201"/>
      <c r="C1186" s="209"/>
      <c r="D1186" s="210"/>
      <c r="E1186" s="131"/>
      <c r="F1186" s="132"/>
      <c r="G1186" s="131"/>
      <c r="H1186" s="117"/>
      <c r="I1186" s="201"/>
      <c r="J1186" s="201"/>
      <c r="K1186" s="202"/>
      <c r="L1186" s="202"/>
      <c r="M1186" s="202"/>
      <c r="N1186" s="201"/>
      <c r="O1186" s="201"/>
      <c r="P1186" s="202"/>
      <c r="Q1186" s="202"/>
      <c r="R1186" s="207"/>
      <c r="S1186" s="204" t="e">
        <f>_xlfn.LET(
_xlpm.ausLJ,_xlfn.XLOOKUP(MitarbeiterFTE[[#This Row],[Name]]&amp;"|"&amp;MitarbeiterFTE[[#This Row],[Jahr]]&amp;"|"&amp;MitarbeiterFTE[[#This Row],[Monat]],#REF!,#REF!,"not found",0,1),
IF(_xlpm.ausLJ="not found","input missing",_xlpm.ausLJ))</f>
        <v>#REF!</v>
      </c>
      <c r="T1186" s="204" t="e">
        <f>_xlfn.LET(
_xlpm.ausLJ,_xlfn.XLOOKUP(MitarbeiterFTE[[#This Row],[Name]]&amp;"|"&amp;MitarbeiterFTE[[#This Row],[Jahr]]&amp;"|"&amp;MitarbeiterFTE[[#This Row],[Monat]],#REF!,#REF!,"not found",0,1),
IF(_xlpm.ausLJ="not found","input missing",_xlpm.ausLJ))</f>
        <v>#REF!</v>
      </c>
      <c r="U1186" s="205"/>
      <c r="V1186" s="40" t="str" cm="1">
        <f t="array" ref="V11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6" s="15" t="str">
        <f>_xlfn.LET(_xlpm.var,MitarbeiterFTE[[#This Row],[Name]]&amp;"|"&amp;MitarbeiterFTE[[#This Row],[Vorhaben]]&amp;"|"&amp;MitarbeiterFTE[[#This Row],[Monat]]&amp;"|"&amp;MitarbeiterFTE[[#This Row],[Jahr]], IF(_xlpm.var="|||","input missing",_xlpm.var))</f>
        <v>input missing</v>
      </c>
      <c r="AB1186" s="15" t="e">
        <f>_xlfn.LET(
_xlpm.start,DATE(MitarbeiterFTE[[#This Row],[Jahr]],MitarbeiterFTE[[#This Row],[Monat]],1),
_xlpm.end,EOMONTH(_xlpm.start,0),
NETWORKDAYS(_xlpm.start,_xlpm.end))</f>
        <v>#NUM!</v>
      </c>
      <c r="AC1186" s="318" t="e">
        <f>MitarbeiterFTE[[#This Row],[BWD]]-MitarbeiterFTE[[#This Row],[Sum Abwesend]]</f>
        <v>#NUM!</v>
      </c>
      <c r="AD1186" s="318">
        <f>SUMIFS(MitarbeiterFTE[BWD],MitarbeiterFTE[Jahr],MitarbeiterFTE[[#This Row],[Jahr]],MitarbeiterFTE[Name],MitarbeiterFTE[[#This Row],[Name]])</f>
        <v>0</v>
      </c>
      <c r="AE1186" s="318">
        <f>SUMIFS(MitarbeiterFTE[NWD],MitarbeiterFTE[Jahr],MitarbeiterFTE[[#This Row],[Jahr]],MitarbeiterFTE[Name],MitarbeiterFTE[[#This Row],[Name]])</f>
        <v>0</v>
      </c>
      <c r="AF1186" s="15" t="str">
        <f>IF(MitarbeiterFTE[[#This Row],[HS]]="ja",2,IF(MitarbeiterFTE[[#This Row],[Tech]]="ja",1,IF(MitarbeiterFTE[[#This Row],[Sonst]]="ja",0,"input missing")))</f>
        <v>input missing</v>
      </c>
      <c r="AG1186" s="130"/>
      <c r="AH1186" s="117"/>
      <c r="AI1186" s="408"/>
      <c r="AJ1186" s="202"/>
      <c r="AK1186" s="412"/>
      <c r="AL1186" s="15" cm="1">
        <f t="array" ref="AL11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6" s="15" t="str">
        <f>IF(Table6[[#This Row],[FT/WE]]=2,"",Table6[[#This Row],[Name]]&amp;Table6[[#This Row],[Tag]])</f>
        <v/>
      </c>
      <c r="AN1186" s="117"/>
      <c r="AP1186" s="14" t="str">
        <f t="shared" si="38"/>
        <v/>
      </c>
      <c r="AQ1186" s="14" t="str">
        <f t="shared" si="39"/>
        <v/>
      </c>
    </row>
    <row r="1187" spans="1:43" ht="14.5">
      <c r="A1187" s="117"/>
      <c r="B1187" s="201"/>
      <c r="C1187" s="209"/>
      <c r="D1187" s="210"/>
      <c r="E1187" s="131"/>
      <c r="F1187" s="132"/>
      <c r="G1187" s="131"/>
      <c r="H1187" s="117"/>
      <c r="I1187" s="201"/>
      <c r="J1187" s="201"/>
      <c r="K1187" s="202"/>
      <c r="L1187" s="202"/>
      <c r="M1187" s="202"/>
      <c r="N1187" s="201"/>
      <c r="O1187" s="201"/>
      <c r="P1187" s="202"/>
      <c r="Q1187" s="202"/>
      <c r="R1187" s="207"/>
      <c r="S1187" s="204" t="e">
        <f>_xlfn.LET(
_xlpm.ausLJ,_xlfn.XLOOKUP(MitarbeiterFTE[[#This Row],[Name]]&amp;"|"&amp;MitarbeiterFTE[[#This Row],[Jahr]]&amp;"|"&amp;MitarbeiterFTE[[#This Row],[Monat]],#REF!,#REF!,"not found",0,1),
IF(_xlpm.ausLJ="not found","input missing",_xlpm.ausLJ))</f>
        <v>#REF!</v>
      </c>
      <c r="T1187" s="204" t="e">
        <f>_xlfn.LET(
_xlpm.ausLJ,_xlfn.XLOOKUP(MitarbeiterFTE[[#This Row],[Name]]&amp;"|"&amp;MitarbeiterFTE[[#This Row],[Jahr]]&amp;"|"&amp;MitarbeiterFTE[[#This Row],[Monat]],#REF!,#REF!,"not found",0,1),
IF(_xlpm.ausLJ="not found","input missing",_xlpm.ausLJ))</f>
        <v>#REF!</v>
      </c>
      <c r="U1187" s="205"/>
      <c r="V1187" s="40" t="str" cm="1">
        <f t="array" ref="V11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7" s="15" t="str">
        <f>_xlfn.LET(_xlpm.var,MitarbeiterFTE[[#This Row],[Name]]&amp;"|"&amp;MitarbeiterFTE[[#This Row],[Vorhaben]]&amp;"|"&amp;MitarbeiterFTE[[#This Row],[Monat]]&amp;"|"&amp;MitarbeiterFTE[[#This Row],[Jahr]], IF(_xlpm.var="|||","input missing",_xlpm.var))</f>
        <v>input missing</v>
      </c>
      <c r="AB1187" s="15" t="e">
        <f>_xlfn.LET(
_xlpm.start,DATE(MitarbeiterFTE[[#This Row],[Jahr]],MitarbeiterFTE[[#This Row],[Monat]],1),
_xlpm.end,EOMONTH(_xlpm.start,0),
NETWORKDAYS(_xlpm.start,_xlpm.end))</f>
        <v>#NUM!</v>
      </c>
      <c r="AC1187" s="318" t="e">
        <f>MitarbeiterFTE[[#This Row],[BWD]]-MitarbeiterFTE[[#This Row],[Sum Abwesend]]</f>
        <v>#NUM!</v>
      </c>
      <c r="AD1187" s="318">
        <f>SUMIFS(MitarbeiterFTE[BWD],MitarbeiterFTE[Jahr],MitarbeiterFTE[[#This Row],[Jahr]],MitarbeiterFTE[Name],MitarbeiterFTE[[#This Row],[Name]])</f>
        <v>0</v>
      </c>
      <c r="AE1187" s="318">
        <f>SUMIFS(MitarbeiterFTE[NWD],MitarbeiterFTE[Jahr],MitarbeiterFTE[[#This Row],[Jahr]],MitarbeiterFTE[Name],MitarbeiterFTE[[#This Row],[Name]])</f>
        <v>0</v>
      </c>
      <c r="AF1187" s="15" t="str">
        <f>IF(MitarbeiterFTE[[#This Row],[HS]]="ja",2,IF(MitarbeiterFTE[[#This Row],[Tech]]="ja",1,IF(MitarbeiterFTE[[#This Row],[Sonst]]="ja",0,"input missing")))</f>
        <v>input missing</v>
      </c>
      <c r="AG1187" s="130"/>
      <c r="AH1187" s="117"/>
      <c r="AI1187" s="408"/>
      <c r="AJ1187" s="202"/>
      <c r="AK1187" s="412"/>
      <c r="AL1187" s="15" cm="1">
        <f t="array" ref="AL11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7" s="15" t="str">
        <f>IF(Table6[[#This Row],[FT/WE]]=2,"",Table6[[#This Row],[Name]]&amp;Table6[[#This Row],[Tag]])</f>
        <v/>
      </c>
      <c r="AN1187" s="117"/>
      <c r="AP1187" s="14" t="str">
        <f t="shared" si="38"/>
        <v/>
      </c>
      <c r="AQ1187" s="14" t="str">
        <f t="shared" si="39"/>
        <v/>
      </c>
    </row>
    <row r="1188" spans="1:43" ht="14.5">
      <c r="A1188" s="117"/>
      <c r="B1188" s="201"/>
      <c r="C1188" s="209"/>
      <c r="D1188" s="210"/>
      <c r="E1188" s="131"/>
      <c r="F1188" s="132"/>
      <c r="G1188" s="131"/>
      <c r="H1188" s="117"/>
      <c r="I1188" s="201"/>
      <c r="J1188" s="201"/>
      <c r="K1188" s="202"/>
      <c r="L1188" s="202"/>
      <c r="M1188" s="202"/>
      <c r="N1188" s="201"/>
      <c r="O1188" s="201"/>
      <c r="P1188" s="202"/>
      <c r="Q1188" s="202"/>
      <c r="R1188" s="207"/>
      <c r="S1188" s="204" t="e">
        <f>_xlfn.LET(
_xlpm.ausLJ,_xlfn.XLOOKUP(MitarbeiterFTE[[#This Row],[Name]]&amp;"|"&amp;MitarbeiterFTE[[#This Row],[Jahr]]&amp;"|"&amp;MitarbeiterFTE[[#This Row],[Monat]],#REF!,#REF!,"not found",0,1),
IF(_xlpm.ausLJ="not found","input missing",_xlpm.ausLJ))</f>
        <v>#REF!</v>
      </c>
      <c r="T1188" s="204" t="e">
        <f>_xlfn.LET(
_xlpm.ausLJ,_xlfn.XLOOKUP(MitarbeiterFTE[[#This Row],[Name]]&amp;"|"&amp;MitarbeiterFTE[[#This Row],[Jahr]]&amp;"|"&amp;MitarbeiterFTE[[#This Row],[Monat]],#REF!,#REF!,"not found",0,1),
IF(_xlpm.ausLJ="not found","input missing",_xlpm.ausLJ))</f>
        <v>#REF!</v>
      </c>
      <c r="U1188" s="205"/>
      <c r="V1188" s="40" t="str" cm="1">
        <f t="array" ref="V11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8" s="15" t="str">
        <f>_xlfn.LET(_xlpm.var,MitarbeiterFTE[[#This Row],[Name]]&amp;"|"&amp;MitarbeiterFTE[[#This Row],[Vorhaben]]&amp;"|"&amp;MitarbeiterFTE[[#This Row],[Monat]]&amp;"|"&amp;MitarbeiterFTE[[#This Row],[Jahr]], IF(_xlpm.var="|||","input missing",_xlpm.var))</f>
        <v>input missing</v>
      </c>
      <c r="AB1188" s="15" t="e">
        <f>_xlfn.LET(
_xlpm.start,DATE(MitarbeiterFTE[[#This Row],[Jahr]],MitarbeiterFTE[[#This Row],[Monat]],1),
_xlpm.end,EOMONTH(_xlpm.start,0),
NETWORKDAYS(_xlpm.start,_xlpm.end))</f>
        <v>#NUM!</v>
      </c>
      <c r="AC1188" s="318" t="e">
        <f>MitarbeiterFTE[[#This Row],[BWD]]-MitarbeiterFTE[[#This Row],[Sum Abwesend]]</f>
        <v>#NUM!</v>
      </c>
      <c r="AD1188" s="318">
        <f>SUMIFS(MitarbeiterFTE[BWD],MitarbeiterFTE[Jahr],MitarbeiterFTE[[#This Row],[Jahr]],MitarbeiterFTE[Name],MitarbeiterFTE[[#This Row],[Name]])</f>
        <v>0</v>
      </c>
      <c r="AE1188" s="318">
        <f>SUMIFS(MitarbeiterFTE[NWD],MitarbeiterFTE[Jahr],MitarbeiterFTE[[#This Row],[Jahr]],MitarbeiterFTE[Name],MitarbeiterFTE[[#This Row],[Name]])</f>
        <v>0</v>
      </c>
      <c r="AF1188" s="15" t="str">
        <f>IF(MitarbeiterFTE[[#This Row],[HS]]="ja",2,IF(MitarbeiterFTE[[#This Row],[Tech]]="ja",1,IF(MitarbeiterFTE[[#This Row],[Sonst]]="ja",0,"input missing")))</f>
        <v>input missing</v>
      </c>
      <c r="AG1188" s="130"/>
      <c r="AH1188" s="117"/>
      <c r="AI1188" s="408"/>
      <c r="AJ1188" s="202"/>
      <c r="AK1188" s="412"/>
      <c r="AL1188" s="15" cm="1">
        <f t="array" ref="AL11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8" s="15" t="str">
        <f>IF(Table6[[#This Row],[FT/WE]]=2,"",Table6[[#This Row],[Name]]&amp;Table6[[#This Row],[Tag]])</f>
        <v/>
      </c>
      <c r="AN1188" s="117"/>
      <c r="AP1188" s="14" t="str">
        <f t="shared" si="38"/>
        <v/>
      </c>
      <c r="AQ1188" s="14" t="str">
        <f t="shared" si="39"/>
        <v/>
      </c>
    </row>
    <row r="1189" spans="1:43" ht="14.5">
      <c r="A1189" s="117"/>
      <c r="B1189" s="201"/>
      <c r="C1189" s="209"/>
      <c r="D1189" s="210"/>
      <c r="E1189" s="131"/>
      <c r="F1189" s="132"/>
      <c r="G1189" s="131"/>
      <c r="H1189" s="117"/>
      <c r="I1189" s="201"/>
      <c r="J1189" s="201"/>
      <c r="K1189" s="202"/>
      <c r="L1189" s="202"/>
      <c r="M1189" s="202"/>
      <c r="N1189" s="201"/>
      <c r="O1189" s="201"/>
      <c r="P1189" s="202"/>
      <c r="Q1189" s="202"/>
      <c r="R1189" s="207"/>
      <c r="S1189" s="204" t="e">
        <f>_xlfn.LET(
_xlpm.ausLJ,_xlfn.XLOOKUP(MitarbeiterFTE[[#This Row],[Name]]&amp;"|"&amp;MitarbeiterFTE[[#This Row],[Jahr]]&amp;"|"&amp;MitarbeiterFTE[[#This Row],[Monat]],#REF!,#REF!,"not found",0,1),
IF(_xlpm.ausLJ="not found","input missing",_xlpm.ausLJ))</f>
        <v>#REF!</v>
      </c>
      <c r="T1189" s="204" t="e">
        <f>_xlfn.LET(
_xlpm.ausLJ,_xlfn.XLOOKUP(MitarbeiterFTE[[#This Row],[Name]]&amp;"|"&amp;MitarbeiterFTE[[#This Row],[Jahr]]&amp;"|"&amp;MitarbeiterFTE[[#This Row],[Monat]],#REF!,#REF!,"not found",0,1),
IF(_xlpm.ausLJ="not found","input missing",_xlpm.ausLJ))</f>
        <v>#REF!</v>
      </c>
      <c r="U1189" s="205"/>
      <c r="V1189" s="40" t="str" cm="1">
        <f t="array" ref="V11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89" s="15" t="str">
        <f>_xlfn.LET(_xlpm.var,MitarbeiterFTE[[#This Row],[Name]]&amp;"|"&amp;MitarbeiterFTE[[#This Row],[Vorhaben]]&amp;"|"&amp;MitarbeiterFTE[[#This Row],[Monat]]&amp;"|"&amp;MitarbeiterFTE[[#This Row],[Jahr]], IF(_xlpm.var="|||","input missing",_xlpm.var))</f>
        <v>input missing</v>
      </c>
      <c r="AB1189" s="15" t="e">
        <f>_xlfn.LET(
_xlpm.start,DATE(MitarbeiterFTE[[#This Row],[Jahr]],MitarbeiterFTE[[#This Row],[Monat]],1),
_xlpm.end,EOMONTH(_xlpm.start,0),
NETWORKDAYS(_xlpm.start,_xlpm.end))</f>
        <v>#NUM!</v>
      </c>
      <c r="AC1189" s="318" t="e">
        <f>MitarbeiterFTE[[#This Row],[BWD]]-MitarbeiterFTE[[#This Row],[Sum Abwesend]]</f>
        <v>#NUM!</v>
      </c>
      <c r="AD1189" s="318">
        <f>SUMIFS(MitarbeiterFTE[BWD],MitarbeiterFTE[Jahr],MitarbeiterFTE[[#This Row],[Jahr]],MitarbeiterFTE[Name],MitarbeiterFTE[[#This Row],[Name]])</f>
        <v>0</v>
      </c>
      <c r="AE1189" s="318">
        <f>SUMIFS(MitarbeiterFTE[NWD],MitarbeiterFTE[Jahr],MitarbeiterFTE[[#This Row],[Jahr]],MitarbeiterFTE[Name],MitarbeiterFTE[[#This Row],[Name]])</f>
        <v>0</v>
      </c>
      <c r="AF1189" s="15" t="str">
        <f>IF(MitarbeiterFTE[[#This Row],[HS]]="ja",2,IF(MitarbeiterFTE[[#This Row],[Tech]]="ja",1,IF(MitarbeiterFTE[[#This Row],[Sonst]]="ja",0,"input missing")))</f>
        <v>input missing</v>
      </c>
      <c r="AG1189" s="130"/>
      <c r="AH1189" s="117"/>
      <c r="AI1189" s="408"/>
      <c r="AJ1189" s="202"/>
      <c r="AK1189" s="412"/>
      <c r="AL1189" s="15" cm="1">
        <f t="array" ref="AL11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89" s="15" t="str">
        <f>IF(Table6[[#This Row],[FT/WE]]=2,"",Table6[[#This Row],[Name]]&amp;Table6[[#This Row],[Tag]])</f>
        <v/>
      </c>
      <c r="AN1189" s="117"/>
      <c r="AP1189" s="14" t="str">
        <f t="shared" si="38"/>
        <v/>
      </c>
      <c r="AQ1189" s="14" t="str">
        <f t="shared" si="39"/>
        <v/>
      </c>
    </row>
    <row r="1190" spans="1:43" ht="14.5">
      <c r="A1190" s="117"/>
      <c r="B1190" s="201"/>
      <c r="C1190" s="209"/>
      <c r="D1190" s="210"/>
      <c r="E1190" s="131"/>
      <c r="F1190" s="132"/>
      <c r="G1190" s="131"/>
      <c r="H1190" s="117"/>
      <c r="I1190" s="201"/>
      <c r="J1190" s="201"/>
      <c r="K1190" s="202"/>
      <c r="L1190" s="202"/>
      <c r="M1190" s="202"/>
      <c r="N1190" s="201"/>
      <c r="O1190" s="201"/>
      <c r="P1190" s="202"/>
      <c r="Q1190" s="202"/>
      <c r="R1190" s="207"/>
      <c r="S1190" s="204" t="e">
        <f>_xlfn.LET(
_xlpm.ausLJ,_xlfn.XLOOKUP(MitarbeiterFTE[[#This Row],[Name]]&amp;"|"&amp;MitarbeiterFTE[[#This Row],[Jahr]]&amp;"|"&amp;MitarbeiterFTE[[#This Row],[Monat]],#REF!,#REF!,"not found",0,1),
IF(_xlpm.ausLJ="not found","input missing",_xlpm.ausLJ))</f>
        <v>#REF!</v>
      </c>
      <c r="T1190" s="204" t="e">
        <f>_xlfn.LET(
_xlpm.ausLJ,_xlfn.XLOOKUP(MitarbeiterFTE[[#This Row],[Name]]&amp;"|"&amp;MitarbeiterFTE[[#This Row],[Jahr]]&amp;"|"&amp;MitarbeiterFTE[[#This Row],[Monat]],#REF!,#REF!,"not found",0,1),
IF(_xlpm.ausLJ="not found","input missing",_xlpm.ausLJ))</f>
        <v>#REF!</v>
      </c>
      <c r="U1190" s="205"/>
      <c r="V1190" s="40" t="str" cm="1">
        <f t="array" ref="V11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0" s="15" t="str">
        <f>_xlfn.LET(_xlpm.var,MitarbeiterFTE[[#This Row],[Name]]&amp;"|"&amp;MitarbeiterFTE[[#This Row],[Vorhaben]]&amp;"|"&amp;MitarbeiterFTE[[#This Row],[Monat]]&amp;"|"&amp;MitarbeiterFTE[[#This Row],[Jahr]], IF(_xlpm.var="|||","input missing",_xlpm.var))</f>
        <v>input missing</v>
      </c>
      <c r="AB1190" s="15" t="e">
        <f>_xlfn.LET(
_xlpm.start,DATE(MitarbeiterFTE[[#This Row],[Jahr]],MitarbeiterFTE[[#This Row],[Monat]],1),
_xlpm.end,EOMONTH(_xlpm.start,0),
NETWORKDAYS(_xlpm.start,_xlpm.end))</f>
        <v>#NUM!</v>
      </c>
      <c r="AC1190" s="318" t="e">
        <f>MitarbeiterFTE[[#This Row],[BWD]]-MitarbeiterFTE[[#This Row],[Sum Abwesend]]</f>
        <v>#NUM!</v>
      </c>
      <c r="AD1190" s="318">
        <f>SUMIFS(MitarbeiterFTE[BWD],MitarbeiterFTE[Jahr],MitarbeiterFTE[[#This Row],[Jahr]],MitarbeiterFTE[Name],MitarbeiterFTE[[#This Row],[Name]])</f>
        <v>0</v>
      </c>
      <c r="AE1190" s="318">
        <f>SUMIFS(MitarbeiterFTE[NWD],MitarbeiterFTE[Jahr],MitarbeiterFTE[[#This Row],[Jahr]],MitarbeiterFTE[Name],MitarbeiterFTE[[#This Row],[Name]])</f>
        <v>0</v>
      </c>
      <c r="AF1190" s="15" t="str">
        <f>IF(MitarbeiterFTE[[#This Row],[HS]]="ja",2,IF(MitarbeiterFTE[[#This Row],[Tech]]="ja",1,IF(MitarbeiterFTE[[#This Row],[Sonst]]="ja",0,"input missing")))</f>
        <v>input missing</v>
      </c>
      <c r="AG1190" s="130"/>
      <c r="AH1190" s="117"/>
      <c r="AI1190" s="408"/>
      <c r="AJ1190" s="202"/>
      <c r="AK1190" s="412"/>
      <c r="AL1190" s="15" cm="1">
        <f t="array" ref="AL11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0" s="15" t="str">
        <f>IF(Table6[[#This Row],[FT/WE]]=2,"",Table6[[#This Row],[Name]]&amp;Table6[[#This Row],[Tag]])</f>
        <v/>
      </c>
      <c r="AN1190" s="117"/>
      <c r="AP1190" s="14" t="str">
        <f t="shared" si="38"/>
        <v/>
      </c>
      <c r="AQ1190" s="14" t="str">
        <f t="shared" si="39"/>
        <v/>
      </c>
    </row>
    <row r="1191" spans="1:43" ht="14.5">
      <c r="A1191" s="117"/>
      <c r="B1191" s="201"/>
      <c r="C1191" s="209"/>
      <c r="D1191" s="210"/>
      <c r="E1191" s="131"/>
      <c r="F1191" s="132"/>
      <c r="G1191" s="131"/>
      <c r="H1191" s="117"/>
      <c r="I1191" s="201"/>
      <c r="J1191" s="201"/>
      <c r="K1191" s="202"/>
      <c r="L1191" s="202"/>
      <c r="M1191" s="202"/>
      <c r="N1191" s="201"/>
      <c r="O1191" s="201"/>
      <c r="P1191" s="202"/>
      <c r="Q1191" s="202"/>
      <c r="R1191" s="207"/>
      <c r="S1191" s="204" t="e">
        <f>_xlfn.LET(
_xlpm.ausLJ,_xlfn.XLOOKUP(MitarbeiterFTE[[#This Row],[Name]]&amp;"|"&amp;MitarbeiterFTE[[#This Row],[Jahr]]&amp;"|"&amp;MitarbeiterFTE[[#This Row],[Monat]],#REF!,#REF!,"not found",0,1),
IF(_xlpm.ausLJ="not found","input missing",_xlpm.ausLJ))</f>
        <v>#REF!</v>
      </c>
      <c r="T1191" s="204" t="e">
        <f>_xlfn.LET(
_xlpm.ausLJ,_xlfn.XLOOKUP(MitarbeiterFTE[[#This Row],[Name]]&amp;"|"&amp;MitarbeiterFTE[[#This Row],[Jahr]]&amp;"|"&amp;MitarbeiterFTE[[#This Row],[Monat]],#REF!,#REF!,"not found",0,1),
IF(_xlpm.ausLJ="not found","input missing",_xlpm.ausLJ))</f>
        <v>#REF!</v>
      </c>
      <c r="U1191" s="205"/>
      <c r="V1191" s="40" t="str" cm="1">
        <f t="array" ref="V11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1" s="15" t="str">
        <f>_xlfn.LET(_xlpm.var,MitarbeiterFTE[[#This Row],[Name]]&amp;"|"&amp;MitarbeiterFTE[[#This Row],[Vorhaben]]&amp;"|"&amp;MitarbeiterFTE[[#This Row],[Monat]]&amp;"|"&amp;MitarbeiterFTE[[#This Row],[Jahr]], IF(_xlpm.var="|||","input missing",_xlpm.var))</f>
        <v>input missing</v>
      </c>
      <c r="AB1191" s="15" t="e">
        <f>_xlfn.LET(
_xlpm.start,DATE(MitarbeiterFTE[[#This Row],[Jahr]],MitarbeiterFTE[[#This Row],[Monat]],1),
_xlpm.end,EOMONTH(_xlpm.start,0),
NETWORKDAYS(_xlpm.start,_xlpm.end))</f>
        <v>#NUM!</v>
      </c>
      <c r="AC1191" s="318" t="e">
        <f>MitarbeiterFTE[[#This Row],[BWD]]-MitarbeiterFTE[[#This Row],[Sum Abwesend]]</f>
        <v>#NUM!</v>
      </c>
      <c r="AD1191" s="318">
        <f>SUMIFS(MitarbeiterFTE[BWD],MitarbeiterFTE[Jahr],MitarbeiterFTE[[#This Row],[Jahr]],MitarbeiterFTE[Name],MitarbeiterFTE[[#This Row],[Name]])</f>
        <v>0</v>
      </c>
      <c r="AE1191" s="318">
        <f>SUMIFS(MitarbeiterFTE[NWD],MitarbeiterFTE[Jahr],MitarbeiterFTE[[#This Row],[Jahr]],MitarbeiterFTE[Name],MitarbeiterFTE[[#This Row],[Name]])</f>
        <v>0</v>
      </c>
      <c r="AF1191" s="15" t="str">
        <f>IF(MitarbeiterFTE[[#This Row],[HS]]="ja",2,IF(MitarbeiterFTE[[#This Row],[Tech]]="ja",1,IF(MitarbeiterFTE[[#This Row],[Sonst]]="ja",0,"input missing")))</f>
        <v>input missing</v>
      </c>
      <c r="AG1191" s="130"/>
      <c r="AH1191" s="117"/>
      <c r="AI1191" s="408"/>
      <c r="AJ1191" s="202"/>
      <c r="AK1191" s="412"/>
      <c r="AL1191" s="15" cm="1">
        <f t="array" ref="AL11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1" s="15" t="str">
        <f>IF(Table6[[#This Row],[FT/WE]]=2,"",Table6[[#This Row],[Name]]&amp;Table6[[#This Row],[Tag]])</f>
        <v/>
      </c>
      <c r="AN1191" s="117"/>
      <c r="AP1191" s="14" t="str">
        <f t="shared" si="38"/>
        <v/>
      </c>
      <c r="AQ1191" s="14" t="str">
        <f t="shared" si="39"/>
        <v/>
      </c>
    </row>
    <row r="1192" spans="1:43" ht="14.5">
      <c r="A1192" s="117"/>
      <c r="B1192" s="201"/>
      <c r="C1192" s="209"/>
      <c r="D1192" s="210"/>
      <c r="E1192" s="131"/>
      <c r="F1192" s="132"/>
      <c r="G1192" s="131"/>
      <c r="H1192" s="117"/>
      <c r="I1192" s="201"/>
      <c r="J1192" s="201"/>
      <c r="K1192" s="202"/>
      <c r="L1192" s="202"/>
      <c r="M1192" s="202"/>
      <c r="N1192" s="201"/>
      <c r="O1192" s="201"/>
      <c r="P1192" s="202"/>
      <c r="Q1192" s="202"/>
      <c r="R1192" s="207"/>
      <c r="S1192" s="204" t="e">
        <f>_xlfn.LET(
_xlpm.ausLJ,_xlfn.XLOOKUP(MitarbeiterFTE[[#This Row],[Name]]&amp;"|"&amp;MitarbeiterFTE[[#This Row],[Jahr]]&amp;"|"&amp;MitarbeiterFTE[[#This Row],[Monat]],#REF!,#REF!,"not found",0,1),
IF(_xlpm.ausLJ="not found","input missing",_xlpm.ausLJ))</f>
        <v>#REF!</v>
      </c>
      <c r="T1192" s="204" t="e">
        <f>_xlfn.LET(
_xlpm.ausLJ,_xlfn.XLOOKUP(MitarbeiterFTE[[#This Row],[Name]]&amp;"|"&amp;MitarbeiterFTE[[#This Row],[Jahr]]&amp;"|"&amp;MitarbeiterFTE[[#This Row],[Monat]],#REF!,#REF!,"not found",0,1),
IF(_xlpm.ausLJ="not found","input missing",_xlpm.ausLJ))</f>
        <v>#REF!</v>
      </c>
      <c r="U1192" s="205"/>
      <c r="V1192" s="40" t="str" cm="1">
        <f t="array" ref="V11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2" s="15" t="str">
        <f>_xlfn.LET(_xlpm.var,MitarbeiterFTE[[#This Row],[Name]]&amp;"|"&amp;MitarbeiterFTE[[#This Row],[Vorhaben]]&amp;"|"&amp;MitarbeiterFTE[[#This Row],[Monat]]&amp;"|"&amp;MitarbeiterFTE[[#This Row],[Jahr]], IF(_xlpm.var="|||","input missing",_xlpm.var))</f>
        <v>input missing</v>
      </c>
      <c r="AB1192" s="15" t="e">
        <f>_xlfn.LET(
_xlpm.start,DATE(MitarbeiterFTE[[#This Row],[Jahr]],MitarbeiterFTE[[#This Row],[Monat]],1),
_xlpm.end,EOMONTH(_xlpm.start,0),
NETWORKDAYS(_xlpm.start,_xlpm.end))</f>
        <v>#NUM!</v>
      </c>
      <c r="AC1192" s="318" t="e">
        <f>MitarbeiterFTE[[#This Row],[BWD]]-MitarbeiterFTE[[#This Row],[Sum Abwesend]]</f>
        <v>#NUM!</v>
      </c>
      <c r="AD1192" s="318">
        <f>SUMIFS(MitarbeiterFTE[BWD],MitarbeiterFTE[Jahr],MitarbeiterFTE[[#This Row],[Jahr]],MitarbeiterFTE[Name],MitarbeiterFTE[[#This Row],[Name]])</f>
        <v>0</v>
      </c>
      <c r="AE1192" s="318">
        <f>SUMIFS(MitarbeiterFTE[NWD],MitarbeiterFTE[Jahr],MitarbeiterFTE[[#This Row],[Jahr]],MitarbeiterFTE[Name],MitarbeiterFTE[[#This Row],[Name]])</f>
        <v>0</v>
      </c>
      <c r="AF1192" s="15" t="str">
        <f>IF(MitarbeiterFTE[[#This Row],[HS]]="ja",2,IF(MitarbeiterFTE[[#This Row],[Tech]]="ja",1,IF(MitarbeiterFTE[[#This Row],[Sonst]]="ja",0,"input missing")))</f>
        <v>input missing</v>
      </c>
      <c r="AG1192" s="130"/>
      <c r="AH1192" s="117"/>
      <c r="AI1192" s="408"/>
      <c r="AJ1192" s="202"/>
      <c r="AK1192" s="412"/>
      <c r="AL1192" s="15" cm="1">
        <f t="array" ref="AL11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2" s="15" t="str">
        <f>IF(Table6[[#This Row],[FT/WE]]=2,"",Table6[[#This Row],[Name]]&amp;Table6[[#This Row],[Tag]])</f>
        <v/>
      </c>
      <c r="AN1192" s="117"/>
      <c r="AP1192" s="14" t="str">
        <f t="shared" si="38"/>
        <v/>
      </c>
      <c r="AQ1192" s="14" t="str">
        <f t="shared" si="39"/>
        <v/>
      </c>
    </row>
    <row r="1193" spans="1:43" ht="14.5">
      <c r="A1193" s="117"/>
      <c r="B1193" s="201"/>
      <c r="C1193" s="209"/>
      <c r="D1193" s="210"/>
      <c r="E1193" s="131"/>
      <c r="F1193" s="132"/>
      <c r="G1193" s="131"/>
      <c r="H1193" s="117"/>
      <c r="I1193" s="201"/>
      <c r="J1193" s="201"/>
      <c r="K1193" s="202"/>
      <c r="L1193" s="202"/>
      <c r="M1193" s="202"/>
      <c r="N1193" s="201"/>
      <c r="O1193" s="201"/>
      <c r="P1193" s="202"/>
      <c r="Q1193" s="202"/>
      <c r="R1193" s="207"/>
      <c r="S1193" s="204" t="e">
        <f>_xlfn.LET(
_xlpm.ausLJ,_xlfn.XLOOKUP(MitarbeiterFTE[[#This Row],[Name]]&amp;"|"&amp;MitarbeiterFTE[[#This Row],[Jahr]]&amp;"|"&amp;MitarbeiterFTE[[#This Row],[Monat]],#REF!,#REF!,"not found",0,1),
IF(_xlpm.ausLJ="not found","input missing",_xlpm.ausLJ))</f>
        <v>#REF!</v>
      </c>
      <c r="T1193" s="204" t="e">
        <f>_xlfn.LET(
_xlpm.ausLJ,_xlfn.XLOOKUP(MitarbeiterFTE[[#This Row],[Name]]&amp;"|"&amp;MitarbeiterFTE[[#This Row],[Jahr]]&amp;"|"&amp;MitarbeiterFTE[[#This Row],[Monat]],#REF!,#REF!,"not found",0,1),
IF(_xlpm.ausLJ="not found","input missing",_xlpm.ausLJ))</f>
        <v>#REF!</v>
      </c>
      <c r="U1193" s="205"/>
      <c r="V1193" s="40" t="str" cm="1">
        <f t="array" ref="V11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3" s="15" t="str">
        <f>_xlfn.LET(_xlpm.var,MitarbeiterFTE[[#This Row],[Name]]&amp;"|"&amp;MitarbeiterFTE[[#This Row],[Vorhaben]]&amp;"|"&amp;MitarbeiterFTE[[#This Row],[Monat]]&amp;"|"&amp;MitarbeiterFTE[[#This Row],[Jahr]], IF(_xlpm.var="|||","input missing",_xlpm.var))</f>
        <v>input missing</v>
      </c>
      <c r="AB1193" s="15" t="e">
        <f>_xlfn.LET(
_xlpm.start,DATE(MitarbeiterFTE[[#This Row],[Jahr]],MitarbeiterFTE[[#This Row],[Monat]],1),
_xlpm.end,EOMONTH(_xlpm.start,0),
NETWORKDAYS(_xlpm.start,_xlpm.end))</f>
        <v>#NUM!</v>
      </c>
      <c r="AC1193" s="318" t="e">
        <f>MitarbeiterFTE[[#This Row],[BWD]]-MitarbeiterFTE[[#This Row],[Sum Abwesend]]</f>
        <v>#NUM!</v>
      </c>
      <c r="AD1193" s="318">
        <f>SUMIFS(MitarbeiterFTE[BWD],MitarbeiterFTE[Jahr],MitarbeiterFTE[[#This Row],[Jahr]],MitarbeiterFTE[Name],MitarbeiterFTE[[#This Row],[Name]])</f>
        <v>0</v>
      </c>
      <c r="AE1193" s="318">
        <f>SUMIFS(MitarbeiterFTE[NWD],MitarbeiterFTE[Jahr],MitarbeiterFTE[[#This Row],[Jahr]],MitarbeiterFTE[Name],MitarbeiterFTE[[#This Row],[Name]])</f>
        <v>0</v>
      </c>
      <c r="AF1193" s="15" t="str">
        <f>IF(MitarbeiterFTE[[#This Row],[HS]]="ja",2,IF(MitarbeiterFTE[[#This Row],[Tech]]="ja",1,IF(MitarbeiterFTE[[#This Row],[Sonst]]="ja",0,"input missing")))</f>
        <v>input missing</v>
      </c>
      <c r="AG1193" s="130"/>
      <c r="AH1193" s="117"/>
      <c r="AI1193" s="408"/>
      <c r="AJ1193" s="202"/>
      <c r="AK1193" s="412"/>
      <c r="AL1193" s="15" cm="1">
        <f t="array" ref="AL11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3" s="15" t="str">
        <f>IF(Table6[[#This Row],[FT/WE]]=2,"",Table6[[#This Row],[Name]]&amp;Table6[[#This Row],[Tag]])</f>
        <v/>
      </c>
      <c r="AN1193" s="117"/>
      <c r="AP1193" s="14" t="str">
        <f t="shared" si="38"/>
        <v/>
      </c>
      <c r="AQ1193" s="14" t="str">
        <f t="shared" si="39"/>
        <v/>
      </c>
    </row>
    <row r="1194" spans="1:43" ht="14.5">
      <c r="A1194" s="117"/>
      <c r="B1194" s="201"/>
      <c r="C1194" s="209"/>
      <c r="D1194" s="210"/>
      <c r="E1194" s="131"/>
      <c r="F1194" s="132"/>
      <c r="G1194" s="131"/>
      <c r="H1194" s="117"/>
      <c r="I1194" s="201"/>
      <c r="J1194" s="201"/>
      <c r="K1194" s="202"/>
      <c r="L1194" s="202"/>
      <c r="M1194" s="202"/>
      <c r="N1194" s="201"/>
      <c r="O1194" s="201"/>
      <c r="P1194" s="202"/>
      <c r="Q1194" s="202"/>
      <c r="R1194" s="207"/>
      <c r="S1194" s="204" t="e">
        <f>_xlfn.LET(
_xlpm.ausLJ,_xlfn.XLOOKUP(MitarbeiterFTE[[#This Row],[Name]]&amp;"|"&amp;MitarbeiterFTE[[#This Row],[Jahr]]&amp;"|"&amp;MitarbeiterFTE[[#This Row],[Monat]],#REF!,#REF!,"not found",0,1),
IF(_xlpm.ausLJ="not found","input missing",_xlpm.ausLJ))</f>
        <v>#REF!</v>
      </c>
      <c r="T1194" s="204" t="e">
        <f>_xlfn.LET(
_xlpm.ausLJ,_xlfn.XLOOKUP(MitarbeiterFTE[[#This Row],[Name]]&amp;"|"&amp;MitarbeiterFTE[[#This Row],[Jahr]]&amp;"|"&amp;MitarbeiterFTE[[#This Row],[Monat]],#REF!,#REF!,"not found",0,1),
IF(_xlpm.ausLJ="not found","input missing",_xlpm.ausLJ))</f>
        <v>#REF!</v>
      </c>
      <c r="U1194" s="205"/>
      <c r="V1194" s="40" t="str" cm="1">
        <f t="array" ref="V11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4" s="15" t="str">
        <f>_xlfn.LET(_xlpm.var,MitarbeiterFTE[[#This Row],[Name]]&amp;"|"&amp;MitarbeiterFTE[[#This Row],[Vorhaben]]&amp;"|"&amp;MitarbeiterFTE[[#This Row],[Monat]]&amp;"|"&amp;MitarbeiterFTE[[#This Row],[Jahr]], IF(_xlpm.var="|||","input missing",_xlpm.var))</f>
        <v>input missing</v>
      </c>
      <c r="AB1194" s="15" t="e">
        <f>_xlfn.LET(
_xlpm.start,DATE(MitarbeiterFTE[[#This Row],[Jahr]],MitarbeiterFTE[[#This Row],[Monat]],1),
_xlpm.end,EOMONTH(_xlpm.start,0),
NETWORKDAYS(_xlpm.start,_xlpm.end))</f>
        <v>#NUM!</v>
      </c>
      <c r="AC1194" s="318" t="e">
        <f>MitarbeiterFTE[[#This Row],[BWD]]-MitarbeiterFTE[[#This Row],[Sum Abwesend]]</f>
        <v>#NUM!</v>
      </c>
      <c r="AD1194" s="318">
        <f>SUMIFS(MitarbeiterFTE[BWD],MitarbeiterFTE[Jahr],MitarbeiterFTE[[#This Row],[Jahr]],MitarbeiterFTE[Name],MitarbeiterFTE[[#This Row],[Name]])</f>
        <v>0</v>
      </c>
      <c r="AE1194" s="318">
        <f>SUMIFS(MitarbeiterFTE[NWD],MitarbeiterFTE[Jahr],MitarbeiterFTE[[#This Row],[Jahr]],MitarbeiterFTE[Name],MitarbeiterFTE[[#This Row],[Name]])</f>
        <v>0</v>
      </c>
      <c r="AF1194" s="15" t="str">
        <f>IF(MitarbeiterFTE[[#This Row],[HS]]="ja",2,IF(MitarbeiterFTE[[#This Row],[Tech]]="ja",1,IF(MitarbeiterFTE[[#This Row],[Sonst]]="ja",0,"input missing")))</f>
        <v>input missing</v>
      </c>
      <c r="AG1194" s="130"/>
      <c r="AH1194" s="117"/>
      <c r="AI1194" s="408"/>
      <c r="AJ1194" s="202"/>
      <c r="AK1194" s="412"/>
      <c r="AL1194" s="15" cm="1">
        <f t="array" ref="AL11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4" s="15" t="str">
        <f>IF(Table6[[#This Row],[FT/WE]]=2,"",Table6[[#This Row],[Name]]&amp;Table6[[#This Row],[Tag]])</f>
        <v/>
      </c>
      <c r="AN1194" s="117"/>
      <c r="AP1194" s="14" t="str">
        <f t="shared" si="38"/>
        <v/>
      </c>
      <c r="AQ1194" s="14" t="str">
        <f t="shared" si="39"/>
        <v/>
      </c>
    </row>
    <row r="1195" spans="1:43" ht="14.5">
      <c r="A1195" s="117"/>
      <c r="B1195" s="201"/>
      <c r="C1195" s="209"/>
      <c r="D1195" s="210"/>
      <c r="E1195" s="131"/>
      <c r="F1195" s="132"/>
      <c r="G1195" s="131"/>
      <c r="H1195" s="117"/>
      <c r="I1195" s="201"/>
      <c r="J1195" s="201"/>
      <c r="K1195" s="202"/>
      <c r="L1195" s="202"/>
      <c r="M1195" s="202"/>
      <c r="N1195" s="201"/>
      <c r="O1195" s="201"/>
      <c r="P1195" s="202"/>
      <c r="Q1195" s="202"/>
      <c r="R1195" s="207"/>
      <c r="S1195" s="204" t="e">
        <f>_xlfn.LET(
_xlpm.ausLJ,_xlfn.XLOOKUP(MitarbeiterFTE[[#This Row],[Name]]&amp;"|"&amp;MitarbeiterFTE[[#This Row],[Jahr]]&amp;"|"&amp;MitarbeiterFTE[[#This Row],[Monat]],#REF!,#REF!,"not found",0,1),
IF(_xlpm.ausLJ="not found","input missing",_xlpm.ausLJ))</f>
        <v>#REF!</v>
      </c>
      <c r="T1195" s="204" t="e">
        <f>_xlfn.LET(
_xlpm.ausLJ,_xlfn.XLOOKUP(MitarbeiterFTE[[#This Row],[Name]]&amp;"|"&amp;MitarbeiterFTE[[#This Row],[Jahr]]&amp;"|"&amp;MitarbeiterFTE[[#This Row],[Monat]],#REF!,#REF!,"not found",0,1),
IF(_xlpm.ausLJ="not found","input missing",_xlpm.ausLJ))</f>
        <v>#REF!</v>
      </c>
      <c r="U1195" s="205"/>
      <c r="V1195" s="40" t="str" cm="1">
        <f t="array" ref="V11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5" s="15" t="str">
        <f>_xlfn.LET(_xlpm.var,MitarbeiterFTE[[#This Row],[Name]]&amp;"|"&amp;MitarbeiterFTE[[#This Row],[Vorhaben]]&amp;"|"&amp;MitarbeiterFTE[[#This Row],[Monat]]&amp;"|"&amp;MitarbeiterFTE[[#This Row],[Jahr]], IF(_xlpm.var="|||","input missing",_xlpm.var))</f>
        <v>input missing</v>
      </c>
      <c r="AB1195" s="15" t="e">
        <f>_xlfn.LET(
_xlpm.start,DATE(MitarbeiterFTE[[#This Row],[Jahr]],MitarbeiterFTE[[#This Row],[Monat]],1),
_xlpm.end,EOMONTH(_xlpm.start,0),
NETWORKDAYS(_xlpm.start,_xlpm.end))</f>
        <v>#NUM!</v>
      </c>
      <c r="AC1195" s="318" t="e">
        <f>MitarbeiterFTE[[#This Row],[BWD]]-MitarbeiterFTE[[#This Row],[Sum Abwesend]]</f>
        <v>#NUM!</v>
      </c>
      <c r="AD1195" s="318">
        <f>SUMIFS(MitarbeiterFTE[BWD],MitarbeiterFTE[Jahr],MitarbeiterFTE[[#This Row],[Jahr]],MitarbeiterFTE[Name],MitarbeiterFTE[[#This Row],[Name]])</f>
        <v>0</v>
      </c>
      <c r="AE1195" s="318">
        <f>SUMIFS(MitarbeiterFTE[NWD],MitarbeiterFTE[Jahr],MitarbeiterFTE[[#This Row],[Jahr]],MitarbeiterFTE[Name],MitarbeiterFTE[[#This Row],[Name]])</f>
        <v>0</v>
      </c>
      <c r="AF1195" s="15" t="str">
        <f>IF(MitarbeiterFTE[[#This Row],[HS]]="ja",2,IF(MitarbeiterFTE[[#This Row],[Tech]]="ja",1,IF(MitarbeiterFTE[[#This Row],[Sonst]]="ja",0,"input missing")))</f>
        <v>input missing</v>
      </c>
      <c r="AG1195" s="130"/>
      <c r="AH1195" s="117"/>
      <c r="AI1195" s="408"/>
      <c r="AJ1195" s="202"/>
      <c r="AK1195" s="412"/>
      <c r="AL1195" s="15" cm="1">
        <f t="array" ref="AL11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5" s="15" t="str">
        <f>IF(Table6[[#This Row],[FT/WE]]=2,"",Table6[[#This Row],[Name]]&amp;Table6[[#This Row],[Tag]])</f>
        <v/>
      </c>
      <c r="AN1195" s="117"/>
      <c r="AP1195" s="14" t="str">
        <f t="shared" si="38"/>
        <v/>
      </c>
      <c r="AQ1195" s="14" t="str">
        <f t="shared" si="39"/>
        <v/>
      </c>
    </row>
    <row r="1196" spans="1:43" ht="14.5">
      <c r="A1196" s="117"/>
      <c r="B1196" s="201"/>
      <c r="C1196" s="209"/>
      <c r="D1196" s="210"/>
      <c r="E1196" s="131"/>
      <c r="F1196" s="132"/>
      <c r="G1196" s="131"/>
      <c r="H1196" s="117"/>
      <c r="I1196" s="201"/>
      <c r="J1196" s="201"/>
      <c r="K1196" s="202"/>
      <c r="L1196" s="202"/>
      <c r="M1196" s="202"/>
      <c r="N1196" s="201"/>
      <c r="O1196" s="201"/>
      <c r="P1196" s="202"/>
      <c r="Q1196" s="202"/>
      <c r="R1196" s="207"/>
      <c r="S1196" s="204" t="e">
        <f>_xlfn.LET(
_xlpm.ausLJ,_xlfn.XLOOKUP(MitarbeiterFTE[[#This Row],[Name]]&amp;"|"&amp;MitarbeiterFTE[[#This Row],[Jahr]]&amp;"|"&amp;MitarbeiterFTE[[#This Row],[Monat]],#REF!,#REF!,"not found",0,1),
IF(_xlpm.ausLJ="not found","input missing",_xlpm.ausLJ))</f>
        <v>#REF!</v>
      </c>
      <c r="T1196" s="204" t="e">
        <f>_xlfn.LET(
_xlpm.ausLJ,_xlfn.XLOOKUP(MitarbeiterFTE[[#This Row],[Name]]&amp;"|"&amp;MitarbeiterFTE[[#This Row],[Jahr]]&amp;"|"&amp;MitarbeiterFTE[[#This Row],[Monat]],#REF!,#REF!,"not found",0,1),
IF(_xlpm.ausLJ="not found","input missing",_xlpm.ausLJ))</f>
        <v>#REF!</v>
      </c>
      <c r="U1196" s="205"/>
      <c r="V1196" s="40" t="str" cm="1">
        <f t="array" ref="V11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6" s="15" t="str">
        <f>_xlfn.LET(_xlpm.var,MitarbeiterFTE[[#This Row],[Name]]&amp;"|"&amp;MitarbeiterFTE[[#This Row],[Vorhaben]]&amp;"|"&amp;MitarbeiterFTE[[#This Row],[Monat]]&amp;"|"&amp;MitarbeiterFTE[[#This Row],[Jahr]], IF(_xlpm.var="|||","input missing",_xlpm.var))</f>
        <v>input missing</v>
      </c>
      <c r="AB1196" s="15" t="e">
        <f>_xlfn.LET(
_xlpm.start,DATE(MitarbeiterFTE[[#This Row],[Jahr]],MitarbeiterFTE[[#This Row],[Monat]],1),
_xlpm.end,EOMONTH(_xlpm.start,0),
NETWORKDAYS(_xlpm.start,_xlpm.end))</f>
        <v>#NUM!</v>
      </c>
      <c r="AC1196" s="318" t="e">
        <f>MitarbeiterFTE[[#This Row],[BWD]]-MitarbeiterFTE[[#This Row],[Sum Abwesend]]</f>
        <v>#NUM!</v>
      </c>
      <c r="AD1196" s="318">
        <f>SUMIFS(MitarbeiterFTE[BWD],MitarbeiterFTE[Jahr],MitarbeiterFTE[[#This Row],[Jahr]],MitarbeiterFTE[Name],MitarbeiterFTE[[#This Row],[Name]])</f>
        <v>0</v>
      </c>
      <c r="AE1196" s="318">
        <f>SUMIFS(MitarbeiterFTE[NWD],MitarbeiterFTE[Jahr],MitarbeiterFTE[[#This Row],[Jahr]],MitarbeiterFTE[Name],MitarbeiterFTE[[#This Row],[Name]])</f>
        <v>0</v>
      </c>
      <c r="AF1196" s="15" t="str">
        <f>IF(MitarbeiterFTE[[#This Row],[HS]]="ja",2,IF(MitarbeiterFTE[[#This Row],[Tech]]="ja",1,IF(MitarbeiterFTE[[#This Row],[Sonst]]="ja",0,"input missing")))</f>
        <v>input missing</v>
      </c>
      <c r="AG1196" s="130"/>
      <c r="AH1196" s="117"/>
      <c r="AI1196" s="408"/>
      <c r="AJ1196" s="202"/>
      <c r="AK1196" s="412"/>
      <c r="AL1196" s="15" cm="1">
        <f t="array" ref="AL11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6" s="15" t="str">
        <f>IF(Table6[[#This Row],[FT/WE]]=2,"",Table6[[#This Row],[Name]]&amp;Table6[[#This Row],[Tag]])</f>
        <v/>
      </c>
      <c r="AN1196" s="117"/>
      <c r="AP1196" s="14" t="str">
        <f t="shared" si="38"/>
        <v/>
      </c>
      <c r="AQ1196" s="14" t="str">
        <f t="shared" si="39"/>
        <v/>
      </c>
    </row>
    <row r="1197" spans="1:43" ht="14.5">
      <c r="A1197" s="117"/>
      <c r="B1197" s="201"/>
      <c r="C1197" s="209"/>
      <c r="D1197" s="210"/>
      <c r="E1197" s="131"/>
      <c r="F1197" s="132"/>
      <c r="G1197" s="131"/>
      <c r="H1197" s="117"/>
      <c r="I1197" s="201"/>
      <c r="J1197" s="201"/>
      <c r="K1197" s="202"/>
      <c r="L1197" s="202"/>
      <c r="M1197" s="202"/>
      <c r="N1197" s="201"/>
      <c r="O1197" s="201"/>
      <c r="P1197" s="202"/>
      <c r="Q1197" s="202"/>
      <c r="R1197" s="207"/>
      <c r="S1197" s="204" t="e">
        <f>_xlfn.LET(
_xlpm.ausLJ,_xlfn.XLOOKUP(MitarbeiterFTE[[#This Row],[Name]]&amp;"|"&amp;MitarbeiterFTE[[#This Row],[Jahr]]&amp;"|"&amp;MitarbeiterFTE[[#This Row],[Monat]],#REF!,#REF!,"not found",0,1),
IF(_xlpm.ausLJ="not found","input missing",_xlpm.ausLJ))</f>
        <v>#REF!</v>
      </c>
      <c r="T1197" s="204" t="e">
        <f>_xlfn.LET(
_xlpm.ausLJ,_xlfn.XLOOKUP(MitarbeiterFTE[[#This Row],[Name]]&amp;"|"&amp;MitarbeiterFTE[[#This Row],[Jahr]]&amp;"|"&amp;MitarbeiterFTE[[#This Row],[Monat]],#REF!,#REF!,"not found",0,1),
IF(_xlpm.ausLJ="not found","input missing",_xlpm.ausLJ))</f>
        <v>#REF!</v>
      </c>
      <c r="U1197" s="205"/>
      <c r="V1197" s="40" t="str" cm="1">
        <f t="array" ref="V11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7" s="15" t="str">
        <f>_xlfn.LET(_xlpm.var,MitarbeiterFTE[[#This Row],[Name]]&amp;"|"&amp;MitarbeiterFTE[[#This Row],[Vorhaben]]&amp;"|"&amp;MitarbeiterFTE[[#This Row],[Monat]]&amp;"|"&amp;MitarbeiterFTE[[#This Row],[Jahr]], IF(_xlpm.var="|||","input missing",_xlpm.var))</f>
        <v>input missing</v>
      </c>
      <c r="AB1197" s="15" t="e">
        <f>_xlfn.LET(
_xlpm.start,DATE(MitarbeiterFTE[[#This Row],[Jahr]],MitarbeiterFTE[[#This Row],[Monat]],1),
_xlpm.end,EOMONTH(_xlpm.start,0),
NETWORKDAYS(_xlpm.start,_xlpm.end))</f>
        <v>#NUM!</v>
      </c>
      <c r="AC1197" s="318" t="e">
        <f>MitarbeiterFTE[[#This Row],[BWD]]-MitarbeiterFTE[[#This Row],[Sum Abwesend]]</f>
        <v>#NUM!</v>
      </c>
      <c r="AD1197" s="318">
        <f>SUMIFS(MitarbeiterFTE[BWD],MitarbeiterFTE[Jahr],MitarbeiterFTE[[#This Row],[Jahr]],MitarbeiterFTE[Name],MitarbeiterFTE[[#This Row],[Name]])</f>
        <v>0</v>
      </c>
      <c r="AE1197" s="318">
        <f>SUMIFS(MitarbeiterFTE[NWD],MitarbeiterFTE[Jahr],MitarbeiterFTE[[#This Row],[Jahr]],MitarbeiterFTE[Name],MitarbeiterFTE[[#This Row],[Name]])</f>
        <v>0</v>
      </c>
      <c r="AF1197" s="15" t="str">
        <f>IF(MitarbeiterFTE[[#This Row],[HS]]="ja",2,IF(MitarbeiterFTE[[#This Row],[Tech]]="ja",1,IF(MitarbeiterFTE[[#This Row],[Sonst]]="ja",0,"input missing")))</f>
        <v>input missing</v>
      </c>
      <c r="AG1197" s="130"/>
      <c r="AH1197" s="117"/>
      <c r="AI1197" s="408"/>
      <c r="AJ1197" s="202"/>
      <c r="AK1197" s="412"/>
      <c r="AL1197" s="15" cm="1">
        <f t="array" ref="AL11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7" s="15" t="str">
        <f>IF(Table6[[#This Row],[FT/WE]]=2,"",Table6[[#This Row],[Name]]&amp;Table6[[#This Row],[Tag]])</f>
        <v/>
      </c>
      <c r="AN1197" s="117"/>
      <c r="AP1197" s="14" t="str">
        <f t="shared" si="38"/>
        <v/>
      </c>
      <c r="AQ1197" s="14" t="str">
        <f t="shared" si="39"/>
        <v/>
      </c>
    </row>
    <row r="1198" spans="1:43" ht="14.5">
      <c r="A1198" s="117"/>
      <c r="B1198" s="201"/>
      <c r="C1198" s="209"/>
      <c r="D1198" s="210"/>
      <c r="E1198" s="131"/>
      <c r="F1198" s="132"/>
      <c r="G1198" s="131"/>
      <c r="H1198" s="117"/>
      <c r="I1198" s="201"/>
      <c r="J1198" s="201"/>
      <c r="K1198" s="202"/>
      <c r="L1198" s="202"/>
      <c r="M1198" s="202"/>
      <c r="N1198" s="201"/>
      <c r="O1198" s="201"/>
      <c r="P1198" s="202"/>
      <c r="Q1198" s="202"/>
      <c r="R1198" s="207"/>
      <c r="S1198" s="204" t="e">
        <f>_xlfn.LET(
_xlpm.ausLJ,_xlfn.XLOOKUP(MitarbeiterFTE[[#This Row],[Name]]&amp;"|"&amp;MitarbeiterFTE[[#This Row],[Jahr]]&amp;"|"&amp;MitarbeiterFTE[[#This Row],[Monat]],#REF!,#REF!,"not found",0,1),
IF(_xlpm.ausLJ="not found","input missing",_xlpm.ausLJ))</f>
        <v>#REF!</v>
      </c>
      <c r="T1198" s="204" t="e">
        <f>_xlfn.LET(
_xlpm.ausLJ,_xlfn.XLOOKUP(MitarbeiterFTE[[#This Row],[Name]]&amp;"|"&amp;MitarbeiterFTE[[#This Row],[Jahr]]&amp;"|"&amp;MitarbeiterFTE[[#This Row],[Monat]],#REF!,#REF!,"not found",0,1),
IF(_xlpm.ausLJ="not found","input missing",_xlpm.ausLJ))</f>
        <v>#REF!</v>
      </c>
      <c r="U1198" s="205"/>
      <c r="V1198" s="40" t="str" cm="1">
        <f t="array" ref="V11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8" s="15" t="str">
        <f>_xlfn.LET(_xlpm.var,MitarbeiterFTE[[#This Row],[Name]]&amp;"|"&amp;MitarbeiterFTE[[#This Row],[Vorhaben]]&amp;"|"&amp;MitarbeiterFTE[[#This Row],[Monat]]&amp;"|"&amp;MitarbeiterFTE[[#This Row],[Jahr]], IF(_xlpm.var="|||","input missing",_xlpm.var))</f>
        <v>input missing</v>
      </c>
      <c r="AB1198" s="15" t="e">
        <f>_xlfn.LET(
_xlpm.start,DATE(MitarbeiterFTE[[#This Row],[Jahr]],MitarbeiterFTE[[#This Row],[Monat]],1),
_xlpm.end,EOMONTH(_xlpm.start,0),
NETWORKDAYS(_xlpm.start,_xlpm.end))</f>
        <v>#NUM!</v>
      </c>
      <c r="AC1198" s="318" t="e">
        <f>MitarbeiterFTE[[#This Row],[BWD]]-MitarbeiterFTE[[#This Row],[Sum Abwesend]]</f>
        <v>#NUM!</v>
      </c>
      <c r="AD1198" s="318">
        <f>SUMIFS(MitarbeiterFTE[BWD],MitarbeiterFTE[Jahr],MitarbeiterFTE[[#This Row],[Jahr]],MitarbeiterFTE[Name],MitarbeiterFTE[[#This Row],[Name]])</f>
        <v>0</v>
      </c>
      <c r="AE1198" s="318">
        <f>SUMIFS(MitarbeiterFTE[NWD],MitarbeiterFTE[Jahr],MitarbeiterFTE[[#This Row],[Jahr]],MitarbeiterFTE[Name],MitarbeiterFTE[[#This Row],[Name]])</f>
        <v>0</v>
      </c>
      <c r="AF1198" s="15" t="str">
        <f>IF(MitarbeiterFTE[[#This Row],[HS]]="ja",2,IF(MitarbeiterFTE[[#This Row],[Tech]]="ja",1,IF(MitarbeiterFTE[[#This Row],[Sonst]]="ja",0,"input missing")))</f>
        <v>input missing</v>
      </c>
      <c r="AG1198" s="130"/>
      <c r="AH1198" s="117"/>
      <c r="AI1198" s="408"/>
      <c r="AJ1198" s="202"/>
      <c r="AK1198" s="412"/>
      <c r="AL1198" s="15" cm="1">
        <f t="array" ref="AL11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8" s="15" t="str">
        <f>IF(Table6[[#This Row],[FT/WE]]=2,"",Table6[[#This Row],[Name]]&amp;Table6[[#This Row],[Tag]])</f>
        <v/>
      </c>
      <c r="AN1198" s="117"/>
      <c r="AP1198" s="14" t="str">
        <f t="shared" si="38"/>
        <v/>
      </c>
      <c r="AQ1198" s="14" t="str">
        <f t="shared" si="39"/>
        <v/>
      </c>
    </row>
    <row r="1199" spans="1:43" ht="14.5">
      <c r="A1199" s="117"/>
      <c r="B1199" s="201"/>
      <c r="C1199" s="209"/>
      <c r="D1199" s="210"/>
      <c r="E1199" s="131"/>
      <c r="F1199" s="132"/>
      <c r="G1199" s="131"/>
      <c r="H1199" s="117"/>
      <c r="I1199" s="201"/>
      <c r="J1199" s="201"/>
      <c r="K1199" s="202"/>
      <c r="L1199" s="202"/>
      <c r="M1199" s="202"/>
      <c r="N1199" s="201"/>
      <c r="O1199" s="201"/>
      <c r="P1199" s="202"/>
      <c r="Q1199" s="202"/>
      <c r="R1199" s="207"/>
      <c r="S1199" s="204" t="e">
        <f>_xlfn.LET(
_xlpm.ausLJ,_xlfn.XLOOKUP(MitarbeiterFTE[[#This Row],[Name]]&amp;"|"&amp;MitarbeiterFTE[[#This Row],[Jahr]]&amp;"|"&amp;MitarbeiterFTE[[#This Row],[Monat]],#REF!,#REF!,"not found",0,1),
IF(_xlpm.ausLJ="not found","input missing",_xlpm.ausLJ))</f>
        <v>#REF!</v>
      </c>
      <c r="T1199" s="204" t="e">
        <f>_xlfn.LET(
_xlpm.ausLJ,_xlfn.XLOOKUP(MitarbeiterFTE[[#This Row],[Name]]&amp;"|"&amp;MitarbeiterFTE[[#This Row],[Jahr]]&amp;"|"&amp;MitarbeiterFTE[[#This Row],[Monat]],#REF!,#REF!,"not found",0,1),
IF(_xlpm.ausLJ="not found","input missing",_xlpm.ausLJ))</f>
        <v>#REF!</v>
      </c>
      <c r="U1199" s="205"/>
      <c r="V1199" s="40" t="str" cm="1">
        <f t="array" ref="V11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1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1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1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1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199" s="15" t="str">
        <f>_xlfn.LET(_xlpm.var,MitarbeiterFTE[[#This Row],[Name]]&amp;"|"&amp;MitarbeiterFTE[[#This Row],[Vorhaben]]&amp;"|"&amp;MitarbeiterFTE[[#This Row],[Monat]]&amp;"|"&amp;MitarbeiterFTE[[#This Row],[Jahr]], IF(_xlpm.var="|||","input missing",_xlpm.var))</f>
        <v>input missing</v>
      </c>
      <c r="AB1199" s="15" t="e">
        <f>_xlfn.LET(
_xlpm.start,DATE(MitarbeiterFTE[[#This Row],[Jahr]],MitarbeiterFTE[[#This Row],[Monat]],1),
_xlpm.end,EOMONTH(_xlpm.start,0),
NETWORKDAYS(_xlpm.start,_xlpm.end))</f>
        <v>#NUM!</v>
      </c>
      <c r="AC1199" s="318" t="e">
        <f>MitarbeiterFTE[[#This Row],[BWD]]-MitarbeiterFTE[[#This Row],[Sum Abwesend]]</f>
        <v>#NUM!</v>
      </c>
      <c r="AD1199" s="318">
        <f>SUMIFS(MitarbeiterFTE[BWD],MitarbeiterFTE[Jahr],MitarbeiterFTE[[#This Row],[Jahr]],MitarbeiterFTE[Name],MitarbeiterFTE[[#This Row],[Name]])</f>
        <v>0</v>
      </c>
      <c r="AE1199" s="318">
        <f>SUMIFS(MitarbeiterFTE[NWD],MitarbeiterFTE[Jahr],MitarbeiterFTE[[#This Row],[Jahr]],MitarbeiterFTE[Name],MitarbeiterFTE[[#This Row],[Name]])</f>
        <v>0</v>
      </c>
      <c r="AF1199" s="15" t="str">
        <f>IF(MitarbeiterFTE[[#This Row],[HS]]="ja",2,IF(MitarbeiterFTE[[#This Row],[Tech]]="ja",1,IF(MitarbeiterFTE[[#This Row],[Sonst]]="ja",0,"input missing")))</f>
        <v>input missing</v>
      </c>
      <c r="AG1199" s="130"/>
      <c r="AH1199" s="117"/>
      <c r="AI1199" s="408"/>
      <c r="AJ1199" s="202"/>
      <c r="AK1199" s="412"/>
      <c r="AL1199" s="15" cm="1">
        <f t="array" ref="AL11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199" s="15" t="str">
        <f>IF(Table6[[#This Row],[FT/WE]]=2,"",Table6[[#This Row],[Name]]&amp;Table6[[#This Row],[Tag]])</f>
        <v/>
      </c>
      <c r="AN1199" s="117"/>
      <c r="AP1199" s="14" t="str">
        <f t="shared" si="38"/>
        <v/>
      </c>
      <c r="AQ1199" s="14" t="str">
        <f t="shared" si="39"/>
        <v/>
      </c>
    </row>
    <row r="1200" spans="1:43" ht="14.5">
      <c r="A1200" s="117"/>
      <c r="B1200" s="201"/>
      <c r="C1200" s="209"/>
      <c r="D1200" s="210"/>
      <c r="E1200" s="131"/>
      <c r="F1200" s="132"/>
      <c r="G1200" s="131"/>
      <c r="H1200" s="117"/>
      <c r="I1200" s="201"/>
      <c r="J1200" s="201"/>
      <c r="K1200" s="202"/>
      <c r="L1200" s="202"/>
      <c r="M1200" s="202"/>
      <c r="N1200" s="201"/>
      <c r="O1200" s="201"/>
      <c r="P1200" s="202"/>
      <c r="Q1200" s="202"/>
      <c r="R1200" s="207"/>
      <c r="S1200" s="204" t="e">
        <f>_xlfn.LET(
_xlpm.ausLJ,_xlfn.XLOOKUP(MitarbeiterFTE[[#This Row],[Name]]&amp;"|"&amp;MitarbeiterFTE[[#This Row],[Jahr]]&amp;"|"&amp;MitarbeiterFTE[[#This Row],[Monat]],#REF!,#REF!,"not found",0,1),
IF(_xlpm.ausLJ="not found","input missing",_xlpm.ausLJ))</f>
        <v>#REF!</v>
      </c>
      <c r="T1200" s="204" t="e">
        <f>_xlfn.LET(
_xlpm.ausLJ,_xlfn.XLOOKUP(MitarbeiterFTE[[#This Row],[Name]]&amp;"|"&amp;MitarbeiterFTE[[#This Row],[Jahr]]&amp;"|"&amp;MitarbeiterFTE[[#This Row],[Monat]],#REF!,#REF!,"not found",0,1),
IF(_xlpm.ausLJ="not found","input missing",_xlpm.ausLJ))</f>
        <v>#REF!</v>
      </c>
      <c r="U1200" s="205"/>
      <c r="V1200" s="40" t="str" cm="1">
        <f t="array" ref="V12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0" s="15" t="str">
        <f>_xlfn.LET(_xlpm.var,MitarbeiterFTE[[#This Row],[Name]]&amp;"|"&amp;MitarbeiterFTE[[#This Row],[Vorhaben]]&amp;"|"&amp;MitarbeiterFTE[[#This Row],[Monat]]&amp;"|"&amp;MitarbeiterFTE[[#This Row],[Jahr]], IF(_xlpm.var="|||","input missing",_xlpm.var))</f>
        <v>input missing</v>
      </c>
      <c r="AB1200" s="15" t="e">
        <f>_xlfn.LET(
_xlpm.start,DATE(MitarbeiterFTE[[#This Row],[Jahr]],MitarbeiterFTE[[#This Row],[Monat]],1),
_xlpm.end,EOMONTH(_xlpm.start,0),
NETWORKDAYS(_xlpm.start,_xlpm.end))</f>
        <v>#NUM!</v>
      </c>
      <c r="AC1200" s="318" t="e">
        <f>MitarbeiterFTE[[#This Row],[BWD]]-MitarbeiterFTE[[#This Row],[Sum Abwesend]]</f>
        <v>#NUM!</v>
      </c>
      <c r="AD1200" s="318">
        <f>SUMIFS(MitarbeiterFTE[BWD],MitarbeiterFTE[Jahr],MitarbeiterFTE[[#This Row],[Jahr]],MitarbeiterFTE[Name],MitarbeiterFTE[[#This Row],[Name]])</f>
        <v>0</v>
      </c>
      <c r="AE1200" s="318">
        <f>SUMIFS(MitarbeiterFTE[NWD],MitarbeiterFTE[Jahr],MitarbeiterFTE[[#This Row],[Jahr]],MitarbeiterFTE[Name],MitarbeiterFTE[[#This Row],[Name]])</f>
        <v>0</v>
      </c>
      <c r="AF1200" s="15" t="str">
        <f>IF(MitarbeiterFTE[[#This Row],[HS]]="ja",2,IF(MitarbeiterFTE[[#This Row],[Tech]]="ja",1,IF(MitarbeiterFTE[[#This Row],[Sonst]]="ja",0,"input missing")))</f>
        <v>input missing</v>
      </c>
      <c r="AG1200" s="130"/>
      <c r="AH1200" s="117"/>
      <c r="AI1200" s="408"/>
      <c r="AJ1200" s="202"/>
      <c r="AK1200" s="412"/>
      <c r="AL1200" s="15" cm="1">
        <f t="array" ref="AL12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0" s="15" t="str">
        <f>IF(Table6[[#This Row],[FT/WE]]=2,"",Table6[[#This Row],[Name]]&amp;Table6[[#This Row],[Tag]])</f>
        <v/>
      </c>
      <c r="AN1200" s="117"/>
      <c r="AP1200" s="14" t="str">
        <f t="shared" si="38"/>
        <v/>
      </c>
      <c r="AQ1200" s="14" t="str">
        <f t="shared" si="39"/>
        <v/>
      </c>
    </row>
    <row r="1201" spans="1:43" ht="14.5">
      <c r="A1201" s="117"/>
      <c r="B1201" s="201"/>
      <c r="C1201" s="209"/>
      <c r="D1201" s="210"/>
      <c r="E1201" s="131"/>
      <c r="F1201" s="132"/>
      <c r="G1201" s="131"/>
      <c r="H1201" s="117"/>
      <c r="I1201" s="201"/>
      <c r="J1201" s="201"/>
      <c r="K1201" s="202"/>
      <c r="L1201" s="202"/>
      <c r="M1201" s="202"/>
      <c r="N1201" s="201"/>
      <c r="O1201" s="201"/>
      <c r="P1201" s="202"/>
      <c r="Q1201" s="202"/>
      <c r="R1201" s="207"/>
      <c r="S1201" s="204" t="e">
        <f>_xlfn.LET(
_xlpm.ausLJ,_xlfn.XLOOKUP(MitarbeiterFTE[[#This Row],[Name]]&amp;"|"&amp;MitarbeiterFTE[[#This Row],[Jahr]]&amp;"|"&amp;MitarbeiterFTE[[#This Row],[Monat]],#REF!,#REF!,"not found",0,1),
IF(_xlpm.ausLJ="not found","input missing",_xlpm.ausLJ))</f>
        <v>#REF!</v>
      </c>
      <c r="T1201" s="204" t="e">
        <f>_xlfn.LET(
_xlpm.ausLJ,_xlfn.XLOOKUP(MitarbeiterFTE[[#This Row],[Name]]&amp;"|"&amp;MitarbeiterFTE[[#This Row],[Jahr]]&amp;"|"&amp;MitarbeiterFTE[[#This Row],[Monat]],#REF!,#REF!,"not found",0,1),
IF(_xlpm.ausLJ="not found","input missing",_xlpm.ausLJ))</f>
        <v>#REF!</v>
      </c>
      <c r="U1201" s="205"/>
      <c r="V1201" s="40" t="str" cm="1">
        <f t="array" ref="V12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1" s="15" t="str">
        <f>_xlfn.LET(_xlpm.var,MitarbeiterFTE[[#This Row],[Name]]&amp;"|"&amp;MitarbeiterFTE[[#This Row],[Vorhaben]]&amp;"|"&amp;MitarbeiterFTE[[#This Row],[Monat]]&amp;"|"&amp;MitarbeiterFTE[[#This Row],[Jahr]], IF(_xlpm.var="|||","input missing",_xlpm.var))</f>
        <v>input missing</v>
      </c>
      <c r="AB1201" s="15" t="e">
        <f>_xlfn.LET(
_xlpm.start,DATE(MitarbeiterFTE[[#This Row],[Jahr]],MitarbeiterFTE[[#This Row],[Monat]],1),
_xlpm.end,EOMONTH(_xlpm.start,0),
NETWORKDAYS(_xlpm.start,_xlpm.end))</f>
        <v>#NUM!</v>
      </c>
      <c r="AC1201" s="318" t="e">
        <f>MitarbeiterFTE[[#This Row],[BWD]]-MitarbeiterFTE[[#This Row],[Sum Abwesend]]</f>
        <v>#NUM!</v>
      </c>
      <c r="AD1201" s="318">
        <f>SUMIFS(MitarbeiterFTE[BWD],MitarbeiterFTE[Jahr],MitarbeiterFTE[[#This Row],[Jahr]],MitarbeiterFTE[Name],MitarbeiterFTE[[#This Row],[Name]])</f>
        <v>0</v>
      </c>
      <c r="AE1201" s="318">
        <f>SUMIFS(MitarbeiterFTE[NWD],MitarbeiterFTE[Jahr],MitarbeiterFTE[[#This Row],[Jahr]],MitarbeiterFTE[Name],MitarbeiterFTE[[#This Row],[Name]])</f>
        <v>0</v>
      </c>
      <c r="AF1201" s="15" t="str">
        <f>IF(MitarbeiterFTE[[#This Row],[HS]]="ja",2,IF(MitarbeiterFTE[[#This Row],[Tech]]="ja",1,IF(MitarbeiterFTE[[#This Row],[Sonst]]="ja",0,"input missing")))</f>
        <v>input missing</v>
      </c>
      <c r="AG1201" s="130"/>
      <c r="AH1201" s="117"/>
      <c r="AI1201" s="408"/>
      <c r="AJ1201" s="202"/>
      <c r="AK1201" s="412"/>
      <c r="AL1201" s="15" cm="1">
        <f t="array" ref="AL12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1" s="15" t="str">
        <f>IF(Table6[[#This Row],[FT/WE]]=2,"",Table6[[#This Row],[Name]]&amp;Table6[[#This Row],[Tag]])</f>
        <v/>
      </c>
      <c r="AN1201" s="117"/>
      <c r="AP1201" s="14" t="str">
        <f t="shared" si="38"/>
        <v/>
      </c>
      <c r="AQ1201" s="14" t="str">
        <f t="shared" si="39"/>
        <v/>
      </c>
    </row>
    <row r="1202" spans="1:43" ht="14.5">
      <c r="A1202" s="117"/>
      <c r="B1202" s="201"/>
      <c r="C1202" s="209"/>
      <c r="D1202" s="210"/>
      <c r="E1202" s="131"/>
      <c r="F1202" s="132"/>
      <c r="G1202" s="131"/>
      <c r="H1202" s="117"/>
      <c r="I1202" s="201"/>
      <c r="J1202" s="201"/>
      <c r="K1202" s="202"/>
      <c r="L1202" s="202"/>
      <c r="M1202" s="202"/>
      <c r="N1202" s="201"/>
      <c r="O1202" s="201"/>
      <c r="P1202" s="202"/>
      <c r="Q1202" s="202"/>
      <c r="R1202" s="207"/>
      <c r="S1202" s="204" t="e">
        <f>_xlfn.LET(
_xlpm.ausLJ,_xlfn.XLOOKUP(MitarbeiterFTE[[#This Row],[Name]]&amp;"|"&amp;MitarbeiterFTE[[#This Row],[Jahr]]&amp;"|"&amp;MitarbeiterFTE[[#This Row],[Monat]],#REF!,#REF!,"not found",0,1),
IF(_xlpm.ausLJ="not found","input missing",_xlpm.ausLJ))</f>
        <v>#REF!</v>
      </c>
      <c r="T1202" s="204" t="e">
        <f>_xlfn.LET(
_xlpm.ausLJ,_xlfn.XLOOKUP(MitarbeiterFTE[[#This Row],[Name]]&amp;"|"&amp;MitarbeiterFTE[[#This Row],[Jahr]]&amp;"|"&amp;MitarbeiterFTE[[#This Row],[Monat]],#REF!,#REF!,"not found",0,1),
IF(_xlpm.ausLJ="not found","input missing",_xlpm.ausLJ))</f>
        <v>#REF!</v>
      </c>
      <c r="U1202" s="205"/>
      <c r="V1202" s="40" t="str" cm="1">
        <f t="array" ref="V12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2" s="15" t="str">
        <f>_xlfn.LET(_xlpm.var,MitarbeiterFTE[[#This Row],[Name]]&amp;"|"&amp;MitarbeiterFTE[[#This Row],[Vorhaben]]&amp;"|"&amp;MitarbeiterFTE[[#This Row],[Monat]]&amp;"|"&amp;MitarbeiterFTE[[#This Row],[Jahr]], IF(_xlpm.var="|||","input missing",_xlpm.var))</f>
        <v>input missing</v>
      </c>
      <c r="AB1202" s="15" t="e">
        <f>_xlfn.LET(
_xlpm.start,DATE(MitarbeiterFTE[[#This Row],[Jahr]],MitarbeiterFTE[[#This Row],[Monat]],1),
_xlpm.end,EOMONTH(_xlpm.start,0),
NETWORKDAYS(_xlpm.start,_xlpm.end))</f>
        <v>#NUM!</v>
      </c>
      <c r="AC1202" s="318" t="e">
        <f>MitarbeiterFTE[[#This Row],[BWD]]-MitarbeiterFTE[[#This Row],[Sum Abwesend]]</f>
        <v>#NUM!</v>
      </c>
      <c r="AD1202" s="318">
        <f>SUMIFS(MitarbeiterFTE[BWD],MitarbeiterFTE[Jahr],MitarbeiterFTE[[#This Row],[Jahr]],MitarbeiterFTE[Name],MitarbeiterFTE[[#This Row],[Name]])</f>
        <v>0</v>
      </c>
      <c r="AE1202" s="318">
        <f>SUMIFS(MitarbeiterFTE[NWD],MitarbeiterFTE[Jahr],MitarbeiterFTE[[#This Row],[Jahr]],MitarbeiterFTE[Name],MitarbeiterFTE[[#This Row],[Name]])</f>
        <v>0</v>
      </c>
      <c r="AF1202" s="15" t="str">
        <f>IF(MitarbeiterFTE[[#This Row],[HS]]="ja",2,IF(MitarbeiterFTE[[#This Row],[Tech]]="ja",1,IF(MitarbeiterFTE[[#This Row],[Sonst]]="ja",0,"input missing")))</f>
        <v>input missing</v>
      </c>
      <c r="AG1202" s="130"/>
      <c r="AH1202" s="117"/>
      <c r="AI1202" s="408"/>
      <c r="AJ1202" s="202"/>
      <c r="AK1202" s="412"/>
      <c r="AL1202" s="15" cm="1">
        <f t="array" ref="AL12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2" s="15" t="str">
        <f>IF(Table6[[#This Row],[FT/WE]]=2,"",Table6[[#This Row],[Name]]&amp;Table6[[#This Row],[Tag]])</f>
        <v/>
      </c>
      <c r="AN1202" s="117"/>
      <c r="AP1202" s="14" t="str">
        <f t="shared" si="38"/>
        <v/>
      </c>
      <c r="AQ1202" s="14" t="str">
        <f t="shared" si="39"/>
        <v/>
      </c>
    </row>
    <row r="1203" spans="1:43" ht="14.5">
      <c r="A1203" s="117"/>
      <c r="B1203" s="201"/>
      <c r="C1203" s="209"/>
      <c r="D1203" s="210"/>
      <c r="E1203" s="131"/>
      <c r="F1203" s="132"/>
      <c r="G1203" s="131"/>
      <c r="H1203" s="117"/>
      <c r="I1203" s="201"/>
      <c r="J1203" s="201"/>
      <c r="K1203" s="202"/>
      <c r="L1203" s="202"/>
      <c r="M1203" s="202"/>
      <c r="N1203" s="201"/>
      <c r="O1203" s="201"/>
      <c r="P1203" s="202"/>
      <c r="Q1203" s="202"/>
      <c r="R1203" s="207"/>
      <c r="S1203" s="204" t="e">
        <f>_xlfn.LET(
_xlpm.ausLJ,_xlfn.XLOOKUP(MitarbeiterFTE[[#This Row],[Name]]&amp;"|"&amp;MitarbeiterFTE[[#This Row],[Jahr]]&amp;"|"&amp;MitarbeiterFTE[[#This Row],[Monat]],#REF!,#REF!,"not found",0,1),
IF(_xlpm.ausLJ="not found","input missing",_xlpm.ausLJ))</f>
        <v>#REF!</v>
      </c>
      <c r="T1203" s="204" t="e">
        <f>_xlfn.LET(
_xlpm.ausLJ,_xlfn.XLOOKUP(MitarbeiterFTE[[#This Row],[Name]]&amp;"|"&amp;MitarbeiterFTE[[#This Row],[Jahr]]&amp;"|"&amp;MitarbeiterFTE[[#This Row],[Monat]],#REF!,#REF!,"not found",0,1),
IF(_xlpm.ausLJ="not found","input missing",_xlpm.ausLJ))</f>
        <v>#REF!</v>
      </c>
      <c r="U1203" s="205"/>
      <c r="V1203" s="40" t="str" cm="1">
        <f t="array" ref="V12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3" s="15" t="str">
        <f>_xlfn.LET(_xlpm.var,MitarbeiterFTE[[#This Row],[Name]]&amp;"|"&amp;MitarbeiterFTE[[#This Row],[Vorhaben]]&amp;"|"&amp;MitarbeiterFTE[[#This Row],[Monat]]&amp;"|"&amp;MitarbeiterFTE[[#This Row],[Jahr]], IF(_xlpm.var="|||","input missing",_xlpm.var))</f>
        <v>input missing</v>
      </c>
      <c r="AB1203" s="15" t="e">
        <f>_xlfn.LET(
_xlpm.start,DATE(MitarbeiterFTE[[#This Row],[Jahr]],MitarbeiterFTE[[#This Row],[Monat]],1),
_xlpm.end,EOMONTH(_xlpm.start,0),
NETWORKDAYS(_xlpm.start,_xlpm.end))</f>
        <v>#NUM!</v>
      </c>
      <c r="AC1203" s="318" t="e">
        <f>MitarbeiterFTE[[#This Row],[BWD]]-MitarbeiterFTE[[#This Row],[Sum Abwesend]]</f>
        <v>#NUM!</v>
      </c>
      <c r="AD1203" s="318">
        <f>SUMIFS(MitarbeiterFTE[BWD],MitarbeiterFTE[Jahr],MitarbeiterFTE[[#This Row],[Jahr]],MitarbeiterFTE[Name],MitarbeiterFTE[[#This Row],[Name]])</f>
        <v>0</v>
      </c>
      <c r="AE1203" s="318">
        <f>SUMIFS(MitarbeiterFTE[NWD],MitarbeiterFTE[Jahr],MitarbeiterFTE[[#This Row],[Jahr]],MitarbeiterFTE[Name],MitarbeiterFTE[[#This Row],[Name]])</f>
        <v>0</v>
      </c>
      <c r="AF1203" s="15" t="str">
        <f>IF(MitarbeiterFTE[[#This Row],[HS]]="ja",2,IF(MitarbeiterFTE[[#This Row],[Tech]]="ja",1,IF(MitarbeiterFTE[[#This Row],[Sonst]]="ja",0,"input missing")))</f>
        <v>input missing</v>
      </c>
      <c r="AG1203" s="130"/>
      <c r="AH1203" s="117"/>
      <c r="AI1203" s="408"/>
      <c r="AJ1203" s="202"/>
      <c r="AK1203" s="412"/>
      <c r="AL1203" s="15" cm="1">
        <f t="array" ref="AL12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3" s="15" t="str">
        <f>IF(Table6[[#This Row],[FT/WE]]=2,"",Table6[[#This Row],[Name]]&amp;Table6[[#This Row],[Tag]])</f>
        <v/>
      </c>
      <c r="AN1203" s="117"/>
      <c r="AP1203" s="14" t="str">
        <f t="shared" si="38"/>
        <v/>
      </c>
      <c r="AQ1203" s="14" t="str">
        <f t="shared" si="39"/>
        <v/>
      </c>
    </row>
    <row r="1204" spans="1:43" ht="14.5">
      <c r="A1204" s="117"/>
      <c r="B1204" s="201"/>
      <c r="C1204" s="209"/>
      <c r="D1204" s="210"/>
      <c r="E1204" s="131"/>
      <c r="F1204" s="132"/>
      <c r="G1204" s="131"/>
      <c r="H1204" s="117"/>
      <c r="I1204" s="201"/>
      <c r="J1204" s="201"/>
      <c r="K1204" s="202"/>
      <c r="L1204" s="202"/>
      <c r="M1204" s="202"/>
      <c r="N1204" s="201"/>
      <c r="O1204" s="201"/>
      <c r="P1204" s="202"/>
      <c r="Q1204" s="202"/>
      <c r="R1204" s="207"/>
      <c r="S1204" s="204" t="e">
        <f>_xlfn.LET(
_xlpm.ausLJ,_xlfn.XLOOKUP(MitarbeiterFTE[[#This Row],[Name]]&amp;"|"&amp;MitarbeiterFTE[[#This Row],[Jahr]]&amp;"|"&amp;MitarbeiterFTE[[#This Row],[Monat]],#REF!,#REF!,"not found",0,1),
IF(_xlpm.ausLJ="not found","input missing",_xlpm.ausLJ))</f>
        <v>#REF!</v>
      </c>
      <c r="T1204" s="204" t="e">
        <f>_xlfn.LET(
_xlpm.ausLJ,_xlfn.XLOOKUP(MitarbeiterFTE[[#This Row],[Name]]&amp;"|"&amp;MitarbeiterFTE[[#This Row],[Jahr]]&amp;"|"&amp;MitarbeiterFTE[[#This Row],[Monat]],#REF!,#REF!,"not found",0,1),
IF(_xlpm.ausLJ="not found","input missing",_xlpm.ausLJ))</f>
        <v>#REF!</v>
      </c>
      <c r="U1204" s="205"/>
      <c r="V1204" s="40" t="str" cm="1">
        <f t="array" ref="V12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4" s="15" t="str">
        <f>_xlfn.LET(_xlpm.var,MitarbeiterFTE[[#This Row],[Name]]&amp;"|"&amp;MitarbeiterFTE[[#This Row],[Vorhaben]]&amp;"|"&amp;MitarbeiterFTE[[#This Row],[Monat]]&amp;"|"&amp;MitarbeiterFTE[[#This Row],[Jahr]], IF(_xlpm.var="|||","input missing",_xlpm.var))</f>
        <v>input missing</v>
      </c>
      <c r="AB1204" s="15" t="e">
        <f>_xlfn.LET(
_xlpm.start,DATE(MitarbeiterFTE[[#This Row],[Jahr]],MitarbeiterFTE[[#This Row],[Monat]],1),
_xlpm.end,EOMONTH(_xlpm.start,0),
NETWORKDAYS(_xlpm.start,_xlpm.end))</f>
        <v>#NUM!</v>
      </c>
      <c r="AC1204" s="318" t="e">
        <f>MitarbeiterFTE[[#This Row],[BWD]]-MitarbeiterFTE[[#This Row],[Sum Abwesend]]</f>
        <v>#NUM!</v>
      </c>
      <c r="AD1204" s="318">
        <f>SUMIFS(MitarbeiterFTE[BWD],MitarbeiterFTE[Jahr],MitarbeiterFTE[[#This Row],[Jahr]],MitarbeiterFTE[Name],MitarbeiterFTE[[#This Row],[Name]])</f>
        <v>0</v>
      </c>
      <c r="AE1204" s="318">
        <f>SUMIFS(MitarbeiterFTE[NWD],MitarbeiterFTE[Jahr],MitarbeiterFTE[[#This Row],[Jahr]],MitarbeiterFTE[Name],MitarbeiterFTE[[#This Row],[Name]])</f>
        <v>0</v>
      </c>
      <c r="AF1204" s="15" t="str">
        <f>IF(MitarbeiterFTE[[#This Row],[HS]]="ja",2,IF(MitarbeiterFTE[[#This Row],[Tech]]="ja",1,IF(MitarbeiterFTE[[#This Row],[Sonst]]="ja",0,"input missing")))</f>
        <v>input missing</v>
      </c>
      <c r="AG1204" s="130"/>
      <c r="AH1204" s="117"/>
      <c r="AI1204" s="408"/>
      <c r="AJ1204" s="202"/>
      <c r="AK1204" s="412"/>
      <c r="AL1204" s="15" cm="1">
        <f t="array" ref="AL12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4" s="15" t="str">
        <f>IF(Table6[[#This Row],[FT/WE]]=2,"",Table6[[#This Row],[Name]]&amp;Table6[[#This Row],[Tag]])</f>
        <v/>
      </c>
      <c r="AN1204" s="117"/>
      <c r="AP1204" s="14" t="str">
        <f t="shared" si="38"/>
        <v/>
      </c>
      <c r="AQ1204" s="14" t="str">
        <f t="shared" si="39"/>
        <v/>
      </c>
    </row>
    <row r="1205" spans="1:43" ht="14.5">
      <c r="A1205" s="117"/>
      <c r="B1205" s="201"/>
      <c r="C1205" s="209"/>
      <c r="D1205" s="210"/>
      <c r="E1205" s="131"/>
      <c r="F1205" s="132"/>
      <c r="G1205" s="131"/>
      <c r="H1205" s="117"/>
      <c r="I1205" s="201"/>
      <c r="J1205" s="201"/>
      <c r="K1205" s="202"/>
      <c r="L1205" s="202"/>
      <c r="M1205" s="202"/>
      <c r="N1205" s="201"/>
      <c r="O1205" s="201"/>
      <c r="P1205" s="202"/>
      <c r="Q1205" s="202"/>
      <c r="R1205" s="207"/>
      <c r="S1205" s="204" t="e">
        <f>_xlfn.LET(
_xlpm.ausLJ,_xlfn.XLOOKUP(MitarbeiterFTE[[#This Row],[Name]]&amp;"|"&amp;MitarbeiterFTE[[#This Row],[Jahr]]&amp;"|"&amp;MitarbeiterFTE[[#This Row],[Monat]],#REF!,#REF!,"not found",0,1),
IF(_xlpm.ausLJ="not found","input missing",_xlpm.ausLJ))</f>
        <v>#REF!</v>
      </c>
      <c r="T1205" s="204" t="e">
        <f>_xlfn.LET(
_xlpm.ausLJ,_xlfn.XLOOKUP(MitarbeiterFTE[[#This Row],[Name]]&amp;"|"&amp;MitarbeiterFTE[[#This Row],[Jahr]]&amp;"|"&amp;MitarbeiterFTE[[#This Row],[Monat]],#REF!,#REF!,"not found",0,1),
IF(_xlpm.ausLJ="not found","input missing",_xlpm.ausLJ))</f>
        <v>#REF!</v>
      </c>
      <c r="U1205" s="205"/>
      <c r="V1205" s="40" t="str" cm="1">
        <f t="array" ref="V12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5" s="15" t="str">
        <f>_xlfn.LET(_xlpm.var,MitarbeiterFTE[[#This Row],[Name]]&amp;"|"&amp;MitarbeiterFTE[[#This Row],[Vorhaben]]&amp;"|"&amp;MitarbeiterFTE[[#This Row],[Monat]]&amp;"|"&amp;MitarbeiterFTE[[#This Row],[Jahr]], IF(_xlpm.var="|||","input missing",_xlpm.var))</f>
        <v>input missing</v>
      </c>
      <c r="AB1205" s="15" t="e">
        <f>_xlfn.LET(
_xlpm.start,DATE(MitarbeiterFTE[[#This Row],[Jahr]],MitarbeiterFTE[[#This Row],[Monat]],1),
_xlpm.end,EOMONTH(_xlpm.start,0),
NETWORKDAYS(_xlpm.start,_xlpm.end))</f>
        <v>#NUM!</v>
      </c>
      <c r="AC1205" s="318" t="e">
        <f>MitarbeiterFTE[[#This Row],[BWD]]-MitarbeiterFTE[[#This Row],[Sum Abwesend]]</f>
        <v>#NUM!</v>
      </c>
      <c r="AD1205" s="318">
        <f>SUMIFS(MitarbeiterFTE[BWD],MitarbeiterFTE[Jahr],MitarbeiterFTE[[#This Row],[Jahr]],MitarbeiterFTE[Name],MitarbeiterFTE[[#This Row],[Name]])</f>
        <v>0</v>
      </c>
      <c r="AE1205" s="318">
        <f>SUMIFS(MitarbeiterFTE[NWD],MitarbeiterFTE[Jahr],MitarbeiterFTE[[#This Row],[Jahr]],MitarbeiterFTE[Name],MitarbeiterFTE[[#This Row],[Name]])</f>
        <v>0</v>
      </c>
      <c r="AF1205" s="15" t="str">
        <f>IF(MitarbeiterFTE[[#This Row],[HS]]="ja",2,IF(MitarbeiterFTE[[#This Row],[Tech]]="ja",1,IF(MitarbeiterFTE[[#This Row],[Sonst]]="ja",0,"input missing")))</f>
        <v>input missing</v>
      </c>
      <c r="AG1205" s="130"/>
      <c r="AH1205" s="117"/>
      <c r="AI1205" s="408"/>
      <c r="AJ1205" s="202"/>
      <c r="AK1205" s="412"/>
      <c r="AL1205" s="15" cm="1">
        <f t="array" ref="AL12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5" s="15" t="str">
        <f>IF(Table6[[#This Row],[FT/WE]]=2,"",Table6[[#This Row],[Name]]&amp;Table6[[#This Row],[Tag]])</f>
        <v/>
      </c>
      <c r="AN1205" s="117"/>
      <c r="AP1205" s="14" t="str">
        <f t="shared" si="38"/>
        <v/>
      </c>
      <c r="AQ1205" s="14" t="str">
        <f t="shared" si="39"/>
        <v/>
      </c>
    </row>
    <row r="1206" spans="1:43" ht="14.5">
      <c r="A1206" s="117"/>
      <c r="B1206" s="201"/>
      <c r="C1206" s="209"/>
      <c r="D1206" s="210"/>
      <c r="E1206" s="131"/>
      <c r="F1206" s="132"/>
      <c r="G1206" s="131"/>
      <c r="H1206" s="117"/>
      <c r="I1206" s="201"/>
      <c r="J1206" s="201"/>
      <c r="K1206" s="202"/>
      <c r="L1206" s="202"/>
      <c r="M1206" s="202"/>
      <c r="N1206" s="201"/>
      <c r="O1206" s="201"/>
      <c r="P1206" s="202"/>
      <c r="Q1206" s="202"/>
      <c r="R1206" s="207"/>
      <c r="S1206" s="204" t="e">
        <f>_xlfn.LET(
_xlpm.ausLJ,_xlfn.XLOOKUP(MitarbeiterFTE[[#This Row],[Name]]&amp;"|"&amp;MitarbeiterFTE[[#This Row],[Jahr]]&amp;"|"&amp;MitarbeiterFTE[[#This Row],[Monat]],#REF!,#REF!,"not found",0,1),
IF(_xlpm.ausLJ="not found","input missing",_xlpm.ausLJ))</f>
        <v>#REF!</v>
      </c>
      <c r="T1206" s="204" t="e">
        <f>_xlfn.LET(
_xlpm.ausLJ,_xlfn.XLOOKUP(MitarbeiterFTE[[#This Row],[Name]]&amp;"|"&amp;MitarbeiterFTE[[#This Row],[Jahr]]&amp;"|"&amp;MitarbeiterFTE[[#This Row],[Monat]],#REF!,#REF!,"not found",0,1),
IF(_xlpm.ausLJ="not found","input missing",_xlpm.ausLJ))</f>
        <v>#REF!</v>
      </c>
      <c r="U1206" s="205"/>
      <c r="V1206" s="40" t="str" cm="1">
        <f t="array" ref="V12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6" s="15" t="str">
        <f>_xlfn.LET(_xlpm.var,MitarbeiterFTE[[#This Row],[Name]]&amp;"|"&amp;MitarbeiterFTE[[#This Row],[Vorhaben]]&amp;"|"&amp;MitarbeiterFTE[[#This Row],[Monat]]&amp;"|"&amp;MitarbeiterFTE[[#This Row],[Jahr]], IF(_xlpm.var="|||","input missing",_xlpm.var))</f>
        <v>input missing</v>
      </c>
      <c r="AB1206" s="15" t="e">
        <f>_xlfn.LET(
_xlpm.start,DATE(MitarbeiterFTE[[#This Row],[Jahr]],MitarbeiterFTE[[#This Row],[Monat]],1),
_xlpm.end,EOMONTH(_xlpm.start,0),
NETWORKDAYS(_xlpm.start,_xlpm.end))</f>
        <v>#NUM!</v>
      </c>
      <c r="AC1206" s="318" t="e">
        <f>MitarbeiterFTE[[#This Row],[BWD]]-MitarbeiterFTE[[#This Row],[Sum Abwesend]]</f>
        <v>#NUM!</v>
      </c>
      <c r="AD1206" s="318">
        <f>SUMIFS(MitarbeiterFTE[BWD],MitarbeiterFTE[Jahr],MitarbeiterFTE[[#This Row],[Jahr]],MitarbeiterFTE[Name],MitarbeiterFTE[[#This Row],[Name]])</f>
        <v>0</v>
      </c>
      <c r="AE1206" s="318">
        <f>SUMIFS(MitarbeiterFTE[NWD],MitarbeiterFTE[Jahr],MitarbeiterFTE[[#This Row],[Jahr]],MitarbeiterFTE[Name],MitarbeiterFTE[[#This Row],[Name]])</f>
        <v>0</v>
      </c>
      <c r="AF1206" s="15" t="str">
        <f>IF(MitarbeiterFTE[[#This Row],[HS]]="ja",2,IF(MitarbeiterFTE[[#This Row],[Tech]]="ja",1,IF(MitarbeiterFTE[[#This Row],[Sonst]]="ja",0,"input missing")))</f>
        <v>input missing</v>
      </c>
      <c r="AG1206" s="130"/>
      <c r="AH1206" s="117"/>
      <c r="AI1206" s="408"/>
      <c r="AJ1206" s="202"/>
      <c r="AK1206" s="412"/>
      <c r="AL1206" s="15" cm="1">
        <f t="array" ref="AL12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6" s="15" t="str">
        <f>IF(Table6[[#This Row],[FT/WE]]=2,"",Table6[[#This Row],[Name]]&amp;Table6[[#This Row],[Tag]])</f>
        <v/>
      </c>
      <c r="AN1206" s="117"/>
      <c r="AP1206" s="14" t="str">
        <f t="shared" si="38"/>
        <v/>
      </c>
      <c r="AQ1206" s="14" t="str">
        <f t="shared" si="39"/>
        <v/>
      </c>
    </row>
    <row r="1207" spans="1:43" ht="14.5">
      <c r="A1207" s="117"/>
      <c r="B1207" s="201"/>
      <c r="C1207" s="209"/>
      <c r="D1207" s="210"/>
      <c r="E1207" s="131"/>
      <c r="F1207" s="132"/>
      <c r="G1207" s="131"/>
      <c r="H1207" s="117"/>
      <c r="I1207" s="201"/>
      <c r="J1207" s="201"/>
      <c r="K1207" s="202"/>
      <c r="L1207" s="202"/>
      <c r="M1207" s="202"/>
      <c r="N1207" s="201"/>
      <c r="O1207" s="201"/>
      <c r="P1207" s="202"/>
      <c r="Q1207" s="202"/>
      <c r="R1207" s="207"/>
      <c r="S1207" s="204" t="e">
        <f>_xlfn.LET(
_xlpm.ausLJ,_xlfn.XLOOKUP(MitarbeiterFTE[[#This Row],[Name]]&amp;"|"&amp;MitarbeiterFTE[[#This Row],[Jahr]]&amp;"|"&amp;MitarbeiterFTE[[#This Row],[Monat]],#REF!,#REF!,"not found",0,1),
IF(_xlpm.ausLJ="not found","input missing",_xlpm.ausLJ))</f>
        <v>#REF!</v>
      </c>
      <c r="T1207" s="204" t="e">
        <f>_xlfn.LET(
_xlpm.ausLJ,_xlfn.XLOOKUP(MitarbeiterFTE[[#This Row],[Name]]&amp;"|"&amp;MitarbeiterFTE[[#This Row],[Jahr]]&amp;"|"&amp;MitarbeiterFTE[[#This Row],[Monat]],#REF!,#REF!,"not found",0,1),
IF(_xlpm.ausLJ="not found","input missing",_xlpm.ausLJ))</f>
        <v>#REF!</v>
      </c>
      <c r="U1207" s="205"/>
      <c r="V1207" s="40" t="str" cm="1">
        <f t="array" ref="V12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7" s="15" t="str">
        <f>_xlfn.LET(_xlpm.var,MitarbeiterFTE[[#This Row],[Name]]&amp;"|"&amp;MitarbeiterFTE[[#This Row],[Vorhaben]]&amp;"|"&amp;MitarbeiterFTE[[#This Row],[Monat]]&amp;"|"&amp;MitarbeiterFTE[[#This Row],[Jahr]], IF(_xlpm.var="|||","input missing",_xlpm.var))</f>
        <v>input missing</v>
      </c>
      <c r="AB1207" s="15" t="e">
        <f>_xlfn.LET(
_xlpm.start,DATE(MitarbeiterFTE[[#This Row],[Jahr]],MitarbeiterFTE[[#This Row],[Monat]],1),
_xlpm.end,EOMONTH(_xlpm.start,0),
NETWORKDAYS(_xlpm.start,_xlpm.end))</f>
        <v>#NUM!</v>
      </c>
      <c r="AC1207" s="318" t="e">
        <f>MitarbeiterFTE[[#This Row],[BWD]]-MitarbeiterFTE[[#This Row],[Sum Abwesend]]</f>
        <v>#NUM!</v>
      </c>
      <c r="AD1207" s="318">
        <f>SUMIFS(MitarbeiterFTE[BWD],MitarbeiterFTE[Jahr],MitarbeiterFTE[[#This Row],[Jahr]],MitarbeiterFTE[Name],MitarbeiterFTE[[#This Row],[Name]])</f>
        <v>0</v>
      </c>
      <c r="AE1207" s="318">
        <f>SUMIFS(MitarbeiterFTE[NWD],MitarbeiterFTE[Jahr],MitarbeiterFTE[[#This Row],[Jahr]],MitarbeiterFTE[Name],MitarbeiterFTE[[#This Row],[Name]])</f>
        <v>0</v>
      </c>
      <c r="AF1207" s="15" t="str">
        <f>IF(MitarbeiterFTE[[#This Row],[HS]]="ja",2,IF(MitarbeiterFTE[[#This Row],[Tech]]="ja",1,IF(MitarbeiterFTE[[#This Row],[Sonst]]="ja",0,"input missing")))</f>
        <v>input missing</v>
      </c>
      <c r="AG1207" s="130"/>
      <c r="AH1207" s="117"/>
      <c r="AI1207" s="408"/>
      <c r="AJ1207" s="202"/>
      <c r="AK1207" s="412"/>
      <c r="AL1207" s="15" cm="1">
        <f t="array" ref="AL12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7" s="15" t="str">
        <f>IF(Table6[[#This Row],[FT/WE]]=2,"",Table6[[#This Row],[Name]]&amp;Table6[[#This Row],[Tag]])</f>
        <v/>
      </c>
      <c r="AN1207" s="117"/>
      <c r="AP1207" s="14" t="str">
        <f t="shared" si="38"/>
        <v/>
      </c>
      <c r="AQ1207" s="14" t="str">
        <f t="shared" si="39"/>
        <v/>
      </c>
    </row>
    <row r="1208" spans="1:43" ht="14.5">
      <c r="A1208" s="117"/>
      <c r="B1208" s="201"/>
      <c r="C1208" s="209"/>
      <c r="D1208" s="210"/>
      <c r="E1208" s="131"/>
      <c r="F1208" s="132"/>
      <c r="G1208" s="131"/>
      <c r="H1208" s="117"/>
      <c r="I1208" s="201"/>
      <c r="J1208" s="201"/>
      <c r="K1208" s="202"/>
      <c r="L1208" s="202"/>
      <c r="M1208" s="202"/>
      <c r="N1208" s="201"/>
      <c r="O1208" s="201"/>
      <c r="P1208" s="202"/>
      <c r="Q1208" s="202"/>
      <c r="R1208" s="207"/>
      <c r="S1208" s="204" t="e">
        <f>_xlfn.LET(
_xlpm.ausLJ,_xlfn.XLOOKUP(MitarbeiterFTE[[#This Row],[Name]]&amp;"|"&amp;MitarbeiterFTE[[#This Row],[Jahr]]&amp;"|"&amp;MitarbeiterFTE[[#This Row],[Monat]],#REF!,#REF!,"not found",0,1),
IF(_xlpm.ausLJ="not found","input missing",_xlpm.ausLJ))</f>
        <v>#REF!</v>
      </c>
      <c r="T1208" s="204" t="e">
        <f>_xlfn.LET(
_xlpm.ausLJ,_xlfn.XLOOKUP(MitarbeiterFTE[[#This Row],[Name]]&amp;"|"&amp;MitarbeiterFTE[[#This Row],[Jahr]]&amp;"|"&amp;MitarbeiterFTE[[#This Row],[Monat]],#REF!,#REF!,"not found",0,1),
IF(_xlpm.ausLJ="not found","input missing",_xlpm.ausLJ))</f>
        <v>#REF!</v>
      </c>
      <c r="U1208" s="205"/>
      <c r="V1208" s="40" t="str" cm="1">
        <f t="array" ref="V12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8" s="15" t="str">
        <f>_xlfn.LET(_xlpm.var,MitarbeiterFTE[[#This Row],[Name]]&amp;"|"&amp;MitarbeiterFTE[[#This Row],[Vorhaben]]&amp;"|"&amp;MitarbeiterFTE[[#This Row],[Monat]]&amp;"|"&amp;MitarbeiterFTE[[#This Row],[Jahr]], IF(_xlpm.var="|||","input missing",_xlpm.var))</f>
        <v>input missing</v>
      </c>
      <c r="AB1208" s="15" t="e">
        <f>_xlfn.LET(
_xlpm.start,DATE(MitarbeiterFTE[[#This Row],[Jahr]],MitarbeiterFTE[[#This Row],[Monat]],1),
_xlpm.end,EOMONTH(_xlpm.start,0),
NETWORKDAYS(_xlpm.start,_xlpm.end))</f>
        <v>#NUM!</v>
      </c>
      <c r="AC1208" s="318" t="e">
        <f>MitarbeiterFTE[[#This Row],[BWD]]-MitarbeiterFTE[[#This Row],[Sum Abwesend]]</f>
        <v>#NUM!</v>
      </c>
      <c r="AD1208" s="318">
        <f>SUMIFS(MitarbeiterFTE[BWD],MitarbeiterFTE[Jahr],MitarbeiterFTE[[#This Row],[Jahr]],MitarbeiterFTE[Name],MitarbeiterFTE[[#This Row],[Name]])</f>
        <v>0</v>
      </c>
      <c r="AE1208" s="318">
        <f>SUMIFS(MitarbeiterFTE[NWD],MitarbeiterFTE[Jahr],MitarbeiterFTE[[#This Row],[Jahr]],MitarbeiterFTE[Name],MitarbeiterFTE[[#This Row],[Name]])</f>
        <v>0</v>
      </c>
      <c r="AF1208" s="15" t="str">
        <f>IF(MitarbeiterFTE[[#This Row],[HS]]="ja",2,IF(MitarbeiterFTE[[#This Row],[Tech]]="ja",1,IF(MitarbeiterFTE[[#This Row],[Sonst]]="ja",0,"input missing")))</f>
        <v>input missing</v>
      </c>
      <c r="AG1208" s="130"/>
      <c r="AH1208" s="117"/>
      <c r="AI1208" s="408"/>
      <c r="AJ1208" s="202"/>
      <c r="AK1208" s="412"/>
      <c r="AL1208" s="15" cm="1">
        <f t="array" ref="AL12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8" s="15" t="str">
        <f>IF(Table6[[#This Row],[FT/WE]]=2,"",Table6[[#This Row],[Name]]&amp;Table6[[#This Row],[Tag]])</f>
        <v/>
      </c>
      <c r="AN1208" s="117"/>
      <c r="AP1208" s="14" t="str">
        <f t="shared" si="38"/>
        <v/>
      </c>
      <c r="AQ1208" s="14" t="str">
        <f t="shared" si="39"/>
        <v/>
      </c>
    </row>
    <row r="1209" spans="1:43" ht="14.5">
      <c r="A1209" s="117"/>
      <c r="B1209" s="201"/>
      <c r="C1209" s="209"/>
      <c r="D1209" s="210"/>
      <c r="E1209" s="131"/>
      <c r="F1209" s="132"/>
      <c r="G1209" s="131"/>
      <c r="H1209" s="117"/>
      <c r="I1209" s="201"/>
      <c r="J1209" s="201"/>
      <c r="K1209" s="202"/>
      <c r="L1209" s="202"/>
      <c r="M1209" s="202"/>
      <c r="N1209" s="201"/>
      <c r="O1209" s="201"/>
      <c r="P1209" s="202"/>
      <c r="Q1209" s="202"/>
      <c r="R1209" s="207"/>
      <c r="S1209" s="204" t="e">
        <f>_xlfn.LET(
_xlpm.ausLJ,_xlfn.XLOOKUP(MitarbeiterFTE[[#This Row],[Name]]&amp;"|"&amp;MitarbeiterFTE[[#This Row],[Jahr]]&amp;"|"&amp;MitarbeiterFTE[[#This Row],[Monat]],#REF!,#REF!,"not found",0,1),
IF(_xlpm.ausLJ="not found","input missing",_xlpm.ausLJ))</f>
        <v>#REF!</v>
      </c>
      <c r="T1209" s="204" t="e">
        <f>_xlfn.LET(
_xlpm.ausLJ,_xlfn.XLOOKUP(MitarbeiterFTE[[#This Row],[Name]]&amp;"|"&amp;MitarbeiterFTE[[#This Row],[Jahr]]&amp;"|"&amp;MitarbeiterFTE[[#This Row],[Monat]],#REF!,#REF!,"not found",0,1),
IF(_xlpm.ausLJ="not found","input missing",_xlpm.ausLJ))</f>
        <v>#REF!</v>
      </c>
      <c r="U1209" s="205"/>
      <c r="V1209" s="40" t="str" cm="1">
        <f t="array" ref="V12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09" s="15" t="str">
        <f>_xlfn.LET(_xlpm.var,MitarbeiterFTE[[#This Row],[Name]]&amp;"|"&amp;MitarbeiterFTE[[#This Row],[Vorhaben]]&amp;"|"&amp;MitarbeiterFTE[[#This Row],[Monat]]&amp;"|"&amp;MitarbeiterFTE[[#This Row],[Jahr]], IF(_xlpm.var="|||","input missing",_xlpm.var))</f>
        <v>input missing</v>
      </c>
      <c r="AB1209" s="15" t="e">
        <f>_xlfn.LET(
_xlpm.start,DATE(MitarbeiterFTE[[#This Row],[Jahr]],MitarbeiterFTE[[#This Row],[Monat]],1),
_xlpm.end,EOMONTH(_xlpm.start,0),
NETWORKDAYS(_xlpm.start,_xlpm.end))</f>
        <v>#NUM!</v>
      </c>
      <c r="AC1209" s="318" t="e">
        <f>MitarbeiterFTE[[#This Row],[BWD]]-MitarbeiterFTE[[#This Row],[Sum Abwesend]]</f>
        <v>#NUM!</v>
      </c>
      <c r="AD1209" s="318">
        <f>SUMIFS(MitarbeiterFTE[BWD],MitarbeiterFTE[Jahr],MitarbeiterFTE[[#This Row],[Jahr]],MitarbeiterFTE[Name],MitarbeiterFTE[[#This Row],[Name]])</f>
        <v>0</v>
      </c>
      <c r="AE1209" s="318">
        <f>SUMIFS(MitarbeiterFTE[NWD],MitarbeiterFTE[Jahr],MitarbeiterFTE[[#This Row],[Jahr]],MitarbeiterFTE[Name],MitarbeiterFTE[[#This Row],[Name]])</f>
        <v>0</v>
      </c>
      <c r="AF1209" s="15" t="str">
        <f>IF(MitarbeiterFTE[[#This Row],[HS]]="ja",2,IF(MitarbeiterFTE[[#This Row],[Tech]]="ja",1,IF(MitarbeiterFTE[[#This Row],[Sonst]]="ja",0,"input missing")))</f>
        <v>input missing</v>
      </c>
      <c r="AG1209" s="130"/>
      <c r="AH1209" s="117"/>
      <c r="AI1209" s="408"/>
      <c r="AJ1209" s="202"/>
      <c r="AK1209" s="412"/>
      <c r="AL1209" s="15" cm="1">
        <f t="array" ref="AL12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09" s="15" t="str">
        <f>IF(Table6[[#This Row],[FT/WE]]=2,"",Table6[[#This Row],[Name]]&amp;Table6[[#This Row],[Tag]])</f>
        <v/>
      </c>
      <c r="AN1209" s="117"/>
      <c r="AP1209" s="14" t="str">
        <f t="shared" si="38"/>
        <v/>
      </c>
      <c r="AQ1209" s="14" t="str">
        <f t="shared" si="39"/>
        <v/>
      </c>
    </row>
    <row r="1210" spans="1:43" ht="14.5">
      <c r="A1210" s="117"/>
      <c r="B1210" s="201"/>
      <c r="C1210" s="209"/>
      <c r="D1210" s="210"/>
      <c r="E1210" s="131"/>
      <c r="F1210" s="132"/>
      <c r="G1210" s="131"/>
      <c r="H1210" s="117"/>
      <c r="I1210" s="201"/>
      <c r="J1210" s="201"/>
      <c r="K1210" s="202"/>
      <c r="L1210" s="202"/>
      <c r="M1210" s="202"/>
      <c r="N1210" s="201"/>
      <c r="O1210" s="201"/>
      <c r="P1210" s="202"/>
      <c r="Q1210" s="202"/>
      <c r="R1210" s="207"/>
      <c r="S1210" s="204" t="e">
        <f>_xlfn.LET(
_xlpm.ausLJ,_xlfn.XLOOKUP(MitarbeiterFTE[[#This Row],[Name]]&amp;"|"&amp;MitarbeiterFTE[[#This Row],[Jahr]]&amp;"|"&amp;MitarbeiterFTE[[#This Row],[Monat]],#REF!,#REF!,"not found",0,1),
IF(_xlpm.ausLJ="not found","input missing",_xlpm.ausLJ))</f>
        <v>#REF!</v>
      </c>
      <c r="T1210" s="204" t="e">
        <f>_xlfn.LET(
_xlpm.ausLJ,_xlfn.XLOOKUP(MitarbeiterFTE[[#This Row],[Name]]&amp;"|"&amp;MitarbeiterFTE[[#This Row],[Jahr]]&amp;"|"&amp;MitarbeiterFTE[[#This Row],[Monat]],#REF!,#REF!,"not found",0,1),
IF(_xlpm.ausLJ="not found","input missing",_xlpm.ausLJ))</f>
        <v>#REF!</v>
      </c>
      <c r="U1210" s="205"/>
      <c r="V1210" s="40" t="str" cm="1">
        <f t="array" ref="V12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0" s="15" t="str">
        <f>_xlfn.LET(_xlpm.var,MitarbeiterFTE[[#This Row],[Name]]&amp;"|"&amp;MitarbeiterFTE[[#This Row],[Vorhaben]]&amp;"|"&amp;MitarbeiterFTE[[#This Row],[Monat]]&amp;"|"&amp;MitarbeiterFTE[[#This Row],[Jahr]], IF(_xlpm.var="|||","input missing",_xlpm.var))</f>
        <v>input missing</v>
      </c>
      <c r="AB1210" s="15" t="e">
        <f>_xlfn.LET(
_xlpm.start,DATE(MitarbeiterFTE[[#This Row],[Jahr]],MitarbeiterFTE[[#This Row],[Monat]],1),
_xlpm.end,EOMONTH(_xlpm.start,0),
NETWORKDAYS(_xlpm.start,_xlpm.end))</f>
        <v>#NUM!</v>
      </c>
      <c r="AC1210" s="318" t="e">
        <f>MitarbeiterFTE[[#This Row],[BWD]]-MitarbeiterFTE[[#This Row],[Sum Abwesend]]</f>
        <v>#NUM!</v>
      </c>
      <c r="AD1210" s="318">
        <f>SUMIFS(MitarbeiterFTE[BWD],MitarbeiterFTE[Jahr],MitarbeiterFTE[[#This Row],[Jahr]],MitarbeiterFTE[Name],MitarbeiterFTE[[#This Row],[Name]])</f>
        <v>0</v>
      </c>
      <c r="AE1210" s="318">
        <f>SUMIFS(MitarbeiterFTE[NWD],MitarbeiterFTE[Jahr],MitarbeiterFTE[[#This Row],[Jahr]],MitarbeiterFTE[Name],MitarbeiterFTE[[#This Row],[Name]])</f>
        <v>0</v>
      </c>
      <c r="AF1210" s="15" t="str">
        <f>IF(MitarbeiterFTE[[#This Row],[HS]]="ja",2,IF(MitarbeiterFTE[[#This Row],[Tech]]="ja",1,IF(MitarbeiterFTE[[#This Row],[Sonst]]="ja",0,"input missing")))</f>
        <v>input missing</v>
      </c>
      <c r="AG1210" s="130"/>
      <c r="AH1210" s="117"/>
      <c r="AI1210" s="408"/>
      <c r="AJ1210" s="202"/>
      <c r="AK1210" s="412"/>
      <c r="AL1210" s="15" cm="1">
        <f t="array" ref="AL12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0" s="15" t="str">
        <f>IF(Table6[[#This Row],[FT/WE]]=2,"",Table6[[#This Row],[Name]]&amp;Table6[[#This Row],[Tag]])</f>
        <v/>
      </c>
      <c r="AN1210" s="117"/>
      <c r="AP1210" s="14" t="str">
        <f t="shared" si="38"/>
        <v/>
      </c>
      <c r="AQ1210" s="14" t="str">
        <f t="shared" si="39"/>
        <v/>
      </c>
    </row>
    <row r="1211" spans="1:43" ht="14.5">
      <c r="A1211" s="117"/>
      <c r="B1211" s="201"/>
      <c r="C1211" s="209"/>
      <c r="D1211" s="210"/>
      <c r="E1211" s="131"/>
      <c r="F1211" s="132"/>
      <c r="G1211" s="131"/>
      <c r="H1211" s="117"/>
      <c r="I1211" s="201"/>
      <c r="J1211" s="201"/>
      <c r="K1211" s="202"/>
      <c r="L1211" s="202"/>
      <c r="M1211" s="202"/>
      <c r="N1211" s="201"/>
      <c r="O1211" s="201"/>
      <c r="P1211" s="202"/>
      <c r="Q1211" s="202"/>
      <c r="R1211" s="207"/>
      <c r="S1211" s="204" t="e">
        <f>_xlfn.LET(
_xlpm.ausLJ,_xlfn.XLOOKUP(MitarbeiterFTE[[#This Row],[Name]]&amp;"|"&amp;MitarbeiterFTE[[#This Row],[Jahr]]&amp;"|"&amp;MitarbeiterFTE[[#This Row],[Monat]],#REF!,#REF!,"not found",0,1),
IF(_xlpm.ausLJ="not found","input missing",_xlpm.ausLJ))</f>
        <v>#REF!</v>
      </c>
      <c r="T1211" s="204" t="e">
        <f>_xlfn.LET(
_xlpm.ausLJ,_xlfn.XLOOKUP(MitarbeiterFTE[[#This Row],[Name]]&amp;"|"&amp;MitarbeiterFTE[[#This Row],[Jahr]]&amp;"|"&amp;MitarbeiterFTE[[#This Row],[Monat]],#REF!,#REF!,"not found",0,1),
IF(_xlpm.ausLJ="not found","input missing",_xlpm.ausLJ))</f>
        <v>#REF!</v>
      </c>
      <c r="U1211" s="205"/>
      <c r="V1211" s="40" t="str" cm="1">
        <f t="array" ref="V12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1" s="15" t="str">
        <f>_xlfn.LET(_xlpm.var,MitarbeiterFTE[[#This Row],[Name]]&amp;"|"&amp;MitarbeiterFTE[[#This Row],[Vorhaben]]&amp;"|"&amp;MitarbeiterFTE[[#This Row],[Monat]]&amp;"|"&amp;MitarbeiterFTE[[#This Row],[Jahr]], IF(_xlpm.var="|||","input missing",_xlpm.var))</f>
        <v>input missing</v>
      </c>
      <c r="AB1211" s="15" t="e">
        <f>_xlfn.LET(
_xlpm.start,DATE(MitarbeiterFTE[[#This Row],[Jahr]],MitarbeiterFTE[[#This Row],[Monat]],1),
_xlpm.end,EOMONTH(_xlpm.start,0),
NETWORKDAYS(_xlpm.start,_xlpm.end))</f>
        <v>#NUM!</v>
      </c>
      <c r="AC1211" s="318" t="e">
        <f>MitarbeiterFTE[[#This Row],[BWD]]-MitarbeiterFTE[[#This Row],[Sum Abwesend]]</f>
        <v>#NUM!</v>
      </c>
      <c r="AD1211" s="318">
        <f>SUMIFS(MitarbeiterFTE[BWD],MitarbeiterFTE[Jahr],MitarbeiterFTE[[#This Row],[Jahr]],MitarbeiterFTE[Name],MitarbeiterFTE[[#This Row],[Name]])</f>
        <v>0</v>
      </c>
      <c r="AE1211" s="318">
        <f>SUMIFS(MitarbeiterFTE[NWD],MitarbeiterFTE[Jahr],MitarbeiterFTE[[#This Row],[Jahr]],MitarbeiterFTE[Name],MitarbeiterFTE[[#This Row],[Name]])</f>
        <v>0</v>
      </c>
      <c r="AF1211" s="15" t="str">
        <f>IF(MitarbeiterFTE[[#This Row],[HS]]="ja",2,IF(MitarbeiterFTE[[#This Row],[Tech]]="ja",1,IF(MitarbeiterFTE[[#This Row],[Sonst]]="ja",0,"input missing")))</f>
        <v>input missing</v>
      </c>
      <c r="AG1211" s="130"/>
      <c r="AH1211" s="117"/>
      <c r="AI1211" s="408"/>
      <c r="AJ1211" s="202"/>
      <c r="AK1211" s="412"/>
      <c r="AL1211" s="15" cm="1">
        <f t="array" ref="AL12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1" s="15" t="str">
        <f>IF(Table6[[#This Row],[FT/WE]]=2,"",Table6[[#This Row],[Name]]&amp;Table6[[#This Row],[Tag]])</f>
        <v/>
      </c>
      <c r="AN1211" s="117"/>
      <c r="AP1211" s="14" t="str">
        <f t="shared" si="38"/>
        <v/>
      </c>
      <c r="AQ1211" s="14" t="str">
        <f t="shared" si="39"/>
        <v/>
      </c>
    </row>
    <row r="1212" spans="1:43" ht="14.5">
      <c r="A1212" s="117"/>
      <c r="B1212" s="201"/>
      <c r="C1212" s="209"/>
      <c r="D1212" s="210"/>
      <c r="E1212" s="131"/>
      <c r="F1212" s="132"/>
      <c r="G1212" s="131"/>
      <c r="H1212" s="117"/>
      <c r="I1212" s="201"/>
      <c r="J1212" s="201"/>
      <c r="K1212" s="202"/>
      <c r="L1212" s="202"/>
      <c r="M1212" s="202"/>
      <c r="N1212" s="201"/>
      <c r="O1212" s="201"/>
      <c r="P1212" s="202"/>
      <c r="Q1212" s="202"/>
      <c r="R1212" s="207"/>
      <c r="S1212" s="204" t="e">
        <f>_xlfn.LET(
_xlpm.ausLJ,_xlfn.XLOOKUP(MitarbeiterFTE[[#This Row],[Name]]&amp;"|"&amp;MitarbeiterFTE[[#This Row],[Jahr]]&amp;"|"&amp;MitarbeiterFTE[[#This Row],[Monat]],#REF!,#REF!,"not found",0,1),
IF(_xlpm.ausLJ="not found","input missing",_xlpm.ausLJ))</f>
        <v>#REF!</v>
      </c>
      <c r="T1212" s="204" t="e">
        <f>_xlfn.LET(
_xlpm.ausLJ,_xlfn.XLOOKUP(MitarbeiterFTE[[#This Row],[Name]]&amp;"|"&amp;MitarbeiterFTE[[#This Row],[Jahr]]&amp;"|"&amp;MitarbeiterFTE[[#This Row],[Monat]],#REF!,#REF!,"not found",0,1),
IF(_xlpm.ausLJ="not found","input missing",_xlpm.ausLJ))</f>
        <v>#REF!</v>
      </c>
      <c r="U1212" s="205"/>
      <c r="V1212" s="40" t="str" cm="1">
        <f t="array" ref="V12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2" s="15" t="str">
        <f>_xlfn.LET(_xlpm.var,MitarbeiterFTE[[#This Row],[Name]]&amp;"|"&amp;MitarbeiterFTE[[#This Row],[Vorhaben]]&amp;"|"&amp;MitarbeiterFTE[[#This Row],[Monat]]&amp;"|"&amp;MitarbeiterFTE[[#This Row],[Jahr]], IF(_xlpm.var="|||","input missing",_xlpm.var))</f>
        <v>input missing</v>
      </c>
      <c r="AB1212" s="15" t="e">
        <f>_xlfn.LET(
_xlpm.start,DATE(MitarbeiterFTE[[#This Row],[Jahr]],MitarbeiterFTE[[#This Row],[Monat]],1),
_xlpm.end,EOMONTH(_xlpm.start,0),
NETWORKDAYS(_xlpm.start,_xlpm.end))</f>
        <v>#NUM!</v>
      </c>
      <c r="AC1212" s="318" t="e">
        <f>MitarbeiterFTE[[#This Row],[BWD]]-MitarbeiterFTE[[#This Row],[Sum Abwesend]]</f>
        <v>#NUM!</v>
      </c>
      <c r="AD1212" s="318">
        <f>SUMIFS(MitarbeiterFTE[BWD],MitarbeiterFTE[Jahr],MitarbeiterFTE[[#This Row],[Jahr]],MitarbeiterFTE[Name],MitarbeiterFTE[[#This Row],[Name]])</f>
        <v>0</v>
      </c>
      <c r="AE1212" s="318">
        <f>SUMIFS(MitarbeiterFTE[NWD],MitarbeiterFTE[Jahr],MitarbeiterFTE[[#This Row],[Jahr]],MitarbeiterFTE[Name],MitarbeiterFTE[[#This Row],[Name]])</f>
        <v>0</v>
      </c>
      <c r="AF1212" s="15" t="str">
        <f>IF(MitarbeiterFTE[[#This Row],[HS]]="ja",2,IF(MitarbeiterFTE[[#This Row],[Tech]]="ja",1,IF(MitarbeiterFTE[[#This Row],[Sonst]]="ja",0,"input missing")))</f>
        <v>input missing</v>
      </c>
      <c r="AG1212" s="130"/>
      <c r="AH1212" s="117"/>
      <c r="AI1212" s="408"/>
      <c r="AJ1212" s="202"/>
      <c r="AK1212" s="412"/>
      <c r="AL1212" s="15" cm="1">
        <f t="array" ref="AL12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2" s="15" t="str">
        <f>IF(Table6[[#This Row],[FT/WE]]=2,"",Table6[[#This Row],[Name]]&amp;Table6[[#This Row],[Tag]])</f>
        <v/>
      </c>
      <c r="AN1212" s="117"/>
      <c r="AP1212" s="14" t="str">
        <f t="shared" si="38"/>
        <v/>
      </c>
      <c r="AQ1212" s="14" t="str">
        <f t="shared" si="39"/>
        <v/>
      </c>
    </row>
    <row r="1213" spans="1:43" ht="14.5">
      <c r="A1213" s="117"/>
      <c r="B1213" s="201"/>
      <c r="C1213" s="209"/>
      <c r="D1213" s="210"/>
      <c r="E1213" s="131"/>
      <c r="F1213" s="132"/>
      <c r="G1213" s="131"/>
      <c r="H1213" s="117"/>
      <c r="I1213" s="201"/>
      <c r="J1213" s="201"/>
      <c r="K1213" s="202"/>
      <c r="L1213" s="202"/>
      <c r="M1213" s="202"/>
      <c r="N1213" s="201"/>
      <c r="O1213" s="201"/>
      <c r="P1213" s="202"/>
      <c r="Q1213" s="202"/>
      <c r="R1213" s="207"/>
      <c r="S1213" s="204" t="e">
        <f>_xlfn.LET(
_xlpm.ausLJ,_xlfn.XLOOKUP(MitarbeiterFTE[[#This Row],[Name]]&amp;"|"&amp;MitarbeiterFTE[[#This Row],[Jahr]]&amp;"|"&amp;MitarbeiterFTE[[#This Row],[Monat]],#REF!,#REF!,"not found",0,1),
IF(_xlpm.ausLJ="not found","input missing",_xlpm.ausLJ))</f>
        <v>#REF!</v>
      </c>
      <c r="T1213" s="204" t="e">
        <f>_xlfn.LET(
_xlpm.ausLJ,_xlfn.XLOOKUP(MitarbeiterFTE[[#This Row],[Name]]&amp;"|"&amp;MitarbeiterFTE[[#This Row],[Jahr]]&amp;"|"&amp;MitarbeiterFTE[[#This Row],[Monat]],#REF!,#REF!,"not found",0,1),
IF(_xlpm.ausLJ="not found","input missing",_xlpm.ausLJ))</f>
        <v>#REF!</v>
      </c>
      <c r="U1213" s="205"/>
      <c r="V1213" s="40" t="str" cm="1">
        <f t="array" ref="V12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3" s="15" t="str">
        <f>_xlfn.LET(_xlpm.var,MitarbeiterFTE[[#This Row],[Name]]&amp;"|"&amp;MitarbeiterFTE[[#This Row],[Vorhaben]]&amp;"|"&amp;MitarbeiterFTE[[#This Row],[Monat]]&amp;"|"&amp;MitarbeiterFTE[[#This Row],[Jahr]], IF(_xlpm.var="|||","input missing",_xlpm.var))</f>
        <v>input missing</v>
      </c>
      <c r="AB1213" s="15" t="e">
        <f>_xlfn.LET(
_xlpm.start,DATE(MitarbeiterFTE[[#This Row],[Jahr]],MitarbeiterFTE[[#This Row],[Monat]],1),
_xlpm.end,EOMONTH(_xlpm.start,0),
NETWORKDAYS(_xlpm.start,_xlpm.end))</f>
        <v>#NUM!</v>
      </c>
      <c r="AC1213" s="318" t="e">
        <f>MitarbeiterFTE[[#This Row],[BWD]]-MitarbeiterFTE[[#This Row],[Sum Abwesend]]</f>
        <v>#NUM!</v>
      </c>
      <c r="AD1213" s="318">
        <f>SUMIFS(MitarbeiterFTE[BWD],MitarbeiterFTE[Jahr],MitarbeiterFTE[[#This Row],[Jahr]],MitarbeiterFTE[Name],MitarbeiterFTE[[#This Row],[Name]])</f>
        <v>0</v>
      </c>
      <c r="AE1213" s="318">
        <f>SUMIFS(MitarbeiterFTE[NWD],MitarbeiterFTE[Jahr],MitarbeiterFTE[[#This Row],[Jahr]],MitarbeiterFTE[Name],MitarbeiterFTE[[#This Row],[Name]])</f>
        <v>0</v>
      </c>
      <c r="AF1213" s="15" t="str">
        <f>IF(MitarbeiterFTE[[#This Row],[HS]]="ja",2,IF(MitarbeiterFTE[[#This Row],[Tech]]="ja",1,IF(MitarbeiterFTE[[#This Row],[Sonst]]="ja",0,"input missing")))</f>
        <v>input missing</v>
      </c>
      <c r="AG1213" s="130"/>
      <c r="AH1213" s="117"/>
      <c r="AI1213" s="408"/>
      <c r="AJ1213" s="202"/>
      <c r="AK1213" s="412"/>
      <c r="AL1213" s="15" cm="1">
        <f t="array" ref="AL12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3" s="15" t="str">
        <f>IF(Table6[[#This Row],[FT/WE]]=2,"",Table6[[#This Row],[Name]]&amp;Table6[[#This Row],[Tag]])</f>
        <v/>
      </c>
      <c r="AN1213" s="117"/>
      <c r="AP1213" s="14" t="str">
        <f t="shared" si="38"/>
        <v/>
      </c>
      <c r="AQ1213" s="14" t="str">
        <f t="shared" si="39"/>
        <v/>
      </c>
    </row>
    <row r="1214" spans="1:43" ht="14.5">
      <c r="A1214" s="117"/>
      <c r="B1214" s="201"/>
      <c r="C1214" s="209"/>
      <c r="D1214" s="210"/>
      <c r="E1214" s="131"/>
      <c r="F1214" s="132"/>
      <c r="G1214" s="131"/>
      <c r="H1214" s="117"/>
      <c r="I1214" s="201"/>
      <c r="J1214" s="201"/>
      <c r="K1214" s="202"/>
      <c r="L1214" s="202"/>
      <c r="M1214" s="202"/>
      <c r="N1214" s="201"/>
      <c r="O1214" s="201"/>
      <c r="P1214" s="202"/>
      <c r="Q1214" s="202"/>
      <c r="R1214" s="207"/>
      <c r="S1214" s="204" t="e">
        <f>_xlfn.LET(
_xlpm.ausLJ,_xlfn.XLOOKUP(MitarbeiterFTE[[#This Row],[Name]]&amp;"|"&amp;MitarbeiterFTE[[#This Row],[Jahr]]&amp;"|"&amp;MitarbeiterFTE[[#This Row],[Monat]],#REF!,#REF!,"not found",0,1),
IF(_xlpm.ausLJ="not found","input missing",_xlpm.ausLJ))</f>
        <v>#REF!</v>
      </c>
      <c r="T1214" s="204" t="e">
        <f>_xlfn.LET(
_xlpm.ausLJ,_xlfn.XLOOKUP(MitarbeiterFTE[[#This Row],[Name]]&amp;"|"&amp;MitarbeiterFTE[[#This Row],[Jahr]]&amp;"|"&amp;MitarbeiterFTE[[#This Row],[Monat]],#REF!,#REF!,"not found",0,1),
IF(_xlpm.ausLJ="not found","input missing",_xlpm.ausLJ))</f>
        <v>#REF!</v>
      </c>
      <c r="U1214" s="205"/>
      <c r="V1214" s="40" t="str" cm="1">
        <f t="array" ref="V12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4" s="15" t="str">
        <f>_xlfn.LET(_xlpm.var,MitarbeiterFTE[[#This Row],[Name]]&amp;"|"&amp;MitarbeiterFTE[[#This Row],[Vorhaben]]&amp;"|"&amp;MitarbeiterFTE[[#This Row],[Monat]]&amp;"|"&amp;MitarbeiterFTE[[#This Row],[Jahr]], IF(_xlpm.var="|||","input missing",_xlpm.var))</f>
        <v>input missing</v>
      </c>
      <c r="AB1214" s="15" t="e">
        <f>_xlfn.LET(
_xlpm.start,DATE(MitarbeiterFTE[[#This Row],[Jahr]],MitarbeiterFTE[[#This Row],[Monat]],1),
_xlpm.end,EOMONTH(_xlpm.start,0),
NETWORKDAYS(_xlpm.start,_xlpm.end))</f>
        <v>#NUM!</v>
      </c>
      <c r="AC1214" s="318" t="e">
        <f>MitarbeiterFTE[[#This Row],[BWD]]-MitarbeiterFTE[[#This Row],[Sum Abwesend]]</f>
        <v>#NUM!</v>
      </c>
      <c r="AD1214" s="318">
        <f>SUMIFS(MitarbeiterFTE[BWD],MitarbeiterFTE[Jahr],MitarbeiterFTE[[#This Row],[Jahr]],MitarbeiterFTE[Name],MitarbeiterFTE[[#This Row],[Name]])</f>
        <v>0</v>
      </c>
      <c r="AE1214" s="318">
        <f>SUMIFS(MitarbeiterFTE[NWD],MitarbeiterFTE[Jahr],MitarbeiterFTE[[#This Row],[Jahr]],MitarbeiterFTE[Name],MitarbeiterFTE[[#This Row],[Name]])</f>
        <v>0</v>
      </c>
      <c r="AF1214" s="15" t="str">
        <f>IF(MitarbeiterFTE[[#This Row],[HS]]="ja",2,IF(MitarbeiterFTE[[#This Row],[Tech]]="ja",1,IF(MitarbeiterFTE[[#This Row],[Sonst]]="ja",0,"input missing")))</f>
        <v>input missing</v>
      </c>
      <c r="AG1214" s="130"/>
      <c r="AH1214" s="117"/>
      <c r="AI1214" s="408"/>
      <c r="AJ1214" s="202"/>
      <c r="AK1214" s="412"/>
      <c r="AL1214" s="15" cm="1">
        <f t="array" ref="AL12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4" s="15" t="str">
        <f>IF(Table6[[#This Row],[FT/WE]]=2,"",Table6[[#This Row],[Name]]&amp;Table6[[#This Row],[Tag]])</f>
        <v/>
      </c>
      <c r="AN1214" s="117"/>
      <c r="AP1214" s="14" t="str">
        <f t="shared" si="38"/>
        <v/>
      </c>
      <c r="AQ1214" s="14" t="str">
        <f t="shared" si="39"/>
        <v/>
      </c>
    </row>
    <row r="1215" spans="1:43" ht="14.5">
      <c r="A1215" s="117"/>
      <c r="B1215" s="201"/>
      <c r="C1215" s="209"/>
      <c r="D1215" s="210"/>
      <c r="E1215" s="131"/>
      <c r="F1215" s="132"/>
      <c r="G1215" s="131"/>
      <c r="H1215" s="117"/>
      <c r="I1215" s="201"/>
      <c r="J1215" s="201"/>
      <c r="K1215" s="202"/>
      <c r="L1215" s="202"/>
      <c r="M1215" s="202"/>
      <c r="N1215" s="201"/>
      <c r="O1215" s="201"/>
      <c r="P1215" s="202"/>
      <c r="Q1215" s="202"/>
      <c r="R1215" s="207"/>
      <c r="S1215" s="204" t="e">
        <f>_xlfn.LET(
_xlpm.ausLJ,_xlfn.XLOOKUP(MitarbeiterFTE[[#This Row],[Name]]&amp;"|"&amp;MitarbeiterFTE[[#This Row],[Jahr]]&amp;"|"&amp;MitarbeiterFTE[[#This Row],[Monat]],#REF!,#REF!,"not found",0,1),
IF(_xlpm.ausLJ="not found","input missing",_xlpm.ausLJ))</f>
        <v>#REF!</v>
      </c>
      <c r="T1215" s="204" t="e">
        <f>_xlfn.LET(
_xlpm.ausLJ,_xlfn.XLOOKUP(MitarbeiterFTE[[#This Row],[Name]]&amp;"|"&amp;MitarbeiterFTE[[#This Row],[Jahr]]&amp;"|"&amp;MitarbeiterFTE[[#This Row],[Monat]],#REF!,#REF!,"not found",0,1),
IF(_xlpm.ausLJ="not found","input missing",_xlpm.ausLJ))</f>
        <v>#REF!</v>
      </c>
      <c r="U1215" s="205"/>
      <c r="V1215" s="40" t="str" cm="1">
        <f t="array" ref="V12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5" s="15" t="str">
        <f>_xlfn.LET(_xlpm.var,MitarbeiterFTE[[#This Row],[Name]]&amp;"|"&amp;MitarbeiterFTE[[#This Row],[Vorhaben]]&amp;"|"&amp;MitarbeiterFTE[[#This Row],[Monat]]&amp;"|"&amp;MitarbeiterFTE[[#This Row],[Jahr]], IF(_xlpm.var="|||","input missing",_xlpm.var))</f>
        <v>input missing</v>
      </c>
      <c r="AB1215" s="15" t="e">
        <f>_xlfn.LET(
_xlpm.start,DATE(MitarbeiterFTE[[#This Row],[Jahr]],MitarbeiterFTE[[#This Row],[Monat]],1),
_xlpm.end,EOMONTH(_xlpm.start,0),
NETWORKDAYS(_xlpm.start,_xlpm.end))</f>
        <v>#NUM!</v>
      </c>
      <c r="AC1215" s="318" t="e">
        <f>MitarbeiterFTE[[#This Row],[BWD]]-MitarbeiterFTE[[#This Row],[Sum Abwesend]]</f>
        <v>#NUM!</v>
      </c>
      <c r="AD1215" s="318">
        <f>SUMIFS(MitarbeiterFTE[BWD],MitarbeiterFTE[Jahr],MitarbeiterFTE[[#This Row],[Jahr]],MitarbeiterFTE[Name],MitarbeiterFTE[[#This Row],[Name]])</f>
        <v>0</v>
      </c>
      <c r="AE1215" s="318">
        <f>SUMIFS(MitarbeiterFTE[NWD],MitarbeiterFTE[Jahr],MitarbeiterFTE[[#This Row],[Jahr]],MitarbeiterFTE[Name],MitarbeiterFTE[[#This Row],[Name]])</f>
        <v>0</v>
      </c>
      <c r="AF1215" s="15" t="str">
        <f>IF(MitarbeiterFTE[[#This Row],[HS]]="ja",2,IF(MitarbeiterFTE[[#This Row],[Tech]]="ja",1,IF(MitarbeiterFTE[[#This Row],[Sonst]]="ja",0,"input missing")))</f>
        <v>input missing</v>
      </c>
      <c r="AG1215" s="130"/>
      <c r="AH1215" s="117"/>
      <c r="AI1215" s="408"/>
      <c r="AJ1215" s="202"/>
      <c r="AK1215" s="412"/>
      <c r="AL1215" s="15" cm="1">
        <f t="array" ref="AL12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5" s="15" t="str">
        <f>IF(Table6[[#This Row],[FT/WE]]=2,"",Table6[[#This Row],[Name]]&amp;Table6[[#This Row],[Tag]])</f>
        <v/>
      </c>
      <c r="AN1215" s="117"/>
      <c r="AP1215" s="14" t="str">
        <f t="shared" si="38"/>
        <v/>
      </c>
      <c r="AQ1215" s="14" t="str">
        <f t="shared" si="39"/>
        <v/>
      </c>
    </row>
    <row r="1216" spans="1:43" ht="14.5">
      <c r="A1216" s="117"/>
      <c r="B1216" s="201"/>
      <c r="C1216" s="209"/>
      <c r="D1216" s="210"/>
      <c r="E1216" s="131"/>
      <c r="F1216" s="132"/>
      <c r="G1216" s="131"/>
      <c r="H1216" s="117"/>
      <c r="I1216" s="201"/>
      <c r="J1216" s="201"/>
      <c r="K1216" s="202"/>
      <c r="L1216" s="202"/>
      <c r="M1216" s="202"/>
      <c r="N1216" s="201"/>
      <c r="O1216" s="201"/>
      <c r="P1216" s="202"/>
      <c r="Q1216" s="202"/>
      <c r="R1216" s="207"/>
      <c r="S1216" s="204" t="e">
        <f>_xlfn.LET(
_xlpm.ausLJ,_xlfn.XLOOKUP(MitarbeiterFTE[[#This Row],[Name]]&amp;"|"&amp;MitarbeiterFTE[[#This Row],[Jahr]]&amp;"|"&amp;MitarbeiterFTE[[#This Row],[Monat]],#REF!,#REF!,"not found",0,1),
IF(_xlpm.ausLJ="not found","input missing",_xlpm.ausLJ))</f>
        <v>#REF!</v>
      </c>
      <c r="T1216" s="204" t="e">
        <f>_xlfn.LET(
_xlpm.ausLJ,_xlfn.XLOOKUP(MitarbeiterFTE[[#This Row],[Name]]&amp;"|"&amp;MitarbeiterFTE[[#This Row],[Jahr]]&amp;"|"&amp;MitarbeiterFTE[[#This Row],[Monat]],#REF!,#REF!,"not found",0,1),
IF(_xlpm.ausLJ="not found","input missing",_xlpm.ausLJ))</f>
        <v>#REF!</v>
      </c>
      <c r="U1216" s="205"/>
      <c r="V1216" s="40" t="str" cm="1">
        <f t="array" ref="V12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6" s="15" t="str">
        <f>_xlfn.LET(_xlpm.var,MitarbeiterFTE[[#This Row],[Name]]&amp;"|"&amp;MitarbeiterFTE[[#This Row],[Vorhaben]]&amp;"|"&amp;MitarbeiterFTE[[#This Row],[Monat]]&amp;"|"&amp;MitarbeiterFTE[[#This Row],[Jahr]], IF(_xlpm.var="|||","input missing",_xlpm.var))</f>
        <v>input missing</v>
      </c>
      <c r="AB1216" s="15" t="e">
        <f>_xlfn.LET(
_xlpm.start,DATE(MitarbeiterFTE[[#This Row],[Jahr]],MitarbeiterFTE[[#This Row],[Monat]],1),
_xlpm.end,EOMONTH(_xlpm.start,0),
NETWORKDAYS(_xlpm.start,_xlpm.end))</f>
        <v>#NUM!</v>
      </c>
      <c r="AC1216" s="318" t="e">
        <f>MitarbeiterFTE[[#This Row],[BWD]]-MitarbeiterFTE[[#This Row],[Sum Abwesend]]</f>
        <v>#NUM!</v>
      </c>
      <c r="AD1216" s="318">
        <f>SUMIFS(MitarbeiterFTE[BWD],MitarbeiterFTE[Jahr],MitarbeiterFTE[[#This Row],[Jahr]],MitarbeiterFTE[Name],MitarbeiterFTE[[#This Row],[Name]])</f>
        <v>0</v>
      </c>
      <c r="AE1216" s="318">
        <f>SUMIFS(MitarbeiterFTE[NWD],MitarbeiterFTE[Jahr],MitarbeiterFTE[[#This Row],[Jahr]],MitarbeiterFTE[Name],MitarbeiterFTE[[#This Row],[Name]])</f>
        <v>0</v>
      </c>
      <c r="AF1216" s="15" t="str">
        <f>IF(MitarbeiterFTE[[#This Row],[HS]]="ja",2,IF(MitarbeiterFTE[[#This Row],[Tech]]="ja",1,IF(MitarbeiterFTE[[#This Row],[Sonst]]="ja",0,"input missing")))</f>
        <v>input missing</v>
      </c>
      <c r="AG1216" s="130"/>
      <c r="AH1216" s="117"/>
      <c r="AI1216" s="408"/>
      <c r="AJ1216" s="202"/>
      <c r="AK1216" s="412"/>
      <c r="AL1216" s="15" cm="1">
        <f t="array" ref="AL12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6" s="15" t="str">
        <f>IF(Table6[[#This Row],[FT/WE]]=2,"",Table6[[#This Row],[Name]]&amp;Table6[[#This Row],[Tag]])</f>
        <v/>
      </c>
      <c r="AN1216" s="117"/>
      <c r="AP1216" s="14" t="str">
        <f t="shared" si="38"/>
        <v/>
      </c>
      <c r="AQ1216" s="14" t="str">
        <f t="shared" si="39"/>
        <v/>
      </c>
    </row>
    <row r="1217" spans="1:43" ht="14.5">
      <c r="A1217" s="117"/>
      <c r="B1217" s="201"/>
      <c r="C1217" s="209"/>
      <c r="D1217" s="210"/>
      <c r="E1217" s="131"/>
      <c r="F1217" s="132"/>
      <c r="G1217" s="131"/>
      <c r="H1217" s="117"/>
      <c r="I1217" s="201"/>
      <c r="J1217" s="201"/>
      <c r="K1217" s="202"/>
      <c r="L1217" s="202"/>
      <c r="M1217" s="202"/>
      <c r="N1217" s="201"/>
      <c r="O1217" s="201"/>
      <c r="P1217" s="202"/>
      <c r="Q1217" s="202"/>
      <c r="R1217" s="207"/>
      <c r="S1217" s="204" t="e">
        <f>_xlfn.LET(
_xlpm.ausLJ,_xlfn.XLOOKUP(MitarbeiterFTE[[#This Row],[Name]]&amp;"|"&amp;MitarbeiterFTE[[#This Row],[Jahr]]&amp;"|"&amp;MitarbeiterFTE[[#This Row],[Monat]],#REF!,#REF!,"not found",0,1),
IF(_xlpm.ausLJ="not found","input missing",_xlpm.ausLJ))</f>
        <v>#REF!</v>
      </c>
      <c r="T1217" s="204" t="e">
        <f>_xlfn.LET(
_xlpm.ausLJ,_xlfn.XLOOKUP(MitarbeiterFTE[[#This Row],[Name]]&amp;"|"&amp;MitarbeiterFTE[[#This Row],[Jahr]]&amp;"|"&amp;MitarbeiterFTE[[#This Row],[Monat]],#REF!,#REF!,"not found",0,1),
IF(_xlpm.ausLJ="not found","input missing",_xlpm.ausLJ))</f>
        <v>#REF!</v>
      </c>
      <c r="U1217" s="205"/>
      <c r="V1217" s="40" t="str" cm="1">
        <f t="array" ref="V12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7" s="15" t="str">
        <f>_xlfn.LET(_xlpm.var,MitarbeiterFTE[[#This Row],[Name]]&amp;"|"&amp;MitarbeiterFTE[[#This Row],[Vorhaben]]&amp;"|"&amp;MitarbeiterFTE[[#This Row],[Monat]]&amp;"|"&amp;MitarbeiterFTE[[#This Row],[Jahr]], IF(_xlpm.var="|||","input missing",_xlpm.var))</f>
        <v>input missing</v>
      </c>
      <c r="AB1217" s="15" t="e">
        <f>_xlfn.LET(
_xlpm.start,DATE(MitarbeiterFTE[[#This Row],[Jahr]],MitarbeiterFTE[[#This Row],[Monat]],1),
_xlpm.end,EOMONTH(_xlpm.start,0),
NETWORKDAYS(_xlpm.start,_xlpm.end))</f>
        <v>#NUM!</v>
      </c>
      <c r="AC1217" s="318" t="e">
        <f>MitarbeiterFTE[[#This Row],[BWD]]-MitarbeiterFTE[[#This Row],[Sum Abwesend]]</f>
        <v>#NUM!</v>
      </c>
      <c r="AD1217" s="318">
        <f>SUMIFS(MitarbeiterFTE[BWD],MitarbeiterFTE[Jahr],MitarbeiterFTE[[#This Row],[Jahr]],MitarbeiterFTE[Name],MitarbeiterFTE[[#This Row],[Name]])</f>
        <v>0</v>
      </c>
      <c r="AE1217" s="318">
        <f>SUMIFS(MitarbeiterFTE[NWD],MitarbeiterFTE[Jahr],MitarbeiterFTE[[#This Row],[Jahr]],MitarbeiterFTE[Name],MitarbeiterFTE[[#This Row],[Name]])</f>
        <v>0</v>
      </c>
      <c r="AF1217" s="15" t="str">
        <f>IF(MitarbeiterFTE[[#This Row],[HS]]="ja",2,IF(MitarbeiterFTE[[#This Row],[Tech]]="ja",1,IF(MitarbeiterFTE[[#This Row],[Sonst]]="ja",0,"input missing")))</f>
        <v>input missing</v>
      </c>
      <c r="AG1217" s="130"/>
      <c r="AH1217" s="117"/>
      <c r="AI1217" s="408"/>
      <c r="AJ1217" s="202"/>
      <c r="AK1217" s="412"/>
      <c r="AL1217" s="15" cm="1">
        <f t="array" ref="AL12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7" s="15" t="str">
        <f>IF(Table6[[#This Row],[FT/WE]]=2,"",Table6[[#This Row],[Name]]&amp;Table6[[#This Row],[Tag]])</f>
        <v/>
      </c>
      <c r="AN1217" s="117"/>
      <c r="AP1217" s="14" t="str">
        <f t="shared" si="38"/>
        <v/>
      </c>
      <c r="AQ1217" s="14" t="str">
        <f t="shared" si="39"/>
        <v/>
      </c>
    </row>
    <row r="1218" spans="1:43" ht="14.5">
      <c r="A1218" s="117"/>
      <c r="B1218" s="201"/>
      <c r="C1218" s="209"/>
      <c r="D1218" s="210"/>
      <c r="E1218" s="131"/>
      <c r="F1218" s="132"/>
      <c r="G1218" s="131"/>
      <c r="H1218" s="117"/>
      <c r="I1218" s="201"/>
      <c r="J1218" s="201"/>
      <c r="K1218" s="202"/>
      <c r="L1218" s="202"/>
      <c r="M1218" s="202"/>
      <c r="N1218" s="201"/>
      <c r="O1218" s="201"/>
      <c r="P1218" s="202"/>
      <c r="Q1218" s="202"/>
      <c r="R1218" s="207"/>
      <c r="S1218" s="204" t="e">
        <f>_xlfn.LET(
_xlpm.ausLJ,_xlfn.XLOOKUP(MitarbeiterFTE[[#This Row],[Name]]&amp;"|"&amp;MitarbeiterFTE[[#This Row],[Jahr]]&amp;"|"&amp;MitarbeiterFTE[[#This Row],[Monat]],#REF!,#REF!,"not found",0,1),
IF(_xlpm.ausLJ="not found","input missing",_xlpm.ausLJ))</f>
        <v>#REF!</v>
      </c>
      <c r="T1218" s="204" t="e">
        <f>_xlfn.LET(
_xlpm.ausLJ,_xlfn.XLOOKUP(MitarbeiterFTE[[#This Row],[Name]]&amp;"|"&amp;MitarbeiterFTE[[#This Row],[Jahr]]&amp;"|"&amp;MitarbeiterFTE[[#This Row],[Monat]],#REF!,#REF!,"not found",0,1),
IF(_xlpm.ausLJ="not found","input missing",_xlpm.ausLJ))</f>
        <v>#REF!</v>
      </c>
      <c r="U1218" s="205"/>
      <c r="V1218" s="40" t="str" cm="1">
        <f t="array" ref="V12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8" s="15" t="str">
        <f>_xlfn.LET(_xlpm.var,MitarbeiterFTE[[#This Row],[Name]]&amp;"|"&amp;MitarbeiterFTE[[#This Row],[Vorhaben]]&amp;"|"&amp;MitarbeiterFTE[[#This Row],[Monat]]&amp;"|"&amp;MitarbeiterFTE[[#This Row],[Jahr]], IF(_xlpm.var="|||","input missing",_xlpm.var))</f>
        <v>input missing</v>
      </c>
      <c r="AB1218" s="15" t="e">
        <f>_xlfn.LET(
_xlpm.start,DATE(MitarbeiterFTE[[#This Row],[Jahr]],MitarbeiterFTE[[#This Row],[Monat]],1),
_xlpm.end,EOMONTH(_xlpm.start,0),
NETWORKDAYS(_xlpm.start,_xlpm.end))</f>
        <v>#NUM!</v>
      </c>
      <c r="AC1218" s="318" t="e">
        <f>MitarbeiterFTE[[#This Row],[BWD]]-MitarbeiterFTE[[#This Row],[Sum Abwesend]]</f>
        <v>#NUM!</v>
      </c>
      <c r="AD1218" s="318">
        <f>SUMIFS(MitarbeiterFTE[BWD],MitarbeiterFTE[Jahr],MitarbeiterFTE[[#This Row],[Jahr]],MitarbeiterFTE[Name],MitarbeiterFTE[[#This Row],[Name]])</f>
        <v>0</v>
      </c>
      <c r="AE1218" s="318">
        <f>SUMIFS(MitarbeiterFTE[NWD],MitarbeiterFTE[Jahr],MitarbeiterFTE[[#This Row],[Jahr]],MitarbeiterFTE[Name],MitarbeiterFTE[[#This Row],[Name]])</f>
        <v>0</v>
      </c>
      <c r="AF1218" s="15" t="str">
        <f>IF(MitarbeiterFTE[[#This Row],[HS]]="ja",2,IF(MitarbeiterFTE[[#This Row],[Tech]]="ja",1,IF(MitarbeiterFTE[[#This Row],[Sonst]]="ja",0,"input missing")))</f>
        <v>input missing</v>
      </c>
      <c r="AG1218" s="130"/>
      <c r="AH1218" s="117"/>
      <c r="AI1218" s="408"/>
      <c r="AJ1218" s="202"/>
      <c r="AK1218" s="412"/>
      <c r="AL1218" s="15" cm="1">
        <f t="array" ref="AL12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8" s="15" t="str">
        <f>IF(Table6[[#This Row],[FT/WE]]=2,"",Table6[[#This Row],[Name]]&amp;Table6[[#This Row],[Tag]])</f>
        <v/>
      </c>
      <c r="AN1218" s="117"/>
      <c r="AP1218" s="14" t="str">
        <f t="shared" si="38"/>
        <v/>
      </c>
      <c r="AQ1218" s="14" t="str">
        <f t="shared" si="39"/>
        <v/>
      </c>
    </row>
    <row r="1219" spans="1:43" ht="14.5">
      <c r="A1219" s="117"/>
      <c r="B1219" s="201"/>
      <c r="C1219" s="209"/>
      <c r="D1219" s="210"/>
      <c r="E1219" s="131"/>
      <c r="F1219" s="132"/>
      <c r="G1219" s="131"/>
      <c r="H1219" s="117"/>
      <c r="I1219" s="201"/>
      <c r="J1219" s="201"/>
      <c r="K1219" s="202"/>
      <c r="L1219" s="202"/>
      <c r="M1219" s="202"/>
      <c r="N1219" s="201"/>
      <c r="O1219" s="201"/>
      <c r="P1219" s="202"/>
      <c r="Q1219" s="202"/>
      <c r="R1219" s="207"/>
      <c r="S1219" s="204" t="e">
        <f>_xlfn.LET(
_xlpm.ausLJ,_xlfn.XLOOKUP(MitarbeiterFTE[[#This Row],[Name]]&amp;"|"&amp;MitarbeiterFTE[[#This Row],[Jahr]]&amp;"|"&amp;MitarbeiterFTE[[#This Row],[Monat]],#REF!,#REF!,"not found",0,1),
IF(_xlpm.ausLJ="not found","input missing",_xlpm.ausLJ))</f>
        <v>#REF!</v>
      </c>
      <c r="T1219" s="204" t="e">
        <f>_xlfn.LET(
_xlpm.ausLJ,_xlfn.XLOOKUP(MitarbeiterFTE[[#This Row],[Name]]&amp;"|"&amp;MitarbeiterFTE[[#This Row],[Jahr]]&amp;"|"&amp;MitarbeiterFTE[[#This Row],[Monat]],#REF!,#REF!,"not found",0,1),
IF(_xlpm.ausLJ="not found","input missing",_xlpm.ausLJ))</f>
        <v>#REF!</v>
      </c>
      <c r="U1219" s="205"/>
      <c r="V1219" s="40" t="str" cm="1">
        <f t="array" ref="V12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19" s="15" t="str">
        <f>_xlfn.LET(_xlpm.var,MitarbeiterFTE[[#This Row],[Name]]&amp;"|"&amp;MitarbeiterFTE[[#This Row],[Vorhaben]]&amp;"|"&amp;MitarbeiterFTE[[#This Row],[Monat]]&amp;"|"&amp;MitarbeiterFTE[[#This Row],[Jahr]], IF(_xlpm.var="|||","input missing",_xlpm.var))</f>
        <v>input missing</v>
      </c>
      <c r="AB1219" s="15" t="e">
        <f>_xlfn.LET(
_xlpm.start,DATE(MitarbeiterFTE[[#This Row],[Jahr]],MitarbeiterFTE[[#This Row],[Monat]],1),
_xlpm.end,EOMONTH(_xlpm.start,0),
NETWORKDAYS(_xlpm.start,_xlpm.end))</f>
        <v>#NUM!</v>
      </c>
      <c r="AC1219" s="318" t="e">
        <f>MitarbeiterFTE[[#This Row],[BWD]]-MitarbeiterFTE[[#This Row],[Sum Abwesend]]</f>
        <v>#NUM!</v>
      </c>
      <c r="AD1219" s="318">
        <f>SUMIFS(MitarbeiterFTE[BWD],MitarbeiterFTE[Jahr],MitarbeiterFTE[[#This Row],[Jahr]],MitarbeiterFTE[Name],MitarbeiterFTE[[#This Row],[Name]])</f>
        <v>0</v>
      </c>
      <c r="AE1219" s="318">
        <f>SUMIFS(MitarbeiterFTE[NWD],MitarbeiterFTE[Jahr],MitarbeiterFTE[[#This Row],[Jahr]],MitarbeiterFTE[Name],MitarbeiterFTE[[#This Row],[Name]])</f>
        <v>0</v>
      </c>
      <c r="AF1219" s="15" t="str">
        <f>IF(MitarbeiterFTE[[#This Row],[HS]]="ja",2,IF(MitarbeiterFTE[[#This Row],[Tech]]="ja",1,IF(MitarbeiterFTE[[#This Row],[Sonst]]="ja",0,"input missing")))</f>
        <v>input missing</v>
      </c>
      <c r="AG1219" s="130"/>
      <c r="AH1219" s="117"/>
      <c r="AI1219" s="408"/>
      <c r="AJ1219" s="202"/>
      <c r="AK1219" s="412"/>
      <c r="AL1219" s="15" cm="1">
        <f t="array" ref="AL12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19" s="15" t="str">
        <f>IF(Table6[[#This Row],[FT/WE]]=2,"",Table6[[#This Row],[Name]]&amp;Table6[[#This Row],[Tag]])</f>
        <v/>
      </c>
      <c r="AN1219" s="117"/>
      <c r="AP1219" s="14" t="str">
        <f t="shared" si="38"/>
        <v/>
      </c>
      <c r="AQ1219" s="14" t="str">
        <f t="shared" si="39"/>
        <v/>
      </c>
    </row>
    <row r="1220" spans="1:43" ht="14.5">
      <c r="A1220" s="117"/>
      <c r="B1220" s="201"/>
      <c r="C1220" s="209"/>
      <c r="D1220" s="210"/>
      <c r="E1220" s="131"/>
      <c r="F1220" s="132"/>
      <c r="G1220" s="131"/>
      <c r="H1220" s="117"/>
      <c r="I1220" s="201"/>
      <c r="J1220" s="201"/>
      <c r="K1220" s="202"/>
      <c r="L1220" s="202"/>
      <c r="M1220" s="202"/>
      <c r="N1220" s="201"/>
      <c r="O1220" s="201"/>
      <c r="P1220" s="202"/>
      <c r="Q1220" s="202"/>
      <c r="R1220" s="207"/>
      <c r="S1220" s="204" t="e">
        <f>_xlfn.LET(
_xlpm.ausLJ,_xlfn.XLOOKUP(MitarbeiterFTE[[#This Row],[Name]]&amp;"|"&amp;MitarbeiterFTE[[#This Row],[Jahr]]&amp;"|"&amp;MitarbeiterFTE[[#This Row],[Monat]],#REF!,#REF!,"not found",0,1),
IF(_xlpm.ausLJ="not found","input missing",_xlpm.ausLJ))</f>
        <v>#REF!</v>
      </c>
      <c r="T1220" s="204" t="e">
        <f>_xlfn.LET(
_xlpm.ausLJ,_xlfn.XLOOKUP(MitarbeiterFTE[[#This Row],[Name]]&amp;"|"&amp;MitarbeiterFTE[[#This Row],[Jahr]]&amp;"|"&amp;MitarbeiterFTE[[#This Row],[Monat]],#REF!,#REF!,"not found",0,1),
IF(_xlpm.ausLJ="not found","input missing",_xlpm.ausLJ))</f>
        <v>#REF!</v>
      </c>
      <c r="U1220" s="205"/>
      <c r="V1220" s="40" t="str" cm="1">
        <f t="array" ref="V12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0" s="15" t="str">
        <f>_xlfn.LET(_xlpm.var,MitarbeiterFTE[[#This Row],[Name]]&amp;"|"&amp;MitarbeiterFTE[[#This Row],[Vorhaben]]&amp;"|"&amp;MitarbeiterFTE[[#This Row],[Monat]]&amp;"|"&amp;MitarbeiterFTE[[#This Row],[Jahr]], IF(_xlpm.var="|||","input missing",_xlpm.var))</f>
        <v>input missing</v>
      </c>
      <c r="AB1220" s="15" t="e">
        <f>_xlfn.LET(
_xlpm.start,DATE(MitarbeiterFTE[[#This Row],[Jahr]],MitarbeiterFTE[[#This Row],[Monat]],1),
_xlpm.end,EOMONTH(_xlpm.start,0),
NETWORKDAYS(_xlpm.start,_xlpm.end))</f>
        <v>#NUM!</v>
      </c>
      <c r="AC1220" s="318" t="e">
        <f>MitarbeiterFTE[[#This Row],[BWD]]-MitarbeiterFTE[[#This Row],[Sum Abwesend]]</f>
        <v>#NUM!</v>
      </c>
      <c r="AD1220" s="318">
        <f>SUMIFS(MitarbeiterFTE[BWD],MitarbeiterFTE[Jahr],MitarbeiterFTE[[#This Row],[Jahr]],MitarbeiterFTE[Name],MitarbeiterFTE[[#This Row],[Name]])</f>
        <v>0</v>
      </c>
      <c r="AE1220" s="318">
        <f>SUMIFS(MitarbeiterFTE[NWD],MitarbeiterFTE[Jahr],MitarbeiterFTE[[#This Row],[Jahr]],MitarbeiterFTE[Name],MitarbeiterFTE[[#This Row],[Name]])</f>
        <v>0</v>
      </c>
      <c r="AF1220" s="15" t="str">
        <f>IF(MitarbeiterFTE[[#This Row],[HS]]="ja",2,IF(MitarbeiterFTE[[#This Row],[Tech]]="ja",1,IF(MitarbeiterFTE[[#This Row],[Sonst]]="ja",0,"input missing")))</f>
        <v>input missing</v>
      </c>
      <c r="AG1220" s="130"/>
      <c r="AH1220" s="117"/>
      <c r="AI1220" s="408"/>
      <c r="AJ1220" s="202"/>
      <c r="AK1220" s="412"/>
      <c r="AL1220" s="15" cm="1">
        <f t="array" ref="AL12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0" s="15" t="str">
        <f>IF(Table6[[#This Row],[FT/WE]]=2,"",Table6[[#This Row],[Name]]&amp;Table6[[#This Row],[Tag]])</f>
        <v/>
      </c>
      <c r="AN1220" s="117"/>
      <c r="AP1220" s="14" t="str">
        <f t="shared" si="38"/>
        <v/>
      </c>
      <c r="AQ1220" s="14" t="str">
        <f t="shared" si="39"/>
        <v/>
      </c>
    </row>
    <row r="1221" spans="1:43" ht="14.5">
      <c r="A1221" s="117"/>
      <c r="B1221" s="201"/>
      <c r="C1221" s="209"/>
      <c r="D1221" s="210"/>
      <c r="E1221" s="131"/>
      <c r="F1221" s="132"/>
      <c r="G1221" s="131"/>
      <c r="H1221" s="117"/>
      <c r="I1221" s="201"/>
      <c r="J1221" s="201"/>
      <c r="K1221" s="202"/>
      <c r="L1221" s="202"/>
      <c r="M1221" s="202"/>
      <c r="N1221" s="201"/>
      <c r="O1221" s="201"/>
      <c r="P1221" s="202"/>
      <c r="Q1221" s="202"/>
      <c r="R1221" s="207"/>
      <c r="S1221" s="204" t="e">
        <f>_xlfn.LET(
_xlpm.ausLJ,_xlfn.XLOOKUP(MitarbeiterFTE[[#This Row],[Name]]&amp;"|"&amp;MitarbeiterFTE[[#This Row],[Jahr]]&amp;"|"&amp;MitarbeiterFTE[[#This Row],[Monat]],#REF!,#REF!,"not found",0,1),
IF(_xlpm.ausLJ="not found","input missing",_xlpm.ausLJ))</f>
        <v>#REF!</v>
      </c>
      <c r="T1221" s="204" t="e">
        <f>_xlfn.LET(
_xlpm.ausLJ,_xlfn.XLOOKUP(MitarbeiterFTE[[#This Row],[Name]]&amp;"|"&amp;MitarbeiterFTE[[#This Row],[Jahr]]&amp;"|"&amp;MitarbeiterFTE[[#This Row],[Monat]],#REF!,#REF!,"not found",0,1),
IF(_xlpm.ausLJ="not found","input missing",_xlpm.ausLJ))</f>
        <v>#REF!</v>
      </c>
      <c r="U1221" s="205"/>
      <c r="V1221" s="40" t="str" cm="1">
        <f t="array" ref="V12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1" s="15" t="str">
        <f>_xlfn.LET(_xlpm.var,MitarbeiterFTE[[#This Row],[Name]]&amp;"|"&amp;MitarbeiterFTE[[#This Row],[Vorhaben]]&amp;"|"&amp;MitarbeiterFTE[[#This Row],[Monat]]&amp;"|"&amp;MitarbeiterFTE[[#This Row],[Jahr]], IF(_xlpm.var="|||","input missing",_xlpm.var))</f>
        <v>input missing</v>
      </c>
      <c r="AB1221" s="15" t="e">
        <f>_xlfn.LET(
_xlpm.start,DATE(MitarbeiterFTE[[#This Row],[Jahr]],MitarbeiterFTE[[#This Row],[Monat]],1),
_xlpm.end,EOMONTH(_xlpm.start,0),
NETWORKDAYS(_xlpm.start,_xlpm.end))</f>
        <v>#NUM!</v>
      </c>
      <c r="AC1221" s="318" t="e">
        <f>MitarbeiterFTE[[#This Row],[BWD]]-MitarbeiterFTE[[#This Row],[Sum Abwesend]]</f>
        <v>#NUM!</v>
      </c>
      <c r="AD1221" s="318">
        <f>SUMIFS(MitarbeiterFTE[BWD],MitarbeiterFTE[Jahr],MitarbeiterFTE[[#This Row],[Jahr]],MitarbeiterFTE[Name],MitarbeiterFTE[[#This Row],[Name]])</f>
        <v>0</v>
      </c>
      <c r="AE1221" s="318">
        <f>SUMIFS(MitarbeiterFTE[NWD],MitarbeiterFTE[Jahr],MitarbeiterFTE[[#This Row],[Jahr]],MitarbeiterFTE[Name],MitarbeiterFTE[[#This Row],[Name]])</f>
        <v>0</v>
      </c>
      <c r="AF1221" s="15" t="str">
        <f>IF(MitarbeiterFTE[[#This Row],[HS]]="ja",2,IF(MitarbeiterFTE[[#This Row],[Tech]]="ja",1,IF(MitarbeiterFTE[[#This Row],[Sonst]]="ja",0,"input missing")))</f>
        <v>input missing</v>
      </c>
      <c r="AG1221" s="130"/>
      <c r="AH1221" s="117"/>
      <c r="AI1221" s="408"/>
      <c r="AJ1221" s="202"/>
      <c r="AK1221" s="412"/>
      <c r="AL1221" s="15" cm="1">
        <f t="array" ref="AL12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1" s="15" t="str">
        <f>IF(Table6[[#This Row],[FT/WE]]=2,"",Table6[[#This Row],[Name]]&amp;Table6[[#This Row],[Tag]])</f>
        <v/>
      </c>
      <c r="AN1221" s="117"/>
      <c r="AP1221" s="14" t="str">
        <f t="shared" si="38"/>
        <v/>
      </c>
      <c r="AQ1221" s="14" t="str">
        <f t="shared" si="39"/>
        <v/>
      </c>
    </row>
    <row r="1222" spans="1:43" ht="14.5">
      <c r="A1222" s="117"/>
      <c r="B1222" s="201"/>
      <c r="C1222" s="209"/>
      <c r="D1222" s="210"/>
      <c r="E1222" s="131"/>
      <c r="F1222" s="132"/>
      <c r="G1222" s="131"/>
      <c r="H1222" s="117"/>
      <c r="I1222" s="201"/>
      <c r="J1222" s="201"/>
      <c r="K1222" s="202"/>
      <c r="L1222" s="202"/>
      <c r="M1222" s="202"/>
      <c r="N1222" s="201"/>
      <c r="O1222" s="201"/>
      <c r="P1222" s="202"/>
      <c r="Q1222" s="202"/>
      <c r="R1222" s="207"/>
      <c r="S1222" s="204" t="e">
        <f>_xlfn.LET(
_xlpm.ausLJ,_xlfn.XLOOKUP(MitarbeiterFTE[[#This Row],[Name]]&amp;"|"&amp;MitarbeiterFTE[[#This Row],[Jahr]]&amp;"|"&amp;MitarbeiterFTE[[#This Row],[Monat]],#REF!,#REF!,"not found",0,1),
IF(_xlpm.ausLJ="not found","input missing",_xlpm.ausLJ))</f>
        <v>#REF!</v>
      </c>
      <c r="T1222" s="204" t="e">
        <f>_xlfn.LET(
_xlpm.ausLJ,_xlfn.XLOOKUP(MitarbeiterFTE[[#This Row],[Name]]&amp;"|"&amp;MitarbeiterFTE[[#This Row],[Jahr]]&amp;"|"&amp;MitarbeiterFTE[[#This Row],[Monat]],#REF!,#REF!,"not found",0,1),
IF(_xlpm.ausLJ="not found","input missing",_xlpm.ausLJ))</f>
        <v>#REF!</v>
      </c>
      <c r="U1222" s="205"/>
      <c r="V1222" s="40" t="str" cm="1">
        <f t="array" ref="V12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2" s="15" t="str">
        <f>_xlfn.LET(_xlpm.var,MitarbeiterFTE[[#This Row],[Name]]&amp;"|"&amp;MitarbeiterFTE[[#This Row],[Vorhaben]]&amp;"|"&amp;MitarbeiterFTE[[#This Row],[Monat]]&amp;"|"&amp;MitarbeiterFTE[[#This Row],[Jahr]], IF(_xlpm.var="|||","input missing",_xlpm.var))</f>
        <v>input missing</v>
      </c>
      <c r="AB1222" s="15" t="e">
        <f>_xlfn.LET(
_xlpm.start,DATE(MitarbeiterFTE[[#This Row],[Jahr]],MitarbeiterFTE[[#This Row],[Monat]],1),
_xlpm.end,EOMONTH(_xlpm.start,0),
NETWORKDAYS(_xlpm.start,_xlpm.end))</f>
        <v>#NUM!</v>
      </c>
      <c r="AC1222" s="318" t="e">
        <f>MitarbeiterFTE[[#This Row],[BWD]]-MitarbeiterFTE[[#This Row],[Sum Abwesend]]</f>
        <v>#NUM!</v>
      </c>
      <c r="AD1222" s="318">
        <f>SUMIFS(MitarbeiterFTE[BWD],MitarbeiterFTE[Jahr],MitarbeiterFTE[[#This Row],[Jahr]],MitarbeiterFTE[Name],MitarbeiterFTE[[#This Row],[Name]])</f>
        <v>0</v>
      </c>
      <c r="AE1222" s="318">
        <f>SUMIFS(MitarbeiterFTE[NWD],MitarbeiterFTE[Jahr],MitarbeiterFTE[[#This Row],[Jahr]],MitarbeiterFTE[Name],MitarbeiterFTE[[#This Row],[Name]])</f>
        <v>0</v>
      </c>
      <c r="AF1222" s="15" t="str">
        <f>IF(MitarbeiterFTE[[#This Row],[HS]]="ja",2,IF(MitarbeiterFTE[[#This Row],[Tech]]="ja",1,IF(MitarbeiterFTE[[#This Row],[Sonst]]="ja",0,"input missing")))</f>
        <v>input missing</v>
      </c>
      <c r="AG1222" s="130"/>
      <c r="AH1222" s="117"/>
      <c r="AI1222" s="408"/>
      <c r="AJ1222" s="202"/>
      <c r="AK1222" s="412"/>
      <c r="AL1222" s="15" cm="1">
        <f t="array" ref="AL12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2" s="15" t="str">
        <f>IF(Table6[[#This Row],[FT/WE]]=2,"",Table6[[#This Row],[Name]]&amp;Table6[[#This Row],[Tag]])</f>
        <v/>
      </c>
      <c r="AN1222" s="117"/>
      <c r="AP1222" s="14" t="str">
        <f t="shared" si="38"/>
        <v/>
      </c>
      <c r="AQ1222" s="14" t="str">
        <f t="shared" si="39"/>
        <v/>
      </c>
    </row>
    <row r="1223" spans="1:43" ht="14.5">
      <c r="A1223" s="117"/>
      <c r="B1223" s="201"/>
      <c r="C1223" s="209"/>
      <c r="D1223" s="210"/>
      <c r="E1223" s="131"/>
      <c r="F1223" s="132"/>
      <c r="G1223" s="131"/>
      <c r="H1223" s="117"/>
      <c r="I1223" s="201"/>
      <c r="J1223" s="201"/>
      <c r="K1223" s="202"/>
      <c r="L1223" s="202"/>
      <c r="M1223" s="202"/>
      <c r="N1223" s="201"/>
      <c r="O1223" s="201"/>
      <c r="P1223" s="202"/>
      <c r="Q1223" s="202"/>
      <c r="R1223" s="207"/>
      <c r="S1223" s="204" t="e">
        <f>_xlfn.LET(
_xlpm.ausLJ,_xlfn.XLOOKUP(MitarbeiterFTE[[#This Row],[Name]]&amp;"|"&amp;MitarbeiterFTE[[#This Row],[Jahr]]&amp;"|"&amp;MitarbeiterFTE[[#This Row],[Monat]],#REF!,#REF!,"not found",0,1),
IF(_xlpm.ausLJ="not found","input missing",_xlpm.ausLJ))</f>
        <v>#REF!</v>
      </c>
      <c r="T1223" s="204" t="e">
        <f>_xlfn.LET(
_xlpm.ausLJ,_xlfn.XLOOKUP(MitarbeiterFTE[[#This Row],[Name]]&amp;"|"&amp;MitarbeiterFTE[[#This Row],[Jahr]]&amp;"|"&amp;MitarbeiterFTE[[#This Row],[Monat]],#REF!,#REF!,"not found",0,1),
IF(_xlpm.ausLJ="not found","input missing",_xlpm.ausLJ))</f>
        <v>#REF!</v>
      </c>
      <c r="U1223" s="205"/>
      <c r="V1223" s="40" t="str" cm="1">
        <f t="array" ref="V12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3" s="15" t="str">
        <f>_xlfn.LET(_xlpm.var,MitarbeiterFTE[[#This Row],[Name]]&amp;"|"&amp;MitarbeiterFTE[[#This Row],[Vorhaben]]&amp;"|"&amp;MitarbeiterFTE[[#This Row],[Monat]]&amp;"|"&amp;MitarbeiterFTE[[#This Row],[Jahr]], IF(_xlpm.var="|||","input missing",_xlpm.var))</f>
        <v>input missing</v>
      </c>
      <c r="AB1223" s="15" t="e">
        <f>_xlfn.LET(
_xlpm.start,DATE(MitarbeiterFTE[[#This Row],[Jahr]],MitarbeiterFTE[[#This Row],[Monat]],1),
_xlpm.end,EOMONTH(_xlpm.start,0),
NETWORKDAYS(_xlpm.start,_xlpm.end))</f>
        <v>#NUM!</v>
      </c>
      <c r="AC1223" s="318" t="e">
        <f>MitarbeiterFTE[[#This Row],[BWD]]-MitarbeiterFTE[[#This Row],[Sum Abwesend]]</f>
        <v>#NUM!</v>
      </c>
      <c r="AD1223" s="318">
        <f>SUMIFS(MitarbeiterFTE[BWD],MitarbeiterFTE[Jahr],MitarbeiterFTE[[#This Row],[Jahr]],MitarbeiterFTE[Name],MitarbeiterFTE[[#This Row],[Name]])</f>
        <v>0</v>
      </c>
      <c r="AE1223" s="318">
        <f>SUMIFS(MitarbeiterFTE[NWD],MitarbeiterFTE[Jahr],MitarbeiterFTE[[#This Row],[Jahr]],MitarbeiterFTE[Name],MitarbeiterFTE[[#This Row],[Name]])</f>
        <v>0</v>
      </c>
      <c r="AF1223" s="15" t="str">
        <f>IF(MitarbeiterFTE[[#This Row],[HS]]="ja",2,IF(MitarbeiterFTE[[#This Row],[Tech]]="ja",1,IF(MitarbeiterFTE[[#This Row],[Sonst]]="ja",0,"input missing")))</f>
        <v>input missing</v>
      </c>
      <c r="AG1223" s="130"/>
      <c r="AH1223" s="117"/>
      <c r="AI1223" s="408"/>
      <c r="AJ1223" s="202"/>
      <c r="AK1223" s="412"/>
      <c r="AL1223" s="15" cm="1">
        <f t="array" ref="AL12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3" s="15" t="str">
        <f>IF(Table6[[#This Row],[FT/WE]]=2,"",Table6[[#This Row],[Name]]&amp;Table6[[#This Row],[Tag]])</f>
        <v/>
      </c>
      <c r="AN1223" s="117"/>
      <c r="AP1223" s="14" t="str">
        <f t="shared" si="38"/>
        <v/>
      </c>
      <c r="AQ1223" s="14" t="str">
        <f t="shared" si="39"/>
        <v/>
      </c>
    </row>
    <row r="1224" spans="1:43" ht="14.5">
      <c r="A1224" s="117"/>
      <c r="B1224" s="201"/>
      <c r="C1224" s="209"/>
      <c r="D1224" s="210"/>
      <c r="E1224" s="131"/>
      <c r="F1224" s="132"/>
      <c r="G1224" s="131"/>
      <c r="H1224" s="117"/>
      <c r="I1224" s="201"/>
      <c r="J1224" s="201"/>
      <c r="K1224" s="202"/>
      <c r="L1224" s="202"/>
      <c r="M1224" s="202"/>
      <c r="N1224" s="201"/>
      <c r="O1224" s="201"/>
      <c r="P1224" s="202"/>
      <c r="Q1224" s="202"/>
      <c r="R1224" s="207"/>
      <c r="S1224" s="204" t="e">
        <f>_xlfn.LET(
_xlpm.ausLJ,_xlfn.XLOOKUP(MitarbeiterFTE[[#This Row],[Name]]&amp;"|"&amp;MitarbeiterFTE[[#This Row],[Jahr]]&amp;"|"&amp;MitarbeiterFTE[[#This Row],[Monat]],#REF!,#REF!,"not found",0,1),
IF(_xlpm.ausLJ="not found","input missing",_xlpm.ausLJ))</f>
        <v>#REF!</v>
      </c>
      <c r="T1224" s="204" t="e">
        <f>_xlfn.LET(
_xlpm.ausLJ,_xlfn.XLOOKUP(MitarbeiterFTE[[#This Row],[Name]]&amp;"|"&amp;MitarbeiterFTE[[#This Row],[Jahr]]&amp;"|"&amp;MitarbeiterFTE[[#This Row],[Monat]],#REF!,#REF!,"not found",0,1),
IF(_xlpm.ausLJ="not found","input missing",_xlpm.ausLJ))</f>
        <v>#REF!</v>
      </c>
      <c r="U1224" s="205"/>
      <c r="V1224" s="40" t="str" cm="1">
        <f t="array" ref="V12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4" s="15" t="str">
        <f>_xlfn.LET(_xlpm.var,MitarbeiterFTE[[#This Row],[Name]]&amp;"|"&amp;MitarbeiterFTE[[#This Row],[Vorhaben]]&amp;"|"&amp;MitarbeiterFTE[[#This Row],[Monat]]&amp;"|"&amp;MitarbeiterFTE[[#This Row],[Jahr]], IF(_xlpm.var="|||","input missing",_xlpm.var))</f>
        <v>input missing</v>
      </c>
      <c r="AB1224" s="15" t="e">
        <f>_xlfn.LET(
_xlpm.start,DATE(MitarbeiterFTE[[#This Row],[Jahr]],MitarbeiterFTE[[#This Row],[Monat]],1),
_xlpm.end,EOMONTH(_xlpm.start,0),
NETWORKDAYS(_xlpm.start,_xlpm.end))</f>
        <v>#NUM!</v>
      </c>
      <c r="AC1224" s="318" t="e">
        <f>MitarbeiterFTE[[#This Row],[BWD]]-MitarbeiterFTE[[#This Row],[Sum Abwesend]]</f>
        <v>#NUM!</v>
      </c>
      <c r="AD1224" s="318">
        <f>SUMIFS(MitarbeiterFTE[BWD],MitarbeiterFTE[Jahr],MitarbeiterFTE[[#This Row],[Jahr]],MitarbeiterFTE[Name],MitarbeiterFTE[[#This Row],[Name]])</f>
        <v>0</v>
      </c>
      <c r="AE1224" s="318">
        <f>SUMIFS(MitarbeiterFTE[NWD],MitarbeiterFTE[Jahr],MitarbeiterFTE[[#This Row],[Jahr]],MitarbeiterFTE[Name],MitarbeiterFTE[[#This Row],[Name]])</f>
        <v>0</v>
      </c>
      <c r="AF1224" s="15" t="str">
        <f>IF(MitarbeiterFTE[[#This Row],[HS]]="ja",2,IF(MitarbeiterFTE[[#This Row],[Tech]]="ja",1,IF(MitarbeiterFTE[[#This Row],[Sonst]]="ja",0,"input missing")))</f>
        <v>input missing</v>
      </c>
      <c r="AG1224" s="130"/>
      <c r="AH1224" s="117"/>
      <c r="AI1224" s="408"/>
      <c r="AJ1224" s="202"/>
      <c r="AK1224" s="412"/>
      <c r="AL1224" s="15" cm="1">
        <f t="array" ref="AL12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4" s="15" t="str">
        <f>IF(Table6[[#This Row],[FT/WE]]=2,"",Table6[[#This Row],[Name]]&amp;Table6[[#This Row],[Tag]])</f>
        <v/>
      </c>
      <c r="AN1224" s="117"/>
      <c r="AP1224" s="14" t="str">
        <f t="shared" si="38"/>
        <v/>
      </c>
      <c r="AQ1224" s="14" t="str">
        <f t="shared" si="39"/>
        <v/>
      </c>
    </row>
    <row r="1225" spans="1:43" ht="14.5">
      <c r="A1225" s="117"/>
      <c r="B1225" s="201"/>
      <c r="C1225" s="209"/>
      <c r="D1225" s="210"/>
      <c r="E1225" s="131"/>
      <c r="F1225" s="132"/>
      <c r="G1225" s="131"/>
      <c r="H1225" s="117"/>
      <c r="I1225" s="201"/>
      <c r="J1225" s="201"/>
      <c r="K1225" s="202"/>
      <c r="L1225" s="202"/>
      <c r="M1225" s="202"/>
      <c r="N1225" s="201"/>
      <c r="O1225" s="201"/>
      <c r="P1225" s="202"/>
      <c r="Q1225" s="202"/>
      <c r="R1225" s="207"/>
      <c r="S1225" s="204" t="e">
        <f>_xlfn.LET(
_xlpm.ausLJ,_xlfn.XLOOKUP(MitarbeiterFTE[[#This Row],[Name]]&amp;"|"&amp;MitarbeiterFTE[[#This Row],[Jahr]]&amp;"|"&amp;MitarbeiterFTE[[#This Row],[Monat]],#REF!,#REF!,"not found",0,1),
IF(_xlpm.ausLJ="not found","input missing",_xlpm.ausLJ))</f>
        <v>#REF!</v>
      </c>
      <c r="T1225" s="204" t="e">
        <f>_xlfn.LET(
_xlpm.ausLJ,_xlfn.XLOOKUP(MitarbeiterFTE[[#This Row],[Name]]&amp;"|"&amp;MitarbeiterFTE[[#This Row],[Jahr]]&amp;"|"&amp;MitarbeiterFTE[[#This Row],[Monat]],#REF!,#REF!,"not found",0,1),
IF(_xlpm.ausLJ="not found","input missing",_xlpm.ausLJ))</f>
        <v>#REF!</v>
      </c>
      <c r="U1225" s="205"/>
      <c r="V1225" s="40" t="str" cm="1">
        <f t="array" ref="V12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5" s="15" t="str">
        <f>_xlfn.LET(_xlpm.var,MitarbeiterFTE[[#This Row],[Name]]&amp;"|"&amp;MitarbeiterFTE[[#This Row],[Vorhaben]]&amp;"|"&amp;MitarbeiterFTE[[#This Row],[Monat]]&amp;"|"&amp;MitarbeiterFTE[[#This Row],[Jahr]], IF(_xlpm.var="|||","input missing",_xlpm.var))</f>
        <v>input missing</v>
      </c>
      <c r="AB1225" s="15" t="e">
        <f>_xlfn.LET(
_xlpm.start,DATE(MitarbeiterFTE[[#This Row],[Jahr]],MitarbeiterFTE[[#This Row],[Monat]],1),
_xlpm.end,EOMONTH(_xlpm.start,0),
NETWORKDAYS(_xlpm.start,_xlpm.end))</f>
        <v>#NUM!</v>
      </c>
      <c r="AC1225" s="318" t="e">
        <f>MitarbeiterFTE[[#This Row],[BWD]]-MitarbeiterFTE[[#This Row],[Sum Abwesend]]</f>
        <v>#NUM!</v>
      </c>
      <c r="AD1225" s="318">
        <f>SUMIFS(MitarbeiterFTE[BWD],MitarbeiterFTE[Jahr],MitarbeiterFTE[[#This Row],[Jahr]],MitarbeiterFTE[Name],MitarbeiterFTE[[#This Row],[Name]])</f>
        <v>0</v>
      </c>
      <c r="AE1225" s="318">
        <f>SUMIFS(MitarbeiterFTE[NWD],MitarbeiterFTE[Jahr],MitarbeiterFTE[[#This Row],[Jahr]],MitarbeiterFTE[Name],MitarbeiterFTE[[#This Row],[Name]])</f>
        <v>0</v>
      </c>
      <c r="AF1225" s="15" t="str">
        <f>IF(MitarbeiterFTE[[#This Row],[HS]]="ja",2,IF(MitarbeiterFTE[[#This Row],[Tech]]="ja",1,IF(MitarbeiterFTE[[#This Row],[Sonst]]="ja",0,"input missing")))</f>
        <v>input missing</v>
      </c>
      <c r="AG1225" s="130"/>
      <c r="AH1225" s="117"/>
      <c r="AI1225" s="408"/>
      <c r="AJ1225" s="202"/>
      <c r="AK1225" s="412"/>
      <c r="AL1225" s="15" cm="1">
        <f t="array" ref="AL12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5" s="15" t="str">
        <f>IF(Table6[[#This Row],[FT/WE]]=2,"",Table6[[#This Row],[Name]]&amp;Table6[[#This Row],[Tag]])</f>
        <v/>
      </c>
      <c r="AN1225" s="117"/>
      <c r="AP1225" s="14" t="str">
        <f t="shared" si="38"/>
        <v/>
      </c>
      <c r="AQ1225" s="14" t="str">
        <f t="shared" si="39"/>
        <v/>
      </c>
    </row>
    <row r="1226" spans="1:43" ht="14.5">
      <c r="A1226" s="117"/>
      <c r="B1226" s="201"/>
      <c r="C1226" s="209"/>
      <c r="D1226" s="210"/>
      <c r="E1226" s="131"/>
      <c r="F1226" s="132"/>
      <c r="G1226" s="131"/>
      <c r="H1226" s="117"/>
      <c r="I1226" s="201"/>
      <c r="J1226" s="201"/>
      <c r="K1226" s="202"/>
      <c r="L1226" s="202"/>
      <c r="M1226" s="202"/>
      <c r="N1226" s="201"/>
      <c r="O1226" s="201"/>
      <c r="P1226" s="202"/>
      <c r="Q1226" s="202"/>
      <c r="R1226" s="207"/>
      <c r="S1226" s="204" t="e">
        <f>_xlfn.LET(
_xlpm.ausLJ,_xlfn.XLOOKUP(MitarbeiterFTE[[#This Row],[Name]]&amp;"|"&amp;MitarbeiterFTE[[#This Row],[Jahr]]&amp;"|"&amp;MitarbeiterFTE[[#This Row],[Monat]],#REF!,#REF!,"not found",0,1),
IF(_xlpm.ausLJ="not found","input missing",_xlpm.ausLJ))</f>
        <v>#REF!</v>
      </c>
      <c r="T1226" s="204" t="e">
        <f>_xlfn.LET(
_xlpm.ausLJ,_xlfn.XLOOKUP(MitarbeiterFTE[[#This Row],[Name]]&amp;"|"&amp;MitarbeiterFTE[[#This Row],[Jahr]]&amp;"|"&amp;MitarbeiterFTE[[#This Row],[Monat]],#REF!,#REF!,"not found",0,1),
IF(_xlpm.ausLJ="not found","input missing",_xlpm.ausLJ))</f>
        <v>#REF!</v>
      </c>
      <c r="U1226" s="205"/>
      <c r="V1226" s="40" t="str" cm="1">
        <f t="array" ref="V12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6" s="15" t="str">
        <f>_xlfn.LET(_xlpm.var,MitarbeiterFTE[[#This Row],[Name]]&amp;"|"&amp;MitarbeiterFTE[[#This Row],[Vorhaben]]&amp;"|"&amp;MitarbeiterFTE[[#This Row],[Monat]]&amp;"|"&amp;MitarbeiterFTE[[#This Row],[Jahr]], IF(_xlpm.var="|||","input missing",_xlpm.var))</f>
        <v>input missing</v>
      </c>
      <c r="AB1226" s="15" t="e">
        <f>_xlfn.LET(
_xlpm.start,DATE(MitarbeiterFTE[[#This Row],[Jahr]],MitarbeiterFTE[[#This Row],[Monat]],1),
_xlpm.end,EOMONTH(_xlpm.start,0),
NETWORKDAYS(_xlpm.start,_xlpm.end))</f>
        <v>#NUM!</v>
      </c>
      <c r="AC1226" s="318" t="e">
        <f>MitarbeiterFTE[[#This Row],[BWD]]-MitarbeiterFTE[[#This Row],[Sum Abwesend]]</f>
        <v>#NUM!</v>
      </c>
      <c r="AD1226" s="318">
        <f>SUMIFS(MitarbeiterFTE[BWD],MitarbeiterFTE[Jahr],MitarbeiterFTE[[#This Row],[Jahr]],MitarbeiterFTE[Name],MitarbeiterFTE[[#This Row],[Name]])</f>
        <v>0</v>
      </c>
      <c r="AE1226" s="318">
        <f>SUMIFS(MitarbeiterFTE[NWD],MitarbeiterFTE[Jahr],MitarbeiterFTE[[#This Row],[Jahr]],MitarbeiterFTE[Name],MitarbeiterFTE[[#This Row],[Name]])</f>
        <v>0</v>
      </c>
      <c r="AF1226" s="15" t="str">
        <f>IF(MitarbeiterFTE[[#This Row],[HS]]="ja",2,IF(MitarbeiterFTE[[#This Row],[Tech]]="ja",1,IF(MitarbeiterFTE[[#This Row],[Sonst]]="ja",0,"input missing")))</f>
        <v>input missing</v>
      </c>
      <c r="AG1226" s="130"/>
      <c r="AH1226" s="117"/>
      <c r="AI1226" s="408"/>
      <c r="AJ1226" s="202"/>
      <c r="AK1226" s="412"/>
      <c r="AL1226" s="15" cm="1">
        <f t="array" ref="AL12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6" s="15" t="str">
        <f>IF(Table6[[#This Row],[FT/WE]]=2,"",Table6[[#This Row],[Name]]&amp;Table6[[#This Row],[Tag]])</f>
        <v/>
      </c>
      <c r="AN1226" s="117"/>
      <c r="AP1226" s="14" t="str">
        <f t="shared" si="38"/>
        <v/>
      </c>
      <c r="AQ1226" s="14" t="str">
        <f t="shared" si="39"/>
        <v/>
      </c>
    </row>
    <row r="1227" spans="1:43" ht="14.5">
      <c r="A1227" s="117"/>
      <c r="B1227" s="201"/>
      <c r="C1227" s="209"/>
      <c r="D1227" s="210"/>
      <c r="E1227" s="131"/>
      <c r="F1227" s="132"/>
      <c r="G1227" s="131"/>
      <c r="H1227" s="117"/>
      <c r="I1227" s="201"/>
      <c r="J1227" s="201"/>
      <c r="K1227" s="202"/>
      <c r="L1227" s="202"/>
      <c r="M1227" s="202"/>
      <c r="N1227" s="201"/>
      <c r="O1227" s="201"/>
      <c r="P1227" s="202"/>
      <c r="Q1227" s="202"/>
      <c r="R1227" s="207"/>
      <c r="S1227" s="204" t="e">
        <f>_xlfn.LET(
_xlpm.ausLJ,_xlfn.XLOOKUP(MitarbeiterFTE[[#This Row],[Name]]&amp;"|"&amp;MitarbeiterFTE[[#This Row],[Jahr]]&amp;"|"&amp;MitarbeiterFTE[[#This Row],[Monat]],#REF!,#REF!,"not found",0,1),
IF(_xlpm.ausLJ="not found","input missing",_xlpm.ausLJ))</f>
        <v>#REF!</v>
      </c>
      <c r="T1227" s="204" t="e">
        <f>_xlfn.LET(
_xlpm.ausLJ,_xlfn.XLOOKUP(MitarbeiterFTE[[#This Row],[Name]]&amp;"|"&amp;MitarbeiterFTE[[#This Row],[Jahr]]&amp;"|"&amp;MitarbeiterFTE[[#This Row],[Monat]],#REF!,#REF!,"not found",0,1),
IF(_xlpm.ausLJ="not found","input missing",_xlpm.ausLJ))</f>
        <v>#REF!</v>
      </c>
      <c r="U1227" s="205"/>
      <c r="V1227" s="40" t="str" cm="1">
        <f t="array" ref="V12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7" s="15" t="str">
        <f>_xlfn.LET(_xlpm.var,MitarbeiterFTE[[#This Row],[Name]]&amp;"|"&amp;MitarbeiterFTE[[#This Row],[Vorhaben]]&amp;"|"&amp;MitarbeiterFTE[[#This Row],[Monat]]&amp;"|"&amp;MitarbeiterFTE[[#This Row],[Jahr]], IF(_xlpm.var="|||","input missing",_xlpm.var))</f>
        <v>input missing</v>
      </c>
      <c r="AB1227" s="15" t="e">
        <f>_xlfn.LET(
_xlpm.start,DATE(MitarbeiterFTE[[#This Row],[Jahr]],MitarbeiterFTE[[#This Row],[Monat]],1),
_xlpm.end,EOMONTH(_xlpm.start,0),
NETWORKDAYS(_xlpm.start,_xlpm.end))</f>
        <v>#NUM!</v>
      </c>
      <c r="AC1227" s="318" t="e">
        <f>MitarbeiterFTE[[#This Row],[BWD]]-MitarbeiterFTE[[#This Row],[Sum Abwesend]]</f>
        <v>#NUM!</v>
      </c>
      <c r="AD1227" s="318">
        <f>SUMIFS(MitarbeiterFTE[BWD],MitarbeiterFTE[Jahr],MitarbeiterFTE[[#This Row],[Jahr]],MitarbeiterFTE[Name],MitarbeiterFTE[[#This Row],[Name]])</f>
        <v>0</v>
      </c>
      <c r="AE1227" s="318">
        <f>SUMIFS(MitarbeiterFTE[NWD],MitarbeiterFTE[Jahr],MitarbeiterFTE[[#This Row],[Jahr]],MitarbeiterFTE[Name],MitarbeiterFTE[[#This Row],[Name]])</f>
        <v>0</v>
      </c>
      <c r="AF1227" s="15" t="str">
        <f>IF(MitarbeiterFTE[[#This Row],[HS]]="ja",2,IF(MitarbeiterFTE[[#This Row],[Tech]]="ja",1,IF(MitarbeiterFTE[[#This Row],[Sonst]]="ja",0,"input missing")))</f>
        <v>input missing</v>
      </c>
      <c r="AG1227" s="130"/>
      <c r="AH1227" s="117"/>
      <c r="AI1227" s="408"/>
      <c r="AJ1227" s="202"/>
      <c r="AK1227" s="412"/>
      <c r="AL1227" s="15" cm="1">
        <f t="array" ref="AL12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7" s="15" t="str">
        <f>IF(Table6[[#This Row],[FT/WE]]=2,"",Table6[[#This Row],[Name]]&amp;Table6[[#This Row],[Tag]])</f>
        <v/>
      </c>
      <c r="AN1227" s="117"/>
      <c r="AP1227" s="14" t="str">
        <f t="shared" si="38"/>
        <v/>
      </c>
      <c r="AQ1227" s="14" t="str">
        <f t="shared" si="39"/>
        <v/>
      </c>
    </row>
    <row r="1228" spans="1:43" ht="14.5">
      <c r="A1228" s="117"/>
      <c r="B1228" s="201"/>
      <c r="C1228" s="209"/>
      <c r="D1228" s="210"/>
      <c r="E1228" s="131"/>
      <c r="F1228" s="132"/>
      <c r="G1228" s="131"/>
      <c r="H1228" s="117"/>
      <c r="I1228" s="201"/>
      <c r="J1228" s="201"/>
      <c r="K1228" s="202"/>
      <c r="L1228" s="202"/>
      <c r="M1228" s="202"/>
      <c r="N1228" s="201"/>
      <c r="O1228" s="201"/>
      <c r="P1228" s="202"/>
      <c r="Q1228" s="202"/>
      <c r="R1228" s="207"/>
      <c r="S1228" s="204" t="e">
        <f>_xlfn.LET(
_xlpm.ausLJ,_xlfn.XLOOKUP(MitarbeiterFTE[[#This Row],[Name]]&amp;"|"&amp;MitarbeiterFTE[[#This Row],[Jahr]]&amp;"|"&amp;MitarbeiterFTE[[#This Row],[Monat]],#REF!,#REF!,"not found",0,1),
IF(_xlpm.ausLJ="not found","input missing",_xlpm.ausLJ))</f>
        <v>#REF!</v>
      </c>
      <c r="T1228" s="204" t="e">
        <f>_xlfn.LET(
_xlpm.ausLJ,_xlfn.XLOOKUP(MitarbeiterFTE[[#This Row],[Name]]&amp;"|"&amp;MitarbeiterFTE[[#This Row],[Jahr]]&amp;"|"&amp;MitarbeiterFTE[[#This Row],[Monat]],#REF!,#REF!,"not found",0,1),
IF(_xlpm.ausLJ="not found","input missing",_xlpm.ausLJ))</f>
        <v>#REF!</v>
      </c>
      <c r="U1228" s="205"/>
      <c r="V1228" s="40" t="str" cm="1">
        <f t="array" ref="V12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8" s="15" t="str">
        <f>_xlfn.LET(_xlpm.var,MitarbeiterFTE[[#This Row],[Name]]&amp;"|"&amp;MitarbeiterFTE[[#This Row],[Vorhaben]]&amp;"|"&amp;MitarbeiterFTE[[#This Row],[Monat]]&amp;"|"&amp;MitarbeiterFTE[[#This Row],[Jahr]], IF(_xlpm.var="|||","input missing",_xlpm.var))</f>
        <v>input missing</v>
      </c>
      <c r="AB1228" s="15" t="e">
        <f>_xlfn.LET(
_xlpm.start,DATE(MitarbeiterFTE[[#This Row],[Jahr]],MitarbeiterFTE[[#This Row],[Monat]],1),
_xlpm.end,EOMONTH(_xlpm.start,0),
NETWORKDAYS(_xlpm.start,_xlpm.end))</f>
        <v>#NUM!</v>
      </c>
      <c r="AC1228" s="318" t="e">
        <f>MitarbeiterFTE[[#This Row],[BWD]]-MitarbeiterFTE[[#This Row],[Sum Abwesend]]</f>
        <v>#NUM!</v>
      </c>
      <c r="AD1228" s="318">
        <f>SUMIFS(MitarbeiterFTE[BWD],MitarbeiterFTE[Jahr],MitarbeiterFTE[[#This Row],[Jahr]],MitarbeiterFTE[Name],MitarbeiterFTE[[#This Row],[Name]])</f>
        <v>0</v>
      </c>
      <c r="AE1228" s="318">
        <f>SUMIFS(MitarbeiterFTE[NWD],MitarbeiterFTE[Jahr],MitarbeiterFTE[[#This Row],[Jahr]],MitarbeiterFTE[Name],MitarbeiterFTE[[#This Row],[Name]])</f>
        <v>0</v>
      </c>
      <c r="AF1228" s="15" t="str">
        <f>IF(MitarbeiterFTE[[#This Row],[HS]]="ja",2,IF(MitarbeiterFTE[[#This Row],[Tech]]="ja",1,IF(MitarbeiterFTE[[#This Row],[Sonst]]="ja",0,"input missing")))</f>
        <v>input missing</v>
      </c>
      <c r="AG1228" s="130"/>
      <c r="AH1228" s="117"/>
      <c r="AI1228" s="408"/>
      <c r="AJ1228" s="202"/>
      <c r="AK1228" s="412"/>
      <c r="AL1228" s="15" cm="1">
        <f t="array" ref="AL12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8" s="15" t="str">
        <f>IF(Table6[[#This Row],[FT/WE]]=2,"",Table6[[#This Row],[Name]]&amp;Table6[[#This Row],[Tag]])</f>
        <v/>
      </c>
      <c r="AN1228" s="117"/>
      <c r="AP1228" s="14" t="str">
        <f t="shared" si="38"/>
        <v/>
      </c>
      <c r="AQ1228" s="14" t="str">
        <f t="shared" si="39"/>
        <v/>
      </c>
    </row>
    <row r="1229" spans="1:43" ht="14.5">
      <c r="A1229" s="117"/>
      <c r="B1229" s="201"/>
      <c r="C1229" s="209"/>
      <c r="D1229" s="210"/>
      <c r="E1229" s="131"/>
      <c r="F1229" s="132"/>
      <c r="G1229" s="131"/>
      <c r="H1229" s="117"/>
      <c r="I1229" s="201"/>
      <c r="J1229" s="201"/>
      <c r="K1229" s="202"/>
      <c r="L1229" s="202"/>
      <c r="M1229" s="202"/>
      <c r="N1229" s="201"/>
      <c r="O1229" s="201"/>
      <c r="P1229" s="202"/>
      <c r="Q1229" s="202"/>
      <c r="R1229" s="207"/>
      <c r="S1229" s="204" t="e">
        <f>_xlfn.LET(
_xlpm.ausLJ,_xlfn.XLOOKUP(MitarbeiterFTE[[#This Row],[Name]]&amp;"|"&amp;MitarbeiterFTE[[#This Row],[Jahr]]&amp;"|"&amp;MitarbeiterFTE[[#This Row],[Monat]],#REF!,#REF!,"not found",0,1),
IF(_xlpm.ausLJ="not found","input missing",_xlpm.ausLJ))</f>
        <v>#REF!</v>
      </c>
      <c r="T1229" s="204" t="e">
        <f>_xlfn.LET(
_xlpm.ausLJ,_xlfn.XLOOKUP(MitarbeiterFTE[[#This Row],[Name]]&amp;"|"&amp;MitarbeiterFTE[[#This Row],[Jahr]]&amp;"|"&amp;MitarbeiterFTE[[#This Row],[Monat]],#REF!,#REF!,"not found",0,1),
IF(_xlpm.ausLJ="not found","input missing",_xlpm.ausLJ))</f>
        <v>#REF!</v>
      </c>
      <c r="U1229" s="205"/>
      <c r="V1229" s="40" t="str" cm="1">
        <f t="array" ref="V12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29" s="15" t="str">
        <f>_xlfn.LET(_xlpm.var,MitarbeiterFTE[[#This Row],[Name]]&amp;"|"&amp;MitarbeiterFTE[[#This Row],[Vorhaben]]&amp;"|"&amp;MitarbeiterFTE[[#This Row],[Monat]]&amp;"|"&amp;MitarbeiterFTE[[#This Row],[Jahr]], IF(_xlpm.var="|||","input missing",_xlpm.var))</f>
        <v>input missing</v>
      </c>
      <c r="AB1229" s="15" t="e">
        <f>_xlfn.LET(
_xlpm.start,DATE(MitarbeiterFTE[[#This Row],[Jahr]],MitarbeiterFTE[[#This Row],[Monat]],1),
_xlpm.end,EOMONTH(_xlpm.start,0),
NETWORKDAYS(_xlpm.start,_xlpm.end))</f>
        <v>#NUM!</v>
      </c>
      <c r="AC1229" s="318" t="e">
        <f>MitarbeiterFTE[[#This Row],[BWD]]-MitarbeiterFTE[[#This Row],[Sum Abwesend]]</f>
        <v>#NUM!</v>
      </c>
      <c r="AD1229" s="318">
        <f>SUMIFS(MitarbeiterFTE[BWD],MitarbeiterFTE[Jahr],MitarbeiterFTE[[#This Row],[Jahr]],MitarbeiterFTE[Name],MitarbeiterFTE[[#This Row],[Name]])</f>
        <v>0</v>
      </c>
      <c r="AE1229" s="318">
        <f>SUMIFS(MitarbeiterFTE[NWD],MitarbeiterFTE[Jahr],MitarbeiterFTE[[#This Row],[Jahr]],MitarbeiterFTE[Name],MitarbeiterFTE[[#This Row],[Name]])</f>
        <v>0</v>
      </c>
      <c r="AF1229" s="15" t="str">
        <f>IF(MitarbeiterFTE[[#This Row],[HS]]="ja",2,IF(MitarbeiterFTE[[#This Row],[Tech]]="ja",1,IF(MitarbeiterFTE[[#This Row],[Sonst]]="ja",0,"input missing")))</f>
        <v>input missing</v>
      </c>
      <c r="AG1229" s="130"/>
      <c r="AH1229" s="117"/>
      <c r="AI1229" s="408"/>
      <c r="AJ1229" s="202"/>
      <c r="AK1229" s="412"/>
      <c r="AL1229" s="15" cm="1">
        <f t="array" ref="AL12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29" s="15" t="str">
        <f>IF(Table6[[#This Row],[FT/WE]]=2,"",Table6[[#This Row],[Name]]&amp;Table6[[#This Row],[Tag]])</f>
        <v/>
      </c>
      <c r="AN1229" s="117"/>
      <c r="AP1229" s="14" t="str">
        <f t="shared" ref="AP1229:AP1292" si="40">IF(AO1229&amp;"1"&lt;&gt;"1",RIGHT(AO1229,4),"")</f>
        <v/>
      </c>
      <c r="AQ1229" s="14" t="str">
        <f t="shared" ref="AQ1229:AQ1292" si="41">IF(AO1229&amp;"1"="1","",LEFT(AO1229,LEN(AO1229)-5))</f>
        <v/>
      </c>
    </row>
    <row r="1230" spans="1:43" ht="14.5">
      <c r="A1230" s="117"/>
      <c r="B1230" s="201"/>
      <c r="C1230" s="209"/>
      <c r="D1230" s="210"/>
      <c r="E1230" s="131"/>
      <c r="F1230" s="132"/>
      <c r="G1230" s="131"/>
      <c r="H1230" s="117"/>
      <c r="I1230" s="201"/>
      <c r="J1230" s="201"/>
      <c r="K1230" s="202"/>
      <c r="L1230" s="202"/>
      <c r="M1230" s="202"/>
      <c r="N1230" s="201"/>
      <c r="O1230" s="201"/>
      <c r="P1230" s="202"/>
      <c r="Q1230" s="202"/>
      <c r="R1230" s="207"/>
      <c r="S1230" s="204" t="e">
        <f>_xlfn.LET(
_xlpm.ausLJ,_xlfn.XLOOKUP(MitarbeiterFTE[[#This Row],[Name]]&amp;"|"&amp;MitarbeiterFTE[[#This Row],[Jahr]]&amp;"|"&amp;MitarbeiterFTE[[#This Row],[Monat]],#REF!,#REF!,"not found",0,1),
IF(_xlpm.ausLJ="not found","input missing",_xlpm.ausLJ))</f>
        <v>#REF!</v>
      </c>
      <c r="T1230" s="204" t="e">
        <f>_xlfn.LET(
_xlpm.ausLJ,_xlfn.XLOOKUP(MitarbeiterFTE[[#This Row],[Name]]&amp;"|"&amp;MitarbeiterFTE[[#This Row],[Jahr]]&amp;"|"&amp;MitarbeiterFTE[[#This Row],[Monat]],#REF!,#REF!,"not found",0,1),
IF(_xlpm.ausLJ="not found","input missing",_xlpm.ausLJ))</f>
        <v>#REF!</v>
      </c>
      <c r="U1230" s="205"/>
      <c r="V1230" s="40" t="str" cm="1">
        <f t="array" ref="V12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0" s="15" t="str">
        <f>_xlfn.LET(_xlpm.var,MitarbeiterFTE[[#This Row],[Name]]&amp;"|"&amp;MitarbeiterFTE[[#This Row],[Vorhaben]]&amp;"|"&amp;MitarbeiterFTE[[#This Row],[Monat]]&amp;"|"&amp;MitarbeiterFTE[[#This Row],[Jahr]], IF(_xlpm.var="|||","input missing",_xlpm.var))</f>
        <v>input missing</v>
      </c>
      <c r="AB1230" s="15" t="e">
        <f>_xlfn.LET(
_xlpm.start,DATE(MitarbeiterFTE[[#This Row],[Jahr]],MitarbeiterFTE[[#This Row],[Monat]],1),
_xlpm.end,EOMONTH(_xlpm.start,0),
NETWORKDAYS(_xlpm.start,_xlpm.end))</f>
        <v>#NUM!</v>
      </c>
      <c r="AC1230" s="318" t="e">
        <f>MitarbeiterFTE[[#This Row],[BWD]]-MitarbeiterFTE[[#This Row],[Sum Abwesend]]</f>
        <v>#NUM!</v>
      </c>
      <c r="AD1230" s="318">
        <f>SUMIFS(MitarbeiterFTE[BWD],MitarbeiterFTE[Jahr],MitarbeiterFTE[[#This Row],[Jahr]],MitarbeiterFTE[Name],MitarbeiterFTE[[#This Row],[Name]])</f>
        <v>0</v>
      </c>
      <c r="AE1230" s="318">
        <f>SUMIFS(MitarbeiterFTE[NWD],MitarbeiterFTE[Jahr],MitarbeiterFTE[[#This Row],[Jahr]],MitarbeiterFTE[Name],MitarbeiterFTE[[#This Row],[Name]])</f>
        <v>0</v>
      </c>
      <c r="AF1230" s="15" t="str">
        <f>IF(MitarbeiterFTE[[#This Row],[HS]]="ja",2,IF(MitarbeiterFTE[[#This Row],[Tech]]="ja",1,IF(MitarbeiterFTE[[#This Row],[Sonst]]="ja",0,"input missing")))</f>
        <v>input missing</v>
      </c>
      <c r="AG1230" s="130"/>
      <c r="AH1230" s="117"/>
      <c r="AI1230" s="408"/>
      <c r="AJ1230" s="202"/>
      <c r="AK1230" s="412"/>
      <c r="AL1230" s="15" cm="1">
        <f t="array" ref="AL12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0" s="15" t="str">
        <f>IF(Table6[[#This Row],[FT/WE]]=2,"",Table6[[#This Row],[Name]]&amp;Table6[[#This Row],[Tag]])</f>
        <v/>
      </c>
      <c r="AN1230" s="117"/>
      <c r="AP1230" s="14" t="str">
        <f t="shared" si="40"/>
        <v/>
      </c>
      <c r="AQ1230" s="14" t="str">
        <f t="shared" si="41"/>
        <v/>
      </c>
    </row>
    <row r="1231" spans="1:43" ht="14.5">
      <c r="A1231" s="117"/>
      <c r="B1231" s="201"/>
      <c r="C1231" s="209"/>
      <c r="D1231" s="210"/>
      <c r="E1231" s="131"/>
      <c r="F1231" s="132"/>
      <c r="G1231" s="131"/>
      <c r="H1231" s="117"/>
      <c r="I1231" s="201"/>
      <c r="J1231" s="201"/>
      <c r="K1231" s="202"/>
      <c r="L1231" s="202"/>
      <c r="M1231" s="202"/>
      <c r="N1231" s="201"/>
      <c r="O1231" s="201"/>
      <c r="P1231" s="202"/>
      <c r="Q1231" s="202"/>
      <c r="R1231" s="207"/>
      <c r="S1231" s="204" t="e">
        <f>_xlfn.LET(
_xlpm.ausLJ,_xlfn.XLOOKUP(MitarbeiterFTE[[#This Row],[Name]]&amp;"|"&amp;MitarbeiterFTE[[#This Row],[Jahr]]&amp;"|"&amp;MitarbeiterFTE[[#This Row],[Monat]],#REF!,#REF!,"not found",0,1),
IF(_xlpm.ausLJ="not found","input missing",_xlpm.ausLJ))</f>
        <v>#REF!</v>
      </c>
      <c r="T1231" s="204" t="e">
        <f>_xlfn.LET(
_xlpm.ausLJ,_xlfn.XLOOKUP(MitarbeiterFTE[[#This Row],[Name]]&amp;"|"&amp;MitarbeiterFTE[[#This Row],[Jahr]]&amp;"|"&amp;MitarbeiterFTE[[#This Row],[Monat]],#REF!,#REF!,"not found",0,1),
IF(_xlpm.ausLJ="not found","input missing",_xlpm.ausLJ))</f>
        <v>#REF!</v>
      </c>
      <c r="U1231" s="205"/>
      <c r="V1231" s="40" t="str" cm="1">
        <f t="array" ref="V12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1" s="15" t="str">
        <f>_xlfn.LET(_xlpm.var,MitarbeiterFTE[[#This Row],[Name]]&amp;"|"&amp;MitarbeiterFTE[[#This Row],[Vorhaben]]&amp;"|"&amp;MitarbeiterFTE[[#This Row],[Monat]]&amp;"|"&amp;MitarbeiterFTE[[#This Row],[Jahr]], IF(_xlpm.var="|||","input missing",_xlpm.var))</f>
        <v>input missing</v>
      </c>
      <c r="AB1231" s="15" t="e">
        <f>_xlfn.LET(
_xlpm.start,DATE(MitarbeiterFTE[[#This Row],[Jahr]],MitarbeiterFTE[[#This Row],[Monat]],1),
_xlpm.end,EOMONTH(_xlpm.start,0),
NETWORKDAYS(_xlpm.start,_xlpm.end))</f>
        <v>#NUM!</v>
      </c>
      <c r="AC1231" s="318" t="e">
        <f>MitarbeiterFTE[[#This Row],[BWD]]-MitarbeiterFTE[[#This Row],[Sum Abwesend]]</f>
        <v>#NUM!</v>
      </c>
      <c r="AD1231" s="318">
        <f>SUMIFS(MitarbeiterFTE[BWD],MitarbeiterFTE[Jahr],MitarbeiterFTE[[#This Row],[Jahr]],MitarbeiterFTE[Name],MitarbeiterFTE[[#This Row],[Name]])</f>
        <v>0</v>
      </c>
      <c r="AE1231" s="318">
        <f>SUMIFS(MitarbeiterFTE[NWD],MitarbeiterFTE[Jahr],MitarbeiterFTE[[#This Row],[Jahr]],MitarbeiterFTE[Name],MitarbeiterFTE[[#This Row],[Name]])</f>
        <v>0</v>
      </c>
      <c r="AF1231" s="15" t="str">
        <f>IF(MitarbeiterFTE[[#This Row],[HS]]="ja",2,IF(MitarbeiterFTE[[#This Row],[Tech]]="ja",1,IF(MitarbeiterFTE[[#This Row],[Sonst]]="ja",0,"input missing")))</f>
        <v>input missing</v>
      </c>
      <c r="AG1231" s="130"/>
      <c r="AH1231" s="117"/>
      <c r="AI1231" s="408"/>
      <c r="AJ1231" s="202"/>
      <c r="AK1231" s="412"/>
      <c r="AL1231" s="15" cm="1">
        <f t="array" ref="AL12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1" s="15" t="str">
        <f>IF(Table6[[#This Row],[FT/WE]]=2,"",Table6[[#This Row],[Name]]&amp;Table6[[#This Row],[Tag]])</f>
        <v/>
      </c>
      <c r="AN1231" s="117"/>
      <c r="AP1231" s="14" t="str">
        <f t="shared" si="40"/>
        <v/>
      </c>
      <c r="AQ1231" s="14" t="str">
        <f t="shared" si="41"/>
        <v/>
      </c>
    </row>
    <row r="1232" spans="1:43" ht="14.5">
      <c r="A1232" s="117"/>
      <c r="B1232" s="201"/>
      <c r="C1232" s="209"/>
      <c r="D1232" s="210"/>
      <c r="E1232" s="131"/>
      <c r="F1232" s="132"/>
      <c r="G1232" s="131"/>
      <c r="H1232" s="117"/>
      <c r="I1232" s="201"/>
      <c r="J1232" s="201"/>
      <c r="K1232" s="202"/>
      <c r="L1232" s="202"/>
      <c r="M1232" s="202"/>
      <c r="N1232" s="201"/>
      <c r="O1232" s="201"/>
      <c r="P1232" s="202"/>
      <c r="Q1232" s="202"/>
      <c r="R1232" s="207"/>
      <c r="S1232" s="204" t="e">
        <f>_xlfn.LET(
_xlpm.ausLJ,_xlfn.XLOOKUP(MitarbeiterFTE[[#This Row],[Name]]&amp;"|"&amp;MitarbeiterFTE[[#This Row],[Jahr]]&amp;"|"&amp;MitarbeiterFTE[[#This Row],[Monat]],#REF!,#REF!,"not found",0,1),
IF(_xlpm.ausLJ="not found","input missing",_xlpm.ausLJ))</f>
        <v>#REF!</v>
      </c>
      <c r="T1232" s="204" t="e">
        <f>_xlfn.LET(
_xlpm.ausLJ,_xlfn.XLOOKUP(MitarbeiterFTE[[#This Row],[Name]]&amp;"|"&amp;MitarbeiterFTE[[#This Row],[Jahr]]&amp;"|"&amp;MitarbeiterFTE[[#This Row],[Monat]],#REF!,#REF!,"not found",0,1),
IF(_xlpm.ausLJ="not found","input missing",_xlpm.ausLJ))</f>
        <v>#REF!</v>
      </c>
      <c r="U1232" s="205"/>
      <c r="V1232" s="40" t="str" cm="1">
        <f t="array" ref="V12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2" s="15" t="str">
        <f>_xlfn.LET(_xlpm.var,MitarbeiterFTE[[#This Row],[Name]]&amp;"|"&amp;MitarbeiterFTE[[#This Row],[Vorhaben]]&amp;"|"&amp;MitarbeiterFTE[[#This Row],[Monat]]&amp;"|"&amp;MitarbeiterFTE[[#This Row],[Jahr]], IF(_xlpm.var="|||","input missing",_xlpm.var))</f>
        <v>input missing</v>
      </c>
      <c r="AB1232" s="15" t="e">
        <f>_xlfn.LET(
_xlpm.start,DATE(MitarbeiterFTE[[#This Row],[Jahr]],MitarbeiterFTE[[#This Row],[Monat]],1),
_xlpm.end,EOMONTH(_xlpm.start,0),
NETWORKDAYS(_xlpm.start,_xlpm.end))</f>
        <v>#NUM!</v>
      </c>
      <c r="AC1232" s="318" t="e">
        <f>MitarbeiterFTE[[#This Row],[BWD]]-MitarbeiterFTE[[#This Row],[Sum Abwesend]]</f>
        <v>#NUM!</v>
      </c>
      <c r="AD1232" s="318">
        <f>SUMIFS(MitarbeiterFTE[BWD],MitarbeiterFTE[Jahr],MitarbeiterFTE[[#This Row],[Jahr]],MitarbeiterFTE[Name],MitarbeiterFTE[[#This Row],[Name]])</f>
        <v>0</v>
      </c>
      <c r="AE1232" s="318">
        <f>SUMIFS(MitarbeiterFTE[NWD],MitarbeiterFTE[Jahr],MitarbeiterFTE[[#This Row],[Jahr]],MitarbeiterFTE[Name],MitarbeiterFTE[[#This Row],[Name]])</f>
        <v>0</v>
      </c>
      <c r="AF1232" s="15" t="str">
        <f>IF(MitarbeiterFTE[[#This Row],[HS]]="ja",2,IF(MitarbeiterFTE[[#This Row],[Tech]]="ja",1,IF(MitarbeiterFTE[[#This Row],[Sonst]]="ja",0,"input missing")))</f>
        <v>input missing</v>
      </c>
      <c r="AG1232" s="130"/>
      <c r="AH1232" s="117"/>
      <c r="AI1232" s="408"/>
      <c r="AJ1232" s="202"/>
      <c r="AK1232" s="412"/>
      <c r="AL1232" s="15" cm="1">
        <f t="array" ref="AL12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2" s="15" t="str">
        <f>IF(Table6[[#This Row],[FT/WE]]=2,"",Table6[[#This Row],[Name]]&amp;Table6[[#This Row],[Tag]])</f>
        <v/>
      </c>
      <c r="AN1232" s="117"/>
      <c r="AP1232" s="14" t="str">
        <f t="shared" si="40"/>
        <v/>
      </c>
      <c r="AQ1232" s="14" t="str">
        <f t="shared" si="41"/>
        <v/>
      </c>
    </row>
    <row r="1233" spans="1:43" ht="14.5">
      <c r="A1233" s="117"/>
      <c r="B1233" s="201"/>
      <c r="C1233" s="209"/>
      <c r="D1233" s="210"/>
      <c r="E1233" s="131"/>
      <c r="F1233" s="132"/>
      <c r="G1233" s="131"/>
      <c r="H1233" s="117"/>
      <c r="I1233" s="201"/>
      <c r="J1233" s="201"/>
      <c r="K1233" s="202"/>
      <c r="L1233" s="202"/>
      <c r="M1233" s="202"/>
      <c r="N1233" s="201"/>
      <c r="O1233" s="201"/>
      <c r="P1233" s="202"/>
      <c r="Q1233" s="202"/>
      <c r="R1233" s="207"/>
      <c r="S1233" s="204" t="e">
        <f>_xlfn.LET(
_xlpm.ausLJ,_xlfn.XLOOKUP(MitarbeiterFTE[[#This Row],[Name]]&amp;"|"&amp;MitarbeiterFTE[[#This Row],[Jahr]]&amp;"|"&amp;MitarbeiterFTE[[#This Row],[Monat]],#REF!,#REF!,"not found",0,1),
IF(_xlpm.ausLJ="not found","input missing",_xlpm.ausLJ))</f>
        <v>#REF!</v>
      </c>
      <c r="T1233" s="204" t="e">
        <f>_xlfn.LET(
_xlpm.ausLJ,_xlfn.XLOOKUP(MitarbeiterFTE[[#This Row],[Name]]&amp;"|"&amp;MitarbeiterFTE[[#This Row],[Jahr]]&amp;"|"&amp;MitarbeiterFTE[[#This Row],[Monat]],#REF!,#REF!,"not found",0,1),
IF(_xlpm.ausLJ="not found","input missing",_xlpm.ausLJ))</f>
        <v>#REF!</v>
      </c>
      <c r="U1233" s="205"/>
      <c r="V1233" s="40" t="str" cm="1">
        <f t="array" ref="V12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3" s="15" t="str">
        <f>_xlfn.LET(_xlpm.var,MitarbeiterFTE[[#This Row],[Name]]&amp;"|"&amp;MitarbeiterFTE[[#This Row],[Vorhaben]]&amp;"|"&amp;MitarbeiterFTE[[#This Row],[Monat]]&amp;"|"&amp;MitarbeiterFTE[[#This Row],[Jahr]], IF(_xlpm.var="|||","input missing",_xlpm.var))</f>
        <v>input missing</v>
      </c>
      <c r="AB1233" s="15" t="e">
        <f>_xlfn.LET(
_xlpm.start,DATE(MitarbeiterFTE[[#This Row],[Jahr]],MitarbeiterFTE[[#This Row],[Monat]],1),
_xlpm.end,EOMONTH(_xlpm.start,0),
NETWORKDAYS(_xlpm.start,_xlpm.end))</f>
        <v>#NUM!</v>
      </c>
      <c r="AC1233" s="318" t="e">
        <f>MitarbeiterFTE[[#This Row],[BWD]]-MitarbeiterFTE[[#This Row],[Sum Abwesend]]</f>
        <v>#NUM!</v>
      </c>
      <c r="AD1233" s="318">
        <f>SUMIFS(MitarbeiterFTE[BWD],MitarbeiterFTE[Jahr],MitarbeiterFTE[[#This Row],[Jahr]],MitarbeiterFTE[Name],MitarbeiterFTE[[#This Row],[Name]])</f>
        <v>0</v>
      </c>
      <c r="AE1233" s="318">
        <f>SUMIFS(MitarbeiterFTE[NWD],MitarbeiterFTE[Jahr],MitarbeiterFTE[[#This Row],[Jahr]],MitarbeiterFTE[Name],MitarbeiterFTE[[#This Row],[Name]])</f>
        <v>0</v>
      </c>
      <c r="AF1233" s="15" t="str">
        <f>IF(MitarbeiterFTE[[#This Row],[HS]]="ja",2,IF(MitarbeiterFTE[[#This Row],[Tech]]="ja",1,IF(MitarbeiterFTE[[#This Row],[Sonst]]="ja",0,"input missing")))</f>
        <v>input missing</v>
      </c>
      <c r="AG1233" s="130"/>
      <c r="AH1233" s="117"/>
      <c r="AI1233" s="408"/>
      <c r="AJ1233" s="202"/>
      <c r="AK1233" s="412"/>
      <c r="AL1233" s="15" cm="1">
        <f t="array" ref="AL12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3" s="15" t="str">
        <f>IF(Table6[[#This Row],[FT/WE]]=2,"",Table6[[#This Row],[Name]]&amp;Table6[[#This Row],[Tag]])</f>
        <v/>
      </c>
      <c r="AN1233" s="117"/>
      <c r="AP1233" s="14" t="str">
        <f t="shared" si="40"/>
        <v/>
      </c>
      <c r="AQ1233" s="14" t="str">
        <f t="shared" si="41"/>
        <v/>
      </c>
    </row>
    <row r="1234" spans="1:43" ht="14.5">
      <c r="A1234" s="117"/>
      <c r="B1234" s="201"/>
      <c r="C1234" s="209"/>
      <c r="D1234" s="210"/>
      <c r="E1234" s="131"/>
      <c r="F1234" s="132"/>
      <c r="G1234" s="131"/>
      <c r="H1234" s="117"/>
      <c r="I1234" s="201"/>
      <c r="J1234" s="201"/>
      <c r="K1234" s="202"/>
      <c r="L1234" s="202"/>
      <c r="M1234" s="202"/>
      <c r="N1234" s="201"/>
      <c r="O1234" s="201"/>
      <c r="P1234" s="202"/>
      <c r="Q1234" s="202"/>
      <c r="R1234" s="207"/>
      <c r="S1234" s="204" t="e">
        <f>_xlfn.LET(
_xlpm.ausLJ,_xlfn.XLOOKUP(MitarbeiterFTE[[#This Row],[Name]]&amp;"|"&amp;MitarbeiterFTE[[#This Row],[Jahr]]&amp;"|"&amp;MitarbeiterFTE[[#This Row],[Monat]],#REF!,#REF!,"not found",0,1),
IF(_xlpm.ausLJ="not found","input missing",_xlpm.ausLJ))</f>
        <v>#REF!</v>
      </c>
      <c r="T1234" s="204" t="e">
        <f>_xlfn.LET(
_xlpm.ausLJ,_xlfn.XLOOKUP(MitarbeiterFTE[[#This Row],[Name]]&amp;"|"&amp;MitarbeiterFTE[[#This Row],[Jahr]]&amp;"|"&amp;MitarbeiterFTE[[#This Row],[Monat]],#REF!,#REF!,"not found",0,1),
IF(_xlpm.ausLJ="not found","input missing",_xlpm.ausLJ))</f>
        <v>#REF!</v>
      </c>
      <c r="U1234" s="205"/>
      <c r="V1234" s="40" t="str" cm="1">
        <f t="array" ref="V12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4" s="15" t="str">
        <f>_xlfn.LET(_xlpm.var,MitarbeiterFTE[[#This Row],[Name]]&amp;"|"&amp;MitarbeiterFTE[[#This Row],[Vorhaben]]&amp;"|"&amp;MitarbeiterFTE[[#This Row],[Monat]]&amp;"|"&amp;MitarbeiterFTE[[#This Row],[Jahr]], IF(_xlpm.var="|||","input missing",_xlpm.var))</f>
        <v>input missing</v>
      </c>
      <c r="AB1234" s="15" t="e">
        <f>_xlfn.LET(
_xlpm.start,DATE(MitarbeiterFTE[[#This Row],[Jahr]],MitarbeiterFTE[[#This Row],[Monat]],1),
_xlpm.end,EOMONTH(_xlpm.start,0),
NETWORKDAYS(_xlpm.start,_xlpm.end))</f>
        <v>#NUM!</v>
      </c>
      <c r="AC1234" s="318" t="e">
        <f>MitarbeiterFTE[[#This Row],[BWD]]-MitarbeiterFTE[[#This Row],[Sum Abwesend]]</f>
        <v>#NUM!</v>
      </c>
      <c r="AD1234" s="318">
        <f>SUMIFS(MitarbeiterFTE[BWD],MitarbeiterFTE[Jahr],MitarbeiterFTE[[#This Row],[Jahr]],MitarbeiterFTE[Name],MitarbeiterFTE[[#This Row],[Name]])</f>
        <v>0</v>
      </c>
      <c r="AE1234" s="318">
        <f>SUMIFS(MitarbeiterFTE[NWD],MitarbeiterFTE[Jahr],MitarbeiterFTE[[#This Row],[Jahr]],MitarbeiterFTE[Name],MitarbeiterFTE[[#This Row],[Name]])</f>
        <v>0</v>
      </c>
      <c r="AF1234" s="15" t="str">
        <f>IF(MitarbeiterFTE[[#This Row],[HS]]="ja",2,IF(MitarbeiterFTE[[#This Row],[Tech]]="ja",1,IF(MitarbeiterFTE[[#This Row],[Sonst]]="ja",0,"input missing")))</f>
        <v>input missing</v>
      </c>
      <c r="AG1234" s="130"/>
      <c r="AH1234" s="117"/>
      <c r="AI1234" s="408"/>
      <c r="AJ1234" s="202"/>
      <c r="AK1234" s="412"/>
      <c r="AL1234" s="15" cm="1">
        <f t="array" ref="AL12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4" s="15" t="str">
        <f>IF(Table6[[#This Row],[FT/WE]]=2,"",Table6[[#This Row],[Name]]&amp;Table6[[#This Row],[Tag]])</f>
        <v/>
      </c>
      <c r="AN1234" s="117"/>
      <c r="AP1234" s="14" t="str">
        <f t="shared" si="40"/>
        <v/>
      </c>
      <c r="AQ1234" s="14" t="str">
        <f t="shared" si="41"/>
        <v/>
      </c>
    </row>
    <row r="1235" spans="1:43" ht="14.5">
      <c r="A1235" s="117"/>
      <c r="B1235" s="201"/>
      <c r="C1235" s="209"/>
      <c r="D1235" s="210"/>
      <c r="E1235" s="131"/>
      <c r="F1235" s="132"/>
      <c r="G1235" s="131"/>
      <c r="H1235" s="117"/>
      <c r="I1235" s="201"/>
      <c r="J1235" s="201"/>
      <c r="K1235" s="202"/>
      <c r="L1235" s="202"/>
      <c r="M1235" s="202"/>
      <c r="N1235" s="201"/>
      <c r="O1235" s="201"/>
      <c r="P1235" s="202"/>
      <c r="Q1235" s="202"/>
      <c r="R1235" s="207"/>
      <c r="S1235" s="204" t="e">
        <f>_xlfn.LET(
_xlpm.ausLJ,_xlfn.XLOOKUP(MitarbeiterFTE[[#This Row],[Name]]&amp;"|"&amp;MitarbeiterFTE[[#This Row],[Jahr]]&amp;"|"&amp;MitarbeiterFTE[[#This Row],[Monat]],#REF!,#REF!,"not found",0,1),
IF(_xlpm.ausLJ="not found","input missing",_xlpm.ausLJ))</f>
        <v>#REF!</v>
      </c>
      <c r="T1235" s="204" t="e">
        <f>_xlfn.LET(
_xlpm.ausLJ,_xlfn.XLOOKUP(MitarbeiterFTE[[#This Row],[Name]]&amp;"|"&amp;MitarbeiterFTE[[#This Row],[Jahr]]&amp;"|"&amp;MitarbeiterFTE[[#This Row],[Monat]],#REF!,#REF!,"not found",0,1),
IF(_xlpm.ausLJ="not found","input missing",_xlpm.ausLJ))</f>
        <v>#REF!</v>
      </c>
      <c r="U1235" s="205"/>
      <c r="V1235" s="40" t="str" cm="1">
        <f t="array" ref="V12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5" s="15" t="str">
        <f>_xlfn.LET(_xlpm.var,MitarbeiterFTE[[#This Row],[Name]]&amp;"|"&amp;MitarbeiterFTE[[#This Row],[Vorhaben]]&amp;"|"&amp;MitarbeiterFTE[[#This Row],[Monat]]&amp;"|"&amp;MitarbeiterFTE[[#This Row],[Jahr]], IF(_xlpm.var="|||","input missing",_xlpm.var))</f>
        <v>input missing</v>
      </c>
      <c r="AB1235" s="15" t="e">
        <f>_xlfn.LET(
_xlpm.start,DATE(MitarbeiterFTE[[#This Row],[Jahr]],MitarbeiterFTE[[#This Row],[Monat]],1),
_xlpm.end,EOMONTH(_xlpm.start,0),
NETWORKDAYS(_xlpm.start,_xlpm.end))</f>
        <v>#NUM!</v>
      </c>
      <c r="AC1235" s="318" t="e">
        <f>MitarbeiterFTE[[#This Row],[BWD]]-MitarbeiterFTE[[#This Row],[Sum Abwesend]]</f>
        <v>#NUM!</v>
      </c>
      <c r="AD1235" s="318">
        <f>SUMIFS(MitarbeiterFTE[BWD],MitarbeiterFTE[Jahr],MitarbeiterFTE[[#This Row],[Jahr]],MitarbeiterFTE[Name],MitarbeiterFTE[[#This Row],[Name]])</f>
        <v>0</v>
      </c>
      <c r="AE1235" s="318">
        <f>SUMIFS(MitarbeiterFTE[NWD],MitarbeiterFTE[Jahr],MitarbeiterFTE[[#This Row],[Jahr]],MitarbeiterFTE[Name],MitarbeiterFTE[[#This Row],[Name]])</f>
        <v>0</v>
      </c>
      <c r="AF1235" s="15" t="str">
        <f>IF(MitarbeiterFTE[[#This Row],[HS]]="ja",2,IF(MitarbeiterFTE[[#This Row],[Tech]]="ja",1,IF(MitarbeiterFTE[[#This Row],[Sonst]]="ja",0,"input missing")))</f>
        <v>input missing</v>
      </c>
      <c r="AG1235" s="130"/>
      <c r="AH1235" s="117"/>
      <c r="AI1235" s="408"/>
      <c r="AJ1235" s="202"/>
      <c r="AK1235" s="412"/>
      <c r="AL1235" s="15" cm="1">
        <f t="array" ref="AL12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5" s="15" t="str">
        <f>IF(Table6[[#This Row],[FT/WE]]=2,"",Table6[[#This Row],[Name]]&amp;Table6[[#This Row],[Tag]])</f>
        <v/>
      </c>
      <c r="AN1235" s="117"/>
      <c r="AP1235" s="14" t="str">
        <f t="shared" si="40"/>
        <v/>
      </c>
      <c r="AQ1235" s="14" t="str">
        <f t="shared" si="41"/>
        <v/>
      </c>
    </row>
    <row r="1236" spans="1:43" ht="14.5">
      <c r="A1236" s="117"/>
      <c r="B1236" s="201"/>
      <c r="C1236" s="209"/>
      <c r="D1236" s="210"/>
      <c r="E1236" s="131"/>
      <c r="F1236" s="132"/>
      <c r="G1236" s="131"/>
      <c r="H1236" s="117"/>
      <c r="I1236" s="201"/>
      <c r="J1236" s="201"/>
      <c r="K1236" s="202"/>
      <c r="L1236" s="202"/>
      <c r="M1236" s="202"/>
      <c r="N1236" s="201"/>
      <c r="O1236" s="201"/>
      <c r="P1236" s="202"/>
      <c r="Q1236" s="202"/>
      <c r="R1236" s="207"/>
      <c r="S1236" s="204" t="e">
        <f>_xlfn.LET(
_xlpm.ausLJ,_xlfn.XLOOKUP(MitarbeiterFTE[[#This Row],[Name]]&amp;"|"&amp;MitarbeiterFTE[[#This Row],[Jahr]]&amp;"|"&amp;MitarbeiterFTE[[#This Row],[Monat]],#REF!,#REF!,"not found",0,1),
IF(_xlpm.ausLJ="not found","input missing",_xlpm.ausLJ))</f>
        <v>#REF!</v>
      </c>
      <c r="T1236" s="204" t="e">
        <f>_xlfn.LET(
_xlpm.ausLJ,_xlfn.XLOOKUP(MitarbeiterFTE[[#This Row],[Name]]&amp;"|"&amp;MitarbeiterFTE[[#This Row],[Jahr]]&amp;"|"&amp;MitarbeiterFTE[[#This Row],[Monat]],#REF!,#REF!,"not found",0,1),
IF(_xlpm.ausLJ="not found","input missing",_xlpm.ausLJ))</f>
        <v>#REF!</v>
      </c>
      <c r="U1236" s="205"/>
      <c r="V1236" s="40" t="str" cm="1">
        <f t="array" ref="V12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6" s="15" t="str">
        <f>_xlfn.LET(_xlpm.var,MitarbeiterFTE[[#This Row],[Name]]&amp;"|"&amp;MitarbeiterFTE[[#This Row],[Vorhaben]]&amp;"|"&amp;MitarbeiterFTE[[#This Row],[Monat]]&amp;"|"&amp;MitarbeiterFTE[[#This Row],[Jahr]], IF(_xlpm.var="|||","input missing",_xlpm.var))</f>
        <v>input missing</v>
      </c>
      <c r="AB1236" s="15" t="e">
        <f>_xlfn.LET(
_xlpm.start,DATE(MitarbeiterFTE[[#This Row],[Jahr]],MitarbeiterFTE[[#This Row],[Monat]],1),
_xlpm.end,EOMONTH(_xlpm.start,0),
NETWORKDAYS(_xlpm.start,_xlpm.end))</f>
        <v>#NUM!</v>
      </c>
      <c r="AC1236" s="318" t="e">
        <f>MitarbeiterFTE[[#This Row],[BWD]]-MitarbeiterFTE[[#This Row],[Sum Abwesend]]</f>
        <v>#NUM!</v>
      </c>
      <c r="AD1236" s="318">
        <f>SUMIFS(MitarbeiterFTE[BWD],MitarbeiterFTE[Jahr],MitarbeiterFTE[[#This Row],[Jahr]],MitarbeiterFTE[Name],MitarbeiterFTE[[#This Row],[Name]])</f>
        <v>0</v>
      </c>
      <c r="AE1236" s="318">
        <f>SUMIFS(MitarbeiterFTE[NWD],MitarbeiterFTE[Jahr],MitarbeiterFTE[[#This Row],[Jahr]],MitarbeiterFTE[Name],MitarbeiterFTE[[#This Row],[Name]])</f>
        <v>0</v>
      </c>
      <c r="AF1236" s="15" t="str">
        <f>IF(MitarbeiterFTE[[#This Row],[HS]]="ja",2,IF(MitarbeiterFTE[[#This Row],[Tech]]="ja",1,IF(MitarbeiterFTE[[#This Row],[Sonst]]="ja",0,"input missing")))</f>
        <v>input missing</v>
      </c>
      <c r="AG1236" s="130"/>
      <c r="AH1236" s="117"/>
      <c r="AI1236" s="408"/>
      <c r="AJ1236" s="202"/>
      <c r="AK1236" s="412"/>
      <c r="AL1236" s="15" cm="1">
        <f t="array" ref="AL12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6" s="15" t="str">
        <f>IF(Table6[[#This Row],[FT/WE]]=2,"",Table6[[#This Row],[Name]]&amp;Table6[[#This Row],[Tag]])</f>
        <v/>
      </c>
      <c r="AN1236" s="117"/>
      <c r="AP1236" s="14" t="str">
        <f t="shared" si="40"/>
        <v/>
      </c>
      <c r="AQ1236" s="14" t="str">
        <f t="shared" si="41"/>
        <v/>
      </c>
    </row>
    <row r="1237" spans="1:43" ht="14.5">
      <c r="A1237" s="117"/>
      <c r="B1237" s="201"/>
      <c r="C1237" s="209"/>
      <c r="D1237" s="210"/>
      <c r="E1237" s="131"/>
      <c r="F1237" s="132"/>
      <c r="G1237" s="131"/>
      <c r="H1237" s="117"/>
      <c r="I1237" s="201"/>
      <c r="J1237" s="201"/>
      <c r="K1237" s="202"/>
      <c r="L1237" s="202"/>
      <c r="M1237" s="202"/>
      <c r="N1237" s="201"/>
      <c r="O1237" s="201"/>
      <c r="P1237" s="202"/>
      <c r="Q1237" s="202"/>
      <c r="R1237" s="207"/>
      <c r="S1237" s="204" t="e">
        <f>_xlfn.LET(
_xlpm.ausLJ,_xlfn.XLOOKUP(MitarbeiterFTE[[#This Row],[Name]]&amp;"|"&amp;MitarbeiterFTE[[#This Row],[Jahr]]&amp;"|"&amp;MitarbeiterFTE[[#This Row],[Monat]],#REF!,#REF!,"not found",0,1),
IF(_xlpm.ausLJ="not found","input missing",_xlpm.ausLJ))</f>
        <v>#REF!</v>
      </c>
      <c r="T1237" s="204" t="e">
        <f>_xlfn.LET(
_xlpm.ausLJ,_xlfn.XLOOKUP(MitarbeiterFTE[[#This Row],[Name]]&amp;"|"&amp;MitarbeiterFTE[[#This Row],[Jahr]]&amp;"|"&amp;MitarbeiterFTE[[#This Row],[Monat]],#REF!,#REF!,"not found",0,1),
IF(_xlpm.ausLJ="not found","input missing",_xlpm.ausLJ))</f>
        <v>#REF!</v>
      </c>
      <c r="U1237" s="205"/>
      <c r="V1237" s="40" t="str" cm="1">
        <f t="array" ref="V12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7" s="15" t="str">
        <f>_xlfn.LET(_xlpm.var,MitarbeiterFTE[[#This Row],[Name]]&amp;"|"&amp;MitarbeiterFTE[[#This Row],[Vorhaben]]&amp;"|"&amp;MitarbeiterFTE[[#This Row],[Monat]]&amp;"|"&amp;MitarbeiterFTE[[#This Row],[Jahr]], IF(_xlpm.var="|||","input missing",_xlpm.var))</f>
        <v>input missing</v>
      </c>
      <c r="AB1237" s="15" t="e">
        <f>_xlfn.LET(
_xlpm.start,DATE(MitarbeiterFTE[[#This Row],[Jahr]],MitarbeiterFTE[[#This Row],[Monat]],1),
_xlpm.end,EOMONTH(_xlpm.start,0),
NETWORKDAYS(_xlpm.start,_xlpm.end))</f>
        <v>#NUM!</v>
      </c>
      <c r="AC1237" s="318" t="e">
        <f>MitarbeiterFTE[[#This Row],[BWD]]-MitarbeiterFTE[[#This Row],[Sum Abwesend]]</f>
        <v>#NUM!</v>
      </c>
      <c r="AD1237" s="318">
        <f>SUMIFS(MitarbeiterFTE[BWD],MitarbeiterFTE[Jahr],MitarbeiterFTE[[#This Row],[Jahr]],MitarbeiterFTE[Name],MitarbeiterFTE[[#This Row],[Name]])</f>
        <v>0</v>
      </c>
      <c r="AE1237" s="318">
        <f>SUMIFS(MitarbeiterFTE[NWD],MitarbeiterFTE[Jahr],MitarbeiterFTE[[#This Row],[Jahr]],MitarbeiterFTE[Name],MitarbeiterFTE[[#This Row],[Name]])</f>
        <v>0</v>
      </c>
      <c r="AF1237" s="15" t="str">
        <f>IF(MitarbeiterFTE[[#This Row],[HS]]="ja",2,IF(MitarbeiterFTE[[#This Row],[Tech]]="ja",1,IF(MitarbeiterFTE[[#This Row],[Sonst]]="ja",0,"input missing")))</f>
        <v>input missing</v>
      </c>
      <c r="AG1237" s="130"/>
      <c r="AH1237" s="117"/>
      <c r="AI1237" s="408"/>
      <c r="AJ1237" s="202"/>
      <c r="AK1237" s="412"/>
      <c r="AL1237" s="15" cm="1">
        <f t="array" ref="AL12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7" s="15" t="str">
        <f>IF(Table6[[#This Row],[FT/WE]]=2,"",Table6[[#This Row],[Name]]&amp;Table6[[#This Row],[Tag]])</f>
        <v/>
      </c>
      <c r="AN1237" s="117"/>
      <c r="AP1237" s="14" t="str">
        <f t="shared" si="40"/>
        <v/>
      </c>
      <c r="AQ1237" s="14" t="str">
        <f t="shared" si="41"/>
        <v/>
      </c>
    </row>
    <row r="1238" spans="1:43" ht="14.5">
      <c r="A1238" s="117"/>
      <c r="B1238" s="201"/>
      <c r="C1238" s="209"/>
      <c r="D1238" s="210"/>
      <c r="E1238" s="131"/>
      <c r="F1238" s="132"/>
      <c r="G1238" s="131"/>
      <c r="H1238" s="117"/>
      <c r="I1238" s="201"/>
      <c r="J1238" s="201"/>
      <c r="K1238" s="202"/>
      <c r="L1238" s="202"/>
      <c r="M1238" s="202"/>
      <c r="N1238" s="201"/>
      <c r="O1238" s="201"/>
      <c r="P1238" s="202"/>
      <c r="Q1238" s="202"/>
      <c r="R1238" s="207"/>
      <c r="S1238" s="204" t="e">
        <f>_xlfn.LET(
_xlpm.ausLJ,_xlfn.XLOOKUP(MitarbeiterFTE[[#This Row],[Name]]&amp;"|"&amp;MitarbeiterFTE[[#This Row],[Jahr]]&amp;"|"&amp;MitarbeiterFTE[[#This Row],[Monat]],#REF!,#REF!,"not found",0,1),
IF(_xlpm.ausLJ="not found","input missing",_xlpm.ausLJ))</f>
        <v>#REF!</v>
      </c>
      <c r="T1238" s="204" t="e">
        <f>_xlfn.LET(
_xlpm.ausLJ,_xlfn.XLOOKUP(MitarbeiterFTE[[#This Row],[Name]]&amp;"|"&amp;MitarbeiterFTE[[#This Row],[Jahr]]&amp;"|"&amp;MitarbeiterFTE[[#This Row],[Monat]],#REF!,#REF!,"not found",0,1),
IF(_xlpm.ausLJ="not found","input missing",_xlpm.ausLJ))</f>
        <v>#REF!</v>
      </c>
      <c r="U1238" s="205"/>
      <c r="V1238" s="40" t="str" cm="1">
        <f t="array" ref="V12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8" s="15" t="str">
        <f>_xlfn.LET(_xlpm.var,MitarbeiterFTE[[#This Row],[Name]]&amp;"|"&amp;MitarbeiterFTE[[#This Row],[Vorhaben]]&amp;"|"&amp;MitarbeiterFTE[[#This Row],[Monat]]&amp;"|"&amp;MitarbeiterFTE[[#This Row],[Jahr]], IF(_xlpm.var="|||","input missing",_xlpm.var))</f>
        <v>input missing</v>
      </c>
      <c r="AB1238" s="15" t="e">
        <f>_xlfn.LET(
_xlpm.start,DATE(MitarbeiterFTE[[#This Row],[Jahr]],MitarbeiterFTE[[#This Row],[Monat]],1),
_xlpm.end,EOMONTH(_xlpm.start,0),
NETWORKDAYS(_xlpm.start,_xlpm.end))</f>
        <v>#NUM!</v>
      </c>
      <c r="AC1238" s="318" t="e">
        <f>MitarbeiterFTE[[#This Row],[BWD]]-MitarbeiterFTE[[#This Row],[Sum Abwesend]]</f>
        <v>#NUM!</v>
      </c>
      <c r="AD1238" s="318">
        <f>SUMIFS(MitarbeiterFTE[BWD],MitarbeiterFTE[Jahr],MitarbeiterFTE[[#This Row],[Jahr]],MitarbeiterFTE[Name],MitarbeiterFTE[[#This Row],[Name]])</f>
        <v>0</v>
      </c>
      <c r="AE1238" s="318">
        <f>SUMIFS(MitarbeiterFTE[NWD],MitarbeiterFTE[Jahr],MitarbeiterFTE[[#This Row],[Jahr]],MitarbeiterFTE[Name],MitarbeiterFTE[[#This Row],[Name]])</f>
        <v>0</v>
      </c>
      <c r="AF1238" s="15" t="str">
        <f>IF(MitarbeiterFTE[[#This Row],[HS]]="ja",2,IF(MitarbeiterFTE[[#This Row],[Tech]]="ja",1,IF(MitarbeiterFTE[[#This Row],[Sonst]]="ja",0,"input missing")))</f>
        <v>input missing</v>
      </c>
      <c r="AG1238" s="130"/>
      <c r="AH1238" s="117"/>
      <c r="AI1238" s="408"/>
      <c r="AJ1238" s="202"/>
      <c r="AK1238" s="412"/>
      <c r="AL1238" s="15" cm="1">
        <f t="array" ref="AL12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8" s="15" t="str">
        <f>IF(Table6[[#This Row],[FT/WE]]=2,"",Table6[[#This Row],[Name]]&amp;Table6[[#This Row],[Tag]])</f>
        <v/>
      </c>
      <c r="AN1238" s="117"/>
      <c r="AP1238" s="14" t="str">
        <f t="shared" si="40"/>
        <v/>
      </c>
      <c r="AQ1238" s="14" t="str">
        <f t="shared" si="41"/>
        <v/>
      </c>
    </row>
    <row r="1239" spans="1:43" ht="14.5">
      <c r="A1239" s="117"/>
      <c r="B1239" s="201"/>
      <c r="C1239" s="209"/>
      <c r="D1239" s="210"/>
      <c r="E1239" s="131"/>
      <c r="F1239" s="132"/>
      <c r="G1239" s="131"/>
      <c r="H1239" s="117"/>
      <c r="I1239" s="201"/>
      <c r="J1239" s="201"/>
      <c r="K1239" s="202"/>
      <c r="L1239" s="202"/>
      <c r="M1239" s="202"/>
      <c r="N1239" s="201"/>
      <c r="O1239" s="201"/>
      <c r="P1239" s="202"/>
      <c r="Q1239" s="202"/>
      <c r="R1239" s="207"/>
      <c r="S1239" s="204" t="e">
        <f>_xlfn.LET(
_xlpm.ausLJ,_xlfn.XLOOKUP(MitarbeiterFTE[[#This Row],[Name]]&amp;"|"&amp;MitarbeiterFTE[[#This Row],[Jahr]]&amp;"|"&amp;MitarbeiterFTE[[#This Row],[Monat]],#REF!,#REF!,"not found",0,1),
IF(_xlpm.ausLJ="not found","input missing",_xlpm.ausLJ))</f>
        <v>#REF!</v>
      </c>
      <c r="T1239" s="204" t="e">
        <f>_xlfn.LET(
_xlpm.ausLJ,_xlfn.XLOOKUP(MitarbeiterFTE[[#This Row],[Name]]&amp;"|"&amp;MitarbeiterFTE[[#This Row],[Jahr]]&amp;"|"&amp;MitarbeiterFTE[[#This Row],[Monat]],#REF!,#REF!,"not found",0,1),
IF(_xlpm.ausLJ="not found","input missing",_xlpm.ausLJ))</f>
        <v>#REF!</v>
      </c>
      <c r="U1239" s="205"/>
      <c r="V1239" s="40" t="str" cm="1">
        <f t="array" ref="V12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39" s="15" t="str">
        <f>_xlfn.LET(_xlpm.var,MitarbeiterFTE[[#This Row],[Name]]&amp;"|"&amp;MitarbeiterFTE[[#This Row],[Vorhaben]]&amp;"|"&amp;MitarbeiterFTE[[#This Row],[Monat]]&amp;"|"&amp;MitarbeiterFTE[[#This Row],[Jahr]], IF(_xlpm.var="|||","input missing",_xlpm.var))</f>
        <v>input missing</v>
      </c>
      <c r="AB1239" s="15" t="e">
        <f>_xlfn.LET(
_xlpm.start,DATE(MitarbeiterFTE[[#This Row],[Jahr]],MitarbeiterFTE[[#This Row],[Monat]],1),
_xlpm.end,EOMONTH(_xlpm.start,0),
NETWORKDAYS(_xlpm.start,_xlpm.end))</f>
        <v>#NUM!</v>
      </c>
      <c r="AC1239" s="318" t="e">
        <f>MitarbeiterFTE[[#This Row],[BWD]]-MitarbeiterFTE[[#This Row],[Sum Abwesend]]</f>
        <v>#NUM!</v>
      </c>
      <c r="AD1239" s="318">
        <f>SUMIFS(MitarbeiterFTE[BWD],MitarbeiterFTE[Jahr],MitarbeiterFTE[[#This Row],[Jahr]],MitarbeiterFTE[Name],MitarbeiterFTE[[#This Row],[Name]])</f>
        <v>0</v>
      </c>
      <c r="AE1239" s="318">
        <f>SUMIFS(MitarbeiterFTE[NWD],MitarbeiterFTE[Jahr],MitarbeiterFTE[[#This Row],[Jahr]],MitarbeiterFTE[Name],MitarbeiterFTE[[#This Row],[Name]])</f>
        <v>0</v>
      </c>
      <c r="AF1239" s="15" t="str">
        <f>IF(MitarbeiterFTE[[#This Row],[HS]]="ja",2,IF(MitarbeiterFTE[[#This Row],[Tech]]="ja",1,IF(MitarbeiterFTE[[#This Row],[Sonst]]="ja",0,"input missing")))</f>
        <v>input missing</v>
      </c>
      <c r="AG1239" s="130"/>
      <c r="AH1239" s="117"/>
      <c r="AI1239" s="408"/>
      <c r="AJ1239" s="202"/>
      <c r="AK1239" s="412"/>
      <c r="AL1239" s="15" cm="1">
        <f t="array" ref="AL12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39" s="15" t="str">
        <f>IF(Table6[[#This Row],[FT/WE]]=2,"",Table6[[#This Row],[Name]]&amp;Table6[[#This Row],[Tag]])</f>
        <v/>
      </c>
      <c r="AN1239" s="117"/>
      <c r="AP1239" s="14" t="str">
        <f t="shared" si="40"/>
        <v/>
      </c>
      <c r="AQ1239" s="14" t="str">
        <f t="shared" si="41"/>
        <v/>
      </c>
    </row>
    <row r="1240" spans="1:43" ht="14.5">
      <c r="A1240" s="117"/>
      <c r="B1240" s="201"/>
      <c r="C1240" s="209"/>
      <c r="D1240" s="210"/>
      <c r="E1240" s="131"/>
      <c r="F1240" s="132"/>
      <c r="G1240" s="131"/>
      <c r="H1240" s="117"/>
      <c r="I1240" s="201"/>
      <c r="J1240" s="201"/>
      <c r="K1240" s="202"/>
      <c r="L1240" s="202"/>
      <c r="M1240" s="202"/>
      <c r="N1240" s="201"/>
      <c r="O1240" s="201"/>
      <c r="P1240" s="202"/>
      <c r="Q1240" s="202"/>
      <c r="R1240" s="207"/>
      <c r="S1240" s="204" t="e">
        <f>_xlfn.LET(
_xlpm.ausLJ,_xlfn.XLOOKUP(MitarbeiterFTE[[#This Row],[Name]]&amp;"|"&amp;MitarbeiterFTE[[#This Row],[Jahr]]&amp;"|"&amp;MitarbeiterFTE[[#This Row],[Monat]],#REF!,#REF!,"not found",0,1),
IF(_xlpm.ausLJ="not found","input missing",_xlpm.ausLJ))</f>
        <v>#REF!</v>
      </c>
      <c r="T1240" s="204" t="e">
        <f>_xlfn.LET(
_xlpm.ausLJ,_xlfn.XLOOKUP(MitarbeiterFTE[[#This Row],[Name]]&amp;"|"&amp;MitarbeiterFTE[[#This Row],[Jahr]]&amp;"|"&amp;MitarbeiterFTE[[#This Row],[Monat]],#REF!,#REF!,"not found",0,1),
IF(_xlpm.ausLJ="not found","input missing",_xlpm.ausLJ))</f>
        <v>#REF!</v>
      </c>
      <c r="U1240" s="205"/>
      <c r="V1240" s="40" t="str" cm="1">
        <f t="array" ref="V12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0" s="15" t="str">
        <f>_xlfn.LET(_xlpm.var,MitarbeiterFTE[[#This Row],[Name]]&amp;"|"&amp;MitarbeiterFTE[[#This Row],[Vorhaben]]&amp;"|"&amp;MitarbeiterFTE[[#This Row],[Monat]]&amp;"|"&amp;MitarbeiterFTE[[#This Row],[Jahr]], IF(_xlpm.var="|||","input missing",_xlpm.var))</f>
        <v>input missing</v>
      </c>
      <c r="AB1240" s="15" t="e">
        <f>_xlfn.LET(
_xlpm.start,DATE(MitarbeiterFTE[[#This Row],[Jahr]],MitarbeiterFTE[[#This Row],[Monat]],1),
_xlpm.end,EOMONTH(_xlpm.start,0),
NETWORKDAYS(_xlpm.start,_xlpm.end))</f>
        <v>#NUM!</v>
      </c>
      <c r="AC1240" s="318" t="e">
        <f>MitarbeiterFTE[[#This Row],[BWD]]-MitarbeiterFTE[[#This Row],[Sum Abwesend]]</f>
        <v>#NUM!</v>
      </c>
      <c r="AD1240" s="318">
        <f>SUMIFS(MitarbeiterFTE[BWD],MitarbeiterFTE[Jahr],MitarbeiterFTE[[#This Row],[Jahr]],MitarbeiterFTE[Name],MitarbeiterFTE[[#This Row],[Name]])</f>
        <v>0</v>
      </c>
      <c r="AE1240" s="318">
        <f>SUMIFS(MitarbeiterFTE[NWD],MitarbeiterFTE[Jahr],MitarbeiterFTE[[#This Row],[Jahr]],MitarbeiterFTE[Name],MitarbeiterFTE[[#This Row],[Name]])</f>
        <v>0</v>
      </c>
      <c r="AF1240" s="15" t="str">
        <f>IF(MitarbeiterFTE[[#This Row],[HS]]="ja",2,IF(MitarbeiterFTE[[#This Row],[Tech]]="ja",1,IF(MitarbeiterFTE[[#This Row],[Sonst]]="ja",0,"input missing")))</f>
        <v>input missing</v>
      </c>
      <c r="AG1240" s="130"/>
      <c r="AH1240" s="117"/>
      <c r="AI1240" s="408"/>
      <c r="AJ1240" s="202"/>
      <c r="AK1240" s="412"/>
      <c r="AL1240" s="15" cm="1">
        <f t="array" ref="AL12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0" s="15" t="str">
        <f>IF(Table6[[#This Row],[FT/WE]]=2,"",Table6[[#This Row],[Name]]&amp;Table6[[#This Row],[Tag]])</f>
        <v/>
      </c>
      <c r="AN1240" s="117"/>
      <c r="AP1240" s="14" t="str">
        <f t="shared" si="40"/>
        <v/>
      </c>
      <c r="AQ1240" s="14" t="str">
        <f t="shared" si="41"/>
        <v/>
      </c>
    </row>
    <row r="1241" spans="1:43" ht="14.5">
      <c r="A1241" s="117"/>
      <c r="B1241" s="201"/>
      <c r="C1241" s="209"/>
      <c r="D1241" s="210"/>
      <c r="E1241" s="131"/>
      <c r="F1241" s="132"/>
      <c r="G1241" s="131"/>
      <c r="H1241" s="117"/>
      <c r="I1241" s="201"/>
      <c r="J1241" s="201"/>
      <c r="K1241" s="202"/>
      <c r="L1241" s="202"/>
      <c r="M1241" s="202"/>
      <c r="N1241" s="201"/>
      <c r="O1241" s="201"/>
      <c r="P1241" s="202"/>
      <c r="Q1241" s="202"/>
      <c r="R1241" s="207"/>
      <c r="S1241" s="204" t="e">
        <f>_xlfn.LET(
_xlpm.ausLJ,_xlfn.XLOOKUP(MitarbeiterFTE[[#This Row],[Name]]&amp;"|"&amp;MitarbeiterFTE[[#This Row],[Jahr]]&amp;"|"&amp;MitarbeiterFTE[[#This Row],[Monat]],#REF!,#REF!,"not found",0,1),
IF(_xlpm.ausLJ="not found","input missing",_xlpm.ausLJ))</f>
        <v>#REF!</v>
      </c>
      <c r="T1241" s="204" t="e">
        <f>_xlfn.LET(
_xlpm.ausLJ,_xlfn.XLOOKUP(MitarbeiterFTE[[#This Row],[Name]]&amp;"|"&amp;MitarbeiterFTE[[#This Row],[Jahr]]&amp;"|"&amp;MitarbeiterFTE[[#This Row],[Monat]],#REF!,#REF!,"not found",0,1),
IF(_xlpm.ausLJ="not found","input missing",_xlpm.ausLJ))</f>
        <v>#REF!</v>
      </c>
      <c r="U1241" s="205"/>
      <c r="V1241" s="40" t="str" cm="1">
        <f t="array" ref="V12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1" s="15" t="str">
        <f>_xlfn.LET(_xlpm.var,MitarbeiterFTE[[#This Row],[Name]]&amp;"|"&amp;MitarbeiterFTE[[#This Row],[Vorhaben]]&amp;"|"&amp;MitarbeiterFTE[[#This Row],[Monat]]&amp;"|"&amp;MitarbeiterFTE[[#This Row],[Jahr]], IF(_xlpm.var="|||","input missing",_xlpm.var))</f>
        <v>input missing</v>
      </c>
      <c r="AB1241" s="15" t="e">
        <f>_xlfn.LET(
_xlpm.start,DATE(MitarbeiterFTE[[#This Row],[Jahr]],MitarbeiterFTE[[#This Row],[Monat]],1),
_xlpm.end,EOMONTH(_xlpm.start,0),
NETWORKDAYS(_xlpm.start,_xlpm.end))</f>
        <v>#NUM!</v>
      </c>
      <c r="AC1241" s="318" t="e">
        <f>MitarbeiterFTE[[#This Row],[BWD]]-MitarbeiterFTE[[#This Row],[Sum Abwesend]]</f>
        <v>#NUM!</v>
      </c>
      <c r="AD1241" s="318">
        <f>SUMIFS(MitarbeiterFTE[BWD],MitarbeiterFTE[Jahr],MitarbeiterFTE[[#This Row],[Jahr]],MitarbeiterFTE[Name],MitarbeiterFTE[[#This Row],[Name]])</f>
        <v>0</v>
      </c>
      <c r="AE1241" s="318">
        <f>SUMIFS(MitarbeiterFTE[NWD],MitarbeiterFTE[Jahr],MitarbeiterFTE[[#This Row],[Jahr]],MitarbeiterFTE[Name],MitarbeiterFTE[[#This Row],[Name]])</f>
        <v>0</v>
      </c>
      <c r="AF1241" s="15" t="str">
        <f>IF(MitarbeiterFTE[[#This Row],[HS]]="ja",2,IF(MitarbeiterFTE[[#This Row],[Tech]]="ja",1,IF(MitarbeiterFTE[[#This Row],[Sonst]]="ja",0,"input missing")))</f>
        <v>input missing</v>
      </c>
      <c r="AG1241" s="130"/>
      <c r="AH1241" s="117"/>
      <c r="AI1241" s="408"/>
      <c r="AJ1241" s="202"/>
      <c r="AK1241" s="412"/>
      <c r="AL1241" s="15" cm="1">
        <f t="array" ref="AL12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1" s="15" t="str">
        <f>IF(Table6[[#This Row],[FT/WE]]=2,"",Table6[[#This Row],[Name]]&amp;Table6[[#This Row],[Tag]])</f>
        <v/>
      </c>
      <c r="AN1241" s="117"/>
      <c r="AP1241" s="14" t="str">
        <f t="shared" si="40"/>
        <v/>
      </c>
      <c r="AQ1241" s="14" t="str">
        <f t="shared" si="41"/>
        <v/>
      </c>
    </row>
    <row r="1242" spans="1:43" ht="14.5">
      <c r="A1242" s="117"/>
      <c r="B1242" s="201"/>
      <c r="C1242" s="209"/>
      <c r="D1242" s="210"/>
      <c r="E1242" s="131"/>
      <c r="F1242" s="132"/>
      <c r="G1242" s="131"/>
      <c r="H1242" s="117"/>
      <c r="I1242" s="201"/>
      <c r="J1242" s="201"/>
      <c r="K1242" s="202"/>
      <c r="L1242" s="202"/>
      <c r="M1242" s="202"/>
      <c r="N1242" s="201"/>
      <c r="O1242" s="201"/>
      <c r="P1242" s="202"/>
      <c r="Q1242" s="202"/>
      <c r="R1242" s="207"/>
      <c r="S1242" s="204" t="e">
        <f>_xlfn.LET(
_xlpm.ausLJ,_xlfn.XLOOKUP(MitarbeiterFTE[[#This Row],[Name]]&amp;"|"&amp;MitarbeiterFTE[[#This Row],[Jahr]]&amp;"|"&amp;MitarbeiterFTE[[#This Row],[Monat]],#REF!,#REF!,"not found",0,1),
IF(_xlpm.ausLJ="not found","input missing",_xlpm.ausLJ))</f>
        <v>#REF!</v>
      </c>
      <c r="T1242" s="204" t="e">
        <f>_xlfn.LET(
_xlpm.ausLJ,_xlfn.XLOOKUP(MitarbeiterFTE[[#This Row],[Name]]&amp;"|"&amp;MitarbeiterFTE[[#This Row],[Jahr]]&amp;"|"&amp;MitarbeiterFTE[[#This Row],[Monat]],#REF!,#REF!,"not found",0,1),
IF(_xlpm.ausLJ="not found","input missing",_xlpm.ausLJ))</f>
        <v>#REF!</v>
      </c>
      <c r="U1242" s="205"/>
      <c r="V1242" s="40" t="str" cm="1">
        <f t="array" ref="V12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2" s="15" t="str">
        <f>_xlfn.LET(_xlpm.var,MitarbeiterFTE[[#This Row],[Name]]&amp;"|"&amp;MitarbeiterFTE[[#This Row],[Vorhaben]]&amp;"|"&amp;MitarbeiterFTE[[#This Row],[Monat]]&amp;"|"&amp;MitarbeiterFTE[[#This Row],[Jahr]], IF(_xlpm.var="|||","input missing",_xlpm.var))</f>
        <v>input missing</v>
      </c>
      <c r="AB1242" s="15" t="e">
        <f>_xlfn.LET(
_xlpm.start,DATE(MitarbeiterFTE[[#This Row],[Jahr]],MitarbeiterFTE[[#This Row],[Monat]],1),
_xlpm.end,EOMONTH(_xlpm.start,0),
NETWORKDAYS(_xlpm.start,_xlpm.end))</f>
        <v>#NUM!</v>
      </c>
      <c r="AC1242" s="318" t="e">
        <f>MitarbeiterFTE[[#This Row],[BWD]]-MitarbeiterFTE[[#This Row],[Sum Abwesend]]</f>
        <v>#NUM!</v>
      </c>
      <c r="AD1242" s="318">
        <f>SUMIFS(MitarbeiterFTE[BWD],MitarbeiterFTE[Jahr],MitarbeiterFTE[[#This Row],[Jahr]],MitarbeiterFTE[Name],MitarbeiterFTE[[#This Row],[Name]])</f>
        <v>0</v>
      </c>
      <c r="AE1242" s="318">
        <f>SUMIFS(MitarbeiterFTE[NWD],MitarbeiterFTE[Jahr],MitarbeiterFTE[[#This Row],[Jahr]],MitarbeiterFTE[Name],MitarbeiterFTE[[#This Row],[Name]])</f>
        <v>0</v>
      </c>
      <c r="AF1242" s="15" t="str">
        <f>IF(MitarbeiterFTE[[#This Row],[HS]]="ja",2,IF(MitarbeiterFTE[[#This Row],[Tech]]="ja",1,IF(MitarbeiterFTE[[#This Row],[Sonst]]="ja",0,"input missing")))</f>
        <v>input missing</v>
      </c>
      <c r="AG1242" s="130"/>
      <c r="AH1242" s="117"/>
      <c r="AI1242" s="408"/>
      <c r="AJ1242" s="202"/>
      <c r="AK1242" s="412"/>
      <c r="AL1242" s="15" cm="1">
        <f t="array" ref="AL12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2" s="15" t="str">
        <f>IF(Table6[[#This Row],[FT/WE]]=2,"",Table6[[#This Row],[Name]]&amp;Table6[[#This Row],[Tag]])</f>
        <v/>
      </c>
      <c r="AN1242" s="117"/>
      <c r="AP1242" s="14" t="str">
        <f t="shared" si="40"/>
        <v/>
      </c>
      <c r="AQ1242" s="14" t="str">
        <f t="shared" si="41"/>
        <v/>
      </c>
    </row>
    <row r="1243" spans="1:43" ht="14.5">
      <c r="A1243" s="117"/>
      <c r="B1243" s="201"/>
      <c r="C1243" s="209"/>
      <c r="D1243" s="210"/>
      <c r="E1243" s="131"/>
      <c r="F1243" s="132"/>
      <c r="G1243" s="131"/>
      <c r="H1243" s="117"/>
      <c r="I1243" s="201"/>
      <c r="J1243" s="201"/>
      <c r="K1243" s="202"/>
      <c r="L1243" s="202"/>
      <c r="M1243" s="202"/>
      <c r="N1243" s="201"/>
      <c r="O1243" s="201"/>
      <c r="P1243" s="202"/>
      <c r="Q1243" s="202"/>
      <c r="R1243" s="207"/>
      <c r="S1243" s="204" t="e">
        <f>_xlfn.LET(
_xlpm.ausLJ,_xlfn.XLOOKUP(MitarbeiterFTE[[#This Row],[Name]]&amp;"|"&amp;MitarbeiterFTE[[#This Row],[Jahr]]&amp;"|"&amp;MitarbeiterFTE[[#This Row],[Monat]],#REF!,#REF!,"not found",0,1),
IF(_xlpm.ausLJ="not found","input missing",_xlpm.ausLJ))</f>
        <v>#REF!</v>
      </c>
      <c r="T1243" s="204" t="e">
        <f>_xlfn.LET(
_xlpm.ausLJ,_xlfn.XLOOKUP(MitarbeiterFTE[[#This Row],[Name]]&amp;"|"&amp;MitarbeiterFTE[[#This Row],[Jahr]]&amp;"|"&amp;MitarbeiterFTE[[#This Row],[Monat]],#REF!,#REF!,"not found",0,1),
IF(_xlpm.ausLJ="not found","input missing",_xlpm.ausLJ))</f>
        <v>#REF!</v>
      </c>
      <c r="U1243" s="205"/>
      <c r="V1243" s="40" t="str" cm="1">
        <f t="array" ref="V12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3" s="15" t="str">
        <f>_xlfn.LET(_xlpm.var,MitarbeiterFTE[[#This Row],[Name]]&amp;"|"&amp;MitarbeiterFTE[[#This Row],[Vorhaben]]&amp;"|"&amp;MitarbeiterFTE[[#This Row],[Monat]]&amp;"|"&amp;MitarbeiterFTE[[#This Row],[Jahr]], IF(_xlpm.var="|||","input missing",_xlpm.var))</f>
        <v>input missing</v>
      </c>
      <c r="AB1243" s="15" t="e">
        <f>_xlfn.LET(
_xlpm.start,DATE(MitarbeiterFTE[[#This Row],[Jahr]],MitarbeiterFTE[[#This Row],[Monat]],1),
_xlpm.end,EOMONTH(_xlpm.start,0),
NETWORKDAYS(_xlpm.start,_xlpm.end))</f>
        <v>#NUM!</v>
      </c>
      <c r="AC1243" s="318" t="e">
        <f>MitarbeiterFTE[[#This Row],[BWD]]-MitarbeiterFTE[[#This Row],[Sum Abwesend]]</f>
        <v>#NUM!</v>
      </c>
      <c r="AD1243" s="318">
        <f>SUMIFS(MitarbeiterFTE[BWD],MitarbeiterFTE[Jahr],MitarbeiterFTE[[#This Row],[Jahr]],MitarbeiterFTE[Name],MitarbeiterFTE[[#This Row],[Name]])</f>
        <v>0</v>
      </c>
      <c r="AE1243" s="318">
        <f>SUMIFS(MitarbeiterFTE[NWD],MitarbeiterFTE[Jahr],MitarbeiterFTE[[#This Row],[Jahr]],MitarbeiterFTE[Name],MitarbeiterFTE[[#This Row],[Name]])</f>
        <v>0</v>
      </c>
      <c r="AF1243" s="15" t="str">
        <f>IF(MitarbeiterFTE[[#This Row],[HS]]="ja",2,IF(MitarbeiterFTE[[#This Row],[Tech]]="ja",1,IF(MitarbeiterFTE[[#This Row],[Sonst]]="ja",0,"input missing")))</f>
        <v>input missing</v>
      </c>
      <c r="AG1243" s="130"/>
      <c r="AH1243" s="117"/>
      <c r="AI1243" s="408"/>
      <c r="AJ1243" s="202"/>
      <c r="AK1243" s="412"/>
      <c r="AL1243" s="15" cm="1">
        <f t="array" ref="AL12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3" s="15" t="str">
        <f>IF(Table6[[#This Row],[FT/WE]]=2,"",Table6[[#This Row],[Name]]&amp;Table6[[#This Row],[Tag]])</f>
        <v/>
      </c>
      <c r="AN1243" s="117"/>
      <c r="AP1243" s="14" t="str">
        <f t="shared" si="40"/>
        <v/>
      </c>
      <c r="AQ1243" s="14" t="str">
        <f t="shared" si="41"/>
        <v/>
      </c>
    </row>
    <row r="1244" spans="1:43" ht="14.5">
      <c r="A1244" s="117"/>
      <c r="B1244" s="201"/>
      <c r="C1244" s="209"/>
      <c r="D1244" s="210"/>
      <c r="E1244" s="131"/>
      <c r="F1244" s="132"/>
      <c r="G1244" s="131"/>
      <c r="H1244" s="117"/>
      <c r="I1244" s="201"/>
      <c r="J1244" s="201"/>
      <c r="K1244" s="202"/>
      <c r="L1244" s="202"/>
      <c r="M1244" s="202"/>
      <c r="N1244" s="201"/>
      <c r="O1244" s="201"/>
      <c r="P1244" s="202"/>
      <c r="Q1244" s="202"/>
      <c r="R1244" s="207"/>
      <c r="S1244" s="204" t="e">
        <f>_xlfn.LET(
_xlpm.ausLJ,_xlfn.XLOOKUP(MitarbeiterFTE[[#This Row],[Name]]&amp;"|"&amp;MitarbeiterFTE[[#This Row],[Jahr]]&amp;"|"&amp;MitarbeiterFTE[[#This Row],[Monat]],#REF!,#REF!,"not found",0,1),
IF(_xlpm.ausLJ="not found","input missing",_xlpm.ausLJ))</f>
        <v>#REF!</v>
      </c>
      <c r="T1244" s="204" t="e">
        <f>_xlfn.LET(
_xlpm.ausLJ,_xlfn.XLOOKUP(MitarbeiterFTE[[#This Row],[Name]]&amp;"|"&amp;MitarbeiterFTE[[#This Row],[Jahr]]&amp;"|"&amp;MitarbeiterFTE[[#This Row],[Monat]],#REF!,#REF!,"not found",0,1),
IF(_xlpm.ausLJ="not found","input missing",_xlpm.ausLJ))</f>
        <v>#REF!</v>
      </c>
      <c r="U1244" s="205"/>
      <c r="V1244" s="40" t="str" cm="1">
        <f t="array" ref="V12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4" s="15" t="str">
        <f>_xlfn.LET(_xlpm.var,MitarbeiterFTE[[#This Row],[Name]]&amp;"|"&amp;MitarbeiterFTE[[#This Row],[Vorhaben]]&amp;"|"&amp;MitarbeiterFTE[[#This Row],[Monat]]&amp;"|"&amp;MitarbeiterFTE[[#This Row],[Jahr]], IF(_xlpm.var="|||","input missing",_xlpm.var))</f>
        <v>input missing</v>
      </c>
      <c r="AB1244" s="15" t="e">
        <f>_xlfn.LET(
_xlpm.start,DATE(MitarbeiterFTE[[#This Row],[Jahr]],MitarbeiterFTE[[#This Row],[Monat]],1),
_xlpm.end,EOMONTH(_xlpm.start,0),
NETWORKDAYS(_xlpm.start,_xlpm.end))</f>
        <v>#NUM!</v>
      </c>
      <c r="AC1244" s="318" t="e">
        <f>MitarbeiterFTE[[#This Row],[BWD]]-MitarbeiterFTE[[#This Row],[Sum Abwesend]]</f>
        <v>#NUM!</v>
      </c>
      <c r="AD1244" s="318">
        <f>SUMIFS(MitarbeiterFTE[BWD],MitarbeiterFTE[Jahr],MitarbeiterFTE[[#This Row],[Jahr]],MitarbeiterFTE[Name],MitarbeiterFTE[[#This Row],[Name]])</f>
        <v>0</v>
      </c>
      <c r="AE1244" s="318">
        <f>SUMIFS(MitarbeiterFTE[NWD],MitarbeiterFTE[Jahr],MitarbeiterFTE[[#This Row],[Jahr]],MitarbeiterFTE[Name],MitarbeiterFTE[[#This Row],[Name]])</f>
        <v>0</v>
      </c>
      <c r="AF1244" s="15" t="str">
        <f>IF(MitarbeiterFTE[[#This Row],[HS]]="ja",2,IF(MitarbeiterFTE[[#This Row],[Tech]]="ja",1,IF(MitarbeiterFTE[[#This Row],[Sonst]]="ja",0,"input missing")))</f>
        <v>input missing</v>
      </c>
      <c r="AG1244" s="130"/>
      <c r="AH1244" s="117"/>
      <c r="AI1244" s="408"/>
      <c r="AJ1244" s="202"/>
      <c r="AK1244" s="412"/>
      <c r="AL1244" s="15" cm="1">
        <f t="array" ref="AL12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4" s="15" t="str">
        <f>IF(Table6[[#This Row],[FT/WE]]=2,"",Table6[[#This Row],[Name]]&amp;Table6[[#This Row],[Tag]])</f>
        <v/>
      </c>
      <c r="AN1244" s="117"/>
      <c r="AP1244" s="14" t="str">
        <f t="shared" si="40"/>
        <v/>
      </c>
      <c r="AQ1244" s="14" t="str">
        <f t="shared" si="41"/>
        <v/>
      </c>
    </row>
    <row r="1245" spans="1:43" ht="14.5">
      <c r="A1245" s="117"/>
      <c r="B1245" s="201"/>
      <c r="C1245" s="209"/>
      <c r="D1245" s="210"/>
      <c r="E1245" s="131"/>
      <c r="F1245" s="132"/>
      <c r="G1245" s="131"/>
      <c r="H1245" s="117"/>
      <c r="I1245" s="201"/>
      <c r="J1245" s="201"/>
      <c r="K1245" s="202"/>
      <c r="L1245" s="202"/>
      <c r="M1245" s="202"/>
      <c r="N1245" s="201"/>
      <c r="O1245" s="201"/>
      <c r="P1245" s="202"/>
      <c r="Q1245" s="202"/>
      <c r="R1245" s="207"/>
      <c r="S1245" s="204" t="e">
        <f>_xlfn.LET(
_xlpm.ausLJ,_xlfn.XLOOKUP(MitarbeiterFTE[[#This Row],[Name]]&amp;"|"&amp;MitarbeiterFTE[[#This Row],[Jahr]]&amp;"|"&amp;MitarbeiterFTE[[#This Row],[Monat]],#REF!,#REF!,"not found",0,1),
IF(_xlpm.ausLJ="not found","input missing",_xlpm.ausLJ))</f>
        <v>#REF!</v>
      </c>
      <c r="T1245" s="204" t="e">
        <f>_xlfn.LET(
_xlpm.ausLJ,_xlfn.XLOOKUP(MitarbeiterFTE[[#This Row],[Name]]&amp;"|"&amp;MitarbeiterFTE[[#This Row],[Jahr]]&amp;"|"&amp;MitarbeiterFTE[[#This Row],[Monat]],#REF!,#REF!,"not found",0,1),
IF(_xlpm.ausLJ="not found","input missing",_xlpm.ausLJ))</f>
        <v>#REF!</v>
      </c>
      <c r="U1245" s="205"/>
      <c r="V1245" s="40" t="str" cm="1">
        <f t="array" ref="V12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5" s="15" t="str">
        <f>_xlfn.LET(_xlpm.var,MitarbeiterFTE[[#This Row],[Name]]&amp;"|"&amp;MitarbeiterFTE[[#This Row],[Vorhaben]]&amp;"|"&amp;MitarbeiterFTE[[#This Row],[Monat]]&amp;"|"&amp;MitarbeiterFTE[[#This Row],[Jahr]], IF(_xlpm.var="|||","input missing",_xlpm.var))</f>
        <v>input missing</v>
      </c>
      <c r="AB1245" s="15" t="e">
        <f>_xlfn.LET(
_xlpm.start,DATE(MitarbeiterFTE[[#This Row],[Jahr]],MitarbeiterFTE[[#This Row],[Monat]],1),
_xlpm.end,EOMONTH(_xlpm.start,0),
NETWORKDAYS(_xlpm.start,_xlpm.end))</f>
        <v>#NUM!</v>
      </c>
      <c r="AC1245" s="318" t="e">
        <f>MitarbeiterFTE[[#This Row],[BWD]]-MitarbeiterFTE[[#This Row],[Sum Abwesend]]</f>
        <v>#NUM!</v>
      </c>
      <c r="AD1245" s="318">
        <f>SUMIFS(MitarbeiterFTE[BWD],MitarbeiterFTE[Jahr],MitarbeiterFTE[[#This Row],[Jahr]],MitarbeiterFTE[Name],MitarbeiterFTE[[#This Row],[Name]])</f>
        <v>0</v>
      </c>
      <c r="AE1245" s="318">
        <f>SUMIFS(MitarbeiterFTE[NWD],MitarbeiterFTE[Jahr],MitarbeiterFTE[[#This Row],[Jahr]],MitarbeiterFTE[Name],MitarbeiterFTE[[#This Row],[Name]])</f>
        <v>0</v>
      </c>
      <c r="AF1245" s="15" t="str">
        <f>IF(MitarbeiterFTE[[#This Row],[HS]]="ja",2,IF(MitarbeiterFTE[[#This Row],[Tech]]="ja",1,IF(MitarbeiterFTE[[#This Row],[Sonst]]="ja",0,"input missing")))</f>
        <v>input missing</v>
      </c>
      <c r="AG1245" s="130"/>
      <c r="AH1245" s="117"/>
      <c r="AI1245" s="408"/>
      <c r="AJ1245" s="202"/>
      <c r="AK1245" s="412"/>
      <c r="AL1245" s="15" cm="1">
        <f t="array" ref="AL12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5" s="15" t="str">
        <f>IF(Table6[[#This Row],[FT/WE]]=2,"",Table6[[#This Row],[Name]]&amp;Table6[[#This Row],[Tag]])</f>
        <v/>
      </c>
      <c r="AN1245" s="117"/>
      <c r="AP1245" s="14" t="str">
        <f t="shared" si="40"/>
        <v/>
      </c>
      <c r="AQ1245" s="14" t="str">
        <f t="shared" si="41"/>
        <v/>
      </c>
    </row>
    <row r="1246" spans="1:43" ht="14.5">
      <c r="A1246" s="117"/>
      <c r="B1246" s="201"/>
      <c r="C1246" s="209"/>
      <c r="D1246" s="210"/>
      <c r="E1246" s="131"/>
      <c r="F1246" s="132"/>
      <c r="G1246" s="131"/>
      <c r="H1246" s="117"/>
      <c r="I1246" s="201"/>
      <c r="J1246" s="201"/>
      <c r="K1246" s="202"/>
      <c r="L1246" s="202"/>
      <c r="M1246" s="202"/>
      <c r="N1246" s="201"/>
      <c r="O1246" s="201"/>
      <c r="P1246" s="202"/>
      <c r="Q1246" s="202"/>
      <c r="R1246" s="207"/>
      <c r="S1246" s="204" t="e">
        <f>_xlfn.LET(
_xlpm.ausLJ,_xlfn.XLOOKUP(MitarbeiterFTE[[#This Row],[Name]]&amp;"|"&amp;MitarbeiterFTE[[#This Row],[Jahr]]&amp;"|"&amp;MitarbeiterFTE[[#This Row],[Monat]],#REF!,#REF!,"not found",0,1),
IF(_xlpm.ausLJ="not found","input missing",_xlpm.ausLJ))</f>
        <v>#REF!</v>
      </c>
      <c r="T1246" s="204" t="e">
        <f>_xlfn.LET(
_xlpm.ausLJ,_xlfn.XLOOKUP(MitarbeiterFTE[[#This Row],[Name]]&amp;"|"&amp;MitarbeiterFTE[[#This Row],[Jahr]]&amp;"|"&amp;MitarbeiterFTE[[#This Row],[Monat]],#REF!,#REF!,"not found",0,1),
IF(_xlpm.ausLJ="not found","input missing",_xlpm.ausLJ))</f>
        <v>#REF!</v>
      </c>
      <c r="U1246" s="205"/>
      <c r="V1246" s="40" t="str" cm="1">
        <f t="array" ref="V12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6" s="15" t="str">
        <f>_xlfn.LET(_xlpm.var,MitarbeiterFTE[[#This Row],[Name]]&amp;"|"&amp;MitarbeiterFTE[[#This Row],[Vorhaben]]&amp;"|"&amp;MitarbeiterFTE[[#This Row],[Monat]]&amp;"|"&amp;MitarbeiterFTE[[#This Row],[Jahr]], IF(_xlpm.var="|||","input missing",_xlpm.var))</f>
        <v>input missing</v>
      </c>
      <c r="AB1246" s="15" t="e">
        <f>_xlfn.LET(
_xlpm.start,DATE(MitarbeiterFTE[[#This Row],[Jahr]],MitarbeiterFTE[[#This Row],[Monat]],1),
_xlpm.end,EOMONTH(_xlpm.start,0),
NETWORKDAYS(_xlpm.start,_xlpm.end))</f>
        <v>#NUM!</v>
      </c>
      <c r="AC1246" s="318" t="e">
        <f>MitarbeiterFTE[[#This Row],[BWD]]-MitarbeiterFTE[[#This Row],[Sum Abwesend]]</f>
        <v>#NUM!</v>
      </c>
      <c r="AD1246" s="318">
        <f>SUMIFS(MitarbeiterFTE[BWD],MitarbeiterFTE[Jahr],MitarbeiterFTE[[#This Row],[Jahr]],MitarbeiterFTE[Name],MitarbeiterFTE[[#This Row],[Name]])</f>
        <v>0</v>
      </c>
      <c r="AE1246" s="318">
        <f>SUMIFS(MitarbeiterFTE[NWD],MitarbeiterFTE[Jahr],MitarbeiterFTE[[#This Row],[Jahr]],MitarbeiterFTE[Name],MitarbeiterFTE[[#This Row],[Name]])</f>
        <v>0</v>
      </c>
      <c r="AF1246" s="15" t="str">
        <f>IF(MitarbeiterFTE[[#This Row],[HS]]="ja",2,IF(MitarbeiterFTE[[#This Row],[Tech]]="ja",1,IF(MitarbeiterFTE[[#This Row],[Sonst]]="ja",0,"input missing")))</f>
        <v>input missing</v>
      </c>
      <c r="AG1246" s="130"/>
      <c r="AH1246" s="117"/>
      <c r="AI1246" s="408"/>
      <c r="AJ1246" s="202"/>
      <c r="AK1246" s="412"/>
      <c r="AL1246" s="15" cm="1">
        <f t="array" ref="AL12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6" s="15" t="str">
        <f>IF(Table6[[#This Row],[FT/WE]]=2,"",Table6[[#This Row],[Name]]&amp;Table6[[#This Row],[Tag]])</f>
        <v/>
      </c>
      <c r="AN1246" s="117"/>
      <c r="AP1246" s="14" t="str">
        <f t="shared" si="40"/>
        <v/>
      </c>
      <c r="AQ1246" s="14" t="str">
        <f t="shared" si="41"/>
        <v/>
      </c>
    </row>
    <row r="1247" spans="1:43" ht="14.5">
      <c r="A1247" s="117"/>
      <c r="B1247" s="201"/>
      <c r="C1247" s="209"/>
      <c r="D1247" s="210"/>
      <c r="E1247" s="131"/>
      <c r="F1247" s="132"/>
      <c r="G1247" s="131"/>
      <c r="H1247" s="117"/>
      <c r="I1247" s="201"/>
      <c r="J1247" s="201"/>
      <c r="K1247" s="202"/>
      <c r="L1247" s="202"/>
      <c r="M1247" s="202"/>
      <c r="N1247" s="201"/>
      <c r="O1247" s="201"/>
      <c r="P1247" s="202"/>
      <c r="Q1247" s="202"/>
      <c r="R1247" s="207"/>
      <c r="S1247" s="204" t="e">
        <f>_xlfn.LET(
_xlpm.ausLJ,_xlfn.XLOOKUP(MitarbeiterFTE[[#This Row],[Name]]&amp;"|"&amp;MitarbeiterFTE[[#This Row],[Jahr]]&amp;"|"&amp;MitarbeiterFTE[[#This Row],[Monat]],#REF!,#REF!,"not found",0,1),
IF(_xlpm.ausLJ="not found","input missing",_xlpm.ausLJ))</f>
        <v>#REF!</v>
      </c>
      <c r="T1247" s="204" t="e">
        <f>_xlfn.LET(
_xlpm.ausLJ,_xlfn.XLOOKUP(MitarbeiterFTE[[#This Row],[Name]]&amp;"|"&amp;MitarbeiterFTE[[#This Row],[Jahr]]&amp;"|"&amp;MitarbeiterFTE[[#This Row],[Monat]],#REF!,#REF!,"not found",0,1),
IF(_xlpm.ausLJ="not found","input missing",_xlpm.ausLJ))</f>
        <v>#REF!</v>
      </c>
      <c r="U1247" s="205"/>
      <c r="V1247" s="40" t="str" cm="1">
        <f t="array" ref="V12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7" s="15" t="str">
        <f>_xlfn.LET(_xlpm.var,MitarbeiterFTE[[#This Row],[Name]]&amp;"|"&amp;MitarbeiterFTE[[#This Row],[Vorhaben]]&amp;"|"&amp;MitarbeiterFTE[[#This Row],[Monat]]&amp;"|"&amp;MitarbeiterFTE[[#This Row],[Jahr]], IF(_xlpm.var="|||","input missing",_xlpm.var))</f>
        <v>input missing</v>
      </c>
      <c r="AB1247" s="15" t="e">
        <f>_xlfn.LET(
_xlpm.start,DATE(MitarbeiterFTE[[#This Row],[Jahr]],MitarbeiterFTE[[#This Row],[Monat]],1),
_xlpm.end,EOMONTH(_xlpm.start,0),
NETWORKDAYS(_xlpm.start,_xlpm.end))</f>
        <v>#NUM!</v>
      </c>
      <c r="AC1247" s="318" t="e">
        <f>MitarbeiterFTE[[#This Row],[BWD]]-MitarbeiterFTE[[#This Row],[Sum Abwesend]]</f>
        <v>#NUM!</v>
      </c>
      <c r="AD1247" s="318">
        <f>SUMIFS(MitarbeiterFTE[BWD],MitarbeiterFTE[Jahr],MitarbeiterFTE[[#This Row],[Jahr]],MitarbeiterFTE[Name],MitarbeiterFTE[[#This Row],[Name]])</f>
        <v>0</v>
      </c>
      <c r="AE1247" s="318">
        <f>SUMIFS(MitarbeiterFTE[NWD],MitarbeiterFTE[Jahr],MitarbeiterFTE[[#This Row],[Jahr]],MitarbeiterFTE[Name],MitarbeiterFTE[[#This Row],[Name]])</f>
        <v>0</v>
      </c>
      <c r="AF1247" s="15" t="str">
        <f>IF(MitarbeiterFTE[[#This Row],[HS]]="ja",2,IF(MitarbeiterFTE[[#This Row],[Tech]]="ja",1,IF(MitarbeiterFTE[[#This Row],[Sonst]]="ja",0,"input missing")))</f>
        <v>input missing</v>
      </c>
      <c r="AG1247" s="130"/>
      <c r="AH1247" s="117"/>
      <c r="AI1247" s="408"/>
      <c r="AJ1247" s="202"/>
      <c r="AK1247" s="412"/>
      <c r="AL1247" s="15" cm="1">
        <f t="array" ref="AL12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7" s="15" t="str">
        <f>IF(Table6[[#This Row],[FT/WE]]=2,"",Table6[[#This Row],[Name]]&amp;Table6[[#This Row],[Tag]])</f>
        <v/>
      </c>
      <c r="AN1247" s="117"/>
      <c r="AP1247" s="14" t="str">
        <f t="shared" si="40"/>
        <v/>
      </c>
      <c r="AQ1247" s="14" t="str">
        <f t="shared" si="41"/>
        <v/>
      </c>
    </row>
    <row r="1248" spans="1:43" ht="14.5">
      <c r="A1248" s="117"/>
      <c r="B1248" s="201"/>
      <c r="C1248" s="209"/>
      <c r="D1248" s="210"/>
      <c r="E1248" s="131"/>
      <c r="F1248" s="132"/>
      <c r="G1248" s="131"/>
      <c r="H1248" s="117"/>
      <c r="I1248" s="201"/>
      <c r="J1248" s="201"/>
      <c r="K1248" s="202"/>
      <c r="L1248" s="202"/>
      <c r="M1248" s="202"/>
      <c r="N1248" s="201"/>
      <c r="O1248" s="201"/>
      <c r="P1248" s="202"/>
      <c r="Q1248" s="202"/>
      <c r="R1248" s="207"/>
      <c r="S1248" s="204" t="e">
        <f>_xlfn.LET(
_xlpm.ausLJ,_xlfn.XLOOKUP(MitarbeiterFTE[[#This Row],[Name]]&amp;"|"&amp;MitarbeiterFTE[[#This Row],[Jahr]]&amp;"|"&amp;MitarbeiterFTE[[#This Row],[Monat]],#REF!,#REF!,"not found",0,1),
IF(_xlpm.ausLJ="not found","input missing",_xlpm.ausLJ))</f>
        <v>#REF!</v>
      </c>
      <c r="T1248" s="204" t="e">
        <f>_xlfn.LET(
_xlpm.ausLJ,_xlfn.XLOOKUP(MitarbeiterFTE[[#This Row],[Name]]&amp;"|"&amp;MitarbeiterFTE[[#This Row],[Jahr]]&amp;"|"&amp;MitarbeiterFTE[[#This Row],[Monat]],#REF!,#REF!,"not found",0,1),
IF(_xlpm.ausLJ="not found","input missing",_xlpm.ausLJ))</f>
        <v>#REF!</v>
      </c>
      <c r="U1248" s="205"/>
      <c r="V1248" s="40" t="str" cm="1">
        <f t="array" ref="V12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8" s="15" t="str">
        <f>_xlfn.LET(_xlpm.var,MitarbeiterFTE[[#This Row],[Name]]&amp;"|"&amp;MitarbeiterFTE[[#This Row],[Vorhaben]]&amp;"|"&amp;MitarbeiterFTE[[#This Row],[Monat]]&amp;"|"&amp;MitarbeiterFTE[[#This Row],[Jahr]], IF(_xlpm.var="|||","input missing",_xlpm.var))</f>
        <v>input missing</v>
      </c>
      <c r="AB1248" s="15" t="e">
        <f>_xlfn.LET(
_xlpm.start,DATE(MitarbeiterFTE[[#This Row],[Jahr]],MitarbeiterFTE[[#This Row],[Monat]],1),
_xlpm.end,EOMONTH(_xlpm.start,0),
NETWORKDAYS(_xlpm.start,_xlpm.end))</f>
        <v>#NUM!</v>
      </c>
      <c r="AC1248" s="318" t="e">
        <f>MitarbeiterFTE[[#This Row],[BWD]]-MitarbeiterFTE[[#This Row],[Sum Abwesend]]</f>
        <v>#NUM!</v>
      </c>
      <c r="AD1248" s="318">
        <f>SUMIFS(MitarbeiterFTE[BWD],MitarbeiterFTE[Jahr],MitarbeiterFTE[[#This Row],[Jahr]],MitarbeiterFTE[Name],MitarbeiterFTE[[#This Row],[Name]])</f>
        <v>0</v>
      </c>
      <c r="AE1248" s="318">
        <f>SUMIFS(MitarbeiterFTE[NWD],MitarbeiterFTE[Jahr],MitarbeiterFTE[[#This Row],[Jahr]],MitarbeiterFTE[Name],MitarbeiterFTE[[#This Row],[Name]])</f>
        <v>0</v>
      </c>
      <c r="AF1248" s="15" t="str">
        <f>IF(MitarbeiterFTE[[#This Row],[HS]]="ja",2,IF(MitarbeiterFTE[[#This Row],[Tech]]="ja",1,IF(MitarbeiterFTE[[#This Row],[Sonst]]="ja",0,"input missing")))</f>
        <v>input missing</v>
      </c>
      <c r="AG1248" s="130"/>
      <c r="AH1248" s="117"/>
      <c r="AI1248" s="408"/>
      <c r="AJ1248" s="202"/>
      <c r="AK1248" s="412"/>
      <c r="AL1248" s="15" cm="1">
        <f t="array" ref="AL12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8" s="15" t="str">
        <f>IF(Table6[[#This Row],[FT/WE]]=2,"",Table6[[#This Row],[Name]]&amp;Table6[[#This Row],[Tag]])</f>
        <v/>
      </c>
      <c r="AN1248" s="117"/>
      <c r="AP1248" s="14" t="str">
        <f t="shared" si="40"/>
        <v/>
      </c>
      <c r="AQ1248" s="14" t="str">
        <f t="shared" si="41"/>
        <v/>
      </c>
    </row>
    <row r="1249" spans="1:43" ht="14.5">
      <c r="A1249" s="117"/>
      <c r="B1249" s="201"/>
      <c r="C1249" s="209"/>
      <c r="D1249" s="210"/>
      <c r="E1249" s="131"/>
      <c r="F1249" s="132"/>
      <c r="G1249" s="131"/>
      <c r="H1249" s="117"/>
      <c r="I1249" s="201"/>
      <c r="J1249" s="201"/>
      <c r="K1249" s="202"/>
      <c r="L1249" s="202"/>
      <c r="M1249" s="202"/>
      <c r="N1249" s="201"/>
      <c r="O1249" s="201"/>
      <c r="P1249" s="202"/>
      <c r="Q1249" s="202"/>
      <c r="R1249" s="207"/>
      <c r="S1249" s="204" t="e">
        <f>_xlfn.LET(
_xlpm.ausLJ,_xlfn.XLOOKUP(MitarbeiterFTE[[#This Row],[Name]]&amp;"|"&amp;MitarbeiterFTE[[#This Row],[Jahr]]&amp;"|"&amp;MitarbeiterFTE[[#This Row],[Monat]],#REF!,#REF!,"not found",0,1),
IF(_xlpm.ausLJ="not found","input missing",_xlpm.ausLJ))</f>
        <v>#REF!</v>
      </c>
      <c r="T1249" s="204" t="e">
        <f>_xlfn.LET(
_xlpm.ausLJ,_xlfn.XLOOKUP(MitarbeiterFTE[[#This Row],[Name]]&amp;"|"&amp;MitarbeiterFTE[[#This Row],[Jahr]]&amp;"|"&amp;MitarbeiterFTE[[#This Row],[Monat]],#REF!,#REF!,"not found",0,1),
IF(_xlpm.ausLJ="not found","input missing",_xlpm.ausLJ))</f>
        <v>#REF!</v>
      </c>
      <c r="U1249" s="205"/>
      <c r="V1249" s="40" t="str" cm="1">
        <f t="array" ref="V12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49" s="15" t="str">
        <f>_xlfn.LET(_xlpm.var,MitarbeiterFTE[[#This Row],[Name]]&amp;"|"&amp;MitarbeiterFTE[[#This Row],[Vorhaben]]&amp;"|"&amp;MitarbeiterFTE[[#This Row],[Monat]]&amp;"|"&amp;MitarbeiterFTE[[#This Row],[Jahr]], IF(_xlpm.var="|||","input missing",_xlpm.var))</f>
        <v>input missing</v>
      </c>
      <c r="AB1249" s="15" t="e">
        <f>_xlfn.LET(
_xlpm.start,DATE(MitarbeiterFTE[[#This Row],[Jahr]],MitarbeiterFTE[[#This Row],[Monat]],1),
_xlpm.end,EOMONTH(_xlpm.start,0),
NETWORKDAYS(_xlpm.start,_xlpm.end))</f>
        <v>#NUM!</v>
      </c>
      <c r="AC1249" s="318" t="e">
        <f>MitarbeiterFTE[[#This Row],[BWD]]-MitarbeiterFTE[[#This Row],[Sum Abwesend]]</f>
        <v>#NUM!</v>
      </c>
      <c r="AD1249" s="318">
        <f>SUMIFS(MitarbeiterFTE[BWD],MitarbeiterFTE[Jahr],MitarbeiterFTE[[#This Row],[Jahr]],MitarbeiterFTE[Name],MitarbeiterFTE[[#This Row],[Name]])</f>
        <v>0</v>
      </c>
      <c r="AE1249" s="318">
        <f>SUMIFS(MitarbeiterFTE[NWD],MitarbeiterFTE[Jahr],MitarbeiterFTE[[#This Row],[Jahr]],MitarbeiterFTE[Name],MitarbeiterFTE[[#This Row],[Name]])</f>
        <v>0</v>
      </c>
      <c r="AF1249" s="15" t="str">
        <f>IF(MitarbeiterFTE[[#This Row],[HS]]="ja",2,IF(MitarbeiterFTE[[#This Row],[Tech]]="ja",1,IF(MitarbeiterFTE[[#This Row],[Sonst]]="ja",0,"input missing")))</f>
        <v>input missing</v>
      </c>
      <c r="AG1249" s="130"/>
      <c r="AH1249" s="117"/>
      <c r="AI1249" s="408"/>
      <c r="AJ1249" s="202"/>
      <c r="AK1249" s="412"/>
      <c r="AL1249" s="15" cm="1">
        <f t="array" ref="AL12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49" s="15" t="str">
        <f>IF(Table6[[#This Row],[FT/WE]]=2,"",Table6[[#This Row],[Name]]&amp;Table6[[#This Row],[Tag]])</f>
        <v/>
      </c>
      <c r="AN1249" s="117"/>
      <c r="AP1249" s="14" t="str">
        <f t="shared" si="40"/>
        <v/>
      </c>
      <c r="AQ1249" s="14" t="str">
        <f t="shared" si="41"/>
        <v/>
      </c>
    </row>
    <row r="1250" spans="1:43" ht="14.5">
      <c r="A1250" s="117"/>
      <c r="B1250" s="201"/>
      <c r="C1250" s="209"/>
      <c r="D1250" s="210"/>
      <c r="E1250" s="131"/>
      <c r="F1250" s="132"/>
      <c r="G1250" s="131"/>
      <c r="H1250" s="117"/>
      <c r="I1250" s="201"/>
      <c r="J1250" s="201"/>
      <c r="K1250" s="202"/>
      <c r="L1250" s="202"/>
      <c r="M1250" s="202"/>
      <c r="N1250" s="201"/>
      <c r="O1250" s="201"/>
      <c r="P1250" s="202"/>
      <c r="Q1250" s="202"/>
      <c r="R1250" s="207"/>
      <c r="S1250" s="204" t="e">
        <f>_xlfn.LET(
_xlpm.ausLJ,_xlfn.XLOOKUP(MitarbeiterFTE[[#This Row],[Name]]&amp;"|"&amp;MitarbeiterFTE[[#This Row],[Jahr]]&amp;"|"&amp;MitarbeiterFTE[[#This Row],[Monat]],#REF!,#REF!,"not found",0,1),
IF(_xlpm.ausLJ="not found","input missing",_xlpm.ausLJ))</f>
        <v>#REF!</v>
      </c>
      <c r="T1250" s="204" t="e">
        <f>_xlfn.LET(
_xlpm.ausLJ,_xlfn.XLOOKUP(MitarbeiterFTE[[#This Row],[Name]]&amp;"|"&amp;MitarbeiterFTE[[#This Row],[Jahr]]&amp;"|"&amp;MitarbeiterFTE[[#This Row],[Monat]],#REF!,#REF!,"not found",0,1),
IF(_xlpm.ausLJ="not found","input missing",_xlpm.ausLJ))</f>
        <v>#REF!</v>
      </c>
      <c r="U1250" s="205"/>
      <c r="V1250" s="40" t="str" cm="1">
        <f t="array" ref="V12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0" s="15" t="str">
        <f>_xlfn.LET(_xlpm.var,MitarbeiterFTE[[#This Row],[Name]]&amp;"|"&amp;MitarbeiterFTE[[#This Row],[Vorhaben]]&amp;"|"&amp;MitarbeiterFTE[[#This Row],[Monat]]&amp;"|"&amp;MitarbeiterFTE[[#This Row],[Jahr]], IF(_xlpm.var="|||","input missing",_xlpm.var))</f>
        <v>input missing</v>
      </c>
      <c r="AB1250" s="15" t="e">
        <f>_xlfn.LET(
_xlpm.start,DATE(MitarbeiterFTE[[#This Row],[Jahr]],MitarbeiterFTE[[#This Row],[Monat]],1),
_xlpm.end,EOMONTH(_xlpm.start,0),
NETWORKDAYS(_xlpm.start,_xlpm.end))</f>
        <v>#NUM!</v>
      </c>
      <c r="AC1250" s="318" t="e">
        <f>MitarbeiterFTE[[#This Row],[BWD]]-MitarbeiterFTE[[#This Row],[Sum Abwesend]]</f>
        <v>#NUM!</v>
      </c>
      <c r="AD1250" s="318">
        <f>SUMIFS(MitarbeiterFTE[BWD],MitarbeiterFTE[Jahr],MitarbeiterFTE[[#This Row],[Jahr]],MitarbeiterFTE[Name],MitarbeiterFTE[[#This Row],[Name]])</f>
        <v>0</v>
      </c>
      <c r="AE1250" s="318">
        <f>SUMIFS(MitarbeiterFTE[NWD],MitarbeiterFTE[Jahr],MitarbeiterFTE[[#This Row],[Jahr]],MitarbeiterFTE[Name],MitarbeiterFTE[[#This Row],[Name]])</f>
        <v>0</v>
      </c>
      <c r="AF1250" s="15" t="str">
        <f>IF(MitarbeiterFTE[[#This Row],[HS]]="ja",2,IF(MitarbeiterFTE[[#This Row],[Tech]]="ja",1,IF(MitarbeiterFTE[[#This Row],[Sonst]]="ja",0,"input missing")))</f>
        <v>input missing</v>
      </c>
      <c r="AG1250" s="130"/>
      <c r="AH1250" s="117"/>
      <c r="AI1250" s="408"/>
      <c r="AJ1250" s="202"/>
      <c r="AK1250" s="412"/>
      <c r="AL1250" s="15" cm="1">
        <f t="array" ref="AL12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0" s="15" t="str">
        <f>IF(Table6[[#This Row],[FT/WE]]=2,"",Table6[[#This Row],[Name]]&amp;Table6[[#This Row],[Tag]])</f>
        <v/>
      </c>
      <c r="AN1250" s="117"/>
      <c r="AP1250" s="14" t="str">
        <f t="shared" si="40"/>
        <v/>
      </c>
      <c r="AQ1250" s="14" t="str">
        <f t="shared" si="41"/>
        <v/>
      </c>
    </row>
    <row r="1251" spans="1:43" ht="14.5">
      <c r="A1251" s="117"/>
      <c r="B1251" s="201"/>
      <c r="C1251" s="209"/>
      <c r="D1251" s="210"/>
      <c r="E1251" s="131"/>
      <c r="F1251" s="132"/>
      <c r="G1251" s="131"/>
      <c r="H1251" s="117"/>
      <c r="I1251" s="201"/>
      <c r="J1251" s="201"/>
      <c r="K1251" s="202"/>
      <c r="L1251" s="202"/>
      <c r="M1251" s="202"/>
      <c r="N1251" s="201"/>
      <c r="O1251" s="201"/>
      <c r="P1251" s="202"/>
      <c r="Q1251" s="202"/>
      <c r="R1251" s="207"/>
      <c r="S1251" s="204" t="e">
        <f>_xlfn.LET(
_xlpm.ausLJ,_xlfn.XLOOKUP(MitarbeiterFTE[[#This Row],[Name]]&amp;"|"&amp;MitarbeiterFTE[[#This Row],[Jahr]]&amp;"|"&amp;MitarbeiterFTE[[#This Row],[Monat]],#REF!,#REF!,"not found",0,1),
IF(_xlpm.ausLJ="not found","input missing",_xlpm.ausLJ))</f>
        <v>#REF!</v>
      </c>
      <c r="T1251" s="204" t="e">
        <f>_xlfn.LET(
_xlpm.ausLJ,_xlfn.XLOOKUP(MitarbeiterFTE[[#This Row],[Name]]&amp;"|"&amp;MitarbeiterFTE[[#This Row],[Jahr]]&amp;"|"&amp;MitarbeiterFTE[[#This Row],[Monat]],#REF!,#REF!,"not found",0,1),
IF(_xlpm.ausLJ="not found","input missing",_xlpm.ausLJ))</f>
        <v>#REF!</v>
      </c>
      <c r="U1251" s="205"/>
      <c r="V1251" s="40" t="str" cm="1">
        <f t="array" ref="V12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1" s="15" t="str">
        <f>_xlfn.LET(_xlpm.var,MitarbeiterFTE[[#This Row],[Name]]&amp;"|"&amp;MitarbeiterFTE[[#This Row],[Vorhaben]]&amp;"|"&amp;MitarbeiterFTE[[#This Row],[Monat]]&amp;"|"&amp;MitarbeiterFTE[[#This Row],[Jahr]], IF(_xlpm.var="|||","input missing",_xlpm.var))</f>
        <v>input missing</v>
      </c>
      <c r="AB1251" s="15" t="e">
        <f>_xlfn.LET(
_xlpm.start,DATE(MitarbeiterFTE[[#This Row],[Jahr]],MitarbeiterFTE[[#This Row],[Monat]],1),
_xlpm.end,EOMONTH(_xlpm.start,0),
NETWORKDAYS(_xlpm.start,_xlpm.end))</f>
        <v>#NUM!</v>
      </c>
      <c r="AC1251" s="318" t="e">
        <f>MitarbeiterFTE[[#This Row],[BWD]]-MitarbeiterFTE[[#This Row],[Sum Abwesend]]</f>
        <v>#NUM!</v>
      </c>
      <c r="AD1251" s="318">
        <f>SUMIFS(MitarbeiterFTE[BWD],MitarbeiterFTE[Jahr],MitarbeiterFTE[[#This Row],[Jahr]],MitarbeiterFTE[Name],MitarbeiterFTE[[#This Row],[Name]])</f>
        <v>0</v>
      </c>
      <c r="AE1251" s="318">
        <f>SUMIFS(MitarbeiterFTE[NWD],MitarbeiterFTE[Jahr],MitarbeiterFTE[[#This Row],[Jahr]],MitarbeiterFTE[Name],MitarbeiterFTE[[#This Row],[Name]])</f>
        <v>0</v>
      </c>
      <c r="AF1251" s="15" t="str">
        <f>IF(MitarbeiterFTE[[#This Row],[HS]]="ja",2,IF(MitarbeiterFTE[[#This Row],[Tech]]="ja",1,IF(MitarbeiterFTE[[#This Row],[Sonst]]="ja",0,"input missing")))</f>
        <v>input missing</v>
      </c>
      <c r="AG1251" s="130"/>
      <c r="AH1251" s="117"/>
      <c r="AI1251" s="408"/>
      <c r="AJ1251" s="202"/>
      <c r="AK1251" s="412"/>
      <c r="AL1251" s="15" cm="1">
        <f t="array" ref="AL12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1" s="15" t="str">
        <f>IF(Table6[[#This Row],[FT/WE]]=2,"",Table6[[#This Row],[Name]]&amp;Table6[[#This Row],[Tag]])</f>
        <v/>
      </c>
      <c r="AN1251" s="117"/>
      <c r="AP1251" s="14" t="str">
        <f t="shared" si="40"/>
        <v/>
      </c>
      <c r="AQ1251" s="14" t="str">
        <f t="shared" si="41"/>
        <v/>
      </c>
    </row>
    <row r="1252" spans="1:43" ht="14.5">
      <c r="A1252" s="117"/>
      <c r="B1252" s="201"/>
      <c r="C1252" s="209"/>
      <c r="D1252" s="210"/>
      <c r="E1252" s="131"/>
      <c r="F1252" s="132"/>
      <c r="G1252" s="131"/>
      <c r="H1252" s="117"/>
      <c r="I1252" s="201"/>
      <c r="J1252" s="201"/>
      <c r="K1252" s="202"/>
      <c r="L1252" s="202"/>
      <c r="M1252" s="202"/>
      <c r="N1252" s="201"/>
      <c r="O1252" s="201"/>
      <c r="P1252" s="202"/>
      <c r="Q1252" s="202"/>
      <c r="R1252" s="207"/>
      <c r="S1252" s="204" t="e">
        <f>_xlfn.LET(
_xlpm.ausLJ,_xlfn.XLOOKUP(MitarbeiterFTE[[#This Row],[Name]]&amp;"|"&amp;MitarbeiterFTE[[#This Row],[Jahr]]&amp;"|"&amp;MitarbeiterFTE[[#This Row],[Monat]],#REF!,#REF!,"not found",0,1),
IF(_xlpm.ausLJ="not found","input missing",_xlpm.ausLJ))</f>
        <v>#REF!</v>
      </c>
      <c r="T1252" s="204" t="e">
        <f>_xlfn.LET(
_xlpm.ausLJ,_xlfn.XLOOKUP(MitarbeiterFTE[[#This Row],[Name]]&amp;"|"&amp;MitarbeiterFTE[[#This Row],[Jahr]]&amp;"|"&amp;MitarbeiterFTE[[#This Row],[Monat]],#REF!,#REF!,"not found",0,1),
IF(_xlpm.ausLJ="not found","input missing",_xlpm.ausLJ))</f>
        <v>#REF!</v>
      </c>
      <c r="U1252" s="205"/>
      <c r="V1252" s="40" t="str" cm="1">
        <f t="array" ref="V12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2" s="15" t="str">
        <f>_xlfn.LET(_xlpm.var,MitarbeiterFTE[[#This Row],[Name]]&amp;"|"&amp;MitarbeiterFTE[[#This Row],[Vorhaben]]&amp;"|"&amp;MitarbeiterFTE[[#This Row],[Monat]]&amp;"|"&amp;MitarbeiterFTE[[#This Row],[Jahr]], IF(_xlpm.var="|||","input missing",_xlpm.var))</f>
        <v>input missing</v>
      </c>
      <c r="AB1252" s="15" t="e">
        <f>_xlfn.LET(
_xlpm.start,DATE(MitarbeiterFTE[[#This Row],[Jahr]],MitarbeiterFTE[[#This Row],[Monat]],1),
_xlpm.end,EOMONTH(_xlpm.start,0),
NETWORKDAYS(_xlpm.start,_xlpm.end))</f>
        <v>#NUM!</v>
      </c>
      <c r="AC1252" s="318" t="e">
        <f>MitarbeiterFTE[[#This Row],[BWD]]-MitarbeiterFTE[[#This Row],[Sum Abwesend]]</f>
        <v>#NUM!</v>
      </c>
      <c r="AD1252" s="318">
        <f>SUMIFS(MitarbeiterFTE[BWD],MitarbeiterFTE[Jahr],MitarbeiterFTE[[#This Row],[Jahr]],MitarbeiterFTE[Name],MitarbeiterFTE[[#This Row],[Name]])</f>
        <v>0</v>
      </c>
      <c r="AE1252" s="318">
        <f>SUMIFS(MitarbeiterFTE[NWD],MitarbeiterFTE[Jahr],MitarbeiterFTE[[#This Row],[Jahr]],MitarbeiterFTE[Name],MitarbeiterFTE[[#This Row],[Name]])</f>
        <v>0</v>
      </c>
      <c r="AF1252" s="15" t="str">
        <f>IF(MitarbeiterFTE[[#This Row],[HS]]="ja",2,IF(MitarbeiterFTE[[#This Row],[Tech]]="ja",1,IF(MitarbeiterFTE[[#This Row],[Sonst]]="ja",0,"input missing")))</f>
        <v>input missing</v>
      </c>
      <c r="AG1252" s="130"/>
      <c r="AH1252" s="117"/>
      <c r="AI1252" s="408"/>
      <c r="AJ1252" s="202"/>
      <c r="AK1252" s="412"/>
      <c r="AL1252" s="15" cm="1">
        <f t="array" ref="AL12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2" s="15" t="str">
        <f>IF(Table6[[#This Row],[FT/WE]]=2,"",Table6[[#This Row],[Name]]&amp;Table6[[#This Row],[Tag]])</f>
        <v/>
      </c>
      <c r="AN1252" s="117"/>
      <c r="AP1252" s="14" t="str">
        <f t="shared" si="40"/>
        <v/>
      </c>
      <c r="AQ1252" s="14" t="str">
        <f t="shared" si="41"/>
        <v/>
      </c>
    </row>
    <row r="1253" spans="1:43" ht="14.5">
      <c r="A1253" s="117"/>
      <c r="B1253" s="201"/>
      <c r="C1253" s="209"/>
      <c r="D1253" s="210"/>
      <c r="E1253" s="131"/>
      <c r="F1253" s="132"/>
      <c r="G1253" s="131"/>
      <c r="H1253" s="117"/>
      <c r="I1253" s="201"/>
      <c r="J1253" s="201"/>
      <c r="K1253" s="202"/>
      <c r="L1253" s="202"/>
      <c r="M1253" s="202"/>
      <c r="N1253" s="201"/>
      <c r="O1253" s="201"/>
      <c r="P1253" s="202"/>
      <c r="Q1253" s="202"/>
      <c r="R1253" s="207"/>
      <c r="S1253" s="204" t="e">
        <f>_xlfn.LET(
_xlpm.ausLJ,_xlfn.XLOOKUP(MitarbeiterFTE[[#This Row],[Name]]&amp;"|"&amp;MitarbeiterFTE[[#This Row],[Jahr]]&amp;"|"&amp;MitarbeiterFTE[[#This Row],[Monat]],#REF!,#REF!,"not found",0,1),
IF(_xlpm.ausLJ="not found","input missing",_xlpm.ausLJ))</f>
        <v>#REF!</v>
      </c>
      <c r="T1253" s="204" t="e">
        <f>_xlfn.LET(
_xlpm.ausLJ,_xlfn.XLOOKUP(MitarbeiterFTE[[#This Row],[Name]]&amp;"|"&amp;MitarbeiterFTE[[#This Row],[Jahr]]&amp;"|"&amp;MitarbeiterFTE[[#This Row],[Monat]],#REF!,#REF!,"not found",0,1),
IF(_xlpm.ausLJ="not found","input missing",_xlpm.ausLJ))</f>
        <v>#REF!</v>
      </c>
      <c r="U1253" s="205"/>
      <c r="V1253" s="40" t="str" cm="1">
        <f t="array" ref="V12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3" s="15" t="str">
        <f>_xlfn.LET(_xlpm.var,MitarbeiterFTE[[#This Row],[Name]]&amp;"|"&amp;MitarbeiterFTE[[#This Row],[Vorhaben]]&amp;"|"&amp;MitarbeiterFTE[[#This Row],[Monat]]&amp;"|"&amp;MitarbeiterFTE[[#This Row],[Jahr]], IF(_xlpm.var="|||","input missing",_xlpm.var))</f>
        <v>input missing</v>
      </c>
      <c r="AB1253" s="15" t="e">
        <f>_xlfn.LET(
_xlpm.start,DATE(MitarbeiterFTE[[#This Row],[Jahr]],MitarbeiterFTE[[#This Row],[Monat]],1),
_xlpm.end,EOMONTH(_xlpm.start,0),
NETWORKDAYS(_xlpm.start,_xlpm.end))</f>
        <v>#NUM!</v>
      </c>
      <c r="AC1253" s="318" t="e">
        <f>MitarbeiterFTE[[#This Row],[BWD]]-MitarbeiterFTE[[#This Row],[Sum Abwesend]]</f>
        <v>#NUM!</v>
      </c>
      <c r="AD1253" s="318">
        <f>SUMIFS(MitarbeiterFTE[BWD],MitarbeiterFTE[Jahr],MitarbeiterFTE[[#This Row],[Jahr]],MitarbeiterFTE[Name],MitarbeiterFTE[[#This Row],[Name]])</f>
        <v>0</v>
      </c>
      <c r="AE1253" s="318">
        <f>SUMIFS(MitarbeiterFTE[NWD],MitarbeiterFTE[Jahr],MitarbeiterFTE[[#This Row],[Jahr]],MitarbeiterFTE[Name],MitarbeiterFTE[[#This Row],[Name]])</f>
        <v>0</v>
      </c>
      <c r="AF1253" s="15" t="str">
        <f>IF(MitarbeiterFTE[[#This Row],[HS]]="ja",2,IF(MitarbeiterFTE[[#This Row],[Tech]]="ja",1,IF(MitarbeiterFTE[[#This Row],[Sonst]]="ja",0,"input missing")))</f>
        <v>input missing</v>
      </c>
      <c r="AG1253" s="130"/>
      <c r="AH1253" s="117"/>
      <c r="AI1253" s="408"/>
      <c r="AJ1253" s="202"/>
      <c r="AK1253" s="412"/>
      <c r="AL1253" s="15" cm="1">
        <f t="array" ref="AL12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3" s="15" t="str">
        <f>IF(Table6[[#This Row],[FT/WE]]=2,"",Table6[[#This Row],[Name]]&amp;Table6[[#This Row],[Tag]])</f>
        <v/>
      </c>
      <c r="AN1253" s="117"/>
      <c r="AP1253" s="14" t="str">
        <f t="shared" si="40"/>
        <v/>
      </c>
      <c r="AQ1253" s="14" t="str">
        <f t="shared" si="41"/>
        <v/>
      </c>
    </row>
    <row r="1254" spans="1:43" ht="14.5">
      <c r="A1254" s="117"/>
      <c r="B1254" s="201"/>
      <c r="C1254" s="209"/>
      <c r="D1254" s="210"/>
      <c r="E1254" s="131"/>
      <c r="F1254" s="132"/>
      <c r="G1254" s="131"/>
      <c r="H1254" s="117"/>
      <c r="I1254" s="201"/>
      <c r="J1254" s="201"/>
      <c r="K1254" s="202"/>
      <c r="L1254" s="202"/>
      <c r="M1254" s="202"/>
      <c r="N1254" s="201"/>
      <c r="O1254" s="201"/>
      <c r="P1254" s="202"/>
      <c r="Q1254" s="202"/>
      <c r="R1254" s="207"/>
      <c r="S1254" s="204" t="e">
        <f>_xlfn.LET(
_xlpm.ausLJ,_xlfn.XLOOKUP(MitarbeiterFTE[[#This Row],[Name]]&amp;"|"&amp;MitarbeiterFTE[[#This Row],[Jahr]]&amp;"|"&amp;MitarbeiterFTE[[#This Row],[Monat]],#REF!,#REF!,"not found",0,1),
IF(_xlpm.ausLJ="not found","input missing",_xlpm.ausLJ))</f>
        <v>#REF!</v>
      </c>
      <c r="T1254" s="204" t="e">
        <f>_xlfn.LET(
_xlpm.ausLJ,_xlfn.XLOOKUP(MitarbeiterFTE[[#This Row],[Name]]&amp;"|"&amp;MitarbeiterFTE[[#This Row],[Jahr]]&amp;"|"&amp;MitarbeiterFTE[[#This Row],[Monat]],#REF!,#REF!,"not found",0,1),
IF(_xlpm.ausLJ="not found","input missing",_xlpm.ausLJ))</f>
        <v>#REF!</v>
      </c>
      <c r="U1254" s="205"/>
      <c r="V1254" s="40" t="str" cm="1">
        <f t="array" ref="V12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4" s="15" t="str">
        <f>_xlfn.LET(_xlpm.var,MitarbeiterFTE[[#This Row],[Name]]&amp;"|"&amp;MitarbeiterFTE[[#This Row],[Vorhaben]]&amp;"|"&amp;MitarbeiterFTE[[#This Row],[Monat]]&amp;"|"&amp;MitarbeiterFTE[[#This Row],[Jahr]], IF(_xlpm.var="|||","input missing",_xlpm.var))</f>
        <v>input missing</v>
      </c>
      <c r="AB1254" s="15" t="e">
        <f>_xlfn.LET(
_xlpm.start,DATE(MitarbeiterFTE[[#This Row],[Jahr]],MitarbeiterFTE[[#This Row],[Monat]],1),
_xlpm.end,EOMONTH(_xlpm.start,0),
NETWORKDAYS(_xlpm.start,_xlpm.end))</f>
        <v>#NUM!</v>
      </c>
      <c r="AC1254" s="318" t="e">
        <f>MitarbeiterFTE[[#This Row],[BWD]]-MitarbeiterFTE[[#This Row],[Sum Abwesend]]</f>
        <v>#NUM!</v>
      </c>
      <c r="AD1254" s="318">
        <f>SUMIFS(MitarbeiterFTE[BWD],MitarbeiterFTE[Jahr],MitarbeiterFTE[[#This Row],[Jahr]],MitarbeiterFTE[Name],MitarbeiterFTE[[#This Row],[Name]])</f>
        <v>0</v>
      </c>
      <c r="AE1254" s="318">
        <f>SUMIFS(MitarbeiterFTE[NWD],MitarbeiterFTE[Jahr],MitarbeiterFTE[[#This Row],[Jahr]],MitarbeiterFTE[Name],MitarbeiterFTE[[#This Row],[Name]])</f>
        <v>0</v>
      </c>
      <c r="AF1254" s="15" t="str">
        <f>IF(MitarbeiterFTE[[#This Row],[HS]]="ja",2,IF(MitarbeiterFTE[[#This Row],[Tech]]="ja",1,IF(MitarbeiterFTE[[#This Row],[Sonst]]="ja",0,"input missing")))</f>
        <v>input missing</v>
      </c>
      <c r="AG1254" s="130"/>
      <c r="AH1254" s="117"/>
      <c r="AI1254" s="408"/>
      <c r="AJ1254" s="202"/>
      <c r="AK1254" s="412"/>
      <c r="AL1254" s="15" cm="1">
        <f t="array" ref="AL12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4" s="15" t="str">
        <f>IF(Table6[[#This Row],[FT/WE]]=2,"",Table6[[#This Row],[Name]]&amp;Table6[[#This Row],[Tag]])</f>
        <v/>
      </c>
      <c r="AN1254" s="117"/>
      <c r="AP1254" s="14" t="str">
        <f t="shared" si="40"/>
        <v/>
      </c>
      <c r="AQ1254" s="14" t="str">
        <f t="shared" si="41"/>
        <v/>
      </c>
    </row>
    <row r="1255" spans="1:43" ht="14.5">
      <c r="A1255" s="117"/>
      <c r="B1255" s="201"/>
      <c r="C1255" s="209"/>
      <c r="D1255" s="210"/>
      <c r="E1255" s="131"/>
      <c r="F1255" s="132"/>
      <c r="G1255" s="131"/>
      <c r="H1255" s="117"/>
      <c r="I1255" s="201"/>
      <c r="J1255" s="201"/>
      <c r="K1255" s="202"/>
      <c r="L1255" s="202"/>
      <c r="M1255" s="202"/>
      <c r="N1255" s="201"/>
      <c r="O1255" s="201"/>
      <c r="P1255" s="202"/>
      <c r="Q1255" s="202"/>
      <c r="R1255" s="207"/>
      <c r="S1255" s="204" t="e">
        <f>_xlfn.LET(
_xlpm.ausLJ,_xlfn.XLOOKUP(MitarbeiterFTE[[#This Row],[Name]]&amp;"|"&amp;MitarbeiterFTE[[#This Row],[Jahr]]&amp;"|"&amp;MitarbeiterFTE[[#This Row],[Monat]],#REF!,#REF!,"not found",0,1),
IF(_xlpm.ausLJ="not found","input missing",_xlpm.ausLJ))</f>
        <v>#REF!</v>
      </c>
      <c r="T1255" s="204" t="e">
        <f>_xlfn.LET(
_xlpm.ausLJ,_xlfn.XLOOKUP(MitarbeiterFTE[[#This Row],[Name]]&amp;"|"&amp;MitarbeiterFTE[[#This Row],[Jahr]]&amp;"|"&amp;MitarbeiterFTE[[#This Row],[Monat]],#REF!,#REF!,"not found",0,1),
IF(_xlpm.ausLJ="not found","input missing",_xlpm.ausLJ))</f>
        <v>#REF!</v>
      </c>
      <c r="U1255" s="205"/>
      <c r="V1255" s="40" t="str" cm="1">
        <f t="array" ref="V12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5" s="15" t="str">
        <f>_xlfn.LET(_xlpm.var,MitarbeiterFTE[[#This Row],[Name]]&amp;"|"&amp;MitarbeiterFTE[[#This Row],[Vorhaben]]&amp;"|"&amp;MitarbeiterFTE[[#This Row],[Monat]]&amp;"|"&amp;MitarbeiterFTE[[#This Row],[Jahr]], IF(_xlpm.var="|||","input missing",_xlpm.var))</f>
        <v>input missing</v>
      </c>
      <c r="AB1255" s="15" t="e">
        <f>_xlfn.LET(
_xlpm.start,DATE(MitarbeiterFTE[[#This Row],[Jahr]],MitarbeiterFTE[[#This Row],[Monat]],1),
_xlpm.end,EOMONTH(_xlpm.start,0),
NETWORKDAYS(_xlpm.start,_xlpm.end))</f>
        <v>#NUM!</v>
      </c>
      <c r="AC1255" s="318" t="e">
        <f>MitarbeiterFTE[[#This Row],[BWD]]-MitarbeiterFTE[[#This Row],[Sum Abwesend]]</f>
        <v>#NUM!</v>
      </c>
      <c r="AD1255" s="318">
        <f>SUMIFS(MitarbeiterFTE[BWD],MitarbeiterFTE[Jahr],MitarbeiterFTE[[#This Row],[Jahr]],MitarbeiterFTE[Name],MitarbeiterFTE[[#This Row],[Name]])</f>
        <v>0</v>
      </c>
      <c r="AE1255" s="318">
        <f>SUMIFS(MitarbeiterFTE[NWD],MitarbeiterFTE[Jahr],MitarbeiterFTE[[#This Row],[Jahr]],MitarbeiterFTE[Name],MitarbeiterFTE[[#This Row],[Name]])</f>
        <v>0</v>
      </c>
      <c r="AF1255" s="15" t="str">
        <f>IF(MitarbeiterFTE[[#This Row],[HS]]="ja",2,IF(MitarbeiterFTE[[#This Row],[Tech]]="ja",1,IF(MitarbeiterFTE[[#This Row],[Sonst]]="ja",0,"input missing")))</f>
        <v>input missing</v>
      </c>
      <c r="AG1255" s="130"/>
      <c r="AH1255" s="117"/>
      <c r="AI1255" s="408"/>
      <c r="AJ1255" s="202"/>
      <c r="AK1255" s="412"/>
      <c r="AL1255" s="15" cm="1">
        <f t="array" ref="AL12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5" s="15" t="str">
        <f>IF(Table6[[#This Row],[FT/WE]]=2,"",Table6[[#This Row],[Name]]&amp;Table6[[#This Row],[Tag]])</f>
        <v/>
      </c>
      <c r="AN1255" s="117"/>
      <c r="AP1255" s="14" t="str">
        <f t="shared" si="40"/>
        <v/>
      </c>
      <c r="AQ1255" s="14" t="str">
        <f t="shared" si="41"/>
        <v/>
      </c>
    </row>
    <row r="1256" spans="1:43" ht="14.5">
      <c r="A1256" s="117"/>
      <c r="B1256" s="201"/>
      <c r="C1256" s="209"/>
      <c r="D1256" s="210"/>
      <c r="E1256" s="131"/>
      <c r="F1256" s="132"/>
      <c r="G1256" s="131"/>
      <c r="H1256" s="117"/>
      <c r="I1256" s="201"/>
      <c r="J1256" s="201"/>
      <c r="K1256" s="202"/>
      <c r="L1256" s="202"/>
      <c r="M1256" s="202"/>
      <c r="N1256" s="201"/>
      <c r="O1256" s="201"/>
      <c r="P1256" s="202"/>
      <c r="Q1256" s="202"/>
      <c r="R1256" s="207"/>
      <c r="S1256" s="204" t="e">
        <f>_xlfn.LET(
_xlpm.ausLJ,_xlfn.XLOOKUP(MitarbeiterFTE[[#This Row],[Name]]&amp;"|"&amp;MitarbeiterFTE[[#This Row],[Jahr]]&amp;"|"&amp;MitarbeiterFTE[[#This Row],[Monat]],#REF!,#REF!,"not found",0,1),
IF(_xlpm.ausLJ="not found","input missing",_xlpm.ausLJ))</f>
        <v>#REF!</v>
      </c>
      <c r="T1256" s="204" t="e">
        <f>_xlfn.LET(
_xlpm.ausLJ,_xlfn.XLOOKUP(MitarbeiterFTE[[#This Row],[Name]]&amp;"|"&amp;MitarbeiterFTE[[#This Row],[Jahr]]&amp;"|"&amp;MitarbeiterFTE[[#This Row],[Monat]],#REF!,#REF!,"not found",0,1),
IF(_xlpm.ausLJ="not found","input missing",_xlpm.ausLJ))</f>
        <v>#REF!</v>
      </c>
      <c r="U1256" s="205"/>
      <c r="V1256" s="40" t="str" cm="1">
        <f t="array" ref="V12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6" s="15" t="str">
        <f>_xlfn.LET(_xlpm.var,MitarbeiterFTE[[#This Row],[Name]]&amp;"|"&amp;MitarbeiterFTE[[#This Row],[Vorhaben]]&amp;"|"&amp;MitarbeiterFTE[[#This Row],[Monat]]&amp;"|"&amp;MitarbeiterFTE[[#This Row],[Jahr]], IF(_xlpm.var="|||","input missing",_xlpm.var))</f>
        <v>input missing</v>
      </c>
      <c r="AB1256" s="15" t="e">
        <f>_xlfn.LET(
_xlpm.start,DATE(MitarbeiterFTE[[#This Row],[Jahr]],MitarbeiterFTE[[#This Row],[Monat]],1),
_xlpm.end,EOMONTH(_xlpm.start,0),
NETWORKDAYS(_xlpm.start,_xlpm.end))</f>
        <v>#NUM!</v>
      </c>
      <c r="AC1256" s="318" t="e">
        <f>MitarbeiterFTE[[#This Row],[BWD]]-MitarbeiterFTE[[#This Row],[Sum Abwesend]]</f>
        <v>#NUM!</v>
      </c>
      <c r="AD1256" s="318">
        <f>SUMIFS(MitarbeiterFTE[BWD],MitarbeiterFTE[Jahr],MitarbeiterFTE[[#This Row],[Jahr]],MitarbeiterFTE[Name],MitarbeiterFTE[[#This Row],[Name]])</f>
        <v>0</v>
      </c>
      <c r="AE1256" s="318">
        <f>SUMIFS(MitarbeiterFTE[NWD],MitarbeiterFTE[Jahr],MitarbeiterFTE[[#This Row],[Jahr]],MitarbeiterFTE[Name],MitarbeiterFTE[[#This Row],[Name]])</f>
        <v>0</v>
      </c>
      <c r="AF1256" s="15" t="str">
        <f>IF(MitarbeiterFTE[[#This Row],[HS]]="ja",2,IF(MitarbeiterFTE[[#This Row],[Tech]]="ja",1,IF(MitarbeiterFTE[[#This Row],[Sonst]]="ja",0,"input missing")))</f>
        <v>input missing</v>
      </c>
      <c r="AG1256" s="130"/>
      <c r="AH1256" s="117"/>
      <c r="AI1256" s="408"/>
      <c r="AJ1256" s="202"/>
      <c r="AK1256" s="412"/>
      <c r="AL1256" s="15" cm="1">
        <f t="array" ref="AL12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6" s="15" t="str">
        <f>IF(Table6[[#This Row],[FT/WE]]=2,"",Table6[[#This Row],[Name]]&amp;Table6[[#This Row],[Tag]])</f>
        <v/>
      </c>
      <c r="AN1256" s="117"/>
      <c r="AP1256" s="14" t="str">
        <f t="shared" si="40"/>
        <v/>
      </c>
      <c r="AQ1256" s="14" t="str">
        <f t="shared" si="41"/>
        <v/>
      </c>
    </row>
    <row r="1257" spans="1:43" ht="14.5">
      <c r="A1257" s="117"/>
      <c r="B1257" s="201"/>
      <c r="C1257" s="209"/>
      <c r="D1257" s="210"/>
      <c r="E1257" s="131"/>
      <c r="F1257" s="132"/>
      <c r="G1257" s="131"/>
      <c r="H1257" s="117"/>
      <c r="I1257" s="201"/>
      <c r="J1257" s="201"/>
      <c r="K1257" s="202"/>
      <c r="L1257" s="202"/>
      <c r="M1257" s="202"/>
      <c r="N1257" s="201"/>
      <c r="O1257" s="201"/>
      <c r="P1257" s="202"/>
      <c r="Q1257" s="202"/>
      <c r="R1257" s="207"/>
      <c r="S1257" s="204" t="e">
        <f>_xlfn.LET(
_xlpm.ausLJ,_xlfn.XLOOKUP(MitarbeiterFTE[[#This Row],[Name]]&amp;"|"&amp;MitarbeiterFTE[[#This Row],[Jahr]]&amp;"|"&amp;MitarbeiterFTE[[#This Row],[Monat]],#REF!,#REF!,"not found",0,1),
IF(_xlpm.ausLJ="not found","input missing",_xlpm.ausLJ))</f>
        <v>#REF!</v>
      </c>
      <c r="T1257" s="204" t="e">
        <f>_xlfn.LET(
_xlpm.ausLJ,_xlfn.XLOOKUP(MitarbeiterFTE[[#This Row],[Name]]&amp;"|"&amp;MitarbeiterFTE[[#This Row],[Jahr]]&amp;"|"&amp;MitarbeiterFTE[[#This Row],[Monat]],#REF!,#REF!,"not found",0,1),
IF(_xlpm.ausLJ="not found","input missing",_xlpm.ausLJ))</f>
        <v>#REF!</v>
      </c>
      <c r="U1257" s="205"/>
      <c r="V1257" s="40" t="str" cm="1">
        <f t="array" ref="V12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7" s="15" t="str">
        <f>_xlfn.LET(_xlpm.var,MitarbeiterFTE[[#This Row],[Name]]&amp;"|"&amp;MitarbeiterFTE[[#This Row],[Vorhaben]]&amp;"|"&amp;MitarbeiterFTE[[#This Row],[Monat]]&amp;"|"&amp;MitarbeiterFTE[[#This Row],[Jahr]], IF(_xlpm.var="|||","input missing",_xlpm.var))</f>
        <v>input missing</v>
      </c>
      <c r="AB1257" s="15" t="e">
        <f>_xlfn.LET(
_xlpm.start,DATE(MitarbeiterFTE[[#This Row],[Jahr]],MitarbeiterFTE[[#This Row],[Monat]],1),
_xlpm.end,EOMONTH(_xlpm.start,0),
NETWORKDAYS(_xlpm.start,_xlpm.end))</f>
        <v>#NUM!</v>
      </c>
      <c r="AC1257" s="318" t="e">
        <f>MitarbeiterFTE[[#This Row],[BWD]]-MitarbeiterFTE[[#This Row],[Sum Abwesend]]</f>
        <v>#NUM!</v>
      </c>
      <c r="AD1257" s="318">
        <f>SUMIFS(MitarbeiterFTE[BWD],MitarbeiterFTE[Jahr],MitarbeiterFTE[[#This Row],[Jahr]],MitarbeiterFTE[Name],MitarbeiterFTE[[#This Row],[Name]])</f>
        <v>0</v>
      </c>
      <c r="AE1257" s="318">
        <f>SUMIFS(MitarbeiterFTE[NWD],MitarbeiterFTE[Jahr],MitarbeiterFTE[[#This Row],[Jahr]],MitarbeiterFTE[Name],MitarbeiterFTE[[#This Row],[Name]])</f>
        <v>0</v>
      </c>
      <c r="AF1257" s="15" t="str">
        <f>IF(MitarbeiterFTE[[#This Row],[HS]]="ja",2,IF(MitarbeiterFTE[[#This Row],[Tech]]="ja",1,IF(MitarbeiterFTE[[#This Row],[Sonst]]="ja",0,"input missing")))</f>
        <v>input missing</v>
      </c>
      <c r="AG1257" s="130"/>
      <c r="AH1257" s="117"/>
      <c r="AI1257" s="408"/>
      <c r="AJ1257" s="202"/>
      <c r="AK1257" s="412"/>
      <c r="AL1257" s="15" cm="1">
        <f t="array" ref="AL12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7" s="15" t="str">
        <f>IF(Table6[[#This Row],[FT/WE]]=2,"",Table6[[#This Row],[Name]]&amp;Table6[[#This Row],[Tag]])</f>
        <v/>
      </c>
      <c r="AN1257" s="117"/>
      <c r="AP1257" s="14" t="str">
        <f t="shared" si="40"/>
        <v/>
      </c>
      <c r="AQ1257" s="14" t="str">
        <f t="shared" si="41"/>
        <v/>
      </c>
    </row>
    <row r="1258" spans="1:43" ht="14.5">
      <c r="A1258" s="117"/>
      <c r="B1258" s="201"/>
      <c r="C1258" s="209"/>
      <c r="D1258" s="210"/>
      <c r="E1258" s="131"/>
      <c r="F1258" s="132"/>
      <c r="G1258" s="131"/>
      <c r="H1258" s="117"/>
      <c r="I1258" s="201"/>
      <c r="J1258" s="201"/>
      <c r="K1258" s="202"/>
      <c r="L1258" s="202"/>
      <c r="M1258" s="202"/>
      <c r="N1258" s="201"/>
      <c r="O1258" s="201"/>
      <c r="P1258" s="202"/>
      <c r="Q1258" s="202"/>
      <c r="R1258" s="207"/>
      <c r="S1258" s="204" t="e">
        <f>_xlfn.LET(
_xlpm.ausLJ,_xlfn.XLOOKUP(MitarbeiterFTE[[#This Row],[Name]]&amp;"|"&amp;MitarbeiterFTE[[#This Row],[Jahr]]&amp;"|"&amp;MitarbeiterFTE[[#This Row],[Monat]],#REF!,#REF!,"not found",0,1),
IF(_xlpm.ausLJ="not found","input missing",_xlpm.ausLJ))</f>
        <v>#REF!</v>
      </c>
      <c r="T1258" s="204" t="e">
        <f>_xlfn.LET(
_xlpm.ausLJ,_xlfn.XLOOKUP(MitarbeiterFTE[[#This Row],[Name]]&amp;"|"&amp;MitarbeiterFTE[[#This Row],[Jahr]]&amp;"|"&amp;MitarbeiterFTE[[#This Row],[Monat]],#REF!,#REF!,"not found",0,1),
IF(_xlpm.ausLJ="not found","input missing",_xlpm.ausLJ))</f>
        <v>#REF!</v>
      </c>
      <c r="U1258" s="205"/>
      <c r="V1258" s="40" t="str" cm="1">
        <f t="array" ref="V12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8" s="15" t="str">
        <f>_xlfn.LET(_xlpm.var,MitarbeiterFTE[[#This Row],[Name]]&amp;"|"&amp;MitarbeiterFTE[[#This Row],[Vorhaben]]&amp;"|"&amp;MitarbeiterFTE[[#This Row],[Monat]]&amp;"|"&amp;MitarbeiterFTE[[#This Row],[Jahr]], IF(_xlpm.var="|||","input missing",_xlpm.var))</f>
        <v>input missing</v>
      </c>
      <c r="AB1258" s="15" t="e">
        <f>_xlfn.LET(
_xlpm.start,DATE(MitarbeiterFTE[[#This Row],[Jahr]],MitarbeiterFTE[[#This Row],[Monat]],1),
_xlpm.end,EOMONTH(_xlpm.start,0),
NETWORKDAYS(_xlpm.start,_xlpm.end))</f>
        <v>#NUM!</v>
      </c>
      <c r="AC1258" s="318" t="e">
        <f>MitarbeiterFTE[[#This Row],[BWD]]-MitarbeiterFTE[[#This Row],[Sum Abwesend]]</f>
        <v>#NUM!</v>
      </c>
      <c r="AD1258" s="318">
        <f>SUMIFS(MitarbeiterFTE[BWD],MitarbeiterFTE[Jahr],MitarbeiterFTE[[#This Row],[Jahr]],MitarbeiterFTE[Name],MitarbeiterFTE[[#This Row],[Name]])</f>
        <v>0</v>
      </c>
      <c r="AE1258" s="318">
        <f>SUMIFS(MitarbeiterFTE[NWD],MitarbeiterFTE[Jahr],MitarbeiterFTE[[#This Row],[Jahr]],MitarbeiterFTE[Name],MitarbeiterFTE[[#This Row],[Name]])</f>
        <v>0</v>
      </c>
      <c r="AF1258" s="15" t="str">
        <f>IF(MitarbeiterFTE[[#This Row],[HS]]="ja",2,IF(MitarbeiterFTE[[#This Row],[Tech]]="ja",1,IF(MitarbeiterFTE[[#This Row],[Sonst]]="ja",0,"input missing")))</f>
        <v>input missing</v>
      </c>
      <c r="AG1258" s="130"/>
      <c r="AH1258" s="117"/>
      <c r="AI1258" s="408"/>
      <c r="AJ1258" s="202"/>
      <c r="AK1258" s="412"/>
      <c r="AL1258" s="15" cm="1">
        <f t="array" ref="AL12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8" s="15" t="str">
        <f>IF(Table6[[#This Row],[FT/WE]]=2,"",Table6[[#This Row],[Name]]&amp;Table6[[#This Row],[Tag]])</f>
        <v/>
      </c>
      <c r="AN1258" s="117"/>
      <c r="AP1258" s="14" t="str">
        <f t="shared" si="40"/>
        <v/>
      </c>
      <c r="AQ1258" s="14" t="str">
        <f t="shared" si="41"/>
        <v/>
      </c>
    </row>
    <row r="1259" spans="1:43" ht="14.5">
      <c r="A1259" s="117"/>
      <c r="B1259" s="201"/>
      <c r="C1259" s="209"/>
      <c r="D1259" s="210"/>
      <c r="E1259" s="131"/>
      <c r="F1259" s="132"/>
      <c r="G1259" s="131"/>
      <c r="H1259" s="117"/>
      <c r="I1259" s="201"/>
      <c r="J1259" s="201"/>
      <c r="K1259" s="202"/>
      <c r="L1259" s="202"/>
      <c r="M1259" s="202"/>
      <c r="N1259" s="201"/>
      <c r="O1259" s="201"/>
      <c r="P1259" s="202"/>
      <c r="Q1259" s="202"/>
      <c r="R1259" s="207"/>
      <c r="S1259" s="204" t="e">
        <f>_xlfn.LET(
_xlpm.ausLJ,_xlfn.XLOOKUP(MitarbeiterFTE[[#This Row],[Name]]&amp;"|"&amp;MitarbeiterFTE[[#This Row],[Jahr]]&amp;"|"&amp;MitarbeiterFTE[[#This Row],[Monat]],#REF!,#REF!,"not found",0,1),
IF(_xlpm.ausLJ="not found","input missing",_xlpm.ausLJ))</f>
        <v>#REF!</v>
      </c>
      <c r="T1259" s="204" t="e">
        <f>_xlfn.LET(
_xlpm.ausLJ,_xlfn.XLOOKUP(MitarbeiterFTE[[#This Row],[Name]]&amp;"|"&amp;MitarbeiterFTE[[#This Row],[Jahr]]&amp;"|"&amp;MitarbeiterFTE[[#This Row],[Monat]],#REF!,#REF!,"not found",0,1),
IF(_xlpm.ausLJ="not found","input missing",_xlpm.ausLJ))</f>
        <v>#REF!</v>
      </c>
      <c r="U1259" s="205"/>
      <c r="V1259" s="40" t="str" cm="1">
        <f t="array" ref="V12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59" s="15" t="str">
        <f>_xlfn.LET(_xlpm.var,MitarbeiterFTE[[#This Row],[Name]]&amp;"|"&amp;MitarbeiterFTE[[#This Row],[Vorhaben]]&amp;"|"&amp;MitarbeiterFTE[[#This Row],[Monat]]&amp;"|"&amp;MitarbeiterFTE[[#This Row],[Jahr]], IF(_xlpm.var="|||","input missing",_xlpm.var))</f>
        <v>input missing</v>
      </c>
      <c r="AB1259" s="15" t="e">
        <f>_xlfn.LET(
_xlpm.start,DATE(MitarbeiterFTE[[#This Row],[Jahr]],MitarbeiterFTE[[#This Row],[Monat]],1),
_xlpm.end,EOMONTH(_xlpm.start,0),
NETWORKDAYS(_xlpm.start,_xlpm.end))</f>
        <v>#NUM!</v>
      </c>
      <c r="AC1259" s="318" t="e">
        <f>MitarbeiterFTE[[#This Row],[BWD]]-MitarbeiterFTE[[#This Row],[Sum Abwesend]]</f>
        <v>#NUM!</v>
      </c>
      <c r="AD1259" s="318">
        <f>SUMIFS(MitarbeiterFTE[BWD],MitarbeiterFTE[Jahr],MitarbeiterFTE[[#This Row],[Jahr]],MitarbeiterFTE[Name],MitarbeiterFTE[[#This Row],[Name]])</f>
        <v>0</v>
      </c>
      <c r="AE1259" s="318">
        <f>SUMIFS(MitarbeiterFTE[NWD],MitarbeiterFTE[Jahr],MitarbeiterFTE[[#This Row],[Jahr]],MitarbeiterFTE[Name],MitarbeiterFTE[[#This Row],[Name]])</f>
        <v>0</v>
      </c>
      <c r="AF1259" s="15" t="str">
        <f>IF(MitarbeiterFTE[[#This Row],[HS]]="ja",2,IF(MitarbeiterFTE[[#This Row],[Tech]]="ja",1,IF(MitarbeiterFTE[[#This Row],[Sonst]]="ja",0,"input missing")))</f>
        <v>input missing</v>
      </c>
      <c r="AG1259" s="130"/>
      <c r="AH1259" s="117"/>
      <c r="AI1259" s="408"/>
      <c r="AJ1259" s="202"/>
      <c r="AK1259" s="412"/>
      <c r="AL1259" s="15" cm="1">
        <f t="array" ref="AL12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59" s="15" t="str">
        <f>IF(Table6[[#This Row],[FT/WE]]=2,"",Table6[[#This Row],[Name]]&amp;Table6[[#This Row],[Tag]])</f>
        <v/>
      </c>
      <c r="AN1259" s="117"/>
      <c r="AP1259" s="14" t="str">
        <f t="shared" si="40"/>
        <v/>
      </c>
      <c r="AQ1259" s="14" t="str">
        <f t="shared" si="41"/>
        <v/>
      </c>
    </row>
    <row r="1260" spans="1:43" ht="14.5">
      <c r="A1260" s="117"/>
      <c r="B1260" s="201"/>
      <c r="C1260" s="209"/>
      <c r="D1260" s="210"/>
      <c r="E1260" s="131"/>
      <c r="F1260" s="132"/>
      <c r="G1260" s="131"/>
      <c r="H1260" s="117"/>
      <c r="I1260" s="201"/>
      <c r="J1260" s="201"/>
      <c r="K1260" s="202"/>
      <c r="L1260" s="202"/>
      <c r="M1260" s="202"/>
      <c r="N1260" s="201"/>
      <c r="O1260" s="201"/>
      <c r="P1260" s="202"/>
      <c r="Q1260" s="202"/>
      <c r="R1260" s="207"/>
      <c r="S1260" s="204" t="e">
        <f>_xlfn.LET(
_xlpm.ausLJ,_xlfn.XLOOKUP(MitarbeiterFTE[[#This Row],[Name]]&amp;"|"&amp;MitarbeiterFTE[[#This Row],[Jahr]]&amp;"|"&amp;MitarbeiterFTE[[#This Row],[Monat]],#REF!,#REF!,"not found",0,1),
IF(_xlpm.ausLJ="not found","input missing",_xlpm.ausLJ))</f>
        <v>#REF!</v>
      </c>
      <c r="T1260" s="204" t="e">
        <f>_xlfn.LET(
_xlpm.ausLJ,_xlfn.XLOOKUP(MitarbeiterFTE[[#This Row],[Name]]&amp;"|"&amp;MitarbeiterFTE[[#This Row],[Jahr]]&amp;"|"&amp;MitarbeiterFTE[[#This Row],[Monat]],#REF!,#REF!,"not found",0,1),
IF(_xlpm.ausLJ="not found","input missing",_xlpm.ausLJ))</f>
        <v>#REF!</v>
      </c>
      <c r="U1260" s="205"/>
      <c r="V1260" s="40" t="str" cm="1">
        <f t="array" ref="V12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0" s="15" t="str">
        <f>_xlfn.LET(_xlpm.var,MitarbeiterFTE[[#This Row],[Name]]&amp;"|"&amp;MitarbeiterFTE[[#This Row],[Vorhaben]]&amp;"|"&amp;MitarbeiterFTE[[#This Row],[Monat]]&amp;"|"&amp;MitarbeiterFTE[[#This Row],[Jahr]], IF(_xlpm.var="|||","input missing",_xlpm.var))</f>
        <v>input missing</v>
      </c>
      <c r="AB1260" s="15" t="e">
        <f>_xlfn.LET(
_xlpm.start,DATE(MitarbeiterFTE[[#This Row],[Jahr]],MitarbeiterFTE[[#This Row],[Monat]],1),
_xlpm.end,EOMONTH(_xlpm.start,0),
NETWORKDAYS(_xlpm.start,_xlpm.end))</f>
        <v>#NUM!</v>
      </c>
      <c r="AC1260" s="318" t="e">
        <f>MitarbeiterFTE[[#This Row],[BWD]]-MitarbeiterFTE[[#This Row],[Sum Abwesend]]</f>
        <v>#NUM!</v>
      </c>
      <c r="AD1260" s="318">
        <f>SUMIFS(MitarbeiterFTE[BWD],MitarbeiterFTE[Jahr],MitarbeiterFTE[[#This Row],[Jahr]],MitarbeiterFTE[Name],MitarbeiterFTE[[#This Row],[Name]])</f>
        <v>0</v>
      </c>
      <c r="AE1260" s="318">
        <f>SUMIFS(MitarbeiterFTE[NWD],MitarbeiterFTE[Jahr],MitarbeiterFTE[[#This Row],[Jahr]],MitarbeiterFTE[Name],MitarbeiterFTE[[#This Row],[Name]])</f>
        <v>0</v>
      </c>
      <c r="AF1260" s="15" t="str">
        <f>IF(MitarbeiterFTE[[#This Row],[HS]]="ja",2,IF(MitarbeiterFTE[[#This Row],[Tech]]="ja",1,IF(MitarbeiterFTE[[#This Row],[Sonst]]="ja",0,"input missing")))</f>
        <v>input missing</v>
      </c>
      <c r="AG1260" s="130"/>
      <c r="AH1260" s="117"/>
      <c r="AI1260" s="408"/>
      <c r="AJ1260" s="202"/>
      <c r="AK1260" s="412"/>
      <c r="AL1260" s="15" cm="1">
        <f t="array" ref="AL12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0" s="15" t="str">
        <f>IF(Table6[[#This Row],[FT/WE]]=2,"",Table6[[#This Row],[Name]]&amp;Table6[[#This Row],[Tag]])</f>
        <v/>
      </c>
      <c r="AN1260" s="117"/>
      <c r="AP1260" s="14" t="str">
        <f t="shared" si="40"/>
        <v/>
      </c>
      <c r="AQ1260" s="14" t="str">
        <f t="shared" si="41"/>
        <v/>
      </c>
    </row>
    <row r="1261" spans="1:43" ht="14.5">
      <c r="A1261" s="117"/>
      <c r="B1261" s="201"/>
      <c r="C1261" s="209"/>
      <c r="D1261" s="210"/>
      <c r="E1261" s="131"/>
      <c r="F1261" s="132"/>
      <c r="G1261" s="131"/>
      <c r="H1261" s="117"/>
      <c r="I1261" s="201"/>
      <c r="J1261" s="201"/>
      <c r="K1261" s="202"/>
      <c r="L1261" s="202"/>
      <c r="M1261" s="202"/>
      <c r="N1261" s="201"/>
      <c r="O1261" s="201"/>
      <c r="P1261" s="202"/>
      <c r="Q1261" s="202"/>
      <c r="R1261" s="207"/>
      <c r="S1261" s="204" t="e">
        <f>_xlfn.LET(
_xlpm.ausLJ,_xlfn.XLOOKUP(MitarbeiterFTE[[#This Row],[Name]]&amp;"|"&amp;MitarbeiterFTE[[#This Row],[Jahr]]&amp;"|"&amp;MitarbeiterFTE[[#This Row],[Monat]],#REF!,#REF!,"not found",0,1),
IF(_xlpm.ausLJ="not found","input missing",_xlpm.ausLJ))</f>
        <v>#REF!</v>
      </c>
      <c r="T1261" s="204" t="e">
        <f>_xlfn.LET(
_xlpm.ausLJ,_xlfn.XLOOKUP(MitarbeiterFTE[[#This Row],[Name]]&amp;"|"&amp;MitarbeiterFTE[[#This Row],[Jahr]]&amp;"|"&amp;MitarbeiterFTE[[#This Row],[Monat]],#REF!,#REF!,"not found",0,1),
IF(_xlpm.ausLJ="not found","input missing",_xlpm.ausLJ))</f>
        <v>#REF!</v>
      </c>
      <c r="U1261" s="205"/>
      <c r="V1261" s="40" t="str" cm="1">
        <f t="array" ref="V12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1" s="15" t="str">
        <f>_xlfn.LET(_xlpm.var,MitarbeiterFTE[[#This Row],[Name]]&amp;"|"&amp;MitarbeiterFTE[[#This Row],[Vorhaben]]&amp;"|"&amp;MitarbeiterFTE[[#This Row],[Monat]]&amp;"|"&amp;MitarbeiterFTE[[#This Row],[Jahr]], IF(_xlpm.var="|||","input missing",_xlpm.var))</f>
        <v>input missing</v>
      </c>
      <c r="AB1261" s="15" t="e">
        <f>_xlfn.LET(
_xlpm.start,DATE(MitarbeiterFTE[[#This Row],[Jahr]],MitarbeiterFTE[[#This Row],[Monat]],1),
_xlpm.end,EOMONTH(_xlpm.start,0),
NETWORKDAYS(_xlpm.start,_xlpm.end))</f>
        <v>#NUM!</v>
      </c>
      <c r="AC1261" s="318" t="e">
        <f>MitarbeiterFTE[[#This Row],[BWD]]-MitarbeiterFTE[[#This Row],[Sum Abwesend]]</f>
        <v>#NUM!</v>
      </c>
      <c r="AD1261" s="318">
        <f>SUMIFS(MitarbeiterFTE[BWD],MitarbeiterFTE[Jahr],MitarbeiterFTE[[#This Row],[Jahr]],MitarbeiterFTE[Name],MitarbeiterFTE[[#This Row],[Name]])</f>
        <v>0</v>
      </c>
      <c r="AE1261" s="318">
        <f>SUMIFS(MitarbeiterFTE[NWD],MitarbeiterFTE[Jahr],MitarbeiterFTE[[#This Row],[Jahr]],MitarbeiterFTE[Name],MitarbeiterFTE[[#This Row],[Name]])</f>
        <v>0</v>
      </c>
      <c r="AF1261" s="15" t="str">
        <f>IF(MitarbeiterFTE[[#This Row],[HS]]="ja",2,IF(MitarbeiterFTE[[#This Row],[Tech]]="ja",1,IF(MitarbeiterFTE[[#This Row],[Sonst]]="ja",0,"input missing")))</f>
        <v>input missing</v>
      </c>
      <c r="AG1261" s="130"/>
      <c r="AH1261" s="117"/>
      <c r="AI1261" s="408"/>
      <c r="AJ1261" s="202"/>
      <c r="AK1261" s="412"/>
      <c r="AL1261" s="15" cm="1">
        <f t="array" ref="AL12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1" s="15" t="str">
        <f>IF(Table6[[#This Row],[FT/WE]]=2,"",Table6[[#This Row],[Name]]&amp;Table6[[#This Row],[Tag]])</f>
        <v/>
      </c>
      <c r="AN1261" s="117"/>
      <c r="AP1261" s="14" t="str">
        <f t="shared" si="40"/>
        <v/>
      </c>
      <c r="AQ1261" s="14" t="str">
        <f t="shared" si="41"/>
        <v/>
      </c>
    </row>
    <row r="1262" spans="1:43" ht="14.5">
      <c r="A1262" s="117"/>
      <c r="B1262" s="201"/>
      <c r="C1262" s="209"/>
      <c r="D1262" s="210"/>
      <c r="E1262" s="131"/>
      <c r="F1262" s="132"/>
      <c r="G1262" s="131"/>
      <c r="H1262" s="117"/>
      <c r="I1262" s="201"/>
      <c r="J1262" s="201"/>
      <c r="K1262" s="202"/>
      <c r="L1262" s="202"/>
      <c r="M1262" s="202"/>
      <c r="N1262" s="201"/>
      <c r="O1262" s="201"/>
      <c r="P1262" s="202"/>
      <c r="Q1262" s="202"/>
      <c r="R1262" s="207"/>
      <c r="S1262" s="204" t="e">
        <f>_xlfn.LET(
_xlpm.ausLJ,_xlfn.XLOOKUP(MitarbeiterFTE[[#This Row],[Name]]&amp;"|"&amp;MitarbeiterFTE[[#This Row],[Jahr]]&amp;"|"&amp;MitarbeiterFTE[[#This Row],[Monat]],#REF!,#REF!,"not found",0,1),
IF(_xlpm.ausLJ="not found","input missing",_xlpm.ausLJ))</f>
        <v>#REF!</v>
      </c>
      <c r="T1262" s="204" t="e">
        <f>_xlfn.LET(
_xlpm.ausLJ,_xlfn.XLOOKUP(MitarbeiterFTE[[#This Row],[Name]]&amp;"|"&amp;MitarbeiterFTE[[#This Row],[Jahr]]&amp;"|"&amp;MitarbeiterFTE[[#This Row],[Monat]],#REF!,#REF!,"not found",0,1),
IF(_xlpm.ausLJ="not found","input missing",_xlpm.ausLJ))</f>
        <v>#REF!</v>
      </c>
      <c r="U1262" s="205"/>
      <c r="V1262" s="40" t="str" cm="1">
        <f t="array" ref="V12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2" s="15" t="str">
        <f>_xlfn.LET(_xlpm.var,MitarbeiterFTE[[#This Row],[Name]]&amp;"|"&amp;MitarbeiterFTE[[#This Row],[Vorhaben]]&amp;"|"&amp;MitarbeiterFTE[[#This Row],[Monat]]&amp;"|"&amp;MitarbeiterFTE[[#This Row],[Jahr]], IF(_xlpm.var="|||","input missing",_xlpm.var))</f>
        <v>input missing</v>
      </c>
      <c r="AB1262" s="15" t="e">
        <f>_xlfn.LET(
_xlpm.start,DATE(MitarbeiterFTE[[#This Row],[Jahr]],MitarbeiterFTE[[#This Row],[Monat]],1),
_xlpm.end,EOMONTH(_xlpm.start,0),
NETWORKDAYS(_xlpm.start,_xlpm.end))</f>
        <v>#NUM!</v>
      </c>
      <c r="AC1262" s="318" t="e">
        <f>MitarbeiterFTE[[#This Row],[BWD]]-MitarbeiterFTE[[#This Row],[Sum Abwesend]]</f>
        <v>#NUM!</v>
      </c>
      <c r="AD1262" s="318">
        <f>SUMIFS(MitarbeiterFTE[BWD],MitarbeiterFTE[Jahr],MitarbeiterFTE[[#This Row],[Jahr]],MitarbeiterFTE[Name],MitarbeiterFTE[[#This Row],[Name]])</f>
        <v>0</v>
      </c>
      <c r="AE1262" s="318">
        <f>SUMIFS(MitarbeiterFTE[NWD],MitarbeiterFTE[Jahr],MitarbeiterFTE[[#This Row],[Jahr]],MitarbeiterFTE[Name],MitarbeiterFTE[[#This Row],[Name]])</f>
        <v>0</v>
      </c>
      <c r="AF1262" s="15" t="str">
        <f>IF(MitarbeiterFTE[[#This Row],[HS]]="ja",2,IF(MitarbeiterFTE[[#This Row],[Tech]]="ja",1,IF(MitarbeiterFTE[[#This Row],[Sonst]]="ja",0,"input missing")))</f>
        <v>input missing</v>
      </c>
      <c r="AG1262" s="130"/>
      <c r="AH1262" s="117"/>
      <c r="AI1262" s="408"/>
      <c r="AJ1262" s="202"/>
      <c r="AK1262" s="412"/>
      <c r="AL1262" s="15" cm="1">
        <f t="array" ref="AL12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2" s="15" t="str">
        <f>IF(Table6[[#This Row],[FT/WE]]=2,"",Table6[[#This Row],[Name]]&amp;Table6[[#This Row],[Tag]])</f>
        <v/>
      </c>
      <c r="AN1262" s="117"/>
      <c r="AP1262" s="14" t="str">
        <f t="shared" si="40"/>
        <v/>
      </c>
      <c r="AQ1262" s="14" t="str">
        <f t="shared" si="41"/>
        <v/>
      </c>
    </row>
    <row r="1263" spans="1:43" ht="14.5">
      <c r="A1263" s="117"/>
      <c r="B1263" s="201"/>
      <c r="C1263" s="209"/>
      <c r="D1263" s="210"/>
      <c r="E1263" s="131"/>
      <c r="F1263" s="132"/>
      <c r="G1263" s="131"/>
      <c r="H1263" s="117"/>
      <c r="I1263" s="201"/>
      <c r="J1263" s="201"/>
      <c r="K1263" s="202"/>
      <c r="L1263" s="202"/>
      <c r="M1263" s="202"/>
      <c r="N1263" s="201"/>
      <c r="O1263" s="201"/>
      <c r="P1263" s="202"/>
      <c r="Q1263" s="202"/>
      <c r="R1263" s="207"/>
      <c r="S1263" s="204" t="e">
        <f>_xlfn.LET(
_xlpm.ausLJ,_xlfn.XLOOKUP(MitarbeiterFTE[[#This Row],[Name]]&amp;"|"&amp;MitarbeiterFTE[[#This Row],[Jahr]]&amp;"|"&amp;MitarbeiterFTE[[#This Row],[Monat]],#REF!,#REF!,"not found",0,1),
IF(_xlpm.ausLJ="not found","input missing",_xlpm.ausLJ))</f>
        <v>#REF!</v>
      </c>
      <c r="T1263" s="204" t="e">
        <f>_xlfn.LET(
_xlpm.ausLJ,_xlfn.XLOOKUP(MitarbeiterFTE[[#This Row],[Name]]&amp;"|"&amp;MitarbeiterFTE[[#This Row],[Jahr]]&amp;"|"&amp;MitarbeiterFTE[[#This Row],[Monat]],#REF!,#REF!,"not found",0,1),
IF(_xlpm.ausLJ="not found","input missing",_xlpm.ausLJ))</f>
        <v>#REF!</v>
      </c>
      <c r="U1263" s="205"/>
      <c r="V1263" s="40" t="str" cm="1">
        <f t="array" ref="V12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3" s="15" t="str">
        <f>_xlfn.LET(_xlpm.var,MitarbeiterFTE[[#This Row],[Name]]&amp;"|"&amp;MitarbeiterFTE[[#This Row],[Vorhaben]]&amp;"|"&amp;MitarbeiterFTE[[#This Row],[Monat]]&amp;"|"&amp;MitarbeiterFTE[[#This Row],[Jahr]], IF(_xlpm.var="|||","input missing",_xlpm.var))</f>
        <v>input missing</v>
      </c>
      <c r="AB1263" s="15" t="e">
        <f>_xlfn.LET(
_xlpm.start,DATE(MitarbeiterFTE[[#This Row],[Jahr]],MitarbeiterFTE[[#This Row],[Monat]],1),
_xlpm.end,EOMONTH(_xlpm.start,0),
NETWORKDAYS(_xlpm.start,_xlpm.end))</f>
        <v>#NUM!</v>
      </c>
      <c r="AC1263" s="318" t="e">
        <f>MitarbeiterFTE[[#This Row],[BWD]]-MitarbeiterFTE[[#This Row],[Sum Abwesend]]</f>
        <v>#NUM!</v>
      </c>
      <c r="AD1263" s="318">
        <f>SUMIFS(MitarbeiterFTE[BWD],MitarbeiterFTE[Jahr],MitarbeiterFTE[[#This Row],[Jahr]],MitarbeiterFTE[Name],MitarbeiterFTE[[#This Row],[Name]])</f>
        <v>0</v>
      </c>
      <c r="AE1263" s="318">
        <f>SUMIFS(MitarbeiterFTE[NWD],MitarbeiterFTE[Jahr],MitarbeiterFTE[[#This Row],[Jahr]],MitarbeiterFTE[Name],MitarbeiterFTE[[#This Row],[Name]])</f>
        <v>0</v>
      </c>
      <c r="AF1263" s="15" t="str">
        <f>IF(MitarbeiterFTE[[#This Row],[HS]]="ja",2,IF(MitarbeiterFTE[[#This Row],[Tech]]="ja",1,IF(MitarbeiterFTE[[#This Row],[Sonst]]="ja",0,"input missing")))</f>
        <v>input missing</v>
      </c>
      <c r="AG1263" s="130"/>
      <c r="AH1263" s="117"/>
      <c r="AI1263" s="408"/>
      <c r="AJ1263" s="202"/>
      <c r="AK1263" s="412"/>
      <c r="AL1263" s="15" cm="1">
        <f t="array" ref="AL12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3" s="15" t="str">
        <f>IF(Table6[[#This Row],[FT/WE]]=2,"",Table6[[#This Row],[Name]]&amp;Table6[[#This Row],[Tag]])</f>
        <v/>
      </c>
      <c r="AN1263" s="117"/>
      <c r="AP1263" s="14" t="str">
        <f t="shared" si="40"/>
        <v/>
      </c>
      <c r="AQ1263" s="14" t="str">
        <f t="shared" si="41"/>
        <v/>
      </c>
    </row>
    <row r="1264" spans="1:43" ht="14.5">
      <c r="A1264" s="117"/>
      <c r="B1264" s="201"/>
      <c r="C1264" s="209"/>
      <c r="D1264" s="210"/>
      <c r="E1264" s="131"/>
      <c r="F1264" s="132"/>
      <c r="G1264" s="131"/>
      <c r="H1264" s="117"/>
      <c r="I1264" s="201"/>
      <c r="J1264" s="201"/>
      <c r="K1264" s="202"/>
      <c r="L1264" s="202"/>
      <c r="M1264" s="202"/>
      <c r="N1264" s="201"/>
      <c r="O1264" s="201"/>
      <c r="P1264" s="202"/>
      <c r="Q1264" s="202"/>
      <c r="R1264" s="207"/>
      <c r="S1264" s="204" t="e">
        <f>_xlfn.LET(
_xlpm.ausLJ,_xlfn.XLOOKUP(MitarbeiterFTE[[#This Row],[Name]]&amp;"|"&amp;MitarbeiterFTE[[#This Row],[Jahr]]&amp;"|"&amp;MitarbeiterFTE[[#This Row],[Monat]],#REF!,#REF!,"not found",0,1),
IF(_xlpm.ausLJ="not found","input missing",_xlpm.ausLJ))</f>
        <v>#REF!</v>
      </c>
      <c r="T1264" s="204" t="e">
        <f>_xlfn.LET(
_xlpm.ausLJ,_xlfn.XLOOKUP(MitarbeiterFTE[[#This Row],[Name]]&amp;"|"&amp;MitarbeiterFTE[[#This Row],[Jahr]]&amp;"|"&amp;MitarbeiterFTE[[#This Row],[Monat]],#REF!,#REF!,"not found",0,1),
IF(_xlpm.ausLJ="not found","input missing",_xlpm.ausLJ))</f>
        <v>#REF!</v>
      </c>
      <c r="U1264" s="205"/>
      <c r="V1264" s="40" t="str" cm="1">
        <f t="array" ref="V12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4" s="15" t="str">
        <f>_xlfn.LET(_xlpm.var,MitarbeiterFTE[[#This Row],[Name]]&amp;"|"&amp;MitarbeiterFTE[[#This Row],[Vorhaben]]&amp;"|"&amp;MitarbeiterFTE[[#This Row],[Monat]]&amp;"|"&amp;MitarbeiterFTE[[#This Row],[Jahr]], IF(_xlpm.var="|||","input missing",_xlpm.var))</f>
        <v>input missing</v>
      </c>
      <c r="AB1264" s="15" t="e">
        <f>_xlfn.LET(
_xlpm.start,DATE(MitarbeiterFTE[[#This Row],[Jahr]],MitarbeiterFTE[[#This Row],[Monat]],1),
_xlpm.end,EOMONTH(_xlpm.start,0),
NETWORKDAYS(_xlpm.start,_xlpm.end))</f>
        <v>#NUM!</v>
      </c>
      <c r="AC1264" s="318" t="e">
        <f>MitarbeiterFTE[[#This Row],[BWD]]-MitarbeiterFTE[[#This Row],[Sum Abwesend]]</f>
        <v>#NUM!</v>
      </c>
      <c r="AD1264" s="318">
        <f>SUMIFS(MitarbeiterFTE[BWD],MitarbeiterFTE[Jahr],MitarbeiterFTE[[#This Row],[Jahr]],MitarbeiterFTE[Name],MitarbeiterFTE[[#This Row],[Name]])</f>
        <v>0</v>
      </c>
      <c r="AE1264" s="318">
        <f>SUMIFS(MitarbeiterFTE[NWD],MitarbeiterFTE[Jahr],MitarbeiterFTE[[#This Row],[Jahr]],MitarbeiterFTE[Name],MitarbeiterFTE[[#This Row],[Name]])</f>
        <v>0</v>
      </c>
      <c r="AF1264" s="15" t="str">
        <f>IF(MitarbeiterFTE[[#This Row],[HS]]="ja",2,IF(MitarbeiterFTE[[#This Row],[Tech]]="ja",1,IF(MitarbeiterFTE[[#This Row],[Sonst]]="ja",0,"input missing")))</f>
        <v>input missing</v>
      </c>
      <c r="AG1264" s="130"/>
      <c r="AH1264" s="117"/>
      <c r="AI1264" s="408"/>
      <c r="AJ1264" s="202"/>
      <c r="AK1264" s="412"/>
      <c r="AL1264" s="15" cm="1">
        <f t="array" ref="AL12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4" s="15" t="str">
        <f>IF(Table6[[#This Row],[FT/WE]]=2,"",Table6[[#This Row],[Name]]&amp;Table6[[#This Row],[Tag]])</f>
        <v/>
      </c>
      <c r="AN1264" s="117"/>
      <c r="AP1264" s="14" t="str">
        <f t="shared" si="40"/>
        <v/>
      </c>
      <c r="AQ1264" s="14" t="str">
        <f t="shared" si="41"/>
        <v/>
      </c>
    </row>
    <row r="1265" spans="1:43" ht="14.5">
      <c r="A1265" s="117"/>
      <c r="B1265" s="201"/>
      <c r="C1265" s="209"/>
      <c r="D1265" s="210"/>
      <c r="E1265" s="131"/>
      <c r="F1265" s="132"/>
      <c r="G1265" s="131"/>
      <c r="H1265" s="117"/>
      <c r="I1265" s="201"/>
      <c r="J1265" s="201"/>
      <c r="K1265" s="202"/>
      <c r="L1265" s="202"/>
      <c r="M1265" s="202"/>
      <c r="N1265" s="201"/>
      <c r="O1265" s="201"/>
      <c r="P1265" s="202"/>
      <c r="Q1265" s="202"/>
      <c r="R1265" s="207"/>
      <c r="S1265" s="204" t="e">
        <f>_xlfn.LET(
_xlpm.ausLJ,_xlfn.XLOOKUP(MitarbeiterFTE[[#This Row],[Name]]&amp;"|"&amp;MitarbeiterFTE[[#This Row],[Jahr]]&amp;"|"&amp;MitarbeiterFTE[[#This Row],[Monat]],#REF!,#REF!,"not found",0,1),
IF(_xlpm.ausLJ="not found","input missing",_xlpm.ausLJ))</f>
        <v>#REF!</v>
      </c>
      <c r="T1265" s="204" t="e">
        <f>_xlfn.LET(
_xlpm.ausLJ,_xlfn.XLOOKUP(MitarbeiterFTE[[#This Row],[Name]]&amp;"|"&amp;MitarbeiterFTE[[#This Row],[Jahr]]&amp;"|"&amp;MitarbeiterFTE[[#This Row],[Monat]],#REF!,#REF!,"not found",0,1),
IF(_xlpm.ausLJ="not found","input missing",_xlpm.ausLJ))</f>
        <v>#REF!</v>
      </c>
      <c r="U1265" s="205"/>
      <c r="V1265" s="40" t="str" cm="1">
        <f t="array" ref="V12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5" s="15" t="str">
        <f>_xlfn.LET(_xlpm.var,MitarbeiterFTE[[#This Row],[Name]]&amp;"|"&amp;MitarbeiterFTE[[#This Row],[Vorhaben]]&amp;"|"&amp;MitarbeiterFTE[[#This Row],[Monat]]&amp;"|"&amp;MitarbeiterFTE[[#This Row],[Jahr]], IF(_xlpm.var="|||","input missing",_xlpm.var))</f>
        <v>input missing</v>
      </c>
      <c r="AB1265" s="15" t="e">
        <f>_xlfn.LET(
_xlpm.start,DATE(MitarbeiterFTE[[#This Row],[Jahr]],MitarbeiterFTE[[#This Row],[Monat]],1),
_xlpm.end,EOMONTH(_xlpm.start,0),
NETWORKDAYS(_xlpm.start,_xlpm.end))</f>
        <v>#NUM!</v>
      </c>
      <c r="AC1265" s="318" t="e">
        <f>MitarbeiterFTE[[#This Row],[BWD]]-MitarbeiterFTE[[#This Row],[Sum Abwesend]]</f>
        <v>#NUM!</v>
      </c>
      <c r="AD1265" s="318">
        <f>SUMIFS(MitarbeiterFTE[BWD],MitarbeiterFTE[Jahr],MitarbeiterFTE[[#This Row],[Jahr]],MitarbeiterFTE[Name],MitarbeiterFTE[[#This Row],[Name]])</f>
        <v>0</v>
      </c>
      <c r="AE1265" s="318">
        <f>SUMIFS(MitarbeiterFTE[NWD],MitarbeiterFTE[Jahr],MitarbeiterFTE[[#This Row],[Jahr]],MitarbeiterFTE[Name],MitarbeiterFTE[[#This Row],[Name]])</f>
        <v>0</v>
      </c>
      <c r="AF1265" s="15" t="str">
        <f>IF(MitarbeiterFTE[[#This Row],[HS]]="ja",2,IF(MitarbeiterFTE[[#This Row],[Tech]]="ja",1,IF(MitarbeiterFTE[[#This Row],[Sonst]]="ja",0,"input missing")))</f>
        <v>input missing</v>
      </c>
      <c r="AG1265" s="130"/>
      <c r="AH1265" s="117"/>
      <c r="AI1265" s="408"/>
      <c r="AJ1265" s="202"/>
      <c r="AK1265" s="412"/>
      <c r="AL1265" s="15" cm="1">
        <f t="array" ref="AL12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5" s="15" t="str">
        <f>IF(Table6[[#This Row],[FT/WE]]=2,"",Table6[[#This Row],[Name]]&amp;Table6[[#This Row],[Tag]])</f>
        <v/>
      </c>
      <c r="AN1265" s="117"/>
      <c r="AP1265" s="14" t="str">
        <f t="shared" si="40"/>
        <v/>
      </c>
      <c r="AQ1265" s="14" t="str">
        <f t="shared" si="41"/>
        <v/>
      </c>
    </row>
    <row r="1266" spans="1:43" ht="14.5">
      <c r="A1266" s="117"/>
      <c r="B1266" s="201"/>
      <c r="C1266" s="209"/>
      <c r="D1266" s="210"/>
      <c r="E1266" s="131"/>
      <c r="F1266" s="132"/>
      <c r="G1266" s="131"/>
      <c r="H1266" s="117"/>
      <c r="I1266" s="201"/>
      <c r="J1266" s="201"/>
      <c r="K1266" s="202"/>
      <c r="L1266" s="202"/>
      <c r="M1266" s="202"/>
      <c r="N1266" s="201"/>
      <c r="O1266" s="201"/>
      <c r="P1266" s="202"/>
      <c r="Q1266" s="202"/>
      <c r="R1266" s="207"/>
      <c r="S1266" s="204" t="e">
        <f>_xlfn.LET(
_xlpm.ausLJ,_xlfn.XLOOKUP(MitarbeiterFTE[[#This Row],[Name]]&amp;"|"&amp;MitarbeiterFTE[[#This Row],[Jahr]]&amp;"|"&amp;MitarbeiterFTE[[#This Row],[Monat]],#REF!,#REF!,"not found",0,1),
IF(_xlpm.ausLJ="not found","input missing",_xlpm.ausLJ))</f>
        <v>#REF!</v>
      </c>
      <c r="T1266" s="204" t="e">
        <f>_xlfn.LET(
_xlpm.ausLJ,_xlfn.XLOOKUP(MitarbeiterFTE[[#This Row],[Name]]&amp;"|"&amp;MitarbeiterFTE[[#This Row],[Jahr]]&amp;"|"&amp;MitarbeiterFTE[[#This Row],[Monat]],#REF!,#REF!,"not found",0,1),
IF(_xlpm.ausLJ="not found","input missing",_xlpm.ausLJ))</f>
        <v>#REF!</v>
      </c>
      <c r="U1266" s="205"/>
      <c r="V1266" s="40" t="str" cm="1">
        <f t="array" ref="V12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6" s="15" t="str">
        <f>_xlfn.LET(_xlpm.var,MitarbeiterFTE[[#This Row],[Name]]&amp;"|"&amp;MitarbeiterFTE[[#This Row],[Vorhaben]]&amp;"|"&amp;MitarbeiterFTE[[#This Row],[Monat]]&amp;"|"&amp;MitarbeiterFTE[[#This Row],[Jahr]], IF(_xlpm.var="|||","input missing",_xlpm.var))</f>
        <v>input missing</v>
      </c>
      <c r="AB1266" s="15" t="e">
        <f>_xlfn.LET(
_xlpm.start,DATE(MitarbeiterFTE[[#This Row],[Jahr]],MitarbeiterFTE[[#This Row],[Monat]],1),
_xlpm.end,EOMONTH(_xlpm.start,0),
NETWORKDAYS(_xlpm.start,_xlpm.end))</f>
        <v>#NUM!</v>
      </c>
      <c r="AC1266" s="318" t="e">
        <f>MitarbeiterFTE[[#This Row],[BWD]]-MitarbeiterFTE[[#This Row],[Sum Abwesend]]</f>
        <v>#NUM!</v>
      </c>
      <c r="AD1266" s="318">
        <f>SUMIFS(MitarbeiterFTE[BWD],MitarbeiterFTE[Jahr],MitarbeiterFTE[[#This Row],[Jahr]],MitarbeiterFTE[Name],MitarbeiterFTE[[#This Row],[Name]])</f>
        <v>0</v>
      </c>
      <c r="AE1266" s="318">
        <f>SUMIFS(MitarbeiterFTE[NWD],MitarbeiterFTE[Jahr],MitarbeiterFTE[[#This Row],[Jahr]],MitarbeiterFTE[Name],MitarbeiterFTE[[#This Row],[Name]])</f>
        <v>0</v>
      </c>
      <c r="AF1266" s="15" t="str">
        <f>IF(MitarbeiterFTE[[#This Row],[HS]]="ja",2,IF(MitarbeiterFTE[[#This Row],[Tech]]="ja",1,IF(MitarbeiterFTE[[#This Row],[Sonst]]="ja",0,"input missing")))</f>
        <v>input missing</v>
      </c>
      <c r="AG1266" s="130"/>
      <c r="AH1266" s="117"/>
      <c r="AI1266" s="408"/>
      <c r="AJ1266" s="202"/>
      <c r="AK1266" s="412"/>
      <c r="AL1266" s="15" cm="1">
        <f t="array" ref="AL12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6" s="15" t="str">
        <f>IF(Table6[[#This Row],[FT/WE]]=2,"",Table6[[#This Row],[Name]]&amp;Table6[[#This Row],[Tag]])</f>
        <v/>
      </c>
      <c r="AN1266" s="117"/>
      <c r="AP1266" s="14" t="str">
        <f t="shared" si="40"/>
        <v/>
      </c>
      <c r="AQ1266" s="14" t="str">
        <f t="shared" si="41"/>
        <v/>
      </c>
    </row>
    <row r="1267" spans="1:43" ht="14.5">
      <c r="A1267" s="117"/>
      <c r="B1267" s="201"/>
      <c r="C1267" s="209"/>
      <c r="D1267" s="210"/>
      <c r="E1267" s="131"/>
      <c r="F1267" s="132"/>
      <c r="G1267" s="131"/>
      <c r="H1267" s="117"/>
      <c r="I1267" s="201"/>
      <c r="J1267" s="201"/>
      <c r="K1267" s="202"/>
      <c r="L1267" s="202"/>
      <c r="M1267" s="202"/>
      <c r="N1267" s="201"/>
      <c r="O1267" s="201"/>
      <c r="P1267" s="202"/>
      <c r="Q1267" s="202"/>
      <c r="R1267" s="207"/>
      <c r="S1267" s="204" t="e">
        <f>_xlfn.LET(
_xlpm.ausLJ,_xlfn.XLOOKUP(MitarbeiterFTE[[#This Row],[Name]]&amp;"|"&amp;MitarbeiterFTE[[#This Row],[Jahr]]&amp;"|"&amp;MitarbeiterFTE[[#This Row],[Monat]],#REF!,#REF!,"not found",0,1),
IF(_xlpm.ausLJ="not found","input missing",_xlpm.ausLJ))</f>
        <v>#REF!</v>
      </c>
      <c r="T1267" s="204" t="e">
        <f>_xlfn.LET(
_xlpm.ausLJ,_xlfn.XLOOKUP(MitarbeiterFTE[[#This Row],[Name]]&amp;"|"&amp;MitarbeiterFTE[[#This Row],[Jahr]]&amp;"|"&amp;MitarbeiterFTE[[#This Row],[Monat]],#REF!,#REF!,"not found",0,1),
IF(_xlpm.ausLJ="not found","input missing",_xlpm.ausLJ))</f>
        <v>#REF!</v>
      </c>
      <c r="U1267" s="205"/>
      <c r="V1267" s="40" t="str" cm="1">
        <f t="array" ref="V12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7" s="15" t="str">
        <f>_xlfn.LET(_xlpm.var,MitarbeiterFTE[[#This Row],[Name]]&amp;"|"&amp;MitarbeiterFTE[[#This Row],[Vorhaben]]&amp;"|"&amp;MitarbeiterFTE[[#This Row],[Monat]]&amp;"|"&amp;MitarbeiterFTE[[#This Row],[Jahr]], IF(_xlpm.var="|||","input missing",_xlpm.var))</f>
        <v>input missing</v>
      </c>
      <c r="AB1267" s="15" t="e">
        <f>_xlfn.LET(
_xlpm.start,DATE(MitarbeiterFTE[[#This Row],[Jahr]],MitarbeiterFTE[[#This Row],[Monat]],1),
_xlpm.end,EOMONTH(_xlpm.start,0),
NETWORKDAYS(_xlpm.start,_xlpm.end))</f>
        <v>#NUM!</v>
      </c>
      <c r="AC1267" s="318" t="e">
        <f>MitarbeiterFTE[[#This Row],[BWD]]-MitarbeiterFTE[[#This Row],[Sum Abwesend]]</f>
        <v>#NUM!</v>
      </c>
      <c r="AD1267" s="318">
        <f>SUMIFS(MitarbeiterFTE[BWD],MitarbeiterFTE[Jahr],MitarbeiterFTE[[#This Row],[Jahr]],MitarbeiterFTE[Name],MitarbeiterFTE[[#This Row],[Name]])</f>
        <v>0</v>
      </c>
      <c r="AE1267" s="318">
        <f>SUMIFS(MitarbeiterFTE[NWD],MitarbeiterFTE[Jahr],MitarbeiterFTE[[#This Row],[Jahr]],MitarbeiterFTE[Name],MitarbeiterFTE[[#This Row],[Name]])</f>
        <v>0</v>
      </c>
      <c r="AF1267" s="15" t="str">
        <f>IF(MitarbeiterFTE[[#This Row],[HS]]="ja",2,IF(MitarbeiterFTE[[#This Row],[Tech]]="ja",1,IF(MitarbeiterFTE[[#This Row],[Sonst]]="ja",0,"input missing")))</f>
        <v>input missing</v>
      </c>
      <c r="AG1267" s="130"/>
      <c r="AH1267" s="117"/>
      <c r="AI1267" s="408"/>
      <c r="AJ1267" s="202"/>
      <c r="AK1267" s="412"/>
      <c r="AL1267" s="15" cm="1">
        <f t="array" ref="AL12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7" s="15" t="str">
        <f>IF(Table6[[#This Row],[FT/WE]]=2,"",Table6[[#This Row],[Name]]&amp;Table6[[#This Row],[Tag]])</f>
        <v/>
      </c>
      <c r="AN1267" s="117"/>
      <c r="AP1267" s="14" t="str">
        <f t="shared" si="40"/>
        <v/>
      </c>
      <c r="AQ1267" s="14" t="str">
        <f t="shared" si="41"/>
        <v/>
      </c>
    </row>
    <row r="1268" spans="1:43" ht="14.5">
      <c r="A1268" s="117"/>
      <c r="B1268" s="201"/>
      <c r="C1268" s="209"/>
      <c r="D1268" s="210"/>
      <c r="E1268" s="131"/>
      <c r="F1268" s="132"/>
      <c r="G1268" s="131"/>
      <c r="H1268" s="117"/>
      <c r="I1268" s="201"/>
      <c r="J1268" s="201"/>
      <c r="K1268" s="202"/>
      <c r="L1268" s="202"/>
      <c r="M1268" s="202"/>
      <c r="N1268" s="201"/>
      <c r="O1268" s="201"/>
      <c r="P1268" s="202"/>
      <c r="Q1268" s="202"/>
      <c r="R1268" s="207"/>
      <c r="S1268" s="204" t="e">
        <f>_xlfn.LET(
_xlpm.ausLJ,_xlfn.XLOOKUP(MitarbeiterFTE[[#This Row],[Name]]&amp;"|"&amp;MitarbeiterFTE[[#This Row],[Jahr]]&amp;"|"&amp;MitarbeiterFTE[[#This Row],[Monat]],#REF!,#REF!,"not found",0,1),
IF(_xlpm.ausLJ="not found","input missing",_xlpm.ausLJ))</f>
        <v>#REF!</v>
      </c>
      <c r="T1268" s="204" t="e">
        <f>_xlfn.LET(
_xlpm.ausLJ,_xlfn.XLOOKUP(MitarbeiterFTE[[#This Row],[Name]]&amp;"|"&amp;MitarbeiterFTE[[#This Row],[Jahr]]&amp;"|"&amp;MitarbeiterFTE[[#This Row],[Monat]],#REF!,#REF!,"not found",0,1),
IF(_xlpm.ausLJ="not found","input missing",_xlpm.ausLJ))</f>
        <v>#REF!</v>
      </c>
      <c r="U1268" s="205"/>
      <c r="V1268" s="40" t="str" cm="1">
        <f t="array" ref="V12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8" s="15" t="str">
        <f>_xlfn.LET(_xlpm.var,MitarbeiterFTE[[#This Row],[Name]]&amp;"|"&amp;MitarbeiterFTE[[#This Row],[Vorhaben]]&amp;"|"&amp;MitarbeiterFTE[[#This Row],[Monat]]&amp;"|"&amp;MitarbeiterFTE[[#This Row],[Jahr]], IF(_xlpm.var="|||","input missing",_xlpm.var))</f>
        <v>input missing</v>
      </c>
      <c r="AB1268" s="15" t="e">
        <f>_xlfn.LET(
_xlpm.start,DATE(MitarbeiterFTE[[#This Row],[Jahr]],MitarbeiterFTE[[#This Row],[Monat]],1),
_xlpm.end,EOMONTH(_xlpm.start,0),
NETWORKDAYS(_xlpm.start,_xlpm.end))</f>
        <v>#NUM!</v>
      </c>
      <c r="AC1268" s="318" t="e">
        <f>MitarbeiterFTE[[#This Row],[BWD]]-MitarbeiterFTE[[#This Row],[Sum Abwesend]]</f>
        <v>#NUM!</v>
      </c>
      <c r="AD1268" s="318">
        <f>SUMIFS(MitarbeiterFTE[BWD],MitarbeiterFTE[Jahr],MitarbeiterFTE[[#This Row],[Jahr]],MitarbeiterFTE[Name],MitarbeiterFTE[[#This Row],[Name]])</f>
        <v>0</v>
      </c>
      <c r="AE1268" s="318">
        <f>SUMIFS(MitarbeiterFTE[NWD],MitarbeiterFTE[Jahr],MitarbeiterFTE[[#This Row],[Jahr]],MitarbeiterFTE[Name],MitarbeiterFTE[[#This Row],[Name]])</f>
        <v>0</v>
      </c>
      <c r="AF1268" s="15" t="str">
        <f>IF(MitarbeiterFTE[[#This Row],[HS]]="ja",2,IF(MitarbeiterFTE[[#This Row],[Tech]]="ja",1,IF(MitarbeiterFTE[[#This Row],[Sonst]]="ja",0,"input missing")))</f>
        <v>input missing</v>
      </c>
      <c r="AG1268" s="130"/>
      <c r="AH1268" s="117"/>
      <c r="AI1268" s="408"/>
      <c r="AJ1268" s="202"/>
      <c r="AK1268" s="412"/>
      <c r="AL1268" s="15" cm="1">
        <f t="array" ref="AL12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8" s="15" t="str">
        <f>IF(Table6[[#This Row],[FT/WE]]=2,"",Table6[[#This Row],[Name]]&amp;Table6[[#This Row],[Tag]])</f>
        <v/>
      </c>
      <c r="AN1268" s="117"/>
      <c r="AP1268" s="14" t="str">
        <f t="shared" si="40"/>
        <v/>
      </c>
      <c r="AQ1268" s="14" t="str">
        <f t="shared" si="41"/>
        <v/>
      </c>
    </row>
    <row r="1269" spans="1:43" ht="14.5">
      <c r="A1269" s="117"/>
      <c r="B1269" s="201"/>
      <c r="C1269" s="209"/>
      <c r="D1269" s="210"/>
      <c r="E1269" s="131"/>
      <c r="F1269" s="132"/>
      <c r="G1269" s="131"/>
      <c r="H1269" s="117"/>
      <c r="I1269" s="201"/>
      <c r="J1269" s="201"/>
      <c r="K1269" s="202"/>
      <c r="L1269" s="202"/>
      <c r="M1269" s="202"/>
      <c r="N1269" s="201"/>
      <c r="O1269" s="201"/>
      <c r="P1269" s="202"/>
      <c r="Q1269" s="202"/>
      <c r="R1269" s="207"/>
      <c r="S1269" s="204" t="e">
        <f>_xlfn.LET(
_xlpm.ausLJ,_xlfn.XLOOKUP(MitarbeiterFTE[[#This Row],[Name]]&amp;"|"&amp;MitarbeiterFTE[[#This Row],[Jahr]]&amp;"|"&amp;MitarbeiterFTE[[#This Row],[Monat]],#REF!,#REF!,"not found",0,1),
IF(_xlpm.ausLJ="not found","input missing",_xlpm.ausLJ))</f>
        <v>#REF!</v>
      </c>
      <c r="T1269" s="204" t="e">
        <f>_xlfn.LET(
_xlpm.ausLJ,_xlfn.XLOOKUP(MitarbeiterFTE[[#This Row],[Name]]&amp;"|"&amp;MitarbeiterFTE[[#This Row],[Jahr]]&amp;"|"&amp;MitarbeiterFTE[[#This Row],[Monat]],#REF!,#REF!,"not found",0,1),
IF(_xlpm.ausLJ="not found","input missing",_xlpm.ausLJ))</f>
        <v>#REF!</v>
      </c>
      <c r="U1269" s="205"/>
      <c r="V1269" s="40" t="str" cm="1">
        <f t="array" ref="V12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69" s="15" t="str">
        <f>_xlfn.LET(_xlpm.var,MitarbeiterFTE[[#This Row],[Name]]&amp;"|"&amp;MitarbeiterFTE[[#This Row],[Vorhaben]]&amp;"|"&amp;MitarbeiterFTE[[#This Row],[Monat]]&amp;"|"&amp;MitarbeiterFTE[[#This Row],[Jahr]], IF(_xlpm.var="|||","input missing",_xlpm.var))</f>
        <v>input missing</v>
      </c>
      <c r="AB1269" s="15" t="e">
        <f>_xlfn.LET(
_xlpm.start,DATE(MitarbeiterFTE[[#This Row],[Jahr]],MitarbeiterFTE[[#This Row],[Monat]],1),
_xlpm.end,EOMONTH(_xlpm.start,0),
NETWORKDAYS(_xlpm.start,_xlpm.end))</f>
        <v>#NUM!</v>
      </c>
      <c r="AC1269" s="318" t="e">
        <f>MitarbeiterFTE[[#This Row],[BWD]]-MitarbeiterFTE[[#This Row],[Sum Abwesend]]</f>
        <v>#NUM!</v>
      </c>
      <c r="AD1269" s="318">
        <f>SUMIFS(MitarbeiterFTE[BWD],MitarbeiterFTE[Jahr],MitarbeiterFTE[[#This Row],[Jahr]],MitarbeiterFTE[Name],MitarbeiterFTE[[#This Row],[Name]])</f>
        <v>0</v>
      </c>
      <c r="AE1269" s="318">
        <f>SUMIFS(MitarbeiterFTE[NWD],MitarbeiterFTE[Jahr],MitarbeiterFTE[[#This Row],[Jahr]],MitarbeiterFTE[Name],MitarbeiterFTE[[#This Row],[Name]])</f>
        <v>0</v>
      </c>
      <c r="AF1269" s="15" t="str">
        <f>IF(MitarbeiterFTE[[#This Row],[HS]]="ja",2,IF(MitarbeiterFTE[[#This Row],[Tech]]="ja",1,IF(MitarbeiterFTE[[#This Row],[Sonst]]="ja",0,"input missing")))</f>
        <v>input missing</v>
      </c>
      <c r="AG1269" s="130"/>
      <c r="AH1269" s="117"/>
      <c r="AI1269" s="408"/>
      <c r="AJ1269" s="202"/>
      <c r="AK1269" s="412"/>
      <c r="AL1269" s="15" cm="1">
        <f t="array" ref="AL12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69" s="15" t="str">
        <f>IF(Table6[[#This Row],[FT/WE]]=2,"",Table6[[#This Row],[Name]]&amp;Table6[[#This Row],[Tag]])</f>
        <v/>
      </c>
      <c r="AN1269" s="117"/>
      <c r="AP1269" s="14" t="str">
        <f t="shared" si="40"/>
        <v/>
      </c>
      <c r="AQ1269" s="14" t="str">
        <f t="shared" si="41"/>
        <v/>
      </c>
    </row>
    <row r="1270" spans="1:43" ht="14.5">
      <c r="A1270" s="117"/>
      <c r="B1270" s="201"/>
      <c r="C1270" s="209"/>
      <c r="D1270" s="210"/>
      <c r="E1270" s="131"/>
      <c r="F1270" s="132"/>
      <c r="G1270" s="131"/>
      <c r="H1270" s="117"/>
      <c r="I1270" s="201"/>
      <c r="J1270" s="201"/>
      <c r="K1270" s="202"/>
      <c r="L1270" s="202"/>
      <c r="M1270" s="202"/>
      <c r="N1270" s="201"/>
      <c r="O1270" s="201"/>
      <c r="P1270" s="202"/>
      <c r="Q1270" s="202"/>
      <c r="R1270" s="207"/>
      <c r="S1270" s="204" t="e">
        <f>_xlfn.LET(
_xlpm.ausLJ,_xlfn.XLOOKUP(MitarbeiterFTE[[#This Row],[Name]]&amp;"|"&amp;MitarbeiterFTE[[#This Row],[Jahr]]&amp;"|"&amp;MitarbeiterFTE[[#This Row],[Monat]],#REF!,#REF!,"not found",0,1),
IF(_xlpm.ausLJ="not found","input missing",_xlpm.ausLJ))</f>
        <v>#REF!</v>
      </c>
      <c r="T1270" s="204" t="e">
        <f>_xlfn.LET(
_xlpm.ausLJ,_xlfn.XLOOKUP(MitarbeiterFTE[[#This Row],[Name]]&amp;"|"&amp;MitarbeiterFTE[[#This Row],[Jahr]]&amp;"|"&amp;MitarbeiterFTE[[#This Row],[Monat]],#REF!,#REF!,"not found",0,1),
IF(_xlpm.ausLJ="not found","input missing",_xlpm.ausLJ))</f>
        <v>#REF!</v>
      </c>
      <c r="U1270" s="205"/>
      <c r="V1270" s="40" t="str" cm="1">
        <f t="array" ref="V12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0" s="15" t="str">
        <f>_xlfn.LET(_xlpm.var,MitarbeiterFTE[[#This Row],[Name]]&amp;"|"&amp;MitarbeiterFTE[[#This Row],[Vorhaben]]&amp;"|"&amp;MitarbeiterFTE[[#This Row],[Monat]]&amp;"|"&amp;MitarbeiterFTE[[#This Row],[Jahr]], IF(_xlpm.var="|||","input missing",_xlpm.var))</f>
        <v>input missing</v>
      </c>
      <c r="AB1270" s="15" t="e">
        <f>_xlfn.LET(
_xlpm.start,DATE(MitarbeiterFTE[[#This Row],[Jahr]],MitarbeiterFTE[[#This Row],[Monat]],1),
_xlpm.end,EOMONTH(_xlpm.start,0),
NETWORKDAYS(_xlpm.start,_xlpm.end))</f>
        <v>#NUM!</v>
      </c>
      <c r="AC1270" s="318" t="e">
        <f>MitarbeiterFTE[[#This Row],[BWD]]-MitarbeiterFTE[[#This Row],[Sum Abwesend]]</f>
        <v>#NUM!</v>
      </c>
      <c r="AD1270" s="318">
        <f>SUMIFS(MitarbeiterFTE[BWD],MitarbeiterFTE[Jahr],MitarbeiterFTE[[#This Row],[Jahr]],MitarbeiterFTE[Name],MitarbeiterFTE[[#This Row],[Name]])</f>
        <v>0</v>
      </c>
      <c r="AE1270" s="318">
        <f>SUMIFS(MitarbeiterFTE[NWD],MitarbeiterFTE[Jahr],MitarbeiterFTE[[#This Row],[Jahr]],MitarbeiterFTE[Name],MitarbeiterFTE[[#This Row],[Name]])</f>
        <v>0</v>
      </c>
      <c r="AF1270" s="15" t="str">
        <f>IF(MitarbeiterFTE[[#This Row],[HS]]="ja",2,IF(MitarbeiterFTE[[#This Row],[Tech]]="ja",1,IF(MitarbeiterFTE[[#This Row],[Sonst]]="ja",0,"input missing")))</f>
        <v>input missing</v>
      </c>
      <c r="AG1270" s="130"/>
      <c r="AH1270" s="117"/>
      <c r="AI1270" s="408"/>
      <c r="AJ1270" s="202"/>
      <c r="AK1270" s="412"/>
      <c r="AL1270" s="15" cm="1">
        <f t="array" ref="AL12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0" s="15" t="str">
        <f>IF(Table6[[#This Row],[FT/WE]]=2,"",Table6[[#This Row],[Name]]&amp;Table6[[#This Row],[Tag]])</f>
        <v/>
      </c>
      <c r="AN1270" s="117"/>
      <c r="AP1270" s="14" t="str">
        <f t="shared" si="40"/>
        <v/>
      </c>
      <c r="AQ1270" s="14" t="str">
        <f t="shared" si="41"/>
        <v/>
      </c>
    </row>
    <row r="1271" spans="1:43" ht="14.5">
      <c r="A1271" s="117"/>
      <c r="B1271" s="201"/>
      <c r="C1271" s="209"/>
      <c r="D1271" s="210"/>
      <c r="E1271" s="131"/>
      <c r="F1271" s="132"/>
      <c r="G1271" s="131"/>
      <c r="H1271" s="117"/>
      <c r="I1271" s="201"/>
      <c r="J1271" s="201"/>
      <c r="K1271" s="202"/>
      <c r="L1271" s="202"/>
      <c r="M1271" s="202"/>
      <c r="N1271" s="201"/>
      <c r="O1271" s="201"/>
      <c r="P1271" s="202"/>
      <c r="Q1271" s="202"/>
      <c r="R1271" s="207"/>
      <c r="S1271" s="204" t="e">
        <f>_xlfn.LET(
_xlpm.ausLJ,_xlfn.XLOOKUP(MitarbeiterFTE[[#This Row],[Name]]&amp;"|"&amp;MitarbeiterFTE[[#This Row],[Jahr]]&amp;"|"&amp;MitarbeiterFTE[[#This Row],[Monat]],#REF!,#REF!,"not found",0,1),
IF(_xlpm.ausLJ="not found","input missing",_xlpm.ausLJ))</f>
        <v>#REF!</v>
      </c>
      <c r="T1271" s="204" t="e">
        <f>_xlfn.LET(
_xlpm.ausLJ,_xlfn.XLOOKUP(MitarbeiterFTE[[#This Row],[Name]]&amp;"|"&amp;MitarbeiterFTE[[#This Row],[Jahr]]&amp;"|"&amp;MitarbeiterFTE[[#This Row],[Monat]],#REF!,#REF!,"not found",0,1),
IF(_xlpm.ausLJ="not found","input missing",_xlpm.ausLJ))</f>
        <v>#REF!</v>
      </c>
      <c r="U1271" s="205"/>
      <c r="V1271" s="40" t="str" cm="1">
        <f t="array" ref="V12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1" s="15" t="str">
        <f>_xlfn.LET(_xlpm.var,MitarbeiterFTE[[#This Row],[Name]]&amp;"|"&amp;MitarbeiterFTE[[#This Row],[Vorhaben]]&amp;"|"&amp;MitarbeiterFTE[[#This Row],[Monat]]&amp;"|"&amp;MitarbeiterFTE[[#This Row],[Jahr]], IF(_xlpm.var="|||","input missing",_xlpm.var))</f>
        <v>input missing</v>
      </c>
      <c r="AB1271" s="15" t="e">
        <f>_xlfn.LET(
_xlpm.start,DATE(MitarbeiterFTE[[#This Row],[Jahr]],MitarbeiterFTE[[#This Row],[Monat]],1),
_xlpm.end,EOMONTH(_xlpm.start,0),
NETWORKDAYS(_xlpm.start,_xlpm.end))</f>
        <v>#NUM!</v>
      </c>
      <c r="AC1271" s="318" t="e">
        <f>MitarbeiterFTE[[#This Row],[BWD]]-MitarbeiterFTE[[#This Row],[Sum Abwesend]]</f>
        <v>#NUM!</v>
      </c>
      <c r="AD1271" s="318">
        <f>SUMIFS(MitarbeiterFTE[BWD],MitarbeiterFTE[Jahr],MitarbeiterFTE[[#This Row],[Jahr]],MitarbeiterFTE[Name],MitarbeiterFTE[[#This Row],[Name]])</f>
        <v>0</v>
      </c>
      <c r="AE1271" s="318">
        <f>SUMIFS(MitarbeiterFTE[NWD],MitarbeiterFTE[Jahr],MitarbeiterFTE[[#This Row],[Jahr]],MitarbeiterFTE[Name],MitarbeiterFTE[[#This Row],[Name]])</f>
        <v>0</v>
      </c>
      <c r="AF1271" s="15" t="str">
        <f>IF(MitarbeiterFTE[[#This Row],[HS]]="ja",2,IF(MitarbeiterFTE[[#This Row],[Tech]]="ja",1,IF(MitarbeiterFTE[[#This Row],[Sonst]]="ja",0,"input missing")))</f>
        <v>input missing</v>
      </c>
      <c r="AG1271" s="130"/>
      <c r="AH1271" s="117"/>
      <c r="AI1271" s="408"/>
      <c r="AJ1271" s="202"/>
      <c r="AK1271" s="412"/>
      <c r="AL1271" s="15" cm="1">
        <f t="array" ref="AL12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1" s="15" t="str">
        <f>IF(Table6[[#This Row],[FT/WE]]=2,"",Table6[[#This Row],[Name]]&amp;Table6[[#This Row],[Tag]])</f>
        <v/>
      </c>
      <c r="AN1271" s="117"/>
      <c r="AP1271" s="14" t="str">
        <f t="shared" si="40"/>
        <v/>
      </c>
      <c r="AQ1271" s="14" t="str">
        <f t="shared" si="41"/>
        <v/>
      </c>
    </row>
    <row r="1272" spans="1:43" ht="14.5">
      <c r="A1272" s="117"/>
      <c r="B1272" s="201"/>
      <c r="C1272" s="209"/>
      <c r="D1272" s="210"/>
      <c r="E1272" s="131"/>
      <c r="F1272" s="132"/>
      <c r="G1272" s="131"/>
      <c r="H1272" s="117"/>
      <c r="I1272" s="201"/>
      <c r="J1272" s="201"/>
      <c r="K1272" s="202"/>
      <c r="L1272" s="202"/>
      <c r="M1272" s="202"/>
      <c r="N1272" s="201"/>
      <c r="O1272" s="201"/>
      <c r="P1272" s="202"/>
      <c r="Q1272" s="202"/>
      <c r="R1272" s="207"/>
      <c r="S1272" s="204" t="e">
        <f>_xlfn.LET(
_xlpm.ausLJ,_xlfn.XLOOKUP(MitarbeiterFTE[[#This Row],[Name]]&amp;"|"&amp;MitarbeiterFTE[[#This Row],[Jahr]]&amp;"|"&amp;MitarbeiterFTE[[#This Row],[Monat]],#REF!,#REF!,"not found",0,1),
IF(_xlpm.ausLJ="not found","input missing",_xlpm.ausLJ))</f>
        <v>#REF!</v>
      </c>
      <c r="T1272" s="204" t="e">
        <f>_xlfn.LET(
_xlpm.ausLJ,_xlfn.XLOOKUP(MitarbeiterFTE[[#This Row],[Name]]&amp;"|"&amp;MitarbeiterFTE[[#This Row],[Jahr]]&amp;"|"&amp;MitarbeiterFTE[[#This Row],[Monat]],#REF!,#REF!,"not found",0,1),
IF(_xlpm.ausLJ="not found","input missing",_xlpm.ausLJ))</f>
        <v>#REF!</v>
      </c>
      <c r="U1272" s="205"/>
      <c r="V1272" s="40" t="str" cm="1">
        <f t="array" ref="V12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2" s="15" t="str">
        <f>_xlfn.LET(_xlpm.var,MitarbeiterFTE[[#This Row],[Name]]&amp;"|"&amp;MitarbeiterFTE[[#This Row],[Vorhaben]]&amp;"|"&amp;MitarbeiterFTE[[#This Row],[Monat]]&amp;"|"&amp;MitarbeiterFTE[[#This Row],[Jahr]], IF(_xlpm.var="|||","input missing",_xlpm.var))</f>
        <v>input missing</v>
      </c>
      <c r="AB1272" s="15" t="e">
        <f>_xlfn.LET(
_xlpm.start,DATE(MitarbeiterFTE[[#This Row],[Jahr]],MitarbeiterFTE[[#This Row],[Monat]],1),
_xlpm.end,EOMONTH(_xlpm.start,0),
NETWORKDAYS(_xlpm.start,_xlpm.end))</f>
        <v>#NUM!</v>
      </c>
      <c r="AC1272" s="318" t="e">
        <f>MitarbeiterFTE[[#This Row],[BWD]]-MitarbeiterFTE[[#This Row],[Sum Abwesend]]</f>
        <v>#NUM!</v>
      </c>
      <c r="AD1272" s="318">
        <f>SUMIFS(MitarbeiterFTE[BWD],MitarbeiterFTE[Jahr],MitarbeiterFTE[[#This Row],[Jahr]],MitarbeiterFTE[Name],MitarbeiterFTE[[#This Row],[Name]])</f>
        <v>0</v>
      </c>
      <c r="AE1272" s="318">
        <f>SUMIFS(MitarbeiterFTE[NWD],MitarbeiterFTE[Jahr],MitarbeiterFTE[[#This Row],[Jahr]],MitarbeiterFTE[Name],MitarbeiterFTE[[#This Row],[Name]])</f>
        <v>0</v>
      </c>
      <c r="AF1272" s="15" t="str">
        <f>IF(MitarbeiterFTE[[#This Row],[HS]]="ja",2,IF(MitarbeiterFTE[[#This Row],[Tech]]="ja",1,IF(MitarbeiterFTE[[#This Row],[Sonst]]="ja",0,"input missing")))</f>
        <v>input missing</v>
      </c>
      <c r="AG1272" s="130"/>
      <c r="AH1272" s="117"/>
      <c r="AI1272" s="408"/>
      <c r="AJ1272" s="202"/>
      <c r="AK1272" s="412"/>
      <c r="AL1272" s="15" cm="1">
        <f t="array" ref="AL12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2" s="15" t="str">
        <f>IF(Table6[[#This Row],[FT/WE]]=2,"",Table6[[#This Row],[Name]]&amp;Table6[[#This Row],[Tag]])</f>
        <v/>
      </c>
      <c r="AN1272" s="117"/>
      <c r="AP1272" s="14" t="str">
        <f t="shared" si="40"/>
        <v/>
      </c>
      <c r="AQ1272" s="14" t="str">
        <f t="shared" si="41"/>
        <v/>
      </c>
    </row>
    <row r="1273" spans="1:43" ht="14.5">
      <c r="A1273" s="117"/>
      <c r="B1273" s="201"/>
      <c r="C1273" s="209"/>
      <c r="D1273" s="210"/>
      <c r="E1273" s="131"/>
      <c r="F1273" s="132"/>
      <c r="G1273" s="131"/>
      <c r="H1273" s="117"/>
      <c r="I1273" s="201"/>
      <c r="J1273" s="201"/>
      <c r="K1273" s="202"/>
      <c r="L1273" s="202"/>
      <c r="M1273" s="202"/>
      <c r="N1273" s="201"/>
      <c r="O1273" s="201"/>
      <c r="P1273" s="202"/>
      <c r="Q1273" s="202"/>
      <c r="R1273" s="207"/>
      <c r="S1273" s="204" t="e">
        <f>_xlfn.LET(
_xlpm.ausLJ,_xlfn.XLOOKUP(MitarbeiterFTE[[#This Row],[Name]]&amp;"|"&amp;MitarbeiterFTE[[#This Row],[Jahr]]&amp;"|"&amp;MitarbeiterFTE[[#This Row],[Monat]],#REF!,#REF!,"not found",0,1),
IF(_xlpm.ausLJ="not found","input missing",_xlpm.ausLJ))</f>
        <v>#REF!</v>
      </c>
      <c r="T1273" s="204" t="e">
        <f>_xlfn.LET(
_xlpm.ausLJ,_xlfn.XLOOKUP(MitarbeiterFTE[[#This Row],[Name]]&amp;"|"&amp;MitarbeiterFTE[[#This Row],[Jahr]]&amp;"|"&amp;MitarbeiterFTE[[#This Row],[Monat]],#REF!,#REF!,"not found",0,1),
IF(_xlpm.ausLJ="not found","input missing",_xlpm.ausLJ))</f>
        <v>#REF!</v>
      </c>
      <c r="U1273" s="205"/>
      <c r="V1273" s="40" t="str" cm="1">
        <f t="array" ref="V12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3" s="15" t="str">
        <f>_xlfn.LET(_xlpm.var,MitarbeiterFTE[[#This Row],[Name]]&amp;"|"&amp;MitarbeiterFTE[[#This Row],[Vorhaben]]&amp;"|"&amp;MitarbeiterFTE[[#This Row],[Monat]]&amp;"|"&amp;MitarbeiterFTE[[#This Row],[Jahr]], IF(_xlpm.var="|||","input missing",_xlpm.var))</f>
        <v>input missing</v>
      </c>
      <c r="AB1273" s="15" t="e">
        <f>_xlfn.LET(
_xlpm.start,DATE(MitarbeiterFTE[[#This Row],[Jahr]],MitarbeiterFTE[[#This Row],[Monat]],1),
_xlpm.end,EOMONTH(_xlpm.start,0),
NETWORKDAYS(_xlpm.start,_xlpm.end))</f>
        <v>#NUM!</v>
      </c>
      <c r="AC1273" s="318" t="e">
        <f>MitarbeiterFTE[[#This Row],[BWD]]-MitarbeiterFTE[[#This Row],[Sum Abwesend]]</f>
        <v>#NUM!</v>
      </c>
      <c r="AD1273" s="318">
        <f>SUMIFS(MitarbeiterFTE[BWD],MitarbeiterFTE[Jahr],MitarbeiterFTE[[#This Row],[Jahr]],MitarbeiterFTE[Name],MitarbeiterFTE[[#This Row],[Name]])</f>
        <v>0</v>
      </c>
      <c r="AE1273" s="318">
        <f>SUMIFS(MitarbeiterFTE[NWD],MitarbeiterFTE[Jahr],MitarbeiterFTE[[#This Row],[Jahr]],MitarbeiterFTE[Name],MitarbeiterFTE[[#This Row],[Name]])</f>
        <v>0</v>
      </c>
      <c r="AF1273" s="15" t="str">
        <f>IF(MitarbeiterFTE[[#This Row],[HS]]="ja",2,IF(MitarbeiterFTE[[#This Row],[Tech]]="ja",1,IF(MitarbeiterFTE[[#This Row],[Sonst]]="ja",0,"input missing")))</f>
        <v>input missing</v>
      </c>
      <c r="AG1273" s="130"/>
      <c r="AH1273" s="117"/>
      <c r="AI1273" s="408"/>
      <c r="AJ1273" s="202"/>
      <c r="AK1273" s="412"/>
      <c r="AL1273" s="15" cm="1">
        <f t="array" ref="AL12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3" s="15" t="str">
        <f>IF(Table6[[#This Row],[FT/WE]]=2,"",Table6[[#This Row],[Name]]&amp;Table6[[#This Row],[Tag]])</f>
        <v/>
      </c>
      <c r="AN1273" s="117"/>
      <c r="AP1273" s="14" t="str">
        <f t="shared" si="40"/>
        <v/>
      </c>
      <c r="AQ1273" s="14" t="str">
        <f t="shared" si="41"/>
        <v/>
      </c>
    </row>
    <row r="1274" spans="1:43" ht="14.5">
      <c r="A1274" s="117"/>
      <c r="B1274" s="201"/>
      <c r="C1274" s="209"/>
      <c r="D1274" s="210"/>
      <c r="E1274" s="131"/>
      <c r="F1274" s="132"/>
      <c r="G1274" s="131"/>
      <c r="H1274" s="117"/>
      <c r="I1274" s="201"/>
      <c r="J1274" s="201"/>
      <c r="K1274" s="202"/>
      <c r="L1274" s="202"/>
      <c r="M1274" s="202"/>
      <c r="N1274" s="201"/>
      <c r="O1274" s="201"/>
      <c r="P1274" s="202"/>
      <c r="Q1274" s="202"/>
      <c r="R1274" s="207"/>
      <c r="S1274" s="204" t="e">
        <f>_xlfn.LET(
_xlpm.ausLJ,_xlfn.XLOOKUP(MitarbeiterFTE[[#This Row],[Name]]&amp;"|"&amp;MitarbeiterFTE[[#This Row],[Jahr]]&amp;"|"&amp;MitarbeiterFTE[[#This Row],[Monat]],#REF!,#REF!,"not found",0,1),
IF(_xlpm.ausLJ="not found","input missing",_xlpm.ausLJ))</f>
        <v>#REF!</v>
      </c>
      <c r="T1274" s="204" t="e">
        <f>_xlfn.LET(
_xlpm.ausLJ,_xlfn.XLOOKUP(MitarbeiterFTE[[#This Row],[Name]]&amp;"|"&amp;MitarbeiterFTE[[#This Row],[Jahr]]&amp;"|"&amp;MitarbeiterFTE[[#This Row],[Monat]],#REF!,#REF!,"not found",0,1),
IF(_xlpm.ausLJ="not found","input missing",_xlpm.ausLJ))</f>
        <v>#REF!</v>
      </c>
      <c r="U1274" s="205"/>
      <c r="V1274" s="40" t="str" cm="1">
        <f t="array" ref="V12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4" s="15" t="str">
        <f>_xlfn.LET(_xlpm.var,MitarbeiterFTE[[#This Row],[Name]]&amp;"|"&amp;MitarbeiterFTE[[#This Row],[Vorhaben]]&amp;"|"&amp;MitarbeiterFTE[[#This Row],[Monat]]&amp;"|"&amp;MitarbeiterFTE[[#This Row],[Jahr]], IF(_xlpm.var="|||","input missing",_xlpm.var))</f>
        <v>input missing</v>
      </c>
      <c r="AB1274" s="15" t="e">
        <f>_xlfn.LET(
_xlpm.start,DATE(MitarbeiterFTE[[#This Row],[Jahr]],MitarbeiterFTE[[#This Row],[Monat]],1),
_xlpm.end,EOMONTH(_xlpm.start,0),
NETWORKDAYS(_xlpm.start,_xlpm.end))</f>
        <v>#NUM!</v>
      </c>
      <c r="AC1274" s="318" t="e">
        <f>MitarbeiterFTE[[#This Row],[BWD]]-MitarbeiterFTE[[#This Row],[Sum Abwesend]]</f>
        <v>#NUM!</v>
      </c>
      <c r="AD1274" s="318">
        <f>SUMIFS(MitarbeiterFTE[BWD],MitarbeiterFTE[Jahr],MitarbeiterFTE[[#This Row],[Jahr]],MitarbeiterFTE[Name],MitarbeiterFTE[[#This Row],[Name]])</f>
        <v>0</v>
      </c>
      <c r="AE1274" s="318">
        <f>SUMIFS(MitarbeiterFTE[NWD],MitarbeiterFTE[Jahr],MitarbeiterFTE[[#This Row],[Jahr]],MitarbeiterFTE[Name],MitarbeiterFTE[[#This Row],[Name]])</f>
        <v>0</v>
      </c>
      <c r="AF1274" s="15" t="str">
        <f>IF(MitarbeiterFTE[[#This Row],[HS]]="ja",2,IF(MitarbeiterFTE[[#This Row],[Tech]]="ja",1,IF(MitarbeiterFTE[[#This Row],[Sonst]]="ja",0,"input missing")))</f>
        <v>input missing</v>
      </c>
      <c r="AG1274" s="130"/>
      <c r="AH1274" s="117"/>
      <c r="AI1274" s="408"/>
      <c r="AJ1274" s="202"/>
      <c r="AK1274" s="412"/>
      <c r="AL1274" s="15" cm="1">
        <f t="array" ref="AL12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4" s="15" t="str">
        <f>IF(Table6[[#This Row],[FT/WE]]=2,"",Table6[[#This Row],[Name]]&amp;Table6[[#This Row],[Tag]])</f>
        <v/>
      </c>
      <c r="AN1274" s="117"/>
      <c r="AP1274" s="14" t="str">
        <f t="shared" si="40"/>
        <v/>
      </c>
      <c r="AQ1274" s="14" t="str">
        <f t="shared" si="41"/>
        <v/>
      </c>
    </row>
    <row r="1275" spans="1:43" ht="14.5">
      <c r="A1275" s="117"/>
      <c r="B1275" s="201"/>
      <c r="C1275" s="209"/>
      <c r="D1275" s="210"/>
      <c r="E1275" s="131"/>
      <c r="F1275" s="132"/>
      <c r="G1275" s="131"/>
      <c r="H1275" s="117"/>
      <c r="I1275" s="201"/>
      <c r="J1275" s="201"/>
      <c r="K1275" s="202"/>
      <c r="L1275" s="202"/>
      <c r="M1275" s="202"/>
      <c r="N1275" s="201"/>
      <c r="O1275" s="201"/>
      <c r="P1275" s="202"/>
      <c r="Q1275" s="202"/>
      <c r="R1275" s="207"/>
      <c r="S1275" s="204" t="e">
        <f>_xlfn.LET(
_xlpm.ausLJ,_xlfn.XLOOKUP(MitarbeiterFTE[[#This Row],[Name]]&amp;"|"&amp;MitarbeiterFTE[[#This Row],[Jahr]]&amp;"|"&amp;MitarbeiterFTE[[#This Row],[Monat]],#REF!,#REF!,"not found",0,1),
IF(_xlpm.ausLJ="not found","input missing",_xlpm.ausLJ))</f>
        <v>#REF!</v>
      </c>
      <c r="T1275" s="204" t="e">
        <f>_xlfn.LET(
_xlpm.ausLJ,_xlfn.XLOOKUP(MitarbeiterFTE[[#This Row],[Name]]&amp;"|"&amp;MitarbeiterFTE[[#This Row],[Jahr]]&amp;"|"&amp;MitarbeiterFTE[[#This Row],[Monat]],#REF!,#REF!,"not found",0,1),
IF(_xlpm.ausLJ="not found","input missing",_xlpm.ausLJ))</f>
        <v>#REF!</v>
      </c>
      <c r="U1275" s="205"/>
      <c r="V1275" s="40" t="str" cm="1">
        <f t="array" ref="V12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5" s="15" t="str">
        <f>_xlfn.LET(_xlpm.var,MitarbeiterFTE[[#This Row],[Name]]&amp;"|"&amp;MitarbeiterFTE[[#This Row],[Vorhaben]]&amp;"|"&amp;MitarbeiterFTE[[#This Row],[Monat]]&amp;"|"&amp;MitarbeiterFTE[[#This Row],[Jahr]], IF(_xlpm.var="|||","input missing",_xlpm.var))</f>
        <v>input missing</v>
      </c>
      <c r="AB1275" s="15" t="e">
        <f>_xlfn.LET(
_xlpm.start,DATE(MitarbeiterFTE[[#This Row],[Jahr]],MitarbeiterFTE[[#This Row],[Monat]],1),
_xlpm.end,EOMONTH(_xlpm.start,0),
NETWORKDAYS(_xlpm.start,_xlpm.end))</f>
        <v>#NUM!</v>
      </c>
      <c r="AC1275" s="318" t="e">
        <f>MitarbeiterFTE[[#This Row],[BWD]]-MitarbeiterFTE[[#This Row],[Sum Abwesend]]</f>
        <v>#NUM!</v>
      </c>
      <c r="AD1275" s="318">
        <f>SUMIFS(MitarbeiterFTE[BWD],MitarbeiterFTE[Jahr],MitarbeiterFTE[[#This Row],[Jahr]],MitarbeiterFTE[Name],MitarbeiterFTE[[#This Row],[Name]])</f>
        <v>0</v>
      </c>
      <c r="AE1275" s="318">
        <f>SUMIFS(MitarbeiterFTE[NWD],MitarbeiterFTE[Jahr],MitarbeiterFTE[[#This Row],[Jahr]],MitarbeiterFTE[Name],MitarbeiterFTE[[#This Row],[Name]])</f>
        <v>0</v>
      </c>
      <c r="AF1275" s="15" t="str">
        <f>IF(MitarbeiterFTE[[#This Row],[HS]]="ja",2,IF(MitarbeiterFTE[[#This Row],[Tech]]="ja",1,IF(MitarbeiterFTE[[#This Row],[Sonst]]="ja",0,"input missing")))</f>
        <v>input missing</v>
      </c>
      <c r="AG1275" s="130"/>
      <c r="AH1275" s="117"/>
      <c r="AI1275" s="408"/>
      <c r="AJ1275" s="202"/>
      <c r="AK1275" s="412"/>
      <c r="AL1275" s="15" cm="1">
        <f t="array" ref="AL12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5" s="15" t="str">
        <f>IF(Table6[[#This Row],[FT/WE]]=2,"",Table6[[#This Row],[Name]]&amp;Table6[[#This Row],[Tag]])</f>
        <v/>
      </c>
      <c r="AN1275" s="117"/>
      <c r="AP1275" s="14" t="str">
        <f t="shared" si="40"/>
        <v/>
      </c>
      <c r="AQ1275" s="14" t="str">
        <f t="shared" si="41"/>
        <v/>
      </c>
    </row>
    <row r="1276" spans="1:43" ht="14.5">
      <c r="A1276" s="117"/>
      <c r="B1276" s="201"/>
      <c r="C1276" s="209"/>
      <c r="D1276" s="210"/>
      <c r="E1276" s="131"/>
      <c r="F1276" s="132"/>
      <c r="G1276" s="131"/>
      <c r="H1276" s="117"/>
      <c r="I1276" s="201"/>
      <c r="J1276" s="201"/>
      <c r="K1276" s="202"/>
      <c r="L1276" s="202"/>
      <c r="M1276" s="202"/>
      <c r="N1276" s="201"/>
      <c r="O1276" s="201"/>
      <c r="P1276" s="202"/>
      <c r="Q1276" s="202"/>
      <c r="R1276" s="207"/>
      <c r="S1276" s="204" t="e">
        <f>_xlfn.LET(
_xlpm.ausLJ,_xlfn.XLOOKUP(MitarbeiterFTE[[#This Row],[Name]]&amp;"|"&amp;MitarbeiterFTE[[#This Row],[Jahr]]&amp;"|"&amp;MitarbeiterFTE[[#This Row],[Monat]],#REF!,#REF!,"not found",0,1),
IF(_xlpm.ausLJ="not found","input missing",_xlpm.ausLJ))</f>
        <v>#REF!</v>
      </c>
      <c r="T1276" s="204" t="e">
        <f>_xlfn.LET(
_xlpm.ausLJ,_xlfn.XLOOKUP(MitarbeiterFTE[[#This Row],[Name]]&amp;"|"&amp;MitarbeiterFTE[[#This Row],[Jahr]]&amp;"|"&amp;MitarbeiterFTE[[#This Row],[Monat]],#REF!,#REF!,"not found",0,1),
IF(_xlpm.ausLJ="not found","input missing",_xlpm.ausLJ))</f>
        <v>#REF!</v>
      </c>
      <c r="U1276" s="205"/>
      <c r="V1276" s="40" t="str" cm="1">
        <f t="array" ref="V12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6" s="15" t="str">
        <f>_xlfn.LET(_xlpm.var,MitarbeiterFTE[[#This Row],[Name]]&amp;"|"&amp;MitarbeiterFTE[[#This Row],[Vorhaben]]&amp;"|"&amp;MitarbeiterFTE[[#This Row],[Monat]]&amp;"|"&amp;MitarbeiterFTE[[#This Row],[Jahr]], IF(_xlpm.var="|||","input missing",_xlpm.var))</f>
        <v>input missing</v>
      </c>
      <c r="AB1276" s="15" t="e">
        <f>_xlfn.LET(
_xlpm.start,DATE(MitarbeiterFTE[[#This Row],[Jahr]],MitarbeiterFTE[[#This Row],[Monat]],1),
_xlpm.end,EOMONTH(_xlpm.start,0),
NETWORKDAYS(_xlpm.start,_xlpm.end))</f>
        <v>#NUM!</v>
      </c>
      <c r="AC1276" s="318" t="e">
        <f>MitarbeiterFTE[[#This Row],[BWD]]-MitarbeiterFTE[[#This Row],[Sum Abwesend]]</f>
        <v>#NUM!</v>
      </c>
      <c r="AD1276" s="318">
        <f>SUMIFS(MitarbeiterFTE[BWD],MitarbeiterFTE[Jahr],MitarbeiterFTE[[#This Row],[Jahr]],MitarbeiterFTE[Name],MitarbeiterFTE[[#This Row],[Name]])</f>
        <v>0</v>
      </c>
      <c r="AE1276" s="318">
        <f>SUMIFS(MitarbeiterFTE[NWD],MitarbeiterFTE[Jahr],MitarbeiterFTE[[#This Row],[Jahr]],MitarbeiterFTE[Name],MitarbeiterFTE[[#This Row],[Name]])</f>
        <v>0</v>
      </c>
      <c r="AF1276" s="15" t="str">
        <f>IF(MitarbeiterFTE[[#This Row],[HS]]="ja",2,IF(MitarbeiterFTE[[#This Row],[Tech]]="ja",1,IF(MitarbeiterFTE[[#This Row],[Sonst]]="ja",0,"input missing")))</f>
        <v>input missing</v>
      </c>
      <c r="AG1276" s="130"/>
      <c r="AH1276" s="117"/>
      <c r="AI1276" s="408"/>
      <c r="AJ1276" s="202"/>
      <c r="AK1276" s="412"/>
      <c r="AL1276" s="15" cm="1">
        <f t="array" ref="AL12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6" s="15" t="str">
        <f>IF(Table6[[#This Row],[FT/WE]]=2,"",Table6[[#This Row],[Name]]&amp;Table6[[#This Row],[Tag]])</f>
        <v/>
      </c>
      <c r="AN1276" s="117"/>
      <c r="AP1276" s="14" t="str">
        <f t="shared" si="40"/>
        <v/>
      </c>
      <c r="AQ1276" s="14" t="str">
        <f t="shared" si="41"/>
        <v/>
      </c>
    </row>
    <row r="1277" spans="1:43" ht="14.5">
      <c r="A1277" s="117"/>
      <c r="B1277" s="201"/>
      <c r="C1277" s="209"/>
      <c r="D1277" s="210"/>
      <c r="E1277" s="131"/>
      <c r="F1277" s="132"/>
      <c r="G1277" s="131"/>
      <c r="H1277" s="117"/>
      <c r="I1277" s="201"/>
      <c r="J1277" s="201"/>
      <c r="K1277" s="202"/>
      <c r="L1277" s="202"/>
      <c r="M1277" s="202"/>
      <c r="N1277" s="201"/>
      <c r="O1277" s="201"/>
      <c r="P1277" s="202"/>
      <c r="Q1277" s="202"/>
      <c r="R1277" s="207"/>
      <c r="S1277" s="204" t="e">
        <f>_xlfn.LET(
_xlpm.ausLJ,_xlfn.XLOOKUP(MitarbeiterFTE[[#This Row],[Name]]&amp;"|"&amp;MitarbeiterFTE[[#This Row],[Jahr]]&amp;"|"&amp;MitarbeiterFTE[[#This Row],[Monat]],#REF!,#REF!,"not found",0,1),
IF(_xlpm.ausLJ="not found","input missing",_xlpm.ausLJ))</f>
        <v>#REF!</v>
      </c>
      <c r="T1277" s="204" t="e">
        <f>_xlfn.LET(
_xlpm.ausLJ,_xlfn.XLOOKUP(MitarbeiterFTE[[#This Row],[Name]]&amp;"|"&amp;MitarbeiterFTE[[#This Row],[Jahr]]&amp;"|"&amp;MitarbeiterFTE[[#This Row],[Monat]],#REF!,#REF!,"not found",0,1),
IF(_xlpm.ausLJ="not found","input missing",_xlpm.ausLJ))</f>
        <v>#REF!</v>
      </c>
      <c r="U1277" s="205"/>
      <c r="V1277" s="40" t="str" cm="1">
        <f t="array" ref="V12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7" s="15" t="str">
        <f>_xlfn.LET(_xlpm.var,MitarbeiterFTE[[#This Row],[Name]]&amp;"|"&amp;MitarbeiterFTE[[#This Row],[Vorhaben]]&amp;"|"&amp;MitarbeiterFTE[[#This Row],[Monat]]&amp;"|"&amp;MitarbeiterFTE[[#This Row],[Jahr]], IF(_xlpm.var="|||","input missing",_xlpm.var))</f>
        <v>input missing</v>
      </c>
      <c r="AB1277" s="15" t="e">
        <f>_xlfn.LET(
_xlpm.start,DATE(MitarbeiterFTE[[#This Row],[Jahr]],MitarbeiterFTE[[#This Row],[Monat]],1),
_xlpm.end,EOMONTH(_xlpm.start,0),
NETWORKDAYS(_xlpm.start,_xlpm.end))</f>
        <v>#NUM!</v>
      </c>
      <c r="AC1277" s="318" t="e">
        <f>MitarbeiterFTE[[#This Row],[BWD]]-MitarbeiterFTE[[#This Row],[Sum Abwesend]]</f>
        <v>#NUM!</v>
      </c>
      <c r="AD1277" s="318">
        <f>SUMIFS(MitarbeiterFTE[BWD],MitarbeiterFTE[Jahr],MitarbeiterFTE[[#This Row],[Jahr]],MitarbeiterFTE[Name],MitarbeiterFTE[[#This Row],[Name]])</f>
        <v>0</v>
      </c>
      <c r="AE1277" s="318">
        <f>SUMIFS(MitarbeiterFTE[NWD],MitarbeiterFTE[Jahr],MitarbeiterFTE[[#This Row],[Jahr]],MitarbeiterFTE[Name],MitarbeiterFTE[[#This Row],[Name]])</f>
        <v>0</v>
      </c>
      <c r="AF1277" s="15" t="str">
        <f>IF(MitarbeiterFTE[[#This Row],[HS]]="ja",2,IF(MitarbeiterFTE[[#This Row],[Tech]]="ja",1,IF(MitarbeiterFTE[[#This Row],[Sonst]]="ja",0,"input missing")))</f>
        <v>input missing</v>
      </c>
      <c r="AG1277" s="130"/>
      <c r="AH1277" s="117"/>
      <c r="AI1277" s="408"/>
      <c r="AJ1277" s="202"/>
      <c r="AK1277" s="412"/>
      <c r="AL1277" s="15" cm="1">
        <f t="array" ref="AL12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7" s="15" t="str">
        <f>IF(Table6[[#This Row],[FT/WE]]=2,"",Table6[[#This Row],[Name]]&amp;Table6[[#This Row],[Tag]])</f>
        <v/>
      </c>
      <c r="AN1277" s="117"/>
      <c r="AP1277" s="14" t="str">
        <f t="shared" si="40"/>
        <v/>
      </c>
      <c r="AQ1277" s="14" t="str">
        <f t="shared" si="41"/>
        <v/>
      </c>
    </row>
    <row r="1278" spans="1:43" ht="14.5">
      <c r="A1278" s="117"/>
      <c r="B1278" s="201"/>
      <c r="C1278" s="209"/>
      <c r="D1278" s="210"/>
      <c r="E1278" s="131"/>
      <c r="F1278" s="132"/>
      <c r="G1278" s="131"/>
      <c r="H1278" s="117"/>
      <c r="I1278" s="201"/>
      <c r="J1278" s="201"/>
      <c r="K1278" s="202"/>
      <c r="L1278" s="202"/>
      <c r="M1278" s="202"/>
      <c r="N1278" s="201"/>
      <c r="O1278" s="201"/>
      <c r="P1278" s="202"/>
      <c r="Q1278" s="202"/>
      <c r="R1278" s="207"/>
      <c r="S1278" s="204" t="e">
        <f>_xlfn.LET(
_xlpm.ausLJ,_xlfn.XLOOKUP(MitarbeiterFTE[[#This Row],[Name]]&amp;"|"&amp;MitarbeiterFTE[[#This Row],[Jahr]]&amp;"|"&amp;MitarbeiterFTE[[#This Row],[Monat]],#REF!,#REF!,"not found",0,1),
IF(_xlpm.ausLJ="not found","input missing",_xlpm.ausLJ))</f>
        <v>#REF!</v>
      </c>
      <c r="T1278" s="204" t="e">
        <f>_xlfn.LET(
_xlpm.ausLJ,_xlfn.XLOOKUP(MitarbeiterFTE[[#This Row],[Name]]&amp;"|"&amp;MitarbeiterFTE[[#This Row],[Jahr]]&amp;"|"&amp;MitarbeiterFTE[[#This Row],[Monat]],#REF!,#REF!,"not found",0,1),
IF(_xlpm.ausLJ="not found","input missing",_xlpm.ausLJ))</f>
        <v>#REF!</v>
      </c>
      <c r="U1278" s="205"/>
      <c r="V1278" s="40" t="str" cm="1">
        <f t="array" ref="V12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8" s="15" t="str">
        <f>_xlfn.LET(_xlpm.var,MitarbeiterFTE[[#This Row],[Name]]&amp;"|"&amp;MitarbeiterFTE[[#This Row],[Vorhaben]]&amp;"|"&amp;MitarbeiterFTE[[#This Row],[Monat]]&amp;"|"&amp;MitarbeiterFTE[[#This Row],[Jahr]], IF(_xlpm.var="|||","input missing",_xlpm.var))</f>
        <v>input missing</v>
      </c>
      <c r="AB1278" s="15" t="e">
        <f>_xlfn.LET(
_xlpm.start,DATE(MitarbeiterFTE[[#This Row],[Jahr]],MitarbeiterFTE[[#This Row],[Monat]],1),
_xlpm.end,EOMONTH(_xlpm.start,0),
NETWORKDAYS(_xlpm.start,_xlpm.end))</f>
        <v>#NUM!</v>
      </c>
      <c r="AC1278" s="318" t="e">
        <f>MitarbeiterFTE[[#This Row],[BWD]]-MitarbeiterFTE[[#This Row],[Sum Abwesend]]</f>
        <v>#NUM!</v>
      </c>
      <c r="AD1278" s="318">
        <f>SUMIFS(MitarbeiterFTE[BWD],MitarbeiterFTE[Jahr],MitarbeiterFTE[[#This Row],[Jahr]],MitarbeiterFTE[Name],MitarbeiterFTE[[#This Row],[Name]])</f>
        <v>0</v>
      </c>
      <c r="AE1278" s="318">
        <f>SUMIFS(MitarbeiterFTE[NWD],MitarbeiterFTE[Jahr],MitarbeiterFTE[[#This Row],[Jahr]],MitarbeiterFTE[Name],MitarbeiterFTE[[#This Row],[Name]])</f>
        <v>0</v>
      </c>
      <c r="AF1278" s="15" t="str">
        <f>IF(MitarbeiterFTE[[#This Row],[HS]]="ja",2,IF(MitarbeiterFTE[[#This Row],[Tech]]="ja",1,IF(MitarbeiterFTE[[#This Row],[Sonst]]="ja",0,"input missing")))</f>
        <v>input missing</v>
      </c>
      <c r="AG1278" s="130"/>
      <c r="AH1278" s="117"/>
      <c r="AI1278" s="408"/>
      <c r="AJ1278" s="202"/>
      <c r="AK1278" s="412"/>
      <c r="AL1278" s="15" cm="1">
        <f t="array" ref="AL12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8" s="15" t="str">
        <f>IF(Table6[[#This Row],[FT/WE]]=2,"",Table6[[#This Row],[Name]]&amp;Table6[[#This Row],[Tag]])</f>
        <v/>
      </c>
      <c r="AN1278" s="117"/>
      <c r="AP1278" s="14" t="str">
        <f t="shared" si="40"/>
        <v/>
      </c>
      <c r="AQ1278" s="14" t="str">
        <f t="shared" si="41"/>
        <v/>
      </c>
    </row>
    <row r="1279" spans="1:43" ht="14.5">
      <c r="A1279" s="117"/>
      <c r="B1279" s="201"/>
      <c r="C1279" s="209"/>
      <c r="D1279" s="210"/>
      <c r="E1279" s="131"/>
      <c r="F1279" s="132"/>
      <c r="G1279" s="131"/>
      <c r="H1279" s="117"/>
      <c r="I1279" s="201"/>
      <c r="J1279" s="201"/>
      <c r="K1279" s="202"/>
      <c r="L1279" s="202"/>
      <c r="M1279" s="202"/>
      <c r="N1279" s="201"/>
      <c r="O1279" s="201"/>
      <c r="P1279" s="202"/>
      <c r="Q1279" s="202"/>
      <c r="R1279" s="207"/>
      <c r="S1279" s="204" t="e">
        <f>_xlfn.LET(
_xlpm.ausLJ,_xlfn.XLOOKUP(MitarbeiterFTE[[#This Row],[Name]]&amp;"|"&amp;MitarbeiterFTE[[#This Row],[Jahr]]&amp;"|"&amp;MitarbeiterFTE[[#This Row],[Monat]],#REF!,#REF!,"not found",0,1),
IF(_xlpm.ausLJ="not found","input missing",_xlpm.ausLJ))</f>
        <v>#REF!</v>
      </c>
      <c r="T1279" s="204" t="e">
        <f>_xlfn.LET(
_xlpm.ausLJ,_xlfn.XLOOKUP(MitarbeiterFTE[[#This Row],[Name]]&amp;"|"&amp;MitarbeiterFTE[[#This Row],[Jahr]]&amp;"|"&amp;MitarbeiterFTE[[#This Row],[Monat]],#REF!,#REF!,"not found",0,1),
IF(_xlpm.ausLJ="not found","input missing",_xlpm.ausLJ))</f>
        <v>#REF!</v>
      </c>
      <c r="U1279" s="205"/>
      <c r="V1279" s="40" t="str" cm="1">
        <f t="array" ref="V12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79" s="15" t="str">
        <f>_xlfn.LET(_xlpm.var,MitarbeiterFTE[[#This Row],[Name]]&amp;"|"&amp;MitarbeiterFTE[[#This Row],[Vorhaben]]&amp;"|"&amp;MitarbeiterFTE[[#This Row],[Monat]]&amp;"|"&amp;MitarbeiterFTE[[#This Row],[Jahr]], IF(_xlpm.var="|||","input missing",_xlpm.var))</f>
        <v>input missing</v>
      </c>
      <c r="AB1279" s="15" t="e">
        <f>_xlfn.LET(
_xlpm.start,DATE(MitarbeiterFTE[[#This Row],[Jahr]],MitarbeiterFTE[[#This Row],[Monat]],1),
_xlpm.end,EOMONTH(_xlpm.start,0),
NETWORKDAYS(_xlpm.start,_xlpm.end))</f>
        <v>#NUM!</v>
      </c>
      <c r="AC1279" s="318" t="e">
        <f>MitarbeiterFTE[[#This Row],[BWD]]-MitarbeiterFTE[[#This Row],[Sum Abwesend]]</f>
        <v>#NUM!</v>
      </c>
      <c r="AD1279" s="318">
        <f>SUMIFS(MitarbeiterFTE[BWD],MitarbeiterFTE[Jahr],MitarbeiterFTE[[#This Row],[Jahr]],MitarbeiterFTE[Name],MitarbeiterFTE[[#This Row],[Name]])</f>
        <v>0</v>
      </c>
      <c r="AE1279" s="318">
        <f>SUMIFS(MitarbeiterFTE[NWD],MitarbeiterFTE[Jahr],MitarbeiterFTE[[#This Row],[Jahr]],MitarbeiterFTE[Name],MitarbeiterFTE[[#This Row],[Name]])</f>
        <v>0</v>
      </c>
      <c r="AF1279" s="15" t="str">
        <f>IF(MitarbeiterFTE[[#This Row],[HS]]="ja",2,IF(MitarbeiterFTE[[#This Row],[Tech]]="ja",1,IF(MitarbeiterFTE[[#This Row],[Sonst]]="ja",0,"input missing")))</f>
        <v>input missing</v>
      </c>
      <c r="AG1279" s="130"/>
      <c r="AH1279" s="117"/>
      <c r="AI1279" s="408"/>
      <c r="AJ1279" s="202"/>
      <c r="AK1279" s="412"/>
      <c r="AL1279" s="15" cm="1">
        <f t="array" ref="AL12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79" s="15" t="str">
        <f>IF(Table6[[#This Row],[FT/WE]]=2,"",Table6[[#This Row],[Name]]&amp;Table6[[#This Row],[Tag]])</f>
        <v/>
      </c>
      <c r="AN1279" s="117"/>
      <c r="AP1279" s="14" t="str">
        <f t="shared" si="40"/>
        <v/>
      </c>
      <c r="AQ1279" s="14" t="str">
        <f t="shared" si="41"/>
        <v/>
      </c>
    </row>
    <row r="1280" spans="1:43" ht="14.5">
      <c r="A1280" s="117"/>
      <c r="B1280" s="201"/>
      <c r="C1280" s="209"/>
      <c r="D1280" s="210"/>
      <c r="E1280" s="131"/>
      <c r="F1280" s="132"/>
      <c r="G1280" s="131"/>
      <c r="H1280" s="117"/>
      <c r="I1280" s="201"/>
      <c r="J1280" s="201"/>
      <c r="K1280" s="202"/>
      <c r="L1280" s="202"/>
      <c r="M1280" s="202"/>
      <c r="N1280" s="201"/>
      <c r="O1280" s="201"/>
      <c r="P1280" s="202"/>
      <c r="Q1280" s="202"/>
      <c r="R1280" s="207"/>
      <c r="S1280" s="204" t="e">
        <f>_xlfn.LET(
_xlpm.ausLJ,_xlfn.XLOOKUP(MitarbeiterFTE[[#This Row],[Name]]&amp;"|"&amp;MitarbeiterFTE[[#This Row],[Jahr]]&amp;"|"&amp;MitarbeiterFTE[[#This Row],[Monat]],#REF!,#REF!,"not found",0,1),
IF(_xlpm.ausLJ="not found","input missing",_xlpm.ausLJ))</f>
        <v>#REF!</v>
      </c>
      <c r="T1280" s="204" t="e">
        <f>_xlfn.LET(
_xlpm.ausLJ,_xlfn.XLOOKUP(MitarbeiterFTE[[#This Row],[Name]]&amp;"|"&amp;MitarbeiterFTE[[#This Row],[Jahr]]&amp;"|"&amp;MitarbeiterFTE[[#This Row],[Monat]],#REF!,#REF!,"not found",0,1),
IF(_xlpm.ausLJ="not found","input missing",_xlpm.ausLJ))</f>
        <v>#REF!</v>
      </c>
      <c r="U1280" s="205"/>
      <c r="V1280" s="40" t="str" cm="1">
        <f t="array" ref="V12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0" s="15" t="str">
        <f>_xlfn.LET(_xlpm.var,MitarbeiterFTE[[#This Row],[Name]]&amp;"|"&amp;MitarbeiterFTE[[#This Row],[Vorhaben]]&amp;"|"&amp;MitarbeiterFTE[[#This Row],[Monat]]&amp;"|"&amp;MitarbeiterFTE[[#This Row],[Jahr]], IF(_xlpm.var="|||","input missing",_xlpm.var))</f>
        <v>input missing</v>
      </c>
      <c r="AB1280" s="15" t="e">
        <f>_xlfn.LET(
_xlpm.start,DATE(MitarbeiterFTE[[#This Row],[Jahr]],MitarbeiterFTE[[#This Row],[Monat]],1),
_xlpm.end,EOMONTH(_xlpm.start,0),
NETWORKDAYS(_xlpm.start,_xlpm.end))</f>
        <v>#NUM!</v>
      </c>
      <c r="AC1280" s="318" t="e">
        <f>MitarbeiterFTE[[#This Row],[BWD]]-MitarbeiterFTE[[#This Row],[Sum Abwesend]]</f>
        <v>#NUM!</v>
      </c>
      <c r="AD1280" s="318">
        <f>SUMIFS(MitarbeiterFTE[BWD],MitarbeiterFTE[Jahr],MitarbeiterFTE[[#This Row],[Jahr]],MitarbeiterFTE[Name],MitarbeiterFTE[[#This Row],[Name]])</f>
        <v>0</v>
      </c>
      <c r="AE1280" s="318">
        <f>SUMIFS(MitarbeiterFTE[NWD],MitarbeiterFTE[Jahr],MitarbeiterFTE[[#This Row],[Jahr]],MitarbeiterFTE[Name],MitarbeiterFTE[[#This Row],[Name]])</f>
        <v>0</v>
      </c>
      <c r="AF1280" s="15" t="str">
        <f>IF(MitarbeiterFTE[[#This Row],[HS]]="ja",2,IF(MitarbeiterFTE[[#This Row],[Tech]]="ja",1,IF(MitarbeiterFTE[[#This Row],[Sonst]]="ja",0,"input missing")))</f>
        <v>input missing</v>
      </c>
      <c r="AG1280" s="130"/>
      <c r="AH1280" s="117"/>
      <c r="AI1280" s="408"/>
      <c r="AJ1280" s="202"/>
      <c r="AK1280" s="412"/>
      <c r="AL1280" s="15" cm="1">
        <f t="array" ref="AL12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0" s="15" t="str">
        <f>IF(Table6[[#This Row],[FT/WE]]=2,"",Table6[[#This Row],[Name]]&amp;Table6[[#This Row],[Tag]])</f>
        <v/>
      </c>
      <c r="AN1280" s="117"/>
      <c r="AP1280" s="14" t="str">
        <f t="shared" si="40"/>
        <v/>
      </c>
      <c r="AQ1280" s="14" t="str">
        <f t="shared" si="41"/>
        <v/>
      </c>
    </row>
    <row r="1281" spans="1:43" ht="14.5">
      <c r="A1281" s="117"/>
      <c r="B1281" s="201"/>
      <c r="C1281" s="209"/>
      <c r="D1281" s="210"/>
      <c r="E1281" s="131"/>
      <c r="F1281" s="132"/>
      <c r="G1281" s="131"/>
      <c r="H1281" s="117"/>
      <c r="I1281" s="201"/>
      <c r="J1281" s="201"/>
      <c r="K1281" s="202"/>
      <c r="L1281" s="202"/>
      <c r="M1281" s="202"/>
      <c r="N1281" s="201"/>
      <c r="O1281" s="201"/>
      <c r="P1281" s="202"/>
      <c r="Q1281" s="202"/>
      <c r="R1281" s="207"/>
      <c r="S1281" s="204" t="e">
        <f>_xlfn.LET(
_xlpm.ausLJ,_xlfn.XLOOKUP(MitarbeiterFTE[[#This Row],[Name]]&amp;"|"&amp;MitarbeiterFTE[[#This Row],[Jahr]]&amp;"|"&amp;MitarbeiterFTE[[#This Row],[Monat]],#REF!,#REF!,"not found",0,1),
IF(_xlpm.ausLJ="not found","input missing",_xlpm.ausLJ))</f>
        <v>#REF!</v>
      </c>
      <c r="T1281" s="204" t="e">
        <f>_xlfn.LET(
_xlpm.ausLJ,_xlfn.XLOOKUP(MitarbeiterFTE[[#This Row],[Name]]&amp;"|"&amp;MitarbeiterFTE[[#This Row],[Jahr]]&amp;"|"&amp;MitarbeiterFTE[[#This Row],[Monat]],#REF!,#REF!,"not found",0,1),
IF(_xlpm.ausLJ="not found","input missing",_xlpm.ausLJ))</f>
        <v>#REF!</v>
      </c>
      <c r="U1281" s="205"/>
      <c r="V1281" s="40" t="str" cm="1">
        <f t="array" ref="V12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1" s="15" t="str">
        <f>_xlfn.LET(_xlpm.var,MitarbeiterFTE[[#This Row],[Name]]&amp;"|"&amp;MitarbeiterFTE[[#This Row],[Vorhaben]]&amp;"|"&amp;MitarbeiterFTE[[#This Row],[Monat]]&amp;"|"&amp;MitarbeiterFTE[[#This Row],[Jahr]], IF(_xlpm.var="|||","input missing",_xlpm.var))</f>
        <v>input missing</v>
      </c>
      <c r="AB1281" s="15" t="e">
        <f>_xlfn.LET(
_xlpm.start,DATE(MitarbeiterFTE[[#This Row],[Jahr]],MitarbeiterFTE[[#This Row],[Monat]],1),
_xlpm.end,EOMONTH(_xlpm.start,0),
NETWORKDAYS(_xlpm.start,_xlpm.end))</f>
        <v>#NUM!</v>
      </c>
      <c r="AC1281" s="318" t="e">
        <f>MitarbeiterFTE[[#This Row],[BWD]]-MitarbeiterFTE[[#This Row],[Sum Abwesend]]</f>
        <v>#NUM!</v>
      </c>
      <c r="AD1281" s="318">
        <f>SUMIFS(MitarbeiterFTE[BWD],MitarbeiterFTE[Jahr],MitarbeiterFTE[[#This Row],[Jahr]],MitarbeiterFTE[Name],MitarbeiterFTE[[#This Row],[Name]])</f>
        <v>0</v>
      </c>
      <c r="AE1281" s="318">
        <f>SUMIFS(MitarbeiterFTE[NWD],MitarbeiterFTE[Jahr],MitarbeiterFTE[[#This Row],[Jahr]],MitarbeiterFTE[Name],MitarbeiterFTE[[#This Row],[Name]])</f>
        <v>0</v>
      </c>
      <c r="AF1281" s="15" t="str">
        <f>IF(MitarbeiterFTE[[#This Row],[HS]]="ja",2,IF(MitarbeiterFTE[[#This Row],[Tech]]="ja",1,IF(MitarbeiterFTE[[#This Row],[Sonst]]="ja",0,"input missing")))</f>
        <v>input missing</v>
      </c>
      <c r="AG1281" s="130"/>
      <c r="AH1281" s="117"/>
      <c r="AI1281" s="408"/>
      <c r="AJ1281" s="202"/>
      <c r="AK1281" s="412"/>
      <c r="AL1281" s="15" cm="1">
        <f t="array" ref="AL12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1" s="15" t="str">
        <f>IF(Table6[[#This Row],[FT/WE]]=2,"",Table6[[#This Row],[Name]]&amp;Table6[[#This Row],[Tag]])</f>
        <v/>
      </c>
      <c r="AN1281" s="117"/>
      <c r="AP1281" s="14" t="str">
        <f t="shared" si="40"/>
        <v/>
      </c>
      <c r="AQ1281" s="14" t="str">
        <f t="shared" si="41"/>
        <v/>
      </c>
    </row>
    <row r="1282" spans="1:43" ht="14.5">
      <c r="A1282" s="117"/>
      <c r="B1282" s="201"/>
      <c r="C1282" s="209"/>
      <c r="D1282" s="210"/>
      <c r="E1282" s="131"/>
      <c r="F1282" s="132"/>
      <c r="G1282" s="131"/>
      <c r="H1282" s="117"/>
      <c r="I1282" s="201"/>
      <c r="J1282" s="201"/>
      <c r="K1282" s="202"/>
      <c r="L1282" s="202"/>
      <c r="M1282" s="202"/>
      <c r="N1282" s="201"/>
      <c r="O1282" s="201"/>
      <c r="P1282" s="202"/>
      <c r="Q1282" s="202"/>
      <c r="R1282" s="207"/>
      <c r="S1282" s="204" t="e">
        <f>_xlfn.LET(
_xlpm.ausLJ,_xlfn.XLOOKUP(MitarbeiterFTE[[#This Row],[Name]]&amp;"|"&amp;MitarbeiterFTE[[#This Row],[Jahr]]&amp;"|"&amp;MitarbeiterFTE[[#This Row],[Monat]],#REF!,#REF!,"not found",0,1),
IF(_xlpm.ausLJ="not found","input missing",_xlpm.ausLJ))</f>
        <v>#REF!</v>
      </c>
      <c r="T1282" s="204" t="e">
        <f>_xlfn.LET(
_xlpm.ausLJ,_xlfn.XLOOKUP(MitarbeiterFTE[[#This Row],[Name]]&amp;"|"&amp;MitarbeiterFTE[[#This Row],[Jahr]]&amp;"|"&amp;MitarbeiterFTE[[#This Row],[Monat]],#REF!,#REF!,"not found",0,1),
IF(_xlpm.ausLJ="not found","input missing",_xlpm.ausLJ))</f>
        <v>#REF!</v>
      </c>
      <c r="U1282" s="205"/>
      <c r="V1282" s="40" t="str" cm="1">
        <f t="array" ref="V12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2" s="15" t="str">
        <f>_xlfn.LET(_xlpm.var,MitarbeiterFTE[[#This Row],[Name]]&amp;"|"&amp;MitarbeiterFTE[[#This Row],[Vorhaben]]&amp;"|"&amp;MitarbeiterFTE[[#This Row],[Monat]]&amp;"|"&amp;MitarbeiterFTE[[#This Row],[Jahr]], IF(_xlpm.var="|||","input missing",_xlpm.var))</f>
        <v>input missing</v>
      </c>
      <c r="AB1282" s="15" t="e">
        <f>_xlfn.LET(
_xlpm.start,DATE(MitarbeiterFTE[[#This Row],[Jahr]],MitarbeiterFTE[[#This Row],[Monat]],1),
_xlpm.end,EOMONTH(_xlpm.start,0),
NETWORKDAYS(_xlpm.start,_xlpm.end))</f>
        <v>#NUM!</v>
      </c>
      <c r="AC1282" s="318" t="e">
        <f>MitarbeiterFTE[[#This Row],[BWD]]-MitarbeiterFTE[[#This Row],[Sum Abwesend]]</f>
        <v>#NUM!</v>
      </c>
      <c r="AD1282" s="318">
        <f>SUMIFS(MitarbeiterFTE[BWD],MitarbeiterFTE[Jahr],MitarbeiterFTE[[#This Row],[Jahr]],MitarbeiterFTE[Name],MitarbeiterFTE[[#This Row],[Name]])</f>
        <v>0</v>
      </c>
      <c r="AE1282" s="318">
        <f>SUMIFS(MitarbeiterFTE[NWD],MitarbeiterFTE[Jahr],MitarbeiterFTE[[#This Row],[Jahr]],MitarbeiterFTE[Name],MitarbeiterFTE[[#This Row],[Name]])</f>
        <v>0</v>
      </c>
      <c r="AF1282" s="15" t="str">
        <f>IF(MitarbeiterFTE[[#This Row],[HS]]="ja",2,IF(MitarbeiterFTE[[#This Row],[Tech]]="ja",1,IF(MitarbeiterFTE[[#This Row],[Sonst]]="ja",0,"input missing")))</f>
        <v>input missing</v>
      </c>
      <c r="AG1282" s="130"/>
      <c r="AH1282" s="117"/>
      <c r="AI1282" s="408"/>
      <c r="AJ1282" s="202"/>
      <c r="AK1282" s="412"/>
      <c r="AL1282" s="15" cm="1">
        <f t="array" ref="AL12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2" s="15" t="str">
        <f>IF(Table6[[#This Row],[FT/WE]]=2,"",Table6[[#This Row],[Name]]&amp;Table6[[#This Row],[Tag]])</f>
        <v/>
      </c>
      <c r="AN1282" s="117"/>
      <c r="AP1282" s="14" t="str">
        <f t="shared" si="40"/>
        <v/>
      </c>
      <c r="AQ1282" s="14" t="str">
        <f t="shared" si="41"/>
        <v/>
      </c>
    </row>
    <row r="1283" spans="1:43" ht="14.5">
      <c r="A1283" s="117"/>
      <c r="B1283" s="201"/>
      <c r="C1283" s="209"/>
      <c r="D1283" s="210"/>
      <c r="E1283" s="131"/>
      <c r="F1283" s="132"/>
      <c r="G1283" s="131"/>
      <c r="H1283" s="117"/>
      <c r="I1283" s="201"/>
      <c r="J1283" s="201"/>
      <c r="K1283" s="202"/>
      <c r="L1283" s="202"/>
      <c r="M1283" s="202"/>
      <c r="N1283" s="201"/>
      <c r="O1283" s="201"/>
      <c r="P1283" s="202"/>
      <c r="Q1283" s="202"/>
      <c r="R1283" s="207"/>
      <c r="S1283" s="204" t="e">
        <f>_xlfn.LET(
_xlpm.ausLJ,_xlfn.XLOOKUP(MitarbeiterFTE[[#This Row],[Name]]&amp;"|"&amp;MitarbeiterFTE[[#This Row],[Jahr]]&amp;"|"&amp;MitarbeiterFTE[[#This Row],[Monat]],#REF!,#REF!,"not found",0,1),
IF(_xlpm.ausLJ="not found","input missing",_xlpm.ausLJ))</f>
        <v>#REF!</v>
      </c>
      <c r="T1283" s="204" t="e">
        <f>_xlfn.LET(
_xlpm.ausLJ,_xlfn.XLOOKUP(MitarbeiterFTE[[#This Row],[Name]]&amp;"|"&amp;MitarbeiterFTE[[#This Row],[Jahr]]&amp;"|"&amp;MitarbeiterFTE[[#This Row],[Monat]],#REF!,#REF!,"not found",0,1),
IF(_xlpm.ausLJ="not found","input missing",_xlpm.ausLJ))</f>
        <v>#REF!</v>
      </c>
      <c r="U1283" s="205"/>
      <c r="V1283" s="40" t="str" cm="1">
        <f t="array" ref="V12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3" s="15" t="str">
        <f>_xlfn.LET(_xlpm.var,MitarbeiterFTE[[#This Row],[Name]]&amp;"|"&amp;MitarbeiterFTE[[#This Row],[Vorhaben]]&amp;"|"&amp;MitarbeiterFTE[[#This Row],[Monat]]&amp;"|"&amp;MitarbeiterFTE[[#This Row],[Jahr]], IF(_xlpm.var="|||","input missing",_xlpm.var))</f>
        <v>input missing</v>
      </c>
      <c r="AB1283" s="15" t="e">
        <f>_xlfn.LET(
_xlpm.start,DATE(MitarbeiterFTE[[#This Row],[Jahr]],MitarbeiterFTE[[#This Row],[Monat]],1),
_xlpm.end,EOMONTH(_xlpm.start,0),
NETWORKDAYS(_xlpm.start,_xlpm.end))</f>
        <v>#NUM!</v>
      </c>
      <c r="AC1283" s="318" t="e">
        <f>MitarbeiterFTE[[#This Row],[BWD]]-MitarbeiterFTE[[#This Row],[Sum Abwesend]]</f>
        <v>#NUM!</v>
      </c>
      <c r="AD1283" s="318">
        <f>SUMIFS(MitarbeiterFTE[BWD],MitarbeiterFTE[Jahr],MitarbeiterFTE[[#This Row],[Jahr]],MitarbeiterFTE[Name],MitarbeiterFTE[[#This Row],[Name]])</f>
        <v>0</v>
      </c>
      <c r="AE1283" s="318">
        <f>SUMIFS(MitarbeiterFTE[NWD],MitarbeiterFTE[Jahr],MitarbeiterFTE[[#This Row],[Jahr]],MitarbeiterFTE[Name],MitarbeiterFTE[[#This Row],[Name]])</f>
        <v>0</v>
      </c>
      <c r="AF1283" s="15" t="str">
        <f>IF(MitarbeiterFTE[[#This Row],[HS]]="ja",2,IF(MitarbeiterFTE[[#This Row],[Tech]]="ja",1,IF(MitarbeiterFTE[[#This Row],[Sonst]]="ja",0,"input missing")))</f>
        <v>input missing</v>
      </c>
      <c r="AG1283" s="130"/>
      <c r="AH1283" s="117"/>
      <c r="AI1283" s="408"/>
      <c r="AJ1283" s="202"/>
      <c r="AK1283" s="412"/>
      <c r="AL1283" s="15" cm="1">
        <f t="array" ref="AL12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3" s="15" t="str">
        <f>IF(Table6[[#This Row],[FT/WE]]=2,"",Table6[[#This Row],[Name]]&amp;Table6[[#This Row],[Tag]])</f>
        <v/>
      </c>
      <c r="AN1283" s="117"/>
      <c r="AP1283" s="14" t="str">
        <f t="shared" si="40"/>
        <v/>
      </c>
      <c r="AQ1283" s="14" t="str">
        <f t="shared" si="41"/>
        <v/>
      </c>
    </row>
    <row r="1284" spans="1:43" ht="14.5">
      <c r="A1284" s="117"/>
      <c r="B1284" s="201"/>
      <c r="C1284" s="209"/>
      <c r="D1284" s="210"/>
      <c r="E1284" s="131"/>
      <c r="F1284" s="132"/>
      <c r="G1284" s="131"/>
      <c r="H1284" s="117"/>
      <c r="I1284" s="201"/>
      <c r="J1284" s="201"/>
      <c r="K1284" s="202"/>
      <c r="L1284" s="202"/>
      <c r="M1284" s="202"/>
      <c r="N1284" s="201"/>
      <c r="O1284" s="201"/>
      <c r="P1284" s="202"/>
      <c r="Q1284" s="202"/>
      <c r="R1284" s="207"/>
      <c r="S1284" s="204" t="e">
        <f>_xlfn.LET(
_xlpm.ausLJ,_xlfn.XLOOKUP(MitarbeiterFTE[[#This Row],[Name]]&amp;"|"&amp;MitarbeiterFTE[[#This Row],[Jahr]]&amp;"|"&amp;MitarbeiterFTE[[#This Row],[Monat]],#REF!,#REF!,"not found",0,1),
IF(_xlpm.ausLJ="not found","input missing",_xlpm.ausLJ))</f>
        <v>#REF!</v>
      </c>
      <c r="T1284" s="204" t="e">
        <f>_xlfn.LET(
_xlpm.ausLJ,_xlfn.XLOOKUP(MitarbeiterFTE[[#This Row],[Name]]&amp;"|"&amp;MitarbeiterFTE[[#This Row],[Jahr]]&amp;"|"&amp;MitarbeiterFTE[[#This Row],[Monat]],#REF!,#REF!,"not found",0,1),
IF(_xlpm.ausLJ="not found","input missing",_xlpm.ausLJ))</f>
        <v>#REF!</v>
      </c>
      <c r="U1284" s="205"/>
      <c r="V1284" s="40" t="str" cm="1">
        <f t="array" ref="V12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4" s="15" t="str">
        <f>_xlfn.LET(_xlpm.var,MitarbeiterFTE[[#This Row],[Name]]&amp;"|"&amp;MitarbeiterFTE[[#This Row],[Vorhaben]]&amp;"|"&amp;MitarbeiterFTE[[#This Row],[Monat]]&amp;"|"&amp;MitarbeiterFTE[[#This Row],[Jahr]], IF(_xlpm.var="|||","input missing",_xlpm.var))</f>
        <v>input missing</v>
      </c>
      <c r="AB1284" s="15" t="e">
        <f>_xlfn.LET(
_xlpm.start,DATE(MitarbeiterFTE[[#This Row],[Jahr]],MitarbeiterFTE[[#This Row],[Monat]],1),
_xlpm.end,EOMONTH(_xlpm.start,0),
NETWORKDAYS(_xlpm.start,_xlpm.end))</f>
        <v>#NUM!</v>
      </c>
      <c r="AC1284" s="318" t="e">
        <f>MitarbeiterFTE[[#This Row],[BWD]]-MitarbeiterFTE[[#This Row],[Sum Abwesend]]</f>
        <v>#NUM!</v>
      </c>
      <c r="AD1284" s="318">
        <f>SUMIFS(MitarbeiterFTE[BWD],MitarbeiterFTE[Jahr],MitarbeiterFTE[[#This Row],[Jahr]],MitarbeiterFTE[Name],MitarbeiterFTE[[#This Row],[Name]])</f>
        <v>0</v>
      </c>
      <c r="AE1284" s="318">
        <f>SUMIFS(MitarbeiterFTE[NWD],MitarbeiterFTE[Jahr],MitarbeiterFTE[[#This Row],[Jahr]],MitarbeiterFTE[Name],MitarbeiterFTE[[#This Row],[Name]])</f>
        <v>0</v>
      </c>
      <c r="AF1284" s="15" t="str">
        <f>IF(MitarbeiterFTE[[#This Row],[HS]]="ja",2,IF(MitarbeiterFTE[[#This Row],[Tech]]="ja",1,IF(MitarbeiterFTE[[#This Row],[Sonst]]="ja",0,"input missing")))</f>
        <v>input missing</v>
      </c>
      <c r="AG1284" s="130"/>
      <c r="AH1284" s="117"/>
      <c r="AI1284" s="408"/>
      <c r="AJ1284" s="202"/>
      <c r="AK1284" s="412"/>
      <c r="AL1284" s="15" cm="1">
        <f t="array" ref="AL12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4" s="15" t="str">
        <f>IF(Table6[[#This Row],[FT/WE]]=2,"",Table6[[#This Row],[Name]]&amp;Table6[[#This Row],[Tag]])</f>
        <v/>
      </c>
      <c r="AN1284" s="117"/>
      <c r="AP1284" s="14" t="str">
        <f t="shared" si="40"/>
        <v/>
      </c>
      <c r="AQ1284" s="14" t="str">
        <f t="shared" si="41"/>
        <v/>
      </c>
    </row>
    <row r="1285" spans="1:43" ht="14.5">
      <c r="A1285" s="117"/>
      <c r="B1285" s="201"/>
      <c r="C1285" s="209"/>
      <c r="D1285" s="210"/>
      <c r="E1285" s="131"/>
      <c r="F1285" s="132"/>
      <c r="G1285" s="131"/>
      <c r="H1285" s="117"/>
      <c r="I1285" s="201"/>
      <c r="J1285" s="201"/>
      <c r="K1285" s="202"/>
      <c r="L1285" s="202"/>
      <c r="M1285" s="202"/>
      <c r="N1285" s="201"/>
      <c r="O1285" s="201"/>
      <c r="P1285" s="202"/>
      <c r="Q1285" s="202"/>
      <c r="R1285" s="207"/>
      <c r="S1285" s="204" t="e">
        <f>_xlfn.LET(
_xlpm.ausLJ,_xlfn.XLOOKUP(MitarbeiterFTE[[#This Row],[Name]]&amp;"|"&amp;MitarbeiterFTE[[#This Row],[Jahr]]&amp;"|"&amp;MitarbeiterFTE[[#This Row],[Monat]],#REF!,#REF!,"not found",0,1),
IF(_xlpm.ausLJ="not found","input missing",_xlpm.ausLJ))</f>
        <v>#REF!</v>
      </c>
      <c r="T1285" s="204" t="e">
        <f>_xlfn.LET(
_xlpm.ausLJ,_xlfn.XLOOKUP(MitarbeiterFTE[[#This Row],[Name]]&amp;"|"&amp;MitarbeiterFTE[[#This Row],[Jahr]]&amp;"|"&amp;MitarbeiterFTE[[#This Row],[Monat]],#REF!,#REF!,"not found",0,1),
IF(_xlpm.ausLJ="not found","input missing",_xlpm.ausLJ))</f>
        <v>#REF!</v>
      </c>
      <c r="U1285" s="205"/>
      <c r="V1285" s="40" t="str" cm="1">
        <f t="array" ref="V12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5" s="15" t="str">
        <f>_xlfn.LET(_xlpm.var,MitarbeiterFTE[[#This Row],[Name]]&amp;"|"&amp;MitarbeiterFTE[[#This Row],[Vorhaben]]&amp;"|"&amp;MitarbeiterFTE[[#This Row],[Monat]]&amp;"|"&amp;MitarbeiterFTE[[#This Row],[Jahr]], IF(_xlpm.var="|||","input missing",_xlpm.var))</f>
        <v>input missing</v>
      </c>
      <c r="AB1285" s="15" t="e">
        <f>_xlfn.LET(
_xlpm.start,DATE(MitarbeiterFTE[[#This Row],[Jahr]],MitarbeiterFTE[[#This Row],[Monat]],1),
_xlpm.end,EOMONTH(_xlpm.start,0),
NETWORKDAYS(_xlpm.start,_xlpm.end))</f>
        <v>#NUM!</v>
      </c>
      <c r="AC1285" s="318" t="e">
        <f>MitarbeiterFTE[[#This Row],[BWD]]-MitarbeiterFTE[[#This Row],[Sum Abwesend]]</f>
        <v>#NUM!</v>
      </c>
      <c r="AD1285" s="318">
        <f>SUMIFS(MitarbeiterFTE[BWD],MitarbeiterFTE[Jahr],MitarbeiterFTE[[#This Row],[Jahr]],MitarbeiterFTE[Name],MitarbeiterFTE[[#This Row],[Name]])</f>
        <v>0</v>
      </c>
      <c r="AE1285" s="318">
        <f>SUMIFS(MitarbeiterFTE[NWD],MitarbeiterFTE[Jahr],MitarbeiterFTE[[#This Row],[Jahr]],MitarbeiterFTE[Name],MitarbeiterFTE[[#This Row],[Name]])</f>
        <v>0</v>
      </c>
      <c r="AF1285" s="15" t="str">
        <f>IF(MitarbeiterFTE[[#This Row],[HS]]="ja",2,IF(MitarbeiterFTE[[#This Row],[Tech]]="ja",1,IF(MitarbeiterFTE[[#This Row],[Sonst]]="ja",0,"input missing")))</f>
        <v>input missing</v>
      </c>
      <c r="AG1285" s="130"/>
      <c r="AH1285" s="117"/>
      <c r="AI1285" s="408"/>
      <c r="AJ1285" s="202"/>
      <c r="AK1285" s="412"/>
      <c r="AL1285" s="15" cm="1">
        <f t="array" ref="AL12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5" s="15" t="str">
        <f>IF(Table6[[#This Row],[FT/WE]]=2,"",Table6[[#This Row],[Name]]&amp;Table6[[#This Row],[Tag]])</f>
        <v/>
      </c>
      <c r="AN1285" s="117"/>
      <c r="AP1285" s="14" t="str">
        <f t="shared" si="40"/>
        <v/>
      </c>
      <c r="AQ1285" s="14" t="str">
        <f t="shared" si="41"/>
        <v/>
      </c>
    </row>
    <row r="1286" spans="1:43" ht="14.5">
      <c r="A1286" s="117"/>
      <c r="B1286" s="201"/>
      <c r="C1286" s="209"/>
      <c r="D1286" s="210"/>
      <c r="E1286" s="131"/>
      <c r="F1286" s="132"/>
      <c r="G1286" s="131"/>
      <c r="H1286" s="117"/>
      <c r="I1286" s="201"/>
      <c r="J1286" s="201"/>
      <c r="K1286" s="202"/>
      <c r="L1286" s="202"/>
      <c r="M1286" s="202"/>
      <c r="N1286" s="201"/>
      <c r="O1286" s="201"/>
      <c r="P1286" s="202"/>
      <c r="Q1286" s="202"/>
      <c r="R1286" s="207"/>
      <c r="S1286" s="204" t="e">
        <f>_xlfn.LET(
_xlpm.ausLJ,_xlfn.XLOOKUP(MitarbeiterFTE[[#This Row],[Name]]&amp;"|"&amp;MitarbeiterFTE[[#This Row],[Jahr]]&amp;"|"&amp;MitarbeiterFTE[[#This Row],[Monat]],#REF!,#REF!,"not found",0,1),
IF(_xlpm.ausLJ="not found","input missing",_xlpm.ausLJ))</f>
        <v>#REF!</v>
      </c>
      <c r="T1286" s="204" t="e">
        <f>_xlfn.LET(
_xlpm.ausLJ,_xlfn.XLOOKUP(MitarbeiterFTE[[#This Row],[Name]]&amp;"|"&amp;MitarbeiterFTE[[#This Row],[Jahr]]&amp;"|"&amp;MitarbeiterFTE[[#This Row],[Monat]],#REF!,#REF!,"not found",0,1),
IF(_xlpm.ausLJ="not found","input missing",_xlpm.ausLJ))</f>
        <v>#REF!</v>
      </c>
      <c r="U1286" s="205"/>
      <c r="V1286" s="40" t="str" cm="1">
        <f t="array" ref="V12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6" s="15" t="str">
        <f>_xlfn.LET(_xlpm.var,MitarbeiterFTE[[#This Row],[Name]]&amp;"|"&amp;MitarbeiterFTE[[#This Row],[Vorhaben]]&amp;"|"&amp;MitarbeiterFTE[[#This Row],[Monat]]&amp;"|"&amp;MitarbeiterFTE[[#This Row],[Jahr]], IF(_xlpm.var="|||","input missing",_xlpm.var))</f>
        <v>input missing</v>
      </c>
      <c r="AB1286" s="15" t="e">
        <f>_xlfn.LET(
_xlpm.start,DATE(MitarbeiterFTE[[#This Row],[Jahr]],MitarbeiterFTE[[#This Row],[Monat]],1),
_xlpm.end,EOMONTH(_xlpm.start,0),
NETWORKDAYS(_xlpm.start,_xlpm.end))</f>
        <v>#NUM!</v>
      </c>
      <c r="AC1286" s="318" t="e">
        <f>MitarbeiterFTE[[#This Row],[BWD]]-MitarbeiterFTE[[#This Row],[Sum Abwesend]]</f>
        <v>#NUM!</v>
      </c>
      <c r="AD1286" s="318">
        <f>SUMIFS(MitarbeiterFTE[BWD],MitarbeiterFTE[Jahr],MitarbeiterFTE[[#This Row],[Jahr]],MitarbeiterFTE[Name],MitarbeiterFTE[[#This Row],[Name]])</f>
        <v>0</v>
      </c>
      <c r="AE1286" s="318">
        <f>SUMIFS(MitarbeiterFTE[NWD],MitarbeiterFTE[Jahr],MitarbeiterFTE[[#This Row],[Jahr]],MitarbeiterFTE[Name],MitarbeiterFTE[[#This Row],[Name]])</f>
        <v>0</v>
      </c>
      <c r="AF1286" s="15" t="str">
        <f>IF(MitarbeiterFTE[[#This Row],[HS]]="ja",2,IF(MitarbeiterFTE[[#This Row],[Tech]]="ja",1,IF(MitarbeiterFTE[[#This Row],[Sonst]]="ja",0,"input missing")))</f>
        <v>input missing</v>
      </c>
      <c r="AG1286" s="130"/>
      <c r="AH1286" s="117"/>
      <c r="AI1286" s="408"/>
      <c r="AJ1286" s="202"/>
      <c r="AK1286" s="412"/>
      <c r="AL1286" s="15" cm="1">
        <f t="array" ref="AL12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6" s="15" t="str">
        <f>IF(Table6[[#This Row],[FT/WE]]=2,"",Table6[[#This Row],[Name]]&amp;Table6[[#This Row],[Tag]])</f>
        <v/>
      </c>
      <c r="AN1286" s="117"/>
      <c r="AP1286" s="14" t="str">
        <f t="shared" si="40"/>
        <v/>
      </c>
      <c r="AQ1286" s="14" t="str">
        <f t="shared" si="41"/>
        <v/>
      </c>
    </row>
    <row r="1287" spans="1:43" ht="14.5">
      <c r="A1287" s="117"/>
      <c r="B1287" s="201"/>
      <c r="C1287" s="209"/>
      <c r="D1287" s="210"/>
      <c r="E1287" s="131"/>
      <c r="F1287" s="132"/>
      <c r="G1287" s="131"/>
      <c r="H1287" s="117"/>
      <c r="I1287" s="201"/>
      <c r="J1287" s="201"/>
      <c r="K1287" s="202"/>
      <c r="L1287" s="202"/>
      <c r="M1287" s="202"/>
      <c r="N1287" s="201"/>
      <c r="O1287" s="201"/>
      <c r="P1287" s="202"/>
      <c r="Q1287" s="202"/>
      <c r="R1287" s="207"/>
      <c r="S1287" s="204" t="e">
        <f>_xlfn.LET(
_xlpm.ausLJ,_xlfn.XLOOKUP(MitarbeiterFTE[[#This Row],[Name]]&amp;"|"&amp;MitarbeiterFTE[[#This Row],[Jahr]]&amp;"|"&amp;MitarbeiterFTE[[#This Row],[Monat]],#REF!,#REF!,"not found",0,1),
IF(_xlpm.ausLJ="not found","input missing",_xlpm.ausLJ))</f>
        <v>#REF!</v>
      </c>
      <c r="T1287" s="204" t="e">
        <f>_xlfn.LET(
_xlpm.ausLJ,_xlfn.XLOOKUP(MitarbeiterFTE[[#This Row],[Name]]&amp;"|"&amp;MitarbeiterFTE[[#This Row],[Jahr]]&amp;"|"&amp;MitarbeiterFTE[[#This Row],[Monat]],#REF!,#REF!,"not found",0,1),
IF(_xlpm.ausLJ="not found","input missing",_xlpm.ausLJ))</f>
        <v>#REF!</v>
      </c>
      <c r="U1287" s="205"/>
      <c r="V1287" s="40" t="str" cm="1">
        <f t="array" ref="V12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7" s="15" t="str">
        <f>_xlfn.LET(_xlpm.var,MitarbeiterFTE[[#This Row],[Name]]&amp;"|"&amp;MitarbeiterFTE[[#This Row],[Vorhaben]]&amp;"|"&amp;MitarbeiterFTE[[#This Row],[Monat]]&amp;"|"&amp;MitarbeiterFTE[[#This Row],[Jahr]], IF(_xlpm.var="|||","input missing",_xlpm.var))</f>
        <v>input missing</v>
      </c>
      <c r="AB1287" s="15" t="e">
        <f>_xlfn.LET(
_xlpm.start,DATE(MitarbeiterFTE[[#This Row],[Jahr]],MitarbeiterFTE[[#This Row],[Monat]],1),
_xlpm.end,EOMONTH(_xlpm.start,0),
NETWORKDAYS(_xlpm.start,_xlpm.end))</f>
        <v>#NUM!</v>
      </c>
      <c r="AC1287" s="318" t="e">
        <f>MitarbeiterFTE[[#This Row],[BWD]]-MitarbeiterFTE[[#This Row],[Sum Abwesend]]</f>
        <v>#NUM!</v>
      </c>
      <c r="AD1287" s="318">
        <f>SUMIFS(MitarbeiterFTE[BWD],MitarbeiterFTE[Jahr],MitarbeiterFTE[[#This Row],[Jahr]],MitarbeiterFTE[Name],MitarbeiterFTE[[#This Row],[Name]])</f>
        <v>0</v>
      </c>
      <c r="AE1287" s="318">
        <f>SUMIFS(MitarbeiterFTE[NWD],MitarbeiterFTE[Jahr],MitarbeiterFTE[[#This Row],[Jahr]],MitarbeiterFTE[Name],MitarbeiterFTE[[#This Row],[Name]])</f>
        <v>0</v>
      </c>
      <c r="AF1287" s="15" t="str">
        <f>IF(MitarbeiterFTE[[#This Row],[HS]]="ja",2,IF(MitarbeiterFTE[[#This Row],[Tech]]="ja",1,IF(MitarbeiterFTE[[#This Row],[Sonst]]="ja",0,"input missing")))</f>
        <v>input missing</v>
      </c>
      <c r="AG1287" s="130"/>
      <c r="AH1287" s="117"/>
      <c r="AI1287" s="408"/>
      <c r="AJ1287" s="202"/>
      <c r="AK1287" s="412"/>
      <c r="AL1287" s="15" cm="1">
        <f t="array" ref="AL12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7" s="15" t="str">
        <f>IF(Table6[[#This Row],[FT/WE]]=2,"",Table6[[#This Row],[Name]]&amp;Table6[[#This Row],[Tag]])</f>
        <v/>
      </c>
      <c r="AN1287" s="117"/>
      <c r="AP1287" s="14" t="str">
        <f t="shared" si="40"/>
        <v/>
      </c>
      <c r="AQ1287" s="14" t="str">
        <f t="shared" si="41"/>
        <v/>
      </c>
    </row>
    <row r="1288" spans="1:43" ht="14.5">
      <c r="A1288" s="117"/>
      <c r="B1288" s="201"/>
      <c r="C1288" s="209"/>
      <c r="D1288" s="210"/>
      <c r="E1288" s="131"/>
      <c r="F1288" s="132"/>
      <c r="G1288" s="131"/>
      <c r="H1288" s="117"/>
      <c r="I1288" s="201"/>
      <c r="J1288" s="201"/>
      <c r="K1288" s="202"/>
      <c r="L1288" s="202"/>
      <c r="M1288" s="202"/>
      <c r="N1288" s="201"/>
      <c r="O1288" s="201"/>
      <c r="P1288" s="202"/>
      <c r="Q1288" s="202"/>
      <c r="R1288" s="207"/>
      <c r="S1288" s="204" t="e">
        <f>_xlfn.LET(
_xlpm.ausLJ,_xlfn.XLOOKUP(MitarbeiterFTE[[#This Row],[Name]]&amp;"|"&amp;MitarbeiterFTE[[#This Row],[Jahr]]&amp;"|"&amp;MitarbeiterFTE[[#This Row],[Monat]],#REF!,#REF!,"not found",0,1),
IF(_xlpm.ausLJ="not found","input missing",_xlpm.ausLJ))</f>
        <v>#REF!</v>
      </c>
      <c r="T1288" s="204" t="e">
        <f>_xlfn.LET(
_xlpm.ausLJ,_xlfn.XLOOKUP(MitarbeiterFTE[[#This Row],[Name]]&amp;"|"&amp;MitarbeiterFTE[[#This Row],[Jahr]]&amp;"|"&amp;MitarbeiterFTE[[#This Row],[Monat]],#REF!,#REF!,"not found",0,1),
IF(_xlpm.ausLJ="not found","input missing",_xlpm.ausLJ))</f>
        <v>#REF!</v>
      </c>
      <c r="U1288" s="205"/>
      <c r="V1288" s="40" t="str" cm="1">
        <f t="array" ref="V12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8" s="15" t="str">
        <f>_xlfn.LET(_xlpm.var,MitarbeiterFTE[[#This Row],[Name]]&amp;"|"&amp;MitarbeiterFTE[[#This Row],[Vorhaben]]&amp;"|"&amp;MitarbeiterFTE[[#This Row],[Monat]]&amp;"|"&amp;MitarbeiterFTE[[#This Row],[Jahr]], IF(_xlpm.var="|||","input missing",_xlpm.var))</f>
        <v>input missing</v>
      </c>
      <c r="AB1288" s="15" t="e">
        <f>_xlfn.LET(
_xlpm.start,DATE(MitarbeiterFTE[[#This Row],[Jahr]],MitarbeiterFTE[[#This Row],[Monat]],1),
_xlpm.end,EOMONTH(_xlpm.start,0),
NETWORKDAYS(_xlpm.start,_xlpm.end))</f>
        <v>#NUM!</v>
      </c>
      <c r="AC1288" s="318" t="e">
        <f>MitarbeiterFTE[[#This Row],[BWD]]-MitarbeiterFTE[[#This Row],[Sum Abwesend]]</f>
        <v>#NUM!</v>
      </c>
      <c r="AD1288" s="318">
        <f>SUMIFS(MitarbeiterFTE[BWD],MitarbeiterFTE[Jahr],MitarbeiterFTE[[#This Row],[Jahr]],MitarbeiterFTE[Name],MitarbeiterFTE[[#This Row],[Name]])</f>
        <v>0</v>
      </c>
      <c r="AE1288" s="318">
        <f>SUMIFS(MitarbeiterFTE[NWD],MitarbeiterFTE[Jahr],MitarbeiterFTE[[#This Row],[Jahr]],MitarbeiterFTE[Name],MitarbeiterFTE[[#This Row],[Name]])</f>
        <v>0</v>
      </c>
      <c r="AF1288" s="15" t="str">
        <f>IF(MitarbeiterFTE[[#This Row],[HS]]="ja",2,IF(MitarbeiterFTE[[#This Row],[Tech]]="ja",1,IF(MitarbeiterFTE[[#This Row],[Sonst]]="ja",0,"input missing")))</f>
        <v>input missing</v>
      </c>
      <c r="AG1288" s="130"/>
      <c r="AH1288" s="117"/>
      <c r="AI1288" s="408"/>
      <c r="AJ1288" s="202"/>
      <c r="AK1288" s="412"/>
      <c r="AL1288" s="15" cm="1">
        <f t="array" ref="AL12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8" s="15" t="str">
        <f>IF(Table6[[#This Row],[FT/WE]]=2,"",Table6[[#This Row],[Name]]&amp;Table6[[#This Row],[Tag]])</f>
        <v/>
      </c>
      <c r="AN1288" s="117"/>
      <c r="AP1288" s="14" t="str">
        <f t="shared" si="40"/>
        <v/>
      </c>
      <c r="AQ1288" s="14" t="str">
        <f t="shared" si="41"/>
        <v/>
      </c>
    </row>
    <row r="1289" spans="1:43" ht="14.5">
      <c r="A1289" s="117"/>
      <c r="B1289" s="201"/>
      <c r="C1289" s="209"/>
      <c r="D1289" s="210"/>
      <c r="E1289" s="131"/>
      <c r="F1289" s="132"/>
      <c r="G1289" s="131"/>
      <c r="H1289" s="117"/>
      <c r="I1289" s="201"/>
      <c r="J1289" s="201"/>
      <c r="K1289" s="202"/>
      <c r="L1289" s="202"/>
      <c r="M1289" s="202"/>
      <c r="N1289" s="201"/>
      <c r="O1289" s="201"/>
      <c r="P1289" s="202"/>
      <c r="Q1289" s="202"/>
      <c r="R1289" s="207"/>
      <c r="S1289" s="204" t="e">
        <f>_xlfn.LET(
_xlpm.ausLJ,_xlfn.XLOOKUP(MitarbeiterFTE[[#This Row],[Name]]&amp;"|"&amp;MitarbeiterFTE[[#This Row],[Jahr]]&amp;"|"&amp;MitarbeiterFTE[[#This Row],[Monat]],#REF!,#REF!,"not found",0,1),
IF(_xlpm.ausLJ="not found","input missing",_xlpm.ausLJ))</f>
        <v>#REF!</v>
      </c>
      <c r="T1289" s="204" t="e">
        <f>_xlfn.LET(
_xlpm.ausLJ,_xlfn.XLOOKUP(MitarbeiterFTE[[#This Row],[Name]]&amp;"|"&amp;MitarbeiterFTE[[#This Row],[Jahr]]&amp;"|"&amp;MitarbeiterFTE[[#This Row],[Monat]],#REF!,#REF!,"not found",0,1),
IF(_xlpm.ausLJ="not found","input missing",_xlpm.ausLJ))</f>
        <v>#REF!</v>
      </c>
      <c r="U1289" s="205"/>
      <c r="V1289" s="40" t="str" cm="1">
        <f t="array" ref="V12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89" s="15" t="str">
        <f>_xlfn.LET(_xlpm.var,MitarbeiterFTE[[#This Row],[Name]]&amp;"|"&amp;MitarbeiterFTE[[#This Row],[Vorhaben]]&amp;"|"&amp;MitarbeiterFTE[[#This Row],[Monat]]&amp;"|"&amp;MitarbeiterFTE[[#This Row],[Jahr]], IF(_xlpm.var="|||","input missing",_xlpm.var))</f>
        <v>input missing</v>
      </c>
      <c r="AB1289" s="15" t="e">
        <f>_xlfn.LET(
_xlpm.start,DATE(MitarbeiterFTE[[#This Row],[Jahr]],MitarbeiterFTE[[#This Row],[Monat]],1),
_xlpm.end,EOMONTH(_xlpm.start,0),
NETWORKDAYS(_xlpm.start,_xlpm.end))</f>
        <v>#NUM!</v>
      </c>
      <c r="AC1289" s="318" t="e">
        <f>MitarbeiterFTE[[#This Row],[BWD]]-MitarbeiterFTE[[#This Row],[Sum Abwesend]]</f>
        <v>#NUM!</v>
      </c>
      <c r="AD1289" s="318">
        <f>SUMIFS(MitarbeiterFTE[BWD],MitarbeiterFTE[Jahr],MitarbeiterFTE[[#This Row],[Jahr]],MitarbeiterFTE[Name],MitarbeiterFTE[[#This Row],[Name]])</f>
        <v>0</v>
      </c>
      <c r="AE1289" s="318">
        <f>SUMIFS(MitarbeiterFTE[NWD],MitarbeiterFTE[Jahr],MitarbeiterFTE[[#This Row],[Jahr]],MitarbeiterFTE[Name],MitarbeiterFTE[[#This Row],[Name]])</f>
        <v>0</v>
      </c>
      <c r="AF1289" s="15" t="str">
        <f>IF(MitarbeiterFTE[[#This Row],[HS]]="ja",2,IF(MitarbeiterFTE[[#This Row],[Tech]]="ja",1,IF(MitarbeiterFTE[[#This Row],[Sonst]]="ja",0,"input missing")))</f>
        <v>input missing</v>
      </c>
      <c r="AG1289" s="130"/>
      <c r="AH1289" s="117"/>
      <c r="AI1289" s="408"/>
      <c r="AJ1289" s="202"/>
      <c r="AK1289" s="412"/>
      <c r="AL1289" s="15" cm="1">
        <f t="array" ref="AL12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89" s="15" t="str">
        <f>IF(Table6[[#This Row],[FT/WE]]=2,"",Table6[[#This Row],[Name]]&amp;Table6[[#This Row],[Tag]])</f>
        <v/>
      </c>
      <c r="AN1289" s="117"/>
      <c r="AP1289" s="14" t="str">
        <f t="shared" si="40"/>
        <v/>
      </c>
      <c r="AQ1289" s="14" t="str">
        <f t="shared" si="41"/>
        <v/>
      </c>
    </row>
    <row r="1290" spans="1:43" ht="14.5">
      <c r="A1290" s="117"/>
      <c r="B1290" s="201"/>
      <c r="C1290" s="209"/>
      <c r="D1290" s="210"/>
      <c r="E1290" s="131"/>
      <c r="F1290" s="132"/>
      <c r="G1290" s="131"/>
      <c r="H1290" s="117"/>
      <c r="I1290" s="201"/>
      <c r="J1290" s="201"/>
      <c r="K1290" s="202"/>
      <c r="L1290" s="202"/>
      <c r="M1290" s="202"/>
      <c r="N1290" s="201"/>
      <c r="O1290" s="201"/>
      <c r="P1290" s="202"/>
      <c r="Q1290" s="202"/>
      <c r="R1290" s="207"/>
      <c r="S1290" s="204" t="e">
        <f>_xlfn.LET(
_xlpm.ausLJ,_xlfn.XLOOKUP(MitarbeiterFTE[[#This Row],[Name]]&amp;"|"&amp;MitarbeiterFTE[[#This Row],[Jahr]]&amp;"|"&amp;MitarbeiterFTE[[#This Row],[Monat]],#REF!,#REF!,"not found",0,1),
IF(_xlpm.ausLJ="not found","input missing",_xlpm.ausLJ))</f>
        <v>#REF!</v>
      </c>
      <c r="T1290" s="204" t="e">
        <f>_xlfn.LET(
_xlpm.ausLJ,_xlfn.XLOOKUP(MitarbeiterFTE[[#This Row],[Name]]&amp;"|"&amp;MitarbeiterFTE[[#This Row],[Jahr]]&amp;"|"&amp;MitarbeiterFTE[[#This Row],[Monat]],#REF!,#REF!,"not found",0,1),
IF(_xlpm.ausLJ="not found","input missing",_xlpm.ausLJ))</f>
        <v>#REF!</v>
      </c>
      <c r="U1290" s="205"/>
      <c r="V1290" s="40" t="str" cm="1">
        <f t="array" ref="V12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0" s="15" t="str">
        <f>_xlfn.LET(_xlpm.var,MitarbeiterFTE[[#This Row],[Name]]&amp;"|"&amp;MitarbeiterFTE[[#This Row],[Vorhaben]]&amp;"|"&amp;MitarbeiterFTE[[#This Row],[Monat]]&amp;"|"&amp;MitarbeiterFTE[[#This Row],[Jahr]], IF(_xlpm.var="|||","input missing",_xlpm.var))</f>
        <v>input missing</v>
      </c>
      <c r="AB1290" s="15" t="e">
        <f>_xlfn.LET(
_xlpm.start,DATE(MitarbeiterFTE[[#This Row],[Jahr]],MitarbeiterFTE[[#This Row],[Monat]],1),
_xlpm.end,EOMONTH(_xlpm.start,0),
NETWORKDAYS(_xlpm.start,_xlpm.end))</f>
        <v>#NUM!</v>
      </c>
      <c r="AC1290" s="318" t="e">
        <f>MitarbeiterFTE[[#This Row],[BWD]]-MitarbeiterFTE[[#This Row],[Sum Abwesend]]</f>
        <v>#NUM!</v>
      </c>
      <c r="AD1290" s="318">
        <f>SUMIFS(MitarbeiterFTE[BWD],MitarbeiterFTE[Jahr],MitarbeiterFTE[[#This Row],[Jahr]],MitarbeiterFTE[Name],MitarbeiterFTE[[#This Row],[Name]])</f>
        <v>0</v>
      </c>
      <c r="AE1290" s="318">
        <f>SUMIFS(MitarbeiterFTE[NWD],MitarbeiterFTE[Jahr],MitarbeiterFTE[[#This Row],[Jahr]],MitarbeiterFTE[Name],MitarbeiterFTE[[#This Row],[Name]])</f>
        <v>0</v>
      </c>
      <c r="AF1290" s="15" t="str">
        <f>IF(MitarbeiterFTE[[#This Row],[HS]]="ja",2,IF(MitarbeiterFTE[[#This Row],[Tech]]="ja",1,IF(MitarbeiterFTE[[#This Row],[Sonst]]="ja",0,"input missing")))</f>
        <v>input missing</v>
      </c>
      <c r="AG1290" s="130"/>
      <c r="AH1290" s="117"/>
      <c r="AI1290" s="408"/>
      <c r="AJ1290" s="202"/>
      <c r="AK1290" s="412"/>
      <c r="AL1290" s="15" cm="1">
        <f t="array" ref="AL12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0" s="15" t="str">
        <f>IF(Table6[[#This Row],[FT/WE]]=2,"",Table6[[#This Row],[Name]]&amp;Table6[[#This Row],[Tag]])</f>
        <v/>
      </c>
      <c r="AN1290" s="117"/>
      <c r="AP1290" s="14" t="str">
        <f t="shared" si="40"/>
        <v/>
      </c>
      <c r="AQ1290" s="14" t="str">
        <f t="shared" si="41"/>
        <v/>
      </c>
    </row>
    <row r="1291" spans="1:43" ht="14.5">
      <c r="A1291" s="117"/>
      <c r="B1291" s="201"/>
      <c r="C1291" s="209"/>
      <c r="D1291" s="210"/>
      <c r="E1291" s="131"/>
      <c r="F1291" s="132"/>
      <c r="G1291" s="131"/>
      <c r="H1291" s="117"/>
      <c r="I1291" s="201"/>
      <c r="J1291" s="201"/>
      <c r="K1291" s="202"/>
      <c r="L1291" s="202"/>
      <c r="M1291" s="202"/>
      <c r="N1291" s="201"/>
      <c r="O1291" s="201"/>
      <c r="P1291" s="202"/>
      <c r="Q1291" s="202"/>
      <c r="R1291" s="207"/>
      <c r="S1291" s="204" t="e">
        <f>_xlfn.LET(
_xlpm.ausLJ,_xlfn.XLOOKUP(MitarbeiterFTE[[#This Row],[Name]]&amp;"|"&amp;MitarbeiterFTE[[#This Row],[Jahr]]&amp;"|"&amp;MitarbeiterFTE[[#This Row],[Monat]],#REF!,#REF!,"not found",0,1),
IF(_xlpm.ausLJ="not found","input missing",_xlpm.ausLJ))</f>
        <v>#REF!</v>
      </c>
      <c r="T1291" s="204" t="e">
        <f>_xlfn.LET(
_xlpm.ausLJ,_xlfn.XLOOKUP(MitarbeiterFTE[[#This Row],[Name]]&amp;"|"&amp;MitarbeiterFTE[[#This Row],[Jahr]]&amp;"|"&amp;MitarbeiterFTE[[#This Row],[Monat]],#REF!,#REF!,"not found",0,1),
IF(_xlpm.ausLJ="not found","input missing",_xlpm.ausLJ))</f>
        <v>#REF!</v>
      </c>
      <c r="U1291" s="205"/>
      <c r="V1291" s="40" t="str" cm="1">
        <f t="array" ref="V12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1" s="15" t="str">
        <f>_xlfn.LET(_xlpm.var,MitarbeiterFTE[[#This Row],[Name]]&amp;"|"&amp;MitarbeiterFTE[[#This Row],[Vorhaben]]&amp;"|"&amp;MitarbeiterFTE[[#This Row],[Monat]]&amp;"|"&amp;MitarbeiterFTE[[#This Row],[Jahr]], IF(_xlpm.var="|||","input missing",_xlpm.var))</f>
        <v>input missing</v>
      </c>
      <c r="AB1291" s="15" t="e">
        <f>_xlfn.LET(
_xlpm.start,DATE(MitarbeiterFTE[[#This Row],[Jahr]],MitarbeiterFTE[[#This Row],[Monat]],1),
_xlpm.end,EOMONTH(_xlpm.start,0),
NETWORKDAYS(_xlpm.start,_xlpm.end))</f>
        <v>#NUM!</v>
      </c>
      <c r="AC1291" s="318" t="e">
        <f>MitarbeiterFTE[[#This Row],[BWD]]-MitarbeiterFTE[[#This Row],[Sum Abwesend]]</f>
        <v>#NUM!</v>
      </c>
      <c r="AD1291" s="318">
        <f>SUMIFS(MitarbeiterFTE[BWD],MitarbeiterFTE[Jahr],MitarbeiterFTE[[#This Row],[Jahr]],MitarbeiterFTE[Name],MitarbeiterFTE[[#This Row],[Name]])</f>
        <v>0</v>
      </c>
      <c r="AE1291" s="318">
        <f>SUMIFS(MitarbeiterFTE[NWD],MitarbeiterFTE[Jahr],MitarbeiterFTE[[#This Row],[Jahr]],MitarbeiterFTE[Name],MitarbeiterFTE[[#This Row],[Name]])</f>
        <v>0</v>
      </c>
      <c r="AF1291" s="15" t="str">
        <f>IF(MitarbeiterFTE[[#This Row],[HS]]="ja",2,IF(MitarbeiterFTE[[#This Row],[Tech]]="ja",1,IF(MitarbeiterFTE[[#This Row],[Sonst]]="ja",0,"input missing")))</f>
        <v>input missing</v>
      </c>
      <c r="AG1291" s="130"/>
      <c r="AH1291" s="117"/>
      <c r="AI1291" s="408"/>
      <c r="AJ1291" s="202"/>
      <c r="AK1291" s="412"/>
      <c r="AL1291" s="15" cm="1">
        <f t="array" ref="AL12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1" s="15" t="str">
        <f>IF(Table6[[#This Row],[FT/WE]]=2,"",Table6[[#This Row],[Name]]&amp;Table6[[#This Row],[Tag]])</f>
        <v/>
      </c>
      <c r="AN1291" s="117"/>
      <c r="AP1291" s="14" t="str">
        <f t="shared" si="40"/>
        <v/>
      </c>
      <c r="AQ1291" s="14" t="str">
        <f t="shared" si="41"/>
        <v/>
      </c>
    </row>
    <row r="1292" spans="1:43" ht="14.5">
      <c r="A1292" s="117"/>
      <c r="B1292" s="201"/>
      <c r="C1292" s="209"/>
      <c r="D1292" s="210"/>
      <c r="E1292" s="131"/>
      <c r="F1292" s="132"/>
      <c r="G1292" s="131"/>
      <c r="H1292" s="117"/>
      <c r="I1292" s="201"/>
      <c r="J1292" s="201"/>
      <c r="K1292" s="202"/>
      <c r="L1292" s="202"/>
      <c r="M1292" s="202"/>
      <c r="N1292" s="201"/>
      <c r="O1292" s="201"/>
      <c r="P1292" s="202"/>
      <c r="Q1292" s="202"/>
      <c r="R1292" s="207"/>
      <c r="S1292" s="204" t="e">
        <f>_xlfn.LET(
_xlpm.ausLJ,_xlfn.XLOOKUP(MitarbeiterFTE[[#This Row],[Name]]&amp;"|"&amp;MitarbeiterFTE[[#This Row],[Jahr]]&amp;"|"&amp;MitarbeiterFTE[[#This Row],[Monat]],#REF!,#REF!,"not found",0,1),
IF(_xlpm.ausLJ="not found","input missing",_xlpm.ausLJ))</f>
        <v>#REF!</v>
      </c>
      <c r="T1292" s="204" t="e">
        <f>_xlfn.LET(
_xlpm.ausLJ,_xlfn.XLOOKUP(MitarbeiterFTE[[#This Row],[Name]]&amp;"|"&amp;MitarbeiterFTE[[#This Row],[Jahr]]&amp;"|"&amp;MitarbeiterFTE[[#This Row],[Monat]],#REF!,#REF!,"not found",0,1),
IF(_xlpm.ausLJ="not found","input missing",_xlpm.ausLJ))</f>
        <v>#REF!</v>
      </c>
      <c r="U1292" s="205"/>
      <c r="V1292" s="40" t="str" cm="1">
        <f t="array" ref="V12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2" s="15" t="str">
        <f>_xlfn.LET(_xlpm.var,MitarbeiterFTE[[#This Row],[Name]]&amp;"|"&amp;MitarbeiterFTE[[#This Row],[Vorhaben]]&amp;"|"&amp;MitarbeiterFTE[[#This Row],[Monat]]&amp;"|"&amp;MitarbeiterFTE[[#This Row],[Jahr]], IF(_xlpm.var="|||","input missing",_xlpm.var))</f>
        <v>input missing</v>
      </c>
      <c r="AB1292" s="15" t="e">
        <f>_xlfn.LET(
_xlpm.start,DATE(MitarbeiterFTE[[#This Row],[Jahr]],MitarbeiterFTE[[#This Row],[Monat]],1),
_xlpm.end,EOMONTH(_xlpm.start,0),
NETWORKDAYS(_xlpm.start,_xlpm.end))</f>
        <v>#NUM!</v>
      </c>
      <c r="AC1292" s="318" t="e">
        <f>MitarbeiterFTE[[#This Row],[BWD]]-MitarbeiterFTE[[#This Row],[Sum Abwesend]]</f>
        <v>#NUM!</v>
      </c>
      <c r="AD1292" s="318">
        <f>SUMIFS(MitarbeiterFTE[BWD],MitarbeiterFTE[Jahr],MitarbeiterFTE[[#This Row],[Jahr]],MitarbeiterFTE[Name],MitarbeiterFTE[[#This Row],[Name]])</f>
        <v>0</v>
      </c>
      <c r="AE1292" s="318">
        <f>SUMIFS(MitarbeiterFTE[NWD],MitarbeiterFTE[Jahr],MitarbeiterFTE[[#This Row],[Jahr]],MitarbeiterFTE[Name],MitarbeiterFTE[[#This Row],[Name]])</f>
        <v>0</v>
      </c>
      <c r="AF1292" s="15" t="str">
        <f>IF(MitarbeiterFTE[[#This Row],[HS]]="ja",2,IF(MitarbeiterFTE[[#This Row],[Tech]]="ja",1,IF(MitarbeiterFTE[[#This Row],[Sonst]]="ja",0,"input missing")))</f>
        <v>input missing</v>
      </c>
      <c r="AG1292" s="130"/>
      <c r="AH1292" s="117"/>
      <c r="AI1292" s="408"/>
      <c r="AJ1292" s="202"/>
      <c r="AK1292" s="412"/>
      <c r="AL1292" s="15" cm="1">
        <f t="array" ref="AL12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2" s="15" t="str">
        <f>IF(Table6[[#This Row],[FT/WE]]=2,"",Table6[[#This Row],[Name]]&amp;Table6[[#This Row],[Tag]])</f>
        <v/>
      </c>
      <c r="AN1292" s="117"/>
      <c r="AP1292" s="14" t="str">
        <f t="shared" si="40"/>
        <v/>
      </c>
      <c r="AQ1292" s="14" t="str">
        <f t="shared" si="41"/>
        <v/>
      </c>
    </row>
    <row r="1293" spans="1:43" ht="14.5">
      <c r="A1293" s="117"/>
      <c r="B1293" s="201"/>
      <c r="C1293" s="209"/>
      <c r="D1293" s="210"/>
      <c r="E1293" s="131"/>
      <c r="F1293" s="132"/>
      <c r="G1293" s="131"/>
      <c r="H1293" s="117"/>
      <c r="I1293" s="201"/>
      <c r="J1293" s="201"/>
      <c r="K1293" s="202"/>
      <c r="L1293" s="202"/>
      <c r="M1293" s="202"/>
      <c r="N1293" s="201"/>
      <c r="O1293" s="201"/>
      <c r="P1293" s="202"/>
      <c r="Q1293" s="202"/>
      <c r="R1293" s="207"/>
      <c r="S1293" s="204" t="e">
        <f>_xlfn.LET(
_xlpm.ausLJ,_xlfn.XLOOKUP(MitarbeiterFTE[[#This Row],[Name]]&amp;"|"&amp;MitarbeiterFTE[[#This Row],[Jahr]]&amp;"|"&amp;MitarbeiterFTE[[#This Row],[Monat]],#REF!,#REF!,"not found",0,1),
IF(_xlpm.ausLJ="not found","input missing",_xlpm.ausLJ))</f>
        <v>#REF!</v>
      </c>
      <c r="T1293" s="204" t="e">
        <f>_xlfn.LET(
_xlpm.ausLJ,_xlfn.XLOOKUP(MitarbeiterFTE[[#This Row],[Name]]&amp;"|"&amp;MitarbeiterFTE[[#This Row],[Jahr]]&amp;"|"&amp;MitarbeiterFTE[[#This Row],[Monat]],#REF!,#REF!,"not found",0,1),
IF(_xlpm.ausLJ="not found","input missing",_xlpm.ausLJ))</f>
        <v>#REF!</v>
      </c>
      <c r="U1293" s="205"/>
      <c r="V1293" s="40" t="str" cm="1">
        <f t="array" ref="V12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3" s="15" t="str">
        <f>_xlfn.LET(_xlpm.var,MitarbeiterFTE[[#This Row],[Name]]&amp;"|"&amp;MitarbeiterFTE[[#This Row],[Vorhaben]]&amp;"|"&amp;MitarbeiterFTE[[#This Row],[Monat]]&amp;"|"&amp;MitarbeiterFTE[[#This Row],[Jahr]], IF(_xlpm.var="|||","input missing",_xlpm.var))</f>
        <v>input missing</v>
      </c>
      <c r="AB1293" s="15" t="e">
        <f>_xlfn.LET(
_xlpm.start,DATE(MitarbeiterFTE[[#This Row],[Jahr]],MitarbeiterFTE[[#This Row],[Monat]],1),
_xlpm.end,EOMONTH(_xlpm.start,0),
NETWORKDAYS(_xlpm.start,_xlpm.end))</f>
        <v>#NUM!</v>
      </c>
      <c r="AC1293" s="318" t="e">
        <f>MitarbeiterFTE[[#This Row],[BWD]]-MitarbeiterFTE[[#This Row],[Sum Abwesend]]</f>
        <v>#NUM!</v>
      </c>
      <c r="AD1293" s="318">
        <f>SUMIFS(MitarbeiterFTE[BWD],MitarbeiterFTE[Jahr],MitarbeiterFTE[[#This Row],[Jahr]],MitarbeiterFTE[Name],MitarbeiterFTE[[#This Row],[Name]])</f>
        <v>0</v>
      </c>
      <c r="AE1293" s="318">
        <f>SUMIFS(MitarbeiterFTE[NWD],MitarbeiterFTE[Jahr],MitarbeiterFTE[[#This Row],[Jahr]],MitarbeiterFTE[Name],MitarbeiterFTE[[#This Row],[Name]])</f>
        <v>0</v>
      </c>
      <c r="AF1293" s="15" t="str">
        <f>IF(MitarbeiterFTE[[#This Row],[HS]]="ja",2,IF(MitarbeiterFTE[[#This Row],[Tech]]="ja",1,IF(MitarbeiterFTE[[#This Row],[Sonst]]="ja",0,"input missing")))</f>
        <v>input missing</v>
      </c>
      <c r="AG1293" s="130"/>
      <c r="AH1293" s="117"/>
      <c r="AI1293" s="408"/>
      <c r="AJ1293" s="202"/>
      <c r="AK1293" s="412"/>
      <c r="AL1293" s="15" cm="1">
        <f t="array" ref="AL12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3" s="15" t="str">
        <f>IF(Table6[[#This Row],[FT/WE]]=2,"",Table6[[#This Row],[Name]]&amp;Table6[[#This Row],[Tag]])</f>
        <v/>
      </c>
      <c r="AN1293" s="117"/>
      <c r="AP1293" s="14" t="str">
        <f t="shared" ref="AP1293:AP1356" si="42">IF(AO1293&amp;"1"&lt;&gt;"1",RIGHT(AO1293,4),"")</f>
        <v/>
      </c>
      <c r="AQ1293" s="14" t="str">
        <f t="shared" ref="AQ1293:AQ1356" si="43">IF(AO1293&amp;"1"="1","",LEFT(AO1293,LEN(AO1293)-5))</f>
        <v/>
      </c>
    </row>
    <row r="1294" spans="1:43" ht="14.5">
      <c r="A1294" s="117"/>
      <c r="B1294" s="201"/>
      <c r="C1294" s="209"/>
      <c r="D1294" s="210"/>
      <c r="E1294" s="131"/>
      <c r="F1294" s="132"/>
      <c r="G1294" s="131"/>
      <c r="H1294" s="117"/>
      <c r="I1294" s="201"/>
      <c r="J1294" s="201"/>
      <c r="K1294" s="202"/>
      <c r="L1294" s="202"/>
      <c r="M1294" s="202"/>
      <c r="N1294" s="201"/>
      <c r="O1294" s="201"/>
      <c r="P1294" s="202"/>
      <c r="Q1294" s="202"/>
      <c r="R1294" s="207"/>
      <c r="S1294" s="204" t="e">
        <f>_xlfn.LET(
_xlpm.ausLJ,_xlfn.XLOOKUP(MitarbeiterFTE[[#This Row],[Name]]&amp;"|"&amp;MitarbeiterFTE[[#This Row],[Jahr]]&amp;"|"&amp;MitarbeiterFTE[[#This Row],[Monat]],#REF!,#REF!,"not found",0,1),
IF(_xlpm.ausLJ="not found","input missing",_xlpm.ausLJ))</f>
        <v>#REF!</v>
      </c>
      <c r="T1294" s="204" t="e">
        <f>_xlfn.LET(
_xlpm.ausLJ,_xlfn.XLOOKUP(MitarbeiterFTE[[#This Row],[Name]]&amp;"|"&amp;MitarbeiterFTE[[#This Row],[Jahr]]&amp;"|"&amp;MitarbeiterFTE[[#This Row],[Monat]],#REF!,#REF!,"not found",0,1),
IF(_xlpm.ausLJ="not found","input missing",_xlpm.ausLJ))</f>
        <v>#REF!</v>
      </c>
      <c r="U1294" s="205"/>
      <c r="V1294" s="40" t="str" cm="1">
        <f t="array" ref="V12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4" s="15" t="str">
        <f>_xlfn.LET(_xlpm.var,MitarbeiterFTE[[#This Row],[Name]]&amp;"|"&amp;MitarbeiterFTE[[#This Row],[Vorhaben]]&amp;"|"&amp;MitarbeiterFTE[[#This Row],[Monat]]&amp;"|"&amp;MitarbeiterFTE[[#This Row],[Jahr]], IF(_xlpm.var="|||","input missing",_xlpm.var))</f>
        <v>input missing</v>
      </c>
      <c r="AB1294" s="15" t="e">
        <f>_xlfn.LET(
_xlpm.start,DATE(MitarbeiterFTE[[#This Row],[Jahr]],MitarbeiterFTE[[#This Row],[Monat]],1),
_xlpm.end,EOMONTH(_xlpm.start,0),
NETWORKDAYS(_xlpm.start,_xlpm.end))</f>
        <v>#NUM!</v>
      </c>
      <c r="AC1294" s="318" t="e">
        <f>MitarbeiterFTE[[#This Row],[BWD]]-MitarbeiterFTE[[#This Row],[Sum Abwesend]]</f>
        <v>#NUM!</v>
      </c>
      <c r="AD1294" s="318">
        <f>SUMIFS(MitarbeiterFTE[BWD],MitarbeiterFTE[Jahr],MitarbeiterFTE[[#This Row],[Jahr]],MitarbeiterFTE[Name],MitarbeiterFTE[[#This Row],[Name]])</f>
        <v>0</v>
      </c>
      <c r="AE1294" s="318">
        <f>SUMIFS(MitarbeiterFTE[NWD],MitarbeiterFTE[Jahr],MitarbeiterFTE[[#This Row],[Jahr]],MitarbeiterFTE[Name],MitarbeiterFTE[[#This Row],[Name]])</f>
        <v>0</v>
      </c>
      <c r="AF1294" s="15" t="str">
        <f>IF(MitarbeiterFTE[[#This Row],[HS]]="ja",2,IF(MitarbeiterFTE[[#This Row],[Tech]]="ja",1,IF(MitarbeiterFTE[[#This Row],[Sonst]]="ja",0,"input missing")))</f>
        <v>input missing</v>
      </c>
      <c r="AG1294" s="130"/>
      <c r="AH1294" s="117"/>
      <c r="AI1294" s="408"/>
      <c r="AJ1294" s="202"/>
      <c r="AK1294" s="412"/>
      <c r="AL1294" s="15" cm="1">
        <f t="array" ref="AL12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4" s="15" t="str">
        <f>IF(Table6[[#This Row],[FT/WE]]=2,"",Table6[[#This Row],[Name]]&amp;Table6[[#This Row],[Tag]])</f>
        <v/>
      </c>
      <c r="AN1294" s="117"/>
      <c r="AP1294" s="14" t="str">
        <f t="shared" si="42"/>
        <v/>
      </c>
      <c r="AQ1294" s="14" t="str">
        <f t="shared" si="43"/>
        <v/>
      </c>
    </row>
    <row r="1295" spans="1:43" ht="14.5">
      <c r="A1295" s="117"/>
      <c r="B1295" s="201"/>
      <c r="C1295" s="209"/>
      <c r="D1295" s="210"/>
      <c r="E1295" s="131"/>
      <c r="F1295" s="132"/>
      <c r="G1295" s="131"/>
      <c r="H1295" s="117"/>
      <c r="I1295" s="201"/>
      <c r="J1295" s="201"/>
      <c r="K1295" s="202"/>
      <c r="L1295" s="202"/>
      <c r="M1295" s="202"/>
      <c r="N1295" s="201"/>
      <c r="O1295" s="201"/>
      <c r="P1295" s="202"/>
      <c r="Q1295" s="202"/>
      <c r="R1295" s="207"/>
      <c r="S1295" s="204" t="e">
        <f>_xlfn.LET(
_xlpm.ausLJ,_xlfn.XLOOKUP(MitarbeiterFTE[[#This Row],[Name]]&amp;"|"&amp;MitarbeiterFTE[[#This Row],[Jahr]]&amp;"|"&amp;MitarbeiterFTE[[#This Row],[Monat]],#REF!,#REF!,"not found",0,1),
IF(_xlpm.ausLJ="not found","input missing",_xlpm.ausLJ))</f>
        <v>#REF!</v>
      </c>
      <c r="T1295" s="204" t="e">
        <f>_xlfn.LET(
_xlpm.ausLJ,_xlfn.XLOOKUP(MitarbeiterFTE[[#This Row],[Name]]&amp;"|"&amp;MitarbeiterFTE[[#This Row],[Jahr]]&amp;"|"&amp;MitarbeiterFTE[[#This Row],[Monat]],#REF!,#REF!,"not found",0,1),
IF(_xlpm.ausLJ="not found","input missing",_xlpm.ausLJ))</f>
        <v>#REF!</v>
      </c>
      <c r="U1295" s="205"/>
      <c r="V1295" s="40" t="str" cm="1">
        <f t="array" ref="V12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5" s="15" t="str">
        <f>_xlfn.LET(_xlpm.var,MitarbeiterFTE[[#This Row],[Name]]&amp;"|"&amp;MitarbeiterFTE[[#This Row],[Vorhaben]]&amp;"|"&amp;MitarbeiterFTE[[#This Row],[Monat]]&amp;"|"&amp;MitarbeiterFTE[[#This Row],[Jahr]], IF(_xlpm.var="|||","input missing",_xlpm.var))</f>
        <v>input missing</v>
      </c>
      <c r="AB1295" s="15" t="e">
        <f>_xlfn.LET(
_xlpm.start,DATE(MitarbeiterFTE[[#This Row],[Jahr]],MitarbeiterFTE[[#This Row],[Monat]],1),
_xlpm.end,EOMONTH(_xlpm.start,0),
NETWORKDAYS(_xlpm.start,_xlpm.end))</f>
        <v>#NUM!</v>
      </c>
      <c r="AC1295" s="318" t="e">
        <f>MitarbeiterFTE[[#This Row],[BWD]]-MitarbeiterFTE[[#This Row],[Sum Abwesend]]</f>
        <v>#NUM!</v>
      </c>
      <c r="AD1295" s="318">
        <f>SUMIFS(MitarbeiterFTE[BWD],MitarbeiterFTE[Jahr],MitarbeiterFTE[[#This Row],[Jahr]],MitarbeiterFTE[Name],MitarbeiterFTE[[#This Row],[Name]])</f>
        <v>0</v>
      </c>
      <c r="AE1295" s="318">
        <f>SUMIFS(MitarbeiterFTE[NWD],MitarbeiterFTE[Jahr],MitarbeiterFTE[[#This Row],[Jahr]],MitarbeiterFTE[Name],MitarbeiterFTE[[#This Row],[Name]])</f>
        <v>0</v>
      </c>
      <c r="AF1295" s="15" t="str">
        <f>IF(MitarbeiterFTE[[#This Row],[HS]]="ja",2,IF(MitarbeiterFTE[[#This Row],[Tech]]="ja",1,IF(MitarbeiterFTE[[#This Row],[Sonst]]="ja",0,"input missing")))</f>
        <v>input missing</v>
      </c>
      <c r="AG1295" s="130"/>
      <c r="AH1295" s="117"/>
      <c r="AI1295" s="408"/>
      <c r="AJ1295" s="202"/>
      <c r="AK1295" s="412"/>
      <c r="AL1295" s="15" cm="1">
        <f t="array" ref="AL12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5" s="15" t="str">
        <f>IF(Table6[[#This Row],[FT/WE]]=2,"",Table6[[#This Row],[Name]]&amp;Table6[[#This Row],[Tag]])</f>
        <v/>
      </c>
      <c r="AN1295" s="117"/>
      <c r="AP1295" s="14" t="str">
        <f t="shared" si="42"/>
        <v/>
      </c>
      <c r="AQ1295" s="14" t="str">
        <f t="shared" si="43"/>
        <v/>
      </c>
    </row>
    <row r="1296" spans="1:43" ht="14.5">
      <c r="A1296" s="117"/>
      <c r="B1296" s="201"/>
      <c r="C1296" s="209"/>
      <c r="D1296" s="210"/>
      <c r="E1296" s="131"/>
      <c r="F1296" s="132"/>
      <c r="G1296" s="131"/>
      <c r="H1296" s="117"/>
      <c r="I1296" s="201"/>
      <c r="J1296" s="201"/>
      <c r="K1296" s="202"/>
      <c r="L1296" s="202"/>
      <c r="M1296" s="202"/>
      <c r="N1296" s="201"/>
      <c r="O1296" s="201"/>
      <c r="P1296" s="202"/>
      <c r="Q1296" s="202"/>
      <c r="R1296" s="207"/>
      <c r="S1296" s="204" t="e">
        <f>_xlfn.LET(
_xlpm.ausLJ,_xlfn.XLOOKUP(MitarbeiterFTE[[#This Row],[Name]]&amp;"|"&amp;MitarbeiterFTE[[#This Row],[Jahr]]&amp;"|"&amp;MitarbeiterFTE[[#This Row],[Monat]],#REF!,#REF!,"not found",0,1),
IF(_xlpm.ausLJ="not found","input missing",_xlpm.ausLJ))</f>
        <v>#REF!</v>
      </c>
      <c r="T1296" s="204" t="e">
        <f>_xlfn.LET(
_xlpm.ausLJ,_xlfn.XLOOKUP(MitarbeiterFTE[[#This Row],[Name]]&amp;"|"&amp;MitarbeiterFTE[[#This Row],[Jahr]]&amp;"|"&amp;MitarbeiterFTE[[#This Row],[Monat]],#REF!,#REF!,"not found",0,1),
IF(_xlpm.ausLJ="not found","input missing",_xlpm.ausLJ))</f>
        <v>#REF!</v>
      </c>
      <c r="U1296" s="205"/>
      <c r="V1296" s="40" t="str" cm="1">
        <f t="array" ref="V12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6" s="15" t="str">
        <f>_xlfn.LET(_xlpm.var,MitarbeiterFTE[[#This Row],[Name]]&amp;"|"&amp;MitarbeiterFTE[[#This Row],[Vorhaben]]&amp;"|"&amp;MitarbeiterFTE[[#This Row],[Monat]]&amp;"|"&amp;MitarbeiterFTE[[#This Row],[Jahr]], IF(_xlpm.var="|||","input missing",_xlpm.var))</f>
        <v>input missing</v>
      </c>
      <c r="AB1296" s="15" t="e">
        <f>_xlfn.LET(
_xlpm.start,DATE(MitarbeiterFTE[[#This Row],[Jahr]],MitarbeiterFTE[[#This Row],[Monat]],1),
_xlpm.end,EOMONTH(_xlpm.start,0),
NETWORKDAYS(_xlpm.start,_xlpm.end))</f>
        <v>#NUM!</v>
      </c>
      <c r="AC1296" s="318" t="e">
        <f>MitarbeiterFTE[[#This Row],[BWD]]-MitarbeiterFTE[[#This Row],[Sum Abwesend]]</f>
        <v>#NUM!</v>
      </c>
      <c r="AD1296" s="318">
        <f>SUMIFS(MitarbeiterFTE[BWD],MitarbeiterFTE[Jahr],MitarbeiterFTE[[#This Row],[Jahr]],MitarbeiterFTE[Name],MitarbeiterFTE[[#This Row],[Name]])</f>
        <v>0</v>
      </c>
      <c r="AE1296" s="318">
        <f>SUMIFS(MitarbeiterFTE[NWD],MitarbeiterFTE[Jahr],MitarbeiterFTE[[#This Row],[Jahr]],MitarbeiterFTE[Name],MitarbeiterFTE[[#This Row],[Name]])</f>
        <v>0</v>
      </c>
      <c r="AF1296" s="15" t="str">
        <f>IF(MitarbeiterFTE[[#This Row],[HS]]="ja",2,IF(MitarbeiterFTE[[#This Row],[Tech]]="ja",1,IF(MitarbeiterFTE[[#This Row],[Sonst]]="ja",0,"input missing")))</f>
        <v>input missing</v>
      </c>
      <c r="AG1296" s="130"/>
      <c r="AH1296" s="117"/>
      <c r="AI1296" s="408"/>
      <c r="AJ1296" s="202"/>
      <c r="AK1296" s="412"/>
      <c r="AL1296" s="15" cm="1">
        <f t="array" ref="AL12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6" s="15" t="str">
        <f>IF(Table6[[#This Row],[FT/WE]]=2,"",Table6[[#This Row],[Name]]&amp;Table6[[#This Row],[Tag]])</f>
        <v/>
      </c>
      <c r="AN1296" s="117"/>
      <c r="AP1296" s="14" t="str">
        <f t="shared" si="42"/>
        <v/>
      </c>
      <c r="AQ1296" s="14" t="str">
        <f t="shared" si="43"/>
        <v/>
      </c>
    </row>
    <row r="1297" spans="1:43" ht="14.5">
      <c r="A1297" s="117"/>
      <c r="B1297" s="201"/>
      <c r="C1297" s="209"/>
      <c r="D1297" s="210"/>
      <c r="E1297" s="131"/>
      <c r="F1297" s="132"/>
      <c r="G1297" s="131"/>
      <c r="H1297" s="117"/>
      <c r="I1297" s="201"/>
      <c r="J1297" s="201"/>
      <c r="K1297" s="202"/>
      <c r="L1297" s="202"/>
      <c r="M1297" s="202"/>
      <c r="N1297" s="201"/>
      <c r="O1297" s="201"/>
      <c r="P1297" s="202"/>
      <c r="Q1297" s="202"/>
      <c r="R1297" s="207"/>
      <c r="S1297" s="204" t="e">
        <f>_xlfn.LET(
_xlpm.ausLJ,_xlfn.XLOOKUP(MitarbeiterFTE[[#This Row],[Name]]&amp;"|"&amp;MitarbeiterFTE[[#This Row],[Jahr]]&amp;"|"&amp;MitarbeiterFTE[[#This Row],[Monat]],#REF!,#REF!,"not found",0,1),
IF(_xlpm.ausLJ="not found","input missing",_xlpm.ausLJ))</f>
        <v>#REF!</v>
      </c>
      <c r="T1297" s="204" t="e">
        <f>_xlfn.LET(
_xlpm.ausLJ,_xlfn.XLOOKUP(MitarbeiterFTE[[#This Row],[Name]]&amp;"|"&amp;MitarbeiterFTE[[#This Row],[Jahr]]&amp;"|"&amp;MitarbeiterFTE[[#This Row],[Monat]],#REF!,#REF!,"not found",0,1),
IF(_xlpm.ausLJ="not found","input missing",_xlpm.ausLJ))</f>
        <v>#REF!</v>
      </c>
      <c r="U1297" s="205"/>
      <c r="V1297" s="40" t="str" cm="1">
        <f t="array" ref="V12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7" s="15" t="str">
        <f>_xlfn.LET(_xlpm.var,MitarbeiterFTE[[#This Row],[Name]]&amp;"|"&amp;MitarbeiterFTE[[#This Row],[Vorhaben]]&amp;"|"&amp;MitarbeiterFTE[[#This Row],[Monat]]&amp;"|"&amp;MitarbeiterFTE[[#This Row],[Jahr]], IF(_xlpm.var="|||","input missing",_xlpm.var))</f>
        <v>input missing</v>
      </c>
      <c r="AB1297" s="15" t="e">
        <f>_xlfn.LET(
_xlpm.start,DATE(MitarbeiterFTE[[#This Row],[Jahr]],MitarbeiterFTE[[#This Row],[Monat]],1),
_xlpm.end,EOMONTH(_xlpm.start,0),
NETWORKDAYS(_xlpm.start,_xlpm.end))</f>
        <v>#NUM!</v>
      </c>
      <c r="AC1297" s="318" t="e">
        <f>MitarbeiterFTE[[#This Row],[BWD]]-MitarbeiterFTE[[#This Row],[Sum Abwesend]]</f>
        <v>#NUM!</v>
      </c>
      <c r="AD1297" s="318">
        <f>SUMIFS(MitarbeiterFTE[BWD],MitarbeiterFTE[Jahr],MitarbeiterFTE[[#This Row],[Jahr]],MitarbeiterFTE[Name],MitarbeiterFTE[[#This Row],[Name]])</f>
        <v>0</v>
      </c>
      <c r="AE1297" s="318">
        <f>SUMIFS(MitarbeiterFTE[NWD],MitarbeiterFTE[Jahr],MitarbeiterFTE[[#This Row],[Jahr]],MitarbeiterFTE[Name],MitarbeiterFTE[[#This Row],[Name]])</f>
        <v>0</v>
      </c>
      <c r="AF1297" s="15" t="str">
        <f>IF(MitarbeiterFTE[[#This Row],[HS]]="ja",2,IF(MitarbeiterFTE[[#This Row],[Tech]]="ja",1,IF(MitarbeiterFTE[[#This Row],[Sonst]]="ja",0,"input missing")))</f>
        <v>input missing</v>
      </c>
      <c r="AG1297" s="130"/>
      <c r="AH1297" s="117"/>
      <c r="AI1297" s="408"/>
      <c r="AJ1297" s="202"/>
      <c r="AK1297" s="412"/>
      <c r="AL1297" s="15" cm="1">
        <f t="array" ref="AL12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7" s="15" t="str">
        <f>IF(Table6[[#This Row],[FT/WE]]=2,"",Table6[[#This Row],[Name]]&amp;Table6[[#This Row],[Tag]])</f>
        <v/>
      </c>
      <c r="AN1297" s="117"/>
      <c r="AP1297" s="14" t="str">
        <f t="shared" si="42"/>
        <v/>
      </c>
      <c r="AQ1297" s="14" t="str">
        <f t="shared" si="43"/>
        <v/>
      </c>
    </row>
    <row r="1298" spans="1:43" ht="14.5">
      <c r="A1298" s="117"/>
      <c r="B1298" s="201"/>
      <c r="C1298" s="209"/>
      <c r="D1298" s="210"/>
      <c r="E1298" s="131"/>
      <c r="F1298" s="132"/>
      <c r="G1298" s="131"/>
      <c r="H1298" s="117"/>
      <c r="I1298" s="201"/>
      <c r="J1298" s="201"/>
      <c r="K1298" s="202"/>
      <c r="L1298" s="202"/>
      <c r="M1298" s="202"/>
      <c r="N1298" s="201"/>
      <c r="O1298" s="201"/>
      <c r="P1298" s="202"/>
      <c r="Q1298" s="202"/>
      <c r="R1298" s="207"/>
      <c r="S1298" s="204" t="e">
        <f>_xlfn.LET(
_xlpm.ausLJ,_xlfn.XLOOKUP(MitarbeiterFTE[[#This Row],[Name]]&amp;"|"&amp;MitarbeiterFTE[[#This Row],[Jahr]]&amp;"|"&amp;MitarbeiterFTE[[#This Row],[Monat]],#REF!,#REF!,"not found",0,1),
IF(_xlpm.ausLJ="not found","input missing",_xlpm.ausLJ))</f>
        <v>#REF!</v>
      </c>
      <c r="T1298" s="204" t="e">
        <f>_xlfn.LET(
_xlpm.ausLJ,_xlfn.XLOOKUP(MitarbeiterFTE[[#This Row],[Name]]&amp;"|"&amp;MitarbeiterFTE[[#This Row],[Jahr]]&amp;"|"&amp;MitarbeiterFTE[[#This Row],[Monat]],#REF!,#REF!,"not found",0,1),
IF(_xlpm.ausLJ="not found","input missing",_xlpm.ausLJ))</f>
        <v>#REF!</v>
      </c>
      <c r="U1298" s="205"/>
      <c r="V1298" s="40" t="str" cm="1">
        <f t="array" ref="V12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8" s="15" t="str">
        <f>_xlfn.LET(_xlpm.var,MitarbeiterFTE[[#This Row],[Name]]&amp;"|"&amp;MitarbeiterFTE[[#This Row],[Vorhaben]]&amp;"|"&amp;MitarbeiterFTE[[#This Row],[Monat]]&amp;"|"&amp;MitarbeiterFTE[[#This Row],[Jahr]], IF(_xlpm.var="|||","input missing",_xlpm.var))</f>
        <v>input missing</v>
      </c>
      <c r="AB1298" s="15" t="e">
        <f>_xlfn.LET(
_xlpm.start,DATE(MitarbeiterFTE[[#This Row],[Jahr]],MitarbeiterFTE[[#This Row],[Monat]],1),
_xlpm.end,EOMONTH(_xlpm.start,0),
NETWORKDAYS(_xlpm.start,_xlpm.end))</f>
        <v>#NUM!</v>
      </c>
      <c r="AC1298" s="318" t="e">
        <f>MitarbeiterFTE[[#This Row],[BWD]]-MitarbeiterFTE[[#This Row],[Sum Abwesend]]</f>
        <v>#NUM!</v>
      </c>
      <c r="AD1298" s="318">
        <f>SUMIFS(MitarbeiterFTE[BWD],MitarbeiterFTE[Jahr],MitarbeiterFTE[[#This Row],[Jahr]],MitarbeiterFTE[Name],MitarbeiterFTE[[#This Row],[Name]])</f>
        <v>0</v>
      </c>
      <c r="AE1298" s="318">
        <f>SUMIFS(MitarbeiterFTE[NWD],MitarbeiterFTE[Jahr],MitarbeiterFTE[[#This Row],[Jahr]],MitarbeiterFTE[Name],MitarbeiterFTE[[#This Row],[Name]])</f>
        <v>0</v>
      </c>
      <c r="AF1298" s="15" t="str">
        <f>IF(MitarbeiterFTE[[#This Row],[HS]]="ja",2,IF(MitarbeiterFTE[[#This Row],[Tech]]="ja",1,IF(MitarbeiterFTE[[#This Row],[Sonst]]="ja",0,"input missing")))</f>
        <v>input missing</v>
      </c>
      <c r="AG1298" s="130"/>
      <c r="AH1298" s="117"/>
      <c r="AI1298" s="408"/>
      <c r="AJ1298" s="202"/>
      <c r="AK1298" s="412"/>
      <c r="AL1298" s="15" cm="1">
        <f t="array" ref="AL12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8" s="15" t="str">
        <f>IF(Table6[[#This Row],[FT/WE]]=2,"",Table6[[#This Row],[Name]]&amp;Table6[[#This Row],[Tag]])</f>
        <v/>
      </c>
      <c r="AN1298" s="117"/>
      <c r="AP1298" s="14" t="str">
        <f t="shared" si="42"/>
        <v/>
      </c>
      <c r="AQ1298" s="14" t="str">
        <f t="shared" si="43"/>
        <v/>
      </c>
    </row>
    <row r="1299" spans="1:43" ht="14.5">
      <c r="A1299" s="117"/>
      <c r="B1299" s="201"/>
      <c r="C1299" s="209"/>
      <c r="D1299" s="210"/>
      <c r="E1299" s="131"/>
      <c r="F1299" s="132"/>
      <c r="G1299" s="131"/>
      <c r="H1299" s="117"/>
      <c r="I1299" s="201"/>
      <c r="J1299" s="201"/>
      <c r="K1299" s="202"/>
      <c r="L1299" s="202"/>
      <c r="M1299" s="202"/>
      <c r="N1299" s="201"/>
      <c r="O1299" s="201"/>
      <c r="P1299" s="202"/>
      <c r="Q1299" s="202"/>
      <c r="R1299" s="207"/>
      <c r="S1299" s="204" t="e">
        <f>_xlfn.LET(
_xlpm.ausLJ,_xlfn.XLOOKUP(MitarbeiterFTE[[#This Row],[Name]]&amp;"|"&amp;MitarbeiterFTE[[#This Row],[Jahr]]&amp;"|"&amp;MitarbeiterFTE[[#This Row],[Monat]],#REF!,#REF!,"not found",0,1),
IF(_xlpm.ausLJ="not found","input missing",_xlpm.ausLJ))</f>
        <v>#REF!</v>
      </c>
      <c r="T1299" s="204" t="e">
        <f>_xlfn.LET(
_xlpm.ausLJ,_xlfn.XLOOKUP(MitarbeiterFTE[[#This Row],[Name]]&amp;"|"&amp;MitarbeiterFTE[[#This Row],[Jahr]]&amp;"|"&amp;MitarbeiterFTE[[#This Row],[Monat]],#REF!,#REF!,"not found",0,1),
IF(_xlpm.ausLJ="not found","input missing",_xlpm.ausLJ))</f>
        <v>#REF!</v>
      </c>
      <c r="U1299" s="205"/>
      <c r="V1299" s="40" t="str" cm="1">
        <f t="array" ref="V12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2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2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2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2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299" s="15" t="str">
        <f>_xlfn.LET(_xlpm.var,MitarbeiterFTE[[#This Row],[Name]]&amp;"|"&amp;MitarbeiterFTE[[#This Row],[Vorhaben]]&amp;"|"&amp;MitarbeiterFTE[[#This Row],[Monat]]&amp;"|"&amp;MitarbeiterFTE[[#This Row],[Jahr]], IF(_xlpm.var="|||","input missing",_xlpm.var))</f>
        <v>input missing</v>
      </c>
      <c r="AB1299" s="15" t="e">
        <f>_xlfn.LET(
_xlpm.start,DATE(MitarbeiterFTE[[#This Row],[Jahr]],MitarbeiterFTE[[#This Row],[Monat]],1),
_xlpm.end,EOMONTH(_xlpm.start,0),
NETWORKDAYS(_xlpm.start,_xlpm.end))</f>
        <v>#NUM!</v>
      </c>
      <c r="AC1299" s="318" t="e">
        <f>MitarbeiterFTE[[#This Row],[BWD]]-MitarbeiterFTE[[#This Row],[Sum Abwesend]]</f>
        <v>#NUM!</v>
      </c>
      <c r="AD1299" s="318">
        <f>SUMIFS(MitarbeiterFTE[BWD],MitarbeiterFTE[Jahr],MitarbeiterFTE[[#This Row],[Jahr]],MitarbeiterFTE[Name],MitarbeiterFTE[[#This Row],[Name]])</f>
        <v>0</v>
      </c>
      <c r="AE1299" s="318">
        <f>SUMIFS(MitarbeiterFTE[NWD],MitarbeiterFTE[Jahr],MitarbeiterFTE[[#This Row],[Jahr]],MitarbeiterFTE[Name],MitarbeiterFTE[[#This Row],[Name]])</f>
        <v>0</v>
      </c>
      <c r="AF1299" s="15" t="str">
        <f>IF(MitarbeiterFTE[[#This Row],[HS]]="ja",2,IF(MitarbeiterFTE[[#This Row],[Tech]]="ja",1,IF(MitarbeiterFTE[[#This Row],[Sonst]]="ja",0,"input missing")))</f>
        <v>input missing</v>
      </c>
      <c r="AG1299" s="130"/>
      <c r="AH1299" s="117"/>
      <c r="AI1299" s="408"/>
      <c r="AJ1299" s="202"/>
      <c r="AK1299" s="412"/>
      <c r="AL1299" s="15" cm="1">
        <f t="array" ref="AL12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299" s="15" t="str">
        <f>IF(Table6[[#This Row],[FT/WE]]=2,"",Table6[[#This Row],[Name]]&amp;Table6[[#This Row],[Tag]])</f>
        <v/>
      </c>
      <c r="AN1299" s="117"/>
      <c r="AP1299" s="14" t="str">
        <f t="shared" si="42"/>
        <v/>
      </c>
      <c r="AQ1299" s="14" t="str">
        <f t="shared" si="43"/>
        <v/>
      </c>
    </row>
    <row r="1300" spans="1:43" ht="14.5">
      <c r="A1300" s="117"/>
      <c r="B1300" s="201"/>
      <c r="C1300" s="209"/>
      <c r="D1300" s="210"/>
      <c r="E1300" s="131"/>
      <c r="F1300" s="132"/>
      <c r="G1300" s="131"/>
      <c r="H1300" s="117"/>
      <c r="I1300" s="201"/>
      <c r="J1300" s="201"/>
      <c r="K1300" s="202"/>
      <c r="L1300" s="202"/>
      <c r="M1300" s="202"/>
      <c r="N1300" s="201"/>
      <c r="O1300" s="201"/>
      <c r="P1300" s="202"/>
      <c r="Q1300" s="202"/>
      <c r="R1300" s="207"/>
      <c r="S1300" s="204" t="e">
        <f>_xlfn.LET(
_xlpm.ausLJ,_xlfn.XLOOKUP(MitarbeiterFTE[[#This Row],[Name]]&amp;"|"&amp;MitarbeiterFTE[[#This Row],[Jahr]]&amp;"|"&amp;MitarbeiterFTE[[#This Row],[Monat]],#REF!,#REF!,"not found",0,1),
IF(_xlpm.ausLJ="not found","input missing",_xlpm.ausLJ))</f>
        <v>#REF!</v>
      </c>
      <c r="T1300" s="204" t="e">
        <f>_xlfn.LET(
_xlpm.ausLJ,_xlfn.XLOOKUP(MitarbeiterFTE[[#This Row],[Name]]&amp;"|"&amp;MitarbeiterFTE[[#This Row],[Jahr]]&amp;"|"&amp;MitarbeiterFTE[[#This Row],[Monat]],#REF!,#REF!,"not found",0,1),
IF(_xlpm.ausLJ="not found","input missing",_xlpm.ausLJ))</f>
        <v>#REF!</v>
      </c>
      <c r="U1300" s="205"/>
      <c r="V1300" s="40" t="str" cm="1">
        <f t="array" ref="V13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0" s="15" t="str">
        <f>_xlfn.LET(_xlpm.var,MitarbeiterFTE[[#This Row],[Name]]&amp;"|"&amp;MitarbeiterFTE[[#This Row],[Vorhaben]]&amp;"|"&amp;MitarbeiterFTE[[#This Row],[Monat]]&amp;"|"&amp;MitarbeiterFTE[[#This Row],[Jahr]], IF(_xlpm.var="|||","input missing",_xlpm.var))</f>
        <v>input missing</v>
      </c>
      <c r="AB1300" s="15" t="e">
        <f>_xlfn.LET(
_xlpm.start,DATE(MitarbeiterFTE[[#This Row],[Jahr]],MitarbeiterFTE[[#This Row],[Monat]],1),
_xlpm.end,EOMONTH(_xlpm.start,0),
NETWORKDAYS(_xlpm.start,_xlpm.end))</f>
        <v>#NUM!</v>
      </c>
      <c r="AC1300" s="318" t="e">
        <f>MitarbeiterFTE[[#This Row],[BWD]]-MitarbeiterFTE[[#This Row],[Sum Abwesend]]</f>
        <v>#NUM!</v>
      </c>
      <c r="AD1300" s="318">
        <f>SUMIFS(MitarbeiterFTE[BWD],MitarbeiterFTE[Jahr],MitarbeiterFTE[[#This Row],[Jahr]],MitarbeiterFTE[Name],MitarbeiterFTE[[#This Row],[Name]])</f>
        <v>0</v>
      </c>
      <c r="AE1300" s="318">
        <f>SUMIFS(MitarbeiterFTE[NWD],MitarbeiterFTE[Jahr],MitarbeiterFTE[[#This Row],[Jahr]],MitarbeiterFTE[Name],MitarbeiterFTE[[#This Row],[Name]])</f>
        <v>0</v>
      </c>
      <c r="AF1300" s="15" t="str">
        <f>IF(MitarbeiterFTE[[#This Row],[HS]]="ja",2,IF(MitarbeiterFTE[[#This Row],[Tech]]="ja",1,IF(MitarbeiterFTE[[#This Row],[Sonst]]="ja",0,"input missing")))</f>
        <v>input missing</v>
      </c>
      <c r="AG1300" s="130"/>
      <c r="AH1300" s="117"/>
      <c r="AI1300" s="408"/>
      <c r="AJ1300" s="202"/>
      <c r="AK1300" s="412"/>
      <c r="AL1300" s="15" cm="1">
        <f t="array" ref="AL13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0" s="15" t="str">
        <f>IF(Table6[[#This Row],[FT/WE]]=2,"",Table6[[#This Row],[Name]]&amp;Table6[[#This Row],[Tag]])</f>
        <v/>
      </c>
      <c r="AN1300" s="117"/>
      <c r="AP1300" s="14" t="str">
        <f t="shared" si="42"/>
        <v/>
      </c>
      <c r="AQ1300" s="14" t="str">
        <f t="shared" si="43"/>
        <v/>
      </c>
    </row>
    <row r="1301" spans="1:43" ht="14.5">
      <c r="A1301" s="117"/>
      <c r="B1301" s="201"/>
      <c r="C1301" s="209"/>
      <c r="D1301" s="210"/>
      <c r="E1301" s="131"/>
      <c r="F1301" s="132"/>
      <c r="G1301" s="131"/>
      <c r="H1301" s="117"/>
      <c r="I1301" s="201"/>
      <c r="J1301" s="201"/>
      <c r="K1301" s="202"/>
      <c r="L1301" s="202"/>
      <c r="M1301" s="202"/>
      <c r="N1301" s="201"/>
      <c r="O1301" s="201"/>
      <c r="P1301" s="202"/>
      <c r="Q1301" s="202"/>
      <c r="R1301" s="207"/>
      <c r="S1301" s="204" t="e">
        <f>_xlfn.LET(
_xlpm.ausLJ,_xlfn.XLOOKUP(MitarbeiterFTE[[#This Row],[Name]]&amp;"|"&amp;MitarbeiterFTE[[#This Row],[Jahr]]&amp;"|"&amp;MitarbeiterFTE[[#This Row],[Monat]],#REF!,#REF!,"not found",0,1),
IF(_xlpm.ausLJ="not found","input missing",_xlpm.ausLJ))</f>
        <v>#REF!</v>
      </c>
      <c r="T1301" s="204" t="e">
        <f>_xlfn.LET(
_xlpm.ausLJ,_xlfn.XLOOKUP(MitarbeiterFTE[[#This Row],[Name]]&amp;"|"&amp;MitarbeiterFTE[[#This Row],[Jahr]]&amp;"|"&amp;MitarbeiterFTE[[#This Row],[Monat]],#REF!,#REF!,"not found",0,1),
IF(_xlpm.ausLJ="not found","input missing",_xlpm.ausLJ))</f>
        <v>#REF!</v>
      </c>
      <c r="U1301" s="205"/>
      <c r="V1301" s="40" t="str" cm="1">
        <f t="array" ref="V13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1" s="15" t="str">
        <f>_xlfn.LET(_xlpm.var,MitarbeiterFTE[[#This Row],[Name]]&amp;"|"&amp;MitarbeiterFTE[[#This Row],[Vorhaben]]&amp;"|"&amp;MitarbeiterFTE[[#This Row],[Monat]]&amp;"|"&amp;MitarbeiterFTE[[#This Row],[Jahr]], IF(_xlpm.var="|||","input missing",_xlpm.var))</f>
        <v>input missing</v>
      </c>
      <c r="AB1301" s="15" t="e">
        <f>_xlfn.LET(
_xlpm.start,DATE(MitarbeiterFTE[[#This Row],[Jahr]],MitarbeiterFTE[[#This Row],[Monat]],1),
_xlpm.end,EOMONTH(_xlpm.start,0),
NETWORKDAYS(_xlpm.start,_xlpm.end))</f>
        <v>#NUM!</v>
      </c>
      <c r="AC1301" s="318" t="e">
        <f>MitarbeiterFTE[[#This Row],[BWD]]-MitarbeiterFTE[[#This Row],[Sum Abwesend]]</f>
        <v>#NUM!</v>
      </c>
      <c r="AD1301" s="318">
        <f>SUMIFS(MitarbeiterFTE[BWD],MitarbeiterFTE[Jahr],MitarbeiterFTE[[#This Row],[Jahr]],MitarbeiterFTE[Name],MitarbeiterFTE[[#This Row],[Name]])</f>
        <v>0</v>
      </c>
      <c r="AE1301" s="318">
        <f>SUMIFS(MitarbeiterFTE[NWD],MitarbeiterFTE[Jahr],MitarbeiterFTE[[#This Row],[Jahr]],MitarbeiterFTE[Name],MitarbeiterFTE[[#This Row],[Name]])</f>
        <v>0</v>
      </c>
      <c r="AF1301" s="15" t="str">
        <f>IF(MitarbeiterFTE[[#This Row],[HS]]="ja",2,IF(MitarbeiterFTE[[#This Row],[Tech]]="ja",1,IF(MitarbeiterFTE[[#This Row],[Sonst]]="ja",0,"input missing")))</f>
        <v>input missing</v>
      </c>
      <c r="AG1301" s="130"/>
      <c r="AH1301" s="117"/>
      <c r="AI1301" s="408"/>
      <c r="AJ1301" s="202"/>
      <c r="AK1301" s="412"/>
      <c r="AL1301" s="15" cm="1">
        <f t="array" ref="AL13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1" s="15" t="str">
        <f>IF(Table6[[#This Row],[FT/WE]]=2,"",Table6[[#This Row],[Name]]&amp;Table6[[#This Row],[Tag]])</f>
        <v/>
      </c>
      <c r="AN1301" s="117"/>
      <c r="AP1301" s="14" t="str">
        <f t="shared" si="42"/>
        <v/>
      </c>
      <c r="AQ1301" s="14" t="str">
        <f t="shared" si="43"/>
        <v/>
      </c>
    </row>
    <row r="1302" spans="1:43" ht="14.5">
      <c r="A1302" s="117"/>
      <c r="B1302" s="201"/>
      <c r="C1302" s="209"/>
      <c r="D1302" s="210"/>
      <c r="E1302" s="131"/>
      <c r="F1302" s="132"/>
      <c r="G1302" s="131"/>
      <c r="H1302" s="117"/>
      <c r="I1302" s="201"/>
      <c r="J1302" s="201"/>
      <c r="K1302" s="202"/>
      <c r="L1302" s="202"/>
      <c r="M1302" s="202"/>
      <c r="N1302" s="201"/>
      <c r="O1302" s="201"/>
      <c r="P1302" s="202"/>
      <c r="Q1302" s="202"/>
      <c r="R1302" s="207"/>
      <c r="S1302" s="204" t="e">
        <f>_xlfn.LET(
_xlpm.ausLJ,_xlfn.XLOOKUP(MitarbeiterFTE[[#This Row],[Name]]&amp;"|"&amp;MitarbeiterFTE[[#This Row],[Jahr]]&amp;"|"&amp;MitarbeiterFTE[[#This Row],[Monat]],#REF!,#REF!,"not found",0,1),
IF(_xlpm.ausLJ="not found","input missing",_xlpm.ausLJ))</f>
        <v>#REF!</v>
      </c>
      <c r="T1302" s="204" t="e">
        <f>_xlfn.LET(
_xlpm.ausLJ,_xlfn.XLOOKUP(MitarbeiterFTE[[#This Row],[Name]]&amp;"|"&amp;MitarbeiterFTE[[#This Row],[Jahr]]&amp;"|"&amp;MitarbeiterFTE[[#This Row],[Monat]],#REF!,#REF!,"not found",0,1),
IF(_xlpm.ausLJ="not found","input missing",_xlpm.ausLJ))</f>
        <v>#REF!</v>
      </c>
      <c r="U1302" s="205"/>
      <c r="V1302" s="40" t="str" cm="1">
        <f t="array" ref="V13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2" s="15" t="str">
        <f>_xlfn.LET(_xlpm.var,MitarbeiterFTE[[#This Row],[Name]]&amp;"|"&amp;MitarbeiterFTE[[#This Row],[Vorhaben]]&amp;"|"&amp;MitarbeiterFTE[[#This Row],[Monat]]&amp;"|"&amp;MitarbeiterFTE[[#This Row],[Jahr]], IF(_xlpm.var="|||","input missing",_xlpm.var))</f>
        <v>input missing</v>
      </c>
      <c r="AB1302" s="15" t="e">
        <f>_xlfn.LET(
_xlpm.start,DATE(MitarbeiterFTE[[#This Row],[Jahr]],MitarbeiterFTE[[#This Row],[Monat]],1),
_xlpm.end,EOMONTH(_xlpm.start,0),
NETWORKDAYS(_xlpm.start,_xlpm.end))</f>
        <v>#NUM!</v>
      </c>
      <c r="AC1302" s="318" t="e">
        <f>MitarbeiterFTE[[#This Row],[BWD]]-MitarbeiterFTE[[#This Row],[Sum Abwesend]]</f>
        <v>#NUM!</v>
      </c>
      <c r="AD1302" s="318">
        <f>SUMIFS(MitarbeiterFTE[BWD],MitarbeiterFTE[Jahr],MitarbeiterFTE[[#This Row],[Jahr]],MitarbeiterFTE[Name],MitarbeiterFTE[[#This Row],[Name]])</f>
        <v>0</v>
      </c>
      <c r="AE1302" s="318">
        <f>SUMIFS(MitarbeiterFTE[NWD],MitarbeiterFTE[Jahr],MitarbeiterFTE[[#This Row],[Jahr]],MitarbeiterFTE[Name],MitarbeiterFTE[[#This Row],[Name]])</f>
        <v>0</v>
      </c>
      <c r="AF1302" s="15" t="str">
        <f>IF(MitarbeiterFTE[[#This Row],[HS]]="ja",2,IF(MitarbeiterFTE[[#This Row],[Tech]]="ja",1,IF(MitarbeiterFTE[[#This Row],[Sonst]]="ja",0,"input missing")))</f>
        <v>input missing</v>
      </c>
      <c r="AG1302" s="130"/>
      <c r="AH1302" s="117"/>
      <c r="AI1302" s="408"/>
      <c r="AJ1302" s="202"/>
      <c r="AK1302" s="412"/>
      <c r="AL1302" s="15" cm="1">
        <f t="array" ref="AL13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2" s="15" t="str">
        <f>IF(Table6[[#This Row],[FT/WE]]=2,"",Table6[[#This Row],[Name]]&amp;Table6[[#This Row],[Tag]])</f>
        <v/>
      </c>
      <c r="AN1302" s="117"/>
      <c r="AP1302" s="14" t="str">
        <f t="shared" si="42"/>
        <v/>
      </c>
      <c r="AQ1302" s="14" t="str">
        <f t="shared" si="43"/>
        <v/>
      </c>
    </row>
    <row r="1303" spans="1:43" ht="14.5">
      <c r="A1303" s="117"/>
      <c r="B1303" s="201"/>
      <c r="C1303" s="209"/>
      <c r="D1303" s="210"/>
      <c r="E1303" s="131"/>
      <c r="F1303" s="132"/>
      <c r="G1303" s="131"/>
      <c r="H1303" s="117"/>
      <c r="I1303" s="201"/>
      <c r="J1303" s="201"/>
      <c r="K1303" s="202"/>
      <c r="L1303" s="202"/>
      <c r="M1303" s="202"/>
      <c r="N1303" s="201"/>
      <c r="O1303" s="201"/>
      <c r="P1303" s="202"/>
      <c r="Q1303" s="202"/>
      <c r="R1303" s="207"/>
      <c r="S1303" s="204" t="e">
        <f>_xlfn.LET(
_xlpm.ausLJ,_xlfn.XLOOKUP(MitarbeiterFTE[[#This Row],[Name]]&amp;"|"&amp;MitarbeiterFTE[[#This Row],[Jahr]]&amp;"|"&amp;MitarbeiterFTE[[#This Row],[Monat]],#REF!,#REF!,"not found",0,1),
IF(_xlpm.ausLJ="not found","input missing",_xlpm.ausLJ))</f>
        <v>#REF!</v>
      </c>
      <c r="T1303" s="204" t="e">
        <f>_xlfn.LET(
_xlpm.ausLJ,_xlfn.XLOOKUP(MitarbeiterFTE[[#This Row],[Name]]&amp;"|"&amp;MitarbeiterFTE[[#This Row],[Jahr]]&amp;"|"&amp;MitarbeiterFTE[[#This Row],[Monat]],#REF!,#REF!,"not found",0,1),
IF(_xlpm.ausLJ="not found","input missing",_xlpm.ausLJ))</f>
        <v>#REF!</v>
      </c>
      <c r="U1303" s="205"/>
      <c r="V1303" s="40" t="str" cm="1">
        <f t="array" ref="V13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3" s="15" t="str">
        <f>_xlfn.LET(_xlpm.var,MitarbeiterFTE[[#This Row],[Name]]&amp;"|"&amp;MitarbeiterFTE[[#This Row],[Vorhaben]]&amp;"|"&amp;MitarbeiterFTE[[#This Row],[Monat]]&amp;"|"&amp;MitarbeiterFTE[[#This Row],[Jahr]], IF(_xlpm.var="|||","input missing",_xlpm.var))</f>
        <v>input missing</v>
      </c>
      <c r="AB1303" s="15" t="e">
        <f>_xlfn.LET(
_xlpm.start,DATE(MitarbeiterFTE[[#This Row],[Jahr]],MitarbeiterFTE[[#This Row],[Monat]],1),
_xlpm.end,EOMONTH(_xlpm.start,0),
NETWORKDAYS(_xlpm.start,_xlpm.end))</f>
        <v>#NUM!</v>
      </c>
      <c r="AC1303" s="318" t="e">
        <f>MitarbeiterFTE[[#This Row],[BWD]]-MitarbeiterFTE[[#This Row],[Sum Abwesend]]</f>
        <v>#NUM!</v>
      </c>
      <c r="AD1303" s="318">
        <f>SUMIFS(MitarbeiterFTE[BWD],MitarbeiterFTE[Jahr],MitarbeiterFTE[[#This Row],[Jahr]],MitarbeiterFTE[Name],MitarbeiterFTE[[#This Row],[Name]])</f>
        <v>0</v>
      </c>
      <c r="AE1303" s="318">
        <f>SUMIFS(MitarbeiterFTE[NWD],MitarbeiterFTE[Jahr],MitarbeiterFTE[[#This Row],[Jahr]],MitarbeiterFTE[Name],MitarbeiterFTE[[#This Row],[Name]])</f>
        <v>0</v>
      </c>
      <c r="AF1303" s="15" t="str">
        <f>IF(MitarbeiterFTE[[#This Row],[HS]]="ja",2,IF(MitarbeiterFTE[[#This Row],[Tech]]="ja",1,IF(MitarbeiterFTE[[#This Row],[Sonst]]="ja",0,"input missing")))</f>
        <v>input missing</v>
      </c>
      <c r="AG1303" s="130"/>
      <c r="AH1303" s="117"/>
      <c r="AI1303" s="408"/>
      <c r="AJ1303" s="202"/>
      <c r="AK1303" s="412"/>
      <c r="AL1303" s="15" cm="1">
        <f t="array" ref="AL13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3" s="15" t="str">
        <f>IF(Table6[[#This Row],[FT/WE]]=2,"",Table6[[#This Row],[Name]]&amp;Table6[[#This Row],[Tag]])</f>
        <v/>
      </c>
      <c r="AN1303" s="117"/>
      <c r="AP1303" s="14" t="str">
        <f t="shared" si="42"/>
        <v/>
      </c>
      <c r="AQ1303" s="14" t="str">
        <f t="shared" si="43"/>
        <v/>
      </c>
    </row>
    <row r="1304" spans="1:43" ht="14.5">
      <c r="A1304" s="117"/>
      <c r="B1304" s="201"/>
      <c r="C1304" s="209"/>
      <c r="D1304" s="210"/>
      <c r="E1304" s="131"/>
      <c r="F1304" s="132"/>
      <c r="G1304" s="131"/>
      <c r="H1304" s="117"/>
      <c r="I1304" s="201"/>
      <c r="J1304" s="201"/>
      <c r="K1304" s="202"/>
      <c r="L1304" s="202"/>
      <c r="M1304" s="202"/>
      <c r="N1304" s="201"/>
      <c r="O1304" s="201"/>
      <c r="P1304" s="202"/>
      <c r="Q1304" s="202"/>
      <c r="R1304" s="207"/>
      <c r="S1304" s="204" t="e">
        <f>_xlfn.LET(
_xlpm.ausLJ,_xlfn.XLOOKUP(MitarbeiterFTE[[#This Row],[Name]]&amp;"|"&amp;MitarbeiterFTE[[#This Row],[Jahr]]&amp;"|"&amp;MitarbeiterFTE[[#This Row],[Monat]],#REF!,#REF!,"not found",0,1),
IF(_xlpm.ausLJ="not found","input missing",_xlpm.ausLJ))</f>
        <v>#REF!</v>
      </c>
      <c r="T1304" s="204" t="e">
        <f>_xlfn.LET(
_xlpm.ausLJ,_xlfn.XLOOKUP(MitarbeiterFTE[[#This Row],[Name]]&amp;"|"&amp;MitarbeiterFTE[[#This Row],[Jahr]]&amp;"|"&amp;MitarbeiterFTE[[#This Row],[Monat]],#REF!,#REF!,"not found",0,1),
IF(_xlpm.ausLJ="not found","input missing",_xlpm.ausLJ))</f>
        <v>#REF!</v>
      </c>
      <c r="U1304" s="205"/>
      <c r="V1304" s="40" t="str" cm="1">
        <f t="array" ref="V13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4" s="15" t="str">
        <f>_xlfn.LET(_xlpm.var,MitarbeiterFTE[[#This Row],[Name]]&amp;"|"&amp;MitarbeiterFTE[[#This Row],[Vorhaben]]&amp;"|"&amp;MitarbeiterFTE[[#This Row],[Monat]]&amp;"|"&amp;MitarbeiterFTE[[#This Row],[Jahr]], IF(_xlpm.var="|||","input missing",_xlpm.var))</f>
        <v>input missing</v>
      </c>
      <c r="AB1304" s="15" t="e">
        <f>_xlfn.LET(
_xlpm.start,DATE(MitarbeiterFTE[[#This Row],[Jahr]],MitarbeiterFTE[[#This Row],[Monat]],1),
_xlpm.end,EOMONTH(_xlpm.start,0),
NETWORKDAYS(_xlpm.start,_xlpm.end))</f>
        <v>#NUM!</v>
      </c>
      <c r="AC1304" s="318" t="e">
        <f>MitarbeiterFTE[[#This Row],[BWD]]-MitarbeiterFTE[[#This Row],[Sum Abwesend]]</f>
        <v>#NUM!</v>
      </c>
      <c r="AD1304" s="318">
        <f>SUMIFS(MitarbeiterFTE[BWD],MitarbeiterFTE[Jahr],MitarbeiterFTE[[#This Row],[Jahr]],MitarbeiterFTE[Name],MitarbeiterFTE[[#This Row],[Name]])</f>
        <v>0</v>
      </c>
      <c r="AE1304" s="318">
        <f>SUMIFS(MitarbeiterFTE[NWD],MitarbeiterFTE[Jahr],MitarbeiterFTE[[#This Row],[Jahr]],MitarbeiterFTE[Name],MitarbeiterFTE[[#This Row],[Name]])</f>
        <v>0</v>
      </c>
      <c r="AF1304" s="15" t="str">
        <f>IF(MitarbeiterFTE[[#This Row],[HS]]="ja",2,IF(MitarbeiterFTE[[#This Row],[Tech]]="ja",1,IF(MitarbeiterFTE[[#This Row],[Sonst]]="ja",0,"input missing")))</f>
        <v>input missing</v>
      </c>
      <c r="AG1304" s="130"/>
      <c r="AH1304" s="117"/>
      <c r="AI1304" s="408"/>
      <c r="AJ1304" s="202"/>
      <c r="AK1304" s="412"/>
      <c r="AL1304" s="15" cm="1">
        <f t="array" ref="AL13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4" s="15" t="str">
        <f>IF(Table6[[#This Row],[FT/WE]]=2,"",Table6[[#This Row],[Name]]&amp;Table6[[#This Row],[Tag]])</f>
        <v/>
      </c>
      <c r="AN1304" s="117"/>
      <c r="AP1304" s="14" t="str">
        <f t="shared" si="42"/>
        <v/>
      </c>
      <c r="AQ1304" s="14" t="str">
        <f t="shared" si="43"/>
        <v/>
      </c>
    </row>
    <row r="1305" spans="1:43" ht="14.5">
      <c r="A1305" s="117"/>
      <c r="B1305" s="201"/>
      <c r="C1305" s="209"/>
      <c r="D1305" s="210"/>
      <c r="E1305" s="131"/>
      <c r="F1305" s="132"/>
      <c r="G1305" s="131"/>
      <c r="H1305" s="117"/>
      <c r="I1305" s="201"/>
      <c r="J1305" s="201"/>
      <c r="K1305" s="202"/>
      <c r="L1305" s="202"/>
      <c r="M1305" s="202"/>
      <c r="N1305" s="201"/>
      <c r="O1305" s="201"/>
      <c r="P1305" s="202"/>
      <c r="Q1305" s="202"/>
      <c r="R1305" s="207"/>
      <c r="S1305" s="204" t="e">
        <f>_xlfn.LET(
_xlpm.ausLJ,_xlfn.XLOOKUP(MitarbeiterFTE[[#This Row],[Name]]&amp;"|"&amp;MitarbeiterFTE[[#This Row],[Jahr]]&amp;"|"&amp;MitarbeiterFTE[[#This Row],[Monat]],#REF!,#REF!,"not found",0,1),
IF(_xlpm.ausLJ="not found","input missing",_xlpm.ausLJ))</f>
        <v>#REF!</v>
      </c>
      <c r="T1305" s="204" t="e">
        <f>_xlfn.LET(
_xlpm.ausLJ,_xlfn.XLOOKUP(MitarbeiterFTE[[#This Row],[Name]]&amp;"|"&amp;MitarbeiterFTE[[#This Row],[Jahr]]&amp;"|"&amp;MitarbeiterFTE[[#This Row],[Monat]],#REF!,#REF!,"not found",0,1),
IF(_xlpm.ausLJ="not found","input missing",_xlpm.ausLJ))</f>
        <v>#REF!</v>
      </c>
      <c r="U1305" s="205"/>
      <c r="V1305" s="40" t="str" cm="1">
        <f t="array" ref="V13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5" s="15" t="str">
        <f>_xlfn.LET(_xlpm.var,MitarbeiterFTE[[#This Row],[Name]]&amp;"|"&amp;MitarbeiterFTE[[#This Row],[Vorhaben]]&amp;"|"&amp;MitarbeiterFTE[[#This Row],[Monat]]&amp;"|"&amp;MitarbeiterFTE[[#This Row],[Jahr]], IF(_xlpm.var="|||","input missing",_xlpm.var))</f>
        <v>input missing</v>
      </c>
      <c r="AB1305" s="15" t="e">
        <f>_xlfn.LET(
_xlpm.start,DATE(MitarbeiterFTE[[#This Row],[Jahr]],MitarbeiterFTE[[#This Row],[Monat]],1),
_xlpm.end,EOMONTH(_xlpm.start,0),
NETWORKDAYS(_xlpm.start,_xlpm.end))</f>
        <v>#NUM!</v>
      </c>
      <c r="AC1305" s="318" t="e">
        <f>MitarbeiterFTE[[#This Row],[BWD]]-MitarbeiterFTE[[#This Row],[Sum Abwesend]]</f>
        <v>#NUM!</v>
      </c>
      <c r="AD1305" s="318">
        <f>SUMIFS(MitarbeiterFTE[BWD],MitarbeiterFTE[Jahr],MitarbeiterFTE[[#This Row],[Jahr]],MitarbeiterFTE[Name],MitarbeiterFTE[[#This Row],[Name]])</f>
        <v>0</v>
      </c>
      <c r="AE1305" s="318">
        <f>SUMIFS(MitarbeiterFTE[NWD],MitarbeiterFTE[Jahr],MitarbeiterFTE[[#This Row],[Jahr]],MitarbeiterFTE[Name],MitarbeiterFTE[[#This Row],[Name]])</f>
        <v>0</v>
      </c>
      <c r="AF1305" s="15" t="str">
        <f>IF(MitarbeiterFTE[[#This Row],[HS]]="ja",2,IF(MitarbeiterFTE[[#This Row],[Tech]]="ja",1,IF(MitarbeiterFTE[[#This Row],[Sonst]]="ja",0,"input missing")))</f>
        <v>input missing</v>
      </c>
      <c r="AG1305" s="130"/>
      <c r="AH1305" s="117"/>
      <c r="AI1305" s="408"/>
      <c r="AJ1305" s="202"/>
      <c r="AK1305" s="412"/>
      <c r="AL1305" s="15" cm="1">
        <f t="array" ref="AL13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5" s="15" t="str">
        <f>IF(Table6[[#This Row],[FT/WE]]=2,"",Table6[[#This Row],[Name]]&amp;Table6[[#This Row],[Tag]])</f>
        <v/>
      </c>
      <c r="AN1305" s="117"/>
      <c r="AP1305" s="14" t="str">
        <f t="shared" si="42"/>
        <v/>
      </c>
      <c r="AQ1305" s="14" t="str">
        <f t="shared" si="43"/>
        <v/>
      </c>
    </row>
    <row r="1306" spans="1:43" ht="14.5">
      <c r="A1306" s="117"/>
      <c r="B1306" s="201"/>
      <c r="C1306" s="209"/>
      <c r="D1306" s="210"/>
      <c r="E1306" s="131"/>
      <c r="F1306" s="132"/>
      <c r="G1306" s="131"/>
      <c r="H1306" s="117"/>
      <c r="I1306" s="201"/>
      <c r="J1306" s="201"/>
      <c r="K1306" s="202"/>
      <c r="L1306" s="202"/>
      <c r="M1306" s="202"/>
      <c r="N1306" s="201"/>
      <c r="O1306" s="201"/>
      <c r="P1306" s="202"/>
      <c r="Q1306" s="202"/>
      <c r="R1306" s="207"/>
      <c r="S1306" s="204" t="e">
        <f>_xlfn.LET(
_xlpm.ausLJ,_xlfn.XLOOKUP(MitarbeiterFTE[[#This Row],[Name]]&amp;"|"&amp;MitarbeiterFTE[[#This Row],[Jahr]]&amp;"|"&amp;MitarbeiterFTE[[#This Row],[Monat]],#REF!,#REF!,"not found",0,1),
IF(_xlpm.ausLJ="not found","input missing",_xlpm.ausLJ))</f>
        <v>#REF!</v>
      </c>
      <c r="T1306" s="204" t="e">
        <f>_xlfn.LET(
_xlpm.ausLJ,_xlfn.XLOOKUP(MitarbeiterFTE[[#This Row],[Name]]&amp;"|"&amp;MitarbeiterFTE[[#This Row],[Jahr]]&amp;"|"&amp;MitarbeiterFTE[[#This Row],[Monat]],#REF!,#REF!,"not found",0,1),
IF(_xlpm.ausLJ="not found","input missing",_xlpm.ausLJ))</f>
        <v>#REF!</v>
      </c>
      <c r="U1306" s="205"/>
      <c r="V1306" s="40" t="str" cm="1">
        <f t="array" ref="V13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6" s="15" t="str">
        <f>_xlfn.LET(_xlpm.var,MitarbeiterFTE[[#This Row],[Name]]&amp;"|"&amp;MitarbeiterFTE[[#This Row],[Vorhaben]]&amp;"|"&amp;MitarbeiterFTE[[#This Row],[Monat]]&amp;"|"&amp;MitarbeiterFTE[[#This Row],[Jahr]], IF(_xlpm.var="|||","input missing",_xlpm.var))</f>
        <v>input missing</v>
      </c>
      <c r="AB1306" s="15" t="e">
        <f>_xlfn.LET(
_xlpm.start,DATE(MitarbeiterFTE[[#This Row],[Jahr]],MitarbeiterFTE[[#This Row],[Monat]],1),
_xlpm.end,EOMONTH(_xlpm.start,0),
NETWORKDAYS(_xlpm.start,_xlpm.end))</f>
        <v>#NUM!</v>
      </c>
      <c r="AC1306" s="318" t="e">
        <f>MitarbeiterFTE[[#This Row],[BWD]]-MitarbeiterFTE[[#This Row],[Sum Abwesend]]</f>
        <v>#NUM!</v>
      </c>
      <c r="AD1306" s="318">
        <f>SUMIFS(MitarbeiterFTE[BWD],MitarbeiterFTE[Jahr],MitarbeiterFTE[[#This Row],[Jahr]],MitarbeiterFTE[Name],MitarbeiterFTE[[#This Row],[Name]])</f>
        <v>0</v>
      </c>
      <c r="AE1306" s="318">
        <f>SUMIFS(MitarbeiterFTE[NWD],MitarbeiterFTE[Jahr],MitarbeiterFTE[[#This Row],[Jahr]],MitarbeiterFTE[Name],MitarbeiterFTE[[#This Row],[Name]])</f>
        <v>0</v>
      </c>
      <c r="AF1306" s="15" t="str">
        <f>IF(MitarbeiterFTE[[#This Row],[HS]]="ja",2,IF(MitarbeiterFTE[[#This Row],[Tech]]="ja",1,IF(MitarbeiterFTE[[#This Row],[Sonst]]="ja",0,"input missing")))</f>
        <v>input missing</v>
      </c>
      <c r="AG1306" s="130"/>
      <c r="AH1306" s="117"/>
      <c r="AI1306" s="408"/>
      <c r="AJ1306" s="202"/>
      <c r="AK1306" s="412"/>
      <c r="AL1306" s="15" cm="1">
        <f t="array" ref="AL13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6" s="15" t="str">
        <f>IF(Table6[[#This Row],[FT/WE]]=2,"",Table6[[#This Row],[Name]]&amp;Table6[[#This Row],[Tag]])</f>
        <v/>
      </c>
      <c r="AN1306" s="117"/>
      <c r="AP1306" s="14" t="str">
        <f t="shared" si="42"/>
        <v/>
      </c>
      <c r="AQ1306" s="14" t="str">
        <f t="shared" si="43"/>
        <v/>
      </c>
    </row>
    <row r="1307" spans="1:43" ht="14.5">
      <c r="A1307" s="117"/>
      <c r="B1307" s="201"/>
      <c r="C1307" s="209"/>
      <c r="D1307" s="210"/>
      <c r="E1307" s="131"/>
      <c r="F1307" s="132"/>
      <c r="G1307" s="131"/>
      <c r="H1307" s="117"/>
      <c r="I1307" s="201"/>
      <c r="J1307" s="201"/>
      <c r="K1307" s="202"/>
      <c r="L1307" s="202"/>
      <c r="M1307" s="202"/>
      <c r="N1307" s="201"/>
      <c r="O1307" s="201"/>
      <c r="P1307" s="202"/>
      <c r="Q1307" s="202"/>
      <c r="R1307" s="207"/>
      <c r="S1307" s="204" t="e">
        <f>_xlfn.LET(
_xlpm.ausLJ,_xlfn.XLOOKUP(MitarbeiterFTE[[#This Row],[Name]]&amp;"|"&amp;MitarbeiterFTE[[#This Row],[Jahr]]&amp;"|"&amp;MitarbeiterFTE[[#This Row],[Monat]],#REF!,#REF!,"not found",0,1),
IF(_xlpm.ausLJ="not found","input missing",_xlpm.ausLJ))</f>
        <v>#REF!</v>
      </c>
      <c r="T1307" s="204" t="e">
        <f>_xlfn.LET(
_xlpm.ausLJ,_xlfn.XLOOKUP(MitarbeiterFTE[[#This Row],[Name]]&amp;"|"&amp;MitarbeiterFTE[[#This Row],[Jahr]]&amp;"|"&amp;MitarbeiterFTE[[#This Row],[Monat]],#REF!,#REF!,"not found",0,1),
IF(_xlpm.ausLJ="not found","input missing",_xlpm.ausLJ))</f>
        <v>#REF!</v>
      </c>
      <c r="U1307" s="205"/>
      <c r="V1307" s="40" t="str" cm="1">
        <f t="array" ref="V13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7" s="15" t="str">
        <f>_xlfn.LET(_xlpm.var,MitarbeiterFTE[[#This Row],[Name]]&amp;"|"&amp;MitarbeiterFTE[[#This Row],[Vorhaben]]&amp;"|"&amp;MitarbeiterFTE[[#This Row],[Monat]]&amp;"|"&amp;MitarbeiterFTE[[#This Row],[Jahr]], IF(_xlpm.var="|||","input missing",_xlpm.var))</f>
        <v>input missing</v>
      </c>
      <c r="AB1307" s="15" t="e">
        <f>_xlfn.LET(
_xlpm.start,DATE(MitarbeiterFTE[[#This Row],[Jahr]],MitarbeiterFTE[[#This Row],[Monat]],1),
_xlpm.end,EOMONTH(_xlpm.start,0),
NETWORKDAYS(_xlpm.start,_xlpm.end))</f>
        <v>#NUM!</v>
      </c>
      <c r="AC1307" s="318" t="e">
        <f>MitarbeiterFTE[[#This Row],[BWD]]-MitarbeiterFTE[[#This Row],[Sum Abwesend]]</f>
        <v>#NUM!</v>
      </c>
      <c r="AD1307" s="318">
        <f>SUMIFS(MitarbeiterFTE[BWD],MitarbeiterFTE[Jahr],MitarbeiterFTE[[#This Row],[Jahr]],MitarbeiterFTE[Name],MitarbeiterFTE[[#This Row],[Name]])</f>
        <v>0</v>
      </c>
      <c r="AE1307" s="318">
        <f>SUMIFS(MitarbeiterFTE[NWD],MitarbeiterFTE[Jahr],MitarbeiterFTE[[#This Row],[Jahr]],MitarbeiterFTE[Name],MitarbeiterFTE[[#This Row],[Name]])</f>
        <v>0</v>
      </c>
      <c r="AF1307" s="15" t="str">
        <f>IF(MitarbeiterFTE[[#This Row],[HS]]="ja",2,IF(MitarbeiterFTE[[#This Row],[Tech]]="ja",1,IF(MitarbeiterFTE[[#This Row],[Sonst]]="ja",0,"input missing")))</f>
        <v>input missing</v>
      </c>
      <c r="AG1307" s="130"/>
      <c r="AH1307" s="117"/>
      <c r="AI1307" s="408"/>
      <c r="AJ1307" s="202"/>
      <c r="AK1307" s="412"/>
      <c r="AL1307" s="15" cm="1">
        <f t="array" ref="AL13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7" s="15" t="str">
        <f>IF(Table6[[#This Row],[FT/WE]]=2,"",Table6[[#This Row],[Name]]&amp;Table6[[#This Row],[Tag]])</f>
        <v/>
      </c>
      <c r="AN1307" s="117"/>
      <c r="AP1307" s="14" t="str">
        <f t="shared" si="42"/>
        <v/>
      </c>
      <c r="AQ1307" s="14" t="str">
        <f t="shared" si="43"/>
        <v/>
      </c>
    </row>
    <row r="1308" spans="1:43" ht="14.5">
      <c r="A1308" s="117"/>
      <c r="B1308" s="201"/>
      <c r="C1308" s="209"/>
      <c r="D1308" s="210"/>
      <c r="E1308" s="131"/>
      <c r="F1308" s="132"/>
      <c r="G1308" s="131"/>
      <c r="H1308" s="117"/>
      <c r="I1308" s="201"/>
      <c r="J1308" s="201"/>
      <c r="K1308" s="202"/>
      <c r="L1308" s="202"/>
      <c r="M1308" s="202"/>
      <c r="N1308" s="201"/>
      <c r="O1308" s="201"/>
      <c r="P1308" s="202"/>
      <c r="Q1308" s="202"/>
      <c r="R1308" s="207"/>
      <c r="S1308" s="204" t="e">
        <f>_xlfn.LET(
_xlpm.ausLJ,_xlfn.XLOOKUP(MitarbeiterFTE[[#This Row],[Name]]&amp;"|"&amp;MitarbeiterFTE[[#This Row],[Jahr]]&amp;"|"&amp;MitarbeiterFTE[[#This Row],[Monat]],#REF!,#REF!,"not found",0,1),
IF(_xlpm.ausLJ="not found","input missing",_xlpm.ausLJ))</f>
        <v>#REF!</v>
      </c>
      <c r="T1308" s="204" t="e">
        <f>_xlfn.LET(
_xlpm.ausLJ,_xlfn.XLOOKUP(MitarbeiterFTE[[#This Row],[Name]]&amp;"|"&amp;MitarbeiterFTE[[#This Row],[Jahr]]&amp;"|"&amp;MitarbeiterFTE[[#This Row],[Monat]],#REF!,#REF!,"not found",0,1),
IF(_xlpm.ausLJ="not found","input missing",_xlpm.ausLJ))</f>
        <v>#REF!</v>
      </c>
      <c r="U1308" s="205"/>
      <c r="V1308" s="40" t="str" cm="1">
        <f t="array" ref="V13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8" s="15" t="str">
        <f>_xlfn.LET(_xlpm.var,MitarbeiterFTE[[#This Row],[Name]]&amp;"|"&amp;MitarbeiterFTE[[#This Row],[Vorhaben]]&amp;"|"&amp;MitarbeiterFTE[[#This Row],[Monat]]&amp;"|"&amp;MitarbeiterFTE[[#This Row],[Jahr]], IF(_xlpm.var="|||","input missing",_xlpm.var))</f>
        <v>input missing</v>
      </c>
      <c r="AB1308" s="15" t="e">
        <f>_xlfn.LET(
_xlpm.start,DATE(MitarbeiterFTE[[#This Row],[Jahr]],MitarbeiterFTE[[#This Row],[Monat]],1),
_xlpm.end,EOMONTH(_xlpm.start,0),
NETWORKDAYS(_xlpm.start,_xlpm.end))</f>
        <v>#NUM!</v>
      </c>
      <c r="AC1308" s="318" t="e">
        <f>MitarbeiterFTE[[#This Row],[BWD]]-MitarbeiterFTE[[#This Row],[Sum Abwesend]]</f>
        <v>#NUM!</v>
      </c>
      <c r="AD1308" s="318">
        <f>SUMIFS(MitarbeiterFTE[BWD],MitarbeiterFTE[Jahr],MitarbeiterFTE[[#This Row],[Jahr]],MitarbeiterFTE[Name],MitarbeiterFTE[[#This Row],[Name]])</f>
        <v>0</v>
      </c>
      <c r="AE1308" s="318">
        <f>SUMIFS(MitarbeiterFTE[NWD],MitarbeiterFTE[Jahr],MitarbeiterFTE[[#This Row],[Jahr]],MitarbeiterFTE[Name],MitarbeiterFTE[[#This Row],[Name]])</f>
        <v>0</v>
      </c>
      <c r="AF1308" s="15" t="str">
        <f>IF(MitarbeiterFTE[[#This Row],[HS]]="ja",2,IF(MitarbeiterFTE[[#This Row],[Tech]]="ja",1,IF(MitarbeiterFTE[[#This Row],[Sonst]]="ja",0,"input missing")))</f>
        <v>input missing</v>
      </c>
      <c r="AG1308" s="130"/>
      <c r="AH1308" s="117"/>
      <c r="AI1308" s="408"/>
      <c r="AJ1308" s="202"/>
      <c r="AK1308" s="412"/>
      <c r="AL1308" s="15" cm="1">
        <f t="array" ref="AL13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8" s="15" t="str">
        <f>IF(Table6[[#This Row],[FT/WE]]=2,"",Table6[[#This Row],[Name]]&amp;Table6[[#This Row],[Tag]])</f>
        <v/>
      </c>
      <c r="AN1308" s="117"/>
      <c r="AP1308" s="14" t="str">
        <f t="shared" si="42"/>
        <v/>
      </c>
      <c r="AQ1308" s="14" t="str">
        <f t="shared" si="43"/>
        <v/>
      </c>
    </row>
    <row r="1309" spans="1:43" ht="14.5">
      <c r="A1309" s="117"/>
      <c r="B1309" s="201"/>
      <c r="C1309" s="209"/>
      <c r="D1309" s="210"/>
      <c r="E1309" s="131"/>
      <c r="F1309" s="132"/>
      <c r="G1309" s="131"/>
      <c r="H1309" s="117"/>
      <c r="I1309" s="201"/>
      <c r="J1309" s="201"/>
      <c r="K1309" s="202"/>
      <c r="L1309" s="202"/>
      <c r="M1309" s="202"/>
      <c r="N1309" s="201"/>
      <c r="O1309" s="201"/>
      <c r="P1309" s="202"/>
      <c r="Q1309" s="202"/>
      <c r="R1309" s="207"/>
      <c r="S1309" s="204" t="e">
        <f>_xlfn.LET(
_xlpm.ausLJ,_xlfn.XLOOKUP(MitarbeiterFTE[[#This Row],[Name]]&amp;"|"&amp;MitarbeiterFTE[[#This Row],[Jahr]]&amp;"|"&amp;MitarbeiterFTE[[#This Row],[Monat]],#REF!,#REF!,"not found",0,1),
IF(_xlpm.ausLJ="not found","input missing",_xlpm.ausLJ))</f>
        <v>#REF!</v>
      </c>
      <c r="T1309" s="204" t="e">
        <f>_xlfn.LET(
_xlpm.ausLJ,_xlfn.XLOOKUP(MitarbeiterFTE[[#This Row],[Name]]&amp;"|"&amp;MitarbeiterFTE[[#This Row],[Jahr]]&amp;"|"&amp;MitarbeiterFTE[[#This Row],[Monat]],#REF!,#REF!,"not found",0,1),
IF(_xlpm.ausLJ="not found","input missing",_xlpm.ausLJ))</f>
        <v>#REF!</v>
      </c>
      <c r="U1309" s="205"/>
      <c r="V1309" s="40" t="str" cm="1">
        <f t="array" ref="V13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09" s="15" t="str">
        <f>_xlfn.LET(_xlpm.var,MitarbeiterFTE[[#This Row],[Name]]&amp;"|"&amp;MitarbeiterFTE[[#This Row],[Vorhaben]]&amp;"|"&amp;MitarbeiterFTE[[#This Row],[Monat]]&amp;"|"&amp;MitarbeiterFTE[[#This Row],[Jahr]], IF(_xlpm.var="|||","input missing",_xlpm.var))</f>
        <v>input missing</v>
      </c>
      <c r="AB1309" s="15" t="e">
        <f>_xlfn.LET(
_xlpm.start,DATE(MitarbeiterFTE[[#This Row],[Jahr]],MitarbeiterFTE[[#This Row],[Monat]],1),
_xlpm.end,EOMONTH(_xlpm.start,0),
NETWORKDAYS(_xlpm.start,_xlpm.end))</f>
        <v>#NUM!</v>
      </c>
      <c r="AC1309" s="318" t="e">
        <f>MitarbeiterFTE[[#This Row],[BWD]]-MitarbeiterFTE[[#This Row],[Sum Abwesend]]</f>
        <v>#NUM!</v>
      </c>
      <c r="AD1309" s="318">
        <f>SUMIFS(MitarbeiterFTE[BWD],MitarbeiterFTE[Jahr],MitarbeiterFTE[[#This Row],[Jahr]],MitarbeiterFTE[Name],MitarbeiterFTE[[#This Row],[Name]])</f>
        <v>0</v>
      </c>
      <c r="AE1309" s="318">
        <f>SUMIFS(MitarbeiterFTE[NWD],MitarbeiterFTE[Jahr],MitarbeiterFTE[[#This Row],[Jahr]],MitarbeiterFTE[Name],MitarbeiterFTE[[#This Row],[Name]])</f>
        <v>0</v>
      </c>
      <c r="AF1309" s="15" t="str">
        <f>IF(MitarbeiterFTE[[#This Row],[HS]]="ja",2,IF(MitarbeiterFTE[[#This Row],[Tech]]="ja",1,IF(MitarbeiterFTE[[#This Row],[Sonst]]="ja",0,"input missing")))</f>
        <v>input missing</v>
      </c>
      <c r="AG1309" s="130"/>
      <c r="AH1309" s="117"/>
      <c r="AI1309" s="408"/>
      <c r="AJ1309" s="202"/>
      <c r="AK1309" s="412"/>
      <c r="AL1309" s="15" cm="1">
        <f t="array" ref="AL13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09" s="15" t="str">
        <f>IF(Table6[[#This Row],[FT/WE]]=2,"",Table6[[#This Row],[Name]]&amp;Table6[[#This Row],[Tag]])</f>
        <v/>
      </c>
      <c r="AN1309" s="117"/>
      <c r="AP1309" s="14" t="str">
        <f t="shared" si="42"/>
        <v/>
      </c>
      <c r="AQ1309" s="14" t="str">
        <f t="shared" si="43"/>
        <v/>
      </c>
    </row>
    <row r="1310" spans="1:43" ht="14.5">
      <c r="A1310" s="117"/>
      <c r="B1310" s="201"/>
      <c r="C1310" s="209"/>
      <c r="D1310" s="210"/>
      <c r="E1310" s="131"/>
      <c r="F1310" s="132"/>
      <c r="G1310" s="131"/>
      <c r="H1310" s="117"/>
      <c r="I1310" s="201"/>
      <c r="J1310" s="201"/>
      <c r="K1310" s="202"/>
      <c r="L1310" s="202"/>
      <c r="M1310" s="202"/>
      <c r="N1310" s="201"/>
      <c r="O1310" s="201"/>
      <c r="P1310" s="202"/>
      <c r="Q1310" s="202"/>
      <c r="R1310" s="207"/>
      <c r="S1310" s="204" t="e">
        <f>_xlfn.LET(
_xlpm.ausLJ,_xlfn.XLOOKUP(MitarbeiterFTE[[#This Row],[Name]]&amp;"|"&amp;MitarbeiterFTE[[#This Row],[Jahr]]&amp;"|"&amp;MitarbeiterFTE[[#This Row],[Monat]],#REF!,#REF!,"not found",0,1),
IF(_xlpm.ausLJ="not found","input missing",_xlpm.ausLJ))</f>
        <v>#REF!</v>
      </c>
      <c r="T1310" s="204" t="e">
        <f>_xlfn.LET(
_xlpm.ausLJ,_xlfn.XLOOKUP(MitarbeiterFTE[[#This Row],[Name]]&amp;"|"&amp;MitarbeiterFTE[[#This Row],[Jahr]]&amp;"|"&amp;MitarbeiterFTE[[#This Row],[Monat]],#REF!,#REF!,"not found",0,1),
IF(_xlpm.ausLJ="not found","input missing",_xlpm.ausLJ))</f>
        <v>#REF!</v>
      </c>
      <c r="U1310" s="205"/>
      <c r="V1310" s="40" t="str" cm="1">
        <f t="array" ref="V13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0" s="15" t="str">
        <f>_xlfn.LET(_xlpm.var,MitarbeiterFTE[[#This Row],[Name]]&amp;"|"&amp;MitarbeiterFTE[[#This Row],[Vorhaben]]&amp;"|"&amp;MitarbeiterFTE[[#This Row],[Monat]]&amp;"|"&amp;MitarbeiterFTE[[#This Row],[Jahr]], IF(_xlpm.var="|||","input missing",_xlpm.var))</f>
        <v>input missing</v>
      </c>
      <c r="AB1310" s="15" t="e">
        <f>_xlfn.LET(
_xlpm.start,DATE(MitarbeiterFTE[[#This Row],[Jahr]],MitarbeiterFTE[[#This Row],[Monat]],1),
_xlpm.end,EOMONTH(_xlpm.start,0),
NETWORKDAYS(_xlpm.start,_xlpm.end))</f>
        <v>#NUM!</v>
      </c>
      <c r="AC1310" s="318" t="e">
        <f>MitarbeiterFTE[[#This Row],[BWD]]-MitarbeiterFTE[[#This Row],[Sum Abwesend]]</f>
        <v>#NUM!</v>
      </c>
      <c r="AD1310" s="318">
        <f>SUMIFS(MitarbeiterFTE[BWD],MitarbeiterFTE[Jahr],MitarbeiterFTE[[#This Row],[Jahr]],MitarbeiterFTE[Name],MitarbeiterFTE[[#This Row],[Name]])</f>
        <v>0</v>
      </c>
      <c r="AE1310" s="318">
        <f>SUMIFS(MitarbeiterFTE[NWD],MitarbeiterFTE[Jahr],MitarbeiterFTE[[#This Row],[Jahr]],MitarbeiterFTE[Name],MitarbeiterFTE[[#This Row],[Name]])</f>
        <v>0</v>
      </c>
      <c r="AF1310" s="15" t="str">
        <f>IF(MitarbeiterFTE[[#This Row],[HS]]="ja",2,IF(MitarbeiterFTE[[#This Row],[Tech]]="ja",1,IF(MitarbeiterFTE[[#This Row],[Sonst]]="ja",0,"input missing")))</f>
        <v>input missing</v>
      </c>
      <c r="AG1310" s="130"/>
      <c r="AH1310" s="117"/>
      <c r="AI1310" s="408"/>
      <c r="AJ1310" s="202"/>
      <c r="AK1310" s="412"/>
      <c r="AL1310" s="15" cm="1">
        <f t="array" ref="AL13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0" s="15" t="str">
        <f>IF(Table6[[#This Row],[FT/WE]]=2,"",Table6[[#This Row],[Name]]&amp;Table6[[#This Row],[Tag]])</f>
        <v/>
      </c>
      <c r="AN1310" s="117"/>
      <c r="AP1310" s="14" t="str">
        <f t="shared" si="42"/>
        <v/>
      </c>
      <c r="AQ1310" s="14" t="str">
        <f t="shared" si="43"/>
        <v/>
      </c>
    </row>
    <row r="1311" spans="1:43" ht="14.5">
      <c r="A1311" s="117"/>
      <c r="B1311" s="201"/>
      <c r="C1311" s="209"/>
      <c r="D1311" s="210"/>
      <c r="E1311" s="131"/>
      <c r="F1311" s="132"/>
      <c r="G1311" s="131"/>
      <c r="H1311" s="117"/>
      <c r="I1311" s="201"/>
      <c r="J1311" s="201"/>
      <c r="K1311" s="202"/>
      <c r="L1311" s="202"/>
      <c r="M1311" s="202"/>
      <c r="N1311" s="201"/>
      <c r="O1311" s="201"/>
      <c r="P1311" s="202"/>
      <c r="Q1311" s="202"/>
      <c r="R1311" s="207"/>
      <c r="S1311" s="204" t="e">
        <f>_xlfn.LET(
_xlpm.ausLJ,_xlfn.XLOOKUP(MitarbeiterFTE[[#This Row],[Name]]&amp;"|"&amp;MitarbeiterFTE[[#This Row],[Jahr]]&amp;"|"&amp;MitarbeiterFTE[[#This Row],[Monat]],#REF!,#REF!,"not found",0,1),
IF(_xlpm.ausLJ="not found","input missing",_xlpm.ausLJ))</f>
        <v>#REF!</v>
      </c>
      <c r="T1311" s="204" t="e">
        <f>_xlfn.LET(
_xlpm.ausLJ,_xlfn.XLOOKUP(MitarbeiterFTE[[#This Row],[Name]]&amp;"|"&amp;MitarbeiterFTE[[#This Row],[Jahr]]&amp;"|"&amp;MitarbeiterFTE[[#This Row],[Monat]],#REF!,#REF!,"not found",0,1),
IF(_xlpm.ausLJ="not found","input missing",_xlpm.ausLJ))</f>
        <v>#REF!</v>
      </c>
      <c r="U1311" s="205"/>
      <c r="V1311" s="40" t="str" cm="1">
        <f t="array" ref="V13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1" s="15" t="str">
        <f>_xlfn.LET(_xlpm.var,MitarbeiterFTE[[#This Row],[Name]]&amp;"|"&amp;MitarbeiterFTE[[#This Row],[Vorhaben]]&amp;"|"&amp;MitarbeiterFTE[[#This Row],[Monat]]&amp;"|"&amp;MitarbeiterFTE[[#This Row],[Jahr]], IF(_xlpm.var="|||","input missing",_xlpm.var))</f>
        <v>input missing</v>
      </c>
      <c r="AB1311" s="15" t="e">
        <f>_xlfn.LET(
_xlpm.start,DATE(MitarbeiterFTE[[#This Row],[Jahr]],MitarbeiterFTE[[#This Row],[Monat]],1),
_xlpm.end,EOMONTH(_xlpm.start,0),
NETWORKDAYS(_xlpm.start,_xlpm.end))</f>
        <v>#NUM!</v>
      </c>
      <c r="AC1311" s="318" t="e">
        <f>MitarbeiterFTE[[#This Row],[BWD]]-MitarbeiterFTE[[#This Row],[Sum Abwesend]]</f>
        <v>#NUM!</v>
      </c>
      <c r="AD1311" s="318">
        <f>SUMIFS(MitarbeiterFTE[BWD],MitarbeiterFTE[Jahr],MitarbeiterFTE[[#This Row],[Jahr]],MitarbeiterFTE[Name],MitarbeiterFTE[[#This Row],[Name]])</f>
        <v>0</v>
      </c>
      <c r="AE1311" s="318">
        <f>SUMIFS(MitarbeiterFTE[NWD],MitarbeiterFTE[Jahr],MitarbeiterFTE[[#This Row],[Jahr]],MitarbeiterFTE[Name],MitarbeiterFTE[[#This Row],[Name]])</f>
        <v>0</v>
      </c>
      <c r="AF1311" s="15" t="str">
        <f>IF(MitarbeiterFTE[[#This Row],[HS]]="ja",2,IF(MitarbeiterFTE[[#This Row],[Tech]]="ja",1,IF(MitarbeiterFTE[[#This Row],[Sonst]]="ja",0,"input missing")))</f>
        <v>input missing</v>
      </c>
      <c r="AG1311" s="130"/>
      <c r="AH1311" s="117"/>
      <c r="AI1311" s="408"/>
      <c r="AJ1311" s="202"/>
      <c r="AK1311" s="412"/>
      <c r="AL1311" s="15" cm="1">
        <f t="array" ref="AL13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1" s="15" t="str">
        <f>IF(Table6[[#This Row],[FT/WE]]=2,"",Table6[[#This Row],[Name]]&amp;Table6[[#This Row],[Tag]])</f>
        <v/>
      </c>
      <c r="AN1311" s="117"/>
      <c r="AP1311" s="14" t="str">
        <f t="shared" si="42"/>
        <v/>
      </c>
      <c r="AQ1311" s="14" t="str">
        <f t="shared" si="43"/>
        <v/>
      </c>
    </row>
    <row r="1312" spans="1:43" ht="14.5">
      <c r="A1312" s="117"/>
      <c r="B1312" s="201"/>
      <c r="C1312" s="209"/>
      <c r="D1312" s="210"/>
      <c r="E1312" s="131"/>
      <c r="F1312" s="132"/>
      <c r="G1312" s="131"/>
      <c r="H1312" s="117"/>
      <c r="I1312" s="201"/>
      <c r="J1312" s="201"/>
      <c r="K1312" s="202"/>
      <c r="L1312" s="202"/>
      <c r="M1312" s="202"/>
      <c r="N1312" s="201"/>
      <c r="O1312" s="201"/>
      <c r="P1312" s="202"/>
      <c r="Q1312" s="202"/>
      <c r="R1312" s="207"/>
      <c r="S1312" s="204" t="e">
        <f>_xlfn.LET(
_xlpm.ausLJ,_xlfn.XLOOKUP(MitarbeiterFTE[[#This Row],[Name]]&amp;"|"&amp;MitarbeiterFTE[[#This Row],[Jahr]]&amp;"|"&amp;MitarbeiterFTE[[#This Row],[Monat]],#REF!,#REF!,"not found",0,1),
IF(_xlpm.ausLJ="not found","input missing",_xlpm.ausLJ))</f>
        <v>#REF!</v>
      </c>
      <c r="T1312" s="204" t="e">
        <f>_xlfn.LET(
_xlpm.ausLJ,_xlfn.XLOOKUP(MitarbeiterFTE[[#This Row],[Name]]&amp;"|"&amp;MitarbeiterFTE[[#This Row],[Jahr]]&amp;"|"&amp;MitarbeiterFTE[[#This Row],[Monat]],#REF!,#REF!,"not found",0,1),
IF(_xlpm.ausLJ="not found","input missing",_xlpm.ausLJ))</f>
        <v>#REF!</v>
      </c>
      <c r="U1312" s="205"/>
      <c r="V1312" s="40" t="str" cm="1">
        <f t="array" ref="V13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2" s="15" t="str">
        <f>_xlfn.LET(_xlpm.var,MitarbeiterFTE[[#This Row],[Name]]&amp;"|"&amp;MitarbeiterFTE[[#This Row],[Vorhaben]]&amp;"|"&amp;MitarbeiterFTE[[#This Row],[Monat]]&amp;"|"&amp;MitarbeiterFTE[[#This Row],[Jahr]], IF(_xlpm.var="|||","input missing",_xlpm.var))</f>
        <v>input missing</v>
      </c>
      <c r="AB1312" s="15" t="e">
        <f>_xlfn.LET(
_xlpm.start,DATE(MitarbeiterFTE[[#This Row],[Jahr]],MitarbeiterFTE[[#This Row],[Monat]],1),
_xlpm.end,EOMONTH(_xlpm.start,0),
NETWORKDAYS(_xlpm.start,_xlpm.end))</f>
        <v>#NUM!</v>
      </c>
      <c r="AC1312" s="318" t="e">
        <f>MitarbeiterFTE[[#This Row],[BWD]]-MitarbeiterFTE[[#This Row],[Sum Abwesend]]</f>
        <v>#NUM!</v>
      </c>
      <c r="AD1312" s="318">
        <f>SUMIFS(MitarbeiterFTE[BWD],MitarbeiterFTE[Jahr],MitarbeiterFTE[[#This Row],[Jahr]],MitarbeiterFTE[Name],MitarbeiterFTE[[#This Row],[Name]])</f>
        <v>0</v>
      </c>
      <c r="AE1312" s="318">
        <f>SUMIFS(MitarbeiterFTE[NWD],MitarbeiterFTE[Jahr],MitarbeiterFTE[[#This Row],[Jahr]],MitarbeiterFTE[Name],MitarbeiterFTE[[#This Row],[Name]])</f>
        <v>0</v>
      </c>
      <c r="AF1312" s="15" t="str">
        <f>IF(MitarbeiterFTE[[#This Row],[HS]]="ja",2,IF(MitarbeiterFTE[[#This Row],[Tech]]="ja",1,IF(MitarbeiterFTE[[#This Row],[Sonst]]="ja",0,"input missing")))</f>
        <v>input missing</v>
      </c>
      <c r="AG1312" s="130"/>
      <c r="AH1312" s="117"/>
      <c r="AI1312" s="408"/>
      <c r="AJ1312" s="202"/>
      <c r="AK1312" s="412"/>
      <c r="AL1312" s="15" cm="1">
        <f t="array" ref="AL13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2" s="15" t="str">
        <f>IF(Table6[[#This Row],[FT/WE]]=2,"",Table6[[#This Row],[Name]]&amp;Table6[[#This Row],[Tag]])</f>
        <v/>
      </c>
      <c r="AN1312" s="117"/>
      <c r="AP1312" s="14" t="str">
        <f t="shared" si="42"/>
        <v/>
      </c>
      <c r="AQ1312" s="14" t="str">
        <f t="shared" si="43"/>
        <v/>
      </c>
    </row>
    <row r="1313" spans="1:43" ht="14.5">
      <c r="A1313" s="117"/>
      <c r="B1313" s="201"/>
      <c r="C1313" s="209"/>
      <c r="D1313" s="210"/>
      <c r="E1313" s="131"/>
      <c r="F1313" s="132"/>
      <c r="G1313" s="131"/>
      <c r="H1313" s="117"/>
      <c r="I1313" s="201"/>
      <c r="J1313" s="201"/>
      <c r="K1313" s="202"/>
      <c r="L1313" s="202"/>
      <c r="M1313" s="202"/>
      <c r="N1313" s="201"/>
      <c r="O1313" s="201"/>
      <c r="P1313" s="202"/>
      <c r="Q1313" s="202"/>
      <c r="R1313" s="207"/>
      <c r="S1313" s="204" t="e">
        <f>_xlfn.LET(
_xlpm.ausLJ,_xlfn.XLOOKUP(MitarbeiterFTE[[#This Row],[Name]]&amp;"|"&amp;MitarbeiterFTE[[#This Row],[Jahr]]&amp;"|"&amp;MitarbeiterFTE[[#This Row],[Monat]],#REF!,#REF!,"not found",0,1),
IF(_xlpm.ausLJ="not found","input missing",_xlpm.ausLJ))</f>
        <v>#REF!</v>
      </c>
      <c r="T1313" s="204" t="e">
        <f>_xlfn.LET(
_xlpm.ausLJ,_xlfn.XLOOKUP(MitarbeiterFTE[[#This Row],[Name]]&amp;"|"&amp;MitarbeiterFTE[[#This Row],[Jahr]]&amp;"|"&amp;MitarbeiterFTE[[#This Row],[Monat]],#REF!,#REF!,"not found",0,1),
IF(_xlpm.ausLJ="not found","input missing",_xlpm.ausLJ))</f>
        <v>#REF!</v>
      </c>
      <c r="U1313" s="205"/>
      <c r="V1313" s="40" t="str" cm="1">
        <f t="array" ref="V13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3" s="15" t="str">
        <f>_xlfn.LET(_xlpm.var,MitarbeiterFTE[[#This Row],[Name]]&amp;"|"&amp;MitarbeiterFTE[[#This Row],[Vorhaben]]&amp;"|"&amp;MitarbeiterFTE[[#This Row],[Monat]]&amp;"|"&amp;MitarbeiterFTE[[#This Row],[Jahr]], IF(_xlpm.var="|||","input missing",_xlpm.var))</f>
        <v>input missing</v>
      </c>
      <c r="AB1313" s="15" t="e">
        <f>_xlfn.LET(
_xlpm.start,DATE(MitarbeiterFTE[[#This Row],[Jahr]],MitarbeiterFTE[[#This Row],[Monat]],1),
_xlpm.end,EOMONTH(_xlpm.start,0),
NETWORKDAYS(_xlpm.start,_xlpm.end))</f>
        <v>#NUM!</v>
      </c>
      <c r="AC1313" s="318" t="e">
        <f>MitarbeiterFTE[[#This Row],[BWD]]-MitarbeiterFTE[[#This Row],[Sum Abwesend]]</f>
        <v>#NUM!</v>
      </c>
      <c r="AD1313" s="318">
        <f>SUMIFS(MitarbeiterFTE[BWD],MitarbeiterFTE[Jahr],MitarbeiterFTE[[#This Row],[Jahr]],MitarbeiterFTE[Name],MitarbeiterFTE[[#This Row],[Name]])</f>
        <v>0</v>
      </c>
      <c r="AE1313" s="318">
        <f>SUMIFS(MitarbeiterFTE[NWD],MitarbeiterFTE[Jahr],MitarbeiterFTE[[#This Row],[Jahr]],MitarbeiterFTE[Name],MitarbeiterFTE[[#This Row],[Name]])</f>
        <v>0</v>
      </c>
      <c r="AF1313" s="15" t="str">
        <f>IF(MitarbeiterFTE[[#This Row],[HS]]="ja",2,IF(MitarbeiterFTE[[#This Row],[Tech]]="ja",1,IF(MitarbeiterFTE[[#This Row],[Sonst]]="ja",0,"input missing")))</f>
        <v>input missing</v>
      </c>
      <c r="AG1313" s="130"/>
      <c r="AH1313" s="117"/>
      <c r="AI1313" s="408"/>
      <c r="AJ1313" s="202"/>
      <c r="AK1313" s="412"/>
      <c r="AL1313" s="15" cm="1">
        <f t="array" ref="AL13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3" s="15" t="str">
        <f>IF(Table6[[#This Row],[FT/WE]]=2,"",Table6[[#This Row],[Name]]&amp;Table6[[#This Row],[Tag]])</f>
        <v/>
      </c>
      <c r="AN1313" s="117"/>
      <c r="AP1313" s="14" t="str">
        <f t="shared" si="42"/>
        <v/>
      </c>
      <c r="AQ1313" s="14" t="str">
        <f t="shared" si="43"/>
        <v/>
      </c>
    </row>
    <row r="1314" spans="1:43" ht="14.5">
      <c r="A1314" s="117"/>
      <c r="B1314" s="201"/>
      <c r="C1314" s="209"/>
      <c r="D1314" s="210"/>
      <c r="E1314" s="131"/>
      <c r="F1314" s="132"/>
      <c r="G1314" s="131"/>
      <c r="H1314" s="117"/>
      <c r="I1314" s="201"/>
      <c r="J1314" s="201"/>
      <c r="K1314" s="202"/>
      <c r="L1314" s="202"/>
      <c r="M1314" s="202"/>
      <c r="N1314" s="201"/>
      <c r="O1314" s="201"/>
      <c r="P1314" s="202"/>
      <c r="Q1314" s="202"/>
      <c r="R1314" s="207"/>
      <c r="S1314" s="204" t="e">
        <f>_xlfn.LET(
_xlpm.ausLJ,_xlfn.XLOOKUP(MitarbeiterFTE[[#This Row],[Name]]&amp;"|"&amp;MitarbeiterFTE[[#This Row],[Jahr]]&amp;"|"&amp;MitarbeiterFTE[[#This Row],[Monat]],#REF!,#REF!,"not found",0,1),
IF(_xlpm.ausLJ="not found","input missing",_xlpm.ausLJ))</f>
        <v>#REF!</v>
      </c>
      <c r="T1314" s="204" t="e">
        <f>_xlfn.LET(
_xlpm.ausLJ,_xlfn.XLOOKUP(MitarbeiterFTE[[#This Row],[Name]]&amp;"|"&amp;MitarbeiterFTE[[#This Row],[Jahr]]&amp;"|"&amp;MitarbeiterFTE[[#This Row],[Monat]],#REF!,#REF!,"not found",0,1),
IF(_xlpm.ausLJ="not found","input missing",_xlpm.ausLJ))</f>
        <v>#REF!</v>
      </c>
      <c r="U1314" s="205"/>
      <c r="V1314" s="40" t="str" cm="1">
        <f t="array" ref="V13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4" s="15" t="str">
        <f>_xlfn.LET(_xlpm.var,MitarbeiterFTE[[#This Row],[Name]]&amp;"|"&amp;MitarbeiterFTE[[#This Row],[Vorhaben]]&amp;"|"&amp;MitarbeiterFTE[[#This Row],[Monat]]&amp;"|"&amp;MitarbeiterFTE[[#This Row],[Jahr]], IF(_xlpm.var="|||","input missing",_xlpm.var))</f>
        <v>input missing</v>
      </c>
      <c r="AB1314" s="15" t="e">
        <f>_xlfn.LET(
_xlpm.start,DATE(MitarbeiterFTE[[#This Row],[Jahr]],MitarbeiterFTE[[#This Row],[Monat]],1),
_xlpm.end,EOMONTH(_xlpm.start,0),
NETWORKDAYS(_xlpm.start,_xlpm.end))</f>
        <v>#NUM!</v>
      </c>
      <c r="AC1314" s="318" t="e">
        <f>MitarbeiterFTE[[#This Row],[BWD]]-MitarbeiterFTE[[#This Row],[Sum Abwesend]]</f>
        <v>#NUM!</v>
      </c>
      <c r="AD1314" s="318">
        <f>SUMIFS(MitarbeiterFTE[BWD],MitarbeiterFTE[Jahr],MitarbeiterFTE[[#This Row],[Jahr]],MitarbeiterFTE[Name],MitarbeiterFTE[[#This Row],[Name]])</f>
        <v>0</v>
      </c>
      <c r="AE1314" s="318">
        <f>SUMIFS(MitarbeiterFTE[NWD],MitarbeiterFTE[Jahr],MitarbeiterFTE[[#This Row],[Jahr]],MitarbeiterFTE[Name],MitarbeiterFTE[[#This Row],[Name]])</f>
        <v>0</v>
      </c>
      <c r="AF1314" s="15" t="str">
        <f>IF(MitarbeiterFTE[[#This Row],[HS]]="ja",2,IF(MitarbeiterFTE[[#This Row],[Tech]]="ja",1,IF(MitarbeiterFTE[[#This Row],[Sonst]]="ja",0,"input missing")))</f>
        <v>input missing</v>
      </c>
      <c r="AG1314" s="130"/>
      <c r="AH1314" s="117"/>
      <c r="AI1314" s="408"/>
      <c r="AJ1314" s="202"/>
      <c r="AK1314" s="412"/>
      <c r="AL1314" s="15" cm="1">
        <f t="array" ref="AL13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4" s="15" t="str">
        <f>IF(Table6[[#This Row],[FT/WE]]=2,"",Table6[[#This Row],[Name]]&amp;Table6[[#This Row],[Tag]])</f>
        <v/>
      </c>
      <c r="AN1314" s="117"/>
      <c r="AP1314" s="14" t="str">
        <f t="shared" si="42"/>
        <v/>
      </c>
      <c r="AQ1314" s="14" t="str">
        <f t="shared" si="43"/>
        <v/>
      </c>
    </row>
    <row r="1315" spans="1:43" ht="14.5">
      <c r="A1315" s="117"/>
      <c r="B1315" s="201"/>
      <c r="C1315" s="209"/>
      <c r="D1315" s="210"/>
      <c r="E1315" s="131"/>
      <c r="F1315" s="132"/>
      <c r="G1315" s="131"/>
      <c r="H1315" s="117"/>
      <c r="I1315" s="201"/>
      <c r="J1315" s="201"/>
      <c r="K1315" s="202"/>
      <c r="L1315" s="202"/>
      <c r="M1315" s="202"/>
      <c r="N1315" s="201"/>
      <c r="O1315" s="201"/>
      <c r="P1315" s="202"/>
      <c r="Q1315" s="202"/>
      <c r="R1315" s="207"/>
      <c r="S1315" s="204" t="e">
        <f>_xlfn.LET(
_xlpm.ausLJ,_xlfn.XLOOKUP(MitarbeiterFTE[[#This Row],[Name]]&amp;"|"&amp;MitarbeiterFTE[[#This Row],[Jahr]]&amp;"|"&amp;MitarbeiterFTE[[#This Row],[Monat]],#REF!,#REF!,"not found",0,1),
IF(_xlpm.ausLJ="not found","input missing",_xlpm.ausLJ))</f>
        <v>#REF!</v>
      </c>
      <c r="T1315" s="204" t="e">
        <f>_xlfn.LET(
_xlpm.ausLJ,_xlfn.XLOOKUP(MitarbeiterFTE[[#This Row],[Name]]&amp;"|"&amp;MitarbeiterFTE[[#This Row],[Jahr]]&amp;"|"&amp;MitarbeiterFTE[[#This Row],[Monat]],#REF!,#REF!,"not found",0,1),
IF(_xlpm.ausLJ="not found","input missing",_xlpm.ausLJ))</f>
        <v>#REF!</v>
      </c>
      <c r="U1315" s="205"/>
      <c r="V1315" s="40" t="str" cm="1">
        <f t="array" ref="V13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5" s="15" t="str">
        <f>_xlfn.LET(_xlpm.var,MitarbeiterFTE[[#This Row],[Name]]&amp;"|"&amp;MitarbeiterFTE[[#This Row],[Vorhaben]]&amp;"|"&amp;MitarbeiterFTE[[#This Row],[Monat]]&amp;"|"&amp;MitarbeiterFTE[[#This Row],[Jahr]], IF(_xlpm.var="|||","input missing",_xlpm.var))</f>
        <v>input missing</v>
      </c>
      <c r="AB1315" s="15" t="e">
        <f>_xlfn.LET(
_xlpm.start,DATE(MitarbeiterFTE[[#This Row],[Jahr]],MitarbeiterFTE[[#This Row],[Monat]],1),
_xlpm.end,EOMONTH(_xlpm.start,0),
NETWORKDAYS(_xlpm.start,_xlpm.end))</f>
        <v>#NUM!</v>
      </c>
      <c r="AC1315" s="318" t="e">
        <f>MitarbeiterFTE[[#This Row],[BWD]]-MitarbeiterFTE[[#This Row],[Sum Abwesend]]</f>
        <v>#NUM!</v>
      </c>
      <c r="AD1315" s="318">
        <f>SUMIFS(MitarbeiterFTE[BWD],MitarbeiterFTE[Jahr],MitarbeiterFTE[[#This Row],[Jahr]],MitarbeiterFTE[Name],MitarbeiterFTE[[#This Row],[Name]])</f>
        <v>0</v>
      </c>
      <c r="AE1315" s="318">
        <f>SUMIFS(MitarbeiterFTE[NWD],MitarbeiterFTE[Jahr],MitarbeiterFTE[[#This Row],[Jahr]],MitarbeiterFTE[Name],MitarbeiterFTE[[#This Row],[Name]])</f>
        <v>0</v>
      </c>
      <c r="AF1315" s="15" t="str">
        <f>IF(MitarbeiterFTE[[#This Row],[HS]]="ja",2,IF(MitarbeiterFTE[[#This Row],[Tech]]="ja",1,IF(MitarbeiterFTE[[#This Row],[Sonst]]="ja",0,"input missing")))</f>
        <v>input missing</v>
      </c>
      <c r="AG1315" s="130"/>
      <c r="AH1315" s="117"/>
      <c r="AI1315" s="408"/>
      <c r="AJ1315" s="202"/>
      <c r="AK1315" s="412"/>
      <c r="AL1315" s="15" cm="1">
        <f t="array" ref="AL13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5" s="15" t="str">
        <f>IF(Table6[[#This Row],[FT/WE]]=2,"",Table6[[#This Row],[Name]]&amp;Table6[[#This Row],[Tag]])</f>
        <v/>
      </c>
      <c r="AN1315" s="117"/>
      <c r="AP1315" s="14" t="str">
        <f t="shared" si="42"/>
        <v/>
      </c>
      <c r="AQ1315" s="14" t="str">
        <f t="shared" si="43"/>
        <v/>
      </c>
    </row>
    <row r="1316" spans="1:43" ht="14.5">
      <c r="A1316" s="117"/>
      <c r="B1316" s="201"/>
      <c r="C1316" s="209"/>
      <c r="D1316" s="210"/>
      <c r="E1316" s="131"/>
      <c r="F1316" s="132"/>
      <c r="G1316" s="131"/>
      <c r="H1316" s="117"/>
      <c r="I1316" s="201"/>
      <c r="J1316" s="201"/>
      <c r="K1316" s="202"/>
      <c r="L1316" s="202"/>
      <c r="M1316" s="202"/>
      <c r="N1316" s="201"/>
      <c r="O1316" s="201"/>
      <c r="P1316" s="202"/>
      <c r="Q1316" s="202"/>
      <c r="R1316" s="207"/>
      <c r="S1316" s="204" t="e">
        <f>_xlfn.LET(
_xlpm.ausLJ,_xlfn.XLOOKUP(MitarbeiterFTE[[#This Row],[Name]]&amp;"|"&amp;MitarbeiterFTE[[#This Row],[Jahr]]&amp;"|"&amp;MitarbeiterFTE[[#This Row],[Monat]],#REF!,#REF!,"not found",0,1),
IF(_xlpm.ausLJ="not found","input missing",_xlpm.ausLJ))</f>
        <v>#REF!</v>
      </c>
      <c r="T1316" s="204" t="e">
        <f>_xlfn.LET(
_xlpm.ausLJ,_xlfn.XLOOKUP(MitarbeiterFTE[[#This Row],[Name]]&amp;"|"&amp;MitarbeiterFTE[[#This Row],[Jahr]]&amp;"|"&amp;MitarbeiterFTE[[#This Row],[Monat]],#REF!,#REF!,"not found",0,1),
IF(_xlpm.ausLJ="not found","input missing",_xlpm.ausLJ))</f>
        <v>#REF!</v>
      </c>
      <c r="U1316" s="205"/>
      <c r="V1316" s="40" t="str" cm="1">
        <f t="array" ref="V13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6" s="15" t="str">
        <f>_xlfn.LET(_xlpm.var,MitarbeiterFTE[[#This Row],[Name]]&amp;"|"&amp;MitarbeiterFTE[[#This Row],[Vorhaben]]&amp;"|"&amp;MitarbeiterFTE[[#This Row],[Monat]]&amp;"|"&amp;MitarbeiterFTE[[#This Row],[Jahr]], IF(_xlpm.var="|||","input missing",_xlpm.var))</f>
        <v>input missing</v>
      </c>
      <c r="AB1316" s="15" t="e">
        <f>_xlfn.LET(
_xlpm.start,DATE(MitarbeiterFTE[[#This Row],[Jahr]],MitarbeiterFTE[[#This Row],[Monat]],1),
_xlpm.end,EOMONTH(_xlpm.start,0),
NETWORKDAYS(_xlpm.start,_xlpm.end))</f>
        <v>#NUM!</v>
      </c>
      <c r="AC1316" s="318" t="e">
        <f>MitarbeiterFTE[[#This Row],[BWD]]-MitarbeiterFTE[[#This Row],[Sum Abwesend]]</f>
        <v>#NUM!</v>
      </c>
      <c r="AD1316" s="318">
        <f>SUMIFS(MitarbeiterFTE[BWD],MitarbeiterFTE[Jahr],MitarbeiterFTE[[#This Row],[Jahr]],MitarbeiterFTE[Name],MitarbeiterFTE[[#This Row],[Name]])</f>
        <v>0</v>
      </c>
      <c r="AE1316" s="318">
        <f>SUMIFS(MitarbeiterFTE[NWD],MitarbeiterFTE[Jahr],MitarbeiterFTE[[#This Row],[Jahr]],MitarbeiterFTE[Name],MitarbeiterFTE[[#This Row],[Name]])</f>
        <v>0</v>
      </c>
      <c r="AF1316" s="15" t="str">
        <f>IF(MitarbeiterFTE[[#This Row],[HS]]="ja",2,IF(MitarbeiterFTE[[#This Row],[Tech]]="ja",1,IF(MitarbeiterFTE[[#This Row],[Sonst]]="ja",0,"input missing")))</f>
        <v>input missing</v>
      </c>
      <c r="AG1316" s="130"/>
      <c r="AH1316" s="117"/>
      <c r="AI1316" s="408"/>
      <c r="AJ1316" s="202"/>
      <c r="AK1316" s="412"/>
      <c r="AL1316" s="15" cm="1">
        <f t="array" ref="AL13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6" s="15" t="str">
        <f>IF(Table6[[#This Row],[FT/WE]]=2,"",Table6[[#This Row],[Name]]&amp;Table6[[#This Row],[Tag]])</f>
        <v/>
      </c>
      <c r="AN1316" s="117"/>
      <c r="AP1316" s="14" t="str">
        <f t="shared" si="42"/>
        <v/>
      </c>
      <c r="AQ1316" s="14" t="str">
        <f t="shared" si="43"/>
        <v/>
      </c>
    </row>
    <row r="1317" spans="1:43" ht="14.5">
      <c r="A1317" s="117"/>
      <c r="B1317" s="201"/>
      <c r="C1317" s="209"/>
      <c r="D1317" s="210"/>
      <c r="E1317" s="131"/>
      <c r="F1317" s="132"/>
      <c r="G1317" s="131"/>
      <c r="H1317" s="117"/>
      <c r="I1317" s="201"/>
      <c r="J1317" s="201"/>
      <c r="K1317" s="202"/>
      <c r="L1317" s="202"/>
      <c r="M1317" s="202"/>
      <c r="N1317" s="201"/>
      <c r="O1317" s="201"/>
      <c r="P1317" s="202"/>
      <c r="Q1317" s="202"/>
      <c r="R1317" s="207"/>
      <c r="S1317" s="204" t="e">
        <f>_xlfn.LET(
_xlpm.ausLJ,_xlfn.XLOOKUP(MitarbeiterFTE[[#This Row],[Name]]&amp;"|"&amp;MitarbeiterFTE[[#This Row],[Jahr]]&amp;"|"&amp;MitarbeiterFTE[[#This Row],[Monat]],#REF!,#REF!,"not found",0,1),
IF(_xlpm.ausLJ="not found","input missing",_xlpm.ausLJ))</f>
        <v>#REF!</v>
      </c>
      <c r="T1317" s="204" t="e">
        <f>_xlfn.LET(
_xlpm.ausLJ,_xlfn.XLOOKUP(MitarbeiterFTE[[#This Row],[Name]]&amp;"|"&amp;MitarbeiterFTE[[#This Row],[Jahr]]&amp;"|"&amp;MitarbeiterFTE[[#This Row],[Monat]],#REF!,#REF!,"not found",0,1),
IF(_xlpm.ausLJ="not found","input missing",_xlpm.ausLJ))</f>
        <v>#REF!</v>
      </c>
      <c r="U1317" s="205"/>
      <c r="V1317" s="40" t="str" cm="1">
        <f t="array" ref="V13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7" s="15" t="str">
        <f>_xlfn.LET(_xlpm.var,MitarbeiterFTE[[#This Row],[Name]]&amp;"|"&amp;MitarbeiterFTE[[#This Row],[Vorhaben]]&amp;"|"&amp;MitarbeiterFTE[[#This Row],[Monat]]&amp;"|"&amp;MitarbeiterFTE[[#This Row],[Jahr]], IF(_xlpm.var="|||","input missing",_xlpm.var))</f>
        <v>input missing</v>
      </c>
      <c r="AB1317" s="15" t="e">
        <f>_xlfn.LET(
_xlpm.start,DATE(MitarbeiterFTE[[#This Row],[Jahr]],MitarbeiterFTE[[#This Row],[Monat]],1),
_xlpm.end,EOMONTH(_xlpm.start,0),
NETWORKDAYS(_xlpm.start,_xlpm.end))</f>
        <v>#NUM!</v>
      </c>
      <c r="AC1317" s="318" t="e">
        <f>MitarbeiterFTE[[#This Row],[BWD]]-MitarbeiterFTE[[#This Row],[Sum Abwesend]]</f>
        <v>#NUM!</v>
      </c>
      <c r="AD1317" s="318">
        <f>SUMIFS(MitarbeiterFTE[BWD],MitarbeiterFTE[Jahr],MitarbeiterFTE[[#This Row],[Jahr]],MitarbeiterFTE[Name],MitarbeiterFTE[[#This Row],[Name]])</f>
        <v>0</v>
      </c>
      <c r="AE1317" s="318">
        <f>SUMIFS(MitarbeiterFTE[NWD],MitarbeiterFTE[Jahr],MitarbeiterFTE[[#This Row],[Jahr]],MitarbeiterFTE[Name],MitarbeiterFTE[[#This Row],[Name]])</f>
        <v>0</v>
      </c>
      <c r="AF1317" s="15" t="str">
        <f>IF(MitarbeiterFTE[[#This Row],[HS]]="ja",2,IF(MitarbeiterFTE[[#This Row],[Tech]]="ja",1,IF(MitarbeiterFTE[[#This Row],[Sonst]]="ja",0,"input missing")))</f>
        <v>input missing</v>
      </c>
      <c r="AG1317" s="130"/>
      <c r="AH1317" s="117"/>
      <c r="AI1317" s="408"/>
      <c r="AJ1317" s="202"/>
      <c r="AK1317" s="412"/>
      <c r="AL1317" s="15" cm="1">
        <f t="array" ref="AL13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7" s="15" t="str">
        <f>IF(Table6[[#This Row],[FT/WE]]=2,"",Table6[[#This Row],[Name]]&amp;Table6[[#This Row],[Tag]])</f>
        <v/>
      </c>
      <c r="AN1317" s="117"/>
      <c r="AP1317" s="14" t="str">
        <f t="shared" si="42"/>
        <v/>
      </c>
      <c r="AQ1317" s="14" t="str">
        <f t="shared" si="43"/>
        <v/>
      </c>
    </row>
    <row r="1318" spans="1:43" ht="14.5">
      <c r="A1318" s="117"/>
      <c r="B1318" s="201"/>
      <c r="C1318" s="209"/>
      <c r="D1318" s="210"/>
      <c r="E1318" s="131"/>
      <c r="F1318" s="132"/>
      <c r="G1318" s="131"/>
      <c r="H1318" s="117"/>
      <c r="I1318" s="201"/>
      <c r="J1318" s="201"/>
      <c r="K1318" s="202"/>
      <c r="L1318" s="202"/>
      <c r="M1318" s="202"/>
      <c r="N1318" s="201"/>
      <c r="O1318" s="201"/>
      <c r="P1318" s="202"/>
      <c r="Q1318" s="202"/>
      <c r="R1318" s="207"/>
      <c r="S1318" s="204" t="e">
        <f>_xlfn.LET(
_xlpm.ausLJ,_xlfn.XLOOKUP(MitarbeiterFTE[[#This Row],[Name]]&amp;"|"&amp;MitarbeiterFTE[[#This Row],[Jahr]]&amp;"|"&amp;MitarbeiterFTE[[#This Row],[Monat]],#REF!,#REF!,"not found",0,1),
IF(_xlpm.ausLJ="not found","input missing",_xlpm.ausLJ))</f>
        <v>#REF!</v>
      </c>
      <c r="T1318" s="204" t="e">
        <f>_xlfn.LET(
_xlpm.ausLJ,_xlfn.XLOOKUP(MitarbeiterFTE[[#This Row],[Name]]&amp;"|"&amp;MitarbeiterFTE[[#This Row],[Jahr]]&amp;"|"&amp;MitarbeiterFTE[[#This Row],[Monat]],#REF!,#REF!,"not found",0,1),
IF(_xlpm.ausLJ="not found","input missing",_xlpm.ausLJ))</f>
        <v>#REF!</v>
      </c>
      <c r="U1318" s="205"/>
      <c r="V1318" s="40" t="str" cm="1">
        <f t="array" ref="V13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8" s="15" t="str">
        <f>_xlfn.LET(_xlpm.var,MitarbeiterFTE[[#This Row],[Name]]&amp;"|"&amp;MitarbeiterFTE[[#This Row],[Vorhaben]]&amp;"|"&amp;MitarbeiterFTE[[#This Row],[Monat]]&amp;"|"&amp;MitarbeiterFTE[[#This Row],[Jahr]], IF(_xlpm.var="|||","input missing",_xlpm.var))</f>
        <v>input missing</v>
      </c>
      <c r="AB1318" s="15" t="e">
        <f>_xlfn.LET(
_xlpm.start,DATE(MitarbeiterFTE[[#This Row],[Jahr]],MitarbeiterFTE[[#This Row],[Monat]],1),
_xlpm.end,EOMONTH(_xlpm.start,0),
NETWORKDAYS(_xlpm.start,_xlpm.end))</f>
        <v>#NUM!</v>
      </c>
      <c r="AC1318" s="318" t="e">
        <f>MitarbeiterFTE[[#This Row],[BWD]]-MitarbeiterFTE[[#This Row],[Sum Abwesend]]</f>
        <v>#NUM!</v>
      </c>
      <c r="AD1318" s="318">
        <f>SUMIFS(MitarbeiterFTE[BWD],MitarbeiterFTE[Jahr],MitarbeiterFTE[[#This Row],[Jahr]],MitarbeiterFTE[Name],MitarbeiterFTE[[#This Row],[Name]])</f>
        <v>0</v>
      </c>
      <c r="AE1318" s="318">
        <f>SUMIFS(MitarbeiterFTE[NWD],MitarbeiterFTE[Jahr],MitarbeiterFTE[[#This Row],[Jahr]],MitarbeiterFTE[Name],MitarbeiterFTE[[#This Row],[Name]])</f>
        <v>0</v>
      </c>
      <c r="AF1318" s="15" t="str">
        <f>IF(MitarbeiterFTE[[#This Row],[HS]]="ja",2,IF(MitarbeiterFTE[[#This Row],[Tech]]="ja",1,IF(MitarbeiterFTE[[#This Row],[Sonst]]="ja",0,"input missing")))</f>
        <v>input missing</v>
      </c>
      <c r="AG1318" s="130"/>
      <c r="AH1318" s="117"/>
      <c r="AI1318" s="408"/>
      <c r="AJ1318" s="202"/>
      <c r="AK1318" s="412"/>
      <c r="AL1318" s="15" cm="1">
        <f t="array" ref="AL13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8" s="15" t="str">
        <f>IF(Table6[[#This Row],[FT/WE]]=2,"",Table6[[#This Row],[Name]]&amp;Table6[[#This Row],[Tag]])</f>
        <v/>
      </c>
      <c r="AN1318" s="117"/>
      <c r="AP1318" s="14" t="str">
        <f t="shared" si="42"/>
        <v/>
      </c>
      <c r="AQ1318" s="14" t="str">
        <f t="shared" si="43"/>
        <v/>
      </c>
    </row>
    <row r="1319" spans="1:43" ht="14.5">
      <c r="A1319" s="117"/>
      <c r="B1319" s="201"/>
      <c r="C1319" s="209"/>
      <c r="D1319" s="210"/>
      <c r="E1319" s="131"/>
      <c r="F1319" s="132"/>
      <c r="G1319" s="131"/>
      <c r="H1319" s="117"/>
      <c r="I1319" s="201"/>
      <c r="J1319" s="201"/>
      <c r="K1319" s="202"/>
      <c r="L1319" s="202"/>
      <c r="M1319" s="202"/>
      <c r="N1319" s="201"/>
      <c r="O1319" s="201"/>
      <c r="P1319" s="202"/>
      <c r="Q1319" s="202"/>
      <c r="R1319" s="207"/>
      <c r="S1319" s="204" t="e">
        <f>_xlfn.LET(
_xlpm.ausLJ,_xlfn.XLOOKUP(MitarbeiterFTE[[#This Row],[Name]]&amp;"|"&amp;MitarbeiterFTE[[#This Row],[Jahr]]&amp;"|"&amp;MitarbeiterFTE[[#This Row],[Monat]],#REF!,#REF!,"not found",0,1),
IF(_xlpm.ausLJ="not found","input missing",_xlpm.ausLJ))</f>
        <v>#REF!</v>
      </c>
      <c r="T1319" s="204" t="e">
        <f>_xlfn.LET(
_xlpm.ausLJ,_xlfn.XLOOKUP(MitarbeiterFTE[[#This Row],[Name]]&amp;"|"&amp;MitarbeiterFTE[[#This Row],[Jahr]]&amp;"|"&amp;MitarbeiterFTE[[#This Row],[Monat]],#REF!,#REF!,"not found",0,1),
IF(_xlpm.ausLJ="not found","input missing",_xlpm.ausLJ))</f>
        <v>#REF!</v>
      </c>
      <c r="U1319" s="205"/>
      <c r="V1319" s="40" t="str" cm="1">
        <f t="array" ref="V13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19" s="15" t="str">
        <f>_xlfn.LET(_xlpm.var,MitarbeiterFTE[[#This Row],[Name]]&amp;"|"&amp;MitarbeiterFTE[[#This Row],[Vorhaben]]&amp;"|"&amp;MitarbeiterFTE[[#This Row],[Monat]]&amp;"|"&amp;MitarbeiterFTE[[#This Row],[Jahr]], IF(_xlpm.var="|||","input missing",_xlpm.var))</f>
        <v>input missing</v>
      </c>
      <c r="AB1319" s="15" t="e">
        <f>_xlfn.LET(
_xlpm.start,DATE(MitarbeiterFTE[[#This Row],[Jahr]],MitarbeiterFTE[[#This Row],[Monat]],1),
_xlpm.end,EOMONTH(_xlpm.start,0),
NETWORKDAYS(_xlpm.start,_xlpm.end))</f>
        <v>#NUM!</v>
      </c>
      <c r="AC1319" s="318" t="e">
        <f>MitarbeiterFTE[[#This Row],[BWD]]-MitarbeiterFTE[[#This Row],[Sum Abwesend]]</f>
        <v>#NUM!</v>
      </c>
      <c r="AD1319" s="318">
        <f>SUMIFS(MitarbeiterFTE[BWD],MitarbeiterFTE[Jahr],MitarbeiterFTE[[#This Row],[Jahr]],MitarbeiterFTE[Name],MitarbeiterFTE[[#This Row],[Name]])</f>
        <v>0</v>
      </c>
      <c r="AE1319" s="318">
        <f>SUMIFS(MitarbeiterFTE[NWD],MitarbeiterFTE[Jahr],MitarbeiterFTE[[#This Row],[Jahr]],MitarbeiterFTE[Name],MitarbeiterFTE[[#This Row],[Name]])</f>
        <v>0</v>
      </c>
      <c r="AF1319" s="15" t="str">
        <f>IF(MitarbeiterFTE[[#This Row],[HS]]="ja",2,IF(MitarbeiterFTE[[#This Row],[Tech]]="ja",1,IF(MitarbeiterFTE[[#This Row],[Sonst]]="ja",0,"input missing")))</f>
        <v>input missing</v>
      </c>
      <c r="AG1319" s="130"/>
      <c r="AH1319" s="117"/>
      <c r="AI1319" s="408"/>
      <c r="AJ1319" s="202"/>
      <c r="AK1319" s="412"/>
      <c r="AL1319" s="15" cm="1">
        <f t="array" ref="AL13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19" s="15" t="str">
        <f>IF(Table6[[#This Row],[FT/WE]]=2,"",Table6[[#This Row],[Name]]&amp;Table6[[#This Row],[Tag]])</f>
        <v/>
      </c>
      <c r="AN1319" s="117"/>
      <c r="AP1319" s="14" t="str">
        <f t="shared" si="42"/>
        <v/>
      </c>
      <c r="AQ1319" s="14" t="str">
        <f t="shared" si="43"/>
        <v/>
      </c>
    </row>
    <row r="1320" spans="1:43" ht="14.5">
      <c r="A1320" s="117"/>
      <c r="B1320" s="201"/>
      <c r="C1320" s="209"/>
      <c r="D1320" s="210"/>
      <c r="E1320" s="131"/>
      <c r="F1320" s="132"/>
      <c r="G1320" s="131"/>
      <c r="H1320" s="117"/>
      <c r="I1320" s="201"/>
      <c r="J1320" s="201"/>
      <c r="K1320" s="202"/>
      <c r="L1320" s="202"/>
      <c r="M1320" s="202"/>
      <c r="N1320" s="201"/>
      <c r="O1320" s="201"/>
      <c r="P1320" s="202"/>
      <c r="Q1320" s="202"/>
      <c r="R1320" s="207"/>
      <c r="S1320" s="204" t="e">
        <f>_xlfn.LET(
_xlpm.ausLJ,_xlfn.XLOOKUP(MitarbeiterFTE[[#This Row],[Name]]&amp;"|"&amp;MitarbeiterFTE[[#This Row],[Jahr]]&amp;"|"&amp;MitarbeiterFTE[[#This Row],[Monat]],#REF!,#REF!,"not found",0,1),
IF(_xlpm.ausLJ="not found","input missing",_xlpm.ausLJ))</f>
        <v>#REF!</v>
      </c>
      <c r="T1320" s="204" t="e">
        <f>_xlfn.LET(
_xlpm.ausLJ,_xlfn.XLOOKUP(MitarbeiterFTE[[#This Row],[Name]]&amp;"|"&amp;MitarbeiterFTE[[#This Row],[Jahr]]&amp;"|"&amp;MitarbeiterFTE[[#This Row],[Monat]],#REF!,#REF!,"not found",0,1),
IF(_xlpm.ausLJ="not found","input missing",_xlpm.ausLJ))</f>
        <v>#REF!</v>
      </c>
      <c r="U1320" s="205"/>
      <c r="V1320" s="40" t="str" cm="1">
        <f t="array" ref="V13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0" s="15" t="str">
        <f>_xlfn.LET(_xlpm.var,MitarbeiterFTE[[#This Row],[Name]]&amp;"|"&amp;MitarbeiterFTE[[#This Row],[Vorhaben]]&amp;"|"&amp;MitarbeiterFTE[[#This Row],[Monat]]&amp;"|"&amp;MitarbeiterFTE[[#This Row],[Jahr]], IF(_xlpm.var="|||","input missing",_xlpm.var))</f>
        <v>input missing</v>
      </c>
      <c r="AB1320" s="15" t="e">
        <f>_xlfn.LET(
_xlpm.start,DATE(MitarbeiterFTE[[#This Row],[Jahr]],MitarbeiterFTE[[#This Row],[Monat]],1),
_xlpm.end,EOMONTH(_xlpm.start,0),
NETWORKDAYS(_xlpm.start,_xlpm.end))</f>
        <v>#NUM!</v>
      </c>
      <c r="AC1320" s="318" t="e">
        <f>MitarbeiterFTE[[#This Row],[BWD]]-MitarbeiterFTE[[#This Row],[Sum Abwesend]]</f>
        <v>#NUM!</v>
      </c>
      <c r="AD1320" s="318">
        <f>SUMIFS(MitarbeiterFTE[BWD],MitarbeiterFTE[Jahr],MitarbeiterFTE[[#This Row],[Jahr]],MitarbeiterFTE[Name],MitarbeiterFTE[[#This Row],[Name]])</f>
        <v>0</v>
      </c>
      <c r="AE1320" s="318">
        <f>SUMIFS(MitarbeiterFTE[NWD],MitarbeiterFTE[Jahr],MitarbeiterFTE[[#This Row],[Jahr]],MitarbeiterFTE[Name],MitarbeiterFTE[[#This Row],[Name]])</f>
        <v>0</v>
      </c>
      <c r="AF1320" s="15" t="str">
        <f>IF(MitarbeiterFTE[[#This Row],[HS]]="ja",2,IF(MitarbeiterFTE[[#This Row],[Tech]]="ja",1,IF(MitarbeiterFTE[[#This Row],[Sonst]]="ja",0,"input missing")))</f>
        <v>input missing</v>
      </c>
      <c r="AG1320" s="130"/>
      <c r="AH1320" s="117"/>
      <c r="AI1320" s="408"/>
      <c r="AJ1320" s="202"/>
      <c r="AK1320" s="412"/>
      <c r="AL1320" s="15" cm="1">
        <f t="array" ref="AL13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0" s="15" t="str">
        <f>IF(Table6[[#This Row],[FT/WE]]=2,"",Table6[[#This Row],[Name]]&amp;Table6[[#This Row],[Tag]])</f>
        <v/>
      </c>
      <c r="AN1320" s="117"/>
      <c r="AP1320" s="14" t="str">
        <f t="shared" si="42"/>
        <v/>
      </c>
      <c r="AQ1320" s="14" t="str">
        <f t="shared" si="43"/>
        <v/>
      </c>
    </row>
    <row r="1321" spans="1:43" ht="14.5">
      <c r="A1321" s="117"/>
      <c r="B1321" s="201"/>
      <c r="C1321" s="209"/>
      <c r="D1321" s="210"/>
      <c r="E1321" s="131"/>
      <c r="F1321" s="132"/>
      <c r="G1321" s="131"/>
      <c r="H1321" s="117"/>
      <c r="I1321" s="201"/>
      <c r="J1321" s="201"/>
      <c r="K1321" s="202"/>
      <c r="L1321" s="202"/>
      <c r="M1321" s="202"/>
      <c r="N1321" s="201"/>
      <c r="O1321" s="201"/>
      <c r="P1321" s="202"/>
      <c r="Q1321" s="202"/>
      <c r="R1321" s="207"/>
      <c r="S1321" s="204" t="e">
        <f>_xlfn.LET(
_xlpm.ausLJ,_xlfn.XLOOKUP(MitarbeiterFTE[[#This Row],[Name]]&amp;"|"&amp;MitarbeiterFTE[[#This Row],[Jahr]]&amp;"|"&amp;MitarbeiterFTE[[#This Row],[Monat]],#REF!,#REF!,"not found",0,1),
IF(_xlpm.ausLJ="not found","input missing",_xlpm.ausLJ))</f>
        <v>#REF!</v>
      </c>
      <c r="T1321" s="204" t="e">
        <f>_xlfn.LET(
_xlpm.ausLJ,_xlfn.XLOOKUP(MitarbeiterFTE[[#This Row],[Name]]&amp;"|"&amp;MitarbeiterFTE[[#This Row],[Jahr]]&amp;"|"&amp;MitarbeiterFTE[[#This Row],[Monat]],#REF!,#REF!,"not found",0,1),
IF(_xlpm.ausLJ="not found","input missing",_xlpm.ausLJ))</f>
        <v>#REF!</v>
      </c>
      <c r="U1321" s="205"/>
      <c r="V1321" s="40" t="str" cm="1">
        <f t="array" ref="V13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1" s="15" t="str">
        <f>_xlfn.LET(_xlpm.var,MitarbeiterFTE[[#This Row],[Name]]&amp;"|"&amp;MitarbeiterFTE[[#This Row],[Vorhaben]]&amp;"|"&amp;MitarbeiterFTE[[#This Row],[Monat]]&amp;"|"&amp;MitarbeiterFTE[[#This Row],[Jahr]], IF(_xlpm.var="|||","input missing",_xlpm.var))</f>
        <v>input missing</v>
      </c>
      <c r="AB1321" s="15" t="e">
        <f>_xlfn.LET(
_xlpm.start,DATE(MitarbeiterFTE[[#This Row],[Jahr]],MitarbeiterFTE[[#This Row],[Monat]],1),
_xlpm.end,EOMONTH(_xlpm.start,0),
NETWORKDAYS(_xlpm.start,_xlpm.end))</f>
        <v>#NUM!</v>
      </c>
      <c r="AC1321" s="318" t="e">
        <f>MitarbeiterFTE[[#This Row],[BWD]]-MitarbeiterFTE[[#This Row],[Sum Abwesend]]</f>
        <v>#NUM!</v>
      </c>
      <c r="AD1321" s="318">
        <f>SUMIFS(MitarbeiterFTE[BWD],MitarbeiterFTE[Jahr],MitarbeiterFTE[[#This Row],[Jahr]],MitarbeiterFTE[Name],MitarbeiterFTE[[#This Row],[Name]])</f>
        <v>0</v>
      </c>
      <c r="AE1321" s="318">
        <f>SUMIFS(MitarbeiterFTE[NWD],MitarbeiterFTE[Jahr],MitarbeiterFTE[[#This Row],[Jahr]],MitarbeiterFTE[Name],MitarbeiterFTE[[#This Row],[Name]])</f>
        <v>0</v>
      </c>
      <c r="AF1321" s="15" t="str">
        <f>IF(MitarbeiterFTE[[#This Row],[HS]]="ja",2,IF(MitarbeiterFTE[[#This Row],[Tech]]="ja",1,IF(MitarbeiterFTE[[#This Row],[Sonst]]="ja",0,"input missing")))</f>
        <v>input missing</v>
      </c>
      <c r="AG1321" s="130"/>
      <c r="AH1321" s="117"/>
      <c r="AI1321" s="408"/>
      <c r="AJ1321" s="202"/>
      <c r="AK1321" s="412"/>
      <c r="AL1321" s="15" cm="1">
        <f t="array" ref="AL13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1" s="15" t="str">
        <f>IF(Table6[[#This Row],[FT/WE]]=2,"",Table6[[#This Row],[Name]]&amp;Table6[[#This Row],[Tag]])</f>
        <v/>
      </c>
      <c r="AN1321" s="117"/>
      <c r="AP1321" s="14" t="str">
        <f t="shared" si="42"/>
        <v/>
      </c>
      <c r="AQ1321" s="14" t="str">
        <f t="shared" si="43"/>
        <v/>
      </c>
    </row>
    <row r="1322" spans="1:43" ht="14.5">
      <c r="A1322" s="117"/>
      <c r="B1322" s="201"/>
      <c r="C1322" s="209"/>
      <c r="D1322" s="210"/>
      <c r="E1322" s="131"/>
      <c r="F1322" s="132"/>
      <c r="G1322" s="131"/>
      <c r="H1322" s="117"/>
      <c r="I1322" s="201"/>
      <c r="J1322" s="201"/>
      <c r="K1322" s="202"/>
      <c r="L1322" s="202"/>
      <c r="M1322" s="202"/>
      <c r="N1322" s="201"/>
      <c r="O1322" s="201"/>
      <c r="P1322" s="202"/>
      <c r="Q1322" s="202"/>
      <c r="R1322" s="207"/>
      <c r="S1322" s="204" t="e">
        <f>_xlfn.LET(
_xlpm.ausLJ,_xlfn.XLOOKUP(MitarbeiterFTE[[#This Row],[Name]]&amp;"|"&amp;MitarbeiterFTE[[#This Row],[Jahr]]&amp;"|"&amp;MitarbeiterFTE[[#This Row],[Monat]],#REF!,#REF!,"not found",0,1),
IF(_xlpm.ausLJ="not found","input missing",_xlpm.ausLJ))</f>
        <v>#REF!</v>
      </c>
      <c r="T1322" s="204" t="e">
        <f>_xlfn.LET(
_xlpm.ausLJ,_xlfn.XLOOKUP(MitarbeiterFTE[[#This Row],[Name]]&amp;"|"&amp;MitarbeiterFTE[[#This Row],[Jahr]]&amp;"|"&amp;MitarbeiterFTE[[#This Row],[Monat]],#REF!,#REF!,"not found",0,1),
IF(_xlpm.ausLJ="not found","input missing",_xlpm.ausLJ))</f>
        <v>#REF!</v>
      </c>
      <c r="U1322" s="205"/>
      <c r="V1322" s="40" t="str" cm="1">
        <f t="array" ref="V13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2" s="15" t="str">
        <f>_xlfn.LET(_xlpm.var,MitarbeiterFTE[[#This Row],[Name]]&amp;"|"&amp;MitarbeiterFTE[[#This Row],[Vorhaben]]&amp;"|"&amp;MitarbeiterFTE[[#This Row],[Monat]]&amp;"|"&amp;MitarbeiterFTE[[#This Row],[Jahr]], IF(_xlpm.var="|||","input missing",_xlpm.var))</f>
        <v>input missing</v>
      </c>
      <c r="AB1322" s="15" t="e">
        <f>_xlfn.LET(
_xlpm.start,DATE(MitarbeiterFTE[[#This Row],[Jahr]],MitarbeiterFTE[[#This Row],[Monat]],1),
_xlpm.end,EOMONTH(_xlpm.start,0),
NETWORKDAYS(_xlpm.start,_xlpm.end))</f>
        <v>#NUM!</v>
      </c>
      <c r="AC1322" s="318" t="e">
        <f>MitarbeiterFTE[[#This Row],[BWD]]-MitarbeiterFTE[[#This Row],[Sum Abwesend]]</f>
        <v>#NUM!</v>
      </c>
      <c r="AD1322" s="318">
        <f>SUMIFS(MitarbeiterFTE[BWD],MitarbeiterFTE[Jahr],MitarbeiterFTE[[#This Row],[Jahr]],MitarbeiterFTE[Name],MitarbeiterFTE[[#This Row],[Name]])</f>
        <v>0</v>
      </c>
      <c r="AE1322" s="318">
        <f>SUMIFS(MitarbeiterFTE[NWD],MitarbeiterFTE[Jahr],MitarbeiterFTE[[#This Row],[Jahr]],MitarbeiterFTE[Name],MitarbeiterFTE[[#This Row],[Name]])</f>
        <v>0</v>
      </c>
      <c r="AF1322" s="15" t="str">
        <f>IF(MitarbeiterFTE[[#This Row],[HS]]="ja",2,IF(MitarbeiterFTE[[#This Row],[Tech]]="ja",1,IF(MitarbeiterFTE[[#This Row],[Sonst]]="ja",0,"input missing")))</f>
        <v>input missing</v>
      </c>
      <c r="AG1322" s="130"/>
      <c r="AH1322" s="117"/>
      <c r="AI1322" s="408"/>
      <c r="AJ1322" s="202"/>
      <c r="AK1322" s="412"/>
      <c r="AL1322" s="15" cm="1">
        <f t="array" ref="AL13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2" s="15" t="str">
        <f>IF(Table6[[#This Row],[FT/WE]]=2,"",Table6[[#This Row],[Name]]&amp;Table6[[#This Row],[Tag]])</f>
        <v/>
      </c>
      <c r="AN1322" s="117"/>
      <c r="AP1322" s="14" t="str">
        <f t="shared" si="42"/>
        <v/>
      </c>
      <c r="AQ1322" s="14" t="str">
        <f t="shared" si="43"/>
        <v/>
      </c>
    </row>
    <row r="1323" spans="1:43" ht="14.5">
      <c r="A1323" s="117"/>
      <c r="B1323" s="201"/>
      <c r="C1323" s="209"/>
      <c r="D1323" s="210"/>
      <c r="E1323" s="131"/>
      <c r="F1323" s="132"/>
      <c r="G1323" s="131"/>
      <c r="H1323" s="117"/>
      <c r="I1323" s="201"/>
      <c r="J1323" s="201"/>
      <c r="K1323" s="202"/>
      <c r="L1323" s="202"/>
      <c r="M1323" s="202"/>
      <c r="N1323" s="201"/>
      <c r="O1323" s="201"/>
      <c r="P1323" s="202"/>
      <c r="Q1323" s="202"/>
      <c r="R1323" s="207"/>
      <c r="S1323" s="204" t="e">
        <f>_xlfn.LET(
_xlpm.ausLJ,_xlfn.XLOOKUP(MitarbeiterFTE[[#This Row],[Name]]&amp;"|"&amp;MitarbeiterFTE[[#This Row],[Jahr]]&amp;"|"&amp;MitarbeiterFTE[[#This Row],[Monat]],#REF!,#REF!,"not found",0,1),
IF(_xlpm.ausLJ="not found","input missing",_xlpm.ausLJ))</f>
        <v>#REF!</v>
      </c>
      <c r="T1323" s="204" t="e">
        <f>_xlfn.LET(
_xlpm.ausLJ,_xlfn.XLOOKUP(MitarbeiterFTE[[#This Row],[Name]]&amp;"|"&amp;MitarbeiterFTE[[#This Row],[Jahr]]&amp;"|"&amp;MitarbeiterFTE[[#This Row],[Monat]],#REF!,#REF!,"not found",0,1),
IF(_xlpm.ausLJ="not found","input missing",_xlpm.ausLJ))</f>
        <v>#REF!</v>
      </c>
      <c r="U1323" s="205"/>
      <c r="V1323" s="40" t="str" cm="1">
        <f t="array" ref="V13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3" s="15" t="str">
        <f>_xlfn.LET(_xlpm.var,MitarbeiterFTE[[#This Row],[Name]]&amp;"|"&amp;MitarbeiterFTE[[#This Row],[Vorhaben]]&amp;"|"&amp;MitarbeiterFTE[[#This Row],[Monat]]&amp;"|"&amp;MitarbeiterFTE[[#This Row],[Jahr]], IF(_xlpm.var="|||","input missing",_xlpm.var))</f>
        <v>input missing</v>
      </c>
      <c r="AB1323" s="15" t="e">
        <f>_xlfn.LET(
_xlpm.start,DATE(MitarbeiterFTE[[#This Row],[Jahr]],MitarbeiterFTE[[#This Row],[Monat]],1),
_xlpm.end,EOMONTH(_xlpm.start,0),
NETWORKDAYS(_xlpm.start,_xlpm.end))</f>
        <v>#NUM!</v>
      </c>
      <c r="AC1323" s="318" t="e">
        <f>MitarbeiterFTE[[#This Row],[BWD]]-MitarbeiterFTE[[#This Row],[Sum Abwesend]]</f>
        <v>#NUM!</v>
      </c>
      <c r="AD1323" s="318">
        <f>SUMIFS(MitarbeiterFTE[BWD],MitarbeiterFTE[Jahr],MitarbeiterFTE[[#This Row],[Jahr]],MitarbeiterFTE[Name],MitarbeiterFTE[[#This Row],[Name]])</f>
        <v>0</v>
      </c>
      <c r="AE1323" s="318">
        <f>SUMIFS(MitarbeiterFTE[NWD],MitarbeiterFTE[Jahr],MitarbeiterFTE[[#This Row],[Jahr]],MitarbeiterFTE[Name],MitarbeiterFTE[[#This Row],[Name]])</f>
        <v>0</v>
      </c>
      <c r="AF1323" s="15" t="str">
        <f>IF(MitarbeiterFTE[[#This Row],[HS]]="ja",2,IF(MitarbeiterFTE[[#This Row],[Tech]]="ja",1,IF(MitarbeiterFTE[[#This Row],[Sonst]]="ja",0,"input missing")))</f>
        <v>input missing</v>
      </c>
      <c r="AG1323" s="130"/>
      <c r="AH1323" s="117"/>
      <c r="AI1323" s="408"/>
      <c r="AJ1323" s="202"/>
      <c r="AK1323" s="412"/>
      <c r="AL1323" s="15" cm="1">
        <f t="array" ref="AL13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3" s="15" t="str">
        <f>IF(Table6[[#This Row],[FT/WE]]=2,"",Table6[[#This Row],[Name]]&amp;Table6[[#This Row],[Tag]])</f>
        <v/>
      </c>
      <c r="AN1323" s="117"/>
      <c r="AP1323" s="14" t="str">
        <f t="shared" si="42"/>
        <v/>
      </c>
      <c r="AQ1323" s="14" t="str">
        <f t="shared" si="43"/>
        <v/>
      </c>
    </row>
    <row r="1324" spans="1:43" ht="14.5">
      <c r="A1324" s="117"/>
      <c r="B1324" s="201"/>
      <c r="C1324" s="209"/>
      <c r="D1324" s="210"/>
      <c r="E1324" s="131"/>
      <c r="F1324" s="132"/>
      <c r="G1324" s="131"/>
      <c r="H1324" s="117"/>
      <c r="I1324" s="201"/>
      <c r="J1324" s="201"/>
      <c r="K1324" s="202"/>
      <c r="L1324" s="202"/>
      <c r="M1324" s="202"/>
      <c r="N1324" s="201"/>
      <c r="O1324" s="201"/>
      <c r="P1324" s="202"/>
      <c r="Q1324" s="202"/>
      <c r="R1324" s="207"/>
      <c r="S1324" s="204" t="e">
        <f>_xlfn.LET(
_xlpm.ausLJ,_xlfn.XLOOKUP(MitarbeiterFTE[[#This Row],[Name]]&amp;"|"&amp;MitarbeiterFTE[[#This Row],[Jahr]]&amp;"|"&amp;MitarbeiterFTE[[#This Row],[Monat]],#REF!,#REF!,"not found",0,1),
IF(_xlpm.ausLJ="not found","input missing",_xlpm.ausLJ))</f>
        <v>#REF!</v>
      </c>
      <c r="T1324" s="204" t="e">
        <f>_xlfn.LET(
_xlpm.ausLJ,_xlfn.XLOOKUP(MitarbeiterFTE[[#This Row],[Name]]&amp;"|"&amp;MitarbeiterFTE[[#This Row],[Jahr]]&amp;"|"&amp;MitarbeiterFTE[[#This Row],[Monat]],#REF!,#REF!,"not found",0,1),
IF(_xlpm.ausLJ="not found","input missing",_xlpm.ausLJ))</f>
        <v>#REF!</v>
      </c>
      <c r="U1324" s="205"/>
      <c r="V1324" s="40" t="str" cm="1">
        <f t="array" ref="V13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4" s="15" t="str">
        <f>_xlfn.LET(_xlpm.var,MitarbeiterFTE[[#This Row],[Name]]&amp;"|"&amp;MitarbeiterFTE[[#This Row],[Vorhaben]]&amp;"|"&amp;MitarbeiterFTE[[#This Row],[Monat]]&amp;"|"&amp;MitarbeiterFTE[[#This Row],[Jahr]], IF(_xlpm.var="|||","input missing",_xlpm.var))</f>
        <v>input missing</v>
      </c>
      <c r="AB1324" s="15" t="e">
        <f>_xlfn.LET(
_xlpm.start,DATE(MitarbeiterFTE[[#This Row],[Jahr]],MitarbeiterFTE[[#This Row],[Monat]],1),
_xlpm.end,EOMONTH(_xlpm.start,0),
NETWORKDAYS(_xlpm.start,_xlpm.end))</f>
        <v>#NUM!</v>
      </c>
      <c r="AC1324" s="318" t="e">
        <f>MitarbeiterFTE[[#This Row],[BWD]]-MitarbeiterFTE[[#This Row],[Sum Abwesend]]</f>
        <v>#NUM!</v>
      </c>
      <c r="AD1324" s="318">
        <f>SUMIFS(MitarbeiterFTE[BWD],MitarbeiterFTE[Jahr],MitarbeiterFTE[[#This Row],[Jahr]],MitarbeiterFTE[Name],MitarbeiterFTE[[#This Row],[Name]])</f>
        <v>0</v>
      </c>
      <c r="AE1324" s="318">
        <f>SUMIFS(MitarbeiterFTE[NWD],MitarbeiterFTE[Jahr],MitarbeiterFTE[[#This Row],[Jahr]],MitarbeiterFTE[Name],MitarbeiterFTE[[#This Row],[Name]])</f>
        <v>0</v>
      </c>
      <c r="AF1324" s="15" t="str">
        <f>IF(MitarbeiterFTE[[#This Row],[HS]]="ja",2,IF(MitarbeiterFTE[[#This Row],[Tech]]="ja",1,IF(MitarbeiterFTE[[#This Row],[Sonst]]="ja",0,"input missing")))</f>
        <v>input missing</v>
      </c>
      <c r="AG1324" s="130"/>
      <c r="AH1324" s="117"/>
      <c r="AI1324" s="408"/>
      <c r="AJ1324" s="202"/>
      <c r="AK1324" s="412"/>
      <c r="AL1324" s="15" cm="1">
        <f t="array" ref="AL13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4" s="15" t="str">
        <f>IF(Table6[[#This Row],[FT/WE]]=2,"",Table6[[#This Row],[Name]]&amp;Table6[[#This Row],[Tag]])</f>
        <v/>
      </c>
      <c r="AN1324" s="117"/>
      <c r="AP1324" s="14" t="str">
        <f t="shared" si="42"/>
        <v/>
      </c>
      <c r="AQ1324" s="14" t="str">
        <f t="shared" si="43"/>
        <v/>
      </c>
    </row>
    <row r="1325" spans="1:43" ht="14.5">
      <c r="A1325" s="117"/>
      <c r="B1325" s="201"/>
      <c r="C1325" s="209"/>
      <c r="D1325" s="210"/>
      <c r="E1325" s="131"/>
      <c r="F1325" s="132"/>
      <c r="G1325" s="131"/>
      <c r="H1325" s="117"/>
      <c r="I1325" s="201"/>
      <c r="J1325" s="201"/>
      <c r="K1325" s="202"/>
      <c r="L1325" s="202"/>
      <c r="M1325" s="202"/>
      <c r="N1325" s="201"/>
      <c r="O1325" s="201"/>
      <c r="P1325" s="202"/>
      <c r="Q1325" s="202"/>
      <c r="R1325" s="207"/>
      <c r="S1325" s="204" t="e">
        <f>_xlfn.LET(
_xlpm.ausLJ,_xlfn.XLOOKUP(MitarbeiterFTE[[#This Row],[Name]]&amp;"|"&amp;MitarbeiterFTE[[#This Row],[Jahr]]&amp;"|"&amp;MitarbeiterFTE[[#This Row],[Monat]],#REF!,#REF!,"not found",0,1),
IF(_xlpm.ausLJ="not found","input missing",_xlpm.ausLJ))</f>
        <v>#REF!</v>
      </c>
      <c r="T1325" s="204" t="e">
        <f>_xlfn.LET(
_xlpm.ausLJ,_xlfn.XLOOKUP(MitarbeiterFTE[[#This Row],[Name]]&amp;"|"&amp;MitarbeiterFTE[[#This Row],[Jahr]]&amp;"|"&amp;MitarbeiterFTE[[#This Row],[Monat]],#REF!,#REF!,"not found",0,1),
IF(_xlpm.ausLJ="not found","input missing",_xlpm.ausLJ))</f>
        <v>#REF!</v>
      </c>
      <c r="U1325" s="205"/>
      <c r="V1325" s="40" t="str" cm="1">
        <f t="array" ref="V13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5" s="15" t="str">
        <f>_xlfn.LET(_xlpm.var,MitarbeiterFTE[[#This Row],[Name]]&amp;"|"&amp;MitarbeiterFTE[[#This Row],[Vorhaben]]&amp;"|"&amp;MitarbeiterFTE[[#This Row],[Monat]]&amp;"|"&amp;MitarbeiterFTE[[#This Row],[Jahr]], IF(_xlpm.var="|||","input missing",_xlpm.var))</f>
        <v>input missing</v>
      </c>
      <c r="AB1325" s="15" t="e">
        <f>_xlfn.LET(
_xlpm.start,DATE(MitarbeiterFTE[[#This Row],[Jahr]],MitarbeiterFTE[[#This Row],[Monat]],1),
_xlpm.end,EOMONTH(_xlpm.start,0),
NETWORKDAYS(_xlpm.start,_xlpm.end))</f>
        <v>#NUM!</v>
      </c>
      <c r="AC1325" s="318" t="e">
        <f>MitarbeiterFTE[[#This Row],[BWD]]-MitarbeiterFTE[[#This Row],[Sum Abwesend]]</f>
        <v>#NUM!</v>
      </c>
      <c r="AD1325" s="318">
        <f>SUMIFS(MitarbeiterFTE[BWD],MitarbeiterFTE[Jahr],MitarbeiterFTE[[#This Row],[Jahr]],MitarbeiterFTE[Name],MitarbeiterFTE[[#This Row],[Name]])</f>
        <v>0</v>
      </c>
      <c r="AE1325" s="318">
        <f>SUMIFS(MitarbeiterFTE[NWD],MitarbeiterFTE[Jahr],MitarbeiterFTE[[#This Row],[Jahr]],MitarbeiterFTE[Name],MitarbeiterFTE[[#This Row],[Name]])</f>
        <v>0</v>
      </c>
      <c r="AF1325" s="15" t="str">
        <f>IF(MitarbeiterFTE[[#This Row],[HS]]="ja",2,IF(MitarbeiterFTE[[#This Row],[Tech]]="ja",1,IF(MitarbeiterFTE[[#This Row],[Sonst]]="ja",0,"input missing")))</f>
        <v>input missing</v>
      </c>
      <c r="AG1325" s="130"/>
      <c r="AH1325" s="117"/>
      <c r="AI1325" s="408"/>
      <c r="AJ1325" s="202"/>
      <c r="AK1325" s="412"/>
      <c r="AL1325" s="15" cm="1">
        <f t="array" ref="AL13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5" s="15" t="str">
        <f>IF(Table6[[#This Row],[FT/WE]]=2,"",Table6[[#This Row],[Name]]&amp;Table6[[#This Row],[Tag]])</f>
        <v/>
      </c>
      <c r="AN1325" s="117"/>
      <c r="AP1325" s="14" t="str">
        <f t="shared" si="42"/>
        <v/>
      </c>
      <c r="AQ1325" s="14" t="str">
        <f t="shared" si="43"/>
        <v/>
      </c>
    </row>
    <row r="1326" spans="1:43" ht="14.5">
      <c r="A1326" s="117"/>
      <c r="B1326" s="201"/>
      <c r="C1326" s="209"/>
      <c r="D1326" s="210"/>
      <c r="E1326" s="131"/>
      <c r="F1326" s="132"/>
      <c r="G1326" s="131"/>
      <c r="H1326" s="117"/>
      <c r="I1326" s="201"/>
      <c r="J1326" s="201"/>
      <c r="K1326" s="202"/>
      <c r="L1326" s="202"/>
      <c r="M1326" s="202"/>
      <c r="N1326" s="201"/>
      <c r="O1326" s="201"/>
      <c r="P1326" s="202"/>
      <c r="Q1326" s="202"/>
      <c r="R1326" s="207"/>
      <c r="S1326" s="204" t="e">
        <f>_xlfn.LET(
_xlpm.ausLJ,_xlfn.XLOOKUP(MitarbeiterFTE[[#This Row],[Name]]&amp;"|"&amp;MitarbeiterFTE[[#This Row],[Jahr]]&amp;"|"&amp;MitarbeiterFTE[[#This Row],[Monat]],#REF!,#REF!,"not found",0,1),
IF(_xlpm.ausLJ="not found","input missing",_xlpm.ausLJ))</f>
        <v>#REF!</v>
      </c>
      <c r="T1326" s="204" t="e">
        <f>_xlfn.LET(
_xlpm.ausLJ,_xlfn.XLOOKUP(MitarbeiterFTE[[#This Row],[Name]]&amp;"|"&amp;MitarbeiterFTE[[#This Row],[Jahr]]&amp;"|"&amp;MitarbeiterFTE[[#This Row],[Monat]],#REF!,#REF!,"not found",0,1),
IF(_xlpm.ausLJ="not found","input missing",_xlpm.ausLJ))</f>
        <v>#REF!</v>
      </c>
      <c r="U1326" s="205"/>
      <c r="V1326" s="40" t="str" cm="1">
        <f t="array" ref="V13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6" s="15" t="str">
        <f>_xlfn.LET(_xlpm.var,MitarbeiterFTE[[#This Row],[Name]]&amp;"|"&amp;MitarbeiterFTE[[#This Row],[Vorhaben]]&amp;"|"&amp;MitarbeiterFTE[[#This Row],[Monat]]&amp;"|"&amp;MitarbeiterFTE[[#This Row],[Jahr]], IF(_xlpm.var="|||","input missing",_xlpm.var))</f>
        <v>input missing</v>
      </c>
      <c r="AB1326" s="15" t="e">
        <f>_xlfn.LET(
_xlpm.start,DATE(MitarbeiterFTE[[#This Row],[Jahr]],MitarbeiterFTE[[#This Row],[Monat]],1),
_xlpm.end,EOMONTH(_xlpm.start,0),
NETWORKDAYS(_xlpm.start,_xlpm.end))</f>
        <v>#NUM!</v>
      </c>
      <c r="AC1326" s="318" t="e">
        <f>MitarbeiterFTE[[#This Row],[BWD]]-MitarbeiterFTE[[#This Row],[Sum Abwesend]]</f>
        <v>#NUM!</v>
      </c>
      <c r="AD1326" s="318">
        <f>SUMIFS(MitarbeiterFTE[BWD],MitarbeiterFTE[Jahr],MitarbeiterFTE[[#This Row],[Jahr]],MitarbeiterFTE[Name],MitarbeiterFTE[[#This Row],[Name]])</f>
        <v>0</v>
      </c>
      <c r="AE1326" s="318">
        <f>SUMIFS(MitarbeiterFTE[NWD],MitarbeiterFTE[Jahr],MitarbeiterFTE[[#This Row],[Jahr]],MitarbeiterFTE[Name],MitarbeiterFTE[[#This Row],[Name]])</f>
        <v>0</v>
      </c>
      <c r="AF1326" s="15" t="str">
        <f>IF(MitarbeiterFTE[[#This Row],[HS]]="ja",2,IF(MitarbeiterFTE[[#This Row],[Tech]]="ja",1,IF(MitarbeiterFTE[[#This Row],[Sonst]]="ja",0,"input missing")))</f>
        <v>input missing</v>
      </c>
      <c r="AG1326" s="130"/>
      <c r="AH1326" s="117"/>
      <c r="AI1326" s="408"/>
      <c r="AJ1326" s="202"/>
      <c r="AK1326" s="412"/>
      <c r="AL1326" s="15" cm="1">
        <f t="array" ref="AL13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6" s="15" t="str">
        <f>IF(Table6[[#This Row],[FT/WE]]=2,"",Table6[[#This Row],[Name]]&amp;Table6[[#This Row],[Tag]])</f>
        <v/>
      </c>
      <c r="AN1326" s="117"/>
      <c r="AP1326" s="14" t="str">
        <f t="shared" si="42"/>
        <v/>
      </c>
      <c r="AQ1326" s="14" t="str">
        <f t="shared" si="43"/>
        <v/>
      </c>
    </row>
    <row r="1327" spans="1:43" ht="14.5">
      <c r="A1327" s="117"/>
      <c r="B1327" s="201"/>
      <c r="C1327" s="209"/>
      <c r="D1327" s="210"/>
      <c r="E1327" s="131"/>
      <c r="F1327" s="132"/>
      <c r="G1327" s="131"/>
      <c r="H1327" s="117"/>
      <c r="I1327" s="201"/>
      <c r="J1327" s="201"/>
      <c r="K1327" s="202"/>
      <c r="L1327" s="202"/>
      <c r="M1327" s="202"/>
      <c r="N1327" s="201"/>
      <c r="O1327" s="201"/>
      <c r="P1327" s="202"/>
      <c r="Q1327" s="202"/>
      <c r="R1327" s="207"/>
      <c r="S1327" s="204" t="e">
        <f>_xlfn.LET(
_xlpm.ausLJ,_xlfn.XLOOKUP(MitarbeiterFTE[[#This Row],[Name]]&amp;"|"&amp;MitarbeiterFTE[[#This Row],[Jahr]]&amp;"|"&amp;MitarbeiterFTE[[#This Row],[Monat]],#REF!,#REF!,"not found",0,1),
IF(_xlpm.ausLJ="not found","input missing",_xlpm.ausLJ))</f>
        <v>#REF!</v>
      </c>
      <c r="T1327" s="204" t="e">
        <f>_xlfn.LET(
_xlpm.ausLJ,_xlfn.XLOOKUP(MitarbeiterFTE[[#This Row],[Name]]&amp;"|"&amp;MitarbeiterFTE[[#This Row],[Jahr]]&amp;"|"&amp;MitarbeiterFTE[[#This Row],[Monat]],#REF!,#REF!,"not found",0,1),
IF(_xlpm.ausLJ="not found","input missing",_xlpm.ausLJ))</f>
        <v>#REF!</v>
      </c>
      <c r="U1327" s="205"/>
      <c r="V1327" s="40" t="str" cm="1">
        <f t="array" ref="V13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7" s="15" t="str">
        <f>_xlfn.LET(_xlpm.var,MitarbeiterFTE[[#This Row],[Name]]&amp;"|"&amp;MitarbeiterFTE[[#This Row],[Vorhaben]]&amp;"|"&amp;MitarbeiterFTE[[#This Row],[Monat]]&amp;"|"&amp;MitarbeiterFTE[[#This Row],[Jahr]], IF(_xlpm.var="|||","input missing",_xlpm.var))</f>
        <v>input missing</v>
      </c>
      <c r="AB1327" s="15" t="e">
        <f>_xlfn.LET(
_xlpm.start,DATE(MitarbeiterFTE[[#This Row],[Jahr]],MitarbeiterFTE[[#This Row],[Monat]],1),
_xlpm.end,EOMONTH(_xlpm.start,0),
NETWORKDAYS(_xlpm.start,_xlpm.end))</f>
        <v>#NUM!</v>
      </c>
      <c r="AC1327" s="318" t="e">
        <f>MitarbeiterFTE[[#This Row],[BWD]]-MitarbeiterFTE[[#This Row],[Sum Abwesend]]</f>
        <v>#NUM!</v>
      </c>
      <c r="AD1327" s="318">
        <f>SUMIFS(MitarbeiterFTE[BWD],MitarbeiterFTE[Jahr],MitarbeiterFTE[[#This Row],[Jahr]],MitarbeiterFTE[Name],MitarbeiterFTE[[#This Row],[Name]])</f>
        <v>0</v>
      </c>
      <c r="AE1327" s="318">
        <f>SUMIFS(MitarbeiterFTE[NWD],MitarbeiterFTE[Jahr],MitarbeiterFTE[[#This Row],[Jahr]],MitarbeiterFTE[Name],MitarbeiterFTE[[#This Row],[Name]])</f>
        <v>0</v>
      </c>
      <c r="AF1327" s="15" t="str">
        <f>IF(MitarbeiterFTE[[#This Row],[HS]]="ja",2,IF(MitarbeiterFTE[[#This Row],[Tech]]="ja",1,IF(MitarbeiterFTE[[#This Row],[Sonst]]="ja",0,"input missing")))</f>
        <v>input missing</v>
      </c>
      <c r="AG1327" s="130"/>
      <c r="AH1327" s="117"/>
      <c r="AI1327" s="408"/>
      <c r="AJ1327" s="202"/>
      <c r="AK1327" s="412"/>
      <c r="AL1327" s="15" cm="1">
        <f t="array" ref="AL13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7" s="15" t="str">
        <f>IF(Table6[[#This Row],[FT/WE]]=2,"",Table6[[#This Row],[Name]]&amp;Table6[[#This Row],[Tag]])</f>
        <v/>
      </c>
      <c r="AN1327" s="117"/>
      <c r="AP1327" s="14" t="str">
        <f t="shared" si="42"/>
        <v/>
      </c>
      <c r="AQ1327" s="14" t="str">
        <f t="shared" si="43"/>
        <v/>
      </c>
    </row>
    <row r="1328" spans="1:43" ht="14.5">
      <c r="A1328" s="117"/>
      <c r="B1328" s="201"/>
      <c r="C1328" s="209"/>
      <c r="D1328" s="210"/>
      <c r="E1328" s="131"/>
      <c r="F1328" s="132"/>
      <c r="G1328" s="131"/>
      <c r="H1328" s="117"/>
      <c r="I1328" s="201"/>
      <c r="J1328" s="201"/>
      <c r="K1328" s="202"/>
      <c r="L1328" s="202"/>
      <c r="M1328" s="202"/>
      <c r="N1328" s="201"/>
      <c r="O1328" s="201"/>
      <c r="P1328" s="202"/>
      <c r="Q1328" s="202"/>
      <c r="R1328" s="207"/>
      <c r="S1328" s="204" t="e">
        <f>_xlfn.LET(
_xlpm.ausLJ,_xlfn.XLOOKUP(MitarbeiterFTE[[#This Row],[Name]]&amp;"|"&amp;MitarbeiterFTE[[#This Row],[Jahr]]&amp;"|"&amp;MitarbeiterFTE[[#This Row],[Monat]],#REF!,#REF!,"not found",0,1),
IF(_xlpm.ausLJ="not found","input missing",_xlpm.ausLJ))</f>
        <v>#REF!</v>
      </c>
      <c r="T1328" s="204" t="e">
        <f>_xlfn.LET(
_xlpm.ausLJ,_xlfn.XLOOKUP(MitarbeiterFTE[[#This Row],[Name]]&amp;"|"&amp;MitarbeiterFTE[[#This Row],[Jahr]]&amp;"|"&amp;MitarbeiterFTE[[#This Row],[Monat]],#REF!,#REF!,"not found",0,1),
IF(_xlpm.ausLJ="not found","input missing",_xlpm.ausLJ))</f>
        <v>#REF!</v>
      </c>
      <c r="U1328" s="205"/>
      <c r="V1328" s="40" t="str" cm="1">
        <f t="array" ref="V13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8" s="15" t="str">
        <f>_xlfn.LET(_xlpm.var,MitarbeiterFTE[[#This Row],[Name]]&amp;"|"&amp;MitarbeiterFTE[[#This Row],[Vorhaben]]&amp;"|"&amp;MitarbeiterFTE[[#This Row],[Monat]]&amp;"|"&amp;MitarbeiterFTE[[#This Row],[Jahr]], IF(_xlpm.var="|||","input missing",_xlpm.var))</f>
        <v>input missing</v>
      </c>
      <c r="AB1328" s="15" t="e">
        <f>_xlfn.LET(
_xlpm.start,DATE(MitarbeiterFTE[[#This Row],[Jahr]],MitarbeiterFTE[[#This Row],[Monat]],1),
_xlpm.end,EOMONTH(_xlpm.start,0),
NETWORKDAYS(_xlpm.start,_xlpm.end))</f>
        <v>#NUM!</v>
      </c>
      <c r="AC1328" s="318" t="e">
        <f>MitarbeiterFTE[[#This Row],[BWD]]-MitarbeiterFTE[[#This Row],[Sum Abwesend]]</f>
        <v>#NUM!</v>
      </c>
      <c r="AD1328" s="318">
        <f>SUMIFS(MitarbeiterFTE[BWD],MitarbeiterFTE[Jahr],MitarbeiterFTE[[#This Row],[Jahr]],MitarbeiterFTE[Name],MitarbeiterFTE[[#This Row],[Name]])</f>
        <v>0</v>
      </c>
      <c r="AE1328" s="318">
        <f>SUMIFS(MitarbeiterFTE[NWD],MitarbeiterFTE[Jahr],MitarbeiterFTE[[#This Row],[Jahr]],MitarbeiterFTE[Name],MitarbeiterFTE[[#This Row],[Name]])</f>
        <v>0</v>
      </c>
      <c r="AF1328" s="15" t="str">
        <f>IF(MitarbeiterFTE[[#This Row],[HS]]="ja",2,IF(MitarbeiterFTE[[#This Row],[Tech]]="ja",1,IF(MitarbeiterFTE[[#This Row],[Sonst]]="ja",0,"input missing")))</f>
        <v>input missing</v>
      </c>
      <c r="AG1328" s="130"/>
      <c r="AH1328" s="117"/>
      <c r="AI1328" s="408"/>
      <c r="AJ1328" s="202"/>
      <c r="AK1328" s="412"/>
      <c r="AL1328" s="15" cm="1">
        <f t="array" ref="AL13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8" s="15" t="str">
        <f>IF(Table6[[#This Row],[FT/WE]]=2,"",Table6[[#This Row],[Name]]&amp;Table6[[#This Row],[Tag]])</f>
        <v/>
      </c>
      <c r="AN1328" s="117"/>
      <c r="AP1328" s="14" t="str">
        <f t="shared" si="42"/>
        <v/>
      </c>
      <c r="AQ1328" s="14" t="str">
        <f t="shared" si="43"/>
        <v/>
      </c>
    </row>
    <row r="1329" spans="1:43" ht="14.5">
      <c r="A1329" s="117"/>
      <c r="B1329" s="201"/>
      <c r="C1329" s="209"/>
      <c r="D1329" s="210"/>
      <c r="E1329" s="131"/>
      <c r="F1329" s="132"/>
      <c r="G1329" s="131"/>
      <c r="H1329" s="117"/>
      <c r="I1329" s="201"/>
      <c r="J1329" s="201"/>
      <c r="K1329" s="202"/>
      <c r="L1329" s="202"/>
      <c r="M1329" s="202"/>
      <c r="N1329" s="201"/>
      <c r="O1329" s="201"/>
      <c r="P1329" s="202"/>
      <c r="Q1329" s="202"/>
      <c r="R1329" s="207"/>
      <c r="S1329" s="204" t="e">
        <f>_xlfn.LET(
_xlpm.ausLJ,_xlfn.XLOOKUP(MitarbeiterFTE[[#This Row],[Name]]&amp;"|"&amp;MitarbeiterFTE[[#This Row],[Jahr]]&amp;"|"&amp;MitarbeiterFTE[[#This Row],[Monat]],#REF!,#REF!,"not found",0,1),
IF(_xlpm.ausLJ="not found","input missing",_xlpm.ausLJ))</f>
        <v>#REF!</v>
      </c>
      <c r="T1329" s="204" t="e">
        <f>_xlfn.LET(
_xlpm.ausLJ,_xlfn.XLOOKUP(MitarbeiterFTE[[#This Row],[Name]]&amp;"|"&amp;MitarbeiterFTE[[#This Row],[Jahr]]&amp;"|"&amp;MitarbeiterFTE[[#This Row],[Monat]],#REF!,#REF!,"not found",0,1),
IF(_xlpm.ausLJ="not found","input missing",_xlpm.ausLJ))</f>
        <v>#REF!</v>
      </c>
      <c r="U1329" s="205"/>
      <c r="V1329" s="40" t="str" cm="1">
        <f t="array" ref="V13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29" s="15" t="str">
        <f>_xlfn.LET(_xlpm.var,MitarbeiterFTE[[#This Row],[Name]]&amp;"|"&amp;MitarbeiterFTE[[#This Row],[Vorhaben]]&amp;"|"&amp;MitarbeiterFTE[[#This Row],[Monat]]&amp;"|"&amp;MitarbeiterFTE[[#This Row],[Jahr]], IF(_xlpm.var="|||","input missing",_xlpm.var))</f>
        <v>input missing</v>
      </c>
      <c r="AB1329" s="15" t="e">
        <f>_xlfn.LET(
_xlpm.start,DATE(MitarbeiterFTE[[#This Row],[Jahr]],MitarbeiterFTE[[#This Row],[Monat]],1),
_xlpm.end,EOMONTH(_xlpm.start,0),
NETWORKDAYS(_xlpm.start,_xlpm.end))</f>
        <v>#NUM!</v>
      </c>
      <c r="AC1329" s="318" t="e">
        <f>MitarbeiterFTE[[#This Row],[BWD]]-MitarbeiterFTE[[#This Row],[Sum Abwesend]]</f>
        <v>#NUM!</v>
      </c>
      <c r="AD1329" s="318">
        <f>SUMIFS(MitarbeiterFTE[BWD],MitarbeiterFTE[Jahr],MitarbeiterFTE[[#This Row],[Jahr]],MitarbeiterFTE[Name],MitarbeiterFTE[[#This Row],[Name]])</f>
        <v>0</v>
      </c>
      <c r="AE1329" s="318">
        <f>SUMIFS(MitarbeiterFTE[NWD],MitarbeiterFTE[Jahr],MitarbeiterFTE[[#This Row],[Jahr]],MitarbeiterFTE[Name],MitarbeiterFTE[[#This Row],[Name]])</f>
        <v>0</v>
      </c>
      <c r="AF1329" s="15" t="str">
        <f>IF(MitarbeiterFTE[[#This Row],[HS]]="ja",2,IF(MitarbeiterFTE[[#This Row],[Tech]]="ja",1,IF(MitarbeiterFTE[[#This Row],[Sonst]]="ja",0,"input missing")))</f>
        <v>input missing</v>
      </c>
      <c r="AG1329" s="130"/>
      <c r="AH1329" s="117"/>
      <c r="AI1329" s="408"/>
      <c r="AJ1329" s="202"/>
      <c r="AK1329" s="412"/>
      <c r="AL1329" s="15" cm="1">
        <f t="array" ref="AL13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29" s="15" t="str">
        <f>IF(Table6[[#This Row],[FT/WE]]=2,"",Table6[[#This Row],[Name]]&amp;Table6[[#This Row],[Tag]])</f>
        <v/>
      </c>
      <c r="AN1329" s="117"/>
      <c r="AP1329" s="14" t="str">
        <f t="shared" si="42"/>
        <v/>
      </c>
      <c r="AQ1329" s="14" t="str">
        <f t="shared" si="43"/>
        <v/>
      </c>
    </row>
    <row r="1330" spans="1:43" ht="14.5">
      <c r="A1330" s="117"/>
      <c r="B1330" s="201"/>
      <c r="C1330" s="209"/>
      <c r="D1330" s="210"/>
      <c r="E1330" s="131"/>
      <c r="F1330" s="132"/>
      <c r="G1330" s="131"/>
      <c r="H1330" s="117"/>
      <c r="I1330" s="201"/>
      <c r="J1330" s="201"/>
      <c r="K1330" s="202"/>
      <c r="L1330" s="202"/>
      <c r="M1330" s="202"/>
      <c r="N1330" s="201"/>
      <c r="O1330" s="201"/>
      <c r="P1330" s="202"/>
      <c r="Q1330" s="202"/>
      <c r="R1330" s="207"/>
      <c r="S1330" s="204" t="e">
        <f>_xlfn.LET(
_xlpm.ausLJ,_xlfn.XLOOKUP(MitarbeiterFTE[[#This Row],[Name]]&amp;"|"&amp;MitarbeiterFTE[[#This Row],[Jahr]]&amp;"|"&amp;MitarbeiterFTE[[#This Row],[Monat]],#REF!,#REF!,"not found",0,1),
IF(_xlpm.ausLJ="not found","input missing",_xlpm.ausLJ))</f>
        <v>#REF!</v>
      </c>
      <c r="T1330" s="204" t="e">
        <f>_xlfn.LET(
_xlpm.ausLJ,_xlfn.XLOOKUP(MitarbeiterFTE[[#This Row],[Name]]&amp;"|"&amp;MitarbeiterFTE[[#This Row],[Jahr]]&amp;"|"&amp;MitarbeiterFTE[[#This Row],[Monat]],#REF!,#REF!,"not found",0,1),
IF(_xlpm.ausLJ="not found","input missing",_xlpm.ausLJ))</f>
        <v>#REF!</v>
      </c>
      <c r="U1330" s="205"/>
      <c r="V1330" s="40" t="str" cm="1">
        <f t="array" ref="V13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0" s="15" t="str">
        <f>_xlfn.LET(_xlpm.var,MitarbeiterFTE[[#This Row],[Name]]&amp;"|"&amp;MitarbeiterFTE[[#This Row],[Vorhaben]]&amp;"|"&amp;MitarbeiterFTE[[#This Row],[Monat]]&amp;"|"&amp;MitarbeiterFTE[[#This Row],[Jahr]], IF(_xlpm.var="|||","input missing",_xlpm.var))</f>
        <v>input missing</v>
      </c>
      <c r="AB1330" s="15" t="e">
        <f>_xlfn.LET(
_xlpm.start,DATE(MitarbeiterFTE[[#This Row],[Jahr]],MitarbeiterFTE[[#This Row],[Monat]],1),
_xlpm.end,EOMONTH(_xlpm.start,0),
NETWORKDAYS(_xlpm.start,_xlpm.end))</f>
        <v>#NUM!</v>
      </c>
      <c r="AC1330" s="318" t="e">
        <f>MitarbeiterFTE[[#This Row],[BWD]]-MitarbeiterFTE[[#This Row],[Sum Abwesend]]</f>
        <v>#NUM!</v>
      </c>
      <c r="AD1330" s="318">
        <f>SUMIFS(MitarbeiterFTE[BWD],MitarbeiterFTE[Jahr],MitarbeiterFTE[[#This Row],[Jahr]],MitarbeiterFTE[Name],MitarbeiterFTE[[#This Row],[Name]])</f>
        <v>0</v>
      </c>
      <c r="AE1330" s="318">
        <f>SUMIFS(MitarbeiterFTE[NWD],MitarbeiterFTE[Jahr],MitarbeiterFTE[[#This Row],[Jahr]],MitarbeiterFTE[Name],MitarbeiterFTE[[#This Row],[Name]])</f>
        <v>0</v>
      </c>
      <c r="AF1330" s="15" t="str">
        <f>IF(MitarbeiterFTE[[#This Row],[HS]]="ja",2,IF(MitarbeiterFTE[[#This Row],[Tech]]="ja",1,IF(MitarbeiterFTE[[#This Row],[Sonst]]="ja",0,"input missing")))</f>
        <v>input missing</v>
      </c>
      <c r="AG1330" s="130"/>
      <c r="AH1330" s="117"/>
      <c r="AI1330" s="408"/>
      <c r="AJ1330" s="202"/>
      <c r="AK1330" s="412"/>
      <c r="AL1330" s="15" cm="1">
        <f t="array" ref="AL13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0" s="15" t="str">
        <f>IF(Table6[[#This Row],[FT/WE]]=2,"",Table6[[#This Row],[Name]]&amp;Table6[[#This Row],[Tag]])</f>
        <v/>
      </c>
      <c r="AN1330" s="117"/>
      <c r="AP1330" s="14" t="str">
        <f t="shared" si="42"/>
        <v/>
      </c>
      <c r="AQ1330" s="14" t="str">
        <f t="shared" si="43"/>
        <v/>
      </c>
    </row>
    <row r="1331" spans="1:43" ht="14.5">
      <c r="A1331" s="117"/>
      <c r="B1331" s="201"/>
      <c r="C1331" s="209"/>
      <c r="D1331" s="210"/>
      <c r="E1331" s="131"/>
      <c r="F1331" s="132"/>
      <c r="G1331" s="131"/>
      <c r="H1331" s="117"/>
      <c r="I1331" s="201"/>
      <c r="J1331" s="201"/>
      <c r="K1331" s="202"/>
      <c r="L1331" s="202"/>
      <c r="M1331" s="202"/>
      <c r="N1331" s="201"/>
      <c r="O1331" s="201"/>
      <c r="P1331" s="202"/>
      <c r="Q1331" s="202"/>
      <c r="R1331" s="207"/>
      <c r="S1331" s="204" t="e">
        <f>_xlfn.LET(
_xlpm.ausLJ,_xlfn.XLOOKUP(MitarbeiterFTE[[#This Row],[Name]]&amp;"|"&amp;MitarbeiterFTE[[#This Row],[Jahr]]&amp;"|"&amp;MitarbeiterFTE[[#This Row],[Monat]],#REF!,#REF!,"not found",0,1),
IF(_xlpm.ausLJ="not found","input missing",_xlpm.ausLJ))</f>
        <v>#REF!</v>
      </c>
      <c r="T1331" s="204" t="e">
        <f>_xlfn.LET(
_xlpm.ausLJ,_xlfn.XLOOKUP(MitarbeiterFTE[[#This Row],[Name]]&amp;"|"&amp;MitarbeiterFTE[[#This Row],[Jahr]]&amp;"|"&amp;MitarbeiterFTE[[#This Row],[Monat]],#REF!,#REF!,"not found",0,1),
IF(_xlpm.ausLJ="not found","input missing",_xlpm.ausLJ))</f>
        <v>#REF!</v>
      </c>
      <c r="U1331" s="205"/>
      <c r="V1331" s="40" t="str" cm="1">
        <f t="array" ref="V13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1" s="15" t="str">
        <f>_xlfn.LET(_xlpm.var,MitarbeiterFTE[[#This Row],[Name]]&amp;"|"&amp;MitarbeiterFTE[[#This Row],[Vorhaben]]&amp;"|"&amp;MitarbeiterFTE[[#This Row],[Monat]]&amp;"|"&amp;MitarbeiterFTE[[#This Row],[Jahr]], IF(_xlpm.var="|||","input missing",_xlpm.var))</f>
        <v>input missing</v>
      </c>
      <c r="AB1331" s="15" t="e">
        <f>_xlfn.LET(
_xlpm.start,DATE(MitarbeiterFTE[[#This Row],[Jahr]],MitarbeiterFTE[[#This Row],[Monat]],1),
_xlpm.end,EOMONTH(_xlpm.start,0),
NETWORKDAYS(_xlpm.start,_xlpm.end))</f>
        <v>#NUM!</v>
      </c>
      <c r="AC1331" s="318" t="e">
        <f>MitarbeiterFTE[[#This Row],[BWD]]-MitarbeiterFTE[[#This Row],[Sum Abwesend]]</f>
        <v>#NUM!</v>
      </c>
      <c r="AD1331" s="318">
        <f>SUMIFS(MitarbeiterFTE[BWD],MitarbeiterFTE[Jahr],MitarbeiterFTE[[#This Row],[Jahr]],MitarbeiterFTE[Name],MitarbeiterFTE[[#This Row],[Name]])</f>
        <v>0</v>
      </c>
      <c r="AE1331" s="318">
        <f>SUMIFS(MitarbeiterFTE[NWD],MitarbeiterFTE[Jahr],MitarbeiterFTE[[#This Row],[Jahr]],MitarbeiterFTE[Name],MitarbeiterFTE[[#This Row],[Name]])</f>
        <v>0</v>
      </c>
      <c r="AF1331" s="15" t="str">
        <f>IF(MitarbeiterFTE[[#This Row],[HS]]="ja",2,IF(MitarbeiterFTE[[#This Row],[Tech]]="ja",1,IF(MitarbeiterFTE[[#This Row],[Sonst]]="ja",0,"input missing")))</f>
        <v>input missing</v>
      </c>
      <c r="AG1331" s="130"/>
      <c r="AH1331" s="117"/>
      <c r="AI1331" s="408"/>
      <c r="AJ1331" s="202"/>
      <c r="AK1331" s="412"/>
      <c r="AL1331" s="15" cm="1">
        <f t="array" ref="AL13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1" s="15" t="str">
        <f>IF(Table6[[#This Row],[FT/WE]]=2,"",Table6[[#This Row],[Name]]&amp;Table6[[#This Row],[Tag]])</f>
        <v/>
      </c>
      <c r="AN1331" s="117"/>
      <c r="AP1331" s="14" t="str">
        <f t="shared" si="42"/>
        <v/>
      </c>
      <c r="AQ1331" s="14" t="str">
        <f t="shared" si="43"/>
        <v/>
      </c>
    </row>
    <row r="1332" spans="1:43" ht="14.5">
      <c r="A1332" s="117"/>
      <c r="B1332" s="201"/>
      <c r="C1332" s="209"/>
      <c r="D1332" s="210"/>
      <c r="E1332" s="131"/>
      <c r="F1332" s="132"/>
      <c r="G1332" s="131"/>
      <c r="H1332" s="117"/>
      <c r="I1332" s="201"/>
      <c r="J1332" s="201"/>
      <c r="K1332" s="202"/>
      <c r="L1332" s="202"/>
      <c r="M1332" s="202"/>
      <c r="N1332" s="201"/>
      <c r="O1332" s="201"/>
      <c r="P1332" s="202"/>
      <c r="Q1332" s="202"/>
      <c r="R1332" s="207"/>
      <c r="S1332" s="204" t="e">
        <f>_xlfn.LET(
_xlpm.ausLJ,_xlfn.XLOOKUP(MitarbeiterFTE[[#This Row],[Name]]&amp;"|"&amp;MitarbeiterFTE[[#This Row],[Jahr]]&amp;"|"&amp;MitarbeiterFTE[[#This Row],[Monat]],#REF!,#REF!,"not found",0,1),
IF(_xlpm.ausLJ="not found","input missing",_xlpm.ausLJ))</f>
        <v>#REF!</v>
      </c>
      <c r="T1332" s="204" t="e">
        <f>_xlfn.LET(
_xlpm.ausLJ,_xlfn.XLOOKUP(MitarbeiterFTE[[#This Row],[Name]]&amp;"|"&amp;MitarbeiterFTE[[#This Row],[Jahr]]&amp;"|"&amp;MitarbeiterFTE[[#This Row],[Monat]],#REF!,#REF!,"not found",0,1),
IF(_xlpm.ausLJ="not found","input missing",_xlpm.ausLJ))</f>
        <v>#REF!</v>
      </c>
      <c r="U1332" s="205"/>
      <c r="V1332" s="40" t="str" cm="1">
        <f t="array" ref="V13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2" s="15" t="str">
        <f>_xlfn.LET(_xlpm.var,MitarbeiterFTE[[#This Row],[Name]]&amp;"|"&amp;MitarbeiterFTE[[#This Row],[Vorhaben]]&amp;"|"&amp;MitarbeiterFTE[[#This Row],[Monat]]&amp;"|"&amp;MitarbeiterFTE[[#This Row],[Jahr]], IF(_xlpm.var="|||","input missing",_xlpm.var))</f>
        <v>input missing</v>
      </c>
      <c r="AB1332" s="15" t="e">
        <f>_xlfn.LET(
_xlpm.start,DATE(MitarbeiterFTE[[#This Row],[Jahr]],MitarbeiterFTE[[#This Row],[Monat]],1),
_xlpm.end,EOMONTH(_xlpm.start,0),
NETWORKDAYS(_xlpm.start,_xlpm.end))</f>
        <v>#NUM!</v>
      </c>
      <c r="AC1332" s="318" t="e">
        <f>MitarbeiterFTE[[#This Row],[BWD]]-MitarbeiterFTE[[#This Row],[Sum Abwesend]]</f>
        <v>#NUM!</v>
      </c>
      <c r="AD1332" s="318">
        <f>SUMIFS(MitarbeiterFTE[BWD],MitarbeiterFTE[Jahr],MitarbeiterFTE[[#This Row],[Jahr]],MitarbeiterFTE[Name],MitarbeiterFTE[[#This Row],[Name]])</f>
        <v>0</v>
      </c>
      <c r="AE1332" s="318">
        <f>SUMIFS(MitarbeiterFTE[NWD],MitarbeiterFTE[Jahr],MitarbeiterFTE[[#This Row],[Jahr]],MitarbeiterFTE[Name],MitarbeiterFTE[[#This Row],[Name]])</f>
        <v>0</v>
      </c>
      <c r="AF1332" s="15" t="str">
        <f>IF(MitarbeiterFTE[[#This Row],[HS]]="ja",2,IF(MitarbeiterFTE[[#This Row],[Tech]]="ja",1,IF(MitarbeiterFTE[[#This Row],[Sonst]]="ja",0,"input missing")))</f>
        <v>input missing</v>
      </c>
      <c r="AG1332" s="130"/>
      <c r="AH1332" s="117"/>
      <c r="AI1332" s="408"/>
      <c r="AJ1332" s="202"/>
      <c r="AK1332" s="412"/>
      <c r="AL1332" s="15" cm="1">
        <f t="array" ref="AL13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2" s="15" t="str">
        <f>IF(Table6[[#This Row],[FT/WE]]=2,"",Table6[[#This Row],[Name]]&amp;Table6[[#This Row],[Tag]])</f>
        <v/>
      </c>
      <c r="AN1332" s="117"/>
      <c r="AP1332" s="14" t="str">
        <f t="shared" si="42"/>
        <v/>
      </c>
      <c r="AQ1332" s="14" t="str">
        <f t="shared" si="43"/>
        <v/>
      </c>
    </row>
    <row r="1333" spans="1:43" ht="14.5">
      <c r="A1333" s="117"/>
      <c r="B1333" s="201"/>
      <c r="C1333" s="209"/>
      <c r="D1333" s="210"/>
      <c r="E1333" s="131"/>
      <c r="F1333" s="132"/>
      <c r="G1333" s="131"/>
      <c r="H1333" s="117"/>
      <c r="I1333" s="201"/>
      <c r="J1333" s="201"/>
      <c r="K1333" s="202"/>
      <c r="L1333" s="202"/>
      <c r="M1333" s="202"/>
      <c r="N1333" s="201"/>
      <c r="O1333" s="201"/>
      <c r="P1333" s="202"/>
      <c r="Q1333" s="202"/>
      <c r="R1333" s="207"/>
      <c r="S1333" s="204" t="e">
        <f>_xlfn.LET(
_xlpm.ausLJ,_xlfn.XLOOKUP(MitarbeiterFTE[[#This Row],[Name]]&amp;"|"&amp;MitarbeiterFTE[[#This Row],[Jahr]]&amp;"|"&amp;MitarbeiterFTE[[#This Row],[Monat]],#REF!,#REF!,"not found",0,1),
IF(_xlpm.ausLJ="not found","input missing",_xlpm.ausLJ))</f>
        <v>#REF!</v>
      </c>
      <c r="T1333" s="204" t="e">
        <f>_xlfn.LET(
_xlpm.ausLJ,_xlfn.XLOOKUP(MitarbeiterFTE[[#This Row],[Name]]&amp;"|"&amp;MitarbeiterFTE[[#This Row],[Jahr]]&amp;"|"&amp;MitarbeiterFTE[[#This Row],[Monat]],#REF!,#REF!,"not found",0,1),
IF(_xlpm.ausLJ="not found","input missing",_xlpm.ausLJ))</f>
        <v>#REF!</v>
      </c>
      <c r="U1333" s="205"/>
      <c r="V1333" s="40" t="str" cm="1">
        <f t="array" ref="V13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3" s="15" t="str">
        <f>_xlfn.LET(_xlpm.var,MitarbeiterFTE[[#This Row],[Name]]&amp;"|"&amp;MitarbeiterFTE[[#This Row],[Vorhaben]]&amp;"|"&amp;MitarbeiterFTE[[#This Row],[Monat]]&amp;"|"&amp;MitarbeiterFTE[[#This Row],[Jahr]], IF(_xlpm.var="|||","input missing",_xlpm.var))</f>
        <v>input missing</v>
      </c>
      <c r="AB1333" s="15" t="e">
        <f>_xlfn.LET(
_xlpm.start,DATE(MitarbeiterFTE[[#This Row],[Jahr]],MitarbeiterFTE[[#This Row],[Monat]],1),
_xlpm.end,EOMONTH(_xlpm.start,0),
NETWORKDAYS(_xlpm.start,_xlpm.end))</f>
        <v>#NUM!</v>
      </c>
      <c r="AC1333" s="318" t="e">
        <f>MitarbeiterFTE[[#This Row],[BWD]]-MitarbeiterFTE[[#This Row],[Sum Abwesend]]</f>
        <v>#NUM!</v>
      </c>
      <c r="AD1333" s="318">
        <f>SUMIFS(MitarbeiterFTE[BWD],MitarbeiterFTE[Jahr],MitarbeiterFTE[[#This Row],[Jahr]],MitarbeiterFTE[Name],MitarbeiterFTE[[#This Row],[Name]])</f>
        <v>0</v>
      </c>
      <c r="AE1333" s="318">
        <f>SUMIFS(MitarbeiterFTE[NWD],MitarbeiterFTE[Jahr],MitarbeiterFTE[[#This Row],[Jahr]],MitarbeiterFTE[Name],MitarbeiterFTE[[#This Row],[Name]])</f>
        <v>0</v>
      </c>
      <c r="AF1333" s="15" t="str">
        <f>IF(MitarbeiterFTE[[#This Row],[HS]]="ja",2,IF(MitarbeiterFTE[[#This Row],[Tech]]="ja",1,IF(MitarbeiterFTE[[#This Row],[Sonst]]="ja",0,"input missing")))</f>
        <v>input missing</v>
      </c>
      <c r="AG1333" s="130"/>
      <c r="AH1333" s="117"/>
      <c r="AI1333" s="408"/>
      <c r="AJ1333" s="202"/>
      <c r="AK1333" s="412"/>
      <c r="AL1333" s="15" cm="1">
        <f t="array" ref="AL13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3" s="15" t="str">
        <f>IF(Table6[[#This Row],[FT/WE]]=2,"",Table6[[#This Row],[Name]]&amp;Table6[[#This Row],[Tag]])</f>
        <v/>
      </c>
      <c r="AN1333" s="117"/>
      <c r="AP1333" s="14" t="str">
        <f t="shared" si="42"/>
        <v/>
      </c>
      <c r="AQ1333" s="14" t="str">
        <f t="shared" si="43"/>
        <v/>
      </c>
    </row>
    <row r="1334" spans="1:43" ht="14.5">
      <c r="A1334" s="117"/>
      <c r="B1334" s="201"/>
      <c r="C1334" s="209"/>
      <c r="D1334" s="210"/>
      <c r="E1334" s="131"/>
      <c r="F1334" s="132"/>
      <c r="G1334" s="131"/>
      <c r="H1334" s="117"/>
      <c r="I1334" s="201"/>
      <c r="J1334" s="201"/>
      <c r="K1334" s="202"/>
      <c r="L1334" s="202"/>
      <c r="M1334" s="202"/>
      <c r="N1334" s="201"/>
      <c r="O1334" s="201"/>
      <c r="P1334" s="202"/>
      <c r="Q1334" s="202"/>
      <c r="R1334" s="207"/>
      <c r="S1334" s="204" t="e">
        <f>_xlfn.LET(
_xlpm.ausLJ,_xlfn.XLOOKUP(MitarbeiterFTE[[#This Row],[Name]]&amp;"|"&amp;MitarbeiterFTE[[#This Row],[Jahr]]&amp;"|"&amp;MitarbeiterFTE[[#This Row],[Monat]],#REF!,#REF!,"not found",0,1),
IF(_xlpm.ausLJ="not found","input missing",_xlpm.ausLJ))</f>
        <v>#REF!</v>
      </c>
      <c r="T1334" s="204" t="e">
        <f>_xlfn.LET(
_xlpm.ausLJ,_xlfn.XLOOKUP(MitarbeiterFTE[[#This Row],[Name]]&amp;"|"&amp;MitarbeiterFTE[[#This Row],[Jahr]]&amp;"|"&amp;MitarbeiterFTE[[#This Row],[Monat]],#REF!,#REF!,"not found",0,1),
IF(_xlpm.ausLJ="not found","input missing",_xlpm.ausLJ))</f>
        <v>#REF!</v>
      </c>
      <c r="U1334" s="205"/>
      <c r="V1334" s="40" t="str" cm="1">
        <f t="array" ref="V13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4" s="15" t="str">
        <f>_xlfn.LET(_xlpm.var,MitarbeiterFTE[[#This Row],[Name]]&amp;"|"&amp;MitarbeiterFTE[[#This Row],[Vorhaben]]&amp;"|"&amp;MitarbeiterFTE[[#This Row],[Monat]]&amp;"|"&amp;MitarbeiterFTE[[#This Row],[Jahr]], IF(_xlpm.var="|||","input missing",_xlpm.var))</f>
        <v>input missing</v>
      </c>
      <c r="AB1334" s="15" t="e">
        <f>_xlfn.LET(
_xlpm.start,DATE(MitarbeiterFTE[[#This Row],[Jahr]],MitarbeiterFTE[[#This Row],[Monat]],1),
_xlpm.end,EOMONTH(_xlpm.start,0),
NETWORKDAYS(_xlpm.start,_xlpm.end))</f>
        <v>#NUM!</v>
      </c>
      <c r="AC1334" s="318" t="e">
        <f>MitarbeiterFTE[[#This Row],[BWD]]-MitarbeiterFTE[[#This Row],[Sum Abwesend]]</f>
        <v>#NUM!</v>
      </c>
      <c r="AD1334" s="318">
        <f>SUMIFS(MitarbeiterFTE[BWD],MitarbeiterFTE[Jahr],MitarbeiterFTE[[#This Row],[Jahr]],MitarbeiterFTE[Name],MitarbeiterFTE[[#This Row],[Name]])</f>
        <v>0</v>
      </c>
      <c r="AE1334" s="318">
        <f>SUMIFS(MitarbeiterFTE[NWD],MitarbeiterFTE[Jahr],MitarbeiterFTE[[#This Row],[Jahr]],MitarbeiterFTE[Name],MitarbeiterFTE[[#This Row],[Name]])</f>
        <v>0</v>
      </c>
      <c r="AF1334" s="15" t="str">
        <f>IF(MitarbeiterFTE[[#This Row],[HS]]="ja",2,IF(MitarbeiterFTE[[#This Row],[Tech]]="ja",1,IF(MitarbeiterFTE[[#This Row],[Sonst]]="ja",0,"input missing")))</f>
        <v>input missing</v>
      </c>
      <c r="AG1334" s="130"/>
      <c r="AH1334" s="117"/>
      <c r="AI1334" s="408"/>
      <c r="AJ1334" s="202"/>
      <c r="AK1334" s="412"/>
      <c r="AL1334" s="15" cm="1">
        <f t="array" ref="AL13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4" s="15" t="str">
        <f>IF(Table6[[#This Row],[FT/WE]]=2,"",Table6[[#This Row],[Name]]&amp;Table6[[#This Row],[Tag]])</f>
        <v/>
      </c>
      <c r="AN1334" s="117"/>
      <c r="AP1334" s="14" t="str">
        <f t="shared" si="42"/>
        <v/>
      </c>
      <c r="AQ1334" s="14" t="str">
        <f t="shared" si="43"/>
        <v/>
      </c>
    </row>
    <row r="1335" spans="1:43" ht="14.5">
      <c r="A1335" s="117"/>
      <c r="B1335" s="201"/>
      <c r="C1335" s="209"/>
      <c r="D1335" s="210"/>
      <c r="E1335" s="131"/>
      <c r="F1335" s="132"/>
      <c r="G1335" s="131"/>
      <c r="H1335" s="117"/>
      <c r="I1335" s="201"/>
      <c r="J1335" s="201"/>
      <c r="K1335" s="202"/>
      <c r="L1335" s="202"/>
      <c r="M1335" s="202"/>
      <c r="N1335" s="201"/>
      <c r="O1335" s="201"/>
      <c r="P1335" s="202"/>
      <c r="Q1335" s="202"/>
      <c r="R1335" s="207"/>
      <c r="S1335" s="204" t="e">
        <f>_xlfn.LET(
_xlpm.ausLJ,_xlfn.XLOOKUP(MitarbeiterFTE[[#This Row],[Name]]&amp;"|"&amp;MitarbeiterFTE[[#This Row],[Jahr]]&amp;"|"&amp;MitarbeiterFTE[[#This Row],[Monat]],#REF!,#REF!,"not found",0,1),
IF(_xlpm.ausLJ="not found","input missing",_xlpm.ausLJ))</f>
        <v>#REF!</v>
      </c>
      <c r="T1335" s="204" t="e">
        <f>_xlfn.LET(
_xlpm.ausLJ,_xlfn.XLOOKUP(MitarbeiterFTE[[#This Row],[Name]]&amp;"|"&amp;MitarbeiterFTE[[#This Row],[Jahr]]&amp;"|"&amp;MitarbeiterFTE[[#This Row],[Monat]],#REF!,#REF!,"not found",0,1),
IF(_xlpm.ausLJ="not found","input missing",_xlpm.ausLJ))</f>
        <v>#REF!</v>
      </c>
      <c r="U1335" s="205"/>
      <c r="V1335" s="40" t="str" cm="1">
        <f t="array" ref="V13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5" s="15" t="str">
        <f>_xlfn.LET(_xlpm.var,MitarbeiterFTE[[#This Row],[Name]]&amp;"|"&amp;MitarbeiterFTE[[#This Row],[Vorhaben]]&amp;"|"&amp;MitarbeiterFTE[[#This Row],[Monat]]&amp;"|"&amp;MitarbeiterFTE[[#This Row],[Jahr]], IF(_xlpm.var="|||","input missing",_xlpm.var))</f>
        <v>input missing</v>
      </c>
      <c r="AB1335" s="15" t="e">
        <f>_xlfn.LET(
_xlpm.start,DATE(MitarbeiterFTE[[#This Row],[Jahr]],MitarbeiterFTE[[#This Row],[Monat]],1),
_xlpm.end,EOMONTH(_xlpm.start,0),
NETWORKDAYS(_xlpm.start,_xlpm.end))</f>
        <v>#NUM!</v>
      </c>
      <c r="AC1335" s="318" t="e">
        <f>MitarbeiterFTE[[#This Row],[BWD]]-MitarbeiterFTE[[#This Row],[Sum Abwesend]]</f>
        <v>#NUM!</v>
      </c>
      <c r="AD1335" s="318">
        <f>SUMIFS(MitarbeiterFTE[BWD],MitarbeiterFTE[Jahr],MitarbeiterFTE[[#This Row],[Jahr]],MitarbeiterFTE[Name],MitarbeiterFTE[[#This Row],[Name]])</f>
        <v>0</v>
      </c>
      <c r="AE1335" s="318">
        <f>SUMIFS(MitarbeiterFTE[NWD],MitarbeiterFTE[Jahr],MitarbeiterFTE[[#This Row],[Jahr]],MitarbeiterFTE[Name],MitarbeiterFTE[[#This Row],[Name]])</f>
        <v>0</v>
      </c>
      <c r="AF1335" s="15" t="str">
        <f>IF(MitarbeiterFTE[[#This Row],[HS]]="ja",2,IF(MitarbeiterFTE[[#This Row],[Tech]]="ja",1,IF(MitarbeiterFTE[[#This Row],[Sonst]]="ja",0,"input missing")))</f>
        <v>input missing</v>
      </c>
      <c r="AG1335" s="130"/>
      <c r="AH1335" s="117"/>
      <c r="AI1335" s="408"/>
      <c r="AJ1335" s="202"/>
      <c r="AK1335" s="412"/>
      <c r="AL1335" s="15" cm="1">
        <f t="array" ref="AL13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5" s="15" t="str">
        <f>IF(Table6[[#This Row],[FT/WE]]=2,"",Table6[[#This Row],[Name]]&amp;Table6[[#This Row],[Tag]])</f>
        <v/>
      </c>
      <c r="AN1335" s="117"/>
      <c r="AP1335" s="14" t="str">
        <f t="shared" si="42"/>
        <v/>
      </c>
      <c r="AQ1335" s="14" t="str">
        <f t="shared" si="43"/>
        <v/>
      </c>
    </row>
    <row r="1336" spans="1:43" ht="14.5">
      <c r="A1336" s="117"/>
      <c r="B1336" s="201"/>
      <c r="C1336" s="209"/>
      <c r="D1336" s="210"/>
      <c r="E1336" s="131"/>
      <c r="F1336" s="132"/>
      <c r="G1336" s="131"/>
      <c r="H1336" s="117"/>
      <c r="I1336" s="201"/>
      <c r="J1336" s="201"/>
      <c r="K1336" s="202"/>
      <c r="L1336" s="202"/>
      <c r="M1336" s="202"/>
      <c r="N1336" s="201"/>
      <c r="O1336" s="201"/>
      <c r="P1336" s="202"/>
      <c r="Q1336" s="202"/>
      <c r="R1336" s="207"/>
      <c r="S1336" s="204" t="e">
        <f>_xlfn.LET(
_xlpm.ausLJ,_xlfn.XLOOKUP(MitarbeiterFTE[[#This Row],[Name]]&amp;"|"&amp;MitarbeiterFTE[[#This Row],[Jahr]]&amp;"|"&amp;MitarbeiterFTE[[#This Row],[Monat]],#REF!,#REF!,"not found",0,1),
IF(_xlpm.ausLJ="not found","input missing",_xlpm.ausLJ))</f>
        <v>#REF!</v>
      </c>
      <c r="T1336" s="204" t="e">
        <f>_xlfn.LET(
_xlpm.ausLJ,_xlfn.XLOOKUP(MitarbeiterFTE[[#This Row],[Name]]&amp;"|"&amp;MitarbeiterFTE[[#This Row],[Jahr]]&amp;"|"&amp;MitarbeiterFTE[[#This Row],[Monat]],#REF!,#REF!,"not found",0,1),
IF(_xlpm.ausLJ="not found","input missing",_xlpm.ausLJ))</f>
        <v>#REF!</v>
      </c>
      <c r="U1336" s="205"/>
      <c r="V1336" s="40" t="str" cm="1">
        <f t="array" ref="V13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6" s="15" t="str">
        <f>_xlfn.LET(_xlpm.var,MitarbeiterFTE[[#This Row],[Name]]&amp;"|"&amp;MitarbeiterFTE[[#This Row],[Vorhaben]]&amp;"|"&amp;MitarbeiterFTE[[#This Row],[Monat]]&amp;"|"&amp;MitarbeiterFTE[[#This Row],[Jahr]], IF(_xlpm.var="|||","input missing",_xlpm.var))</f>
        <v>input missing</v>
      </c>
      <c r="AB1336" s="15" t="e">
        <f>_xlfn.LET(
_xlpm.start,DATE(MitarbeiterFTE[[#This Row],[Jahr]],MitarbeiterFTE[[#This Row],[Monat]],1),
_xlpm.end,EOMONTH(_xlpm.start,0),
NETWORKDAYS(_xlpm.start,_xlpm.end))</f>
        <v>#NUM!</v>
      </c>
      <c r="AC1336" s="318" t="e">
        <f>MitarbeiterFTE[[#This Row],[BWD]]-MitarbeiterFTE[[#This Row],[Sum Abwesend]]</f>
        <v>#NUM!</v>
      </c>
      <c r="AD1336" s="318">
        <f>SUMIFS(MitarbeiterFTE[BWD],MitarbeiterFTE[Jahr],MitarbeiterFTE[[#This Row],[Jahr]],MitarbeiterFTE[Name],MitarbeiterFTE[[#This Row],[Name]])</f>
        <v>0</v>
      </c>
      <c r="AE1336" s="318">
        <f>SUMIFS(MitarbeiterFTE[NWD],MitarbeiterFTE[Jahr],MitarbeiterFTE[[#This Row],[Jahr]],MitarbeiterFTE[Name],MitarbeiterFTE[[#This Row],[Name]])</f>
        <v>0</v>
      </c>
      <c r="AF1336" s="15" t="str">
        <f>IF(MitarbeiterFTE[[#This Row],[HS]]="ja",2,IF(MitarbeiterFTE[[#This Row],[Tech]]="ja",1,IF(MitarbeiterFTE[[#This Row],[Sonst]]="ja",0,"input missing")))</f>
        <v>input missing</v>
      </c>
      <c r="AG1336" s="130"/>
      <c r="AH1336" s="117"/>
      <c r="AI1336" s="408"/>
      <c r="AJ1336" s="202"/>
      <c r="AK1336" s="412"/>
      <c r="AL1336" s="15" cm="1">
        <f t="array" ref="AL13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6" s="15" t="str">
        <f>IF(Table6[[#This Row],[FT/WE]]=2,"",Table6[[#This Row],[Name]]&amp;Table6[[#This Row],[Tag]])</f>
        <v/>
      </c>
      <c r="AN1336" s="117"/>
      <c r="AP1336" s="14" t="str">
        <f t="shared" si="42"/>
        <v/>
      </c>
      <c r="AQ1336" s="14" t="str">
        <f t="shared" si="43"/>
        <v/>
      </c>
    </row>
    <row r="1337" spans="1:43" ht="14.5">
      <c r="A1337" s="117"/>
      <c r="B1337" s="201"/>
      <c r="C1337" s="209"/>
      <c r="D1337" s="210"/>
      <c r="E1337" s="131"/>
      <c r="F1337" s="132"/>
      <c r="G1337" s="131"/>
      <c r="H1337" s="117"/>
      <c r="I1337" s="201"/>
      <c r="J1337" s="201"/>
      <c r="K1337" s="202"/>
      <c r="L1337" s="202"/>
      <c r="M1337" s="202"/>
      <c r="N1337" s="201"/>
      <c r="O1337" s="201"/>
      <c r="P1337" s="202"/>
      <c r="Q1337" s="202"/>
      <c r="R1337" s="207"/>
      <c r="S1337" s="204" t="e">
        <f>_xlfn.LET(
_xlpm.ausLJ,_xlfn.XLOOKUP(MitarbeiterFTE[[#This Row],[Name]]&amp;"|"&amp;MitarbeiterFTE[[#This Row],[Jahr]]&amp;"|"&amp;MitarbeiterFTE[[#This Row],[Monat]],#REF!,#REF!,"not found",0,1),
IF(_xlpm.ausLJ="not found","input missing",_xlpm.ausLJ))</f>
        <v>#REF!</v>
      </c>
      <c r="T1337" s="204" t="e">
        <f>_xlfn.LET(
_xlpm.ausLJ,_xlfn.XLOOKUP(MitarbeiterFTE[[#This Row],[Name]]&amp;"|"&amp;MitarbeiterFTE[[#This Row],[Jahr]]&amp;"|"&amp;MitarbeiterFTE[[#This Row],[Monat]],#REF!,#REF!,"not found",0,1),
IF(_xlpm.ausLJ="not found","input missing",_xlpm.ausLJ))</f>
        <v>#REF!</v>
      </c>
      <c r="U1337" s="205"/>
      <c r="V1337" s="40" t="str" cm="1">
        <f t="array" ref="V13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7" s="15" t="str">
        <f>_xlfn.LET(_xlpm.var,MitarbeiterFTE[[#This Row],[Name]]&amp;"|"&amp;MitarbeiterFTE[[#This Row],[Vorhaben]]&amp;"|"&amp;MitarbeiterFTE[[#This Row],[Monat]]&amp;"|"&amp;MitarbeiterFTE[[#This Row],[Jahr]], IF(_xlpm.var="|||","input missing",_xlpm.var))</f>
        <v>input missing</v>
      </c>
      <c r="AB1337" s="15" t="e">
        <f>_xlfn.LET(
_xlpm.start,DATE(MitarbeiterFTE[[#This Row],[Jahr]],MitarbeiterFTE[[#This Row],[Monat]],1),
_xlpm.end,EOMONTH(_xlpm.start,0),
NETWORKDAYS(_xlpm.start,_xlpm.end))</f>
        <v>#NUM!</v>
      </c>
      <c r="AC1337" s="318" t="e">
        <f>MitarbeiterFTE[[#This Row],[BWD]]-MitarbeiterFTE[[#This Row],[Sum Abwesend]]</f>
        <v>#NUM!</v>
      </c>
      <c r="AD1337" s="318">
        <f>SUMIFS(MitarbeiterFTE[BWD],MitarbeiterFTE[Jahr],MitarbeiterFTE[[#This Row],[Jahr]],MitarbeiterFTE[Name],MitarbeiterFTE[[#This Row],[Name]])</f>
        <v>0</v>
      </c>
      <c r="AE1337" s="318">
        <f>SUMIFS(MitarbeiterFTE[NWD],MitarbeiterFTE[Jahr],MitarbeiterFTE[[#This Row],[Jahr]],MitarbeiterFTE[Name],MitarbeiterFTE[[#This Row],[Name]])</f>
        <v>0</v>
      </c>
      <c r="AF1337" s="15" t="str">
        <f>IF(MitarbeiterFTE[[#This Row],[HS]]="ja",2,IF(MitarbeiterFTE[[#This Row],[Tech]]="ja",1,IF(MitarbeiterFTE[[#This Row],[Sonst]]="ja",0,"input missing")))</f>
        <v>input missing</v>
      </c>
      <c r="AG1337" s="130"/>
      <c r="AH1337" s="117"/>
      <c r="AI1337" s="408"/>
      <c r="AJ1337" s="202"/>
      <c r="AK1337" s="412"/>
      <c r="AL1337" s="15" cm="1">
        <f t="array" ref="AL13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7" s="15" t="str">
        <f>IF(Table6[[#This Row],[FT/WE]]=2,"",Table6[[#This Row],[Name]]&amp;Table6[[#This Row],[Tag]])</f>
        <v/>
      </c>
      <c r="AN1337" s="117"/>
      <c r="AP1337" s="14" t="str">
        <f t="shared" si="42"/>
        <v/>
      </c>
      <c r="AQ1337" s="14" t="str">
        <f t="shared" si="43"/>
        <v/>
      </c>
    </row>
    <row r="1338" spans="1:43" ht="14.5">
      <c r="A1338" s="117"/>
      <c r="B1338" s="201"/>
      <c r="C1338" s="209"/>
      <c r="D1338" s="210"/>
      <c r="E1338" s="131"/>
      <c r="F1338" s="132"/>
      <c r="G1338" s="131"/>
      <c r="H1338" s="117"/>
      <c r="I1338" s="201"/>
      <c r="J1338" s="201"/>
      <c r="K1338" s="202"/>
      <c r="L1338" s="202"/>
      <c r="M1338" s="202"/>
      <c r="N1338" s="201"/>
      <c r="O1338" s="201"/>
      <c r="P1338" s="202"/>
      <c r="Q1338" s="202"/>
      <c r="R1338" s="207"/>
      <c r="S1338" s="204" t="e">
        <f>_xlfn.LET(
_xlpm.ausLJ,_xlfn.XLOOKUP(MitarbeiterFTE[[#This Row],[Name]]&amp;"|"&amp;MitarbeiterFTE[[#This Row],[Jahr]]&amp;"|"&amp;MitarbeiterFTE[[#This Row],[Monat]],#REF!,#REF!,"not found",0,1),
IF(_xlpm.ausLJ="not found","input missing",_xlpm.ausLJ))</f>
        <v>#REF!</v>
      </c>
      <c r="T1338" s="204" t="e">
        <f>_xlfn.LET(
_xlpm.ausLJ,_xlfn.XLOOKUP(MitarbeiterFTE[[#This Row],[Name]]&amp;"|"&amp;MitarbeiterFTE[[#This Row],[Jahr]]&amp;"|"&amp;MitarbeiterFTE[[#This Row],[Monat]],#REF!,#REF!,"not found",0,1),
IF(_xlpm.ausLJ="not found","input missing",_xlpm.ausLJ))</f>
        <v>#REF!</v>
      </c>
      <c r="U1338" s="205"/>
      <c r="V1338" s="40" t="str" cm="1">
        <f t="array" ref="V13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8" s="15" t="str">
        <f>_xlfn.LET(_xlpm.var,MitarbeiterFTE[[#This Row],[Name]]&amp;"|"&amp;MitarbeiterFTE[[#This Row],[Vorhaben]]&amp;"|"&amp;MitarbeiterFTE[[#This Row],[Monat]]&amp;"|"&amp;MitarbeiterFTE[[#This Row],[Jahr]], IF(_xlpm.var="|||","input missing",_xlpm.var))</f>
        <v>input missing</v>
      </c>
      <c r="AB1338" s="15" t="e">
        <f>_xlfn.LET(
_xlpm.start,DATE(MitarbeiterFTE[[#This Row],[Jahr]],MitarbeiterFTE[[#This Row],[Monat]],1),
_xlpm.end,EOMONTH(_xlpm.start,0),
NETWORKDAYS(_xlpm.start,_xlpm.end))</f>
        <v>#NUM!</v>
      </c>
      <c r="AC1338" s="318" t="e">
        <f>MitarbeiterFTE[[#This Row],[BWD]]-MitarbeiterFTE[[#This Row],[Sum Abwesend]]</f>
        <v>#NUM!</v>
      </c>
      <c r="AD1338" s="318">
        <f>SUMIFS(MitarbeiterFTE[BWD],MitarbeiterFTE[Jahr],MitarbeiterFTE[[#This Row],[Jahr]],MitarbeiterFTE[Name],MitarbeiterFTE[[#This Row],[Name]])</f>
        <v>0</v>
      </c>
      <c r="AE1338" s="318">
        <f>SUMIFS(MitarbeiterFTE[NWD],MitarbeiterFTE[Jahr],MitarbeiterFTE[[#This Row],[Jahr]],MitarbeiterFTE[Name],MitarbeiterFTE[[#This Row],[Name]])</f>
        <v>0</v>
      </c>
      <c r="AF1338" s="15" t="str">
        <f>IF(MitarbeiterFTE[[#This Row],[HS]]="ja",2,IF(MitarbeiterFTE[[#This Row],[Tech]]="ja",1,IF(MitarbeiterFTE[[#This Row],[Sonst]]="ja",0,"input missing")))</f>
        <v>input missing</v>
      </c>
      <c r="AG1338" s="130"/>
      <c r="AH1338" s="117"/>
      <c r="AI1338" s="408"/>
      <c r="AJ1338" s="202"/>
      <c r="AK1338" s="412"/>
      <c r="AL1338" s="15" cm="1">
        <f t="array" ref="AL13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8" s="15" t="str">
        <f>IF(Table6[[#This Row],[FT/WE]]=2,"",Table6[[#This Row],[Name]]&amp;Table6[[#This Row],[Tag]])</f>
        <v/>
      </c>
      <c r="AN1338" s="117"/>
      <c r="AP1338" s="14" t="str">
        <f t="shared" si="42"/>
        <v/>
      </c>
      <c r="AQ1338" s="14" t="str">
        <f t="shared" si="43"/>
        <v/>
      </c>
    </row>
    <row r="1339" spans="1:43" ht="14.5">
      <c r="A1339" s="117"/>
      <c r="B1339" s="201"/>
      <c r="C1339" s="209"/>
      <c r="D1339" s="210"/>
      <c r="E1339" s="131"/>
      <c r="F1339" s="132"/>
      <c r="G1339" s="131"/>
      <c r="H1339" s="117"/>
      <c r="I1339" s="201"/>
      <c r="J1339" s="201"/>
      <c r="K1339" s="202"/>
      <c r="L1339" s="202"/>
      <c r="M1339" s="202"/>
      <c r="N1339" s="201"/>
      <c r="O1339" s="201"/>
      <c r="P1339" s="202"/>
      <c r="Q1339" s="202"/>
      <c r="R1339" s="207"/>
      <c r="S1339" s="204" t="e">
        <f>_xlfn.LET(
_xlpm.ausLJ,_xlfn.XLOOKUP(MitarbeiterFTE[[#This Row],[Name]]&amp;"|"&amp;MitarbeiterFTE[[#This Row],[Jahr]]&amp;"|"&amp;MitarbeiterFTE[[#This Row],[Monat]],#REF!,#REF!,"not found",0,1),
IF(_xlpm.ausLJ="not found","input missing",_xlpm.ausLJ))</f>
        <v>#REF!</v>
      </c>
      <c r="T1339" s="204" t="e">
        <f>_xlfn.LET(
_xlpm.ausLJ,_xlfn.XLOOKUP(MitarbeiterFTE[[#This Row],[Name]]&amp;"|"&amp;MitarbeiterFTE[[#This Row],[Jahr]]&amp;"|"&amp;MitarbeiterFTE[[#This Row],[Monat]],#REF!,#REF!,"not found",0,1),
IF(_xlpm.ausLJ="not found","input missing",_xlpm.ausLJ))</f>
        <v>#REF!</v>
      </c>
      <c r="U1339" s="205"/>
      <c r="V1339" s="40" t="str" cm="1">
        <f t="array" ref="V13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39" s="15" t="str">
        <f>_xlfn.LET(_xlpm.var,MitarbeiterFTE[[#This Row],[Name]]&amp;"|"&amp;MitarbeiterFTE[[#This Row],[Vorhaben]]&amp;"|"&amp;MitarbeiterFTE[[#This Row],[Monat]]&amp;"|"&amp;MitarbeiterFTE[[#This Row],[Jahr]], IF(_xlpm.var="|||","input missing",_xlpm.var))</f>
        <v>input missing</v>
      </c>
      <c r="AB1339" s="15" t="e">
        <f>_xlfn.LET(
_xlpm.start,DATE(MitarbeiterFTE[[#This Row],[Jahr]],MitarbeiterFTE[[#This Row],[Monat]],1),
_xlpm.end,EOMONTH(_xlpm.start,0),
NETWORKDAYS(_xlpm.start,_xlpm.end))</f>
        <v>#NUM!</v>
      </c>
      <c r="AC1339" s="318" t="e">
        <f>MitarbeiterFTE[[#This Row],[BWD]]-MitarbeiterFTE[[#This Row],[Sum Abwesend]]</f>
        <v>#NUM!</v>
      </c>
      <c r="AD1339" s="318">
        <f>SUMIFS(MitarbeiterFTE[BWD],MitarbeiterFTE[Jahr],MitarbeiterFTE[[#This Row],[Jahr]],MitarbeiterFTE[Name],MitarbeiterFTE[[#This Row],[Name]])</f>
        <v>0</v>
      </c>
      <c r="AE1339" s="318">
        <f>SUMIFS(MitarbeiterFTE[NWD],MitarbeiterFTE[Jahr],MitarbeiterFTE[[#This Row],[Jahr]],MitarbeiterFTE[Name],MitarbeiterFTE[[#This Row],[Name]])</f>
        <v>0</v>
      </c>
      <c r="AF1339" s="15" t="str">
        <f>IF(MitarbeiterFTE[[#This Row],[HS]]="ja",2,IF(MitarbeiterFTE[[#This Row],[Tech]]="ja",1,IF(MitarbeiterFTE[[#This Row],[Sonst]]="ja",0,"input missing")))</f>
        <v>input missing</v>
      </c>
      <c r="AG1339" s="130"/>
      <c r="AH1339" s="117"/>
      <c r="AI1339" s="408"/>
      <c r="AJ1339" s="202"/>
      <c r="AK1339" s="412"/>
      <c r="AL1339" s="15" cm="1">
        <f t="array" ref="AL13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39" s="15" t="str">
        <f>IF(Table6[[#This Row],[FT/WE]]=2,"",Table6[[#This Row],[Name]]&amp;Table6[[#This Row],[Tag]])</f>
        <v/>
      </c>
      <c r="AN1339" s="117"/>
      <c r="AP1339" s="14" t="str">
        <f t="shared" si="42"/>
        <v/>
      </c>
      <c r="AQ1339" s="14" t="str">
        <f t="shared" si="43"/>
        <v/>
      </c>
    </row>
    <row r="1340" spans="1:43" ht="14.5">
      <c r="A1340" s="117"/>
      <c r="B1340" s="201"/>
      <c r="C1340" s="209"/>
      <c r="D1340" s="210"/>
      <c r="E1340" s="131"/>
      <c r="F1340" s="132"/>
      <c r="G1340" s="131"/>
      <c r="H1340" s="117"/>
      <c r="I1340" s="201"/>
      <c r="J1340" s="201"/>
      <c r="K1340" s="202"/>
      <c r="L1340" s="202"/>
      <c r="M1340" s="202"/>
      <c r="N1340" s="201"/>
      <c r="O1340" s="201"/>
      <c r="P1340" s="202"/>
      <c r="Q1340" s="202"/>
      <c r="R1340" s="207"/>
      <c r="S1340" s="204" t="e">
        <f>_xlfn.LET(
_xlpm.ausLJ,_xlfn.XLOOKUP(MitarbeiterFTE[[#This Row],[Name]]&amp;"|"&amp;MitarbeiterFTE[[#This Row],[Jahr]]&amp;"|"&amp;MitarbeiterFTE[[#This Row],[Monat]],#REF!,#REF!,"not found",0,1),
IF(_xlpm.ausLJ="not found","input missing",_xlpm.ausLJ))</f>
        <v>#REF!</v>
      </c>
      <c r="T1340" s="204" t="e">
        <f>_xlfn.LET(
_xlpm.ausLJ,_xlfn.XLOOKUP(MitarbeiterFTE[[#This Row],[Name]]&amp;"|"&amp;MitarbeiterFTE[[#This Row],[Jahr]]&amp;"|"&amp;MitarbeiterFTE[[#This Row],[Monat]],#REF!,#REF!,"not found",0,1),
IF(_xlpm.ausLJ="not found","input missing",_xlpm.ausLJ))</f>
        <v>#REF!</v>
      </c>
      <c r="U1340" s="205"/>
      <c r="V1340" s="40" t="str" cm="1">
        <f t="array" ref="V13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0" s="15" t="str">
        <f>_xlfn.LET(_xlpm.var,MitarbeiterFTE[[#This Row],[Name]]&amp;"|"&amp;MitarbeiterFTE[[#This Row],[Vorhaben]]&amp;"|"&amp;MitarbeiterFTE[[#This Row],[Monat]]&amp;"|"&amp;MitarbeiterFTE[[#This Row],[Jahr]], IF(_xlpm.var="|||","input missing",_xlpm.var))</f>
        <v>input missing</v>
      </c>
      <c r="AB1340" s="15" t="e">
        <f>_xlfn.LET(
_xlpm.start,DATE(MitarbeiterFTE[[#This Row],[Jahr]],MitarbeiterFTE[[#This Row],[Monat]],1),
_xlpm.end,EOMONTH(_xlpm.start,0),
NETWORKDAYS(_xlpm.start,_xlpm.end))</f>
        <v>#NUM!</v>
      </c>
      <c r="AC1340" s="318" t="e">
        <f>MitarbeiterFTE[[#This Row],[BWD]]-MitarbeiterFTE[[#This Row],[Sum Abwesend]]</f>
        <v>#NUM!</v>
      </c>
      <c r="AD1340" s="318">
        <f>SUMIFS(MitarbeiterFTE[BWD],MitarbeiterFTE[Jahr],MitarbeiterFTE[[#This Row],[Jahr]],MitarbeiterFTE[Name],MitarbeiterFTE[[#This Row],[Name]])</f>
        <v>0</v>
      </c>
      <c r="AE1340" s="318">
        <f>SUMIFS(MitarbeiterFTE[NWD],MitarbeiterFTE[Jahr],MitarbeiterFTE[[#This Row],[Jahr]],MitarbeiterFTE[Name],MitarbeiterFTE[[#This Row],[Name]])</f>
        <v>0</v>
      </c>
      <c r="AF1340" s="15" t="str">
        <f>IF(MitarbeiterFTE[[#This Row],[HS]]="ja",2,IF(MitarbeiterFTE[[#This Row],[Tech]]="ja",1,IF(MitarbeiterFTE[[#This Row],[Sonst]]="ja",0,"input missing")))</f>
        <v>input missing</v>
      </c>
      <c r="AG1340" s="130"/>
      <c r="AH1340" s="117"/>
      <c r="AI1340" s="408"/>
      <c r="AJ1340" s="202"/>
      <c r="AK1340" s="412"/>
      <c r="AL1340" s="15" cm="1">
        <f t="array" ref="AL13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0" s="15" t="str">
        <f>IF(Table6[[#This Row],[FT/WE]]=2,"",Table6[[#This Row],[Name]]&amp;Table6[[#This Row],[Tag]])</f>
        <v/>
      </c>
      <c r="AN1340" s="117"/>
      <c r="AP1340" s="14" t="str">
        <f t="shared" si="42"/>
        <v/>
      </c>
      <c r="AQ1340" s="14" t="str">
        <f t="shared" si="43"/>
        <v/>
      </c>
    </row>
    <row r="1341" spans="1:43" ht="14.5">
      <c r="A1341" s="117"/>
      <c r="B1341" s="201"/>
      <c r="C1341" s="209"/>
      <c r="D1341" s="210"/>
      <c r="E1341" s="131"/>
      <c r="F1341" s="132"/>
      <c r="G1341" s="131"/>
      <c r="H1341" s="117"/>
      <c r="I1341" s="201"/>
      <c r="J1341" s="201"/>
      <c r="K1341" s="202"/>
      <c r="L1341" s="202"/>
      <c r="M1341" s="202"/>
      <c r="N1341" s="201"/>
      <c r="O1341" s="201"/>
      <c r="P1341" s="202"/>
      <c r="Q1341" s="202"/>
      <c r="R1341" s="207"/>
      <c r="S1341" s="204" t="e">
        <f>_xlfn.LET(
_xlpm.ausLJ,_xlfn.XLOOKUP(MitarbeiterFTE[[#This Row],[Name]]&amp;"|"&amp;MitarbeiterFTE[[#This Row],[Jahr]]&amp;"|"&amp;MitarbeiterFTE[[#This Row],[Monat]],#REF!,#REF!,"not found",0,1),
IF(_xlpm.ausLJ="not found","input missing",_xlpm.ausLJ))</f>
        <v>#REF!</v>
      </c>
      <c r="T1341" s="204" t="e">
        <f>_xlfn.LET(
_xlpm.ausLJ,_xlfn.XLOOKUP(MitarbeiterFTE[[#This Row],[Name]]&amp;"|"&amp;MitarbeiterFTE[[#This Row],[Jahr]]&amp;"|"&amp;MitarbeiterFTE[[#This Row],[Monat]],#REF!,#REF!,"not found",0,1),
IF(_xlpm.ausLJ="not found","input missing",_xlpm.ausLJ))</f>
        <v>#REF!</v>
      </c>
      <c r="U1341" s="205"/>
      <c r="V1341" s="40" t="str" cm="1">
        <f t="array" ref="V13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1" s="15" t="str">
        <f>_xlfn.LET(_xlpm.var,MitarbeiterFTE[[#This Row],[Name]]&amp;"|"&amp;MitarbeiterFTE[[#This Row],[Vorhaben]]&amp;"|"&amp;MitarbeiterFTE[[#This Row],[Monat]]&amp;"|"&amp;MitarbeiterFTE[[#This Row],[Jahr]], IF(_xlpm.var="|||","input missing",_xlpm.var))</f>
        <v>input missing</v>
      </c>
      <c r="AB1341" s="15" t="e">
        <f>_xlfn.LET(
_xlpm.start,DATE(MitarbeiterFTE[[#This Row],[Jahr]],MitarbeiterFTE[[#This Row],[Monat]],1),
_xlpm.end,EOMONTH(_xlpm.start,0),
NETWORKDAYS(_xlpm.start,_xlpm.end))</f>
        <v>#NUM!</v>
      </c>
      <c r="AC1341" s="318" t="e">
        <f>MitarbeiterFTE[[#This Row],[BWD]]-MitarbeiterFTE[[#This Row],[Sum Abwesend]]</f>
        <v>#NUM!</v>
      </c>
      <c r="AD1341" s="318">
        <f>SUMIFS(MitarbeiterFTE[BWD],MitarbeiterFTE[Jahr],MitarbeiterFTE[[#This Row],[Jahr]],MitarbeiterFTE[Name],MitarbeiterFTE[[#This Row],[Name]])</f>
        <v>0</v>
      </c>
      <c r="AE1341" s="318">
        <f>SUMIFS(MitarbeiterFTE[NWD],MitarbeiterFTE[Jahr],MitarbeiterFTE[[#This Row],[Jahr]],MitarbeiterFTE[Name],MitarbeiterFTE[[#This Row],[Name]])</f>
        <v>0</v>
      </c>
      <c r="AF1341" s="15" t="str">
        <f>IF(MitarbeiterFTE[[#This Row],[HS]]="ja",2,IF(MitarbeiterFTE[[#This Row],[Tech]]="ja",1,IF(MitarbeiterFTE[[#This Row],[Sonst]]="ja",0,"input missing")))</f>
        <v>input missing</v>
      </c>
      <c r="AG1341" s="130"/>
      <c r="AH1341" s="117"/>
      <c r="AI1341" s="408"/>
      <c r="AJ1341" s="202"/>
      <c r="AK1341" s="412"/>
      <c r="AL1341" s="15" cm="1">
        <f t="array" ref="AL13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1" s="15" t="str">
        <f>IF(Table6[[#This Row],[FT/WE]]=2,"",Table6[[#This Row],[Name]]&amp;Table6[[#This Row],[Tag]])</f>
        <v/>
      </c>
      <c r="AN1341" s="117"/>
      <c r="AP1341" s="14" t="str">
        <f t="shared" si="42"/>
        <v/>
      </c>
      <c r="AQ1341" s="14" t="str">
        <f t="shared" si="43"/>
        <v/>
      </c>
    </row>
    <row r="1342" spans="1:43" ht="14.5">
      <c r="A1342" s="117"/>
      <c r="B1342" s="201"/>
      <c r="C1342" s="209"/>
      <c r="D1342" s="210"/>
      <c r="E1342" s="131"/>
      <c r="F1342" s="132"/>
      <c r="G1342" s="131"/>
      <c r="H1342" s="117"/>
      <c r="I1342" s="201"/>
      <c r="J1342" s="201"/>
      <c r="K1342" s="202"/>
      <c r="L1342" s="202"/>
      <c r="M1342" s="202"/>
      <c r="N1342" s="201"/>
      <c r="O1342" s="201"/>
      <c r="P1342" s="202"/>
      <c r="Q1342" s="202"/>
      <c r="R1342" s="207"/>
      <c r="S1342" s="204" t="e">
        <f>_xlfn.LET(
_xlpm.ausLJ,_xlfn.XLOOKUP(MitarbeiterFTE[[#This Row],[Name]]&amp;"|"&amp;MitarbeiterFTE[[#This Row],[Jahr]]&amp;"|"&amp;MitarbeiterFTE[[#This Row],[Monat]],#REF!,#REF!,"not found",0,1),
IF(_xlpm.ausLJ="not found","input missing",_xlpm.ausLJ))</f>
        <v>#REF!</v>
      </c>
      <c r="T1342" s="204" t="e">
        <f>_xlfn.LET(
_xlpm.ausLJ,_xlfn.XLOOKUP(MitarbeiterFTE[[#This Row],[Name]]&amp;"|"&amp;MitarbeiterFTE[[#This Row],[Jahr]]&amp;"|"&amp;MitarbeiterFTE[[#This Row],[Monat]],#REF!,#REF!,"not found",0,1),
IF(_xlpm.ausLJ="not found","input missing",_xlpm.ausLJ))</f>
        <v>#REF!</v>
      </c>
      <c r="U1342" s="205"/>
      <c r="V1342" s="40" t="str" cm="1">
        <f t="array" ref="V13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2" s="15" t="str">
        <f>_xlfn.LET(_xlpm.var,MitarbeiterFTE[[#This Row],[Name]]&amp;"|"&amp;MitarbeiterFTE[[#This Row],[Vorhaben]]&amp;"|"&amp;MitarbeiterFTE[[#This Row],[Monat]]&amp;"|"&amp;MitarbeiterFTE[[#This Row],[Jahr]], IF(_xlpm.var="|||","input missing",_xlpm.var))</f>
        <v>input missing</v>
      </c>
      <c r="AB1342" s="15" t="e">
        <f>_xlfn.LET(
_xlpm.start,DATE(MitarbeiterFTE[[#This Row],[Jahr]],MitarbeiterFTE[[#This Row],[Monat]],1),
_xlpm.end,EOMONTH(_xlpm.start,0),
NETWORKDAYS(_xlpm.start,_xlpm.end))</f>
        <v>#NUM!</v>
      </c>
      <c r="AC1342" s="318" t="e">
        <f>MitarbeiterFTE[[#This Row],[BWD]]-MitarbeiterFTE[[#This Row],[Sum Abwesend]]</f>
        <v>#NUM!</v>
      </c>
      <c r="AD1342" s="318">
        <f>SUMIFS(MitarbeiterFTE[BWD],MitarbeiterFTE[Jahr],MitarbeiterFTE[[#This Row],[Jahr]],MitarbeiterFTE[Name],MitarbeiterFTE[[#This Row],[Name]])</f>
        <v>0</v>
      </c>
      <c r="AE1342" s="318">
        <f>SUMIFS(MitarbeiterFTE[NWD],MitarbeiterFTE[Jahr],MitarbeiterFTE[[#This Row],[Jahr]],MitarbeiterFTE[Name],MitarbeiterFTE[[#This Row],[Name]])</f>
        <v>0</v>
      </c>
      <c r="AF1342" s="15" t="str">
        <f>IF(MitarbeiterFTE[[#This Row],[HS]]="ja",2,IF(MitarbeiterFTE[[#This Row],[Tech]]="ja",1,IF(MitarbeiterFTE[[#This Row],[Sonst]]="ja",0,"input missing")))</f>
        <v>input missing</v>
      </c>
      <c r="AG1342" s="130"/>
      <c r="AH1342" s="117"/>
      <c r="AI1342" s="408"/>
      <c r="AJ1342" s="202"/>
      <c r="AK1342" s="412"/>
      <c r="AL1342" s="15" cm="1">
        <f t="array" ref="AL13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2" s="15" t="str">
        <f>IF(Table6[[#This Row],[FT/WE]]=2,"",Table6[[#This Row],[Name]]&amp;Table6[[#This Row],[Tag]])</f>
        <v/>
      </c>
      <c r="AN1342" s="117"/>
      <c r="AP1342" s="14" t="str">
        <f t="shared" si="42"/>
        <v/>
      </c>
      <c r="AQ1342" s="14" t="str">
        <f t="shared" si="43"/>
        <v/>
      </c>
    </row>
    <row r="1343" spans="1:43" ht="14.5">
      <c r="A1343" s="117"/>
      <c r="B1343" s="201"/>
      <c r="C1343" s="209"/>
      <c r="D1343" s="210"/>
      <c r="E1343" s="131"/>
      <c r="F1343" s="132"/>
      <c r="G1343" s="131"/>
      <c r="H1343" s="117"/>
      <c r="I1343" s="201"/>
      <c r="J1343" s="201"/>
      <c r="K1343" s="202"/>
      <c r="L1343" s="202"/>
      <c r="M1343" s="202"/>
      <c r="N1343" s="201"/>
      <c r="O1343" s="201"/>
      <c r="P1343" s="202"/>
      <c r="Q1343" s="202"/>
      <c r="R1343" s="207"/>
      <c r="S1343" s="204" t="e">
        <f>_xlfn.LET(
_xlpm.ausLJ,_xlfn.XLOOKUP(MitarbeiterFTE[[#This Row],[Name]]&amp;"|"&amp;MitarbeiterFTE[[#This Row],[Jahr]]&amp;"|"&amp;MitarbeiterFTE[[#This Row],[Monat]],#REF!,#REF!,"not found",0,1),
IF(_xlpm.ausLJ="not found","input missing",_xlpm.ausLJ))</f>
        <v>#REF!</v>
      </c>
      <c r="T1343" s="204" t="e">
        <f>_xlfn.LET(
_xlpm.ausLJ,_xlfn.XLOOKUP(MitarbeiterFTE[[#This Row],[Name]]&amp;"|"&amp;MitarbeiterFTE[[#This Row],[Jahr]]&amp;"|"&amp;MitarbeiterFTE[[#This Row],[Monat]],#REF!,#REF!,"not found",0,1),
IF(_xlpm.ausLJ="not found","input missing",_xlpm.ausLJ))</f>
        <v>#REF!</v>
      </c>
      <c r="U1343" s="205"/>
      <c r="V1343" s="40" t="str" cm="1">
        <f t="array" ref="V13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3" s="15" t="str">
        <f>_xlfn.LET(_xlpm.var,MitarbeiterFTE[[#This Row],[Name]]&amp;"|"&amp;MitarbeiterFTE[[#This Row],[Vorhaben]]&amp;"|"&amp;MitarbeiterFTE[[#This Row],[Monat]]&amp;"|"&amp;MitarbeiterFTE[[#This Row],[Jahr]], IF(_xlpm.var="|||","input missing",_xlpm.var))</f>
        <v>input missing</v>
      </c>
      <c r="AB1343" s="15" t="e">
        <f>_xlfn.LET(
_xlpm.start,DATE(MitarbeiterFTE[[#This Row],[Jahr]],MitarbeiterFTE[[#This Row],[Monat]],1),
_xlpm.end,EOMONTH(_xlpm.start,0),
NETWORKDAYS(_xlpm.start,_xlpm.end))</f>
        <v>#NUM!</v>
      </c>
      <c r="AC1343" s="318" t="e">
        <f>MitarbeiterFTE[[#This Row],[BWD]]-MitarbeiterFTE[[#This Row],[Sum Abwesend]]</f>
        <v>#NUM!</v>
      </c>
      <c r="AD1343" s="318">
        <f>SUMIFS(MitarbeiterFTE[BWD],MitarbeiterFTE[Jahr],MitarbeiterFTE[[#This Row],[Jahr]],MitarbeiterFTE[Name],MitarbeiterFTE[[#This Row],[Name]])</f>
        <v>0</v>
      </c>
      <c r="AE1343" s="318">
        <f>SUMIFS(MitarbeiterFTE[NWD],MitarbeiterFTE[Jahr],MitarbeiterFTE[[#This Row],[Jahr]],MitarbeiterFTE[Name],MitarbeiterFTE[[#This Row],[Name]])</f>
        <v>0</v>
      </c>
      <c r="AF1343" s="15" t="str">
        <f>IF(MitarbeiterFTE[[#This Row],[HS]]="ja",2,IF(MitarbeiterFTE[[#This Row],[Tech]]="ja",1,IF(MitarbeiterFTE[[#This Row],[Sonst]]="ja",0,"input missing")))</f>
        <v>input missing</v>
      </c>
      <c r="AG1343" s="130"/>
      <c r="AH1343" s="117"/>
      <c r="AI1343" s="408"/>
      <c r="AJ1343" s="202"/>
      <c r="AK1343" s="412"/>
      <c r="AL1343" s="15" cm="1">
        <f t="array" ref="AL13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3" s="15" t="str">
        <f>IF(Table6[[#This Row],[FT/WE]]=2,"",Table6[[#This Row],[Name]]&amp;Table6[[#This Row],[Tag]])</f>
        <v/>
      </c>
      <c r="AN1343" s="117"/>
      <c r="AP1343" s="14" t="str">
        <f t="shared" si="42"/>
        <v/>
      </c>
      <c r="AQ1343" s="14" t="str">
        <f t="shared" si="43"/>
        <v/>
      </c>
    </row>
    <row r="1344" spans="1:43" ht="14.5">
      <c r="A1344" s="117"/>
      <c r="B1344" s="201"/>
      <c r="C1344" s="209"/>
      <c r="D1344" s="210"/>
      <c r="E1344" s="131"/>
      <c r="F1344" s="132"/>
      <c r="G1344" s="131"/>
      <c r="H1344" s="117"/>
      <c r="I1344" s="201"/>
      <c r="J1344" s="201"/>
      <c r="K1344" s="202"/>
      <c r="L1344" s="202"/>
      <c r="M1344" s="202"/>
      <c r="N1344" s="201"/>
      <c r="O1344" s="201"/>
      <c r="P1344" s="202"/>
      <c r="Q1344" s="202"/>
      <c r="R1344" s="207"/>
      <c r="S1344" s="204" t="e">
        <f>_xlfn.LET(
_xlpm.ausLJ,_xlfn.XLOOKUP(MitarbeiterFTE[[#This Row],[Name]]&amp;"|"&amp;MitarbeiterFTE[[#This Row],[Jahr]]&amp;"|"&amp;MitarbeiterFTE[[#This Row],[Monat]],#REF!,#REF!,"not found",0,1),
IF(_xlpm.ausLJ="not found","input missing",_xlpm.ausLJ))</f>
        <v>#REF!</v>
      </c>
      <c r="T1344" s="204" t="e">
        <f>_xlfn.LET(
_xlpm.ausLJ,_xlfn.XLOOKUP(MitarbeiterFTE[[#This Row],[Name]]&amp;"|"&amp;MitarbeiterFTE[[#This Row],[Jahr]]&amp;"|"&amp;MitarbeiterFTE[[#This Row],[Monat]],#REF!,#REF!,"not found",0,1),
IF(_xlpm.ausLJ="not found","input missing",_xlpm.ausLJ))</f>
        <v>#REF!</v>
      </c>
      <c r="U1344" s="205"/>
      <c r="V1344" s="40" t="str" cm="1">
        <f t="array" ref="V13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4" s="15" t="str">
        <f>_xlfn.LET(_xlpm.var,MitarbeiterFTE[[#This Row],[Name]]&amp;"|"&amp;MitarbeiterFTE[[#This Row],[Vorhaben]]&amp;"|"&amp;MitarbeiterFTE[[#This Row],[Monat]]&amp;"|"&amp;MitarbeiterFTE[[#This Row],[Jahr]], IF(_xlpm.var="|||","input missing",_xlpm.var))</f>
        <v>input missing</v>
      </c>
      <c r="AB1344" s="15" t="e">
        <f>_xlfn.LET(
_xlpm.start,DATE(MitarbeiterFTE[[#This Row],[Jahr]],MitarbeiterFTE[[#This Row],[Monat]],1),
_xlpm.end,EOMONTH(_xlpm.start,0),
NETWORKDAYS(_xlpm.start,_xlpm.end))</f>
        <v>#NUM!</v>
      </c>
      <c r="AC1344" s="318" t="e">
        <f>MitarbeiterFTE[[#This Row],[BWD]]-MitarbeiterFTE[[#This Row],[Sum Abwesend]]</f>
        <v>#NUM!</v>
      </c>
      <c r="AD1344" s="318">
        <f>SUMIFS(MitarbeiterFTE[BWD],MitarbeiterFTE[Jahr],MitarbeiterFTE[[#This Row],[Jahr]],MitarbeiterFTE[Name],MitarbeiterFTE[[#This Row],[Name]])</f>
        <v>0</v>
      </c>
      <c r="AE1344" s="318">
        <f>SUMIFS(MitarbeiterFTE[NWD],MitarbeiterFTE[Jahr],MitarbeiterFTE[[#This Row],[Jahr]],MitarbeiterFTE[Name],MitarbeiterFTE[[#This Row],[Name]])</f>
        <v>0</v>
      </c>
      <c r="AF1344" s="15" t="str">
        <f>IF(MitarbeiterFTE[[#This Row],[HS]]="ja",2,IF(MitarbeiterFTE[[#This Row],[Tech]]="ja",1,IF(MitarbeiterFTE[[#This Row],[Sonst]]="ja",0,"input missing")))</f>
        <v>input missing</v>
      </c>
      <c r="AG1344" s="130"/>
      <c r="AH1344" s="117"/>
      <c r="AI1344" s="408"/>
      <c r="AJ1344" s="202"/>
      <c r="AK1344" s="412"/>
      <c r="AL1344" s="15" cm="1">
        <f t="array" ref="AL13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4" s="15" t="str">
        <f>IF(Table6[[#This Row],[FT/WE]]=2,"",Table6[[#This Row],[Name]]&amp;Table6[[#This Row],[Tag]])</f>
        <v/>
      </c>
      <c r="AN1344" s="117"/>
      <c r="AP1344" s="14" t="str">
        <f t="shared" si="42"/>
        <v/>
      </c>
      <c r="AQ1344" s="14" t="str">
        <f t="shared" si="43"/>
        <v/>
      </c>
    </row>
    <row r="1345" spans="1:43" ht="14.5">
      <c r="A1345" s="117"/>
      <c r="B1345" s="201"/>
      <c r="C1345" s="209"/>
      <c r="D1345" s="210"/>
      <c r="E1345" s="131"/>
      <c r="F1345" s="132"/>
      <c r="G1345" s="131"/>
      <c r="H1345" s="117"/>
      <c r="I1345" s="201"/>
      <c r="J1345" s="201"/>
      <c r="K1345" s="202"/>
      <c r="L1345" s="202"/>
      <c r="M1345" s="202"/>
      <c r="N1345" s="201"/>
      <c r="O1345" s="201"/>
      <c r="P1345" s="202"/>
      <c r="Q1345" s="202"/>
      <c r="R1345" s="207"/>
      <c r="S1345" s="204" t="e">
        <f>_xlfn.LET(
_xlpm.ausLJ,_xlfn.XLOOKUP(MitarbeiterFTE[[#This Row],[Name]]&amp;"|"&amp;MitarbeiterFTE[[#This Row],[Jahr]]&amp;"|"&amp;MitarbeiterFTE[[#This Row],[Monat]],#REF!,#REF!,"not found",0,1),
IF(_xlpm.ausLJ="not found","input missing",_xlpm.ausLJ))</f>
        <v>#REF!</v>
      </c>
      <c r="T1345" s="204" t="e">
        <f>_xlfn.LET(
_xlpm.ausLJ,_xlfn.XLOOKUP(MitarbeiterFTE[[#This Row],[Name]]&amp;"|"&amp;MitarbeiterFTE[[#This Row],[Jahr]]&amp;"|"&amp;MitarbeiterFTE[[#This Row],[Monat]],#REF!,#REF!,"not found",0,1),
IF(_xlpm.ausLJ="not found","input missing",_xlpm.ausLJ))</f>
        <v>#REF!</v>
      </c>
      <c r="U1345" s="205"/>
      <c r="V1345" s="40" t="str" cm="1">
        <f t="array" ref="V13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5" s="15" t="str">
        <f>_xlfn.LET(_xlpm.var,MitarbeiterFTE[[#This Row],[Name]]&amp;"|"&amp;MitarbeiterFTE[[#This Row],[Vorhaben]]&amp;"|"&amp;MitarbeiterFTE[[#This Row],[Monat]]&amp;"|"&amp;MitarbeiterFTE[[#This Row],[Jahr]], IF(_xlpm.var="|||","input missing",_xlpm.var))</f>
        <v>input missing</v>
      </c>
      <c r="AB1345" s="15" t="e">
        <f>_xlfn.LET(
_xlpm.start,DATE(MitarbeiterFTE[[#This Row],[Jahr]],MitarbeiterFTE[[#This Row],[Monat]],1),
_xlpm.end,EOMONTH(_xlpm.start,0),
NETWORKDAYS(_xlpm.start,_xlpm.end))</f>
        <v>#NUM!</v>
      </c>
      <c r="AC1345" s="318" t="e">
        <f>MitarbeiterFTE[[#This Row],[BWD]]-MitarbeiterFTE[[#This Row],[Sum Abwesend]]</f>
        <v>#NUM!</v>
      </c>
      <c r="AD1345" s="318">
        <f>SUMIFS(MitarbeiterFTE[BWD],MitarbeiterFTE[Jahr],MitarbeiterFTE[[#This Row],[Jahr]],MitarbeiterFTE[Name],MitarbeiterFTE[[#This Row],[Name]])</f>
        <v>0</v>
      </c>
      <c r="AE1345" s="318">
        <f>SUMIFS(MitarbeiterFTE[NWD],MitarbeiterFTE[Jahr],MitarbeiterFTE[[#This Row],[Jahr]],MitarbeiterFTE[Name],MitarbeiterFTE[[#This Row],[Name]])</f>
        <v>0</v>
      </c>
      <c r="AF1345" s="15" t="str">
        <f>IF(MitarbeiterFTE[[#This Row],[HS]]="ja",2,IF(MitarbeiterFTE[[#This Row],[Tech]]="ja",1,IF(MitarbeiterFTE[[#This Row],[Sonst]]="ja",0,"input missing")))</f>
        <v>input missing</v>
      </c>
      <c r="AG1345" s="130"/>
      <c r="AH1345" s="117"/>
      <c r="AI1345" s="408"/>
      <c r="AJ1345" s="202"/>
      <c r="AK1345" s="412"/>
      <c r="AL1345" s="15" cm="1">
        <f t="array" ref="AL13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5" s="15" t="str">
        <f>IF(Table6[[#This Row],[FT/WE]]=2,"",Table6[[#This Row],[Name]]&amp;Table6[[#This Row],[Tag]])</f>
        <v/>
      </c>
      <c r="AN1345" s="117"/>
      <c r="AP1345" s="14" t="str">
        <f t="shared" si="42"/>
        <v/>
      </c>
      <c r="AQ1345" s="14" t="str">
        <f t="shared" si="43"/>
        <v/>
      </c>
    </row>
    <row r="1346" spans="1:43" ht="14.5">
      <c r="A1346" s="117"/>
      <c r="B1346" s="201"/>
      <c r="C1346" s="209"/>
      <c r="D1346" s="210"/>
      <c r="E1346" s="131"/>
      <c r="F1346" s="132"/>
      <c r="G1346" s="131"/>
      <c r="H1346" s="117"/>
      <c r="I1346" s="201"/>
      <c r="J1346" s="201"/>
      <c r="K1346" s="202"/>
      <c r="L1346" s="202"/>
      <c r="M1346" s="202"/>
      <c r="N1346" s="201"/>
      <c r="O1346" s="201"/>
      <c r="P1346" s="202"/>
      <c r="Q1346" s="202"/>
      <c r="R1346" s="207"/>
      <c r="S1346" s="204" t="e">
        <f>_xlfn.LET(
_xlpm.ausLJ,_xlfn.XLOOKUP(MitarbeiterFTE[[#This Row],[Name]]&amp;"|"&amp;MitarbeiterFTE[[#This Row],[Jahr]]&amp;"|"&amp;MitarbeiterFTE[[#This Row],[Monat]],#REF!,#REF!,"not found",0,1),
IF(_xlpm.ausLJ="not found","input missing",_xlpm.ausLJ))</f>
        <v>#REF!</v>
      </c>
      <c r="T1346" s="204" t="e">
        <f>_xlfn.LET(
_xlpm.ausLJ,_xlfn.XLOOKUP(MitarbeiterFTE[[#This Row],[Name]]&amp;"|"&amp;MitarbeiterFTE[[#This Row],[Jahr]]&amp;"|"&amp;MitarbeiterFTE[[#This Row],[Monat]],#REF!,#REF!,"not found",0,1),
IF(_xlpm.ausLJ="not found","input missing",_xlpm.ausLJ))</f>
        <v>#REF!</v>
      </c>
      <c r="U1346" s="205"/>
      <c r="V1346" s="40" t="str" cm="1">
        <f t="array" ref="V13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6" s="15" t="str">
        <f>_xlfn.LET(_xlpm.var,MitarbeiterFTE[[#This Row],[Name]]&amp;"|"&amp;MitarbeiterFTE[[#This Row],[Vorhaben]]&amp;"|"&amp;MitarbeiterFTE[[#This Row],[Monat]]&amp;"|"&amp;MitarbeiterFTE[[#This Row],[Jahr]], IF(_xlpm.var="|||","input missing",_xlpm.var))</f>
        <v>input missing</v>
      </c>
      <c r="AB1346" s="15" t="e">
        <f>_xlfn.LET(
_xlpm.start,DATE(MitarbeiterFTE[[#This Row],[Jahr]],MitarbeiterFTE[[#This Row],[Monat]],1),
_xlpm.end,EOMONTH(_xlpm.start,0),
NETWORKDAYS(_xlpm.start,_xlpm.end))</f>
        <v>#NUM!</v>
      </c>
      <c r="AC1346" s="318" t="e">
        <f>MitarbeiterFTE[[#This Row],[BWD]]-MitarbeiterFTE[[#This Row],[Sum Abwesend]]</f>
        <v>#NUM!</v>
      </c>
      <c r="AD1346" s="318">
        <f>SUMIFS(MitarbeiterFTE[BWD],MitarbeiterFTE[Jahr],MitarbeiterFTE[[#This Row],[Jahr]],MitarbeiterFTE[Name],MitarbeiterFTE[[#This Row],[Name]])</f>
        <v>0</v>
      </c>
      <c r="AE1346" s="318">
        <f>SUMIFS(MitarbeiterFTE[NWD],MitarbeiterFTE[Jahr],MitarbeiterFTE[[#This Row],[Jahr]],MitarbeiterFTE[Name],MitarbeiterFTE[[#This Row],[Name]])</f>
        <v>0</v>
      </c>
      <c r="AF1346" s="15" t="str">
        <f>IF(MitarbeiterFTE[[#This Row],[HS]]="ja",2,IF(MitarbeiterFTE[[#This Row],[Tech]]="ja",1,IF(MitarbeiterFTE[[#This Row],[Sonst]]="ja",0,"input missing")))</f>
        <v>input missing</v>
      </c>
      <c r="AG1346" s="130"/>
      <c r="AH1346" s="117"/>
      <c r="AI1346" s="408"/>
      <c r="AJ1346" s="202"/>
      <c r="AK1346" s="412"/>
      <c r="AL1346" s="15" cm="1">
        <f t="array" ref="AL13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6" s="15" t="str">
        <f>IF(Table6[[#This Row],[FT/WE]]=2,"",Table6[[#This Row],[Name]]&amp;Table6[[#This Row],[Tag]])</f>
        <v/>
      </c>
      <c r="AN1346" s="117"/>
      <c r="AP1346" s="14" t="str">
        <f t="shared" si="42"/>
        <v/>
      </c>
      <c r="AQ1346" s="14" t="str">
        <f t="shared" si="43"/>
        <v/>
      </c>
    </row>
    <row r="1347" spans="1:43" ht="14.5">
      <c r="A1347" s="117"/>
      <c r="B1347" s="201"/>
      <c r="C1347" s="209"/>
      <c r="D1347" s="210"/>
      <c r="E1347" s="131"/>
      <c r="F1347" s="132"/>
      <c r="G1347" s="131"/>
      <c r="H1347" s="117"/>
      <c r="I1347" s="201"/>
      <c r="J1347" s="201"/>
      <c r="K1347" s="202"/>
      <c r="L1347" s="202"/>
      <c r="M1347" s="202"/>
      <c r="N1347" s="201"/>
      <c r="O1347" s="201"/>
      <c r="P1347" s="202"/>
      <c r="Q1347" s="202"/>
      <c r="R1347" s="207"/>
      <c r="S1347" s="204" t="e">
        <f>_xlfn.LET(
_xlpm.ausLJ,_xlfn.XLOOKUP(MitarbeiterFTE[[#This Row],[Name]]&amp;"|"&amp;MitarbeiterFTE[[#This Row],[Jahr]]&amp;"|"&amp;MitarbeiterFTE[[#This Row],[Monat]],#REF!,#REF!,"not found",0,1),
IF(_xlpm.ausLJ="not found","input missing",_xlpm.ausLJ))</f>
        <v>#REF!</v>
      </c>
      <c r="T1347" s="204" t="e">
        <f>_xlfn.LET(
_xlpm.ausLJ,_xlfn.XLOOKUP(MitarbeiterFTE[[#This Row],[Name]]&amp;"|"&amp;MitarbeiterFTE[[#This Row],[Jahr]]&amp;"|"&amp;MitarbeiterFTE[[#This Row],[Monat]],#REF!,#REF!,"not found",0,1),
IF(_xlpm.ausLJ="not found","input missing",_xlpm.ausLJ))</f>
        <v>#REF!</v>
      </c>
      <c r="U1347" s="205"/>
      <c r="V1347" s="40" t="str" cm="1">
        <f t="array" ref="V13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7" s="15" t="str">
        <f>_xlfn.LET(_xlpm.var,MitarbeiterFTE[[#This Row],[Name]]&amp;"|"&amp;MitarbeiterFTE[[#This Row],[Vorhaben]]&amp;"|"&amp;MitarbeiterFTE[[#This Row],[Monat]]&amp;"|"&amp;MitarbeiterFTE[[#This Row],[Jahr]], IF(_xlpm.var="|||","input missing",_xlpm.var))</f>
        <v>input missing</v>
      </c>
      <c r="AB1347" s="15" t="e">
        <f>_xlfn.LET(
_xlpm.start,DATE(MitarbeiterFTE[[#This Row],[Jahr]],MitarbeiterFTE[[#This Row],[Monat]],1),
_xlpm.end,EOMONTH(_xlpm.start,0),
NETWORKDAYS(_xlpm.start,_xlpm.end))</f>
        <v>#NUM!</v>
      </c>
      <c r="AC1347" s="318" t="e">
        <f>MitarbeiterFTE[[#This Row],[BWD]]-MitarbeiterFTE[[#This Row],[Sum Abwesend]]</f>
        <v>#NUM!</v>
      </c>
      <c r="AD1347" s="318">
        <f>SUMIFS(MitarbeiterFTE[BWD],MitarbeiterFTE[Jahr],MitarbeiterFTE[[#This Row],[Jahr]],MitarbeiterFTE[Name],MitarbeiterFTE[[#This Row],[Name]])</f>
        <v>0</v>
      </c>
      <c r="AE1347" s="318">
        <f>SUMIFS(MitarbeiterFTE[NWD],MitarbeiterFTE[Jahr],MitarbeiterFTE[[#This Row],[Jahr]],MitarbeiterFTE[Name],MitarbeiterFTE[[#This Row],[Name]])</f>
        <v>0</v>
      </c>
      <c r="AF1347" s="15" t="str">
        <f>IF(MitarbeiterFTE[[#This Row],[HS]]="ja",2,IF(MitarbeiterFTE[[#This Row],[Tech]]="ja",1,IF(MitarbeiterFTE[[#This Row],[Sonst]]="ja",0,"input missing")))</f>
        <v>input missing</v>
      </c>
      <c r="AG1347" s="130"/>
      <c r="AH1347" s="117"/>
      <c r="AI1347" s="408"/>
      <c r="AJ1347" s="202"/>
      <c r="AK1347" s="412"/>
      <c r="AL1347" s="15" cm="1">
        <f t="array" ref="AL13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7" s="15" t="str">
        <f>IF(Table6[[#This Row],[FT/WE]]=2,"",Table6[[#This Row],[Name]]&amp;Table6[[#This Row],[Tag]])</f>
        <v/>
      </c>
      <c r="AN1347" s="117"/>
      <c r="AP1347" s="14" t="str">
        <f t="shared" si="42"/>
        <v/>
      </c>
      <c r="AQ1347" s="14" t="str">
        <f t="shared" si="43"/>
        <v/>
      </c>
    </row>
    <row r="1348" spans="1:43" ht="14.5">
      <c r="A1348" s="117"/>
      <c r="B1348" s="201"/>
      <c r="C1348" s="209"/>
      <c r="D1348" s="210"/>
      <c r="E1348" s="131"/>
      <c r="F1348" s="132"/>
      <c r="G1348" s="131"/>
      <c r="H1348" s="117"/>
      <c r="I1348" s="201"/>
      <c r="J1348" s="201"/>
      <c r="K1348" s="202"/>
      <c r="L1348" s="202"/>
      <c r="M1348" s="202"/>
      <c r="N1348" s="201"/>
      <c r="O1348" s="201"/>
      <c r="P1348" s="202"/>
      <c r="Q1348" s="202"/>
      <c r="R1348" s="207"/>
      <c r="S1348" s="204" t="e">
        <f>_xlfn.LET(
_xlpm.ausLJ,_xlfn.XLOOKUP(MitarbeiterFTE[[#This Row],[Name]]&amp;"|"&amp;MitarbeiterFTE[[#This Row],[Jahr]]&amp;"|"&amp;MitarbeiterFTE[[#This Row],[Monat]],#REF!,#REF!,"not found",0,1),
IF(_xlpm.ausLJ="not found","input missing",_xlpm.ausLJ))</f>
        <v>#REF!</v>
      </c>
      <c r="T1348" s="204" t="e">
        <f>_xlfn.LET(
_xlpm.ausLJ,_xlfn.XLOOKUP(MitarbeiterFTE[[#This Row],[Name]]&amp;"|"&amp;MitarbeiterFTE[[#This Row],[Jahr]]&amp;"|"&amp;MitarbeiterFTE[[#This Row],[Monat]],#REF!,#REF!,"not found",0,1),
IF(_xlpm.ausLJ="not found","input missing",_xlpm.ausLJ))</f>
        <v>#REF!</v>
      </c>
      <c r="U1348" s="205"/>
      <c r="V1348" s="40" t="str" cm="1">
        <f t="array" ref="V13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8" s="15" t="str">
        <f>_xlfn.LET(_xlpm.var,MitarbeiterFTE[[#This Row],[Name]]&amp;"|"&amp;MitarbeiterFTE[[#This Row],[Vorhaben]]&amp;"|"&amp;MitarbeiterFTE[[#This Row],[Monat]]&amp;"|"&amp;MitarbeiterFTE[[#This Row],[Jahr]], IF(_xlpm.var="|||","input missing",_xlpm.var))</f>
        <v>input missing</v>
      </c>
      <c r="AB1348" s="15" t="e">
        <f>_xlfn.LET(
_xlpm.start,DATE(MitarbeiterFTE[[#This Row],[Jahr]],MitarbeiterFTE[[#This Row],[Monat]],1),
_xlpm.end,EOMONTH(_xlpm.start,0),
NETWORKDAYS(_xlpm.start,_xlpm.end))</f>
        <v>#NUM!</v>
      </c>
      <c r="AC1348" s="318" t="e">
        <f>MitarbeiterFTE[[#This Row],[BWD]]-MitarbeiterFTE[[#This Row],[Sum Abwesend]]</f>
        <v>#NUM!</v>
      </c>
      <c r="AD1348" s="318">
        <f>SUMIFS(MitarbeiterFTE[BWD],MitarbeiterFTE[Jahr],MitarbeiterFTE[[#This Row],[Jahr]],MitarbeiterFTE[Name],MitarbeiterFTE[[#This Row],[Name]])</f>
        <v>0</v>
      </c>
      <c r="AE1348" s="318">
        <f>SUMIFS(MitarbeiterFTE[NWD],MitarbeiterFTE[Jahr],MitarbeiterFTE[[#This Row],[Jahr]],MitarbeiterFTE[Name],MitarbeiterFTE[[#This Row],[Name]])</f>
        <v>0</v>
      </c>
      <c r="AF1348" s="15" t="str">
        <f>IF(MitarbeiterFTE[[#This Row],[HS]]="ja",2,IF(MitarbeiterFTE[[#This Row],[Tech]]="ja",1,IF(MitarbeiterFTE[[#This Row],[Sonst]]="ja",0,"input missing")))</f>
        <v>input missing</v>
      </c>
      <c r="AG1348" s="130"/>
      <c r="AH1348" s="117"/>
      <c r="AI1348" s="408"/>
      <c r="AJ1348" s="202"/>
      <c r="AK1348" s="412"/>
      <c r="AL1348" s="15" cm="1">
        <f t="array" ref="AL13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8" s="15" t="str">
        <f>IF(Table6[[#This Row],[FT/WE]]=2,"",Table6[[#This Row],[Name]]&amp;Table6[[#This Row],[Tag]])</f>
        <v/>
      </c>
      <c r="AN1348" s="117"/>
      <c r="AP1348" s="14" t="str">
        <f t="shared" si="42"/>
        <v/>
      </c>
      <c r="AQ1348" s="14" t="str">
        <f t="shared" si="43"/>
        <v/>
      </c>
    </row>
    <row r="1349" spans="1:43" ht="14.5">
      <c r="A1349" s="117"/>
      <c r="B1349" s="201"/>
      <c r="C1349" s="209"/>
      <c r="D1349" s="210"/>
      <c r="E1349" s="131"/>
      <c r="F1349" s="132"/>
      <c r="G1349" s="131"/>
      <c r="H1349" s="117"/>
      <c r="I1349" s="201"/>
      <c r="J1349" s="201"/>
      <c r="K1349" s="202"/>
      <c r="L1349" s="202"/>
      <c r="M1349" s="202"/>
      <c r="N1349" s="201"/>
      <c r="O1349" s="201"/>
      <c r="P1349" s="202"/>
      <c r="Q1349" s="202"/>
      <c r="R1349" s="207"/>
      <c r="S1349" s="204" t="e">
        <f>_xlfn.LET(
_xlpm.ausLJ,_xlfn.XLOOKUP(MitarbeiterFTE[[#This Row],[Name]]&amp;"|"&amp;MitarbeiterFTE[[#This Row],[Jahr]]&amp;"|"&amp;MitarbeiterFTE[[#This Row],[Monat]],#REF!,#REF!,"not found",0,1),
IF(_xlpm.ausLJ="not found","input missing",_xlpm.ausLJ))</f>
        <v>#REF!</v>
      </c>
      <c r="T1349" s="204" t="e">
        <f>_xlfn.LET(
_xlpm.ausLJ,_xlfn.XLOOKUP(MitarbeiterFTE[[#This Row],[Name]]&amp;"|"&amp;MitarbeiterFTE[[#This Row],[Jahr]]&amp;"|"&amp;MitarbeiterFTE[[#This Row],[Monat]],#REF!,#REF!,"not found",0,1),
IF(_xlpm.ausLJ="not found","input missing",_xlpm.ausLJ))</f>
        <v>#REF!</v>
      </c>
      <c r="U1349" s="205"/>
      <c r="V1349" s="40" t="str" cm="1">
        <f t="array" ref="V13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49" s="15" t="str">
        <f>_xlfn.LET(_xlpm.var,MitarbeiterFTE[[#This Row],[Name]]&amp;"|"&amp;MitarbeiterFTE[[#This Row],[Vorhaben]]&amp;"|"&amp;MitarbeiterFTE[[#This Row],[Monat]]&amp;"|"&amp;MitarbeiterFTE[[#This Row],[Jahr]], IF(_xlpm.var="|||","input missing",_xlpm.var))</f>
        <v>input missing</v>
      </c>
      <c r="AB1349" s="15" t="e">
        <f>_xlfn.LET(
_xlpm.start,DATE(MitarbeiterFTE[[#This Row],[Jahr]],MitarbeiterFTE[[#This Row],[Monat]],1),
_xlpm.end,EOMONTH(_xlpm.start,0),
NETWORKDAYS(_xlpm.start,_xlpm.end))</f>
        <v>#NUM!</v>
      </c>
      <c r="AC1349" s="318" t="e">
        <f>MitarbeiterFTE[[#This Row],[BWD]]-MitarbeiterFTE[[#This Row],[Sum Abwesend]]</f>
        <v>#NUM!</v>
      </c>
      <c r="AD1349" s="318">
        <f>SUMIFS(MitarbeiterFTE[BWD],MitarbeiterFTE[Jahr],MitarbeiterFTE[[#This Row],[Jahr]],MitarbeiterFTE[Name],MitarbeiterFTE[[#This Row],[Name]])</f>
        <v>0</v>
      </c>
      <c r="AE1349" s="318">
        <f>SUMIFS(MitarbeiterFTE[NWD],MitarbeiterFTE[Jahr],MitarbeiterFTE[[#This Row],[Jahr]],MitarbeiterFTE[Name],MitarbeiterFTE[[#This Row],[Name]])</f>
        <v>0</v>
      </c>
      <c r="AF1349" s="15" t="str">
        <f>IF(MitarbeiterFTE[[#This Row],[HS]]="ja",2,IF(MitarbeiterFTE[[#This Row],[Tech]]="ja",1,IF(MitarbeiterFTE[[#This Row],[Sonst]]="ja",0,"input missing")))</f>
        <v>input missing</v>
      </c>
      <c r="AG1349" s="130"/>
      <c r="AH1349" s="117"/>
      <c r="AI1349" s="408"/>
      <c r="AJ1349" s="202"/>
      <c r="AK1349" s="412"/>
      <c r="AL1349" s="15" cm="1">
        <f t="array" ref="AL13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49" s="15" t="str">
        <f>IF(Table6[[#This Row],[FT/WE]]=2,"",Table6[[#This Row],[Name]]&amp;Table6[[#This Row],[Tag]])</f>
        <v/>
      </c>
      <c r="AN1349" s="117"/>
      <c r="AP1349" s="14" t="str">
        <f t="shared" si="42"/>
        <v/>
      </c>
      <c r="AQ1349" s="14" t="str">
        <f t="shared" si="43"/>
        <v/>
      </c>
    </row>
    <row r="1350" spans="1:43" ht="14.5">
      <c r="A1350" s="117"/>
      <c r="B1350" s="201"/>
      <c r="C1350" s="209"/>
      <c r="D1350" s="210"/>
      <c r="E1350" s="131"/>
      <c r="F1350" s="132"/>
      <c r="G1350" s="131"/>
      <c r="H1350" s="117"/>
      <c r="I1350" s="201"/>
      <c r="J1350" s="201"/>
      <c r="K1350" s="202"/>
      <c r="L1350" s="202"/>
      <c r="M1350" s="202"/>
      <c r="N1350" s="201"/>
      <c r="O1350" s="201"/>
      <c r="P1350" s="202"/>
      <c r="Q1350" s="202"/>
      <c r="R1350" s="207"/>
      <c r="S1350" s="204" t="e">
        <f>_xlfn.LET(
_xlpm.ausLJ,_xlfn.XLOOKUP(MitarbeiterFTE[[#This Row],[Name]]&amp;"|"&amp;MitarbeiterFTE[[#This Row],[Jahr]]&amp;"|"&amp;MitarbeiterFTE[[#This Row],[Monat]],#REF!,#REF!,"not found",0,1),
IF(_xlpm.ausLJ="not found","input missing",_xlpm.ausLJ))</f>
        <v>#REF!</v>
      </c>
      <c r="T1350" s="204" t="e">
        <f>_xlfn.LET(
_xlpm.ausLJ,_xlfn.XLOOKUP(MitarbeiterFTE[[#This Row],[Name]]&amp;"|"&amp;MitarbeiterFTE[[#This Row],[Jahr]]&amp;"|"&amp;MitarbeiterFTE[[#This Row],[Monat]],#REF!,#REF!,"not found",0,1),
IF(_xlpm.ausLJ="not found","input missing",_xlpm.ausLJ))</f>
        <v>#REF!</v>
      </c>
      <c r="U1350" s="205"/>
      <c r="V1350" s="40" t="str" cm="1">
        <f t="array" ref="V13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0" s="15" t="str">
        <f>_xlfn.LET(_xlpm.var,MitarbeiterFTE[[#This Row],[Name]]&amp;"|"&amp;MitarbeiterFTE[[#This Row],[Vorhaben]]&amp;"|"&amp;MitarbeiterFTE[[#This Row],[Monat]]&amp;"|"&amp;MitarbeiterFTE[[#This Row],[Jahr]], IF(_xlpm.var="|||","input missing",_xlpm.var))</f>
        <v>input missing</v>
      </c>
      <c r="AB1350" s="15" t="e">
        <f>_xlfn.LET(
_xlpm.start,DATE(MitarbeiterFTE[[#This Row],[Jahr]],MitarbeiterFTE[[#This Row],[Monat]],1),
_xlpm.end,EOMONTH(_xlpm.start,0),
NETWORKDAYS(_xlpm.start,_xlpm.end))</f>
        <v>#NUM!</v>
      </c>
      <c r="AC1350" s="318" t="e">
        <f>MitarbeiterFTE[[#This Row],[BWD]]-MitarbeiterFTE[[#This Row],[Sum Abwesend]]</f>
        <v>#NUM!</v>
      </c>
      <c r="AD1350" s="318">
        <f>SUMIFS(MitarbeiterFTE[BWD],MitarbeiterFTE[Jahr],MitarbeiterFTE[[#This Row],[Jahr]],MitarbeiterFTE[Name],MitarbeiterFTE[[#This Row],[Name]])</f>
        <v>0</v>
      </c>
      <c r="AE1350" s="318">
        <f>SUMIFS(MitarbeiterFTE[NWD],MitarbeiterFTE[Jahr],MitarbeiterFTE[[#This Row],[Jahr]],MitarbeiterFTE[Name],MitarbeiterFTE[[#This Row],[Name]])</f>
        <v>0</v>
      </c>
      <c r="AF1350" s="15" t="str">
        <f>IF(MitarbeiterFTE[[#This Row],[HS]]="ja",2,IF(MitarbeiterFTE[[#This Row],[Tech]]="ja",1,IF(MitarbeiterFTE[[#This Row],[Sonst]]="ja",0,"input missing")))</f>
        <v>input missing</v>
      </c>
      <c r="AG1350" s="130"/>
      <c r="AH1350" s="117"/>
      <c r="AI1350" s="408"/>
      <c r="AJ1350" s="202"/>
      <c r="AK1350" s="412"/>
      <c r="AL1350" s="15" cm="1">
        <f t="array" ref="AL13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0" s="15" t="str">
        <f>IF(Table6[[#This Row],[FT/WE]]=2,"",Table6[[#This Row],[Name]]&amp;Table6[[#This Row],[Tag]])</f>
        <v/>
      </c>
      <c r="AN1350" s="117"/>
      <c r="AP1350" s="14" t="str">
        <f t="shared" si="42"/>
        <v/>
      </c>
      <c r="AQ1350" s="14" t="str">
        <f t="shared" si="43"/>
        <v/>
      </c>
    </row>
    <row r="1351" spans="1:43" ht="14.5">
      <c r="A1351" s="117"/>
      <c r="B1351" s="201"/>
      <c r="C1351" s="209"/>
      <c r="D1351" s="210"/>
      <c r="E1351" s="131"/>
      <c r="F1351" s="132"/>
      <c r="G1351" s="131"/>
      <c r="H1351" s="117"/>
      <c r="I1351" s="201"/>
      <c r="J1351" s="201"/>
      <c r="K1351" s="202"/>
      <c r="L1351" s="202"/>
      <c r="M1351" s="202"/>
      <c r="N1351" s="201"/>
      <c r="O1351" s="201"/>
      <c r="P1351" s="202"/>
      <c r="Q1351" s="202"/>
      <c r="R1351" s="207"/>
      <c r="S1351" s="204" t="e">
        <f>_xlfn.LET(
_xlpm.ausLJ,_xlfn.XLOOKUP(MitarbeiterFTE[[#This Row],[Name]]&amp;"|"&amp;MitarbeiterFTE[[#This Row],[Jahr]]&amp;"|"&amp;MitarbeiterFTE[[#This Row],[Monat]],#REF!,#REF!,"not found",0,1),
IF(_xlpm.ausLJ="not found","input missing",_xlpm.ausLJ))</f>
        <v>#REF!</v>
      </c>
      <c r="T1351" s="204" t="e">
        <f>_xlfn.LET(
_xlpm.ausLJ,_xlfn.XLOOKUP(MitarbeiterFTE[[#This Row],[Name]]&amp;"|"&amp;MitarbeiterFTE[[#This Row],[Jahr]]&amp;"|"&amp;MitarbeiterFTE[[#This Row],[Monat]],#REF!,#REF!,"not found",0,1),
IF(_xlpm.ausLJ="not found","input missing",_xlpm.ausLJ))</f>
        <v>#REF!</v>
      </c>
      <c r="U1351" s="205"/>
      <c r="V1351" s="40" t="str" cm="1">
        <f t="array" ref="V13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1" s="15" t="str">
        <f>_xlfn.LET(_xlpm.var,MitarbeiterFTE[[#This Row],[Name]]&amp;"|"&amp;MitarbeiterFTE[[#This Row],[Vorhaben]]&amp;"|"&amp;MitarbeiterFTE[[#This Row],[Monat]]&amp;"|"&amp;MitarbeiterFTE[[#This Row],[Jahr]], IF(_xlpm.var="|||","input missing",_xlpm.var))</f>
        <v>input missing</v>
      </c>
      <c r="AB1351" s="15" t="e">
        <f>_xlfn.LET(
_xlpm.start,DATE(MitarbeiterFTE[[#This Row],[Jahr]],MitarbeiterFTE[[#This Row],[Monat]],1),
_xlpm.end,EOMONTH(_xlpm.start,0),
NETWORKDAYS(_xlpm.start,_xlpm.end))</f>
        <v>#NUM!</v>
      </c>
      <c r="AC1351" s="318" t="e">
        <f>MitarbeiterFTE[[#This Row],[BWD]]-MitarbeiterFTE[[#This Row],[Sum Abwesend]]</f>
        <v>#NUM!</v>
      </c>
      <c r="AD1351" s="318">
        <f>SUMIFS(MitarbeiterFTE[BWD],MitarbeiterFTE[Jahr],MitarbeiterFTE[[#This Row],[Jahr]],MitarbeiterFTE[Name],MitarbeiterFTE[[#This Row],[Name]])</f>
        <v>0</v>
      </c>
      <c r="AE1351" s="318">
        <f>SUMIFS(MitarbeiterFTE[NWD],MitarbeiterFTE[Jahr],MitarbeiterFTE[[#This Row],[Jahr]],MitarbeiterFTE[Name],MitarbeiterFTE[[#This Row],[Name]])</f>
        <v>0</v>
      </c>
      <c r="AF1351" s="15" t="str">
        <f>IF(MitarbeiterFTE[[#This Row],[HS]]="ja",2,IF(MitarbeiterFTE[[#This Row],[Tech]]="ja",1,IF(MitarbeiterFTE[[#This Row],[Sonst]]="ja",0,"input missing")))</f>
        <v>input missing</v>
      </c>
      <c r="AG1351" s="130"/>
      <c r="AH1351" s="117"/>
      <c r="AI1351" s="408"/>
      <c r="AJ1351" s="202"/>
      <c r="AK1351" s="412"/>
      <c r="AL1351" s="15" cm="1">
        <f t="array" ref="AL13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1" s="15" t="str">
        <f>IF(Table6[[#This Row],[FT/WE]]=2,"",Table6[[#This Row],[Name]]&amp;Table6[[#This Row],[Tag]])</f>
        <v/>
      </c>
      <c r="AN1351" s="117"/>
      <c r="AP1351" s="14" t="str">
        <f t="shared" si="42"/>
        <v/>
      </c>
      <c r="AQ1351" s="14" t="str">
        <f t="shared" si="43"/>
        <v/>
      </c>
    </row>
    <row r="1352" spans="1:43" ht="14.5">
      <c r="A1352" s="117"/>
      <c r="B1352" s="201"/>
      <c r="C1352" s="209"/>
      <c r="D1352" s="210"/>
      <c r="E1352" s="131"/>
      <c r="F1352" s="132"/>
      <c r="G1352" s="131"/>
      <c r="H1352" s="117"/>
      <c r="I1352" s="201"/>
      <c r="J1352" s="201"/>
      <c r="K1352" s="202"/>
      <c r="L1352" s="202"/>
      <c r="M1352" s="202"/>
      <c r="N1352" s="201"/>
      <c r="O1352" s="201"/>
      <c r="P1352" s="202"/>
      <c r="Q1352" s="202"/>
      <c r="R1352" s="207"/>
      <c r="S1352" s="204" t="e">
        <f>_xlfn.LET(
_xlpm.ausLJ,_xlfn.XLOOKUP(MitarbeiterFTE[[#This Row],[Name]]&amp;"|"&amp;MitarbeiterFTE[[#This Row],[Jahr]]&amp;"|"&amp;MitarbeiterFTE[[#This Row],[Monat]],#REF!,#REF!,"not found",0,1),
IF(_xlpm.ausLJ="not found","input missing",_xlpm.ausLJ))</f>
        <v>#REF!</v>
      </c>
      <c r="T1352" s="204" t="e">
        <f>_xlfn.LET(
_xlpm.ausLJ,_xlfn.XLOOKUP(MitarbeiterFTE[[#This Row],[Name]]&amp;"|"&amp;MitarbeiterFTE[[#This Row],[Jahr]]&amp;"|"&amp;MitarbeiterFTE[[#This Row],[Monat]],#REF!,#REF!,"not found",0,1),
IF(_xlpm.ausLJ="not found","input missing",_xlpm.ausLJ))</f>
        <v>#REF!</v>
      </c>
      <c r="U1352" s="205"/>
      <c r="V1352" s="40" t="str" cm="1">
        <f t="array" ref="V13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2" s="15" t="str">
        <f>_xlfn.LET(_xlpm.var,MitarbeiterFTE[[#This Row],[Name]]&amp;"|"&amp;MitarbeiterFTE[[#This Row],[Vorhaben]]&amp;"|"&amp;MitarbeiterFTE[[#This Row],[Monat]]&amp;"|"&amp;MitarbeiterFTE[[#This Row],[Jahr]], IF(_xlpm.var="|||","input missing",_xlpm.var))</f>
        <v>input missing</v>
      </c>
      <c r="AB1352" s="15" t="e">
        <f>_xlfn.LET(
_xlpm.start,DATE(MitarbeiterFTE[[#This Row],[Jahr]],MitarbeiterFTE[[#This Row],[Monat]],1),
_xlpm.end,EOMONTH(_xlpm.start,0),
NETWORKDAYS(_xlpm.start,_xlpm.end))</f>
        <v>#NUM!</v>
      </c>
      <c r="AC1352" s="318" t="e">
        <f>MitarbeiterFTE[[#This Row],[BWD]]-MitarbeiterFTE[[#This Row],[Sum Abwesend]]</f>
        <v>#NUM!</v>
      </c>
      <c r="AD1352" s="318">
        <f>SUMIFS(MitarbeiterFTE[BWD],MitarbeiterFTE[Jahr],MitarbeiterFTE[[#This Row],[Jahr]],MitarbeiterFTE[Name],MitarbeiterFTE[[#This Row],[Name]])</f>
        <v>0</v>
      </c>
      <c r="AE1352" s="318">
        <f>SUMIFS(MitarbeiterFTE[NWD],MitarbeiterFTE[Jahr],MitarbeiterFTE[[#This Row],[Jahr]],MitarbeiterFTE[Name],MitarbeiterFTE[[#This Row],[Name]])</f>
        <v>0</v>
      </c>
      <c r="AF1352" s="15" t="str">
        <f>IF(MitarbeiterFTE[[#This Row],[HS]]="ja",2,IF(MitarbeiterFTE[[#This Row],[Tech]]="ja",1,IF(MitarbeiterFTE[[#This Row],[Sonst]]="ja",0,"input missing")))</f>
        <v>input missing</v>
      </c>
      <c r="AG1352" s="130"/>
      <c r="AH1352" s="117"/>
      <c r="AI1352" s="408"/>
      <c r="AJ1352" s="202"/>
      <c r="AK1352" s="412"/>
      <c r="AL1352" s="15" cm="1">
        <f t="array" ref="AL13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2" s="15" t="str">
        <f>IF(Table6[[#This Row],[FT/WE]]=2,"",Table6[[#This Row],[Name]]&amp;Table6[[#This Row],[Tag]])</f>
        <v/>
      </c>
      <c r="AN1352" s="117"/>
      <c r="AP1352" s="14" t="str">
        <f t="shared" si="42"/>
        <v/>
      </c>
      <c r="AQ1352" s="14" t="str">
        <f t="shared" si="43"/>
        <v/>
      </c>
    </row>
    <row r="1353" spans="1:43" ht="14.5">
      <c r="A1353" s="117"/>
      <c r="B1353" s="201"/>
      <c r="C1353" s="209"/>
      <c r="D1353" s="210"/>
      <c r="E1353" s="131"/>
      <c r="F1353" s="132"/>
      <c r="G1353" s="131"/>
      <c r="H1353" s="117"/>
      <c r="I1353" s="201"/>
      <c r="J1353" s="201"/>
      <c r="K1353" s="202"/>
      <c r="L1353" s="202"/>
      <c r="M1353" s="202"/>
      <c r="N1353" s="201"/>
      <c r="O1353" s="201"/>
      <c r="P1353" s="202"/>
      <c r="Q1353" s="202"/>
      <c r="R1353" s="207"/>
      <c r="S1353" s="204" t="e">
        <f>_xlfn.LET(
_xlpm.ausLJ,_xlfn.XLOOKUP(MitarbeiterFTE[[#This Row],[Name]]&amp;"|"&amp;MitarbeiterFTE[[#This Row],[Jahr]]&amp;"|"&amp;MitarbeiterFTE[[#This Row],[Monat]],#REF!,#REF!,"not found",0,1),
IF(_xlpm.ausLJ="not found","input missing",_xlpm.ausLJ))</f>
        <v>#REF!</v>
      </c>
      <c r="T1353" s="204" t="e">
        <f>_xlfn.LET(
_xlpm.ausLJ,_xlfn.XLOOKUP(MitarbeiterFTE[[#This Row],[Name]]&amp;"|"&amp;MitarbeiterFTE[[#This Row],[Jahr]]&amp;"|"&amp;MitarbeiterFTE[[#This Row],[Monat]],#REF!,#REF!,"not found",0,1),
IF(_xlpm.ausLJ="not found","input missing",_xlpm.ausLJ))</f>
        <v>#REF!</v>
      </c>
      <c r="U1353" s="205"/>
      <c r="V1353" s="40" t="str" cm="1">
        <f t="array" ref="V13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3" s="15" t="str">
        <f>_xlfn.LET(_xlpm.var,MitarbeiterFTE[[#This Row],[Name]]&amp;"|"&amp;MitarbeiterFTE[[#This Row],[Vorhaben]]&amp;"|"&amp;MitarbeiterFTE[[#This Row],[Monat]]&amp;"|"&amp;MitarbeiterFTE[[#This Row],[Jahr]], IF(_xlpm.var="|||","input missing",_xlpm.var))</f>
        <v>input missing</v>
      </c>
      <c r="AB1353" s="15" t="e">
        <f>_xlfn.LET(
_xlpm.start,DATE(MitarbeiterFTE[[#This Row],[Jahr]],MitarbeiterFTE[[#This Row],[Monat]],1),
_xlpm.end,EOMONTH(_xlpm.start,0),
NETWORKDAYS(_xlpm.start,_xlpm.end))</f>
        <v>#NUM!</v>
      </c>
      <c r="AC1353" s="318" t="e">
        <f>MitarbeiterFTE[[#This Row],[BWD]]-MitarbeiterFTE[[#This Row],[Sum Abwesend]]</f>
        <v>#NUM!</v>
      </c>
      <c r="AD1353" s="318">
        <f>SUMIFS(MitarbeiterFTE[BWD],MitarbeiterFTE[Jahr],MitarbeiterFTE[[#This Row],[Jahr]],MitarbeiterFTE[Name],MitarbeiterFTE[[#This Row],[Name]])</f>
        <v>0</v>
      </c>
      <c r="AE1353" s="318">
        <f>SUMIFS(MitarbeiterFTE[NWD],MitarbeiterFTE[Jahr],MitarbeiterFTE[[#This Row],[Jahr]],MitarbeiterFTE[Name],MitarbeiterFTE[[#This Row],[Name]])</f>
        <v>0</v>
      </c>
      <c r="AF1353" s="15" t="str">
        <f>IF(MitarbeiterFTE[[#This Row],[HS]]="ja",2,IF(MitarbeiterFTE[[#This Row],[Tech]]="ja",1,IF(MitarbeiterFTE[[#This Row],[Sonst]]="ja",0,"input missing")))</f>
        <v>input missing</v>
      </c>
      <c r="AG1353" s="130"/>
      <c r="AH1353" s="117"/>
      <c r="AI1353" s="408"/>
      <c r="AJ1353" s="202"/>
      <c r="AK1353" s="412"/>
      <c r="AL1353" s="15" cm="1">
        <f t="array" ref="AL13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3" s="15" t="str">
        <f>IF(Table6[[#This Row],[FT/WE]]=2,"",Table6[[#This Row],[Name]]&amp;Table6[[#This Row],[Tag]])</f>
        <v/>
      </c>
      <c r="AN1353" s="117"/>
      <c r="AP1353" s="14" t="str">
        <f t="shared" si="42"/>
        <v/>
      </c>
      <c r="AQ1353" s="14" t="str">
        <f t="shared" si="43"/>
        <v/>
      </c>
    </row>
    <row r="1354" spans="1:43" ht="14.5">
      <c r="A1354" s="117"/>
      <c r="B1354" s="201"/>
      <c r="C1354" s="209"/>
      <c r="D1354" s="210"/>
      <c r="E1354" s="131"/>
      <c r="F1354" s="132"/>
      <c r="G1354" s="131"/>
      <c r="H1354" s="117"/>
      <c r="I1354" s="201"/>
      <c r="J1354" s="201"/>
      <c r="K1354" s="202"/>
      <c r="L1354" s="202"/>
      <c r="M1354" s="202"/>
      <c r="N1354" s="201"/>
      <c r="O1354" s="201"/>
      <c r="P1354" s="202"/>
      <c r="Q1354" s="202"/>
      <c r="R1354" s="207"/>
      <c r="S1354" s="204" t="e">
        <f>_xlfn.LET(
_xlpm.ausLJ,_xlfn.XLOOKUP(MitarbeiterFTE[[#This Row],[Name]]&amp;"|"&amp;MitarbeiterFTE[[#This Row],[Jahr]]&amp;"|"&amp;MitarbeiterFTE[[#This Row],[Monat]],#REF!,#REF!,"not found",0,1),
IF(_xlpm.ausLJ="not found","input missing",_xlpm.ausLJ))</f>
        <v>#REF!</v>
      </c>
      <c r="T1354" s="204" t="e">
        <f>_xlfn.LET(
_xlpm.ausLJ,_xlfn.XLOOKUP(MitarbeiterFTE[[#This Row],[Name]]&amp;"|"&amp;MitarbeiterFTE[[#This Row],[Jahr]]&amp;"|"&amp;MitarbeiterFTE[[#This Row],[Monat]],#REF!,#REF!,"not found",0,1),
IF(_xlpm.ausLJ="not found","input missing",_xlpm.ausLJ))</f>
        <v>#REF!</v>
      </c>
      <c r="U1354" s="205"/>
      <c r="V1354" s="40" t="str" cm="1">
        <f t="array" ref="V13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4" s="15" t="str">
        <f>_xlfn.LET(_xlpm.var,MitarbeiterFTE[[#This Row],[Name]]&amp;"|"&amp;MitarbeiterFTE[[#This Row],[Vorhaben]]&amp;"|"&amp;MitarbeiterFTE[[#This Row],[Monat]]&amp;"|"&amp;MitarbeiterFTE[[#This Row],[Jahr]], IF(_xlpm.var="|||","input missing",_xlpm.var))</f>
        <v>input missing</v>
      </c>
      <c r="AB1354" s="15" t="e">
        <f>_xlfn.LET(
_xlpm.start,DATE(MitarbeiterFTE[[#This Row],[Jahr]],MitarbeiterFTE[[#This Row],[Monat]],1),
_xlpm.end,EOMONTH(_xlpm.start,0),
NETWORKDAYS(_xlpm.start,_xlpm.end))</f>
        <v>#NUM!</v>
      </c>
      <c r="AC1354" s="318" t="e">
        <f>MitarbeiterFTE[[#This Row],[BWD]]-MitarbeiterFTE[[#This Row],[Sum Abwesend]]</f>
        <v>#NUM!</v>
      </c>
      <c r="AD1354" s="318">
        <f>SUMIFS(MitarbeiterFTE[BWD],MitarbeiterFTE[Jahr],MitarbeiterFTE[[#This Row],[Jahr]],MitarbeiterFTE[Name],MitarbeiterFTE[[#This Row],[Name]])</f>
        <v>0</v>
      </c>
      <c r="AE1354" s="318">
        <f>SUMIFS(MitarbeiterFTE[NWD],MitarbeiterFTE[Jahr],MitarbeiterFTE[[#This Row],[Jahr]],MitarbeiterFTE[Name],MitarbeiterFTE[[#This Row],[Name]])</f>
        <v>0</v>
      </c>
      <c r="AF1354" s="15" t="str">
        <f>IF(MitarbeiterFTE[[#This Row],[HS]]="ja",2,IF(MitarbeiterFTE[[#This Row],[Tech]]="ja",1,IF(MitarbeiterFTE[[#This Row],[Sonst]]="ja",0,"input missing")))</f>
        <v>input missing</v>
      </c>
      <c r="AG1354" s="130"/>
      <c r="AH1354" s="117"/>
      <c r="AI1354" s="408"/>
      <c r="AJ1354" s="202"/>
      <c r="AK1354" s="412"/>
      <c r="AL1354" s="15" cm="1">
        <f t="array" ref="AL13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4" s="15" t="str">
        <f>IF(Table6[[#This Row],[FT/WE]]=2,"",Table6[[#This Row],[Name]]&amp;Table6[[#This Row],[Tag]])</f>
        <v/>
      </c>
      <c r="AN1354" s="117"/>
      <c r="AP1354" s="14" t="str">
        <f t="shared" si="42"/>
        <v/>
      </c>
      <c r="AQ1354" s="14" t="str">
        <f t="shared" si="43"/>
        <v/>
      </c>
    </row>
    <row r="1355" spans="1:43" ht="14.5">
      <c r="A1355" s="117"/>
      <c r="B1355" s="201"/>
      <c r="C1355" s="209"/>
      <c r="D1355" s="210"/>
      <c r="E1355" s="131"/>
      <c r="F1355" s="132"/>
      <c r="G1355" s="131"/>
      <c r="H1355" s="117"/>
      <c r="I1355" s="201"/>
      <c r="J1355" s="201"/>
      <c r="K1355" s="202"/>
      <c r="L1355" s="202"/>
      <c r="M1355" s="202"/>
      <c r="N1355" s="201"/>
      <c r="O1355" s="201"/>
      <c r="P1355" s="202"/>
      <c r="Q1355" s="202"/>
      <c r="R1355" s="207"/>
      <c r="S1355" s="204" t="e">
        <f>_xlfn.LET(
_xlpm.ausLJ,_xlfn.XLOOKUP(MitarbeiterFTE[[#This Row],[Name]]&amp;"|"&amp;MitarbeiterFTE[[#This Row],[Jahr]]&amp;"|"&amp;MitarbeiterFTE[[#This Row],[Monat]],#REF!,#REF!,"not found",0,1),
IF(_xlpm.ausLJ="not found","input missing",_xlpm.ausLJ))</f>
        <v>#REF!</v>
      </c>
      <c r="T1355" s="204" t="e">
        <f>_xlfn.LET(
_xlpm.ausLJ,_xlfn.XLOOKUP(MitarbeiterFTE[[#This Row],[Name]]&amp;"|"&amp;MitarbeiterFTE[[#This Row],[Jahr]]&amp;"|"&amp;MitarbeiterFTE[[#This Row],[Monat]],#REF!,#REF!,"not found",0,1),
IF(_xlpm.ausLJ="not found","input missing",_xlpm.ausLJ))</f>
        <v>#REF!</v>
      </c>
      <c r="U1355" s="205"/>
      <c r="V1355" s="40" t="str" cm="1">
        <f t="array" ref="V13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5" s="15" t="str">
        <f>_xlfn.LET(_xlpm.var,MitarbeiterFTE[[#This Row],[Name]]&amp;"|"&amp;MitarbeiterFTE[[#This Row],[Vorhaben]]&amp;"|"&amp;MitarbeiterFTE[[#This Row],[Monat]]&amp;"|"&amp;MitarbeiterFTE[[#This Row],[Jahr]], IF(_xlpm.var="|||","input missing",_xlpm.var))</f>
        <v>input missing</v>
      </c>
      <c r="AB1355" s="15" t="e">
        <f>_xlfn.LET(
_xlpm.start,DATE(MitarbeiterFTE[[#This Row],[Jahr]],MitarbeiterFTE[[#This Row],[Monat]],1),
_xlpm.end,EOMONTH(_xlpm.start,0),
NETWORKDAYS(_xlpm.start,_xlpm.end))</f>
        <v>#NUM!</v>
      </c>
      <c r="AC1355" s="318" t="e">
        <f>MitarbeiterFTE[[#This Row],[BWD]]-MitarbeiterFTE[[#This Row],[Sum Abwesend]]</f>
        <v>#NUM!</v>
      </c>
      <c r="AD1355" s="318">
        <f>SUMIFS(MitarbeiterFTE[BWD],MitarbeiterFTE[Jahr],MitarbeiterFTE[[#This Row],[Jahr]],MitarbeiterFTE[Name],MitarbeiterFTE[[#This Row],[Name]])</f>
        <v>0</v>
      </c>
      <c r="AE1355" s="318">
        <f>SUMIFS(MitarbeiterFTE[NWD],MitarbeiterFTE[Jahr],MitarbeiterFTE[[#This Row],[Jahr]],MitarbeiterFTE[Name],MitarbeiterFTE[[#This Row],[Name]])</f>
        <v>0</v>
      </c>
      <c r="AF1355" s="15" t="str">
        <f>IF(MitarbeiterFTE[[#This Row],[HS]]="ja",2,IF(MitarbeiterFTE[[#This Row],[Tech]]="ja",1,IF(MitarbeiterFTE[[#This Row],[Sonst]]="ja",0,"input missing")))</f>
        <v>input missing</v>
      </c>
      <c r="AG1355" s="130"/>
      <c r="AH1355" s="117"/>
      <c r="AI1355" s="408"/>
      <c r="AJ1355" s="202"/>
      <c r="AK1355" s="412"/>
      <c r="AL1355" s="15" cm="1">
        <f t="array" ref="AL13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5" s="15" t="str">
        <f>IF(Table6[[#This Row],[FT/WE]]=2,"",Table6[[#This Row],[Name]]&amp;Table6[[#This Row],[Tag]])</f>
        <v/>
      </c>
      <c r="AN1355" s="117"/>
      <c r="AP1355" s="14" t="str">
        <f t="shared" si="42"/>
        <v/>
      </c>
      <c r="AQ1355" s="14" t="str">
        <f t="shared" si="43"/>
        <v/>
      </c>
    </row>
    <row r="1356" spans="1:43" ht="14.5">
      <c r="A1356" s="117"/>
      <c r="B1356" s="201"/>
      <c r="C1356" s="209"/>
      <c r="D1356" s="210"/>
      <c r="E1356" s="131"/>
      <c r="F1356" s="132"/>
      <c r="G1356" s="131"/>
      <c r="H1356" s="117"/>
      <c r="I1356" s="201"/>
      <c r="J1356" s="201"/>
      <c r="K1356" s="202"/>
      <c r="L1356" s="202"/>
      <c r="M1356" s="202"/>
      <c r="N1356" s="201"/>
      <c r="O1356" s="201"/>
      <c r="P1356" s="202"/>
      <c r="Q1356" s="202"/>
      <c r="R1356" s="207"/>
      <c r="S1356" s="204" t="e">
        <f>_xlfn.LET(
_xlpm.ausLJ,_xlfn.XLOOKUP(MitarbeiterFTE[[#This Row],[Name]]&amp;"|"&amp;MitarbeiterFTE[[#This Row],[Jahr]]&amp;"|"&amp;MitarbeiterFTE[[#This Row],[Monat]],#REF!,#REF!,"not found",0,1),
IF(_xlpm.ausLJ="not found","input missing",_xlpm.ausLJ))</f>
        <v>#REF!</v>
      </c>
      <c r="T1356" s="204" t="e">
        <f>_xlfn.LET(
_xlpm.ausLJ,_xlfn.XLOOKUP(MitarbeiterFTE[[#This Row],[Name]]&amp;"|"&amp;MitarbeiterFTE[[#This Row],[Jahr]]&amp;"|"&amp;MitarbeiterFTE[[#This Row],[Monat]],#REF!,#REF!,"not found",0,1),
IF(_xlpm.ausLJ="not found","input missing",_xlpm.ausLJ))</f>
        <v>#REF!</v>
      </c>
      <c r="U1356" s="205"/>
      <c r="V1356" s="40" t="str" cm="1">
        <f t="array" ref="V13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6" s="15" t="str">
        <f>_xlfn.LET(_xlpm.var,MitarbeiterFTE[[#This Row],[Name]]&amp;"|"&amp;MitarbeiterFTE[[#This Row],[Vorhaben]]&amp;"|"&amp;MitarbeiterFTE[[#This Row],[Monat]]&amp;"|"&amp;MitarbeiterFTE[[#This Row],[Jahr]], IF(_xlpm.var="|||","input missing",_xlpm.var))</f>
        <v>input missing</v>
      </c>
      <c r="AB1356" s="15" t="e">
        <f>_xlfn.LET(
_xlpm.start,DATE(MitarbeiterFTE[[#This Row],[Jahr]],MitarbeiterFTE[[#This Row],[Monat]],1),
_xlpm.end,EOMONTH(_xlpm.start,0),
NETWORKDAYS(_xlpm.start,_xlpm.end))</f>
        <v>#NUM!</v>
      </c>
      <c r="AC1356" s="318" t="e">
        <f>MitarbeiterFTE[[#This Row],[BWD]]-MitarbeiterFTE[[#This Row],[Sum Abwesend]]</f>
        <v>#NUM!</v>
      </c>
      <c r="AD1356" s="318">
        <f>SUMIFS(MitarbeiterFTE[BWD],MitarbeiterFTE[Jahr],MitarbeiterFTE[[#This Row],[Jahr]],MitarbeiterFTE[Name],MitarbeiterFTE[[#This Row],[Name]])</f>
        <v>0</v>
      </c>
      <c r="AE1356" s="318">
        <f>SUMIFS(MitarbeiterFTE[NWD],MitarbeiterFTE[Jahr],MitarbeiterFTE[[#This Row],[Jahr]],MitarbeiterFTE[Name],MitarbeiterFTE[[#This Row],[Name]])</f>
        <v>0</v>
      </c>
      <c r="AF1356" s="15" t="str">
        <f>IF(MitarbeiterFTE[[#This Row],[HS]]="ja",2,IF(MitarbeiterFTE[[#This Row],[Tech]]="ja",1,IF(MitarbeiterFTE[[#This Row],[Sonst]]="ja",0,"input missing")))</f>
        <v>input missing</v>
      </c>
      <c r="AG1356" s="130"/>
      <c r="AH1356" s="117"/>
      <c r="AI1356" s="408"/>
      <c r="AJ1356" s="202"/>
      <c r="AK1356" s="412"/>
      <c r="AL1356" s="15" cm="1">
        <f t="array" ref="AL13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6" s="15" t="str">
        <f>IF(Table6[[#This Row],[FT/WE]]=2,"",Table6[[#This Row],[Name]]&amp;Table6[[#This Row],[Tag]])</f>
        <v/>
      </c>
      <c r="AN1356" s="117"/>
      <c r="AP1356" s="14" t="str">
        <f t="shared" si="42"/>
        <v/>
      </c>
      <c r="AQ1356" s="14" t="str">
        <f t="shared" si="43"/>
        <v/>
      </c>
    </row>
    <row r="1357" spans="1:43" ht="14.5">
      <c r="A1357" s="117"/>
      <c r="B1357" s="201"/>
      <c r="C1357" s="209"/>
      <c r="D1357" s="210"/>
      <c r="E1357" s="131"/>
      <c r="F1357" s="132"/>
      <c r="G1357" s="131"/>
      <c r="H1357" s="117"/>
      <c r="I1357" s="201"/>
      <c r="J1357" s="201"/>
      <c r="K1357" s="202"/>
      <c r="L1357" s="202"/>
      <c r="M1357" s="202"/>
      <c r="N1357" s="201"/>
      <c r="O1357" s="201"/>
      <c r="P1357" s="202"/>
      <c r="Q1357" s="202"/>
      <c r="R1357" s="207"/>
      <c r="S1357" s="204" t="e">
        <f>_xlfn.LET(
_xlpm.ausLJ,_xlfn.XLOOKUP(MitarbeiterFTE[[#This Row],[Name]]&amp;"|"&amp;MitarbeiterFTE[[#This Row],[Jahr]]&amp;"|"&amp;MitarbeiterFTE[[#This Row],[Monat]],#REF!,#REF!,"not found",0,1),
IF(_xlpm.ausLJ="not found","input missing",_xlpm.ausLJ))</f>
        <v>#REF!</v>
      </c>
      <c r="T1357" s="204" t="e">
        <f>_xlfn.LET(
_xlpm.ausLJ,_xlfn.XLOOKUP(MitarbeiterFTE[[#This Row],[Name]]&amp;"|"&amp;MitarbeiterFTE[[#This Row],[Jahr]]&amp;"|"&amp;MitarbeiterFTE[[#This Row],[Monat]],#REF!,#REF!,"not found",0,1),
IF(_xlpm.ausLJ="not found","input missing",_xlpm.ausLJ))</f>
        <v>#REF!</v>
      </c>
      <c r="U1357" s="205"/>
      <c r="V1357" s="40" t="str" cm="1">
        <f t="array" ref="V13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7" s="15" t="str">
        <f>_xlfn.LET(_xlpm.var,MitarbeiterFTE[[#This Row],[Name]]&amp;"|"&amp;MitarbeiterFTE[[#This Row],[Vorhaben]]&amp;"|"&amp;MitarbeiterFTE[[#This Row],[Monat]]&amp;"|"&amp;MitarbeiterFTE[[#This Row],[Jahr]], IF(_xlpm.var="|||","input missing",_xlpm.var))</f>
        <v>input missing</v>
      </c>
      <c r="AB1357" s="15" t="e">
        <f>_xlfn.LET(
_xlpm.start,DATE(MitarbeiterFTE[[#This Row],[Jahr]],MitarbeiterFTE[[#This Row],[Monat]],1),
_xlpm.end,EOMONTH(_xlpm.start,0),
NETWORKDAYS(_xlpm.start,_xlpm.end))</f>
        <v>#NUM!</v>
      </c>
      <c r="AC1357" s="318" t="e">
        <f>MitarbeiterFTE[[#This Row],[BWD]]-MitarbeiterFTE[[#This Row],[Sum Abwesend]]</f>
        <v>#NUM!</v>
      </c>
      <c r="AD1357" s="318">
        <f>SUMIFS(MitarbeiterFTE[BWD],MitarbeiterFTE[Jahr],MitarbeiterFTE[[#This Row],[Jahr]],MitarbeiterFTE[Name],MitarbeiterFTE[[#This Row],[Name]])</f>
        <v>0</v>
      </c>
      <c r="AE1357" s="318">
        <f>SUMIFS(MitarbeiterFTE[NWD],MitarbeiterFTE[Jahr],MitarbeiterFTE[[#This Row],[Jahr]],MitarbeiterFTE[Name],MitarbeiterFTE[[#This Row],[Name]])</f>
        <v>0</v>
      </c>
      <c r="AF1357" s="15" t="str">
        <f>IF(MitarbeiterFTE[[#This Row],[HS]]="ja",2,IF(MitarbeiterFTE[[#This Row],[Tech]]="ja",1,IF(MitarbeiterFTE[[#This Row],[Sonst]]="ja",0,"input missing")))</f>
        <v>input missing</v>
      </c>
      <c r="AG1357" s="130"/>
      <c r="AH1357" s="117"/>
      <c r="AI1357" s="408"/>
      <c r="AJ1357" s="202"/>
      <c r="AK1357" s="412"/>
      <c r="AL1357" s="15" cm="1">
        <f t="array" ref="AL13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7" s="15" t="str">
        <f>IF(Table6[[#This Row],[FT/WE]]=2,"",Table6[[#This Row],[Name]]&amp;Table6[[#This Row],[Tag]])</f>
        <v/>
      </c>
      <c r="AN1357" s="117"/>
      <c r="AP1357" s="14" t="str">
        <f t="shared" ref="AP1357:AP1420" si="44">IF(AO1357&amp;"1"&lt;&gt;"1",RIGHT(AO1357,4),"")</f>
        <v/>
      </c>
      <c r="AQ1357" s="14" t="str">
        <f t="shared" ref="AQ1357:AQ1420" si="45">IF(AO1357&amp;"1"="1","",LEFT(AO1357,LEN(AO1357)-5))</f>
        <v/>
      </c>
    </row>
    <row r="1358" spans="1:43" ht="14.5">
      <c r="A1358" s="117"/>
      <c r="B1358" s="201"/>
      <c r="C1358" s="209"/>
      <c r="D1358" s="210"/>
      <c r="E1358" s="131"/>
      <c r="F1358" s="132"/>
      <c r="G1358" s="131"/>
      <c r="H1358" s="117"/>
      <c r="I1358" s="201"/>
      <c r="J1358" s="201"/>
      <c r="K1358" s="202"/>
      <c r="L1358" s="202"/>
      <c r="M1358" s="202"/>
      <c r="N1358" s="201"/>
      <c r="O1358" s="201"/>
      <c r="P1358" s="202"/>
      <c r="Q1358" s="202"/>
      <c r="R1358" s="207"/>
      <c r="S1358" s="204" t="e">
        <f>_xlfn.LET(
_xlpm.ausLJ,_xlfn.XLOOKUP(MitarbeiterFTE[[#This Row],[Name]]&amp;"|"&amp;MitarbeiterFTE[[#This Row],[Jahr]]&amp;"|"&amp;MitarbeiterFTE[[#This Row],[Monat]],#REF!,#REF!,"not found",0,1),
IF(_xlpm.ausLJ="not found","input missing",_xlpm.ausLJ))</f>
        <v>#REF!</v>
      </c>
      <c r="T1358" s="204" t="e">
        <f>_xlfn.LET(
_xlpm.ausLJ,_xlfn.XLOOKUP(MitarbeiterFTE[[#This Row],[Name]]&amp;"|"&amp;MitarbeiterFTE[[#This Row],[Jahr]]&amp;"|"&amp;MitarbeiterFTE[[#This Row],[Monat]],#REF!,#REF!,"not found",0,1),
IF(_xlpm.ausLJ="not found","input missing",_xlpm.ausLJ))</f>
        <v>#REF!</v>
      </c>
      <c r="U1358" s="205"/>
      <c r="V1358" s="40" t="str" cm="1">
        <f t="array" ref="V13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8" s="15" t="str">
        <f>_xlfn.LET(_xlpm.var,MitarbeiterFTE[[#This Row],[Name]]&amp;"|"&amp;MitarbeiterFTE[[#This Row],[Vorhaben]]&amp;"|"&amp;MitarbeiterFTE[[#This Row],[Monat]]&amp;"|"&amp;MitarbeiterFTE[[#This Row],[Jahr]], IF(_xlpm.var="|||","input missing",_xlpm.var))</f>
        <v>input missing</v>
      </c>
      <c r="AB1358" s="15" t="e">
        <f>_xlfn.LET(
_xlpm.start,DATE(MitarbeiterFTE[[#This Row],[Jahr]],MitarbeiterFTE[[#This Row],[Monat]],1),
_xlpm.end,EOMONTH(_xlpm.start,0),
NETWORKDAYS(_xlpm.start,_xlpm.end))</f>
        <v>#NUM!</v>
      </c>
      <c r="AC1358" s="318" t="e">
        <f>MitarbeiterFTE[[#This Row],[BWD]]-MitarbeiterFTE[[#This Row],[Sum Abwesend]]</f>
        <v>#NUM!</v>
      </c>
      <c r="AD1358" s="318">
        <f>SUMIFS(MitarbeiterFTE[BWD],MitarbeiterFTE[Jahr],MitarbeiterFTE[[#This Row],[Jahr]],MitarbeiterFTE[Name],MitarbeiterFTE[[#This Row],[Name]])</f>
        <v>0</v>
      </c>
      <c r="AE1358" s="318">
        <f>SUMIFS(MitarbeiterFTE[NWD],MitarbeiterFTE[Jahr],MitarbeiterFTE[[#This Row],[Jahr]],MitarbeiterFTE[Name],MitarbeiterFTE[[#This Row],[Name]])</f>
        <v>0</v>
      </c>
      <c r="AF1358" s="15" t="str">
        <f>IF(MitarbeiterFTE[[#This Row],[HS]]="ja",2,IF(MitarbeiterFTE[[#This Row],[Tech]]="ja",1,IF(MitarbeiterFTE[[#This Row],[Sonst]]="ja",0,"input missing")))</f>
        <v>input missing</v>
      </c>
      <c r="AG1358" s="130"/>
      <c r="AH1358" s="117"/>
      <c r="AI1358" s="408"/>
      <c r="AJ1358" s="202"/>
      <c r="AK1358" s="412"/>
      <c r="AL1358" s="15" cm="1">
        <f t="array" ref="AL13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8" s="15" t="str">
        <f>IF(Table6[[#This Row],[FT/WE]]=2,"",Table6[[#This Row],[Name]]&amp;Table6[[#This Row],[Tag]])</f>
        <v/>
      </c>
      <c r="AN1358" s="117"/>
      <c r="AP1358" s="14" t="str">
        <f t="shared" si="44"/>
        <v/>
      </c>
      <c r="AQ1358" s="14" t="str">
        <f t="shared" si="45"/>
        <v/>
      </c>
    </row>
    <row r="1359" spans="1:43" ht="14.5">
      <c r="A1359" s="117"/>
      <c r="B1359" s="201"/>
      <c r="C1359" s="209"/>
      <c r="D1359" s="210"/>
      <c r="E1359" s="131"/>
      <c r="F1359" s="132"/>
      <c r="G1359" s="131"/>
      <c r="H1359" s="117"/>
      <c r="I1359" s="201"/>
      <c r="J1359" s="201"/>
      <c r="K1359" s="202"/>
      <c r="L1359" s="202"/>
      <c r="M1359" s="202"/>
      <c r="N1359" s="201"/>
      <c r="O1359" s="201"/>
      <c r="P1359" s="202"/>
      <c r="Q1359" s="202"/>
      <c r="R1359" s="207"/>
      <c r="S1359" s="204" t="e">
        <f>_xlfn.LET(
_xlpm.ausLJ,_xlfn.XLOOKUP(MitarbeiterFTE[[#This Row],[Name]]&amp;"|"&amp;MitarbeiterFTE[[#This Row],[Jahr]]&amp;"|"&amp;MitarbeiterFTE[[#This Row],[Monat]],#REF!,#REF!,"not found",0,1),
IF(_xlpm.ausLJ="not found","input missing",_xlpm.ausLJ))</f>
        <v>#REF!</v>
      </c>
      <c r="T1359" s="204" t="e">
        <f>_xlfn.LET(
_xlpm.ausLJ,_xlfn.XLOOKUP(MitarbeiterFTE[[#This Row],[Name]]&amp;"|"&amp;MitarbeiterFTE[[#This Row],[Jahr]]&amp;"|"&amp;MitarbeiterFTE[[#This Row],[Monat]],#REF!,#REF!,"not found",0,1),
IF(_xlpm.ausLJ="not found","input missing",_xlpm.ausLJ))</f>
        <v>#REF!</v>
      </c>
      <c r="U1359" s="205"/>
      <c r="V1359" s="40" t="str" cm="1">
        <f t="array" ref="V13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59" s="15" t="str">
        <f>_xlfn.LET(_xlpm.var,MitarbeiterFTE[[#This Row],[Name]]&amp;"|"&amp;MitarbeiterFTE[[#This Row],[Vorhaben]]&amp;"|"&amp;MitarbeiterFTE[[#This Row],[Monat]]&amp;"|"&amp;MitarbeiterFTE[[#This Row],[Jahr]], IF(_xlpm.var="|||","input missing",_xlpm.var))</f>
        <v>input missing</v>
      </c>
      <c r="AB1359" s="15" t="e">
        <f>_xlfn.LET(
_xlpm.start,DATE(MitarbeiterFTE[[#This Row],[Jahr]],MitarbeiterFTE[[#This Row],[Monat]],1),
_xlpm.end,EOMONTH(_xlpm.start,0),
NETWORKDAYS(_xlpm.start,_xlpm.end))</f>
        <v>#NUM!</v>
      </c>
      <c r="AC1359" s="318" t="e">
        <f>MitarbeiterFTE[[#This Row],[BWD]]-MitarbeiterFTE[[#This Row],[Sum Abwesend]]</f>
        <v>#NUM!</v>
      </c>
      <c r="AD1359" s="318">
        <f>SUMIFS(MitarbeiterFTE[BWD],MitarbeiterFTE[Jahr],MitarbeiterFTE[[#This Row],[Jahr]],MitarbeiterFTE[Name],MitarbeiterFTE[[#This Row],[Name]])</f>
        <v>0</v>
      </c>
      <c r="AE1359" s="318">
        <f>SUMIFS(MitarbeiterFTE[NWD],MitarbeiterFTE[Jahr],MitarbeiterFTE[[#This Row],[Jahr]],MitarbeiterFTE[Name],MitarbeiterFTE[[#This Row],[Name]])</f>
        <v>0</v>
      </c>
      <c r="AF1359" s="15" t="str">
        <f>IF(MitarbeiterFTE[[#This Row],[HS]]="ja",2,IF(MitarbeiterFTE[[#This Row],[Tech]]="ja",1,IF(MitarbeiterFTE[[#This Row],[Sonst]]="ja",0,"input missing")))</f>
        <v>input missing</v>
      </c>
      <c r="AG1359" s="130"/>
      <c r="AH1359" s="117"/>
      <c r="AI1359" s="408"/>
      <c r="AJ1359" s="202"/>
      <c r="AK1359" s="412"/>
      <c r="AL1359" s="15" cm="1">
        <f t="array" ref="AL13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59" s="15" t="str">
        <f>IF(Table6[[#This Row],[FT/WE]]=2,"",Table6[[#This Row],[Name]]&amp;Table6[[#This Row],[Tag]])</f>
        <v/>
      </c>
      <c r="AN1359" s="117"/>
      <c r="AP1359" s="14" t="str">
        <f t="shared" si="44"/>
        <v/>
      </c>
      <c r="AQ1359" s="14" t="str">
        <f t="shared" si="45"/>
        <v/>
      </c>
    </row>
    <row r="1360" spans="1:43" ht="14.5">
      <c r="A1360" s="117"/>
      <c r="B1360" s="201"/>
      <c r="C1360" s="209"/>
      <c r="D1360" s="210"/>
      <c r="E1360" s="131"/>
      <c r="F1360" s="132"/>
      <c r="G1360" s="131"/>
      <c r="H1360" s="117"/>
      <c r="I1360" s="201"/>
      <c r="J1360" s="201"/>
      <c r="K1360" s="202"/>
      <c r="L1360" s="202"/>
      <c r="M1360" s="202"/>
      <c r="N1360" s="201"/>
      <c r="O1360" s="201"/>
      <c r="P1360" s="202"/>
      <c r="Q1360" s="202"/>
      <c r="R1360" s="207"/>
      <c r="S1360" s="204" t="e">
        <f>_xlfn.LET(
_xlpm.ausLJ,_xlfn.XLOOKUP(MitarbeiterFTE[[#This Row],[Name]]&amp;"|"&amp;MitarbeiterFTE[[#This Row],[Jahr]]&amp;"|"&amp;MitarbeiterFTE[[#This Row],[Monat]],#REF!,#REF!,"not found",0,1),
IF(_xlpm.ausLJ="not found","input missing",_xlpm.ausLJ))</f>
        <v>#REF!</v>
      </c>
      <c r="T1360" s="204" t="e">
        <f>_xlfn.LET(
_xlpm.ausLJ,_xlfn.XLOOKUP(MitarbeiterFTE[[#This Row],[Name]]&amp;"|"&amp;MitarbeiterFTE[[#This Row],[Jahr]]&amp;"|"&amp;MitarbeiterFTE[[#This Row],[Monat]],#REF!,#REF!,"not found",0,1),
IF(_xlpm.ausLJ="not found","input missing",_xlpm.ausLJ))</f>
        <v>#REF!</v>
      </c>
      <c r="U1360" s="205"/>
      <c r="V1360" s="40" t="str" cm="1">
        <f t="array" ref="V13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0" s="15" t="str">
        <f>_xlfn.LET(_xlpm.var,MitarbeiterFTE[[#This Row],[Name]]&amp;"|"&amp;MitarbeiterFTE[[#This Row],[Vorhaben]]&amp;"|"&amp;MitarbeiterFTE[[#This Row],[Monat]]&amp;"|"&amp;MitarbeiterFTE[[#This Row],[Jahr]], IF(_xlpm.var="|||","input missing",_xlpm.var))</f>
        <v>input missing</v>
      </c>
      <c r="AB1360" s="15" t="e">
        <f>_xlfn.LET(
_xlpm.start,DATE(MitarbeiterFTE[[#This Row],[Jahr]],MitarbeiterFTE[[#This Row],[Monat]],1),
_xlpm.end,EOMONTH(_xlpm.start,0),
NETWORKDAYS(_xlpm.start,_xlpm.end))</f>
        <v>#NUM!</v>
      </c>
      <c r="AC1360" s="318" t="e">
        <f>MitarbeiterFTE[[#This Row],[BWD]]-MitarbeiterFTE[[#This Row],[Sum Abwesend]]</f>
        <v>#NUM!</v>
      </c>
      <c r="AD1360" s="318">
        <f>SUMIFS(MitarbeiterFTE[BWD],MitarbeiterFTE[Jahr],MitarbeiterFTE[[#This Row],[Jahr]],MitarbeiterFTE[Name],MitarbeiterFTE[[#This Row],[Name]])</f>
        <v>0</v>
      </c>
      <c r="AE1360" s="318">
        <f>SUMIFS(MitarbeiterFTE[NWD],MitarbeiterFTE[Jahr],MitarbeiterFTE[[#This Row],[Jahr]],MitarbeiterFTE[Name],MitarbeiterFTE[[#This Row],[Name]])</f>
        <v>0</v>
      </c>
      <c r="AF1360" s="15" t="str">
        <f>IF(MitarbeiterFTE[[#This Row],[HS]]="ja",2,IF(MitarbeiterFTE[[#This Row],[Tech]]="ja",1,IF(MitarbeiterFTE[[#This Row],[Sonst]]="ja",0,"input missing")))</f>
        <v>input missing</v>
      </c>
      <c r="AG1360" s="130"/>
      <c r="AH1360" s="117"/>
      <c r="AI1360" s="408"/>
      <c r="AJ1360" s="202"/>
      <c r="AK1360" s="412"/>
      <c r="AL1360" s="15" cm="1">
        <f t="array" ref="AL13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0" s="15" t="str">
        <f>IF(Table6[[#This Row],[FT/WE]]=2,"",Table6[[#This Row],[Name]]&amp;Table6[[#This Row],[Tag]])</f>
        <v/>
      </c>
      <c r="AN1360" s="117"/>
      <c r="AP1360" s="14" t="str">
        <f t="shared" si="44"/>
        <v/>
      </c>
      <c r="AQ1360" s="14" t="str">
        <f t="shared" si="45"/>
        <v/>
      </c>
    </row>
    <row r="1361" spans="1:43" ht="14.5">
      <c r="A1361" s="117"/>
      <c r="B1361" s="201"/>
      <c r="C1361" s="209"/>
      <c r="D1361" s="210"/>
      <c r="E1361" s="131"/>
      <c r="F1361" s="132"/>
      <c r="G1361" s="131"/>
      <c r="H1361" s="117"/>
      <c r="I1361" s="201"/>
      <c r="J1361" s="201"/>
      <c r="K1361" s="202"/>
      <c r="L1361" s="202"/>
      <c r="M1361" s="202"/>
      <c r="N1361" s="201"/>
      <c r="O1361" s="201"/>
      <c r="P1361" s="202"/>
      <c r="Q1361" s="202"/>
      <c r="R1361" s="207"/>
      <c r="S1361" s="204" t="e">
        <f>_xlfn.LET(
_xlpm.ausLJ,_xlfn.XLOOKUP(MitarbeiterFTE[[#This Row],[Name]]&amp;"|"&amp;MitarbeiterFTE[[#This Row],[Jahr]]&amp;"|"&amp;MitarbeiterFTE[[#This Row],[Monat]],#REF!,#REF!,"not found",0,1),
IF(_xlpm.ausLJ="not found","input missing",_xlpm.ausLJ))</f>
        <v>#REF!</v>
      </c>
      <c r="T1361" s="204" t="e">
        <f>_xlfn.LET(
_xlpm.ausLJ,_xlfn.XLOOKUP(MitarbeiterFTE[[#This Row],[Name]]&amp;"|"&amp;MitarbeiterFTE[[#This Row],[Jahr]]&amp;"|"&amp;MitarbeiterFTE[[#This Row],[Monat]],#REF!,#REF!,"not found",0,1),
IF(_xlpm.ausLJ="not found","input missing",_xlpm.ausLJ))</f>
        <v>#REF!</v>
      </c>
      <c r="U1361" s="205"/>
      <c r="V1361" s="40" t="str" cm="1">
        <f t="array" ref="V13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1" s="15" t="str">
        <f>_xlfn.LET(_xlpm.var,MitarbeiterFTE[[#This Row],[Name]]&amp;"|"&amp;MitarbeiterFTE[[#This Row],[Vorhaben]]&amp;"|"&amp;MitarbeiterFTE[[#This Row],[Monat]]&amp;"|"&amp;MitarbeiterFTE[[#This Row],[Jahr]], IF(_xlpm.var="|||","input missing",_xlpm.var))</f>
        <v>input missing</v>
      </c>
      <c r="AB1361" s="15" t="e">
        <f>_xlfn.LET(
_xlpm.start,DATE(MitarbeiterFTE[[#This Row],[Jahr]],MitarbeiterFTE[[#This Row],[Monat]],1),
_xlpm.end,EOMONTH(_xlpm.start,0),
NETWORKDAYS(_xlpm.start,_xlpm.end))</f>
        <v>#NUM!</v>
      </c>
      <c r="AC1361" s="318" t="e">
        <f>MitarbeiterFTE[[#This Row],[BWD]]-MitarbeiterFTE[[#This Row],[Sum Abwesend]]</f>
        <v>#NUM!</v>
      </c>
      <c r="AD1361" s="318">
        <f>SUMIFS(MitarbeiterFTE[BWD],MitarbeiterFTE[Jahr],MitarbeiterFTE[[#This Row],[Jahr]],MitarbeiterFTE[Name],MitarbeiterFTE[[#This Row],[Name]])</f>
        <v>0</v>
      </c>
      <c r="AE1361" s="318">
        <f>SUMIFS(MitarbeiterFTE[NWD],MitarbeiterFTE[Jahr],MitarbeiterFTE[[#This Row],[Jahr]],MitarbeiterFTE[Name],MitarbeiterFTE[[#This Row],[Name]])</f>
        <v>0</v>
      </c>
      <c r="AF1361" s="15" t="str">
        <f>IF(MitarbeiterFTE[[#This Row],[HS]]="ja",2,IF(MitarbeiterFTE[[#This Row],[Tech]]="ja",1,IF(MitarbeiterFTE[[#This Row],[Sonst]]="ja",0,"input missing")))</f>
        <v>input missing</v>
      </c>
      <c r="AG1361" s="130"/>
      <c r="AH1361" s="117"/>
      <c r="AI1361" s="408"/>
      <c r="AJ1361" s="202"/>
      <c r="AK1361" s="412"/>
      <c r="AL1361" s="15" cm="1">
        <f t="array" ref="AL13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1" s="15" t="str">
        <f>IF(Table6[[#This Row],[FT/WE]]=2,"",Table6[[#This Row],[Name]]&amp;Table6[[#This Row],[Tag]])</f>
        <v/>
      </c>
      <c r="AN1361" s="117"/>
      <c r="AP1361" s="14" t="str">
        <f t="shared" si="44"/>
        <v/>
      </c>
      <c r="AQ1361" s="14" t="str">
        <f t="shared" si="45"/>
        <v/>
      </c>
    </row>
    <row r="1362" spans="1:43" ht="14.5">
      <c r="A1362" s="117"/>
      <c r="B1362" s="201"/>
      <c r="C1362" s="209"/>
      <c r="D1362" s="210"/>
      <c r="E1362" s="131"/>
      <c r="F1362" s="132"/>
      <c r="G1362" s="131"/>
      <c r="H1362" s="117"/>
      <c r="I1362" s="201"/>
      <c r="J1362" s="201"/>
      <c r="K1362" s="202"/>
      <c r="L1362" s="202"/>
      <c r="M1362" s="202"/>
      <c r="N1362" s="201"/>
      <c r="O1362" s="201"/>
      <c r="P1362" s="202"/>
      <c r="Q1362" s="202"/>
      <c r="R1362" s="207"/>
      <c r="S1362" s="204" t="e">
        <f>_xlfn.LET(
_xlpm.ausLJ,_xlfn.XLOOKUP(MitarbeiterFTE[[#This Row],[Name]]&amp;"|"&amp;MitarbeiterFTE[[#This Row],[Jahr]]&amp;"|"&amp;MitarbeiterFTE[[#This Row],[Monat]],#REF!,#REF!,"not found",0,1),
IF(_xlpm.ausLJ="not found","input missing",_xlpm.ausLJ))</f>
        <v>#REF!</v>
      </c>
      <c r="T1362" s="204" t="e">
        <f>_xlfn.LET(
_xlpm.ausLJ,_xlfn.XLOOKUP(MitarbeiterFTE[[#This Row],[Name]]&amp;"|"&amp;MitarbeiterFTE[[#This Row],[Jahr]]&amp;"|"&amp;MitarbeiterFTE[[#This Row],[Monat]],#REF!,#REF!,"not found",0,1),
IF(_xlpm.ausLJ="not found","input missing",_xlpm.ausLJ))</f>
        <v>#REF!</v>
      </c>
      <c r="U1362" s="205"/>
      <c r="V1362" s="40" t="str" cm="1">
        <f t="array" ref="V13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2" s="15" t="str">
        <f>_xlfn.LET(_xlpm.var,MitarbeiterFTE[[#This Row],[Name]]&amp;"|"&amp;MitarbeiterFTE[[#This Row],[Vorhaben]]&amp;"|"&amp;MitarbeiterFTE[[#This Row],[Monat]]&amp;"|"&amp;MitarbeiterFTE[[#This Row],[Jahr]], IF(_xlpm.var="|||","input missing",_xlpm.var))</f>
        <v>input missing</v>
      </c>
      <c r="AB1362" s="15" t="e">
        <f>_xlfn.LET(
_xlpm.start,DATE(MitarbeiterFTE[[#This Row],[Jahr]],MitarbeiterFTE[[#This Row],[Monat]],1),
_xlpm.end,EOMONTH(_xlpm.start,0),
NETWORKDAYS(_xlpm.start,_xlpm.end))</f>
        <v>#NUM!</v>
      </c>
      <c r="AC1362" s="318" t="e">
        <f>MitarbeiterFTE[[#This Row],[BWD]]-MitarbeiterFTE[[#This Row],[Sum Abwesend]]</f>
        <v>#NUM!</v>
      </c>
      <c r="AD1362" s="318">
        <f>SUMIFS(MitarbeiterFTE[BWD],MitarbeiterFTE[Jahr],MitarbeiterFTE[[#This Row],[Jahr]],MitarbeiterFTE[Name],MitarbeiterFTE[[#This Row],[Name]])</f>
        <v>0</v>
      </c>
      <c r="AE1362" s="318">
        <f>SUMIFS(MitarbeiterFTE[NWD],MitarbeiterFTE[Jahr],MitarbeiterFTE[[#This Row],[Jahr]],MitarbeiterFTE[Name],MitarbeiterFTE[[#This Row],[Name]])</f>
        <v>0</v>
      </c>
      <c r="AF1362" s="15" t="str">
        <f>IF(MitarbeiterFTE[[#This Row],[HS]]="ja",2,IF(MitarbeiterFTE[[#This Row],[Tech]]="ja",1,IF(MitarbeiterFTE[[#This Row],[Sonst]]="ja",0,"input missing")))</f>
        <v>input missing</v>
      </c>
      <c r="AG1362" s="130"/>
      <c r="AH1362" s="117"/>
      <c r="AI1362" s="408"/>
      <c r="AJ1362" s="202"/>
      <c r="AK1362" s="412"/>
      <c r="AL1362" s="15" cm="1">
        <f t="array" ref="AL13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2" s="15" t="str">
        <f>IF(Table6[[#This Row],[FT/WE]]=2,"",Table6[[#This Row],[Name]]&amp;Table6[[#This Row],[Tag]])</f>
        <v/>
      </c>
      <c r="AN1362" s="117"/>
      <c r="AP1362" s="14" t="str">
        <f t="shared" si="44"/>
        <v/>
      </c>
      <c r="AQ1362" s="14" t="str">
        <f t="shared" si="45"/>
        <v/>
      </c>
    </row>
    <row r="1363" spans="1:43" ht="14.5">
      <c r="A1363" s="117"/>
      <c r="B1363" s="201"/>
      <c r="C1363" s="209"/>
      <c r="D1363" s="210"/>
      <c r="E1363" s="131"/>
      <c r="F1363" s="132"/>
      <c r="G1363" s="131"/>
      <c r="H1363" s="117"/>
      <c r="I1363" s="201"/>
      <c r="J1363" s="201"/>
      <c r="K1363" s="202"/>
      <c r="L1363" s="202"/>
      <c r="M1363" s="202"/>
      <c r="N1363" s="201"/>
      <c r="O1363" s="201"/>
      <c r="P1363" s="202"/>
      <c r="Q1363" s="202"/>
      <c r="R1363" s="207"/>
      <c r="S1363" s="204" t="e">
        <f>_xlfn.LET(
_xlpm.ausLJ,_xlfn.XLOOKUP(MitarbeiterFTE[[#This Row],[Name]]&amp;"|"&amp;MitarbeiterFTE[[#This Row],[Jahr]]&amp;"|"&amp;MitarbeiterFTE[[#This Row],[Monat]],#REF!,#REF!,"not found",0,1),
IF(_xlpm.ausLJ="not found","input missing",_xlpm.ausLJ))</f>
        <v>#REF!</v>
      </c>
      <c r="T1363" s="204" t="e">
        <f>_xlfn.LET(
_xlpm.ausLJ,_xlfn.XLOOKUP(MitarbeiterFTE[[#This Row],[Name]]&amp;"|"&amp;MitarbeiterFTE[[#This Row],[Jahr]]&amp;"|"&amp;MitarbeiterFTE[[#This Row],[Monat]],#REF!,#REF!,"not found",0,1),
IF(_xlpm.ausLJ="not found","input missing",_xlpm.ausLJ))</f>
        <v>#REF!</v>
      </c>
      <c r="U1363" s="205"/>
      <c r="V1363" s="40" t="str" cm="1">
        <f t="array" ref="V13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3" s="15" t="str">
        <f>_xlfn.LET(_xlpm.var,MitarbeiterFTE[[#This Row],[Name]]&amp;"|"&amp;MitarbeiterFTE[[#This Row],[Vorhaben]]&amp;"|"&amp;MitarbeiterFTE[[#This Row],[Monat]]&amp;"|"&amp;MitarbeiterFTE[[#This Row],[Jahr]], IF(_xlpm.var="|||","input missing",_xlpm.var))</f>
        <v>input missing</v>
      </c>
      <c r="AB1363" s="15" t="e">
        <f>_xlfn.LET(
_xlpm.start,DATE(MitarbeiterFTE[[#This Row],[Jahr]],MitarbeiterFTE[[#This Row],[Monat]],1),
_xlpm.end,EOMONTH(_xlpm.start,0),
NETWORKDAYS(_xlpm.start,_xlpm.end))</f>
        <v>#NUM!</v>
      </c>
      <c r="AC1363" s="318" t="e">
        <f>MitarbeiterFTE[[#This Row],[BWD]]-MitarbeiterFTE[[#This Row],[Sum Abwesend]]</f>
        <v>#NUM!</v>
      </c>
      <c r="AD1363" s="318">
        <f>SUMIFS(MitarbeiterFTE[BWD],MitarbeiterFTE[Jahr],MitarbeiterFTE[[#This Row],[Jahr]],MitarbeiterFTE[Name],MitarbeiterFTE[[#This Row],[Name]])</f>
        <v>0</v>
      </c>
      <c r="AE1363" s="318">
        <f>SUMIFS(MitarbeiterFTE[NWD],MitarbeiterFTE[Jahr],MitarbeiterFTE[[#This Row],[Jahr]],MitarbeiterFTE[Name],MitarbeiterFTE[[#This Row],[Name]])</f>
        <v>0</v>
      </c>
      <c r="AF1363" s="15" t="str">
        <f>IF(MitarbeiterFTE[[#This Row],[HS]]="ja",2,IF(MitarbeiterFTE[[#This Row],[Tech]]="ja",1,IF(MitarbeiterFTE[[#This Row],[Sonst]]="ja",0,"input missing")))</f>
        <v>input missing</v>
      </c>
      <c r="AG1363" s="130"/>
      <c r="AH1363" s="117"/>
      <c r="AI1363" s="408"/>
      <c r="AJ1363" s="202"/>
      <c r="AK1363" s="412"/>
      <c r="AL1363" s="15" cm="1">
        <f t="array" ref="AL13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3" s="15" t="str">
        <f>IF(Table6[[#This Row],[FT/WE]]=2,"",Table6[[#This Row],[Name]]&amp;Table6[[#This Row],[Tag]])</f>
        <v/>
      </c>
      <c r="AN1363" s="117"/>
      <c r="AP1363" s="14" t="str">
        <f t="shared" si="44"/>
        <v/>
      </c>
      <c r="AQ1363" s="14" t="str">
        <f t="shared" si="45"/>
        <v/>
      </c>
    </row>
    <row r="1364" spans="1:43" ht="14.5">
      <c r="A1364" s="117"/>
      <c r="B1364" s="201"/>
      <c r="C1364" s="209"/>
      <c r="D1364" s="210"/>
      <c r="E1364" s="131"/>
      <c r="F1364" s="132"/>
      <c r="G1364" s="131"/>
      <c r="H1364" s="117"/>
      <c r="I1364" s="201"/>
      <c r="J1364" s="201"/>
      <c r="K1364" s="202"/>
      <c r="L1364" s="202"/>
      <c r="M1364" s="202"/>
      <c r="N1364" s="201"/>
      <c r="O1364" s="201"/>
      <c r="P1364" s="202"/>
      <c r="Q1364" s="202"/>
      <c r="R1364" s="207"/>
      <c r="S1364" s="204" t="e">
        <f>_xlfn.LET(
_xlpm.ausLJ,_xlfn.XLOOKUP(MitarbeiterFTE[[#This Row],[Name]]&amp;"|"&amp;MitarbeiterFTE[[#This Row],[Jahr]]&amp;"|"&amp;MitarbeiterFTE[[#This Row],[Monat]],#REF!,#REF!,"not found",0,1),
IF(_xlpm.ausLJ="not found","input missing",_xlpm.ausLJ))</f>
        <v>#REF!</v>
      </c>
      <c r="T1364" s="204" t="e">
        <f>_xlfn.LET(
_xlpm.ausLJ,_xlfn.XLOOKUP(MitarbeiterFTE[[#This Row],[Name]]&amp;"|"&amp;MitarbeiterFTE[[#This Row],[Jahr]]&amp;"|"&amp;MitarbeiterFTE[[#This Row],[Monat]],#REF!,#REF!,"not found",0,1),
IF(_xlpm.ausLJ="not found","input missing",_xlpm.ausLJ))</f>
        <v>#REF!</v>
      </c>
      <c r="U1364" s="205"/>
      <c r="V1364" s="40" t="str" cm="1">
        <f t="array" ref="V13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4" s="15" t="str">
        <f>_xlfn.LET(_xlpm.var,MitarbeiterFTE[[#This Row],[Name]]&amp;"|"&amp;MitarbeiterFTE[[#This Row],[Vorhaben]]&amp;"|"&amp;MitarbeiterFTE[[#This Row],[Monat]]&amp;"|"&amp;MitarbeiterFTE[[#This Row],[Jahr]], IF(_xlpm.var="|||","input missing",_xlpm.var))</f>
        <v>input missing</v>
      </c>
      <c r="AB1364" s="15" t="e">
        <f>_xlfn.LET(
_xlpm.start,DATE(MitarbeiterFTE[[#This Row],[Jahr]],MitarbeiterFTE[[#This Row],[Monat]],1),
_xlpm.end,EOMONTH(_xlpm.start,0),
NETWORKDAYS(_xlpm.start,_xlpm.end))</f>
        <v>#NUM!</v>
      </c>
      <c r="AC1364" s="318" t="e">
        <f>MitarbeiterFTE[[#This Row],[BWD]]-MitarbeiterFTE[[#This Row],[Sum Abwesend]]</f>
        <v>#NUM!</v>
      </c>
      <c r="AD1364" s="318">
        <f>SUMIFS(MitarbeiterFTE[BWD],MitarbeiterFTE[Jahr],MitarbeiterFTE[[#This Row],[Jahr]],MitarbeiterFTE[Name],MitarbeiterFTE[[#This Row],[Name]])</f>
        <v>0</v>
      </c>
      <c r="AE1364" s="318">
        <f>SUMIFS(MitarbeiterFTE[NWD],MitarbeiterFTE[Jahr],MitarbeiterFTE[[#This Row],[Jahr]],MitarbeiterFTE[Name],MitarbeiterFTE[[#This Row],[Name]])</f>
        <v>0</v>
      </c>
      <c r="AF1364" s="15" t="str">
        <f>IF(MitarbeiterFTE[[#This Row],[HS]]="ja",2,IF(MitarbeiterFTE[[#This Row],[Tech]]="ja",1,IF(MitarbeiterFTE[[#This Row],[Sonst]]="ja",0,"input missing")))</f>
        <v>input missing</v>
      </c>
      <c r="AG1364" s="130"/>
      <c r="AH1364" s="117"/>
      <c r="AI1364" s="408"/>
      <c r="AJ1364" s="202"/>
      <c r="AK1364" s="412"/>
      <c r="AL1364" s="15" cm="1">
        <f t="array" ref="AL13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4" s="15" t="str">
        <f>IF(Table6[[#This Row],[FT/WE]]=2,"",Table6[[#This Row],[Name]]&amp;Table6[[#This Row],[Tag]])</f>
        <v/>
      </c>
      <c r="AN1364" s="117"/>
      <c r="AP1364" s="14" t="str">
        <f t="shared" si="44"/>
        <v/>
      </c>
      <c r="AQ1364" s="14" t="str">
        <f t="shared" si="45"/>
        <v/>
      </c>
    </row>
    <row r="1365" spans="1:43" ht="14.5">
      <c r="A1365" s="117"/>
      <c r="B1365" s="201"/>
      <c r="C1365" s="209"/>
      <c r="D1365" s="210"/>
      <c r="E1365" s="131"/>
      <c r="F1365" s="132"/>
      <c r="G1365" s="131"/>
      <c r="H1365" s="117"/>
      <c r="I1365" s="201"/>
      <c r="J1365" s="201"/>
      <c r="K1365" s="202"/>
      <c r="L1365" s="202"/>
      <c r="M1365" s="202"/>
      <c r="N1365" s="201"/>
      <c r="O1365" s="201"/>
      <c r="P1365" s="202"/>
      <c r="Q1365" s="202"/>
      <c r="R1365" s="207"/>
      <c r="S1365" s="204" t="e">
        <f>_xlfn.LET(
_xlpm.ausLJ,_xlfn.XLOOKUP(MitarbeiterFTE[[#This Row],[Name]]&amp;"|"&amp;MitarbeiterFTE[[#This Row],[Jahr]]&amp;"|"&amp;MitarbeiterFTE[[#This Row],[Monat]],#REF!,#REF!,"not found",0,1),
IF(_xlpm.ausLJ="not found","input missing",_xlpm.ausLJ))</f>
        <v>#REF!</v>
      </c>
      <c r="T1365" s="204" t="e">
        <f>_xlfn.LET(
_xlpm.ausLJ,_xlfn.XLOOKUP(MitarbeiterFTE[[#This Row],[Name]]&amp;"|"&amp;MitarbeiterFTE[[#This Row],[Jahr]]&amp;"|"&amp;MitarbeiterFTE[[#This Row],[Monat]],#REF!,#REF!,"not found",0,1),
IF(_xlpm.ausLJ="not found","input missing",_xlpm.ausLJ))</f>
        <v>#REF!</v>
      </c>
      <c r="U1365" s="205"/>
      <c r="V1365" s="40" t="str" cm="1">
        <f t="array" ref="V13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5" s="15" t="str">
        <f>_xlfn.LET(_xlpm.var,MitarbeiterFTE[[#This Row],[Name]]&amp;"|"&amp;MitarbeiterFTE[[#This Row],[Vorhaben]]&amp;"|"&amp;MitarbeiterFTE[[#This Row],[Monat]]&amp;"|"&amp;MitarbeiterFTE[[#This Row],[Jahr]], IF(_xlpm.var="|||","input missing",_xlpm.var))</f>
        <v>input missing</v>
      </c>
      <c r="AB1365" s="15" t="e">
        <f>_xlfn.LET(
_xlpm.start,DATE(MitarbeiterFTE[[#This Row],[Jahr]],MitarbeiterFTE[[#This Row],[Monat]],1),
_xlpm.end,EOMONTH(_xlpm.start,0),
NETWORKDAYS(_xlpm.start,_xlpm.end))</f>
        <v>#NUM!</v>
      </c>
      <c r="AC1365" s="318" t="e">
        <f>MitarbeiterFTE[[#This Row],[BWD]]-MitarbeiterFTE[[#This Row],[Sum Abwesend]]</f>
        <v>#NUM!</v>
      </c>
      <c r="AD1365" s="318">
        <f>SUMIFS(MitarbeiterFTE[BWD],MitarbeiterFTE[Jahr],MitarbeiterFTE[[#This Row],[Jahr]],MitarbeiterFTE[Name],MitarbeiterFTE[[#This Row],[Name]])</f>
        <v>0</v>
      </c>
      <c r="AE1365" s="318">
        <f>SUMIFS(MitarbeiterFTE[NWD],MitarbeiterFTE[Jahr],MitarbeiterFTE[[#This Row],[Jahr]],MitarbeiterFTE[Name],MitarbeiterFTE[[#This Row],[Name]])</f>
        <v>0</v>
      </c>
      <c r="AF1365" s="15" t="str">
        <f>IF(MitarbeiterFTE[[#This Row],[HS]]="ja",2,IF(MitarbeiterFTE[[#This Row],[Tech]]="ja",1,IF(MitarbeiterFTE[[#This Row],[Sonst]]="ja",0,"input missing")))</f>
        <v>input missing</v>
      </c>
      <c r="AG1365" s="130"/>
      <c r="AH1365" s="117"/>
      <c r="AI1365" s="408"/>
      <c r="AJ1365" s="202"/>
      <c r="AK1365" s="412"/>
      <c r="AL1365" s="15" cm="1">
        <f t="array" ref="AL13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5" s="15" t="str">
        <f>IF(Table6[[#This Row],[FT/WE]]=2,"",Table6[[#This Row],[Name]]&amp;Table6[[#This Row],[Tag]])</f>
        <v/>
      </c>
      <c r="AN1365" s="117"/>
      <c r="AP1365" s="14" t="str">
        <f t="shared" si="44"/>
        <v/>
      </c>
      <c r="AQ1365" s="14" t="str">
        <f t="shared" si="45"/>
        <v/>
      </c>
    </row>
    <row r="1366" spans="1:43" ht="14.5">
      <c r="A1366" s="117"/>
      <c r="B1366" s="201"/>
      <c r="C1366" s="209"/>
      <c r="D1366" s="210"/>
      <c r="E1366" s="131"/>
      <c r="F1366" s="132"/>
      <c r="G1366" s="131"/>
      <c r="H1366" s="117"/>
      <c r="I1366" s="201"/>
      <c r="J1366" s="201"/>
      <c r="K1366" s="202"/>
      <c r="L1366" s="202"/>
      <c r="M1366" s="202"/>
      <c r="N1366" s="201"/>
      <c r="O1366" s="201"/>
      <c r="P1366" s="202"/>
      <c r="Q1366" s="202"/>
      <c r="R1366" s="207"/>
      <c r="S1366" s="204" t="e">
        <f>_xlfn.LET(
_xlpm.ausLJ,_xlfn.XLOOKUP(MitarbeiterFTE[[#This Row],[Name]]&amp;"|"&amp;MitarbeiterFTE[[#This Row],[Jahr]]&amp;"|"&amp;MitarbeiterFTE[[#This Row],[Monat]],#REF!,#REF!,"not found",0,1),
IF(_xlpm.ausLJ="not found","input missing",_xlpm.ausLJ))</f>
        <v>#REF!</v>
      </c>
      <c r="T1366" s="204" t="e">
        <f>_xlfn.LET(
_xlpm.ausLJ,_xlfn.XLOOKUP(MitarbeiterFTE[[#This Row],[Name]]&amp;"|"&amp;MitarbeiterFTE[[#This Row],[Jahr]]&amp;"|"&amp;MitarbeiterFTE[[#This Row],[Monat]],#REF!,#REF!,"not found",0,1),
IF(_xlpm.ausLJ="not found","input missing",_xlpm.ausLJ))</f>
        <v>#REF!</v>
      </c>
      <c r="U1366" s="205"/>
      <c r="V1366" s="40" t="str" cm="1">
        <f t="array" ref="V13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6" s="15" t="str">
        <f>_xlfn.LET(_xlpm.var,MitarbeiterFTE[[#This Row],[Name]]&amp;"|"&amp;MitarbeiterFTE[[#This Row],[Vorhaben]]&amp;"|"&amp;MitarbeiterFTE[[#This Row],[Monat]]&amp;"|"&amp;MitarbeiterFTE[[#This Row],[Jahr]], IF(_xlpm.var="|||","input missing",_xlpm.var))</f>
        <v>input missing</v>
      </c>
      <c r="AB1366" s="15" t="e">
        <f>_xlfn.LET(
_xlpm.start,DATE(MitarbeiterFTE[[#This Row],[Jahr]],MitarbeiterFTE[[#This Row],[Monat]],1),
_xlpm.end,EOMONTH(_xlpm.start,0),
NETWORKDAYS(_xlpm.start,_xlpm.end))</f>
        <v>#NUM!</v>
      </c>
      <c r="AC1366" s="318" t="e">
        <f>MitarbeiterFTE[[#This Row],[BWD]]-MitarbeiterFTE[[#This Row],[Sum Abwesend]]</f>
        <v>#NUM!</v>
      </c>
      <c r="AD1366" s="318">
        <f>SUMIFS(MitarbeiterFTE[BWD],MitarbeiterFTE[Jahr],MitarbeiterFTE[[#This Row],[Jahr]],MitarbeiterFTE[Name],MitarbeiterFTE[[#This Row],[Name]])</f>
        <v>0</v>
      </c>
      <c r="AE1366" s="318">
        <f>SUMIFS(MitarbeiterFTE[NWD],MitarbeiterFTE[Jahr],MitarbeiterFTE[[#This Row],[Jahr]],MitarbeiterFTE[Name],MitarbeiterFTE[[#This Row],[Name]])</f>
        <v>0</v>
      </c>
      <c r="AF1366" s="15" t="str">
        <f>IF(MitarbeiterFTE[[#This Row],[HS]]="ja",2,IF(MitarbeiterFTE[[#This Row],[Tech]]="ja",1,IF(MitarbeiterFTE[[#This Row],[Sonst]]="ja",0,"input missing")))</f>
        <v>input missing</v>
      </c>
      <c r="AG1366" s="130"/>
      <c r="AH1366" s="117"/>
      <c r="AI1366" s="408"/>
      <c r="AJ1366" s="202"/>
      <c r="AK1366" s="412"/>
      <c r="AL1366" s="15" cm="1">
        <f t="array" ref="AL13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6" s="15" t="str">
        <f>IF(Table6[[#This Row],[FT/WE]]=2,"",Table6[[#This Row],[Name]]&amp;Table6[[#This Row],[Tag]])</f>
        <v/>
      </c>
      <c r="AN1366" s="117"/>
      <c r="AP1366" s="14" t="str">
        <f t="shared" si="44"/>
        <v/>
      </c>
      <c r="AQ1366" s="14" t="str">
        <f t="shared" si="45"/>
        <v/>
      </c>
    </row>
    <row r="1367" spans="1:43" ht="14.5">
      <c r="A1367" s="117"/>
      <c r="B1367" s="201"/>
      <c r="C1367" s="209"/>
      <c r="D1367" s="210"/>
      <c r="E1367" s="131"/>
      <c r="F1367" s="132"/>
      <c r="G1367" s="131"/>
      <c r="H1367" s="117"/>
      <c r="I1367" s="201"/>
      <c r="J1367" s="201"/>
      <c r="K1367" s="202"/>
      <c r="L1367" s="202"/>
      <c r="M1367" s="202"/>
      <c r="N1367" s="201"/>
      <c r="O1367" s="201"/>
      <c r="P1367" s="202"/>
      <c r="Q1367" s="202"/>
      <c r="R1367" s="207"/>
      <c r="S1367" s="204" t="e">
        <f>_xlfn.LET(
_xlpm.ausLJ,_xlfn.XLOOKUP(MitarbeiterFTE[[#This Row],[Name]]&amp;"|"&amp;MitarbeiterFTE[[#This Row],[Jahr]]&amp;"|"&amp;MitarbeiterFTE[[#This Row],[Monat]],#REF!,#REF!,"not found",0,1),
IF(_xlpm.ausLJ="not found","input missing",_xlpm.ausLJ))</f>
        <v>#REF!</v>
      </c>
      <c r="T1367" s="204" t="e">
        <f>_xlfn.LET(
_xlpm.ausLJ,_xlfn.XLOOKUP(MitarbeiterFTE[[#This Row],[Name]]&amp;"|"&amp;MitarbeiterFTE[[#This Row],[Jahr]]&amp;"|"&amp;MitarbeiterFTE[[#This Row],[Monat]],#REF!,#REF!,"not found",0,1),
IF(_xlpm.ausLJ="not found","input missing",_xlpm.ausLJ))</f>
        <v>#REF!</v>
      </c>
      <c r="U1367" s="205"/>
      <c r="V1367" s="40" t="str" cm="1">
        <f t="array" ref="V13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7" s="15" t="str">
        <f>_xlfn.LET(_xlpm.var,MitarbeiterFTE[[#This Row],[Name]]&amp;"|"&amp;MitarbeiterFTE[[#This Row],[Vorhaben]]&amp;"|"&amp;MitarbeiterFTE[[#This Row],[Monat]]&amp;"|"&amp;MitarbeiterFTE[[#This Row],[Jahr]], IF(_xlpm.var="|||","input missing",_xlpm.var))</f>
        <v>input missing</v>
      </c>
      <c r="AB1367" s="15" t="e">
        <f>_xlfn.LET(
_xlpm.start,DATE(MitarbeiterFTE[[#This Row],[Jahr]],MitarbeiterFTE[[#This Row],[Monat]],1),
_xlpm.end,EOMONTH(_xlpm.start,0),
NETWORKDAYS(_xlpm.start,_xlpm.end))</f>
        <v>#NUM!</v>
      </c>
      <c r="AC1367" s="318" t="e">
        <f>MitarbeiterFTE[[#This Row],[BWD]]-MitarbeiterFTE[[#This Row],[Sum Abwesend]]</f>
        <v>#NUM!</v>
      </c>
      <c r="AD1367" s="318">
        <f>SUMIFS(MitarbeiterFTE[BWD],MitarbeiterFTE[Jahr],MitarbeiterFTE[[#This Row],[Jahr]],MitarbeiterFTE[Name],MitarbeiterFTE[[#This Row],[Name]])</f>
        <v>0</v>
      </c>
      <c r="AE1367" s="318">
        <f>SUMIFS(MitarbeiterFTE[NWD],MitarbeiterFTE[Jahr],MitarbeiterFTE[[#This Row],[Jahr]],MitarbeiterFTE[Name],MitarbeiterFTE[[#This Row],[Name]])</f>
        <v>0</v>
      </c>
      <c r="AF1367" s="15" t="str">
        <f>IF(MitarbeiterFTE[[#This Row],[HS]]="ja",2,IF(MitarbeiterFTE[[#This Row],[Tech]]="ja",1,IF(MitarbeiterFTE[[#This Row],[Sonst]]="ja",0,"input missing")))</f>
        <v>input missing</v>
      </c>
      <c r="AG1367" s="130"/>
      <c r="AH1367" s="117"/>
      <c r="AI1367" s="408"/>
      <c r="AJ1367" s="202"/>
      <c r="AK1367" s="412"/>
      <c r="AL1367" s="15" cm="1">
        <f t="array" ref="AL13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7" s="15" t="str">
        <f>IF(Table6[[#This Row],[FT/WE]]=2,"",Table6[[#This Row],[Name]]&amp;Table6[[#This Row],[Tag]])</f>
        <v/>
      </c>
      <c r="AN1367" s="117"/>
      <c r="AP1367" s="14" t="str">
        <f t="shared" si="44"/>
        <v/>
      </c>
      <c r="AQ1367" s="14" t="str">
        <f t="shared" si="45"/>
        <v/>
      </c>
    </row>
    <row r="1368" spans="1:43" ht="14.5">
      <c r="A1368" s="117"/>
      <c r="B1368" s="201"/>
      <c r="C1368" s="209"/>
      <c r="D1368" s="210"/>
      <c r="E1368" s="131"/>
      <c r="F1368" s="132"/>
      <c r="G1368" s="131"/>
      <c r="H1368" s="117"/>
      <c r="I1368" s="201"/>
      <c r="J1368" s="201"/>
      <c r="K1368" s="202"/>
      <c r="L1368" s="202"/>
      <c r="M1368" s="202"/>
      <c r="N1368" s="201"/>
      <c r="O1368" s="201"/>
      <c r="P1368" s="202"/>
      <c r="Q1368" s="202"/>
      <c r="R1368" s="207"/>
      <c r="S1368" s="204" t="e">
        <f>_xlfn.LET(
_xlpm.ausLJ,_xlfn.XLOOKUP(MitarbeiterFTE[[#This Row],[Name]]&amp;"|"&amp;MitarbeiterFTE[[#This Row],[Jahr]]&amp;"|"&amp;MitarbeiterFTE[[#This Row],[Monat]],#REF!,#REF!,"not found",0,1),
IF(_xlpm.ausLJ="not found","input missing",_xlpm.ausLJ))</f>
        <v>#REF!</v>
      </c>
      <c r="T1368" s="204" t="e">
        <f>_xlfn.LET(
_xlpm.ausLJ,_xlfn.XLOOKUP(MitarbeiterFTE[[#This Row],[Name]]&amp;"|"&amp;MitarbeiterFTE[[#This Row],[Jahr]]&amp;"|"&amp;MitarbeiterFTE[[#This Row],[Monat]],#REF!,#REF!,"not found",0,1),
IF(_xlpm.ausLJ="not found","input missing",_xlpm.ausLJ))</f>
        <v>#REF!</v>
      </c>
      <c r="U1368" s="205"/>
      <c r="V1368" s="40" t="str" cm="1">
        <f t="array" ref="V13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8" s="15" t="str">
        <f>_xlfn.LET(_xlpm.var,MitarbeiterFTE[[#This Row],[Name]]&amp;"|"&amp;MitarbeiterFTE[[#This Row],[Vorhaben]]&amp;"|"&amp;MitarbeiterFTE[[#This Row],[Monat]]&amp;"|"&amp;MitarbeiterFTE[[#This Row],[Jahr]], IF(_xlpm.var="|||","input missing",_xlpm.var))</f>
        <v>input missing</v>
      </c>
      <c r="AB1368" s="15" t="e">
        <f>_xlfn.LET(
_xlpm.start,DATE(MitarbeiterFTE[[#This Row],[Jahr]],MitarbeiterFTE[[#This Row],[Monat]],1),
_xlpm.end,EOMONTH(_xlpm.start,0),
NETWORKDAYS(_xlpm.start,_xlpm.end))</f>
        <v>#NUM!</v>
      </c>
      <c r="AC1368" s="318" t="e">
        <f>MitarbeiterFTE[[#This Row],[BWD]]-MitarbeiterFTE[[#This Row],[Sum Abwesend]]</f>
        <v>#NUM!</v>
      </c>
      <c r="AD1368" s="318">
        <f>SUMIFS(MitarbeiterFTE[BWD],MitarbeiterFTE[Jahr],MitarbeiterFTE[[#This Row],[Jahr]],MitarbeiterFTE[Name],MitarbeiterFTE[[#This Row],[Name]])</f>
        <v>0</v>
      </c>
      <c r="AE1368" s="318">
        <f>SUMIFS(MitarbeiterFTE[NWD],MitarbeiterFTE[Jahr],MitarbeiterFTE[[#This Row],[Jahr]],MitarbeiterFTE[Name],MitarbeiterFTE[[#This Row],[Name]])</f>
        <v>0</v>
      </c>
      <c r="AF1368" s="15" t="str">
        <f>IF(MitarbeiterFTE[[#This Row],[HS]]="ja",2,IF(MitarbeiterFTE[[#This Row],[Tech]]="ja",1,IF(MitarbeiterFTE[[#This Row],[Sonst]]="ja",0,"input missing")))</f>
        <v>input missing</v>
      </c>
      <c r="AG1368" s="130"/>
      <c r="AH1368" s="117"/>
      <c r="AI1368" s="408"/>
      <c r="AJ1368" s="202"/>
      <c r="AK1368" s="412"/>
      <c r="AL1368" s="15" cm="1">
        <f t="array" ref="AL13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8" s="15" t="str">
        <f>IF(Table6[[#This Row],[FT/WE]]=2,"",Table6[[#This Row],[Name]]&amp;Table6[[#This Row],[Tag]])</f>
        <v/>
      </c>
      <c r="AN1368" s="117"/>
      <c r="AP1368" s="14" t="str">
        <f t="shared" si="44"/>
        <v/>
      </c>
      <c r="AQ1368" s="14" t="str">
        <f t="shared" si="45"/>
        <v/>
      </c>
    </row>
    <row r="1369" spans="1:43" ht="14.5">
      <c r="A1369" s="117"/>
      <c r="B1369" s="201"/>
      <c r="C1369" s="209"/>
      <c r="D1369" s="210"/>
      <c r="E1369" s="131"/>
      <c r="F1369" s="132"/>
      <c r="G1369" s="131"/>
      <c r="H1369" s="117"/>
      <c r="I1369" s="201"/>
      <c r="J1369" s="201"/>
      <c r="K1369" s="202"/>
      <c r="L1369" s="202"/>
      <c r="M1369" s="202"/>
      <c r="N1369" s="201"/>
      <c r="O1369" s="201"/>
      <c r="P1369" s="202"/>
      <c r="Q1369" s="202"/>
      <c r="R1369" s="207"/>
      <c r="S1369" s="204" t="e">
        <f>_xlfn.LET(
_xlpm.ausLJ,_xlfn.XLOOKUP(MitarbeiterFTE[[#This Row],[Name]]&amp;"|"&amp;MitarbeiterFTE[[#This Row],[Jahr]]&amp;"|"&amp;MitarbeiterFTE[[#This Row],[Monat]],#REF!,#REF!,"not found",0,1),
IF(_xlpm.ausLJ="not found","input missing",_xlpm.ausLJ))</f>
        <v>#REF!</v>
      </c>
      <c r="T1369" s="204" t="e">
        <f>_xlfn.LET(
_xlpm.ausLJ,_xlfn.XLOOKUP(MitarbeiterFTE[[#This Row],[Name]]&amp;"|"&amp;MitarbeiterFTE[[#This Row],[Jahr]]&amp;"|"&amp;MitarbeiterFTE[[#This Row],[Monat]],#REF!,#REF!,"not found",0,1),
IF(_xlpm.ausLJ="not found","input missing",_xlpm.ausLJ))</f>
        <v>#REF!</v>
      </c>
      <c r="U1369" s="205"/>
      <c r="V1369" s="40" t="str" cm="1">
        <f t="array" ref="V13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69" s="15" t="str">
        <f>_xlfn.LET(_xlpm.var,MitarbeiterFTE[[#This Row],[Name]]&amp;"|"&amp;MitarbeiterFTE[[#This Row],[Vorhaben]]&amp;"|"&amp;MitarbeiterFTE[[#This Row],[Monat]]&amp;"|"&amp;MitarbeiterFTE[[#This Row],[Jahr]], IF(_xlpm.var="|||","input missing",_xlpm.var))</f>
        <v>input missing</v>
      </c>
      <c r="AB1369" s="15" t="e">
        <f>_xlfn.LET(
_xlpm.start,DATE(MitarbeiterFTE[[#This Row],[Jahr]],MitarbeiterFTE[[#This Row],[Monat]],1),
_xlpm.end,EOMONTH(_xlpm.start,0),
NETWORKDAYS(_xlpm.start,_xlpm.end))</f>
        <v>#NUM!</v>
      </c>
      <c r="AC1369" s="318" t="e">
        <f>MitarbeiterFTE[[#This Row],[BWD]]-MitarbeiterFTE[[#This Row],[Sum Abwesend]]</f>
        <v>#NUM!</v>
      </c>
      <c r="AD1369" s="318">
        <f>SUMIFS(MitarbeiterFTE[BWD],MitarbeiterFTE[Jahr],MitarbeiterFTE[[#This Row],[Jahr]],MitarbeiterFTE[Name],MitarbeiterFTE[[#This Row],[Name]])</f>
        <v>0</v>
      </c>
      <c r="AE1369" s="318">
        <f>SUMIFS(MitarbeiterFTE[NWD],MitarbeiterFTE[Jahr],MitarbeiterFTE[[#This Row],[Jahr]],MitarbeiterFTE[Name],MitarbeiterFTE[[#This Row],[Name]])</f>
        <v>0</v>
      </c>
      <c r="AF1369" s="15" t="str">
        <f>IF(MitarbeiterFTE[[#This Row],[HS]]="ja",2,IF(MitarbeiterFTE[[#This Row],[Tech]]="ja",1,IF(MitarbeiterFTE[[#This Row],[Sonst]]="ja",0,"input missing")))</f>
        <v>input missing</v>
      </c>
      <c r="AG1369" s="130"/>
      <c r="AH1369" s="117"/>
      <c r="AI1369" s="408"/>
      <c r="AJ1369" s="202"/>
      <c r="AK1369" s="412"/>
      <c r="AL1369" s="15" cm="1">
        <f t="array" ref="AL13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69" s="15" t="str">
        <f>IF(Table6[[#This Row],[FT/WE]]=2,"",Table6[[#This Row],[Name]]&amp;Table6[[#This Row],[Tag]])</f>
        <v/>
      </c>
      <c r="AN1369" s="117"/>
      <c r="AP1369" s="14" t="str">
        <f t="shared" si="44"/>
        <v/>
      </c>
      <c r="AQ1369" s="14" t="str">
        <f t="shared" si="45"/>
        <v/>
      </c>
    </row>
    <row r="1370" spans="1:43" ht="14.5">
      <c r="A1370" s="117"/>
      <c r="B1370" s="201"/>
      <c r="C1370" s="209"/>
      <c r="D1370" s="210"/>
      <c r="E1370" s="131"/>
      <c r="F1370" s="132"/>
      <c r="G1370" s="131"/>
      <c r="H1370" s="117"/>
      <c r="I1370" s="201"/>
      <c r="J1370" s="201"/>
      <c r="K1370" s="202"/>
      <c r="L1370" s="202"/>
      <c r="M1370" s="202"/>
      <c r="N1370" s="201"/>
      <c r="O1370" s="201"/>
      <c r="P1370" s="202"/>
      <c r="Q1370" s="202"/>
      <c r="R1370" s="207"/>
      <c r="S1370" s="204" t="e">
        <f>_xlfn.LET(
_xlpm.ausLJ,_xlfn.XLOOKUP(MitarbeiterFTE[[#This Row],[Name]]&amp;"|"&amp;MitarbeiterFTE[[#This Row],[Jahr]]&amp;"|"&amp;MitarbeiterFTE[[#This Row],[Monat]],#REF!,#REF!,"not found",0,1),
IF(_xlpm.ausLJ="not found","input missing",_xlpm.ausLJ))</f>
        <v>#REF!</v>
      </c>
      <c r="T1370" s="204" t="e">
        <f>_xlfn.LET(
_xlpm.ausLJ,_xlfn.XLOOKUP(MitarbeiterFTE[[#This Row],[Name]]&amp;"|"&amp;MitarbeiterFTE[[#This Row],[Jahr]]&amp;"|"&amp;MitarbeiterFTE[[#This Row],[Monat]],#REF!,#REF!,"not found",0,1),
IF(_xlpm.ausLJ="not found","input missing",_xlpm.ausLJ))</f>
        <v>#REF!</v>
      </c>
      <c r="U1370" s="205"/>
      <c r="V1370" s="40" t="str" cm="1">
        <f t="array" ref="V13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0" s="15" t="str">
        <f>_xlfn.LET(_xlpm.var,MitarbeiterFTE[[#This Row],[Name]]&amp;"|"&amp;MitarbeiterFTE[[#This Row],[Vorhaben]]&amp;"|"&amp;MitarbeiterFTE[[#This Row],[Monat]]&amp;"|"&amp;MitarbeiterFTE[[#This Row],[Jahr]], IF(_xlpm.var="|||","input missing",_xlpm.var))</f>
        <v>input missing</v>
      </c>
      <c r="AB1370" s="15" t="e">
        <f>_xlfn.LET(
_xlpm.start,DATE(MitarbeiterFTE[[#This Row],[Jahr]],MitarbeiterFTE[[#This Row],[Monat]],1),
_xlpm.end,EOMONTH(_xlpm.start,0),
NETWORKDAYS(_xlpm.start,_xlpm.end))</f>
        <v>#NUM!</v>
      </c>
      <c r="AC1370" s="318" t="e">
        <f>MitarbeiterFTE[[#This Row],[BWD]]-MitarbeiterFTE[[#This Row],[Sum Abwesend]]</f>
        <v>#NUM!</v>
      </c>
      <c r="AD1370" s="318">
        <f>SUMIFS(MitarbeiterFTE[BWD],MitarbeiterFTE[Jahr],MitarbeiterFTE[[#This Row],[Jahr]],MitarbeiterFTE[Name],MitarbeiterFTE[[#This Row],[Name]])</f>
        <v>0</v>
      </c>
      <c r="AE1370" s="318">
        <f>SUMIFS(MitarbeiterFTE[NWD],MitarbeiterFTE[Jahr],MitarbeiterFTE[[#This Row],[Jahr]],MitarbeiterFTE[Name],MitarbeiterFTE[[#This Row],[Name]])</f>
        <v>0</v>
      </c>
      <c r="AF1370" s="15" t="str">
        <f>IF(MitarbeiterFTE[[#This Row],[HS]]="ja",2,IF(MitarbeiterFTE[[#This Row],[Tech]]="ja",1,IF(MitarbeiterFTE[[#This Row],[Sonst]]="ja",0,"input missing")))</f>
        <v>input missing</v>
      </c>
      <c r="AG1370" s="130"/>
      <c r="AH1370" s="117"/>
      <c r="AI1370" s="408"/>
      <c r="AJ1370" s="202"/>
      <c r="AK1370" s="412"/>
      <c r="AL1370" s="15" cm="1">
        <f t="array" ref="AL13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0" s="15" t="str">
        <f>IF(Table6[[#This Row],[FT/WE]]=2,"",Table6[[#This Row],[Name]]&amp;Table6[[#This Row],[Tag]])</f>
        <v/>
      </c>
      <c r="AN1370" s="117"/>
      <c r="AP1370" s="14" t="str">
        <f t="shared" si="44"/>
        <v/>
      </c>
      <c r="AQ1370" s="14" t="str">
        <f t="shared" si="45"/>
        <v/>
      </c>
    </row>
    <row r="1371" spans="1:43" ht="14.5">
      <c r="A1371" s="117"/>
      <c r="B1371" s="201"/>
      <c r="C1371" s="209"/>
      <c r="D1371" s="210"/>
      <c r="E1371" s="131"/>
      <c r="F1371" s="132"/>
      <c r="G1371" s="131"/>
      <c r="H1371" s="117"/>
      <c r="I1371" s="201"/>
      <c r="J1371" s="201"/>
      <c r="K1371" s="202"/>
      <c r="L1371" s="202"/>
      <c r="M1371" s="202"/>
      <c r="N1371" s="201"/>
      <c r="O1371" s="201"/>
      <c r="P1371" s="202"/>
      <c r="Q1371" s="202"/>
      <c r="R1371" s="207"/>
      <c r="S1371" s="204" t="e">
        <f>_xlfn.LET(
_xlpm.ausLJ,_xlfn.XLOOKUP(MitarbeiterFTE[[#This Row],[Name]]&amp;"|"&amp;MitarbeiterFTE[[#This Row],[Jahr]]&amp;"|"&amp;MitarbeiterFTE[[#This Row],[Monat]],#REF!,#REF!,"not found",0,1),
IF(_xlpm.ausLJ="not found","input missing",_xlpm.ausLJ))</f>
        <v>#REF!</v>
      </c>
      <c r="T1371" s="204" t="e">
        <f>_xlfn.LET(
_xlpm.ausLJ,_xlfn.XLOOKUP(MitarbeiterFTE[[#This Row],[Name]]&amp;"|"&amp;MitarbeiterFTE[[#This Row],[Jahr]]&amp;"|"&amp;MitarbeiterFTE[[#This Row],[Monat]],#REF!,#REF!,"not found",0,1),
IF(_xlpm.ausLJ="not found","input missing",_xlpm.ausLJ))</f>
        <v>#REF!</v>
      </c>
      <c r="U1371" s="205"/>
      <c r="V1371" s="40" t="str" cm="1">
        <f t="array" ref="V13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1" s="15" t="str">
        <f>_xlfn.LET(_xlpm.var,MitarbeiterFTE[[#This Row],[Name]]&amp;"|"&amp;MitarbeiterFTE[[#This Row],[Vorhaben]]&amp;"|"&amp;MitarbeiterFTE[[#This Row],[Monat]]&amp;"|"&amp;MitarbeiterFTE[[#This Row],[Jahr]], IF(_xlpm.var="|||","input missing",_xlpm.var))</f>
        <v>input missing</v>
      </c>
      <c r="AB1371" s="15" t="e">
        <f>_xlfn.LET(
_xlpm.start,DATE(MitarbeiterFTE[[#This Row],[Jahr]],MitarbeiterFTE[[#This Row],[Monat]],1),
_xlpm.end,EOMONTH(_xlpm.start,0),
NETWORKDAYS(_xlpm.start,_xlpm.end))</f>
        <v>#NUM!</v>
      </c>
      <c r="AC1371" s="318" t="e">
        <f>MitarbeiterFTE[[#This Row],[BWD]]-MitarbeiterFTE[[#This Row],[Sum Abwesend]]</f>
        <v>#NUM!</v>
      </c>
      <c r="AD1371" s="318">
        <f>SUMIFS(MitarbeiterFTE[BWD],MitarbeiterFTE[Jahr],MitarbeiterFTE[[#This Row],[Jahr]],MitarbeiterFTE[Name],MitarbeiterFTE[[#This Row],[Name]])</f>
        <v>0</v>
      </c>
      <c r="AE1371" s="318">
        <f>SUMIFS(MitarbeiterFTE[NWD],MitarbeiterFTE[Jahr],MitarbeiterFTE[[#This Row],[Jahr]],MitarbeiterFTE[Name],MitarbeiterFTE[[#This Row],[Name]])</f>
        <v>0</v>
      </c>
      <c r="AF1371" s="15" t="str">
        <f>IF(MitarbeiterFTE[[#This Row],[HS]]="ja",2,IF(MitarbeiterFTE[[#This Row],[Tech]]="ja",1,IF(MitarbeiterFTE[[#This Row],[Sonst]]="ja",0,"input missing")))</f>
        <v>input missing</v>
      </c>
      <c r="AG1371" s="130"/>
      <c r="AH1371" s="117"/>
      <c r="AI1371" s="408"/>
      <c r="AJ1371" s="202"/>
      <c r="AK1371" s="412"/>
      <c r="AL1371" s="15" cm="1">
        <f t="array" ref="AL13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1" s="15" t="str">
        <f>IF(Table6[[#This Row],[FT/WE]]=2,"",Table6[[#This Row],[Name]]&amp;Table6[[#This Row],[Tag]])</f>
        <v/>
      </c>
      <c r="AN1371" s="117"/>
      <c r="AP1371" s="14" t="str">
        <f t="shared" si="44"/>
        <v/>
      </c>
      <c r="AQ1371" s="14" t="str">
        <f t="shared" si="45"/>
        <v/>
      </c>
    </row>
    <row r="1372" spans="1:43" ht="14.5">
      <c r="A1372" s="117"/>
      <c r="B1372" s="201"/>
      <c r="C1372" s="209"/>
      <c r="D1372" s="210"/>
      <c r="E1372" s="131"/>
      <c r="F1372" s="132"/>
      <c r="G1372" s="131"/>
      <c r="H1372" s="117"/>
      <c r="I1372" s="201"/>
      <c r="J1372" s="201"/>
      <c r="K1372" s="202"/>
      <c r="L1372" s="202"/>
      <c r="M1372" s="202"/>
      <c r="N1372" s="201"/>
      <c r="O1372" s="201"/>
      <c r="P1372" s="202"/>
      <c r="Q1372" s="202"/>
      <c r="R1372" s="207"/>
      <c r="S1372" s="204" t="e">
        <f>_xlfn.LET(
_xlpm.ausLJ,_xlfn.XLOOKUP(MitarbeiterFTE[[#This Row],[Name]]&amp;"|"&amp;MitarbeiterFTE[[#This Row],[Jahr]]&amp;"|"&amp;MitarbeiterFTE[[#This Row],[Monat]],#REF!,#REF!,"not found",0,1),
IF(_xlpm.ausLJ="not found","input missing",_xlpm.ausLJ))</f>
        <v>#REF!</v>
      </c>
      <c r="T1372" s="204" t="e">
        <f>_xlfn.LET(
_xlpm.ausLJ,_xlfn.XLOOKUP(MitarbeiterFTE[[#This Row],[Name]]&amp;"|"&amp;MitarbeiterFTE[[#This Row],[Jahr]]&amp;"|"&amp;MitarbeiterFTE[[#This Row],[Monat]],#REF!,#REF!,"not found",0,1),
IF(_xlpm.ausLJ="not found","input missing",_xlpm.ausLJ))</f>
        <v>#REF!</v>
      </c>
      <c r="U1372" s="205"/>
      <c r="V1372" s="40" t="str" cm="1">
        <f t="array" ref="V13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2" s="15" t="str">
        <f>_xlfn.LET(_xlpm.var,MitarbeiterFTE[[#This Row],[Name]]&amp;"|"&amp;MitarbeiterFTE[[#This Row],[Vorhaben]]&amp;"|"&amp;MitarbeiterFTE[[#This Row],[Monat]]&amp;"|"&amp;MitarbeiterFTE[[#This Row],[Jahr]], IF(_xlpm.var="|||","input missing",_xlpm.var))</f>
        <v>input missing</v>
      </c>
      <c r="AB1372" s="15" t="e">
        <f>_xlfn.LET(
_xlpm.start,DATE(MitarbeiterFTE[[#This Row],[Jahr]],MitarbeiterFTE[[#This Row],[Monat]],1),
_xlpm.end,EOMONTH(_xlpm.start,0),
NETWORKDAYS(_xlpm.start,_xlpm.end))</f>
        <v>#NUM!</v>
      </c>
      <c r="AC1372" s="318" t="e">
        <f>MitarbeiterFTE[[#This Row],[BWD]]-MitarbeiterFTE[[#This Row],[Sum Abwesend]]</f>
        <v>#NUM!</v>
      </c>
      <c r="AD1372" s="318">
        <f>SUMIFS(MitarbeiterFTE[BWD],MitarbeiterFTE[Jahr],MitarbeiterFTE[[#This Row],[Jahr]],MitarbeiterFTE[Name],MitarbeiterFTE[[#This Row],[Name]])</f>
        <v>0</v>
      </c>
      <c r="AE1372" s="318">
        <f>SUMIFS(MitarbeiterFTE[NWD],MitarbeiterFTE[Jahr],MitarbeiterFTE[[#This Row],[Jahr]],MitarbeiterFTE[Name],MitarbeiterFTE[[#This Row],[Name]])</f>
        <v>0</v>
      </c>
      <c r="AF1372" s="15" t="str">
        <f>IF(MitarbeiterFTE[[#This Row],[HS]]="ja",2,IF(MitarbeiterFTE[[#This Row],[Tech]]="ja",1,IF(MitarbeiterFTE[[#This Row],[Sonst]]="ja",0,"input missing")))</f>
        <v>input missing</v>
      </c>
      <c r="AG1372" s="130"/>
      <c r="AH1372" s="117"/>
      <c r="AI1372" s="408"/>
      <c r="AJ1372" s="202"/>
      <c r="AK1372" s="412"/>
      <c r="AL1372" s="15" cm="1">
        <f t="array" ref="AL13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2" s="15" t="str">
        <f>IF(Table6[[#This Row],[FT/WE]]=2,"",Table6[[#This Row],[Name]]&amp;Table6[[#This Row],[Tag]])</f>
        <v/>
      </c>
      <c r="AN1372" s="117"/>
      <c r="AP1372" s="14" t="str">
        <f t="shared" si="44"/>
        <v/>
      </c>
      <c r="AQ1372" s="14" t="str">
        <f t="shared" si="45"/>
        <v/>
      </c>
    </row>
    <row r="1373" spans="1:43" ht="14.5">
      <c r="A1373" s="117"/>
      <c r="B1373" s="201"/>
      <c r="C1373" s="209"/>
      <c r="D1373" s="210"/>
      <c r="E1373" s="131"/>
      <c r="F1373" s="132"/>
      <c r="G1373" s="131"/>
      <c r="H1373" s="117"/>
      <c r="I1373" s="201"/>
      <c r="J1373" s="201"/>
      <c r="K1373" s="202"/>
      <c r="L1373" s="202"/>
      <c r="M1373" s="202"/>
      <c r="N1373" s="201"/>
      <c r="O1373" s="201"/>
      <c r="P1373" s="202"/>
      <c r="Q1373" s="202"/>
      <c r="R1373" s="207"/>
      <c r="S1373" s="204" t="e">
        <f>_xlfn.LET(
_xlpm.ausLJ,_xlfn.XLOOKUP(MitarbeiterFTE[[#This Row],[Name]]&amp;"|"&amp;MitarbeiterFTE[[#This Row],[Jahr]]&amp;"|"&amp;MitarbeiterFTE[[#This Row],[Monat]],#REF!,#REF!,"not found",0,1),
IF(_xlpm.ausLJ="not found","input missing",_xlpm.ausLJ))</f>
        <v>#REF!</v>
      </c>
      <c r="T1373" s="204" t="e">
        <f>_xlfn.LET(
_xlpm.ausLJ,_xlfn.XLOOKUP(MitarbeiterFTE[[#This Row],[Name]]&amp;"|"&amp;MitarbeiterFTE[[#This Row],[Jahr]]&amp;"|"&amp;MitarbeiterFTE[[#This Row],[Monat]],#REF!,#REF!,"not found",0,1),
IF(_xlpm.ausLJ="not found","input missing",_xlpm.ausLJ))</f>
        <v>#REF!</v>
      </c>
      <c r="U1373" s="205"/>
      <c r="V1373" s="40" t="str" cm="1">
        <f t="array" ref="V13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3" s="15" t="str">
        <f>_xlfn.LET(_xlpm.var,MitarbeiterFTE[[#This Row],[Name]]&amp;"|"&amp;MitarbeiterFTE[[#This Row],[Vorhaben]]&amp;"|"&amp;MitarbeiterFTE[[#This Row],[Monat]]&amp;"|"&amp;MitarbeiterFTE[[#This Row],[Jahr]], IF(_xlpm.var="|||","input missing",_xlpm.var))</f>
        <v>input missing</v>
      </c>
      <c r="AB1373" s="15" t="e">
        <f>_xlfn.LET(
_xlpm.start,DATE(MitarbeiterFTE[[#This Row],[Jahr]],MitarbeiterFTE[[#This Row],[Monat]],1),
_xlpm.end,EOMONTH(_xlpm.start,0),
NETWORKDAYS(_xlpm.start,_xlpm.end))</f>
        <v>#NUM!</v>
      </c>
      <c r="AC1373" s="318" t="e">
        <f>MitarbeiterFTE[[#This Row],[BWD]]-MitarbeiterFTE[[#This Row],[Sum Abwesend]]</f>
        <v>#NUM!</v>
      </c>
      <c r="AD1373" s="318">
        <f>SUMIFS(MitarbeiterFTE[BWD],MitarbeiterFTE[Jahr],MitarbeiterFTE[[#This Row],[Jahr]],MitarbeiterFTE[Name],MitarbeiterFTE[[#This Row],[Name]])</f>
        <v>0</v>
      </c>
      <c r="AE1373" s="318">
        <f>SUMIFS(MitarbeiterFTE[NWD],MitarbeiterFTE[Jahr],MitarbeiterFTE[[#This Row],[Jahr]],MitarbeiterFTE[Name],MitarbeiterFTE[[#This Row],[Name]])</f>
        <v>0</v>
      </c>
      <c r="AF1373" s="15" t="str">
        <f>IF(MitarbeiterFTE[[#This Row],[HS]]="ja",2,IF(MitarbeiterFTE[[#This Row],[Tech]]="ja",1,IF(MitarbeiterFTE[[#This Row],[Sonst]]="ja",0,"input missing")))</f>
        <v>input missing</v>
      </c>
      <c r="AG1373" s="130"/>
      <c r="AH1373" s="117"/>
      <c r="AI1373" s="408"/>
      <c r="AJ1373" s="202"/>
      <c r="AK1373" s="412"/>
      <c r="AL1373" s="15" cm="1">
        <f t="array" ref="AL13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3" s="15" t="str">
        <f>IF(Table6[[#This Row],[FT/WE]]=2,"",Table6[[#This Row],[Name]]&amp;Table6[[#This Row],[Tag]])</f>
        <v/>
      </c>
      <c r="AN1373" s="117"/>
      <c r="AP1373" s="14" t="str">
        <f t="shared" si="44"/>
        <v/>
      </c>
      <c r="AQ1373" s="14" t="str">
        <f t="shared" si="45"/>
        <v/>
      </c>
    </row>
    <row r="1374" spans="1:43" ht="14.5">
      <c r="A1374" s="117"/>
      <c r="B1374" s="201"/>
      <c r="C1374" s="209"/>
      <c r="D1374" s="210"/>
      <c r="E1374" s="131"/>
      <c r="F1374" s="132"/>
      <c r="G1374" s="131"/>
      <c r="H1374" s="117"/>
      <c r="I1374" s="201"/>
      <c r="J1374" s="201"/>
      <c r="K1374" s="202"/>
      <c r="L1374" s="202"/>
      <c r="M1374" s="202"/>
      <c r="N1374" s="201"/>
      <c r="O1374" s="201"/>
      <c r="P1374" s="202"/>
      <c r="Q1374" s="202"/>
      <c r="R1374" s="207"/>
      <c r="S1374" s="204" t="e">
        <f>_xlfn.LET(
_xlpm.ausLJ,_xlfn.XLOOKUP(MitarbeiterFTE[[#This Row],[Name]]&amp;"|"&amp;MitarbeiterFTE[[#This Row],[Jahr]]&amp;"|"&amp;MitarbeiterFTE[[#This Row],[Monat]],#REF!,#REF!,"not found",0,1),
IF(_xlpm.ausLJ="not found","input missing",_xlpm.ausLJ))</f>
        <v>#REF!</v>
      </c>
      <c r="T1374" s="204" t="e">
        <f>_xlfn.LET(
_xlpm.ausLJ,_xlfn.XLOOKUP(MitarbeiterFTE[[#This Row],[Name]]&amp;"|"&amp;MitarbeiterFTE[[#This Row],[Jahr]]&amp;"|"&amp;MitarbeiterFTE[[#This Row],[Monat]],#REF!,#REF!,"not found",0,1),
IF(_xlpm.ausLJ="not found","input missing",_xlpm.ausLJ))</f>
        <v>#REF!</v>
      </c>
      <c r="U1374" s="205"/>
      <c r="V1374" s="40" t="str" cm="1">
        <f t="array" ref="V13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4" s="15" t="str">
        <f>_xlfn.LET(_xlpm.var,MitarbeiterFTE[[#This Row],[Name]]&amp;"|"&amp;MitarbeiterFTE[[#This Row],[Vorhaben]]&amp;"|"&amp;MitarbeiterFTE[[#This Row],[Monat]]&amp;"|"&amp;MitarbeiterFTE[[#This Row],[Jahr]], IF(_xlpm.var="|||","input missing",_xlpm.var))</f>
        <v>input missing</v>
      </c>
      <c r="AB1374" s="15" t="e">
        <f>_xlfn.LET(
_xlpm.start,DATE(MitarbeiterFTE[[#This Row],[Jahr]],MitarbeiterFTE[[#This Row],[Monat]],1),
_xlpm.end,EOMONTH(_xlpm.start,0),
NETWORKDAYS(_xlpm.start,_xlpm.end))</f>
        <v>#NUM!</v>
      </c>
      <c r="AC1374" s="318" t="e">
        <f>MitarbeiterFTE[[#This Row],[BWD]]-MitarbeiterFTE[[#This Row],[Sum Abwesend]]</f>
        <v>#NUM!</v>
      </c>
      <c r="AD1374" s="318">
        <f>SUMIFS(MitarbeiterFTE[BWD],MitarbeiterFTE[Jahr],MitarbeiterFTE[[#This Row],[Jahr]],MitarbeiterFTE[Name],MitarbeiterFTE[[#This Row],[Name]])</f>
        <v>0</v>
      </c>
      <c r="AE1374" s="318">
        <f>SUMIFS(MitarbeiterFTE[NWD],MitarbeiterFTE[Jahr],MitarbeiterFTE[[#This Row],[Jahr]],MitarbeiterFTE[Name],MitarbeiterFTE[[#This Row],[Name]])</f>
        <v>0</v>
      </c>
      <c r="AF1374" s="15" t="str">
        <f>IF(MitarbeiterFTE[[#This Row],[HS]]="ja",2,IF(MitarbeiterFTE[[#This Row],[Tech]]="ja",1,IF(MitarbeiterFTE[[#This Row],[Sonst]]="ja",0,"input missing")))</f>
        <v>input missing</v>
      </c>
      <c r="AG1374" s="130"/>
      <c r="AH1374" s="117"/>
      <c r="AI1374" s="408"/>
      <c r="AJ1374" s="202"/>
      <c r="AK1374" s="412"/>
      <c r="AL1374" s="15" cm="1">
        <f t="array" ref="AL13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4" s="15" t="str">
        <f>IF(Table6[[#This Row],[FT/WE]]=2,"",Table6[[#This Row],[Name]]&amp;Table6[[#This Row],[Tag]])</f>
        <v/>
      </c>
      <c r="AN1374" s="117"/>
      <c r="AP1374" s="14" t="str">
        <f t="shared" si="44"/>
        <v/>
      </c>
      <c r="AQ1374" s="14" t="str">
        <f t="shared" si="45"/>
        <v/>
      </c>
    </row>
    <row r="1375" spans="1:43" ht="14.5">
      <c r="A1375" s="117"/>
      <c r="B1375" s="201"/>
      <c r="C1375" s="209"/>
      <c r="D1375" s="210"/>
      <c r="E1375" s="131"/>
      <c r="F1375" s="132"/>
      <c r="G1375" s="131"/>
      <c r="H1375" s="117"/>
      <c r="I1375" s="201"/>
      <c r="J1375" s="201"/>
      <c r="K1375" s="202"/>
      <c r="L1375" s="202"/>
      <c r="M1375" s="202"/>
      <c r="N1375" s="201"/>
      <c r="O1375" s="201"/>
      <c r="P1375" s="202"/>
      <c r="Q1375" s="202"/>
      <c r="R1375" s="207"/>
      <c r="S1375" s="204" t="e">
        <f>_xlfn.LET(
_xlpm.ausLJ,_xlfn.XLOOKUP(MitarbeiterFTE[[#This Row],[Name]]&amp;"|"&amp;MitarbeiterFTE[[#This Row],[Jahr]]&amp;"|"&amp;MitarbeiterFTE[[#This Row],[Monat]],#REF!,#REF!,"not found",0,1),
IF(_xlpm.ausLJ="not found","input missing",_xlpm.ausLJ))</f>
        <v>#REF!</v>
      </c>
      <c r="T1375" s="204" t="e">
        <f>_xlfn.LET(
_xlpm.ausLJ,_xlfn.XLOOKUP(MitarbeiterFTE[[#This Row],[Name]]&amp;"|"&amp;MitarbeiterFTE[[#This Row],[Jahr]]&amp;"|"&amp;MitarbeiterFTE[[#This Row],[Monat]],#REF!,#REF!,"not found",0,1),
IF(_xlpm.ausLJ="not found","input missing",_xlpm.ausLJ))</f>
        <v>#REF!</v>
      </c>
      <c r="U1375" s="205"/>
      <c r="V1375" s="40" t="str" cm="1">
        <f t="array" ref="V13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5" s="15" t="str">
        <f>_xlfn.LET(_xlpm.var,MitarbeiterFTE[[#This Row],[Name]]&amp;"|"&amp;MitarbeiterFTE[[#This Row],[Vorhaben]]&amp;"|"&amp;MitarbeiterFTE[[#This Row],[Monat]]&amp;"|"&amp;MitarbeiterFTE[[#This Row],[Jahr]], IF(_xlpm.var="|||","input missing",_xlpm.var))</f>
        <v>input missing</v>
      </c>
      <c r="AB1375" s="15" t="e">
        <f>_xlfn.LET(
_xlpm.start,DATE(MitarbeiterFTE[[#This Row],[Jahr]],MitarbeiterFTE[[#This Row],[Monat]],1),
_xlpm.end,EOMONTH(_xlpm.start,0),
NETWORKDAYS(_xlpm.start,_xlpm.end))</f>
        <v>#NUM!</v>
      </c>
      <c r="AC1375" s="318" t="e">
        <f>MitarbeiterFTE[[#This Row],[BWD]]-MitarbeiterFTE[[#This Row],[Sum Abwesend]]</f>
        <v>#NUM!</v>
      </c>
      <c r="AD1375" s="318">
        <f>SUMIFS(MitarbeiterFTE[BWD],MitarbeiterFTE[Jahr],MitarbeiterFTE[[#This Row],[Jahr]],MitarbeiterFTE[Name],MitarbeiterFTE[[#This Row],[Name]])</f>
        <v>0</v>
      </c>
      <c r="AE1375" s="318">
        <f>SUMIFS(MitarbeiterFTE[NWD],MitarbeiterFTE[Jahr],MitarbeiterFTE[[#This Row],[Jahr]],MitarbeiterFTE[Name],MitarbeiterFTE[[#This Row],[Name]])</f>
        <v>0</v>
      </c>
      <c r="AF1375" s="15" t="str">
        <f>IF(MitarbeiterFTE[[#This Row],[HS]]="ja",2,IF(MitarbeiterFTE[[#This Row],[Tech]]="ja",1,IF(MitarbeiterFTE[[#This Row],[Sonst]]="ja",0,"input missing")))</f>
        <v>input missing</v>
      </c>
      <c r="AG1375" s="130"/>
      <c r="AH1375" s="117"/>
      <c r="AI1375" s="408"/>
      <c r="AJ1375" s="202"/>
      <c r="AK1375" s="412"/>
      <c r="AL1375" s="15" cm="1">
        <f t="array" ref="AL13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5" s="15" t="str">
        <f>IF(Table6[[#This Row],[FT/WE]]=2,"",Table6[[#This Row],[Name]]&amp;Table6[[#This Row],[Tag]])</f>
        <v/>
      </c>
      <c r="AN1375" s="117"/>
      <c r="AP1375" s="14" t="str">
        <f t="shared" si="44"/>
        <v/>
      </c>
      <c r="AQ1375" s="14" t="str">
        <f t="shared" si="45"/>
        <v/>
      </c>
    </row>
    <row r="1376" spans="1:43" ht="14.5">
      <c r="A1376" s="117"/>
      <c r="B1376" s="201"/>
      <c r="C1376" s="209"/>
      <c r="D1376" s="210"/>
      <c r="E1376" s="131"/>
      <c r="F1376" s="132"/>
      <c r="G1376" s="131"/>
      <c r="H1376" s="117"/>
      <c r="I1376" s="201"/>
      <c r="J1376" s="201"/>
      <c r="K1376" s="202"/>
      <c r="L1376" s="202"/>
      <c r="M1376" s="202"/>
      <c r="N1376" s="201"/>
      <c r="O1376" s="201"/>
      <c r="P1376" s="202"/>
      <c r="Q1376" s="202"/>
      <c r="R1376" s="207"/>
      <c r="S1376" s="204" t="e">
        <f>_xlfn.LET(
_xlpm.ausLJ,_xlfn.XLOOKUP(MitarbeiterFTE[[#This Row],[Name]]&amp;"|"&amp;MitarbeiterFTE[[#This Row],[Jahr]]&amp;"|"&amp;MitarbeiterFTE[[#This Row],[Monat]],#REF!,#REF!,"not found",0,1),
IF(_xlpm.ausLJ="not found","input missing",_xlpm.ausLJ))</f>
        <v>#REF!</v>
      </c>
      <c r="T1376" s="204" t="e">
        <f>_xlfn.LET(
_xlpm.ausLJ,_xlfn.XLOOKUP(MitarbeiterFTE[[#This Row],[Name]]&amp;"|"&amp;MitarbeiterFTE[[#This Row],[Jahr]]&amp;"|"&amp;MitarbeiterFTE[[#This Row],[Monat]],#REF!,#REF!,"not found",0,1),
IF(_xlpm.ausLJ="not found","input missing",_xlpm.ausLJ))</f>
        <v>#REF!</v>
      </c>
      <c r="U1376" s="205"/>
      <c r="V1376" s="40" t="str" cm="1">
        <f t="array" ref="V13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6" s="15" t="str">
        <f>_xlfn.LET(_xlpm.var,MitarbeiterFTE[[#This Row],[Name]]&amp;"|"&amp;MitarbeiterFTE[[#This Row],[Vorhaben]]&amp;"|"&amp;MitarbeiterFTE[[#This Row],[Monat]]&amp;"|"&amp;MitarbeiterFTE[[#This Row],[Jahr]], IF(_xlpm.var="|||","input missing",_xlpm.var))</f>
        <v>input missing</v>
      </c>
      <c r="AB1376" s="15" t="e">
        <f>_xlfn.LET(
_xlpm.start,DATE(MitarbeiterFTE[[#This Row],[Jahr]],MitarbeiterFTE[[#This Row],[Monat]],1),
_xlpm.end,EOMONTH(_xlpm.start,0),
NETWORKDAYS(_xlpm.start,_xlpm.end))</f>
        <v>#NUM!</v>
      </c>
      <c r="AC1376" s="318" t="e">
        <f>MitarbeiterFTE[[#This Row],[BWD]]-MitarbeiterFTE[[#This Row],[Sum Abwesend]]</f>
        <v>#NUM!</v>
      </c>
      <c r="AD1376" s="318">
        <f>SUMIFS(MitarbeiterFTE[BWD],MitarbeiterFTE[Jahr],MitarbeiterFTE[[#This Row],[Jahr]],MitarbeiterFTE[Name],MitarbeiterFTE[[#This Row],[Name]])</f>
        <v>0</v>
      </c>
      <c r="AE1376" s="318">
        <f>SUMIFS(MitarbeiterFTE[NWD],MitarbeiterFTE[Jahr],MitarbeiterFTE[[#This Row],[Jahr]],MitarbeiterFTE[Name],MitarbeiterFTE[[#This Row],[Name]])</f>
        <v>0</v>
      </c>
      <c r="AF1376" s="15" t="str">
        <f>IF(MitarbeiterFTE[[#This Row],[HS]]="ja",2,IF(MitarbeiterFTE[[#This Row],[Tech]]="ja",1,IF(MitarbeiterFTE[[#This Row],[Sonst]]="ja",0,"input missing")))</f>
        <v>input missing</v>
      </c>
      <c r="AG1376" s="130"/>
      <c r="AH1376" s="117"/>
      <c r="AI1376" s="408"/>
      <c r="AJ1376" s="202"/>
      <c r="AK1376" s="412"/>
      <c r="AL1376" s="15" cm="1">
        <f t="array" ref="AL13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6" s="15" t="str">
        <f>IF(Table6[[#This Row],[FT/WE]]=2,"",Table6[[#This Row],[Name]]&amp;Table6[[#This Row],[Tag]])</f>
        <v/>
      </c>
      <c r="AN1376" s="117"/>
      <c r="AP1376" s="14" t="str">
        <f t="shared" si="44"/>
        <v/>
      </c>
      <c r="AQ1376" s="14" t="str">
        <f t="shared" si="45"/>
        <v/>
      </c>
    </row>
    <row r="1377" spans="1:43" ht="14.5">
      <c r="A1377" s="117"/>
      <c r="B1377" s="201"/>
      <c r="C1377" s="209"/>
      <c r="D1377" s="210"/>
      <c r="E1377" s="131"/>
      <c r="F1377" s="132"/>
      <c r="G1377" s="131"/>
      <c r="H1377" s="117"/>
      <c r="I1377" s="201"/>
      <c r="J1377" s="201"/>
      <c r="K1377" s="202"/>
      <c r="L1377" s="202"/>
      <c r="M1377" s="202"/>
      <c r="N1377" s="201"/>
      <c r="O1377" s="201"/>
      <c r="P1377" s="202"/>
      <c r="Q1377" s="202"/>
      <c r="R1377" s="207"/>
      <c r="S1377" s="204" t="e">
        <f>_xlfn.LET(
_xlpm.ausLJ,_xlfn.XLOOKUP(MitarbeiterFTE[[#This Row],[Name]]&amp;"|"&amp;MitarbeiterFTE[[#This Row],[Jahr]]&amp;"|"&amp;MitarbeiterFTE[[#This Row],[Monat]],#REF!,#REF!,"not found",0,1),
IF(_xlpm.ausLJ="not found","input missing",_xlpm.ausLJ))</f>
        <v>#REF!</v>
      </c>
      <c r="T1377" s="204" t="e">
        <f>_xlfn.LET(
_xlpm.ausLJ,_xlfn.XLOOKUP(MitarbeiterFTE[[#This Row],[Name]]&amp;"|"&amp;MitarbeiterFTE[[#This Row],[Jahr]]&amp;"|"&amp;MitarbeiterFTE[[#This Row],[Monat]],#REF!,#REF!,"not found",0,1),
IF(_xlpm.ausLJ="not found","input missing",_xlpm.ausLJ))</f>
        <v>#REF!</v>
      </c>
      <c r="U1377" s="205"/>
      <c r="V1377" s="40" t="str" cm="1">
        <f t="array" ref="V13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7" s="15" t="str">
        <f>_xlfn.LET(_xlpm.var,MitarbeiterFTE[[#This Row],[Name]]&amp;"|"&amp;MitarbeiterFTE[[#This Row],[Vorhaben]]&amp;"|"&amp;MitarbeiterFTE[[#This Row],[Monat]]&amp;"|"&amp;MitarbeiterFTE[[#This Row],[Jahr]], IF(_xlpm.var="|||","input missing",_xlpm.var))</f>
        <v>input missing</v>
      </c>
      <c r="AB1377" s="15" t="e">
        <f>_xlfn.LET(
_xlpm.start,DATE(MitarbeiterFTE[[#This Row],[Jahr]],MitarbeiterFTE[[#This Row],[Monat]],1),
_xlpm.end,EOMONTH(_xlpm.start,0),
NETWORKDAYS(_xlpm.start,_xlpm.end))</f>
        <v>#NUM!</v>
      </c>
      <c r="AC1377" s="318" t="e">
        <f>MitarbeiterFTE[[#This Row],[BWD]]-MitarbeiterFTE[[#This Row],[Sum Abwesend]]</f>
        <v>#NUM!</v>
      </c>
      <c r="AD1377" s="318">
        <f>SUMIFS(MitarbeiterFTE[BWD],MitarbeiterFTE[Jahr],MitarbeiterFTE[[#This Row],[Jahr]],MitarbeiterFTE[Name],MitarbeiterFTE[[#This Row],[Name]])</f>
        <v>0</v>
      </c>
      <c r="AE1377" s="318">
        <f>SUMIFS(MitarbeiterFTE[NWD],MitarbeiterFTE[Jahr],MitarbeiterFTE[[#This Row],[Jahr]],MitarbeiterFTE[Name],MitarbeiterFTE[[#This Row],[Name]])</f>
        <v>0</v>
      </c>
      <c r="AF1377" s="15" t="str">
        <f>IF(MitarbeiterFTE[[#This Row],[HS]]="ja",2,IF(MitarbeiterFTE[[#This Row],[Tech]]="ja",1,IF(MitarbeiterFTE[[#This Row],[Sonst]]="ja",0,"input missing")))</f>
        <v>input missing</v>
      </c>
      <c r="AG1377" s="130"/>
      <c r="AH1377" s="117"/>
      <c r="AI1377" s="408"/>
      <c r="AJ1377" s="202"/>
      <c r="AK1377" s="412"/>
      <c r="AL1377" s="15" cm="1">
        <f t="array" ref="AL13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7" s="15" t="str">
        <f>IF(Table6[[#This Row],[FT/WE]]=2,"",Table6[[#This Row],[Name]]&amp;Table6[[#This Row],[Tag]])</f>
        <v/>
      </c>
      <c r="AN1377" s="117"/>
      <c r="AP1377" s="14" t="str">
        <f t="shared" si="44"/>
        <v/>
      </c>
      <c r="AQ1377" s="14" t="str">
        <f t="shared" si="45"/>
        <v/>
      </c>
    </row>
    <row r="1378" spans="1:43" ht="14.5">
      <c r="A1378" s="117"/>
      <c r="B1378" s="201"/>
      <c r="C1378" s="209"/>
      <c r="D1378" s="210"/>
      <c r="E1378" s="131"/>
      <c r="F1378" s="132"/>
      <c r="G1378" s="131"/>
      <c r="H1378" s="117"/>
      <c r="I1378" s="201"/>
      <c r="J1378" s="201"/>
      <c r="K1378" s="202"/>
      <c r="L1378" s="202"/>
      <c r="M1378" s="202"/>
      <c r="N1378" s="201"/>
      <c r="O1378" s="201"/>
      <c r="P1378" s="202"/>
      <c r="Q1378" s="202"/>
      <c r="R1378" s="207"/>
      <c r="S1378" s="204" t="e">
        <f>_xlfn.LET(
_xlpm.ausLJ,_xlfn.XLOOKUP(MitarbeiterFTE[[#This Row],[Name]]&amp;"|"&amp;MitarbeiterFTE[[#This Row],[Jahr]]&amp;"|"&amp;MitarbeiterFTE[[#This Row],[Monat]],#REF!,#REF!,"not found",0,1),
IF(_xlpm.ausLJ="not found","input missing",_xlpm.ausLJ))</f>
        <v>#REF!</v>
      </c>
      <c r="T1378" s="204" t="e">
        <f>_xlfn.LET(
_xlpm.ausLJ,_xlfn.XLOOKUP(MitarbeiterFTE[[#This Row],[Name]]&amp;"|"&amp;MitarbeiterFTE[[#This Row],[Jahr]]&amp;"|"&amp;MitarbeiterFTE[[#This Row],[Monat]],#REF!,#REF!,"not found",0,1),
IF(_xlpm.ausLJ="not found","input missing",_xlpm.ausLJ))</f>
        <v>#REF!</v>
      </c>
      <c r="U1378" s="205"/>
      <c r="V1378" s="40" t="str" cm="1">
        <f t="array" ref="V13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8" s="15" t="str">
        <f>_xlfn.LET(_xlpm.var,MitarbeiterFTE[[#This Row],[Name]]&amp;"|"&amp;MitarbeiterFTE[[#This Row],[Vorhaben]]&amp;"|"&amp;MitarbeiterFTE[[#This Row],[Monat]]&amp;"|"&amp;MitarbeiterFTE[[#This Row],[Jahr]], IF(_xlpm.var="|||","input missing",_xlpm.var))</f>
        <v>input missing</v>
      </c>
      <c r="AB1378" s="15" t="e">
        <f>_xlfn.LET(
_xlpm.start,DATE(MitarbeiterFTE[[#This Row],[Jahr]],MitarbeiterFTE[[#This Row],[Monat]],1),
_xlpm.end,EOMONTH(_xlpm.start,0),
NETWORKDAYS(_xlpm.start,_xlpm.end))</f>
        <v>#NUM!</v>
      </c>
      <c r="AC1378" s="318" t="e">
        <f>MitarbeiterFTE[[#This Row],[BWD]]-MitarbeiterFTE[[#This Row],[Sum Abwesend]]</f>
        <v>#NUM!</v>
      </c>
      <c r="AD1378" s="318">
        <f>SUMIFS(MitarbeiterFTE[BWD],MitarbeiterFTE[Jahr],MitarbeiterFTE[[#This Row],[Jahr]],MitarbeiterFTE[Name],MitarbeiterFTE[[#This Row],[Name]])</f>
        <v>0</v>
      </c>
      <c r="AE1378" s="318">
        <f>SUMIFS(MitarbeiterFTE[NWD],MitarbeiterFTE[Jahr],MitarbeiterFTE[[#This Row],[Jahr]],MitarbeiterFTE[Name],MitarbeiterFTE[[#This Row],[Name]])</f>
        <v>0</v>
      </c>
      <c r="AF1378" s="15" t="str">
        <f>IF(MitarbeiterFTE[[#This Row],[HS]]="ja",2,IF(MitarbeiterFTE[[#This Row],[Tech]]="ja",1,IF(MitarbeiterFTE[[#This Row],[Sonst]]="ja",0,"input missing")))</f>
        <v>input missing</v>
      </c>
      <c r="AG1378" s="130"/>
      <c r="AH1378" s="117"/>
      <c r="AI1378" s="408"/>
      <c r="AJ1378" s="202"/>
      <c r="AK1378" s="412"/>
      <c r="AL1378" s="15" cm="1">
        <f t="array" ref="AL13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8" s="15" t="str">
        <f>IF(Table6[[#This Row],[FT/WE]]=2,"",Table6[[#This Row],[Name]]&amp;Table6[[#This Row],[Tag]])</f>
        <v/>
      </c>
      <c r="AN1378" s="117"/>
      <c r="AP1378" s="14" t="str">
        <f t="shared" si="44"/>
        <v/>
      </c>
      <c r="AQ1378" s="14" t="str">
        <f t="shared" si="45"/>
        <v/>
      </c>
    </row>
    <row r="1379" spans="1:43" ht="14.5">
      <c r="A1379" s="117"/>
      <c r="B1379" s="201"/>
      <c r="C1379" s="209"/>
      <c r="D1379" s="210"/>
      <c r="E1379" s="131"/>
      <c r="F1379" s="132"/>
      <c r="G1379" s="131"/>
      <c r="H1379" s="117"/>
      <c r="I1379" s="201"/>
      <c r="J1379" s="201"/>
      <c r="K1379" s="202"/>
      <c r="L1379" s="202"/>
      <c r="M1379" s="202"/>
      <c r="N1379" s="201"/>
      <c r="O1379" s="201"/>
      <c r="P1379" s="202"/>
      <c r="Q1379" s="202"/>
      <c r="R1379" s="207"/>
      <c r="S1379" s="204" t="e">
        <f>_xlfn.LET(
_xlpm.ausLJ,_xlfn.XLOOKUP(MitarbeiterFTE[[#This Row],[Name]]&amp;"|"&amp;MitarbeiterFTE[[#This Row],[Jahr]]&amp;"|"&amp;MitarbeiterFTE[[#This Row],[Monat]],#REF!,#REF!,"not found",0,1),
IF(_xlpm.ausLJ="not found","input missing",_xlpm.ausLJ))</f>
        <v>#REF!</v>
      </c>
      <c r="T1379" s="204" t="e">
        <f>_xlfn.LET(
_xlpm.ausLJ,_xlfn.XLOOKUP(MitarbeiterFTE[[#This Row],[Name]]&amp;"|"&amp;MitarbeiterFTE[[#This Row],[Jahr]]&amp;"|"&amp;MitarbeiterFTE[[#This Row],[Monat]],#REF!,#REF!,"not found",0,1),
IF(_xlpm.ausLJ="not found","input missing",_xlpm.ausLJ))</f>
        <v>#REF!</v>
      </c>
      <c r="U1379" s="205"/>
      <c r="V1379" s="40" t="str" cm="1">
        <f t="array" ref="V13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79" s="15" t="str">
        <f>_xlfn.LET(_xlpm.var,MitarbeiterFTE[[#This Row],[Name]]&amp;"|"&amp;MitarbeiterFTE[[#This Row],[Vorhaben]]&amp;"|"&amp;MitarbeiterFTE[[#This Row],[Monat]]&amp;"|"&amp;MitarbeiterFTE[[#This Row],[Jahr]], IF(_xlpm.var="|||","input missing",_xlpm.var))</f>
        <v>input missing</v>
      </c>
      <c r="AB1379" s="15" t="e">
        <f>_xlfn.LET(
_xlpm.start,DATE(MitarbeiterFTE[[#This Row],[Jahr]],MitarbeiterFTE[[#This Row],[Monat]],1),
_xlpm.end,EOMONTH(_xlpm.start,0),
NETWORKDAYS(_xlpm.start,_xlpm.end))</f>
        <v>#NUM!</v>
      </c>
      <c r="AC1379" s="318" t="e">
        <f>MitarbeiterFTE[[#This Row],[BWD]]-MitarbeiterFTE[[#This Row],[Sum Abwesend]]</f>
        <v>#NUM!</v>
      </c>
      <c r="AD1379" s="318">
        <f>SUMIFS(MitarbeiterFTE[BWD],MitarbeiterFTE[Jahr],MitarbeiterFTE[[#This Row],[Jahr]],MitarbeiterFTE[Name],MitarbeiterFTE[[#This Row],[Name]])</f>
        <v>0</v>
      </c>
      <c r="AE1379" s="318">
        <f>SUMIFS(MitarbeiterFTE[NWD],MitarbeiterFTE[Jahr],MitarbeiterFTE[[#This Row],[Jahr]],MitarbeiterFTE[Name],MitarbeiterFTE[[#This Row],[Name]])</f>
        <v>0</v>
      </c>
      <c r="AF1379" s="15" t="str">
        <f>IF(MitarbeiterFTE[[#This Row],[HS]]="ja",2,IF(MitarbeiterFTE[[#This Row],[Tech]]="ja",1,IF(MitarbeiterFTE[[#This Row],[Sonst]]="ja",0,"input missing")))</f>
        <v>input missing</v>
      </c>
      <c r="AG1379" s="130"/>
      <c r="AH1379" s="117"/>
      <c r="AI1379" s="408"/>
      <c r="AJ1379" s="202"/>
      <c r="AK1379" s="412"/>
      <c r="AL1379" s="15" cm="1">
        <f t="array" ref="AL13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79" s="15" t="str">
        <f>IF(Table6[[#This Row],[FT/WE]]=2,"",Table6[[#This Row],[Name]]&amp;Table6[[#This Row],[Tag]])</f>
        <v/>
      </c>
      <c r="AN1379" s="117"/>
      <c r="AP1379" s="14" t="str">
        <f t="shared" si="44"/>
        <v/>
      </c>
      <c r="AQ1379" s="14" t="str">
        <f t="shared" si="45"/>
        <v/>
      </c>
    </row>
    <row r="1380" spans="1:43" ht="14.5">
      <c r="A1380" s="117"/>
      <c r="B1380" s="201"/>
      <c r="C1380" s="209"/>
      <c r="D1380" s="210"/>
      <c r="E1380" s="131"/>
      <c r="F1380" s="132"/>
      <c r="G1380" s="131"/>
      <c r="H1380" s="117"/>
      <c r="I1380" s="201"/>
      <c r="J1380" s="201"/>
      <c r="K1380" s="202"/>
      <c r="L1380" s="202"/>
      <c r="M1380" s="202"/>
      <c r="N1380" s="201"/>
      <c r="O1380" s="201"/>
      <c r="P1380" s="202"/>
      <c r="Q1380" s="202"/>
      <c r="R1380" s="207"/>
      <c r="S1380" s="204" t="e">
        <f>_xlfn.LET(
_xlpm.ausLJ,_xlfn.XLOOKUP(MitarbeiterFTE[[#This Row],[Name]]&amp;"|"&amp;MitarbeiterFTE[[#This Row],[Jahr]]&amp;"|"&amp;MitarbeiterFTE[[#This Row],[Monat]],#REF!,#REF!,"not found",0,1),
IF(_xlpm.ausLJ="not found","input missing",_xlpm.ausLJ))</f>
        <v>#REF!</v>
      </c>
      <c r="T1380" s="204" t="e">
        <f>_xlfn.LET(
_xlpm.ausLJ,_xlfn.XLOOKUP(MitarbeiterFTE[[#This Row],[Name]]&amp;"|"&amp;MitarbeiterFTE[[#This Row],[Jahr]]&amp;"|"&amp;MitarbeiterFTE[[#This Row],[Monat]],#REF!,#REF!,"not found",0,1),
IF(_xlpm.ausLJ="not found","input missing",_xlpm.ausLJ))</f>
        <v>#REF!</v>
      </c>
      <c r="U1380" s="205"/>
      <c r="V1380" s="40" t="str" cm="1">
        <f t="array" ref="V13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0" s="15" t="str">
        <f>_xlfn.LET(_xlpm.var,MitarbeiterFTE[[#This Row],[Name]]&amp;"|"&amp;MitarbeiterFTE[[#This Row],[Vorhaben]]&amp;"|"&amp;MitarbeiterFTE[[#This Row],[Monat]]&amp;"|"&amp;MitarbeiterFTE[[#This Row],[Jahr]], IF(_xlpm.var="|||","input missing",_xlpm.var))</f>
        <v>input missing</v>
      </c>
      <c r="AB1380" s="15" t="e">
        <f>_xlfn.LET(
_xlpm.start,DATE(MitarbeiterFTE[[#This Row],[Jahr]],MitarbeiterFTE[[#This Row],[Monat]],1),
_xlpm.end,EOMONTH(_xlpm.start,0),
NETWORKDAYS(_xlpm.start,_xlpm.end))</f>
        <v>#NUM!</v>
      </c>
      <c r="AC1380" s="318" t="e">
        <f>MitarbeiterFTE[[#This Row],[BWD]]-MitarbeiterFTE[[#This Row],[Sum Abwesend]]</f>
        <v>#NUM!</v>
      </c>
      <c r="AD1380" s="318">
        <f>SUMIFS(MitarbeiterFTE[BWD],MitarbeiterFTE[Jahr],MitarbeiterFTE[[#This Row],[Jahr]],MitarbeiterFTE[Name],MitarbeiterFTE[[#This Row],[Name]])</f>
        <v>0</v>
      </c>
      <c r="AE1380" s="318">
        <f>SUMIFS(MitarbeiterFTE[NWD],MitarbeiterFTE[Jahr],MitarbeiterFTE[[#This Row],[Jahr]],MitarbeiterFTE[Name],MitarbeiterFTE[[#This Row],[Name]])</f>
        <v>0</v>
      </c>
      <c r="AF1380" s="15" t="str">
        <f>IF(MitarbeiterFTE[[#This Row],[HS]]="ja",2,IF(MitarbeiterFTE[[#This Row],[Tech]]="ja",1,IF(MitarbeiterFTE[[#This Row],[Sonst]]="ja",0,"input missing")))</f>
        <v>input missing</v>
      </c>
      <c r="AG1380" s="130"/>
      <c r="AH1380" s="117"/>
      <c r="AI1380" s="408"/>
      <c r="AJ1380" s="202"/>
      <c r="AK1380" s="412"/>
      <c r="AL1380" s="15" cm="1">
        <f t="array" ref="AL13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0" s="15" t="str">
        <f>IF(Table6[[#This Row],[FT/WE]]=2,"",Table6[[#This Row],[Name]]&amp;Table6[[#This Row],[Tag]])</f>
        <v/>
      </c>
      <c r="AN1380" s="117"/>
      <c r="AP1380" s="14" t="str">
        <f t="shared" si="44"/>
        <v/>
      </c>
      <c r="AQ1380" s="14" t="str">
        <f t="shared" si="45"/>
        <v/>
      </c>
    </row>
    <row r="1381" spans="1:43" ht="14.5">
      <c r="A1381" s="117"/>
      <c r="B1381" s="201"/>
      <c r="C1381" s="209"/>
      <c r="D1381" s="210"/>
      <c r="E1381" s="131"/>
      <c r="F1381" s="132"/>
      <c r="G1381" s="131"/>
      <c r="H1381" s="117"/>
      <c r="I1381" s="201"/>
      <c r="J1381" s="201"/>
      <c r="K1381" s="202"/>
      <c r="L1381" s="202"/>
      <c r="M1381" s="202"/>
      <c r="N1381" s="201"/>
      <c r="O1381" s="201"/>
      <c r="P1381" s="202"/>
      <c r="Q1381" s="202"/>
      <c r="R1381" s="207"/>
      <c r="S1381" s="204" t="e">
        <f>_xlfn.LET(
_xlpm.ausLJ,_xlfn.XLOOKUP(MitarbeiterFTE[[#This Row],[Name]]&amp;"|"&amp;MitarbeiterFTE[[#This Row],[Jahr]]&amp;"|"&amp;MitarbeiterFTE[[#This Row],[Monat]],#REF!,#REF!,"not found",0,1),
IF(_xlpm.ausLJ="not found","input missing",_xlpm.ausLJ))</f>
        <v>#REF!</v>
      </c>
      <c r="T1381" s="204" t="e">
        <f>_xlfn.LET(
_xlpm.ausLJ,_xlfn.XLOOKUP(MitarbeiterFTE[[#This Row],[Name]]&amp;"|"&amp;MitarbeiterFTE[[#This Row],[Jahr]]&amp;"|"&amp;MitarbeiterFTE[[#This Row],[Monat]],#REF!,#REF!,"not found",0,1),
IF(_xlpm.ausLJ="not found","input missing",_xlpm.ausLJ))</f>
        <v>#REF!</v>
      </c>
      <c r="U1381" s="205"/>
      <c r="V1381" s="40" t="str" cm="1">
        <f t="array" ref="V13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1" s="15" t="str">
        <f>_xlfn.LET(_xlpm.var,MitarbeiterFTE[[#This Row],[Name]]&amp;"|"&amp;MitarbeiterFTE[[#This Row],[Vorhaben]]&amp;"|"&amp;MitarbeiterFTE[[#This Row],[Monat]]&amp;"|"&amp;MitarbeiterFTE[[#This Row],[Jahr]], IF(_xlpm.var="|||","input missing",_xlpm.var))</f>
        <v>input missing</v>
      </c>
      <c r="AB1381" s="15" t="e">
        <f>_xlfn.LET(
_xlpm.start,DATE(MitarbeiterFTE[[#This Row],[Jahr]],MitarbeiterFTE[[#This Row],[Monat]],1),
_xlpm.end,EOMONTH(_xlpm.start,0),
NETWORKDAYS(_xlpm.start,_xlpm.end))</f>
        <v>#NUM!</v>
      </c>
      <c r="AC1381" s="318" t="e">
        <f>MitarbeiterFTE[[#This Row],[BWD]]-MitarbeiterFTE[[#This Row],[Sum Abwesend]]</f>
        <v>#NUM!</v>
      </c>
      <c r="AD1381" s="318">
        <f>SUMIFS(MitarbeiterFTE[BWD],MitarbeiterFTE[Jahr],MitarbeiterFTE[[#This Row],[Jahr]],MitarbeiterFTE[Name],MitarbeiterFTE[[#This Row],[Name]])</f>
        <v>0</v>
      </c>
      <c r="AE1381" s="318">
        <f>SUMIFS(MitarbeiterFTE[NWD],MitarbeiterFTE[Jahr],MitarbeiterFTE[[#This Row],[Jahr]],MitarbeiterFTE[Name],MitarbeiterFTE[[#This Row],[Name]])</f>
        <v>0</v>
      </c>
      <c r="AF1381" s="15" t="str">
        <f>IF(MitarbeiterFTE[[#This Row],[HS]]="ja",2,IF(MitarbeiterFTE[[#This Row],[Tech]]="ja",1,IF(MitarbeiterFTE[[#This Row],[Sonst]]="ja",0,"input missing")))</f>
        <v>input missing</v>
      </c>
      <c r="AG1381" s="130"/>
      <c r="AH1381" s="117"/>
      <c r="AI1381" s="408"/>
      <c r="AJ1381" s="202"/>
      <c r="AK1381" s="412"/>
      <c r="AL1381" s="15" cm="1">
        <f t="array" ref="AL13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1" s="15" t="str">
        <f>IF(Table6[[#This Row],[FT/WE]]=2,"",Table6[[#This Row],[Name]]&amp;Table6[[#This Row],[Tag]])</f>
        <v/>
      </c>
      <c r="AN1381" s="117"/>
      <c r="AP1381" s="14" t="str">
        <f t="shared" si="44"/>
        <v/>
      </c>
      <c r="AQ1381" s="14" t="str">
        <f t="shared" si="45"/>
        <v/>
      </c>
    </row>
    <row r="1382" spans="1:43" ht="14.5">
      <c r="A1382" s="117"/>
      <c r="B1382" s="201"/>
      <c r="C1382" s="209"/>
      <c r="D1382" s="210"/>
      <c r="E1382" s="131"/>
      <c r="F1382" s="132"/>
      <c r="G1382" s="131"/>
      <c r="H1382" s="117"/>
      <c r="I1382" s="201"/>
      <c r="J1382" s="201"/>
      <c r="K1382" s="202"/>
      <c r="L1382" s="202"/>
      <c r="M1382" s="202"/>
      <c r="N1382" s="201"/>
      <c r="O1382" s="201"/>
      <c r="P1382" s="202"/>
      <c r="Q1382" s="202"/>
      <c r="R1382" s="207"/>
      <c r="S1382" s="204" t="e">
        <f>_xlfn.LET(
_xlpm.ausLJ,_xlfn.XLOOKUP(MitarbeiterFTE[[#This Row],[Name]]&amp;"|"&amp;MitarbeiterFTE[[#This Row],[Jahr]]&amp;"|"&amp;MitarbeiterFTE[[#This Row],[Monat]],#REF!,#REF!,"not found",0,1),
IF(_xlpm.ausLJ="not found","input missing",_xlpm.ausLJ))</f>
        <v>#REF!</v>
      </c>
      <c r="T1382" s="204" t="e">
        <f>_xlfn.LET(
_xlpm.ausLJ,_xlfn.XLOOKUP(MitarbeiterFTE[[#This Row],[Name]]&amp;"|"&amp;MitarbeiterFTE[[#This Row],[Jahr]]&amp;"|"&amp;MitarbeiterFTE[[#This Row],[Monat]],#REF!,#REF!,"not found",0,1),
IF(_xlpm.ausLJ="not found","input missing",_xlpm.ausLJ))</f>
        <v>#REF!</v>
      </c>
      <c r="U1382" s="205"/>
      <c r="V1382" s="40" t="str" cm="1">
        <f t="array" ref="V13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2" s="15" t="str">
        <f>_xlfn.LET(_xlpm.var,MitarbeiterFTE[[#This Row],[Name]]&amp;"|"&amp;MitarbeiterFTE[[#This Row],[Vorhaben]]&amp;"|"&amp;MitarbeiterFTE[[#This Row],[Monat]]&amp;"|"&amp;MitarbeiterFTE[[#This Row],[Jahr]], IF(_xlpm.var="|||","input missing",_xlpm.var))</f>
        <v>input missing</v>
      </c>
      <c r="AB1382" s="15" t="e">
        <f>_xlfn.LET(
_xlpm.start,DATE(MitarbeiterFTE[[#This Row],[Jahr]],MitarbeiterFTE[[#This Row],[Monat]],1),
_xlpm.end,EOMONTH(_xlpm.start,0),
NETWORKDAYS(_xlpm.start,_xlpm.end))</f>
        <v>#NUM!</v>
      </c>
      <c r="AC1382" s="318" t="e">
        <f>MitarbeiterFTE[[#This Row],[BWD]]-MitarbeiterFTE[[#This Row],[Sum Abwesend]]</f>
        <v>#NUM!</v>
      </c>
      <c r="AD1382" s="318">
        <f>SUMIFS(MitarbeiterFTE[BWD],MitarbeiterFTE[Jahr],MitarbeiterFTE[[#This Row],[Jahr]],MitarbeiterFTE[Name],MitarbeiterFTE[[#This Row],[Name]])</f>
        <v>0</v>
      </c>
      <c r="AE1382" s="318">
        <f>SUMIFS(MitarbeiterFTE[NWD],MitarbeiterFTE[Jahr],MitarbeiterFTE[[#This Row],[Jahr]],MitarbeiterFTE[Name],MitarbeiterFTE[[#This Row],[Name]])</f>
        <v>0</v>
      </c>
      <c r="AF1382" s="15" t="str">
        <f>IF(MitarbeiterFTE[[#This Row],[HS]]="ja",2,IF(MitarbeiterFTE[[#This Row],[Tech]]="ja",1,IF(MitarbeiterFTE[[#This Row],[Sonst]]="ja",0,"input missing")))</f>
        <v>input missing</v>
      </c>
      <c r="AG1382" s="130"/>
      <c r="AH1382" s="117"/>
      <c r="AI1382" s="408"/>
      <c r="AJ1382" s="202"/>
      <c r="AK1382" s="412"/>
      <c r="AL1382" s="15" cm="1">
        <f t="array" ref="AL13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2" s="15" t="str">
        <f>IF(Table6[[#This Row],[FT/WE]]=2,"",Table6[[#This Row],[Name]]&amp;Table6[[#This Row],[Tag]])</f>
        <v/>
      </c>
      <c r="AN1382" s="117"/>
      <c r="AP1382" s="14" t="str">
        <f t="shared" si="44"/>
        <v/>
      </c>
      <c r="AQ1382" s="14" t="str">
        <f t="shared" si="45"/>
        <v/>
      </c>
    </row>
    <row r="1383" spans="1:43" ht="14.5">
      <c r="A1383" s="117"/>
      <c r="B1383" s="201"/>
      <c r="C1383" s="209"/>
      <c r="D1383" s="210"/>
      <c r="E1383" s="131"/>
      <c r="F1383" s="132"/>
      <c r="G1383" s="131"/>
      <c r="H1383" s="117"/>
      <c r="I1383" s="201"/>
      <c r="J1383" s="201"/>
      <c r="K1383" s="202"/>
      <c r="L1383" s="202"/>
      <c r="M1383" s="202"/>
      <c r="N1383" s="201"/>
      <c r="O1383" s="201"/>
      <c r="P1383" s="202"/>
      <c r="Q1383" s="202"/>
      <c r="R1383" s="207"/>
      <c r="S1383" s="204" t="e">
        <f>_xlfn.LET(
_xlpm.ausLJ,_xlfn.XLOOKUP(MitarbeiterFTE[[#This Row],[Name]]&amp;"|"&amp;MitarbeiterFTE[[#This Row],[Jahr]]&amp;"|"&amp;MitarbeiterFTE[[#This Row],[Monat]],#REF!,#REF!,"not found",0,1),
IF(_xlpm.ausLJ="not found","input missing",_xlpm.ausLJ))</f>
        <v>#REF!</v>
      </c>
      <c r="T1383" s="204" t="e">
        <f>_xlfn.LET(
_xlpm.ausLJ,_xlfn.XLOOKUP(MitarbeiterFTE[[#This Row],[Name]]&amp;"|"&amp;MitarbeiterFTE[[#This Row],[Jahr]]&amp;"|"&amp;MitarbeiterFTE[[#This Row],[Monat]],#REF!,#REF!,"not found",0,1),
IF(_xlpm.ausLJ="not found","input missing",_xlpm.ausLJ))</f>
        <v>#REF!</v>
      </c>
      <c r="U1383" s="205"/>
      <c r="V1383" s="40" t="str" cm="1">
        <f t="array" ref="V13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3" s="15" t="str">
        <f>_xlfn.LET(_xlpm.var,MitarbeiterFTE[[#This Row],[Name]]&amp;"|"&amp;MitarbeiterFTE[[#This Row],[Vorhaben]]&amp;"|"&amp;MitarbeiterFTE[[#This Row],[Monat]]&amp;"|"&amp;MitarbeiterFTE[[#This Row],[Jahr]], IF(_xlpm.var="|||","input missing",_xlpm.var))</f>
        <v>input missing</v>
      </c>
      <c r="AB1383" s="15" t="e">
        <f>_xlfn.LET(
_xlpm.start,DATE(MitarbeiterFTE[[#This Row],[Jahr]],MitarbeiterFTE[[#This Row],[Monat]],1),
_xlpm.end,EOMONTH(_xlpm.start,0),
NETWORKDAYS(_xlpm.start,_xlpm.end))</f>
        <v>#NUM!</v>
      </c>
      <c r="AC1383" s="318" t="e">
        <f>MitarbeiterFTE[[#This Row],[BWD]]-MitarbeiterFTE[[#This Row],[Sum Abwesend]]</f>
        <v>#NUM!</v>
      </c>
      <c r="AD1383" s="318">
        <f>SUMIFS(MitarbeiterFTE[BWD],MitarbeiterFTE[Jahr],MitarbeiterFTE[[#This Row],[Jahr]],MitarbeiterFTE[Name],MitarbeiterFTE[[#This Row],[Name]])</f>
        <v>0</v>
      </c>
      <c r="AE1383" s="318">
        <f>SUMIFS(MitarbeiterFTE[NWD],MitarbeiterFTE[Jahr],MitarbeiterFTE[[#This Row],[Jahr]],MitarbeiterFTE[Name],MitarbeiterFTE[[#This Row],[Name]])</f>
        <v>0</v>
      </c>
      <c r="AF1383" s="15" t="str">
        <f>IF(MitarbeiterFTE[[#This Row],[HS]]="ja",2,IF(MitarbeiterFTE[[#This Row],[Tech]]="ja",1,IF(MitarbeiterFTE[[#This Row],[Sonst]]="ja",0,"input missing")))</f>
        <v>input missing</v>
      </c>
      <c r="AG1383" s="130"/>
      <c r="AH1383" s="117"/>
      <c r="AI1383" s="408"/>
      <c r="AJ1383" s="202"/>
      <c r="AK1383" s="412"/>
      <c r="AL1383" s="15" cm="1">
        <f t="array" ref="AL13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3" s="15" t="str">
        <f>IF(Table6[[#This Row],[FT/WE]]=2,"",Table6[[#This Row],[Name]]&amp;Table6[[#This Row],[Tag]])</f>
        <v/>
      </c>
      <c r="AN1383" s="117"/>
      <c r="AP1383" s="14" t="str">
        <f t="shared" si="44"/>
        <v/>
      </c>
      <c r="AQ1383" s="14" t="str">
        <f t="shared" si="45"/>
        <v/>
      </c>
    </row>
    <row r="1384" spans="1:43" ht="14.5">
      <c r="A1384" s="117"/>
      <c r="B1384" s="201"/>
      <c r="C1384" s="209"/>
      <c r="D1384" s="210"/>
      <c r="E1384" s="131"/>
      <c r="F1384" s="132"/>
      <c r="G1384" s="131"/>
      <c r="H1384" s="117"/>
      <c r="I1384" s="201"/>
      <c r="J1384" s="201"/>
      <c r="K1384" s="202"/>
      <c r="L1384" s="202"/>
      <c r="M1384" s="202"/>
      <c r="N1384" s="201"/>
      <c r="O1384" s="201"/>
      <c r="P1384" s="202"/>
      <c r="Q1384" s="202"/>
      <c r="R1384" s="207"/>
      <c r="S1384" s="204" t="e">
        <f>_xlfn.LET(
_xlpm.ausLJ,_xlfn.XLOOKUP(MitarbeiterFTE[[#This Row],[Name]]&amp;"|"&amp;MitarbeiterFTE[[#This Row],[Jahr]]&amp;"|"&amp;MitarbeiterFTE[[#This Row],[Monat]],#REF!,#REF!,"not found",0,1),
IF(_xlpm.ausLJ="not found","input missing",_xlpm.ausLJ))</f>
        <v>#REF!</v>
      </c>
      <c r="T1384" s="204" t="e">
        <f>_xlfn.LET(
_xlpm.ausLJ,_xlfn.XLOOKUP(MitarbeiterFTE[[#This Row],[Name]]&amp;"|"&amp;MitarbeiterFTE[[#This Row],[Jahr]]&amp;"|"&amp;MitarbeiterFTE[[#This Row],[Monat]],#REF!,#REF!,"not found",0,1),
IF(_xlpm.ausLJ="not found","input missing",_xlpm.ausLJ))</f>
        <v>#REF!</v>
      </c>
      <c r="U1384" s="205"/>
      <c r="V1384" s="40" t="str" cm="1">
        <f t="array" ref="V13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4" s="15" t="str">
        <f>_xlfn.LET(_xlpm.var,MitarbeiterFTE[[#This Row],[Name]]&amp;"|"&amp;MitarbeiterFTE[[#This Row],[Vorhaben]]&amp;"|"&amp;MitarbeiterFTE[[#This Row],[Monat]]&amp;"|"&amp;MitarbeiterFTE[[#This Row],[Jahr]], IF(_xlpm.var="|||","input missing",_xlpm.var))</f>
        <v>input missing</v>
      </c>
      <c r="AB1384" s="15" t="e">
        <f>_xlfn.LET(
_xlpm.start,DATE(MitarbeiterFTE[[#This Row],[Jahr]],MitarbeiterFTE[[#This Row],[Monat]],1),
_xlpm.end,EOMONTH(_xlpm.start,0),
NETWORKDAYS(_xlpm.start,_xlpm.end))</f>
        <v>#NUM!</v>
      </c>
      <c r="AC1384" s="318" t="e">
        <f>MitarbeiterFTE[[#This Row],[BWD]]-MitarbeiterFTE[[#This Row],[Sum Abwesend]]</f>
        <v>#NUM!</v>
      </c>
      <c r="AD1384" s="318">
        <f>SUMIFS(MitarbeiterFTE[BWD],MitarbeiterFTE[Jahr],MitarbeiterFTE[[#This Row],[Jahr]],MitarbeiterFTE[Name],MitarbeiterFTE[[#This Row],[Name]])</f>
        <v>0</v>
      </c>
      <c r="AE1384" s="318">
        <f>SUMIFS(MitarbeiterFTE[NWD],MitarbeiterFTE[Jahr],MitarbeiterFTE[[#This Row],[Jahr]],MitarbeiterFTE[Name],MitarbeiterFTE[[#This Row],[Name]])</f>
        <v>0</v>
      </c>
      <c r="AF1384" s="15" t="str">
        <f>IF(MitarbeiterFTE[[#This Row],[HS]]="ja",2,IF(MitarbeiterFTE[[#This Row],[Tech]]="ja",1,IF(MitarbeiterFTE[[#This Row],[Sonst]]="ja",0,"input missing")))</f>
        <v>input missing</v>
      </c>
      <c r="AG1384" s="130"/>
      <c r="AH1384" s="117"/>
      <c r="AI1384" s="408"/>
      <c r="AJ1384" s="202"/>
      <c r="AK1384" s="412"/>
      <c r="AL1384" s="15" cm="1">
        <f t="array" ref="AL13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4" s="15" t="str">
        <f>IF(Table6[[#This Row],[FT/WE]]=2,"",Table6[[#This Row],[Name]]&amp;Table6[[#This Row],[Tag]])</f>
        <v/>
      </c>
      <c r="AN1384" s="117"/>
      <c r="AP1384" s="14" t="str">
        <f t="shared" si="44"/>
        <v/>
      </c>
      <c r="AQ1384" s="14" t="str">
        <f t="shared" si="45"/>
        <v/>
      </c>
    </row>
    <row r="1385" spans="1:43" ht="14.5">
      <c r="A1385" s="117"/>
      <c r="B1385" s="201"/>
      <c r="C1385" s="209"/>
      <c r="D1385" s="210"/>
      <c r="E1385" s="131"/>
      <c r="F1385" s="132"/>
      <c r="G1385" s="131"/>
      <c r="H1385" s="117"/>
      <c r="I1385" s="201"/>
      <c r="J1385" s="201"/>
      <c r="K1385" s="202"/>
      <c r="L1385" s="202"/>
      <c r="M1385" s="202"/>
      <c r="N1385" s="201"/>
      <c r="O1385" s="201"/>
      <c r="P1385" s="202"/>
      <c r="Q1385" s="202"/>
      <c r="R1385" s="207"/>
      <c r="S1385" s="204" t="e">
        <f>_xlfn.LET(
_xlpm.ausLJ,_xlfn.XLOOKUP(MitarbeiterFTE[[#This Row],[Name]]&amp;"|"&amp;MitarbeiterFTE[[#This Row],[Jahr]]&amp;"|"&amp;MitarbeiterFTE[[#This Row],[Monat]],#REF!,#REF!,"not found",0,1),
IF(_xlpm.ausLJ="not found","input missing",_xlpm.ausLJ))</f>
        <v>#REF!</v>
      </c>
      <c r="T1385" s="204" t="e">
        <f>_xlfn.LET(
_xlpm.ausLJ,_xlfn.XLOOKUP(MitarbeiterFTE[[#This Row],[Name]]&amp;"|"&amp;MitarbeiterFTE[[#This Row],[Jahr]]&amp;"|"&amp;MitarbeiterFTE[[#This Row],[Monat]],#REF!,#REF!,"not found",0,1),
IF(_xlpm.ausLJ="not found","input missing",_xlpm.ausLJ))</f>
        <v>#REF!</v>
      </c>
      <c r="U1385" s="205"/>
      <c r="V1385" s="40" t="str" cm="1">
        <f t="array" ref="V13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5" s="15" t="str">
        <f>_xlfn.LET(_xlpm.var,MitarbeiterFTE[[#This Row],[Name]]&amp;"|"&amp;MitarbeiterFTE[[#This Row],[Vorhaben]]&amp;"|"&amp;MitarbeiterFTE[[#This Row],[Monat]]&amp;"|"&amp;MitarbeiterFTE[[#This Row],[Jahr]], IF(_xlpm.var="|||","input missing",_xlpm.var))</f>
        <v>input missing</v>
      </c>
      <c r="AB1385" s="15" t="e">
        <f>_xlfn.LET(
_xlpm.start,DATE(MitarbeiterFTE[[#This Row],[Jahr]],MitarbeiterFTE[[#This Row],[Monat]],1),
_xlpm.end,EOMONTH(_xlpm.start,0),
NETWORKDAYS(_xlpm.start,_xlpm.end))</f>
        <v>#NUM!</v>
      </c>
      <c r="AC1385" s="318" t="e">
        <f>MitarbeiterFTE[[#This Row],[BWD]]-MitarbeiterFTE[[#This Row],[Sum Abwesend]]</f>
        <v>#NUM!</v>
      </c>
      <c r="AD1385" s="318">
        <f>SUMIFS(MitarbeiterFTE[BWD],MitarbeiterFTE[Jahr],MitarbeiterFTE[[#This Row],[Jahr]],MitarbeiterFTE[Name],MitarbeiterFTE[[#This Row],[Name]])</f>
        <v>0</v>
      </c>
      <c r="AE1385" s="318">
        <f>SUMIFS(MitarbeiterFTE[NWD],MitarbeiterFTE[Jahr],MitarbeiterFTE[[#This Row],[Jahr]],MitarbeiterFTE[Name],MitarbeiterFTE[[#This Row],[Name]])</f>
        <v>0</v>
      </c>
      <c r="AF1385" s="15" t="str">
        <f>IF(MitarbeiterFTE[[#This Row],[HS]]="ja",2,IF(MitarbeiterFTE[[#This Row],[Tech]]="ja",1,IF(MitarbeiterFTE[[#This Row],[Sonst]]="ja",0,"input missing")))</f>
        <v>input missing</v>
      </c>
      <c r="AG1385" s="130"/>
      <c r="AH1385" s="117"/>
      <c r="AI1385" s="408"/>
      <c r="AJ1385" s="202"/>
      <c r="AK1385" s="412"/>
      <c r="AL1385" s="15" cm="1">
        <f t="array" ref="AL13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5" s="15" t="str">
        <f>IF(Table6[[#This Row],[FT/WE]]=2,"",Table6[[#This Row],[Name]]&amp;Table6[[#This Row],[Tag]])</f>
        <v/>
      </c>
      <c r="AN1385" s="117"/>
      <c r="AP1385" s="14" t="str">
        <f t="shared" si="44"/>
        <v/>
      </c>
      <c r="AQ1385" s="14" t="str">
        <f t="shared" si="45"/>
        <v/>
      </c>
    </row>
    <row r="1386" spans="1:43" ht="14.5">
      <c r="A1386" s="117"/>
      <c r="B1386" s="201"/>
      <c r="C1386" s="209"/>
      <c r="D1386" s="210"/>
      <c r="E1386" s="131"/>
      <c r="F1386" s="132"/>
      <c r="G1386" s="131"/>
      <c r="H1386" s="117"/>
      <c r="I1386" s="201"/>
      <c r="J1386" s="201"/>
      <c r="K1386" s="202"/>
      <c r="L1386" s="202"/>
      <c r="M1386" s="202"/>
      <c r="N1386" s="201"/>
      <c r="O1386" s="201"/>
      <c r="P1386" s="202"/>
      <c r="Q1386" s="202"/>
      <c r="R1386" s="207"/>
      <c r="S1386" s="204" t="e">
        <f>_xlfn.LET(
_xlpm.ausLJ,_xlfn.XLOOKUP(MitarbeiterFTE[[#This Row],[Name]]&amp;"|"&amp;MitarbeiterFTE[[#This Row],[Jahr]]&amp;"|"&amp;MitarbeiterFTE[[#This Row],[Monat]],#REF!,#REF!,"not found",0,1),
IF(_xlpm.ausLJ="not found","input missing",_xlpm.ausLJ))</f>
        <v>#REF!</v>
      </c>
      <c r="T1386" s="204" t="e">
        <f>_xlfn.LET(
_xlpm.ausLJ,_xlfn.XLOOKUP(MitarbeiterFTE[[#This Row],[Name]]&amp;"|"&amp;MitarbeiterFTE[[#This Row],[Jahr]]&amp;"|"&amp;MitarbeiterFTE[[#This Row],[Monat]],#REF!,#REF!,"not found",0,1),
IF(_xlpm.ausLJ="not found","input missing",_xlpm.ausLJ))</f>
        <v>#REF!</v>
      </c>
      <c r="U1386" s="205"/>
      <c r="V1386" s="40" t="str" cm="1">
        <f t="array" ref="V13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6" s="15" t="str">
        <f>_xlfn.LET(_xlpm.var,MitarbeiterFTE[[#This Row],[Name]]&amp;"|"&amp;MitarbeiterFTE[[#This Row],[Vorhaben]]&amp;"|"&amp;MitarbeiterFTE[[#This Row],[Monat]]&amp;"|"&amp;MitarbeiterFTE[[#This Row],[Jahr]], IF(_xlpm.var="|||","input missing",_xlpm.var))</f>
        <v>input missing</v>
      </c>
      <c r="AB1386" s="15" t="e">
        <f>_xlfn.LET(
_xlpm.start,DATE(MitarbeiterFTE[[#This Row],[Jahr]],MitarbeiterFTE[[#This Row],[Monat]],1),
_xlpm.end,EOMONTH(_xlpm.start,0),
NETWORKDAYS(_xlpm.start,_xlpm.end))</f>
        <v>#NUM!</v>
      </c>
      <c r="AC1386" s="318" t="e">
        <f>MitarbeiterFTE[[#This Row],[BWD]]-MitarbeiterFTE[[#This Row],[Sum Abwesend]]</f>
        <v>#NUM!</v>
      </c>
      <c r="AD1386" s="318">
        <f>SUMIFS(MitarbeiterFTE[BWD],MitarbeiterFTE[Jahr],MitarbeiterFTE[[#This Row],[Jahr]],MitarbeiterFTE[Name],MitarbeiterFTE[[#This Row],[Name]])</f>
        <v>0</v>
      </c>
      <c r="AE1386" s="318">
        <f>SUMIFS(MitarbeiterFTE[NWD],MitarbeiterFTE[Jahr],MitarbeiterFTE[[#This Row],[Jahr]],MitarbeiterFTE[Name],MitarbeiterFTE[[#This Row],[Name]])</f>
        <v>0</v>
      </c>
      <c r="AF1386" s="15" t="str">
        <f>IF(MitarbeiterFTE[[#This Row],[HS]]="ja",2,IF(MitarbeiterFTE[[#This Row],[Tech]]="ja",1,IF(MitarbeiterFTE[[#This Row],[Sonst]]="ja",0,"input missing")))</f>
        <v>input missing</v>
      </c>
      <c r="AG1386" s="130"/>
      <c r="AH1386" s="117"/>
      <c r="AI1386" s="408"/>
      <c r="AJ1386" s="202"/>
      <c r="AK1386" s="412"/>
      <c r="AL1386" s="15" cm="1">
        <f t="array" ref="AL13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6" s="15" t="str">
        <f>IF(Table6[[#This Row],[FT/WE]]=2,"",Table6[[#This Row],[Name]]&amp;Table6[[#This Row],[Tag]])</f>
        <v/>
      </c>
      <c r="AN1386" s="117"/>
      <c r="AP1386" s="14" t="str">
        <f t="shared" si="44"/>
        <v/>
      </c>
      <c r="AQ1386" s="14" t="str">
        <f t="shared" si="45"/>
        <v/>
      </c>
    </row>
    <row r="1387" spans="1:43" ht="14.5">
      <c r="A1387" s="117"/>
      <c r="B1387" s="201"/>
      <c r="C1387" s="209"/>
      <c r="D1387" s="210"/>
      <c r="E1387" s="131"/>
      <c r="F1387" s="132"/>
      <c r="G1387" s="131"/>
      <c r="H1387" s="117"/>
      <c r="I1387" s="201"/>
      <c r="J1387" s="201"/>
      <c r="K1387" s="202"/>
      <c r="L1387" s="202"/>
      <c r="M1387" s="202"/>
      <c r="N1387" s="201"/>
      <c r="O1387" s="201"/>
      <c r="P1387" s="202"/>
      <c r="Q1387" s="202"/>
      <c r="R1387" s="207"/>
      <c r="S1387" s="204" t="e">
        <f>_xlfn.LET(
_xlpm.ausLJ,_xlfn.XLOOKUP(MitarbeiterFTE[[#This Row],[Name]]&amp;"|"&amp;MitarbeiterFTE[[#This Row],[Jahr]]&amp;"|"&amp;MitarbeiterFTE[[#This Row],[Monat]],#REF!,#REF!,"not found",0,1),
IF(_xlpm.ausLJ="not found","input missing",_xlpm.ausLJ))</f>
        <v>#REF!</v>
      </c>
      <c r="T1387" s="204" t="e">
        <f>_xlfn.LET(
_xlpm.ausLJ,_xlfn.XLOOKUP(MitarbeiterFTE[[#This Row],[Name]]&amp;"|"&amp;MitarbeiterFTE[[#This Row],[Jahr]]&amp;"|"&amp;MitarbeiterFTE[[#This Row],[Monat]],#REF!,#REF!,"not found",0,1),
IF(_xlpm.ausLJ="not found","input missing",_xlpm.ausLJ))</f>
        <v>#REF!</v>
      </c>
      <c r="U1387" s="205"/>
      <c r="V1387" s="40" t="str" cm="1">
        <f t="array" ref="V13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7" s="15" t="str">
        <f>_xlfn.LET(_xlpm.var,MitarbeiterFTE[[#This Row],[Name]]&amp;"|"&amp;MitarbeiterFTE[[#This Row],[Vorhaben]]&amp;"|"&amp;MitarbeiterFTE[[#This Row],[Monat]]&amp;"|"&amp;MitarbeiterFTE[[#This Row],[Jahr]], IF(_xlpm.var="|||","input missing",_xlpm.var))</f>
        <v>input missing</v>
      </c>
      <c r="AB1387" s="15" t="e">
        <f>_xlfn.LET(
_xlpm.start,DATE(MitarbeiterFTE[[#This Row],[Jahr]],MitarbeiterFTE[[#This Row],[Monat]],1),
_xlpm.end,EOMONTH(_xlpm.start,0),
NETWORKDAYS(_xlpm.start,_xlpm.end))</f>
        <v>#NUM!</v>
      </c>
      <c r="AC1387" s="318" t="e">
        <f>MitarbeiterFTE[[#This Row],[BWD]]-MitarbeiterFTE[[#This Row],[Sum Abwesend]]</f>
        <v>#NUM!</v>
      </c>
      <c r="AD1387" s="318">
        <f>SUMIFS(MitarbeiterFTE[BWD],MitarbeiterFTE[Jahr],MitarbeiterFTE[[#This Row],[Jahr]],MitarbeiterFTE[Name],MitarbeiterFTE[[#This Row],[Name]])</f>
        <v>0</v>
      </c>
      <c r="AE1387" s="318">
        <f>SUMIFS(MitarbeiterFTE[NWD],MitarbeiterFTE[Jahr],MitarbeiterFTE[[#This Row],[Jahr]],MitarbeiterFTE[Name],MitarbeiterFTE[[#This Row],[Name]])</f>
        <v>0</v>
      </c>
      <c r="AF1387" s="15" t="str">
        <f>IF(MitarbeiterFTE[[#This Row],[HS]]="ja",2,IF(MitarbeiterFTE[[#This Row],[Tech]]="ja",1,IF(MitarbeiterFTE[[#This Row],[Sonst]]="ja",0,"input missing")))</f>
        <v>input missing</v>
      </c>
      <c r="AG1387" s="130"/>
      <c r="AH1387" s="117"/>
      <c r="AI1387" s="408"/>
      <c r="AJ1387" s="202"/>
      <c r="AK1387" s="412"/>
      <c r="AL1387" s="15" cm="1">
        <f t="array" ref="AL13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7" s="15" t="str">
        <f>IF(Table6[[#This Row],[FT/WE]]=2,"",Table6[[#This Row],[Name]]&amp;Table6[[#This Row],[Tag]])</f>
        <v/>
      </c>
      <c r="AN1387" s="117"/>
      <c r="AP1387" s="14" t="str">
        <f t="shared" si="44"/>
        <v/>
      </c>
      <c r="AQ1387" s="14" t="str">
        <f t="shared" si="45"/>
        <v/>
      </c>
    </row>
    <row r="1388" spans="1:43" ht="14.5">
      <c r="A1388" s="117"/>
      <c r="B1388" s="201"/>
      <c r="C1388" s="209"/>
      <c r="D1388" s="210"/>
      <c r="E1388" s="131"/>
      <c r="F1388" s="132"/>
      <c r="G1388" s="131"/>
      <c r="H1388" s="117"/>
      <c r="I1388" s="201"/>
      <c r="J1388" s="201"/>
      <c r="K1388" s="202"/>
      <c r="L1388" s="202"/>
      <c r="M1388" s="202"/>
      <c r="N1388" s="201"/>
      <c r="O1388" s="201"/>
      <c r="P1388" s="202"/>
      <c r="Q1388" s="202"/>
      <c r="R1388" s="207"/>
      <c r="S1388" s="204" t="e">
        <f>_xlfn.LET(
_xlpm.ausLJ,_xlfn.XLOOKUP(MitarbeiterFTE[[#This Row],[Name]]&amp;"|"&amp;MitarbeiterFTE[[#This Row],[Jahr]]&amp;"|"&amp;MitarbeiterFTE[[#This Row],[Monat]],#REF!,#REF!,"not found",0,1),
IF(_xlpm.ausLJ="not found","input missing",_xlpm.ausLJ))</f>
        <v>#REF!</v>
      </c>
      <c r="T1388" s="204" t="e">
        <f>_xlfn.LET(
_xlpm.ausLJ,_xlfn.XLOOKUP(MitarbeiterFTE[[#This Row],[Name]]&amp;"|"&amp;MitarbeiterFTE[[#This Row],[Jahr]]&amp;"|"&amp;MitarbeiterFTE[[#This Row],[Monat]],#REF!,#REF!,"not found",0,1),
IF(_xlpm.ausLJ="not found","input missing",_xlpm.ausLJ))</f>
        <v>#REF!</v>
      </c>
      <c r="U1388" s="205"/>
      <c r="V1388" s="40" t="str" cm="1">
        <f t="array" ref="V13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8" s="15" t="str">
        <f>_xlfn.LET(_xlpm.var,MitarbeiterFTE[[#This Row],[Name]]&amp;"|"&amp;MitarbeiterFTE[[#This Row],[Vorhaben]]&amp;"|"&amp;MitarbeiterFTE[[#This Row],[Monat]]&amp;"|"&amp;MitarbeiterFTE[[#This Row],[Jahr]], IF(_xlpm.var="|||","input missing",_xlpm.var))</f>
        <v>input missing</v>
      </c>
      <c r="AB1388" s="15" t="e">
        <f>_xlfn.LET(
_xlpm.start,DATE(MitarbeiterFTE[[#This Row],[Jahr]],MitarbeiterFTE[[#This Row],[Monat]],1),
_xlpm.end,EOMONTH(_xlpm.start,0),
NETWORKDAYS(_xlpm.start,_xlpm.end))</f>
        <v>#NUM!</v>
      </c>
      <c r="AC1388" s="318" t="e">
        <f>MitarbeiterFTE[[#This Row],[BWD]]-MitarbeiterFTE[[#This Row],[Sum Abwesend]]</f>
        <v>#NUM!</v>
      </c>
      <c r="AD1388" s="318">
        <f>SUMIFS(MitarbeiterFTE[BWD],MitarbeiterFTE[Jahr],MitarbeiterFTE[[#This Row],[Jahr]],MitarbeiterFTE[Name],MitarbeiterFTE[[#This Row],[Name]])</f>
        <v>0</v>
      </c>
      <c r="AE1388" s="318">
        <f>SUMIFS(MitarbeiterFTE[NWD],MitarbeiterFTE[Jahr],MitarbeiterFTE[[#This Row],[Jahr]],MitarbeiterFTE[Name],MitarbeiterFTE[[#This Row],[Name]])</f>
        <v>0</v>
      </c>
      <c r="AF1388" s="15" t="str">
        <f>IF(MitarbeiterFTE[[#This Row],[HS]]="ja",2,IF(MitarbeiterFTE[[#This Row],[Tech]]="ja",1,IF(MitarbeiterFTE[[#This Row],[Sonst]]="ja",0,"input missing")))</f>
        <v>input missing</v>
      </c>
      <c r="AG1388" s="130"/>
      <c r="AH1388" s="117"/>
      <c r="AI1388" s="408"/>
      <c r="AJ1388" s="202"/>
      <c r="AK1388" s="412"/>
      <c r="AL1388" s="15" cm="1">
        <f t="array" ref="AL13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8" s="15" t="str">
        <f>IF(Table6[[#This Row],[FT/WE]]=2,"",Table6[[#This Row],[Name]]&amp;Table6[[#This Row],[Tag]])</f>
        <v/>
      </c>
      <c r="AN1388" s="117"/>
      <c r="AP1388" s="14" t="str">
        <f t="shared" si="44"/>
        <v/>
      </c>
      <c r="AQ1388" s="14" t="str">
        <f t="shared" si="45"/>
        <v/>
      </c>
    </row>
    <row r="1389" spans="1:43" ht="14.5">
      <c r="A1389" s="117"/>
      <c r="B1389" s="201"/>
      <c r="C1389" s="209"/>
      <c r="D1389" s="210"/>
      <c r="E1389" s="131"/>
      <c r="F1389" s="132"/>
      <c r="G1389" s="131"/>
      <c r="H1389" s="117"/>
      <c r="I1389" s="201"/>
      <c r="J1389" s="201"/>
      <c r="K1389" s="202"/>
      <c r="L1389" s="202"/>
      <c r="M1389" s="202"/>
      <c r="N1389" s="201"/>
      <c r="O1389" s="201"/>
      <c r="P1389" s="202"/>
      <c r="Q1389" s="202"/>
      <c r="R1389" s="207"/>
      <c r="S1389" s="204" t="e">
        <f>_xlfn.LET(
_xlpm.ausLJ,_xlfn.XLOOKUP(MitarbeiterFTE[[#This Row],[Name]]&amp;"|"&amp;MitarbeiterFTE[[#This Row],[Jahr]]&amp;"|"&amp;MitarbeiterFTE[[#This Row],[Monat]],#REF!,#REF!,"not found",0,1),
IF(_xlpm.ausLJ="not found","input missing",_xlpm.ausLJ))</f>
        <v>#REF!</v>
      </c>
      <c r="T1389" s="204" t="e">
        <f>_xlfn.LET(
_xlpm.ausLJ,_xlfn.XLOOKUP(MitarbeiterFTE[[#This Row],[Name]]&amp;"|"&amp;MitarbeiterFTE[[#This Row],[Jahr]]&amp;"|"&amp;MitarbeiterFTE[[#This Row],[Monat]],#REF!,#REF!,"not found",0,1),
IF(_xlpm.ausLJ="not found","input missing",_xlpm.ausLJ))</f>
        <v>#REF!</v>
      </c>
      <c r="U1389" s="205"/>
      <c r="V1389" s="40" t="str" cm="1">
        <f t="array" ref="V13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89" s="15" t="str">
        <f>_xlfn.LET(_xlpm.var,MitarbeiterFTE[[#This Row],[Name]]&amp;"|"&amp;MitarbeiterFTE[[#This Row],[Vorhaben]]&amp;"|"&amp;MitarbeiterFTE[[#This Row],[Monat]]&amp;"|"&amp;MitarbeiterFTE[[#This Row],[Jahr]], IF(_xlpm.var="|||","input missing",_xlpm.var))</f>
        <v>input missing</v>
      </c>
      <c r="AB1389" s="15" t="e">
        <f>_xlfn.LET(
_xlpm.start,DATE(MitarbeiterFTE[[#This Row],[Jahr]],MitarbeiterFTE[[#This Row],[Monat]],1),
_xlpm.end,EOMONTH(_xlpm.start,0),
NETWORKDAYS(_xlpm.start,_xlpm.end))</f>
        <v>#NUM!</v>
      </c>
      <c r="AC1389" s="318" t="e">
        <f>MitarbeiterFTE[[#This Row],[BWD]]-MitarbeiterFTE[[#This Row],[Sum Abwesend]]</f>
        <v>#NUM!</v>
      </c>
      <c r="AD1389" s="318">
        <f>SUMIFS(MitarbeiterFTE[BWD],MitarbeiterFTE[Jahr],MitarbeiterFTE[[#This Row],[Jahr]],MitarbeiterFTE[Name],MitarbeiterFTE[[#This Row],[Name]])</f>
        <v>0</v>
      </c>
      <c r="AE1389" s="318">
        <f>SUMIFS(MitarbeiterFTE[NWD],MitarbeiterFTE[Jahr],MitarbeiterFTE[[#This Row],[Jahr]],MitarbeiterFTE[Name],MitarbeiterFTE[[#This Row],[Name]])</f>
        <v>0</v>
      </c>
      <c r="AF1389" s="15" t="str">
        <f>IF(MitarbeiterFTE[[#This Row],[HS]]="ja",2,IF(MitarbeiterFTE[[#This Row],[Tech]]="ja",1,IF(MitarbeiterFTE[[#This Row],[Sonst]]="ja",0,"input missing")))</f>
        <v>input missing</v>
      </c>
      <c r="AG1389" s="130"/>
      <c r="AH1389" s="117"/>
      <c r="AI1389" s="408"/>
      <c r="AJ1389" s="202"/>
      <c r="AK1389" s="412"/>
      <c r="AL1389" s="15" cm="1">
        <f t="array" ref="AL13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89" s="15" t="str">
        <f>IF(Table6[[#This Row],[FT/WE]]=2,"",Table6[[#This Row],[Name]]&amp;Table6[[#This Row],[Tag]])</f>
        <v/>
      </c>
      <c r="AN1389" s="117"/>
      <c r="AP1389" s="14" t="str">
        <f t="shared" si="44"/>
        <v/>
      </c>
      <c r="AQ1389" s="14" t="str">
        <f t="shared" si="45"/>
        <v/>
      </c>
    </row>
    <row r="1390" spans="1:43" ht="14.5">
      <c r="A1390" s="117"/>
      <c r="B1390" s="201"/>
      <c r="C1390" s="209"/>
      <c r="D1390" s="210"/>
      <c r="E1390" s="131"/>
      <c r="F1390" s="132"/>
      <c r="G1390" s="131"/>
      <c r="H1390" s="117"/>
      <c r="I1390" s="201"/>
      <c r="J1390" s="201"/>
      <c r="K1390" s="202"/>
      <c r="L1390" s="202"/>
      <c r="M1390" s="202"/>
      <c r="N1390" s="201"/>
      <c r="O1390" s="201"/>
      <c r="P1390" s="202"/>
      <c r="Q1390" s="202"/>
      <c r="R1390" s="207"/>
      <c r="S1390" s="204" t="e">
        <f>_xlfn.LET(
_xlpm.ausLJ,_xlfn.XLOOKUP(MitarbeiterFTE[[#This Row],[Name]]&amp;"|"&amp;MitarbeiterFTE[[#This Row],[Jahr]]&amp;"|"&amp;MitarbeiterFTE[[#This Row],[Monat]],#REF!,#REF!,"not found",0,1),
IF(_xlpm.ausLJ="not found","input missing",_xlpm.ausLJ))</f>
        <v>#REF!</v>
      </c>
      <c r="T1390" s="204" t="e">
        <f>_xlfn.LET(
_xlpm.ausLJ,_xlfn.XLOOKUP(MitarbeiterFTE[[#This Row],[Name]]&amp;"|"&amp;MitarbeiterFTE[[#This Row],[Jahr]]&amp;"|"&amp;MitarbeiterFTE[[#This Row],[Monat]],#REF!,#REF!,"not found",0,1),
IF(_xlpm.ausLJ="not found","input missing",_xlpm.ausLJ))</f>
        <v>#REF!</v>
      </c>
      <c r="U1390" s="205"/>
      <c r="V1390" s="40" t="str" cm="1">
        <f t="array" ref="V13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0" s="15" t="str">
        <f>_xlfn.LET(_xlpm.var,MitarbeiterFTE[[#This Row],[Name]]&amp;"|"&amp;MitarbeiterFTE[[#This Row],[Vorhaben]]&amp;"|"&amp;MitarbeiterFTE[[#This Row],[Monat]]&amp;"|"&amp;MitarbeiterFTE[[#This Row],[Jahr]], IF(_xlpm.var="|||","input missing",_xlpm.var))</f>
        <v>input missing</v>
      </c>
      <c r="AB1390" s="15" t="e">
        <f>_xlfn.LET(
_xlpm.start,DATE(MitarbeiterFTE[[#This Row],[Jahr]],MitarbeiterFTE[[#This Row],[Monat]],1),
_xlpm.end,EOMONTH(_xlpm.start,0),
NETWORKDAYS(_xlpm.start,_xlpm.end))</f>
        <v>#NUM!</v>
      </c>
      <c r="AC1390" s="318" t="e">
        <f>MitarbeiterFTE[[#This Row],[BWD]]-MitarbeiterFTE[[#This Row],[Sum Abwesend]]</f>
        <v>#NUM!</v>
      </c>
      <c r="AD1390" s="318">
        <f>SUMIFS(MitarbeiterFTE[BWD],MitarbeiterFTE[Jahr],MitarbeiterFTE[[#This Row],[Jahr]],MitarbeiterFTE[Name],MitarbeiterFTE[[#This Row],[Name]])</f>
        <v>0</v>
      </c>
      <c r="AE1390" s="318">
        <f>SUMIFS(MitarbeiterFTE[NWD],MitarbeiterFTE[Jahr],MitarbeiterFTE[[#This Row],[Jahr]],MitarbeiterFTE[Name],MitarbeiterFTE[[#This Row],[Name]])</f>
        <v>0</v>
      </c>
      <c r="AF1390" s="15" t="str">
        <f>IF(MitarbeiterFTE[[#This Row],[HS]]="ja",2,IF(MitarbeiterFTE[[#This Row],[Tech]]="ja",1,IF(MitarbeiterFTE[[#This Row],[Sonst]]="ja",0,"input missing")))</f>
        <v>input missing</v>
      </c>
      <c r="AG1390" s="130"/>
      <c r="AH1390" s="117"/>
      <c r="AI1390" s="408"/>
      <c r="AJ1390" s="202"/>
      <c r="AK1390" s="412"/>
      <c r="AL1390" s="15" cm="1">
        <f t="array" ref="AL13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0" s="15" t="str">
        <f>IF(Table6[[#This Row],[FT/WE]]=2,"",Table6[[#This Row],[Name]]&amp;Table6[[#This Row],[Tag]])</f>
        <v/>
      </c>
      <c r="AN1390" s="117"/>
      <c r="AP1390" s="14" t="str">
        <f t="shared" si="44"/>
        <v/>
      </c>
      <c r="AQ1390" s="14" t="str">
        <f t="shared" si="45"/>
        <v/>
      </c>
    </row>
    <row r="1391" spans="1:43" ht="14.5">
      <c r="A1391" s="117"/>
      <c r="B1391" s="201"/>
      <c r="C1391" s="209"/>
      <c r="D1391" s="210"/>
      <c r="E1391" s="131"/>
      <c r="F1391" s="132"/>
      <c r="G1391" s="131"/>
      <c r="H1391" s="117"/>
      <c r="I1391" s="201"/>
      <c r="J1391" s="201"/>
      <c r="K1391" s="202"/>
      <c r="L1391" s="202"/>
      <c r="M1391" s="202"/>
      <c r="N1391" s="201"/>
      <c r="O1391" s="201"/>
      <c r="P1391" s="202"/>
      <c r="Q1391" s="202"/>
      <c r="R1391" s="207"/>
      <c r="S1391" s="204" t="e">
        <f>_xlfn.LET(
_xlpm.ausLJ,_xlfn.XLOOKUP(MitarbeiterFTE[[#This Row],[Name]]&amp;"|"&amp;MitarbeiterFTE[[#This Row],[Jahr]]&amp;"|"&amp;MitarbeiterFTE[[#This Row],[Monat]],#REF!,#REF!,"not found",0,1),
IF(_xlpm.ausLJ="not found","input missing",_xlpm.ausLJ))</f>
        <v>#REF!</v>
      </c>
      <c r="T1391" s="204" t="e">
        <f>_xlfn.LET(
_xlpm.ausLJ,_xlfn.XLOOKUP(MitarbeiterFTE[[#This Row],[Name]]&amp;"|"&amp;MitarbeiterFTE[[#This Row],[Jahr]]&amp;"|"&amp;MitarbeiterFTE[[#This Row],[Monat]],#REF!,#REF!,"not found",0,1),
IF(_xlpm.ausLJ="not found","input missing",_xlpm.ausLJ))</f>
        <v>#REF!</v>
      </c>
      <c r="U1391" s="205"/>
      <c r="V1391" s="40" t="str" cm="1">
        <f t="array" ref="V13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1" s="15" t="str">
        <f>_xlfn.LET(_xlpm.var,MitarbeiterFTE[[#This Row],[Name]]&amp;"|"&amp;MitarbeiterFTE[[#This Row],[Vorhaben]]&amp;"|"&amp;MitarbeiterFTE[[#This Row],[Monat]]&amp;"|"&amp;MitarbeiterFTE[[#This Row],[Jahr]], IF(_xlpm.var="|||","input missing",_xlpm.var))</f>
        <v>input missing</v>
      </c>
      <c r="AB1391" s="15" t="e">
        <f>_xlfn.LET(
_xlpm.start,DATE(MitarbeiterFTE[[#This Row],[Jahr]],MitarbeiterFTE[[#This Row],[Monat]],1),
_xlpm.end,EOMONTH(_xlpm.start,0),
NETWORKDAYS(_xlpm.start,_xlpm.end))</f>
        <v>#NUM!</v>
      </c>
      <c r="AC1391" s="318" t="e">
        <f>MitarbeiterFTE[[#This Row],[BWD]]-MitarbeiterFTE[[#This Row],[Sum Abwesend]]</f>
        <v>#NUM!</v>
      </c>
      <c r="AD1391" s="318">
        <f>SUMIFS(MitarbeiterFTE[BWD],MitarbeiterFTE[Jahr],MitarbeiterFTE[[#This Row],[Jahr]],MitarbeiterFTE[Name],MitarbeiterFTE[[#This Row],[Name]])</f>
        <v>0</v>
      </c>
      <c r="AE1391" s="318">
        <f>SUMIFS(MitarbeiterFTE[NWD],MitarbeiterFTE[Jahr],MitarbeiterFTE[[#This Row],[Jahr]],MitarbeiterFTE[Name],MitarbeiterFTE[[#This Row],[Name]])</f>
        <v>0</v>
      </c>
      <c r="AF1391" s="15" t="str">
        <f>IF(MitarbeiterFTE[[#This Row],[HS]]="ja",2,IF(MitarbeiterFTE[[#This Row],[Tech]]="ja",1,IF(MitarbeiterFTE[[#This Row],[Sonst]]="ja",0,"input missing")))</f>
        <v>input missing</v>
      </c>
      <c r="AG1391" s="130"/>
      <c r="AH1391" s="117"/>
      <c r="AI1391" s="408"/>
      <c r="AJ1391" s="202"/>
      <c r="AK1391" s="412"/>
      <c r="AL1391" s="15" cm="1">
        <f t="array" ref="AL13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1" s="15" t="str">
        <f>IF(Table6[[#This Row],[FT/WE]]=2,"",Table6[[#This Row],[Name]]&amp;Table6[[#This Row],[Tag]])</f>
        <v/>
      </c>
      <c r="AN1391" s="117"/>
      <c r="AP1391" s="14" t="str">
        <f t="shared" si="44"/>
        <v/>
      </c>
      <c r="AQ1391" s="14" t="str">
        <f t="shared" si="45"/>
        <v/>
      </c>
    </row>
    <row r="1392" spans="1:43" ht="14.5">
      <c r="A1392" s="117"/>
      <c r="B1392" s="201"/>
      <c r="C1392" s="209"/>
      <c r="D1392" s="210"/>
      <c r="E1392" s="131"/>
      <c r="F1392" s="132"/>
      <c r="G1392" s="131"/>
      <c r="H1392" s="117"/>
      <c r="I1392" s="201"/>
      <c r="J1392" s="201"/>
      <c r="K1392" s="202"/>
      <c r="L1392" s="202"/>
      <c r="M1392" s="202"/>
      <c r="N1392" s="201"/>
      <c r="O1392" s="201"/>
      <c r="P1392" s="202"/>
      <c r="Q1392" s="202"/>
      <c r="R1392" s="207"/>
      <c r="S1392" s="204" t="e">
        <f>_xlfn.LET(
_xlpm.ausLJ,_xlfn.XLOOKUP(MitarbeiterFTE[[#This Row],[Name]]&amp;"|"&amp;MitarbeiterFTE[[#This Row],[Jahr]]&amp;"|"&amp;MitarbeiterFTE[[#This Row],[Monat]],#REF!,#REF!,"not found",0,1),
IF(_xlpm.ausLJ="not found","input missing",_xlpm.ausLJ))</f>
        <v>#REF!</v>
      </c>
      <c r="T1392" s="204" t="e">
        <f>_xlfn.LET(
_xlpm.ausLJ,_xlfn.XLOOKUP(MitarbeiterFTE[[#This Row],[Name]]&amp;"|"&amp;MitarbeiterFTE[[#This Row],[Jahr]]&amp;"|"&amp;MitarbeiterFTE[[#This Row],[Monat]],#REF!,#REF!,"not found",0,1),
IF(_xlpm.ausLJ="not found","input missing",_xlpm.ausLJ))</f>
        <v>#REF!</v>
      </c>
      <c r="U1392" s="205"/>
      <c r="V1392" s="40" t="str" cm="1">
        <f t="array" ref="V13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2" s="15" t="str">
        <f>_xlfn.LET(_xlpm.var,MitarbeiterFTE[[#This Row],[Name]]&amp;"|"&amp;MitarbeiterFTE[[#This Row],[Vorhaben]]&amp;"|"&amp;MitarbeiterFTE[[#This Row],[Monat]]&amp;"|"&amp;MitarbeiterFTE[[#This Row],[Jahr]], IF(_xlpm.var="|||","input missing",_xlpm.var))</f>
        <v>input missing</v>
      </c>
      <c r="AB1392" s="15" t="e">
        <f>_xlfn.LET(
_xlpm.start,DATE(MitarbeiterFTE[[#This Row],[Jahr]],MitarbeiterFTE[[#This Row],[Monat]],1),
_xlpm.end,EOMONTH(_xlpm.start,0),
NETWORKDAYS(_xlpm.start,_xlpm.end))</f>
        <v>#NUM!</v>
      </c>
      <c r="AC1392" s="318" t="e">
        <f>MitarbeiterFTE[[#This Row],[BWD]]-MitarbeiterFTE[[#This Row],[Sum Abwesend]]</f>
        <v>#NUM!</v>
      </c>
      <c r="AD1392" s="318">
        <f>SUMIFS(MitarbeiterFTE[BWD],MitarbeiterFTE[Jahr],MitarbeiterFTE[[#This Row],[Jahr]],MitarbeiterFTE[Name],MitarbeiterFTE[[#This Row],[Name]])</f>
        <v>0</v>
      </c>
      <c r="AE1392" s="318">
        <f>SUMIFS(MitarbeiterFTE[NWD],MitarbeiterFTE[Jahr],MitarbeiterFTE[[#This Row],[Jahr]],MitarbeiterFTE[Name],MitarbeiterFTE[[#This Row],[Name]])</f>
        <v>0</v>
      </c>
      <c r="AF1392" s="15" t="str">
        <f>IF(MitarbeiterFTE[[#This Row],[HS]]="ja",2,IF(MitarbeiterFTE[[#This Row],[Tech]]="ja",1,IF(MitarbeiterFTE[[#This Row],[Sonst]]="ja",0,"input missing")))</f>
        <v>input missing</v>
      </c>
      <c r="AG1392" s="130"/>
      <c r="AH1392" s="117"/>
      <c r="AI1392" s="408"/>
      <c r="AJ1392" s="202"/>
      <c r="AK1392" s="412"/>
      <c r="AL1392" s="15" cm="1">
        <f t="array" ref="AL13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2" s="15" t="str">
        <f>IF(Table6[[#This Row],[FT/WE]]=2,"",Table6[[#This Row],[Name]]&amp;Table6[[#This Row],[Tag]])</f>
        <v/>
      </c>
      <c r="AN1392" s="117"/>
      <c r="AP1392" s="14" t="str">
        <f t="shared" si="44"/>
        <v/>
      </c>
      <c r="AQ1392" s="14" t="str">
        <f t="shared" si="45"/>
        <v/>
      </c>
    </row>
    <row r="1393" spans="1:43" ht="14.5">
      <c r="A1393" s="117"/>
      <c r="B1393" s="201"/>
      <c r="C1393" s="209"/>
      <c r="D1393" s="210"/>
      <c r="E1393" s="131"/>
      <c r="F1393" s="132"/>
      <c r="G1393" s="131"/>
      <c r="H1393" s="117"/>
      <c r="I1393" s="201"/>
      <c r="J1393" s="201"/>
      <c r="K1393" s="202"/>
      <c r="L1393" s="202"/>
      <c r="M1393" s="202"/>
      <c r="N1393" s="201"/>
      <c r="O1393" s="201"/>
      <c r="P1393" s="202"/>
      <c r="Q1393" s="202"/>
      <c r="R1393" s="207"/>
      <c r="S1393" s="204" t="e">
        <f>_xlfn.LET(
_xlpm.ausLJ,_xlfn.XLOOKUP(MitarbeiterFTE[[#This Row],[Name]]&amp;"|"&amp;MitarbeiterFTE[[#This Row],[Jahr]]&amp;"|"&amp;MitarbeiterFTE[[#This Row],[Monat]],#REF!,#REF!,"not found",0,1),
IF(_xlpm.ausLJ="not found","input missing",_xlpm.ausLJ))</f>
        <v>#REF!</v>
      </c>
      <c r="T1393" s="204" t="e">
        <f>_xlfn.LET(
_xlpm.ausLJ,_xlfn.XLOOKUP(MitarbeiterFTE[[#This Row],[Name]]&amp;"|"&amp;MitarbeiterFTE[[#This Row],[Jahr]]&amp;"|"&amp;MitarbeiterFTE[[#This Row],[Monat]],#REF!,#REF!,"not found",0,1),
IF(_xlpm.ausLJ="not found","input missing",_xlpm.ausLJ))</f>
        <v>#REF!</v>
      </c>
      <c r="U1393" s="205"/>
      <c r="V1393" s="40" t="str" cm="1">
        <f t="array" ref="V13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3" s="15" t="str">
        <f>_xlfn.LET(_xlpm.var,MitarbeiterFTE[[#This Row],[Name]]&amp;"|"&amp;MitarbeiterFTE[[#This Row],[Vorhaben]]&amp;"|"&amp;MitarbeiterFTE[[#This Row],[Monat]]&amp;"|"&amp;MitarbeiterFTE[[#This Row],[Jahr]], IF(_xlpm.var="|||","input missing",_xlpm.var))</f>
        <v>input missing</v>
      </c>
      <c r="AB1393" s="15" t="e">
        <f>_xlfn.LET(
_xlpm.start,DATE(MitarbeiterFTE[[#This Row],[Jahr]],MitarbeiterFTE[[#This Row],[Monat]],1),
_xlpm.end,EOMONTH(_xlpm.start,0),
NETWORKDAYS(_xlpm.start,_xlpm.end))</f>
        <v>#NUM!</v>
      </c>
      <c r="AC1393" s="318" t="e">
        <f>MitarbeiterFTE[[#This Row],[BWD]]-MitarbeiterFTE[[#This Row],[Sum Abwesend]]</f>
        <v>#NUM!</v>
      </c>
      <c r="AD1393" s="318">
        <f>SUMIFS(MitarbeiterFTE[BWD],MitarbeiterFTE[Jahr],MitarbeiterFTE[[#This Row],[Jahr]],MitarbeiterFTE[Name],MitarbeiterFTE[[#This Row],[Name]])</f>
        <v>0</v>
      </c>
      <c r="AE1393" s="318">
        <f>SUMIFS(MitarbeiterFTE[NWD],MitarbeiterFTE[Jahr],MitarbeiterFTE[[#This Row],[Jahr]],MitarbeiterFTE[Name],MitarbeiterFTE[[#This Row],[Name]])</f>
        <v>0</v>
      </c>
      <c r="AF1393" s="15" t="str">
        <f>IF(MitarbeiterFTE[[#This Row],[HS]]="ja",2,IF(MitarbeiterFTE[[#This Row],[Tech]]="ja",1,IF(MitarbeiterFTE[[#This Row],[Sonst]]="ja",0,"input missing")))</f>
        <v>input missing</v>
      </c>
      <c r="AG1393" s="130"/>
      <c r="AH1393" s="117"/>
      <c r="AI1393" s="408"/>
      <c r="AJ1393" s="202"/>
      <c r="AK1393" s="412"/>
      <c r="AL1393" s="15" cm="1">
        <f t="array" ref="AL13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3" s="15" t="str">
        <f>IF(Table6[[#This Row],[FT/WE]]=2,"",Table6[[#This Row],[Name]]&amp;Table6[[#This Row],[Tag]])</f>
        <v/>
      </c>
      <c r="AN1393" s="117"/>
      <c r="AP1393" s="14" t="str">
        <f t="shared" si="44"/>
        <v/>
      </c>
      <c r="AQ1393" s="14" t="str">
        <f t="shared" si="45"/>
        <v/>
      </c>
    </row>
    <row r="1394" spans="1:43" ht="14.5">
      <c r="A1394" s="117"/>
      <c r="B1394" s="201"/>
      <c r="C1394" s="209"/>
      <c r="D1394" s="210"/>
      <c r="E1394" s="131"/>
      <c r="F1394" s="132"/>
      <c r="G1394" s="131"/>
      <c r="H1394" s="117"/>
      <c r="I1394" s="201"/>
      <c r="J1394" s="201"/>
      <c r="K1394" s="202"/>
      <c r="L1394" s="202"/>
      <c r="M1394" s="202"/>
      <c r="N1394" s="201"/>
      <c r="O1394" s="201"/>
      <c r="P1394" s="202"/>
      <c r="Q1394" s="202"/>
      <c r="R1394" s="207"/>
      <c r="S1394" s="204" t="e">
        <f>_xlfn.LET(
_xlpm.ausLJ,_xlfn.XLOOKUP(MitarbeiterFTE[[#This Row],[Name]]&amp;"|"&amp;MitarbeiterFTE[[#This Row],[Jahr]]&amp;"|"&amp;MitarbeiterFTE[[#This Row],[Monat]],#REF!,#REF!,"not found",0,1),
IF(_xlpm.ausLJ="not found","input missing",_xlpm.ausLJ))</f>
        <v>#REF!</v>
      </c>
      <c r="T1394" s="204" t="e">
        <f>_xlfn.LET(
_xlpm.ausLJ,_xlfn.XLOOKUP(MitarbeiterFTE[[#This Row],[Name]]&amp;"|"&amp;MitarbeiterFTE[[#This Row],[Jahr]]&amp;"|"&amp;MitarbeiterFTE[[#This Row],[Monat]],#REF!,#REF!,"not found",0,1),
IF(_xlpm.ausLJ="not found","input missing",_xlpm.ausLJ))</f>
        <v>#REF!</v>
      </c>
      <c r="U1394" s="205"/>
      <c r="V1394" s="40" t="str" cm="1">
        <f t="array" ref="V13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4" s="15" t="str">
        <f>_xlfn.LET(_xlpm.var,MitarbeiterFTE[[#This Row],[Name]]&amp;"|"&amp;MitarbeiterFTE[[#This Row],[Vorhaben]]&amp;"|"&amp;MitarbeiterFTE[[#This Row],[Monat]]&amp;"|"&amp;MitarbeiterFTE[[#This Row],[Jahr]], IF(_xlpm.var="|||","input missing",_xlpm.var))</f>
        <v>input missing</v>
      </c>
      <c r="AB1394" s="15" t="e">
        <f>_xlfn.LET(
_xlpm.start,DATE(MitarbeiterFTE[[#This Row],[Jahr]],MitarbeiterFTE[[#This Row],[Monat]],1),
_xlpm.end,EOMONTH(_xlpm.start,0),
NETWORKDAYS(_xlpm.start,_xlpm.end))</f>
        <v>#NUM!</v>
      </c>
      <c r="AC1394" s="318" t="e">
        <f>MitarbeiterFTE[[#This Row],[BWD]]-MitarbeiterFTE[[#This Row],[Sum Abwesend]]</f>
        <v>#NUM!</v>
      </c>
      <c r="AD1394" s="318">
        <f>SUMIFS(MitarbeiterFTE[BWD],MitarbeiterFTE[Jahr],MitarbeiterFTE[[#This Row],[Jahr]],MitarbeiterFTE[Name],MitarbeiterFTE[[#This Row],[Name]])</f>
        <v>0</v>
      </c>
      <c r="AE1394" s="318">
        <f>SUMIFS(MitarbeiterFTE[NWD],MitarbeiterFTE[Jahr],MitarbeiterFTE[[#This Row],[Jahr]],MitarbeiterFTE[Name],MitarbeiterFTE[[#This Row],[Name]])</f>
        <v>0</v>
      </c>
      <c r="AF1394" s="15" t="str">
        <f>IF(MitarbeiterFTE[[#This Row],[HS]]="ja",2,IF(MitarbeiterFTE[[#This Row],[Tech]]="ja",1,IF(MitarbeiterFTE[[#This Row],[Sonst]]="ja",0,"input missing")))</f>
        <v>input missing</v>
      </c>
      <c r="AG1394" s="130"/>
      <c r="AH1394" s="117"/>
      <c r="AI1394" s="408"/>
      <c r="AJ1394" s="202"/>
      <c r="AK1394" s="412"/>
      <c r="AL1394" s="15" cm="1">
        <f t="array" ref="AL13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4" s="15" t="str">
        <f>IF(Table6[[#This Row],[FT/WE]]=2,"",Table6[[#This Row],[Name]]&amp;Table6[[#This Row],[Tag]])</f>
        <v/>
      </c>
      <c r="AN1394" s="117"/>
      <c r="AP1394" s="14" t="str">
        <f t="shared" si="44"/>
        <v/>
      </c>
      <c r="AQ1394" s="14" t="str">
        <f t="shared" si="45"/>
        <v/>
      </c>
    </row>
    <row r="1395" spans="1:43" ht="14.5">
      <c r="A1395" s="117"/>
      <c r="B1395" s="201"/>
      <c r="C1395" s="209"/>
      <c r="D1395" s="210"/>
      <c r="E1395" s="131"/>
      <c r="F1395" s="132"/>
      <c r="G1395" s="131"/>
      <c r="H1395" s="117"/>
      <c r="I1395" s="201"/>
      <c r="J1395" s="201"/>
      <c r="K1395" s="202"/>
      <c r="L1395" s="202"/>
      <c r="M1395" s="202"/>
      <c r="N1395" s="201"/>
      <c r="O1395" s="201"/>
      <c r="P1395" s="202"/>
      <c r="Q1395" s="202"/>
      <c r="R1395" s="207"/>
      <c r="S1395" s="204" t="e">
        <f>_xlfn.LET(
_xlpm.ausLJ,_xlfn.XLOOKUP(MitarbeiterFTE[[#This Row],[Name]]&amp;"|"&amp;MitarbeiterFTE[[#This Row],[Jahr]]&amp;"|"&amp;MitarbeiterFTE[[#This Row],[Monat]],#REF!,#REF!,"not found",0,1),
IF(_xlpm.ausLJ="not found","input missing",_xlpm.ausLJ))</f>
        <v>#REF!</v>
      </c>
      <c r="T1395" s="204" t="e">
        <f>_xlfn.LET(
_xlpm.ausLJ,_xlfn.XLOOKUP(MitarbeiterFTE[[#This Row],[Name]]&amp;"|"&amp;MitarbeiterFTE[[#This Row],[Jahr]]&amp;"|"&amp;MitarbeiterFTE[[#This Row],[Monat]],#REF!,#REF!,"not found",0,1),
IF(_xlpm.ausLJ="not found","input missing",_xlpm.ausLJ))</f>
        <v>#REF!</v>
      </c>
      <c r="U1395" s="205"/>
      <c r="V1395" s="40" t="str" cm="1">
        <f t="array" ref="V13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5" s="15" t="str">
        <f>_xlfn.LET(_xlpm.var,MitarbeiterFTE[[#This Row],[Name]]&amp;"|"&amp;MitarbeiterFTE[[#This Row],[Vorhaben]]&amp;"|"&amp;MitarbeiterFTE[[#This Row],[Monat]]&amp;"|"&amp;MitarbeiterFTE[[#This Row],[Jahr]], IF(_xlpm.var="|||","input missing",_xlpm.var))</f>
        <v>input missing</v>
      </c>
      <c r="AB1395" s="15" t="e">
        <f>_xlfn.LET(
_xlpm.start,DATE(MitarbeiterFTE[[#This Row],[Jahr]],MitarbeiterFTE[[#This Row],[Monat]],1),
_xlpm.end,EOMONTH(_xlpm.start,0),
NETWORKDAYS(_xlpm.start,_xlpm.end))</f>
        <v>#NUM!</v>
      </c>
      <c r="AC1395" s="318" t="e">
        <f>MitarbeiterFTE[[#This Row],[BWD]]-MitarbeiterFTE[[#This Row],[Sum Abwesend]]</f>
        <v>#NUM!</v>
      </c>
      <c r="AD1395" s="318">
        <f>SUMIFS(MitarbeiterFTE[BWD],MitarbeiterFTE[Jahr],MitarbeiterFTE[[#This Row],[Jahr]],MitarbeiterFTE[Name],MitarbeiterFTE[[#This Row],[Name]])</f>
        <v>0</v>
      </c>
      <c r="AE1395" s="318">
        <f>SUMIFS(MitarbeiterFTE[NWD],MitarbeiterFTE[Jahr],MitarbeiterFTE[[#This Row],[Jahr]],MitarbeiterFTE[Name],MitarbeiterFTE[[#This Row],[Name]])</f>
        <v>0</v>
      </c>
      <c r="AF1395" s="15" t="str">
        <f>IF(MitarbeiterFTE[[#This Row],[HS]]="ja",2,IF(MitarbeiterFTE[[#This Row],[Tech]]="ja",1,IF(MitarbeiterFTE[[#This Row],[Sonst]]="ja",0,"input missing")))</f>
        <v>input missing</v>
      </c>
      <c r="AG1395" s="130"/>
      <c r="AH1395" s="117"/>
      <c r="AI1395" s="408"/>
      <c r="AJ1395" s="202"/>
      <c r="AK1395" s="412"/>
      <c r="AL1395" s="15" cm="1">
        <f t="array" ref="AL13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5" s="15" t="str">
        <f>IF(Table6[[#This Row],[FT/WE]]=2,"",Table6[[#This Row],[Name]]&amp;Table6[[#This Row],[Tag]])</f>
        <v/>
      </c>
      <c r="AN1395" s="117"/>
      <c r="AP1395" s="14" t="str">
        <f t="shared" si="44"/>
        <v/>
      </c>
      <c r="AQ1395" s="14" t="str">
        <f t="shared" si="45"/>
        <v/>
      </c>
    </row>
    <row r="1396" spans="1:43" ht="14.5">
      <c r="A1396" s="117"/>
      <c r="B1396" s="201"/>
      <c r="C1396" s="209"/>
      <c r="D1396" s="210"/>
      <c r="E1396" s="131"/>
      <c r="F1396" s="132"/>
      <c r="G1396" s="131"/>
      <c r="H1396" s="117"/>
      <c r="I1396" s="201"/>
      <c r="J1396" s="201"/>
      <c r="K1396" s="202"/>
      <c r="L1396" s="202"/>
      <c r="M1396" s="202"/>
      <c r="N1396" s="201"/>
      <c r="O1396" s="201"/>
      <c r="P1396" s="202"/>
      <c r="Q1396" s="202"/>
      <c r="R1396" s="207"/>
      <c r="S1396" s="204" t="e">
        <f>_xlfn.LET(
_xlpm.ausLJ,_xlfn.XLOOKUP(MitarbeiterFTE[[#This Row],[Name]]&amp;"|"&amp;MitarbeiterFTE[[#This Row],[Jahr]]&amp;"|"&amp;MitarbeiterFTE[[#This Row],[Monat]],#REF!,#REF!,"not found",0,1),
IF(_xlpm.ausLJ="not found","input missing",_xlpm.ausLJ))</f>
        <v>#REF!</v>
      </c>
      <c r="T1396" s="204" t="e">
        <f>_xlfn.LET(
_xlpm.ausLJ,_xlfn.XLOOKUP(MitarbeiterFTE[[#This Row],[Name]]&amp;"|"&amp;MitarbeiterFTE[[#This Row],[Jahr]]&amp;"|"&amp;MitarbeiterFTE[[#This Row],[Monat]],#REF!,#REF!,"not found",0,1),
IF(_xlpm.ausLJ="not found","input missing",_xlpm.ausLJ))</f>
        <v>#REF!</v>
      </c>
      <c r="U1396" s="205"/>
      <c r="V1396" s="40" t="str" cm="1">
        <f t="array" ref="V13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6" s="15" t="str">
        <f>_xlfn.LET(_xlpm.var,MitarbeiterFTE[[#This Row],[Name]]&amp;"|"&amp;MitarbeiterFTE[[#This Row],[Vorhaben]]&amp;"|"&amp;MitarbeiterFTE[[#This Row],[Monat]]&amp;"|"&amp;MitarbeiterFTE[[#This Row],[Jahr]], IF(_xlpm.var="|||","input missing",_xlpm.var))</f>
        <v>input missing</v>
      </c>
      <c r="AB1396" s="15" t="e">
        <f>_xlfn.LET(
_xlpm.start,DATE(MitarbeiterFTE[[#This Row],[Jahr]],MitarbeiterFTE[[#This Row],[Monat]],1),
_xlpm.end,EOMONTH(_xlpm.start,0),
NETWORKDAYS(_xlpm.start,_xlpm.end))</f>
        <v>#NUM!</v>
      </c>
      <c r="AC1396" s="318" t="e">
        <f>MitarbeiterFTE[[#This Row],[BWD]]-MitarbeiterFTE[[#This Row],[Sum Abwesend]]</f>
        <v>#NUM!</v>
      </c>
      <c r="AD1396" s="318">
        <f>SUMIFS(MitarbeiterFTE[BWD],MitarbeiterFTE[Jahr],MitarbeiterFTE[[#This Row],[Jahr]],MitarbeiterFTE[Name],MitarbeiterFTE[[#This Row],[Name]])</f>
        <v>0</v>
      </c>
      <c r="AE1396" s="318">
        <f>SUMIFS(MitarbeiterFTE[NWD],MitarbeiterFTE[Jahr],MitarbeiterFTE[[#This Row],[Jahr]],MitarbeiterFTE[Name],MitarbeiterFTE[[#This Row],[Name]])</f>
        <v>0</v>
      </c>
      <c r="AF1396" s="15" t="str">
        <f>IF(MitarbeiterFTE[[#This Row],[HS]]="ja",2,IF(MitarbeiterFTE[[#This Row],[Tech]]="ja",1,IF(MitarbeiterFTE[[#This Row],[Sonst]]="ja",0,"input missing")))</f>
        <v>input missing</v>
      </c>
      <c r="AG1396" s="130"/>
      <c r="AH1396" s="117"/>
      <c r="AI1396" s="408"/>
      <c r="AJ1396" s="202"/>
      <c r="AK1396" s="412"/>
      <c r="AL1396" s="15" cm="1">
        <f t="array" ref="AL13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6" s="15" t="str">
        <f>IF(Table6[[#This Row],[FT/WE]]=2,"",Table6[[#This Row],[Name]]&amp;Table6[[#This Row],[Tag]])</f>
        <v/>
      </c>
      <c r="AN1396" s="117"/>
      <c r="AP1396" s="14" t="str">
        <f t="shared" si="44"/>
        <v/>
      </c>
      <c r="AQ1396" s="14" t="str">
        <f t="shared" si="45"/>
        <v/>
      </c>
    </row>
    <row r="1397" spans="1:43" ht="14.5">
      <c r="A1397" s="117"/>
      <c r="B1397" s="201"/>
      <c r="C1397" s="209"/>
      <c r="D1397" s="210"/>
      <c r="E1397" s="131"/>
      <c r="F1397" s="132"/>
      <c r="G1397" s="131"/>
      <c r="H1397" s="117"/>
      <c r="I1397" s="201"/>
      <c r="J1397" s="201"/>
      <c r="K1397" s="202"/>
      <c r="L1397" s="202"/>
      <c r="M1397" s="202"/>
      <c r="N1397" s="201"/>
      <c r="O1397" s="201"/>
      <c r="P1397" s="202"/>
      <c r="Q1397" s="202"/>
      <c r="R1397" s="207"/>
      <c r="S1397" s="204" t="e">
        <f>_xlfn.LET(
_xlpm.ausLJ,_xlfn.XLOOKUP(MitarbeiterFTE[[#This Row],[Name]]&amp;"|"&amp;MitarbeiterFTE[[#This Row],[Jahr]]&amp;"|"&amp;MitarbeiterFTE[[#This Row],[Monat]],#REF!,#REF!,"not found",0,1),
IF(_xlpm.ausLJ="not found","input missing",_xlpm.ausLJ))</f>
        <v>#REF!</v>
      </c>
      <c r="T1397" s="204" t="e">
        <f>_xlfn.LET(
_xlpm.ausLJ,_xlfn.XLOOKUP(MitarbeiterFTE[[#This Row],[Name]]&amp;"|"&amp;MitarbeiterFTE[[#This Row],[Jahr]]&amp;"|"&amp;MitarbeiterFTE[[#This Row],[Monat]],#REF!,#REF!,"not found",0,1),
IF(_xlpm.ausLJ="not found","input missing",_xlpm.ausLJ))</f>
        <v>#REF!</v>
      </c>
      <c r="U1397" s="205"/>
      <c r="V1397" s="40" t="str" cm="1">
        <f t="array" ref="V13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7" s="15" t="str">
        <f>_xlfn.LET(_xlpm.var,MitarbeiterFTE[[#This Row],[Name]]&amp;"|"&amp;MitarbeiterFTE[[#This Row],[Vorhaben]]&amp;"|"&amp;MitarbeiterFTE[[#This Row],[Monat]]&amp;"|"&amp;MitarbeiterFTE[[#This Row],[Jahr]], IF(_xlpm.var="|||","input missing",_xlpm.var))</f>
        <v>input missing</v>
      </c>
      <c r="AB1397" s="15" t="e">
        <f>_xlfn.LET(
_xlpm.start,DATE(MitarbeiterFTE[[#This Row],[Jahr]],MitarbeiterFTE[[#This Row],[Monat]],1),
_xlpm.end,EOMONTH(_xlpm.start,0),
NETWORKDAYS(_xlpm.start,_xlpm.end))</f>
        <v>#NUM!</v>
      </c>
      <c r="AC1397" s="318" t="e">
        <f>MitarbeiterFTE[[#This Row],[BWD]]-MitarbeiterFTE[[#This Row],[Sum Abwesend]]</f>
        <v>#NUM!</v>
      </c>
      <c r="AD1397" s="318">
        <f>SUMIFS(MitarbeiterFTE[BWD],MitarbeiterFTE[Jahr],MitarbeiterFTE[[#This Row],[Jahr]],MitarbeiterFTE[Name],MitarbeiterFTE[[#This Row],[Name]])</f>
        <v>0</v>
      </c>
      <c r="AE1397" s="318">
        <f>SUMIFS(MitarbeiterFTE[NWD],MitarbeiterFTE[Jahr],MitarbeiterFTE[[#This Row],[Jahr]],MitarbeiterFTE[Name],MitarbeiterFTE[[#This Row],[Name]])</f>
        <v>0</v>
      </c>
      <c r="AF1397" s="15" t="str">
        <f>IF(MitarbeiterFTE[[#This Row],[HS]]="ja",2,IF(MitarbeiterFTE[[#This Row],[Tech]]="ja",1,IF(MitarbeiterFTE[[#This Row],[Sonst]]="ja",0,"input missing")))</f>
        <v>input missing</v>
      </c>
      <c r="AG1397" s="130"/>
      <c r="AH1397" s="117"/>
      <c r="AI1397" s="408"/>
      <c r="AJ1397" s="202"/>
      <c r="AK1397" s="412"/>
      <c r="AL1397" s="15" cm="1">
        <f t="array" ref="AL13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7" s="15" t="str">
        <f>IF(Table6[[#This Row],[FT/WE]]=2,"",Table6[[#This Row],[Name]]&amp;Table6[[#This Row],[Tag]])</f>
        <v/>
      </c>
      <c r="AN1397" s="117"/>
      <c r="AP1397" s="14" t="str">
        <f t="shared" si="44"/>
        <v/>
      </c>
      <c r="AQ1397" s="14" t="str">
        <f t="shared" si="45"/>
        <v/>
      </c>
    </row>
    <row r="1398" spans="1:43" ht="14.5">
      <c r="A1398" s="117"/>
      <c r="B1398" s="201"/>
      <c r="C1398" s="209"/>
      <c r="D1398" s="210"/>
      <c r="E1398" s="131"/>
      <c r="F1398" s="132"/>
      <c r="G1398" s="131"/>
      <c r="H1398" s="117"/>
      <c r="I1398" s="201"/>
      <c r="J1398" s="201"/>
      <c r="K1398" s="202"/>
      <c r="L1398" s="202"/>
      <c r="M1398" s="202"/>
      <c r="N1398" s="201"/>
      <c r="O1398" s="201"/>
      <c r="P1398" s="202"/>
      <c r="Q1398" s="202"/>
      <c r="R1398" s="207"/>
      <c r="S1398" s="204" t="e">
        <f>_xlfn.LET(
_xlpm.ausLJ,_xlfn.XLOOKUP(MitarbeiterFTE[[#This Row],[Name]]&amp;"|"&amp;MitarbeiterFTE[[#This Row],[Jahr]]&amp;"|"&amp;MitarbeiterFTE[[#This Row],[Monat]],#REF!,#REF!,"not found",0,1),
IF(_xlpm.ausLJ="not found","input missing",_xlpm.ausLJ))</f>
        <v>#REF!</v>
      </c>
      <c r="T1398" s="204" t="e">
        <f>_xlfn.LET(
_xlpm.ausLJ,_xlfn.XLOOKUP(MitarbeiterFTE[[#This Row],[Name]]&amp;"|"&amp;MitarbeiterFTE[[#This Row],[Jahr]]&amp;"|"&amp;MitarbeiterFTE[[#This Row],[Monat]],#REF!,#REF!,"not found",0,1),
IF(_xlpm.ausLJ="not found","input missing",_xlpm.ausLJ))</f>
        <v>#REF!</v>
      </c>
      <c r="U1398" s="205"/>
      <c r="V1398" s="40" t="str" cm="1">
        <f t="array" ref="V13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8" s="15" t="str">
        <f>_xlfn.LET(_xlpm.var,MitarbeiterFTE[[#This Row],[Name]]&amp;"|"&amp;MitarbeiterFTE[[#This Row],[Vorhaben]]&amp;"|"&amp;MitarbeiterFTE[[#This Row],[Monat]]&amp;"|"&amp;MitarbeiterFTE[[#This Row],[Jahr]], IF(_xlpm.var="|||","input missing",_xlpm.var))</f>
        <v>input missing</v>
      </c>
      <c r="AB1398" s="15" t="e">
        <f>_xlfn.LET(
_xlpm.start,DATE(MitarbeiterFTE[[#This Row],[Jahr]],MitarbeiterFTE[[#This Row],[Monat]],1),
_xlpm.end,EOMONTH(_xlpm.start,0),
NETWORKDAYS(_xlpm.start,_xlpm.end))</f>
        <v>#NUM!</v>
      </c>
      <c r="AC1398" s="318" t="e">
        <f>MitarbeiterFTE[[#This Row],[BWD]]-MitarbeiterFTE[[#This Row],[Sum Abwesend]]</f>
        <v>#NUM!</v>
      </c>
      <c r="AD1398" s="318">
        <f>SUMIFS(MitarbeiterFTE[BWD],MitarbeiterFTE[Jahr],MitarbeiterFTE[[#This Row],[Jahr]],MitarbeiterFTE[Name],MitarbeiterFTE[[#This Row],[Name]])</f>
        <v>0</v>
      </c>
      <c r="AE1398" s="318">
        <f>SUMIFS(MitarbeiterFTE[NWD],MitarbeiterFTE[Jahr],MitarbeiterFTE[[#This Row],[Jahr]],MitarbeiterFTE[Name],MitarbeiterFTE[[#This Row],[Name]])</f>
        <v>0</v>
      </c>
      <c r="AF1398" s="15" t="str">
        <f>IF(MitarbeiterFTE[[#This Row],[HS]]="ja",2,IF(MitarbeiterFTE[[#This Row],[Tech]]="ja",1,IF(MitarbeiterFTE[[#This Row],[Sonst]]="ja",0,"input missing")))</f>
        <v>input missing</v>
      </c>
      <c r="AG1398" s="130"/>
      <c r="AH1398" s="117"/>
      <c r="AI1398" s="408"/>
      <c r="AJ1398" s="202"/>
      <c r="AK1398" s="412"/>
      <c r="AL1398" s="15" cm="1">
        <f t="array" ref="AL13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8" s="15" t="str">
        <f>IF(Table6[[#This Row],[FT/WE]]=2,"",Table6[[#This Row],[Name]]&amp;Table6[[#This Row],[Tag]])</f>
        <v/>
      </c>
      <c r="AN1398" s="117"/>
      <c r="AP1398" s="14" t="str">
        <f t="shared" si="44"/>
        <v/>
      </c>
      <c r="AQ1398" s="14" t="str">
        <f t="shared" si="45"/>
        <v/>
      </c>
    </row>
    <row r="1399" spans="1:43" ht="14.5">
      <c r="A1399" s="117"/>
      <c r="B1399" s="201"/>
      <c r="C1399" s="209"/>
      <c r="D1399" s="210"/>
      <c r="E1399" s="131"/>
      <c r="F1399" s="132"/>
      <c r="G1399" s="131"/>
      <c r="H1399" s="117"/>
      <c r="I1399" s="201"/>
      <c r="J1399" s="201"/>
      <c r="K1399" s="202"/>
      <c r="L1399" s="202"/>
      <c r="M1399" s="202"/>
      <c r="N1399" s="201"/>
      <c r="O1399" s="201"/>
      <c r="P1399" s="202"/>
      <c r="Q1399" s="202"/>
      <c r="R1399" s="207"/>
      <c r="S1399" s="204" t="e">
        <f>_xlfn.LET(
_xlpm.ausLJ,_xlfn.XLOOKUP(MitarbeiterFTE[[#This Row],[Name]]&amp;"|"&amp;MitarbeiterFTE[[#This Row],[Jahr]]&amp;"|"&amp;MitarbeiterFTE[[#This Row],[Monat]],#REF!,#REF!,"not found",0,1),
IF(_xlpm.ausLJ="not found","input missing",_xlpm.ausLJ))</f>
        <v>#REF!</v>
      </c>
      <c r="T1399" s="204" t="e">
        <f>_xlfn.LET(
_xlpm.ausLJ,_xlfn.XLOOKUP(MitarbeiterFTE[[#This Row],[Name]]&amp;"|"&amp;MitarbeiterFTE[[#This Row],[Jahr]]&amp;"|"&amp;MitarbeiterFTE[[#This Row],[Monat]],#REF!,#REF!,"not found",0,1),
IF(_xlpm.ausLJ="not found","input missing",_xlpm.ausLJ))</f>
        <v>#REF!</v>
      </c>
      <c r="U1399" s="205"/>
      <c r="V1399" s="40" t="str" cm="1">
        <f t="array" ref="V13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3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3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3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3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399" s="15" t="str">
        <f>_xlfn.LET(_xlpm.var,MitarbeiterFTE[[#This Row],[Name]]&amp;"|"&amp;MitarbeiterFTE[[#This Row],[Vorhaben]]&amp;"|"&amp;MitarbeiterFTE[[#This Row],[Monat]]&amp;"|"&amp;MitarbeiterFTE[[#This Row],[Jahr]], IF(_xlpm.var="|||","input missing",_xlpm.var))</f>
        <v>input missing</v>
      </c>
      <c r="AB1399" s="15" t="e">
        <f>_xlfn.LET(
_xlpm.start,DATE(MitarbeiterFTE[[#This Row],[Jahr]],MitarbeiterFTE[[#This Row],[Monat]],1),
_xlpm.end,EOMONTH(_xlpm.start,0),
NETWORKDAYS(_xlpm.start,_xlpm.end))</f>
        <v>#NUM!</v>
      </c>
      <c r="AC1399" s="318" t="e">
        <f>MitarbeiterFTE[[#This Row],[BWD]]-MitarbeiterFTE[[#This Row],[Sum Abwesend]]</f>
        <v>#NUM!</v>
      </c>
      <c r="AD1399" s="318">
        <f>SUMIFS(MitarbeiterFTE[BWD],MitarbeiterFTE[Jahr],MitarbeiterFTE[[#This Row],[Jahr]],MitarbeiterFTE[Name],MitarbeiterFTE[[#This Row],[Name]])</f>
        <v>0</v>
      </c>
      <c r="AE1399" s="318">
        <f>SUMIFS(MitarbeiterFTE[NWD],MitarbeiterFTE[Jahr],MitarbeiterFTE[[#This Row],[Jahr]],MitarbeiterFTE[Name],MitarbeiterFTE[[#This Row],[Name]])</f>
        <v>0</v>
      </c>
      <c r="AF1399" s="15" t="str">
        <f>IF(MitarbeiterFTE[[#This Row],[HS]]="ja",2,IF(MitarbeiterFTE[[#This Row],[Tech]]="ja",1,IF(MitarbeiterFTE[[#This Row],[Sonst]]="ja",0,"input missing")))</f>
        <v>input missing</v>
      </c>
      <c r="AG1399" s="130"/>
      <c r="AH1399" s="117"/>
      <c r="AI1399" s="408"/>
      <c r="AJ1399" s="202"/>
      <c r="AK1399" s="412"/>
      <c r="AL1399" s="15" cm="1">
        <f t="array" ref="AL13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399" s="15" t="str">
        <f>IF(Table6[[#This Row],[FT/WE]]=2,"",Table6[[#This Row],[Name]]&amp;Table6[[#This Row],[Tag]])</f>
        <v/>
      </c>
      <c r="AN1399" s="117"/>
      <c r="AP1399" s="14" t="str">
        <f t="shared" si="44"/>
        <v/>
      </c>
      <c r="AQ1399" s="14" t="str">
        <f t="shared" si="45"/>
        <v/>
      </c>
    </row>
    <row r="1400" spans="1:43" ht="14.5">
      <c r="A1400" s="117"/>
      <c r="B1400" s="201"/>
      <c r="C1400" s="209"/>
      <c r="D1400" s="210"/>
      <c r="E1400" s="131"/>
      <c r="F1400" s="132"/>
      <c r="G1400" s="131"/>
      <c r="H1400" s="117"/>
      <c r="I1400" s="201"/>
      <c r="J1400" s="201"/>
      <c r="K1400" s="202"/>
      <c r="L1400" s="202"/>
      <c r="M1400" s="202"/>
      <c r="N1400" s="201"/>
      <c r="O1400" s="201"/>
      <c r="P1400" s="202"/>
      <c r="Q1400" s="202"/>
      <c r="R1400" s="207"/>
      <c r="S1400" s="204" t="e">
        <f>_xlfn.LET(
_xlpm.ausLJ,_xlfn.XLOOKUP(MitarbeiterFTE[[#This Row],[Name]]&amp;"|"&amp;MitarbeiterFTE[[#This Row],[Jahr]]&amp;"|"&amp;MitarbeiterFTE[[#This Row],[Monat]],#REF!,#REF!,"not found",0,1),
IF(_xlpm.ausLJ="not found","input missing",_xlpm.ausLJ))</f>
        <v>#REF!</v>
      </c>
      <c r="T1400" s="204" t="e">
        <f>_xlfn.LET(
_xlpm.ausLJ,_xlfn.XLOOKUP(MitarbeiterFTE[[#This Row],[Name]]&amp;"|"&amp;MitarbeiterFTE[[#This Row],[Jahr]]&amp;"|"&amp;MitarbeiterFTE[[#This Row],[Monat]],#REF!,#REF!,"not found",0,1),
IF(_xlpm.ausLJ="not found","input missing",_xlpm.ausLJ))</f>
        <v>#REF!</v>
      </c>
      <c r="U1400" s="205"/>
      <c r="V1400" s="40" t="str" cm="1">
        <f t="array" ref="V14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0" s="15" t="str">
        <f>_xlfn.LET(_xlpm.var,MitarbeiterFTE[[#This Row],[Name]]&amp;"|"&amp;MitarbeiterFTE[[#This Row],[Vorhaben]]&amp;"|"&amp;MitarbeiterFTE[[#This Row],[Monat]]&amp;"|"&amp;MitarbeiterFTE[[#This Row],[Jahr]], IF(_xlpm.var="|||","input missing",_xlpm.var))</f>
        <v>input missing</v>
      </c>
      <c r="AB1400" s="15" t="e">
        <f>_xlfn.LET(
_xlpm.start,DATE(MitarbeiterFTE[[#This Row],[Jahr]],MitarbeiterFTE[[#This Row],[Monat]],1),
_xlpm.end,EOMONTH(_xlpm.start,0),
NETWORKDAYS(_xlpm.start,_xlpm.end))</f>
        <v>#NUM!</v>
      </c>
      <c r="AC1400" s="318" t="e">
        <f>MitarbeiterFTE[[#This Row],[BWD]]-MitarbeiterFTE[[#This Row],[Sum Abwesend]]</f>
        <v>#NUM!</v>
      </c>
      <c r="AD1400" s="318">
        <f>SUMIFS(MitarbeiterFTE[BWD],MitarbeiterFTE[Jahr],MitarbeiterFTE[[#This Row],[Jahr]],MitarbeiterFTE[Name],MitarbeiterFTE[[#This Row],[Name]])</f>
        <v>0</v>
      </c>
      <c r="AE1400" s="318">
        <f>SUMIFS(MitarbeiterFTE[NWD],MitarbeiterFTE[Jahr],MitarbeiterFTE[[#This Row],[Jahr]],MitarbeiterFTE[Name],MitarbeiterFTE[[#This Row],[Name]])</f>
        <v>0</v>
      </c>
      <c r="AF1400" s="15" t="str">
        <f>IF(MitarbeiterFTE[[#This Row],[HS]]="ja",2,IF(MitarbeiterFTE[[#This Row],[Tech]]="ja",1,IF(MitarbeiterFTE[[#This Row],[Sonst]]="ja",0,"input missing")))</f>
        <v>input missing</v>
      </c>
      <c r="AG1400" s="130"/>
      <c r="AH1400" s="117"/>
      <c r="AI1400" s="408"/>
      <c r="AJ1400" s="202"/>
      <c r="AK1400" s="412"/>
      <c r="AL1400" s="15" cm="1">
        <f t="array" ref="AL14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0" s="15" t="str">
        <f>IF(Table6[[#This Row],[FT/WE]]=2,"",Table6[[#This Row],[Name]]&amp;Table6[[#This Row],[Tag]])</f>
        <v/>
      </c>
      <c r="AN1400" s="117"/>
      <c r="AP1400" s="14" t="str">
        <f t="shared" si="44"/>
        <v/>
      </c>
      <c r="AQ1400" s="14" t="str">
        <f t="shared" si="45"/>
        <v/>
      </c>
    </row>
    <row r="1401" spans="1:43" ht="14.5">
      <c r="A1401" s="117"/>
      <c r="B1401" s="201"/>
      <c r="C1401" s="209"/>
      <c r="D1401" s="210"/>
      <c r="E1401" s="131"/>
      <c r="F1401" s="132"/>
      <c r="G1401" s="131"/>
      <c r="H1401" s="117"/>
      <c r="I1401" s="201"/>
      <c r="J1401" s="201"/>
      <c r="K1401" s="202"/>
      <c r="L1401" s="202"/>
      <c r="M1401" s="202"/>
      <c r="N1401" s="201"/>
      <c r="O1401" s="201"/>
      <c r="P1401" s="202"/>
      <c r="Q1401" s="202"/>
      <c r="R1401" s="207"/>
      <c r="S1401" s="204" t="e">
        <f>_xlfn.LET(
_xlpm.ausLJ,_xlfn.XLOOKUP(MitarbeiterFTE[[#This Row],[Name]]&amp;"|"&amp;MitarbeiterFTE[[#This Row],[Jahr]]&amp;"|"&amp;MitarbeiterFTE[[#This Row],[Monat]],#REF!,#REF!,"not found",0,1),
IF(_xlpm.ausLJ="not found","input missing",_xlpm.ausLJ))</f>
        <v>#REF!</v>
      </c>
      <c r="T1401" s="204" t="e">
        <f>_xlfn.LET(
_xlpm.ausLJ,_xlfn.XLOOKUP(MitarbeiterFTE[[#This Row],[Name]]&amp;"|"&amp;MitarbeiterFTE[[#This Row],[Jahr]]&amp;"|"&amp;MitarbeiterFTE[[#This Row],[Monat]],#REF!,#REF!,"not found",0,1),
IF(_xlpm.ausLJ="not found","input missing",_xlpm.ausLJ))</f>
        <v>#REF!</v>
      </c>
      <c r="U1401" s="205"/>
      <c r="V1401" s="40" t="str" cm="1">
        <f t="array" ref="V14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1" s="15" t="str">
        <f>_xlfn.LET(_xlpm.var,MitarbeiterFTE[[#This Row],[Name]]&amp;"|"&amp;MitarbeiterFTE[[#This Row],[Vorhaben]]&amp;"|"&amp;MitarbeiterFTE[[#This Row],[Monat]]&amp;"|"&amp;MitarbeiterFTE[[#This Row],[Jahr]], IF(_xlpm.var="|||","input missing",_xlpm.var))</f>
        <v>input missing</v>
      </c>
      <c r="AB1401" s="15" t="e">
        <f>_xlfn.LET(
_xlpm.start,DATE(MitarbeiterFTE[[#This Row],[Jahr]],MitarbeiterFTE[[#This Row],[Monat]],1),
_xlpm.end,EOMONTH(_xlpm.start,0),
NETWORKDAYS(_xlpm.start,_xlpm.end))</f>
        <v>#NUM!</v>
      </c>
      <c r="AC1401" s="318" t="e">
        <f>MitarbeiterFTE[[#This Row],[BWD]]-MitarbeiterFTE[[#This Row],[Sum Abwesend]]</f>
        <v>#NUM!</v>
      </c>
      <c r="AD1401" s="318">
        <f>SUMIFS(MitarbeiterFTE[BWD],MitarbeiterFTE[Jahr],MitarbeiterFTE[[#This Row],[Jahr]],MitarbeiterFTE[Name],MitarbeiterFTE[[#This Row],[Name]])</f>
        <v>0</v>
      </c>
      <c r="AE1401" s="318">
        <f>SUMIFS(MitarbeiterFTE[NWD],MitarbeiterFTE[Jahr],MitarbeiterFTE[[#This Row],[Jahr]],MitarbeiterFTE[Name],MitarbeiterFTE[[#This Row],[Name]])</f>
        <v>0</v>
      </c>
      <c r="AF1401" s="15" t="str">
        <f>IF(MitarbeiterFTE[[#This Row],[HS]]="ja",2,IF(MitarbeiterFTE[[#This Row],[Tech]]="ja",1,IF(MitarbeiterFTE[[#This Row],[Sonst]]="ja",0,"input missing")))</f>
        <v>input missing</v>
      </c>
      <c r="AG1401" s="130"/>
      <c r="AH1401" s="117"/>
      <c r="AI1401" s="408"/>
      <c r="AJ1401" s="202"/>
      <c r="AK1401" s="412"/>
      <c r="AL1401" s="15" cm="1">
        <f t="array" ref="AL14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1" s="15" t="str">
        <f>IF(Table6[[#This Row],[FT/WE]]=2,"",Table6[[#This Row],[Name]]&amp;Table6[[#This Row],[Tag]])</f>
        <v/>
      </c>
      <c r="AN1401" s="117"/>
      <c r="AP1401" s="14" t="str">
        <f t="shared" si="44"/>
        <v/>
      </c>
      <c r="AQ1401" s="14" t="str">
        <f t="shared" si="45"/>
        <v/>
      </c>
    </row>
    <row r="1402" spans="1:43" ht="14.5">
      <c r="A1402" s="117"/>
      <c r="B1402" s="201"/>
      <c r="C1402" s="209"/>
      <c r="D1402" s="210"/>
      <c r="E1402" s="131"/>
      <c r="F1402" s="132"/>
      <c r="G1402" s="131"/>
      <c r="H1402" s="117"/>
      <c r="I1402" s="201"/>
      <c r="J1402" s="201"/>
      <c r="K1402" s="202"/>
      <c r="L1402" s="202"/>
      <c r="M1402" s="202"/>
      <c r="N1402" s="201"/>
      <c r="O1402" s="201"/>
      <c r="P1402" s="202"/>
      <c r="Q1402" s="202"/>
      <c r="R1402" s="207"/>
      <c r="S1402" s="204" t="e">
        <f>_xlfn.LET(
_xlpm.ausLJ,_xlfn.XLOOKUP(MitarbeiterFTE[[#This Row],[Name]]&amp;"|"&amp;MitarbeiterFTE[[#This Row],[Jahr]]&amp;"|"&amp;MitarbeiterFTE[[#This Row],[Monat]],#REF!,#REF!,"not found",0,1),
IF(_xlpm.ausLJ="not found","input missing",_xlpm.ausLJ))</f>
        <v>#REF!</v>
      </c>
      <c r="T1402" s="204" t="e">
        <f>_xlfn.LET(
_xlpm.ausLJ,_xlfn.XLOOKUP(MitarbeiterFTE[[#This Row],[Name]]&amp;"|"&amp;MitarbeiterFTE[[#This Row],[Jahr]]&amp;"|"&amp;MitarbeiterFTE[[#This Row],[Monat]],#REF!,#REF!,"not found",0,1),
IF(_xlpm.ausLJ="not found","input missing",_xlpm.ausLJ))</f>
        <v>#REF!</v>
      </c>
      <c r="U1402" s="205"/>
      <c r="V1402" s="40" t="str" cm="1">
        <f t="array" ref="V14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2" s="15" t="str">
        <f>_xlfn.LET(_xlpm.var,MitarbeiterFTE[[#This Row],[Name]]&amp;"|"&amp;MitarbeiterFTE[[#This Row],[Vorhaben]]&amp;"|"&amp;MitarbeiterFTE[[#This Row],[Monat]]&amp;"|"&amp;MitarbeiterFTE[[#This Row],[Jahr]], IF(_xlpm.var="|||","input missing",_xlpm.var))</f>
        <v>input missing</v>
      </c>
      <c r="AB1402" s="15" t="e">
        <f>_xlfn.LET(
_xlpm.start,DATE(MitarbeiterFTE[[#This Row],[Jahr]],MitarbeiterFTE[[#This Row],[Monat]],1),
_xlpm.end,EOMONTH(_xlpm.start,0),
NETWORKDAYS(_xlpm.start,_xlpm.end))</f>
        <v>#NUM!</v>
      </c>
      <c r="AC1402" s="318" t="e">
        <f>MitarbeiterFTE[[#This Row],[BWD]]-MitarbeiterFTE[[#This Row],[Sum Abwesend]]</f>
        <v>#NUM!</v>
      </c>
      <c r="AD1402" s="318">
        <f>SUMIFS(MitarbeiterFTE[BWD],MitarbeiterFTE[Jahr],MitarbeiterFTE[[#This Row],[Jahr]],MitarbeiterFTE[Name],MitarbeiterFTE[[#This Row],[Name]])</f>
        <v>0</v>
      </c>
      <c r="AE1402" s="318">
        <f>SUMIFS(MitarbeiterFTE[NWD],MitarbeiterFTE[Jahr],MitarbeiterFTE[[#This Row],[Jahr]],MitarbeiterFTE[Name],MitarbeiterFTE[[#This Row],[Name]])</f>
        <v>0</v>
      </c>
      <c r="AF1402" s="15" t="str">
        <f>IF(MitarbeiterFTE[[#This Row],[HS]]="ja",2,IF(MitarbeiterFTE[[#This Row],[Tech]]="ja",1,IF(MitarbeiterFTE[[#This Row],[Sonst]]="ja",0,"input missing")))</f>
        <v>input missing</v>
      </c>
      <c r="AG1402" s="130"/>
      <c r="AH1402" s="117"/>
      <c r="AI1402" s="408"/>
      <c r="AJ1402" s="202"/>
      <c r="AK1402" s="412"/>
      <c r="AL1402" s="15" cm="1">
        <f t="array" ref="AL14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2" s="15" t="str">
        <f>IF(Table6[[#This Row],[FT/WE]]=2,"",Table6[[#This Row],[Name]]&amp;Table6[[#This Row],[Tag]])</f>
        <v/>
      </c>
      <c r="AN1402" s="117"/>
      <c r="AP1402" s="14" t="str">
        <f t="shared" si="44"/>
        <v/>
      </c>
      <c r="AQ1402" s="14" t="str">
        <f t="shared" si="45"/>
        <v/>
      </c>
    </row>
    <row r="1403" spans="1:43" ht="14.5">
      <c r="A1403" s="117"/>
      <c r="B1403" s="201"/>
      <c r="C1403" s="209"/>
      <c r="D1403" s="210"/>
      <c r="E1403" s="131"/>
      <c r="F1403" s="132"/>
      <c r="G1403" s="131"/>
      <c r="H1403" s="117"/>
      <c r="I1403" s="201"/>
      <c r="J1403" s="201"/>
      <c r="K1403" s="202"/>
      <c r="L1403" s="202"/>
      <c r="M1403" s="202"/>
      <c r="N1403" s="201"/>
      <c r="O1403" s="201"/>
      <c r="P1403" s="202"/>
      <c r="Q1403" s="202"/>
      <c r="R1403" s="207"/>
      <c r="S1403" s="204" t="e">
        <f>_xlfn.LET(
_xlpm.ausLJ,_xlfn.XLOOKUP(MitarbeiterFTE[[#This Row],[Name]]&amp;"|"&amp;MitarbeiterFTE[[#This Row],[Jahr]]&amp;"|"&amp;MitarbeiterFTE[[#This Row],[Monat]],#REF!,#REF!,"not found",0,1),
IF(_xlpm.ausLJ="not found","input missing",_xlpm.ausLJ))</f>
        <v>#REF!</v>
      </c>
      <c r="T1403" s="204" t="e">
        <f>_xlfn.LET(
_xlpm.ausLJ,_xlfn.XLOOKUP(MitarbeiterFTE[[#This Row],[Name]]&amp;"|"&amp;MitarbeiterFTE[[#This Row],[Jahr]]&amp;"|"&amp;MitarbeiterFTE[[#This Row],[Monat]],#REF!,#REF!,"not found",0,1),
IF(_xlpm.ausLJ="not found","input missing",_xlpm.ausLJ))</f>
        <v>#REF!</v>
      </c>
      <c r="U1403" s="205"/>
      <c r="V1403" s="40" t="str" cm="1">
        <f t="array" ref="V14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3" s="15" t="str">
        <f>_xlfn.LET(_xlpm.var,MitarbeiterFTE[[#This Row],[Name]]&amp;"|"&amp;MitarbeiterFTE[[#This Row],[Vorhaben]]&amp;"|"&amp;MitarbeiterFTE[[#This Row],[Monat]]&amp;"|"&amp;MitarbeiterFTE[[#This Row],[Jahr]], IF(_xlpm.var="|||","input missing",_xlpm.var))</f>
        <v>input missing</v>
      </c>
      <c r="AB1403" s="15" t="e">
        <f>_xlfn.LET(
_xlpm.start,DATE(MitarbeiterFTE[[#This Row],[Jahr]],MitarbeiterFTE[[#This Row],[Monat]],1),
_xlpm.end,EOMONTH(_xlpm.start,0),
NETWORKDAYS(_xlpm.start,_xlpm.end))</f>
        <v>#NUM!</v>
      </c>
      <c r="AC1403" s="318" t="e">
        <f>MitarbeiterFTE[[#This Row],[BWD]]-MitarbeiterFTE[[#This Row],[Sum Abwesend]]</f>
        <v>#NUM!</v>
      </c>
      <c r="AD1403" s="318">
        <f>SUMIFS(MitarbeiterFTE[BWD],MitarbeiterFTE[Jahr],MitarbeiterFTE[[#This Row],[Jahr]],MitarbeiterFTE[Name],MitarbeiterFTE[[#This Row],[Name]])</f>
        <v>0</v>
      </c>
      <c r="AE1403" s="318">
        <f>SUMIFS(MitarbeiterFTE[NWD],MitarbeiterFTE[Jahr],MitarbeiterFTE[[#This Row],[Jahr]],MitarbeiterFTE[Name],MitarbeiterFTE[[#This Row],[Name]])</f>
        <v>0</v>
      </c>
      <c r="AF1403" s="15" t="str">
        <f>IF(MitarbeiterFTE[[#This Row],[HS]]="ja",2,IF(MitarbeiterFTE[[#This Row],[Tech]]="ja",1,IF(MitarbeiterFTE[[#This Row],[Sonst]]="ja",0,"input missing")))</f>
        <v>input missing</v>
      </c>
      <c r="AG1403" s="130"/>
      <c r="AH1403" s="117"/>
      <c r="AI1403" s="408"/>
      <c r="AJ1403" s="202"/>
      <c r="AK1403" s="412"/>
      <c r="AL1403" s="15" cm="1">
        <f t="array" ref="AL14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3" s="15" t="str">
        <f>IF(Table6[[#This Row],[FT/WE]]=2,"",Table6[[#This Row],[Name]]&amp;Table6[[#This Row],[Tag]])</f>
        <v/>
      </c>
      <c r="AN1403" s="117"/>
      <c r="AP1403" s="14" t="str">
        <f t="shared" si="44"/>
        <v/>
      </c>
      <c r="AQ1403" s="14" t="str">
        <f t="shared" si="45"/>
        <v/>
      </c>
    </row>
    <row r="1404" spans="1:43" ht="14.5">
      <c r="A1404" s="117"/>
      <c r="B1404" s="201"/>
      <c r="C1404" s="209"/>
      <c r="D1404" s="210"/>
      <c r="E1404" s="131"/>
      <c r="F1404" s="132"/>
      <c r="G1404" s="131"/>
      <c r="H1404" s="117"/>
      <c r="I1404" s="201"/>
      <c r="J1404" s="201"/>
      <c r="K1404" s="202"/>
      <c r="L1404" s="202"/>
      <c r="M1404" s="202"/>
      <c r="N1404" s="201"/>
      <c r="O1404" s="201"/>
      <c r="P1404" s="202"/>
      <c r="Q1404" s="202"/>
      <c r="R1404" s="207"/>
      <c r="S1404" s="204" t="e">
        <f>_xlfn.LET(
_xlpm.ausLJ,_xlfn.XLOOKUP(MitarbeiterFTE[[#This Row],[Name]]&amp;"|"&amp;MitarbeiterFTE[[#This Row],[Jahr]]&amp;"|"&amp;MitarbeiterFTE[[#This Row],[Monat]],#REF!,#REF!,"not found",0,1),
IF(_xlpm.ausLJ="not found","input missing",_xlpm.ausLJ))</f>
        <v>#REF!</v>
      </c>
      <c r="T1404" s="204" t="e">
        <f>_xlfn.LET(
_xlpm.ausLJ,_xlfn.XLOOKUP(MitarbeiterFTE[[#This Row],[Name]]&amp;"|"&amp;MitarbeiterFTE[[#This Row],[Jahr]]&amp;"|"&amp;MitarbeiterFTE[[#This Row],[Monat]],#REF!,#REF!,"not found",0,1),
IF(_xlpm.ausLJ="not found","input missing",_xlpm.ausLJ))</f>
        <v>#REF!</v>
      </c>
      <c r="U1404" s="205"/>
      <c r="V1404" s="40" t="str" cm="1">
        <f t="array" ref="V14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4" s="15" t="str">
        <f>_xlfn.LET(_xlpm.var,MitarbeiterFTE[[#This Row],[Name]]&amp;"|"&amp;MitarbeiterFTE[[#This Row],[Vorhaben]]&amp;"|"&amp;MitarbeiterFTE[[#This Row],[Monat]]&amp;"|"&amp;MitarbeiterFTE[[#This Row],[Jahr]], IF(_xlpm.var="|||","input missing",_xlpm.var))</f>
        <v>input missing</v>
      </c>
      <c r="AB1404" s="15" t="e">
        <f>_xlfn.LET(
_xlpm.start,DATE(MitarbeiterFTE[[#This Row],[Jahr]],MitarbeiterFTE[[#This Row],[Monat]],1),
_xlpm.end,EOMONTH(_xlpm.start,0),
NETWORKDAYS(_xlpm.start,_xlpm.end))</f>
        <v>#NUM!</v>
      </c>
      <c r="AC1404" s="318" t="e">
        <f>MitarbeiterFTE[[#This Row],[BWD]]-MitarbeiterFTE[[#This Row],[Sum Abwesend]]</f>
        <v>#NUM!</v>
      </c>
      <c r="AD1404" s="318">
        <f>SUMIFS(MitarbeiterFTE[BWD],MitarbeiterFTE[Jahr],MitarbeiterFTE[[#This Row],[Jahr]],MitarbeiterFTE[Name],MitarbeiterFTE[[#This Row],[Name]])</f>
        <v>0</v>
      </c>
      <c r="AE1404" s="318">
        <f>SUMIFS(MitarbeiterFTE[NWD],MitarbeiterFTE[Jahr],MitarbeiterFTE[[#This Row],[Jahr]],MitarbeiterFTE[Name],MitarbeiterFTE[[#This Row],[Name]])</f>
        <v>0</v>
      </c>
      <c r="AF1404" s="15" t="str">
        <f>IF(MitarbeiterFTE[[#This Row],[HS]]="ja",2,IF(MitarbeiterFTE[[#This Row],[Tech]]="ja",1,IF(MitarbeiterFTE[[#This Row],[Sonst]]="ja",0,"input missing")))</f>
        <v>input missing</v>
      </c>
      <c r="AG1404" s="130"/>
      <c r="AH1404" s="117"/>
      <c r="AI1404" s="408"/>
      <c r="AJ1404" s="202"/>
      <c r="AK1404" s="412"/>
      <c r="AL1404" s="15" cm="1">
        <f t="array" ref="AL14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4" s="15" t="str">
        <f>IF(Table6[[#This Row],[FT/WE]]=2,"",Table6[[#This Row],[Name]]&amp;Table6[[#This Row],[Tag]])</f>
        <v/>
      </c>
      <c r="AN1404" s="117"/>
      <c r="AP1404" s="14" t="str">
        <f t="shared" si="44"/>
        <v/>
      </c>
      <c r="AQ1404" s="14" t="str">
        <f t="shared" si="45"/>
        <v/>
      </c>
    </row>
    <row r="1405" spans="1:43" ht="14.5">
      <c r="A1405" s="117"/>
      <c r="B1405" s="201"/>
      <c r="C1405" s="209"/>
      <c r="D1405" s="210"/>
      <c r="E1405" s="131"/>
      <c r="F1405" s="132"/>
      <c r="G1405" s="131"/>
      <c r="H1405" s="117"/>
      <c r="I1405" s="201"/>
      <c r="J1405" s="201"/>
      <c r="K1405" s="202"/>
      <c r="L1405" s="202"/>
      <c r="M1405" s="202"/>
      <c r="N1405" s="201"/>
      <c r="O1405" s="201"/>
      <c r="P1405" s="202"/>
      <c r="Q1405" s="202"/>
      <c r="R1405" s="207"/>
      <c r="S1405" s="204" t="e">
        <f>_xlfn.LET(
_xlpm.ausLJ,_xlfn.XLOOKUP(MitarbeiterFTE[[#This Row],[Name]]&amp;"|"&amp;MitarbeiterFTE[[#This Row],[Jahr]]&amp;"|"&amp;MitarbeiterFTE[[#This Row],[Monat]],#REF!,#REF!,"not found",0,1),
IF(_xlpm.ausLJ="not found","input missing",_xlpm.ausLJ))</f>
        <v>#REF!</v>
      </c>
      <c r="T1405" s="204" t="e">
        <f>_xlfn.LET(
_xlpm.ausLJ,_xlfn.XLOOKUP(MitarbeiterFTE[[#This Row],[Name]]&amp;"|"&amp;MitarbeiterFTE[[#This Row],[Jahr]]&amp;"|"&amp;MitarbeiterFTE[[#This Row],[Monat]],#REF!,#REF!,"not found",0,1),
IF(_xlpm.ausLJ="not found","input missing",_xlpm.ausLJ))</f>
        <v>#REF!</v>
      </c>
      <c r="U1405" s="205"/>
      <c r="V1405" s="40" t="str" cm="1">
        <f t="array" ref="V14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5" s="15" t="str">
        <f>_xlfn.LET(_xlpm.var,MitarbeiterFTE[[#This Row],[Name]]&amp;"|"&amp;MitarbeiterFTE[[#This Row],[Vorhaben]]&amp;"|"&amp;MitarbeiterFTE[[#This Row],[Monat]]&amp;"|"&amp;MitarbeiterFTE[[#This Row],[Jahr]], IF(_xlpm.var="|||","input missing",_xlpm.var))</f>
        <v>input missing</v>
      </c>
      <c r="AB1405" s="15" t="e">
        <f>_xlfn.LET(
_xlpm.start,DATE(MitarbeiterFTE[[#This Row],[Jahr]],MitarbeiterFTE[[#This Row],[Monat]],1),
_xlpm.end,EOMONTH(_xlpm.start,0),
NETWORKDAYS(_xlpm.start,_xlpm.end))</f>
        <v>#NUM!</v>
      </c>
      <c r="AC1405" s="318" t="e">
        <f>MitarbeiterFTE[[#This Row],[BWD]]-MitarbeiterFTE[[#This Row],[Sum Abwesend]]</f>
        <v>#NUM!</v>
      </c>
      <c r="AD1405" s="318">
        <f>SUMIFS(MitarbeiterFTE[BWD],MitarbeiterFTE[Jahr],MitarbeiterFTE[[#This Row],[Jahr]],MitarbeiterFTE[Name],MitarbeiterFTE[[#This Row],[Name]])</f>
        <v>0</v>
      </c>
      <c r="AE1405" s="318">
        <f>SUMIFS(MitarbeiterFTE[NWD],MitarbeiterFTE[Jahr],MitarbeiterFTE[[#This Row],[Jahr]],MitarbeiterFTE[Name],MitarbeiterFTE[[#This Row],[Name]])</f>
        <v>0</v>
      </c>
      <c r="AF1405" s="15" t="str">
        <f>IF(MitarbeiterFTE[[#This Row],[HS]]="ja",2,IF(MitarbeiterFTE[[#This Row],[Tech]]="ja",1,IF(MitarbeiterFTE[[#This Row],[Sonst]]="ja",0,"input missing")))</f>
        <v>input missing</v>
      </c>
      <c r="AG1405" s="130"/>
      <c r="AH1405" s="117"/>
      <c r="AI1405" s="408"/>
      <c r="AJ1405" s="202"/>
      <c r="AK1405" s="412"/>
      <c r="AL1405" s="15" cm="1">
        <f t="array" ref="AL14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5" s="15" t="str">
        <f>IF(Table6[[#This Row],[FT/WE]]=2,"",Table6[[#This Row],[Name]]&amp;Table6[[#This Row],[Tag]])</f>
        <v/>
      </c>
      <c r="AN1405" s="117"/>
      <c r="AP1405" s="14" t="str">
        <f t="shared" si="44"/>
        <v/>
      </c>
      <c r="AQ1405" s="14" t="str">
        <f t="shared" si="45"/>
        <v/>
      </c>
    </row>
    <row r="1406" spans="1:43" ht="14.5">
      <c r="A1406" s="117"/>
      <c r="B1406" s="201"/>
      <c r="C1406" s="209"/>
      <c r="D1406" s="210"/>
      <c r="E1406" s="131"/>
      <c r="F1406" s="132"/>
      <c r="G1406" s="131"/>
      <c r="H1406" s="117"/>
      <c r="I1406" s="201"/>
      <c r="J1406" s="201"/>
      <c r="K1406" s="202"/>
      <c r="L1406" s="202"/>
      <c r="M1406" s="202"/>
      <c r="N1406" s="201"/>
      <c r="O1406" s="201"/>
      <c r="P1406" s="202"/>
      <c r="Q1406" s="202"/>
      <c r="R1406" s="207"/>
      <c r="S1406" s="204" t="e">
        <f>_xlfn.LET(
_xlpm.ausLJ,_xlfn.XLOOKUP(MitarbeiterFTE[[#This Row],[Name]]&amp;"|"&amp;MitarbeiterFTE[[#This Row],[Jahr]]&amp;"|"&amp;MitarbeiterFTE[[#This Row],[Monat]],#REF!,#REF!,"not found",0,1),
IF(_xlpm.ausLJ="not found","input missing",_xlpm.ausLJ))</f>
        <v>#REF!</v>
      </c>
      <c r="T1406" s="204" t="e">
        <f>_xlfn.LET(
_xlpm.ausLJ,_xlfn.XLOOKUP(MitarbeiterFTE[[#This Row],[Name]]&amp;"|"&amp;MitarbeiterFTE[[#This Row],[Jahr]]&amp;"|"&amp;MitarbeiterFTE[[#This Row],[Monat]],#REF!,#REF!,"not found",0,1),
IF(_xlpm.ausLJ="not found","input missing",_xlpm.ausLJ))</f>
        <v>#REF!</v>
      </c>
      <c r="U1406" s="205"/>
      <c r="V1406" s="40" t="str" cm="1">
        <f t="array" ref="V14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6" s="15" t="str">
        <f>_xlfn.LET(_xlpm.var,MitarbeiterFTE[[#This Row],[Name]]&amp;"|"&amp;MitarbeiterFTE[[#This Row],[Vorhaben]]&amp;"|"&amp;MitarbeiterFTE[[#This Row],[Monat]]&amp;"|"&amp;MitarbeiterFTE[[#This Row],[Jahr]], IF(_xlpm.var="|||","input missing",_xlpm.var))</f>
        <v>input missing</v>
      </c>
      <c r="AB1406" s="15" t="e">
        <f>_xlfn.LET(
_xlpm.start,DATE(MitarbeiterFTE[[#This Row],[Jahr]],MitarbeiterFTE[[#This Row],[Monat]],1),
_xlpm.end,EOMONTH(_xlpm.start,0),
NETWORKDAYS(_xlpm.start,_xlpm.end))</f>
        <v>#NUM!</v>
      </c>
      <c r="AC1406" s="318" t="e">
        <f>MitarbeiterFTE[[#This Row],[BWD]]-MitarbeiterFTE[[#This Row],[Sum Abwesend]]</f>
        <v>#NUM!</v>
      </c>
      <c r="AD1406" s="318">
        <f>SUMIFS(MitarbeiterFTE[BWD],MitarbeiterFTE[Jahr],MitarbeiterFTE[[#This Row],[Jahr]],MitarbeiterFTE[Name],MitarbeiterFTE[[#This Row],[Name]])</f>
        <v>0</v>
      </c>
      <c r="AE1406" s="318">
        <f>SUMIFS(MitarbeiterFTE[NWD],MitarbeiterFTE[Jahr],MitarbeiterFTE[[#This Row],[Jahr]],MitarbeiterFTE[Name],MitarbeiterFTE[[#This Row],[Name]])</f>
        <v>0</v>
      </c>
      <c r="AF1406" s="15" t="str">
        <f>IF(MitarbeiterFTE[[#This Row],[HS]]="ja",2,IF(MitarbeiterFTE[[#This Row],[Tech]]="ja",1,IF(MitarbeiterFTE[[#This Row],[Sonst]]="ja",0,"input missing")))</f>
        <v>input missing</v>
      </c>
      <c r="AG1406" s="130"/>
      <c r="AH1406" s="117"/>
      <c r="AI1406" s="408"/>
      <c r="AJ1406" s="202"/>
      <c r="AK1406" s="412"/>
      <c r="AL1406" s="15" cm="1">
        <f t="array" ref="AL14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6" s="15" t="str">
        <f>IF(Table6[[#This Row],[FT/WE]]=2,"",Table6[[#This Row],[Name]]&amp;Table6[[#This Row],[Tag]])</f>
        <v/>
      </c>
      <c r="AN1406" s="117"/>
      <c r="AP1406" s="14" t="str">
        <f t="shared" si="44"/>
        <v/>
      </c>
      <c r="AQ1406" s="14" t="str">
        <f t="shared" si="45"/>
        <v/>
      </c>
    </row>
    <row r="1407" spans="1:43" ht="14.5">
      <c r="A1407" s="117"/>
      <c r="B1407" s="201"/>
      <c r="C1407" s="209"/>
      <c r="D1407" s="210"/>
      <c r="E1407" s="131"/>
      <c r="F1407" s="132"/>
      <c r="G1407" s="131"/>
      <c r="H1407" s="117"/>
      <c r="I1407" s="201"/>
      <c r="J1407" s="201"/>
      <c r="K1407" s="202"/>
      <c r="L1407" s="202"/>
      <c r="M1407" s="202"/>
      <c r="N1407" s="201"/>
      <c r="O1407" s="201"/>
      <c r="P1407" s="202"/>
      <c r="Q1407" s="202"/>
      <c r="R1407" s="207"/>
      <c r="S1407" s="204" t="e">
        <f>_xlfn.LET(
_xlpm.ausLJ,_xlfn.XLOOKUP(MitarbeiterFTE[[#This Row],[Name]]&amp;"|"&amp;MitarbeiterFTE[[#This Row],[Jahr]]&amp;"|"&amp;MitarbeiterFTE[[#This Row],[Monat]],#REF!,#REF!,"not found",0,1),
IF(_xlpm.ausLJ="not found","input missing",_xlpm.ausLJ))</f>
        <v>#REF!</v>
      </c>
      <c r="T1407" s="204" t="e">
        <f>_xlfn.LET(
_xlpm.ausLJ,_xlfn.XLOOKUP(MitarbeiterFTE[[#This Row],[Name]]&amp;"|"&amp;MitarbeiterFTE[[#This Row],[Jahr]]&amp;"|"&amp;MitarbeiterFTE[[#This Row],[Monat]],#REF!,#REF!,"not found",0,1),
IF(_xlpm.ausLJ="not found","input missing",_xlpm.ausLJ))</f>
        <v>#REF!</v>
      </c>
      <c r="U1407" s="205"/>
      <c r="V1407" s="40" t="str" cm="1">
        <f t="array" ref="V14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7" s="15" t="str">
        <f>_xlfn.LET(_xlpm.var,MitarbeiterFTE[[#This Row],[Name]]&amp;"|"&amp;MitarbeiterFTE[[#This Row],[Vorhaben]]&amp;"|"&amp;MitarbeiterFTE[[#This Row],[Monat]]&amp;"|"&amp;MitarbeiterFTE[[#This Row],[Jahr]], IF(_xlpm.var="|||","input missing",_xlpm.var))</f>
        <v>input missing</v>
      </c>
      <c r="AB1407" s="15" t="e">
        <f>_xlfn.LET(
_xlpm.start,DATE(MitarbeiterFTE[[#This Row],[Jahr]],MitarbeiterFTE[[#This Row],[Monat]],1),
_xlpm.end,EOMONTH(_xlpm.start,0),
NETWORKDAYS(_xlpm.start,_xlpm.end))</f>
        <v>#NUM!</v>
      </c>
      <c r="AC1407" s="318" t="e">
        <f>MitarbeiterFTE[[#This Row],[BWD]]-MitarbeiterFTE[[#This Row],[Sum Abwesend]]</f>
        <v>#NUM!</v>
      </c>
      <c r="AD1407" s="318">
        <f>SUMIFS(MitarbeiterFTE[BWD],MitarbeiterFTE[Jahr],MitarbeiterFTE[[#This Row],[Jahr]],MitarbeiterFTE[Name],MitarbeiterFTE[[#This Row],[Name]])</f>
        <v>0</v>
      </c>
      <c r="AE1407" s="318">
        <f>SUMIFS(MitarbeiterFTE[NWD],MitarbeiterFTE[Jahr],MitarbeiterFTE[[#This Row],[Jahr]],MitarbeiterFTE[Name],MitarbeiterFTE[[#This Row],[Name]])</f>
        <v>0</v>
      </c>
      <c r="AF1407" s="15" t="str">
        <f>IF(MitarbeiterFTE[[#This Row],[HS]]="ja",2,IF(MitarbeiterFTE[[#This Row],[Tech]]="ja",1,IF(MitarbeiterFTE[[#This Row],[Sonst]]="ja",0,"input missing")))</f>
        <v>input missing</v>
      </c>
      <c r="AG1407" s="130"/>
      <c r="AH1407" s="117"/>
      <c r="AI1407" s="408"/>
      <c r="AJ1407" s="202"/>
      <c r="AK1407" s="412"/>
      <c r="AL1407" s="15" cm="1">
        <f t="array" ref="AL14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7" s="15" t="str">
        <f>IF(Table6[[#This Row],[FT/WE]]=2,"",Table6[[#This Row],[Name]]&amp;Table6[[#This Row],[Tag]])</f>
        <v/>
      </c>
      <c r="AN1407" s="117"/>
      <c r="AP1407" s="14" t="str">
        <f t="shared" si="44"/>
        <v/>
      </c>
      <c r="AQ1407" s="14" t="str">
        <f t="shared" si="45"/>
        <v/>
      </c>
    </row>
    <row r="1408" spans="1:43" ht="14.5">
      <c r="A1408" s="117"/>
      <c r="B1408" s="201"/>
      <c r="C1408" s="209"/>
      <c r="D1408" s="210"/>
      <c r="E1408" s="131"/>
      <c r="F1408" s="132"/>
      <c r="G1408" s="131"/>
      <c r="H1408" s="117"/>
      <c r="I1408" s="201"/>
      <c r="J1408" s="201"/>
      <c r="K1408" s="202"/>
      <c r="L1408" s="202"/>
      <c r="M1408" s="202"/>
      <c r="N1408" s="201"/>
      <c r="O1408" s="201"/>
      <c r="P1408" s="202"/>
      <c r="Q1408" s="202"/>
      <c r="R1408" s="207"/>
      <c r="S1408" s="204" t="e">
        <f>_xlfn.LET(
_xlpm.ausLJ,_xlfn.XLOOKUP(MitarbeiterFTE[[#This Row],[Name]]&amp;"|"&amp;MitarbeiterFTE[[#This Row],[Jahr]]&amp;"|"&amp;MitarbeiterFTE[[#This Row],[Monat]],#REF!,#REF!,"not found",0,1),
IF(_xlpm.ausLJ="not found","input missing",_xlpm.ausLJ))</f>
        <v>#REF!</v>
      </c>
      <c r="T1408" s="204" t="e">
        <f>_xlfn.LET(
_xlpm.ausLJ,_xlfn.XLOOKUP(MitarbeiterFTE[[#This Row],[Name]]&amp;"|"&amp;MitarbeiterFTE[[#This Row],[Jahr]]&amp;"|"&amp;MitarbeiterFTE[[#This Row],[Monat]],#REF!,#REF!,"not found",0,1),
IF(_xlpm.ausLJ="not found","input missing",_xlpm.ausLJ))</f>
        <v>#REF!</v>
      </c>
      <c r="U1408" s="205"/>
      <c r="V1408" s="40" t="str" cm="1">
        <f t="array" ref="V14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8" s="15" t="str">
        <f>_xlfn.LET(_xlpm.var,MitarbeiterFTE[[#This Row],[Name]]&amp;"|"&amp;MitarbeiterFTE[[#This Row],[Vorhaben]]&amp;"|"&amp;MitarbeiterFTE[[#This Row],[Monat]]&amp;"|"&amp;MitarbeiterFTE[[#This Row],[Jahr]], IF(_xlpm.var="|||","input missing",_xlpm.var))</f>
        <v>input missing</v>
      </c>
      <c r="AB1408" s="15" t="e">
        <f>_xlfn.LET(
_xlpm.start,DATE(MitarbeiterFTE[[#This Row],[Jahr]],MitarbeiterFTE[[#This Row],[Monat]],1),
_xlpm.end,EOMONTH(_xlpm.start,0),
NETWORKDAYS(_xlpm.start,_xlpm.end))</f>
        <v>#NUM!</v>
      </c>
      <c r="AC1408" s="318" t="e">
        <f>MitarbeiterFTE[[#This Row],[BWD]]-MitarbeiterFTE[[#This Row],[Sum Abwesend]]</f>
        <v>#NUM!</v>
      </c>
      <c r="AD1408" s="318">
        <f>SUMIFS(MitarbeiterFTE[BWD],MitarbeiterFTE[Jahr],MitarbeiterFTE[[#This Row],[Jahr]],MitarbeiterFTE[Name],MitarbeiterFTE[[#This Row],[Name]])</f>
        <v>0</v>
      </c>
      <c r="AE1408" s="318">
        <f>SUMIFS(MitarbeiterFTE[NWD],MitarbeiterFTE[Jahr],MitarbeiterFTE[[#This Row],[Jahr]],MitarbeiterFTE[Name],MitarbeiterFTE[[#This Row],[Name]])</f>
        <v>0</v>
      </c>
      <c r="AF1408" s="15" t="str">
        <f>IF(MitarbeiterFTE[[#This Row],[HS]]="ja",2,IF(MitarbeiterFTE[[#This Row],[Tech]]="ja",1,IF(MitarbeiterFTE[[#This Row],[Sonst]]="ja",0,"input missing")))</f>
        <v>input missing</v>
      </c>
      <c r="AG1408" s="130"/>
      <c r="AH1408" s="117"/>
      <c r="AI1408" s="408"/>
      <c r="AJ1408" s="202"/>
      <c r="AK1408" s="412"/>
      <c r="AL1408" s="15" cm="1">
        <f t="array" ref="AL14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8" s="15" t="str">
        <f>IF(Table6[[#This Row],[FT/WE]]=2,"",Table6[[#This Row],[Name]]&amp;Table6[[#This Row],[Tag]])</f>
        <v/>
      </c>
      <c r="AN1408" s="117"/>
      <c r="AP1408" s="14" t="str">
        <f t="shared" si="44"/>
        <v/>
      </c>
      <c r="AQ1408" s="14" t="str">
        <f t="shared" si="45"/>
        <v/>
      </c>
    </row>
    <row r="1409" spans="1:43" ht="14.5">
      <c r="A1409" s="117"/>
      <c r="B1409" s="201"/>
      <c r="C1409" s="209"/>
      <c r="D1409" s="210"/>
      <c r="E1409" s="131"/>
      <c r="F1409" s="132"/>
      <c r="G1409" s="131"/>
      <c r="H1409" s="117"/>
      <c r="I1409" s="201"/>
      <c r="J1409" s="201"/>
      <c r="K1409" s="202"/>
      <c r="L1409" s="202"/>
      <c r="M1409" s="202"/>
      <c r="N1409" s="201"/>
      <c r="O1409" s="201"/>
      <c r="P1409" s="202"/>
      <c r="Q1409" s="202"/>
      <c r="R1409" s="207"/>
      <c r="S1409" s="204" t="e">
        <f>_xlfn.LET(
_xlpm.ausLJ,_xlfn.XLOOKUP(MitarbeiterFTE[[#This Row],[Name]]&amp;"|"&amp;MitarbeiterFTE[[#This Row],[Jahr]]&amp;"|"&amp;MitarbeiterFTE[[#This Row],[Monat]],#REF!,#REF!,"not found",0,1),
IF(_xlpm.ausLJ="not found","input missing",_xlpm.ausLJ))</f>
        <v>#REF!</v>
      </c>
      <c r="T1409" s="204" t="e">
        <f>_xlfn.LET(
_xlpm.ausLJ,_xlfn.XLOOKUP(MitarbeiterFTE[[#This Row],[Name]]&amp;"|"&amp;MitarbeiterFTE[[#This Row],[Jahr]]&amp;"|"&amp;MitarbeiterFTE[[#This Row],[Monat]],#REF!,#REF!,"not found",0,1),
IF(_xlpm.ausLJ="not found","input missing",_xlpm.ausLJ))</f>
        <v>#REF!</v>
      </c>
      <c r="U1409" s="205"/>
      <c r="V1409" s="40" t="str" cm="1">
        <f t="array" ref="V14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09" s="15" t="str">
        <f>_xlfn.LET(_xlpm.var,MitarbeiterFTE[[#This Row],[Name]]&amp;"|"&amp;MitarbeiterFTE[[#This Row],[Vorhaben]]&amp;"|"&amp;MitarbeiterFTE[[#This Row],[Monat]]&amp;"|"&amp;MitarbeiterFTE[[#This Row],[Jahr]], IF(_xlpm.var="|||","input missing",_xlpm.var))</f>
        <v>input missing</v>
      </c>
      <c r="AB1409" s="15" t="e">
        <f>_xlfn.LET(
_xlpm.start,DATE(MitarbeiterFTE[[#This Row],[Jahr]],MitarbeiterFTE[[#This Row],[Monat]],1),
_xlpm.end,EOMONTH(_xlpm.start,0),
NETWORKDAYS(_xlpm.start,_xlpm.end))</f>
        <v>#NUM!</v>
      </c>
      <c r="AC1409" s="318" t="e">
        <f>MitarbeiterFTE[[#This Row],[BWD]]-MitarbeiterFTE[[#This Row],[Sum Abwesend]]</f>
        <v>#NUM!</v>
      </c>
      <c r="AD1409" s="318">
        <f>SUMIFS(MitarbeiterFTE[BWD],MitarbeiterFTE[Jahr],MitarbeiterFTE[[#This Row],[Jahr]],MitarbeiterFTE[Name],MitarbeiterFTE[[#This Row],[Name]])</f>
        <v>0</v>
      </c>
      <c r="AE1409" s="318">
        <f>SUMIFS(MitarbeiterFTE[NWD],MitarbeiterFTE[Jahr],MitarbeiterFTE[[#This Row],[Jahr]],MitarbeiterFTE[Name],MitarbeiterFTE[[#This Row],[Name]])</f>
        <v>0</v>
      </c>
      <c r="AF1409" s="15" t="str">
        <f>IF(MitarbeiterFTE[[#This Row],[HS]]="ja",2,IF(MitarbeiterFTE[[#This Row],[Tech]]="ja",1,IF(MitarbeiterFTE[[#This Row],[Sonst]]="ja",0,"input missing")))</f>
        <v>input missing</v>
      </c>
      <c r="AG1409" s="130"/>
      <c r="AH1409" s="117"/>
      <c r="AI1409" s="408"/>
      <c r="AJ1409" s="202"/>
      <c r="AK1409" s="412"/>
      <c r="AL1409" s="15" cm="1">
        <f t="array" ref="AL14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09" s="15" t="str">
        <f>IF(Table6[[#This Row],[FT/WE]]=2,"",Table6[[#This Row],[Name]]&amp;Table6[[#This Row],[Tag]])</f>
        <v/>
      </c>
      <c r="AN1409" s="117"/>
      <c r="AP1409" s="14" t="str">
        <f t="shared" si="44"/>
        <v/>
      </c>
      <c r="AQ1409" s="14" t="str">
        <f t="shared" si="45"/>
        <v/>
      </c>
    </row>
    <row r="1410" spans="1:43" ht="14.5">
      <c r="A1410" s="117"/>
      <c r="B1410" s="201"/>
      <c r="C1410" s="209"/>
      <c r="D1410" s="210"/>
      <c r="E1410" s="131"/>
      <c r="F1410" s="132"/>
      <c r="G1410" s="131"/>
      <c r="H1410" s="117"/>
      <c r="I1410" s="201"/>
      <c r="J1410" s="201"/>
      <c r="K1410" s="202"/>
      <c r="L1410" s="202"/>
      <c r="M1410" s="202"/>
      <c r="N1410" s="201"/>
      <c r="O1410" s="201"/>
      <c r="P1410" s="202"/>
      <c r="Q1410" s="202"/>
      <c r="R1410" s="207"/>
      <c r="S1410" s="204" t="e">
        <f>_xlfn.LET(
_xlpm.ausLJ,_xlfn.XLOOKUP(MitarbeiterFTE[[#This Row],[Name]]&amp;"|"&amp;MitarbeiterFTE[[#This Row],[Jahr]]&amp;"|"&amp;MitarbeiterFTE[[#This Row],[Monat]],#REF!,#REF!,"not found",0,1),
IF(_xlpm.ausLJ="not found","input missing",_xlpm.ausLJ))</f>
        <v>#REF!</v>
      </c>
      <c r="T1410" s="204" t="e">
        <f>_xlfn.LET(
_xlpm.ausLJ,_xlfn.XLOOKUP(MitarbeiterFTE[[#This Row],[Name]]&amp;"|"&amp;MitarbeiterFTE[[#This Row],[Jahr]]&amp;"|"&amp;MitarbeiterFTE[[#This Row],[Monat]],#REF!,#REF!,"not found",0,1),
IF(_xlpm.ausLJ="not found","input missing",_xlpm.ausLJ))</f>
        <v>#REF!</v>
      </c>
      <c r="U1410" s="205"/>
      <c r="V1410" s="40" t="str" cm="1">
        <f t="array" ref="V14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0" s="15" t="str">
        <f>_xlfn.LET(_xlpm.var,MitarbeiterFTE[[#This Row],[Name]]&amp;"|"&amp;MitarbeiterFTE[[#This Row],[Vorhaben]]&amp;"|"&amp;MitarbeiterFTE[[#This Row],[Monat]]&amp;"|"&amp;MitarbeiterFTE[[#This Row],[Jahr]], IF(_xlpm.var="|||","input missing",_xlpm.var))</f>
        <v>input missing</v>
      </c>
      <c r="AB1410" s="15" t="e">
        <f>_xlfn.LET(
_xlpm.start,DATE(MitarbeiterFTE[[#This Row],[Jahr]],MitarbeiterFTE[[#This Row],[Monat]],1),
_xlpm.end,EOMONTH(_xlpm.start,0),
NETWORKDAYS(_xlpm.start,_xlpm.end))</f>
        <v>#NUM!</v>
      </c>
      <c r="AC1410" s="318" t="e">
        <f>MitarbeiterFTE[[#This Row],[BWD]]-MitarbeiterFTE[[#This Row],[Sum Abwesend]]</f>
        <v>#NUM!</v>
      </c>
      <c r="AD1410" s="318">
        <f>SUMIFS(MitarbeiterFTE[BWD],MitarbeiterFTE[Jahr],MitarbeiterFTE[[#This Row],[Jahr]],MitarbeiterFTE[Name],MitarbeiterFTE[[#This Row],[Name]])</f>
        <v>0</v>
      </c>
      <c r="AE1410" s="318">
        <f>SUMIFS(MitarbeiterFTE[NWD],MitarbeiterFTE[Jahr],MitarbeiterFTE[[#This Row],[Jahr]],MitarbeiterFTE[Name],MitarbeiterFTE[[#This Row],[Name]])</f>
        <v>0</v>
      </c>
      <c r="AF1410" s="15" t="str">
        <f>IF(MitarbeiterFTE[[#This Row],[HS]]="ja",2,IF(MitarbeiterFTE[[#This Row],[Tech]]="ja",1,IF(MitarbeiterFTE[[#This Row],[Sonst]]="ja",0,"input missing")))</f>
        <v>input missing</v>
      </c>
      <c r="AG1410" s="130"/>
      <c r="AH1410" s="117"/>
      <c r="AI1410" s="408"/>
      <c r="AJ1410" s="202"/>
      <c r="AK1410" s="412"/>
      <c r="AL1410" s="15" cm="1">
        <f t="array" ref="AL14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0" s="15" t="str">
        <f>IF(Table6[[#This Row],[FT/WE]]=2,"",Table6[[#This Row],[Name]]&amp;Table6[[#This Row],[Tag]])</f>
        <v/>
      </c>
      <c r="AN1410" s="117"/>
      <c r="AP1410" s="14" t="str">
        <f t="shared" si="44"/>
        <v/>
      </c>
      <c r="AQ1410" s="14" t="str">
        <f t="shared" si="45"/>
        <v/>
      </c>
    </row>
    <row r="1411" spans="1:43" ht="14.5">
      <c r="A1411" s="117"/>
      <c r="B1411" s="201"/>
      <c r="C1411" s="209"/>
      <c r="D1411" s="210"/>
      <c r="E1411" s="131"/>
      <c r="F1411" s="132"/>
      <c r="G1411" s="131"/>
      <c r="H1411" s="117"/>
      <c r="I1411" s="201"/>
      <c r="J1411" s="201"/>
      <c r="K1411" s="202"/>
      <c r="L1411" s="202"/>
      <c r="M1411" s="202"/>
      <c r="N1411" s="201"/>
      <c r="O1411" s="201"/>
      <c r="P1411" s="202"/>
      <c r="Q1411" s="202"/>
      <c r="R1411" s="207"/>
      <c r="S1411" s="204" t="e">
        <f>_xlfn.LET(
_xlpm.ausLJ,_xlfn.XLOOKUP(MitarbeiterFTE[[#This Row],[Name]]&amp;"|"&amp;MitarbeiterFTE[[#This Row],[Jahr]]&amp;"|"&amp;MitarbeiterFTE[[#This Row],[Monat]],#REF!,#REF!,"not found",0,1),
IF(_xlpm.ausLJ="not found","input missing",_xlpm.ausLJ))</f>
        <v>#REF!</v>
      </c>
      <c r="T1411" s="204" t="e">
        <f>_xlfn.LET(
_xlpm.ausLJ,_xlfn.XLOOKUP(MitarbeiterFTE[[#This Row],[Name]]&amp;"|"&amp;MitarbeiterFTE[[#This Row],[Jahr]]&amp;"|"&amp;MitarbeiterFTE[[#This Row],[Monat]],#REF!,#REF!,"not found",0,1),
IF(_xlpm.ausLJ="not found","input missing",_xlpm.ausLJ))</f>
        <v>#REF!</v>
      </c>
      <c r="U1411" s="205"/>
      <c r="V1411" s="40" t="str" cm="1">
        <f t="array" ref="V14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1" s="15" t="str">
        <f>_xlfn.LET(_xlpm.var,MitarbeiterFTE[[#This Row],[Name]]&amp;"|"&amp;MitarbeiterFTE[[#This Row],[Vorhaben]]&amp;"|"&amp;MitarbeiterFTE[[#This Row],[Monat]]&amp;"|"&amp;MitarbeiterFTE[[#This Row],[Jahr]], IF(_xlpm.var="|||","input missing",_xlpm.var))</f>
        <v>input missing</v>
      </c>
      <c r="AB1411" s="15" t="e">
        <f>_xlfn.LET(
_xlpm.start,DATE(MitarbeiterFTE[[#This Row],[Jahr]],MitarbeiterFTE[[#This Row],[Monat]],1),
_xlpm.end,EOMONTH(_xlpm.start,0),
NETWORKDAYS(_xlpm.start,_xlpm.end))</f>
        <v>#NUM!</v>
      </c>
      <c r="AC1411" s="318" t="e">
        <f>MitarbeiterFTE[[#This Row],[BWD]]-MitarbeiterFTE[[#This Row],[Sum Abwesend]]</f>
        <v>#NUM!</v>
      </c>
      <c r="AD1411" s="318">
        <f>SUMIFS(MitarbeiterFTE[BWD],MitarbeiterFTE[Jahr],MitarbeiterFTE[[#This Row],[Jahr]],MitarbeiterFTE[Name],MitarbeiterFTE[[#This Row],[Name]])</f>
        <v>0</v>
      </c>
      <c r="AE1411" s="318">
        <f>SUMIFS(MitarbeiterFTE[NWD],MitarbeiterFTE[Jahr],MitarbeiterFTE[[#This Row],[Jahr]],MitarbeiterFTE[Name],MitarbeiterFTE[[#This Row],[Name]])</f>
        <v>0</v>
      </c>
      <c r="AF1411" s="15" t="str">
        <f>IF(MitarbeiterFTE[[#This Row],[HS]]="ja",2,IF(MitarbeiterFTE[[#This Row],[Tech]]="ja",1,IF(MitarbeiterFTE[[#This Row],[Sonst]]="ja",0,"input missing")))</f>
        <v>input missing</v>
      </c>
      <c r="AG1411" s="130"/>
      <c r="AH1411" s="117"/>
      <c r="AI1411" s="408"/>
      <c r="AJ1411" s="202"/>
      <c r="AK1411" s="412"/>
      <c r="AL1411" s="15" cm="1">
        <f t="array" ref="AL14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1" s="15" t="str">
        <f>IF(Table6[[#This Row],[FT/WE]]=2,"",Table6[[#This Row],[Name]]&amp;Table6[[#This Row],[Tag]])</f>
        <v/>
      </c>
      <c r="AN1411" s="117"/>
      <c r="AP1411" s="14" t="str">
        <f t="shared" si="44"/>
        <v/>
      </c>
      <c r="AQ1411" s="14" t="str">
        <f t="shared" si="45"/>
        <v/>
      </c>
    </row>
    <row r="1412" spans="1:43" ht="14.5">
      <c r="A1412" s="117"/>
      <c r="B1412" s="201"/>
      <c r="C1412" s="209"/>
      <c r="D1412" s="210"/>
      <c r="E1412" s="131"/>
      <c r="F1412" s="132"/>
      <c r="G1412" s="131"/>
      <c r="H1412" s="117"/>
      <c r="I1412" s="201"/>
      <c r="J1412" s="201"/>
      <c r="K1412" s="202"/>
      <c r="L1412" s="202"/>
      <c r="M1412" s="202"/>
      <c r="N1412" s="201"/>
      <c r="O1412" s="201"/>
      <c r="P1412" s="202"/>
      <c r="Q1412" s="202"/>
      <c r="R1412" s="207"/>
      <c r="S1412" s="204" t="e">
        <f>_xlfn.LET(
_xlpm.ausLJ,_xlfn.XLOOKUP(MitarbeiterFTE[[#This Row],[Name]]&amp;"|"&amp;MitarbeiterFTE[[#This Row],[Jahr]]&amp;"|"&amp;MitarbeiterFTE[[#This Row],[Monat]],#REF!,#REF!,"not found",0,1),
IF(_xlpm.ausLJ="not found","input missing",_xlpm.ausLJ))</f>
        <v>#REF!</v>
      </c>
      <c r="T1412" s="204" t="e">
        <f>_xlfn.LET(
_xlpm.ausLJ,_xlfn.XLOOKUP(MitarbeiterFTE[[#This Row],[Name]]&amp;"|"&amp;MitarbeiterFTE[[#This Row],[Jahr]]&amp;"|"&amp;MitarbeiterFTE[[#This Row],[Monat]],#REF!,#REF!,"not found",0,1),
IF(_xlpm.ausLJ="not found","input missing",_xlpm.ausLJ))</f>
        <v>#REF!</v>
      </c>
      <c r="U1412" s="205"/>
      <c r="V1412" s="40" t="str" cm="1">
        <f t="array" ref="V14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2" s="15" t="str">
        <f>_xlfn.LET(_xlpm.var,MitarbeiterFTE[[#This Row],[Name]]&amp;"|"&amp;MitarbeiterFTE[[#This Row],[Vorhaben]]&amp;"|"&amp;MitarbeiterFTE[[#This Row],[Monat]]&amp;"|"&amp;MitarbeiterFTE[[#This Row],[Jahr]], IF(_xlpm.var="|||","input missing",_xlpm.var))</f>
        <v>input missing</v>
      </c>
      <c r="AB1412" s="15" t="e">
        <f>_xlfn.LET(
_xlpm.start,DATE(MitarbeiterFTE[[#This Row],[Jahr]],MitarbeiterFTE[[#This Row],[Monat]],1),
_xlpm.end,EOMONTH(_xlpm.start,0),
NETWORKDAYS(_xlpm.start,_xlpm.end))</f>
        <v>#NUM!</v>
      </c>
      <c r="AC1412" s="318" t="e">
        <f>MitarbeiterFTE[[#This Row],[BWD]]-MitarbeiterFTE[[#This Row],[Sum Abwesend]]</f>
        <v>#NUM!</v>
      </c>
      <c r="AD1412" s="318">
        <f>SUMIFS(MitarbeiterFTE[BWD],MitarbeiterFTE[Jahr],MitarbeiterFTE[[#This Row],[Jahr]],MitarbeiterFTE[Name],MitarbeiterFTE[[#This Row],[Name]])</f>
        <v>0</v>
      </c>
      <c r="AE1412" s="318">
        <f>SUMIFS(MitarbeiterFTE[NWD],MitarbeiterFTE[Jahr],MitarbeiterFTE[[#This Row],[Jahr]],MitarbeiterFTE[Name],MitarbeiterFTE[[#This Row],[Name]])</f>
        <v>0</v>
      </c>
      <c r="AF1412" s="15" t="str">
        <f>IF(MitarbeiterFTE[[#This Row],[HS]]="ja",2,IF(MitarbeiterFTE[[#This Row],[Tech]]="ja",1,IF(MitarbeiterFTE[[#This Row],[Sonst]]="ja",0,"input missing")))</f>
        <v>input missing</v>
      </c>
      <c r="AG1412" s="130"/>
      <c r="AH1412" s="117"/>
      <c r="AI1412" s="408"/>
      <c r="AJ1412" s="202"/>
      <c r="AK1412" s="412"/>
      <c r="AL1412" s="15" cm="1">
        <f t="array" ref="AL14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2" s="15" t="str">
        <f>IF(Table6[[#This Row],[FT/WE]]=2,"",Table6[[#This Row],[Name]]&amp;Table6[[#This Row],[Tag]])</f>
        <v/>
      </c>
      <c r="AN1412" s="117"/>
      <c r="AP1412" s="14" t="str">
        <f t="shared" si="44"/>
        <v/>
      </c>
      <c r="AQ1412" s="14" t="str">
        <f t="shared" si="45"/>
        <v/>
      </c>
    </row>
    <row r="1413" spans="1:43" ht="14.5">
      <c r="A1413" s="117"/>
      <c r="B1413" s="201"/>
      <c r="C1413" s="209"/>
      <c r="D1413" s="210"/>
      <c r="E1413" s="131"/>
      <c r="F1413" s="132"/>
      <c r="G1413" s="131"/>
      <c r="H1413" s="117"/>
      <c r="I1413" s="201"/>
      <c r="J1413" s="201"/>
      <c r="K1413" s="202"/>
      <c r="L1413" s="202"/>
      <c r="M1413" s="202"/>
      <c r="N1413" s="201"/>
      <c r="O1413" s="201"/>
      <c r="P1413" s="202"/>
      <c r="Q1413" s="202"/>
      <c r="R1413" s="207"/>
      <c r="S1413" s="204" t="e">
        <f>_xlfn.LET(
_xlpm.ausLJ,_xlfn.XLOOKUP(MitarbeiterFTE[[#This Row],[Name]]&amp;"|"&amp;MitarbeiterFTE[[#This Row],[Jahr]]&amp;"|"&amp;MitarbeiterFTE[[#This Row],[Monat]],#REF!,#REF!,"not found",0,1),
IF(_xlpm.ausLJ="not found","input missing",_xlpm.ausLJ))</f>
        <v>#REF!</v>
      </c>
      <c r="T1413" s="204" t="e">
        <f>_xlfn.LET(
_xlpm.ausLJ,_xlfn.XLOOKUP(MitarbeiterFTE[[#This Row],[Name]]&amp;"|"&amp;MitarbeiterFTE[[#This Row],[Jahr]]&amp;"|"&amp;MitarbeiterFTE[[#This Row],[Monat]],#REF!,#REF!,"not found",0,1),
IF(_xlpm.ausLJ="not found","input missing",_xlpm.ausLJ))</f>
        <v>#REF!</v>
      </c>
      <c r="U1413" s="205"/>
      <c r="V1413" s="40" t="str" cm="1">
        <f t="array" ref="V14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3" s="15" t="str">
        <f>_xlfn.LET(_xlpm.var,MitarbeiterFTE[[#This Row],[Name]]&amp;"|"&amp;MitarbeiterFTE[[#This Row],[Vorhaben]]&amp;"|"&amp;MitarbeiterFTE[[#This Row],[Monat]]&amp;"|"&amp;MitarbeiterFTE[[#This Row],[Jahr]], IF(_xlpm.var="|||","input missing",_xlpm.var))</f>
        <v>input missing</v>
      </c>
      <c r="AB1413" s="15" t="e">
        <f>_xlfn.LET(
_xlpm.start,DATE(MitarbeiterFTE[[#This Row],[Jahr]],MitarbeiterFTE[[#This Row],[Monat]],1),
_xlpm.end,EOMONTH(_xlpm.start,0),
NETWORKDAYS(_xlpm.start,_xlpm.end))</f>
        <v>#NUM!</v>
      </c>
      <c r="AC1413" s="318" t="e">
        <f>MitarbeiterFTE[[#This Row],[BWD]]-MitarbeiterFTE[[#This Row],[Sum Abwesend]]</f>
        <v>#NUM!</v>
      </c>
      <c r="AD1413" s="318">
        <f>SUMIFS(MitarbeiterFTE[BWD],MitarbeiterFTE[Jahr],MitarbeiterFTE[[#This Row],[Jahr]],MitarbeiterFTE[Name],MitarbeiterFTE[[#This Row],[Name]])</f>
        <v>0</v>
      </c>
      <c r="AE1413" s="318">
        <f>SUMIFS(MitarbeiterFTE[NWD],MitarbeiterFTE[Jahr],MitarbeiterFTE[[#This Row],[Jahr]],MitarbeiterFTE[Name],MitarbeiterFTE[[#This Row],[Name]])</f>
        <v>0</v>
      </c>
      <c r="AF1413" s="15" t="str">
        <f>IF(MitarbeiterFTE[[#This Row],[HS]]="ja",2,IF(MitarbeiterFTE[[#This Row],[Tech]]="ja",1,IF(MitarbeiterFTE[[#This Row],[Sonst]]="ja",0,"input missing")))</f>
        <v>input missing</v>
      </c>
      <c r="AG1413" s="130"/>
      <c r="AH1413" s="117"/>
      <c r="AI1413" s="408"/>
      <c r="AJ1413" s="202"/>
      <c r="AK1413" s="412"/>
      <c r="AL1413" s="15" cm="1">
        <f t="array" ref="AL14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3" s="15" t="str">
        <f>IF(Table6[[#This Row],[FT/WE]]=2,"",Table6[[#This Row],[Name]]&amp;Table6[[#This Row],[Tag]])</f>
        <v/>
      </c>
      <c r="AN1413" s="117"/>
      <c r="AP1413" s="14" t="str">
        <f t="shared" si="44"/>
        <v/>
      </c>
      <c r="AQ1413" s="14" t="str">
        <f t="shared" si="45"/>
        <v/>
      </c>
    </row>
    <row r="1414" spans="1:43" ht="14.5">
      <c r="A1414" s="117"/>
      <c r="B1414" s="201"/>
      <c r="C1414" s="209"/>
      <c r="D1414" s="210"/>
      <c r="E1414" s="131"/>
      <c r="F1414" s="132"/>
      <c r="G1414" s="131"/>
      <c r="H1414" s="117"/>
      <c r="I1414" s="201"/>
      <c r="J1414" s="201"/>
      <c r="K1414" s="202"/>
      <c r="L1414" s="202"/>
      <c r="M1414" s="202"/>
      <c r="N1414" s="201"/>
      <c r="O1414" s="201"/>
      <c r="P1414" s="202"/>
      <c r="Q1414" s="202"/>
      <c r="R1414" s="207"/>
      <c r="S1414" s="204" t="e">
        <f>_xlfn.LET(
_xlpm.ausLJ,_xlfn.XLOOKUP(MitarbeiterFTE[[#This Row],[Name]]&amp;"|"&amp;MitarbeiterFTE[[#This Row],[Jahr]]&amp;"|"&amp;MitarbeiterFTE[[#This Row],[Monat]],#REF!,#REF!,"not found",0,1),
IF(_xlpm.ausLJ="not found","input missing",_xlpm.ausLJ))</f>
        <v>#REF!</v>
      </c>
      <c r="T1414" s="204" t="e">
        <f>_xlfn.LET(
_xlpm.ausLJ,_xlfn.XLOOKUP(MitarbeiterFTE[[#This Row],[Name]]&amp;"|"&amp;MitarbeiterFTE[[#This Row],[Jahr]]&amp;"|"&amp;MitarbeiterFTE[[#This Row],[Monat]],#REF!,#REF!,"not found",0,1),
IF(_xlpm.ausLJ="not found","input missing",_xlpm.ausLJ))</f>
        <v>#REF!</v>
      </c>
      <c r="U1414" s="205"/>
      <c r="V1414" s="40" t="str" cm="1">
        <f t="array" ref="V14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4" s="15" t="str">
        <f>_xlfn.LET(_xlpm.var,MitarbeiterFTE[[#This Row],[Name]]&amp;"|"&amp;MitarbeiterFTE[[#This Row],[Vorhaben]]&amp;"|"&amp;MitarbeiterFTE[[#This Row],[Monat]]&amp;"|"&amp;MitarbeiterFTE[[#This Row],[Jahr]], IF(_xlpm.var="|||","input missing",_xlpm.var))</f>
        <v>input missing</v>
      </c>
      <c r="AB1414" s="15" t="e">
        <f>_xlfn.LET(
_xlpm.start,DATE(MitarbeiterFTE[[#This Row],[Jahr]],MitarbeiterFTE[[#This Row],[Monat]],1),
_xlpm.end,EOMONTH(_xlpm.start,0),
NETWORKDAYS(_xlpm.start,_xlpm.end))</f>
        <v>#NUM!</v>
      </c>
      <c r="AC1414" s="318" t="e">
        <f>MitarbeiterFTE[[#This Row],[BWD]]-MitarbeiterFTE[[#This Row],[Sum Abwesend]]</f>
        <v>#NUM!</v>
      </c>
      <c r="AD1414" s="318">
        <f>SUMIFS(MitarbeiterFTE[BWD],MitarbeiterFTE[Jahr],MitarbeiterFTE[[#This Row],[Jahr]],MitarbeiterFTE[Name],MitarbeiterFTE[[#This Row],[Name]])</f>
        <v>0</v>
      </c>
      <c r="AE1414" s="318">
        <f>SUMIFS(MitarbeiterFTE[NWD],MitarbeiterFTE[Jahr],MitarbeiterFTE[[#This Row],[Jahr]],MitarbeiterFTE[Name],MitarbeiterFTE[[#This Row],[Name]])</f>
        <v>0</v>
      </c>
      <c r="AF1414" s="15" t="str">
        <f>IF(MitarbeiterFTE[[#This Row],[HS]]="ja",2,IF(MitarbeiterFTE[[#This Row],[Tech]]="ja",1,IF(MitarbeiterFTE[[#This Row],[Sonst]]="ja",0,"input missing")))</f>
        <v>input missing</v>
      </c>
      <c r="AG1414" s="130"/>
      <c r="AH1414" s="117"/>
      <c r="AI1414" s="408"/>
      <c r="AJ1414" s="202"/>
      <c r="AK1414" s="412"/>
      <c r="AL1414" s="15" cm="1">
        <f t="array" ref="AL14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4" s="15" t="str">
        <f>IF(Table6[[#This Row],[FT/WE]]=2,"",Table6[[#This Row],[Name]]&amp;Table6[[#This Row],[Tag]])</f>
        <v/>
      </c>
      <c r="AN1414" s="117"/>
      <c r="AP1414" s="14" t="str">
        <f t="shared" si="44"/>
        <v/>
      </c>
      <c r="AQ1414" s="14" t="str">
        <f t="shared" si="45"/>
        <v/>
      </c>
    </row>
    <row r="1415" spans="1:43" ht="14.5">
      <c r="A1415" s="117"/>
      <c r="B1415" s="201"/>
      <c r="C1415" s="209"/>
      <c r="D1415" s="210"/>
      <c r="E1415" s="131"/>
      <c r="F1415" s="132"/>
      <c r="G1415" s="131"/>
      <c r="H1415" s="117"/>
      <c r="I1415" s="201"/>
      <c r="J1415" s="201"/>
      <c r="K1415" s="202"/>
      <c r="L1415" s="202"/>
      <c r="M1415" s="202"/>
      <c r="N1415" s="201"/>
      <c r="O1415" s="201"/>
      <c r="P1415" s="202"/>
      <c r="Q1415" s="202"/>
      <c r="R1415" s="207"/>
      <c r="S1415" s="204" t="e">
        <f>_xlfn.LET(
_xlpm.ausLJ,_xlfn.XLOOKUP(MitarbeiterFTE[[#This Row],[Name]]&amp;"|"&amp;MitarbeiterFTE[[#This Row],[Jahr]]&amp;"|"&amp;MitarbeiterFTE[[#This Row],[Monat]],#REF!,#REF!,"not found",0,1),
IF(_xlpm.ausLJ="not found","input missing",_xlpm.ausLJ))</f>
        <v>#REF!</v>
      </c>
      <c r="T1415" s="204" t="e">
        <f>_xlfn.LET(
_xlpm.ausLJ,_xlfn.XLOOKUP(MitarbeiterFTE[[#This Row],[Name]]&amp;"|"&amp;MitarbeiterFTE[[#This Row],[Jahr]]&amp;"|"&amp;MitarbeiterFTE[[#This Row],[Monat]],#REF!,#REF!,"not found",0,1),
IF(_xlpm.ausLJ="not found","input missing",_xlpm.ausLJ))</f>
        <v>#REF!</v>
      </c>
      <c r="U1415" s="205"/>
      <c r="V1415" s="40" t="str" cm="1">
        <f t="array" ref="V14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5" s="15" t="str">
        <f>_xlfn.LET(_xlpm.var,MitarbeiterFTE[[#This Row],[Name]]&amp;"|"&amp;MitarbeiterFTE[[#This Row],[Vorhaben]]&amp;"|"&amp;MitarbeiterFTE[[#This Row],[Monat]]&amp;"|"&amp;MitarbeiterFTE[[#This Row],[Jahr]], IF(_xlpm.var="|||","input missing",_xlpm.var))</f>
        <v>input missing</v>
      </c>
      <c r="AB1415" s="15" t="e">
        <f>_xlfn.LET(
_xlpm.start,DATE(MitarbeiterFTE[[#This Row],[Jahr]],MitarbeiterFTE[[#This Row],[Monat]],1),
_xlpm.end,EOMONTH(_xlpm.start,0),
NETWORKDAYS(_xlpm.start,_xlpm.end))</f>
        <v>#NUM!</v>
      </c>
      <c r="AC1415" s="318" t="e">
        <f>MitarbeiterFTE[[#This Row],[BWD]]-MitarbeiterFTE[[#This Row],[Sum Abwesend]]</f>
        <v>#NUM!</v>
      </c>
      <c r="AD1415" s="318">
        <f>SUMIFS(MitarbeiterFTE[BWD],MitarbeiterFTE[Jahr],MitarbeiterFTE[[#This Row],[Jahr]],MitarbeiterFTE[Name],MitarbeiterFTE[[#This Row],[Name]])</f>
        <v>0</v>
      </c>
      <c r="AE1415" s="318">
        <f>SUMIFS(MitarbeiterFTE[NWD],MitarbeiterFTE[Jahr],MitarbeiterFTE[[#This Row],[Jahr]],MitarbeiterFTE[Name],MitarbeiterFTE[[#This Row],[Name]])</f>
        <v>0</v>
      </c>
      <c r="AF1415" s="15" t="str">
        <f>IF(MitarbeiterFTE[[#This Row],[HS]]="ja",2,IF(MitarbeiterFTE[[#This Row],[Tech]]="ja",1,IF(MitarbeiterFTE[[#This Row],[Sonst]]="ja",0,"input missing")))</f>
        <v>input missing</v>
      </c>
      <c r="AG1415" s="130"/>
      <c r="AH1415" s="117"/>
      <c r="AI1415" s="408"/>
      <c r="AJ1415" s="202"/>
      <c r="AK1415" s="412"/>
      <c r="AL1415" s="15" cm="1">
        <f t="array" ref="AL14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5" s="15" t="str">
        <f>IF(Table6[[#This Row],[FT/WE]]=2,"",Table6[[#This Row],[Name]]&amp;Table6[[#This Row],[Tag]])</f>
        <v/>
      </c>
      <c r="AN1415" s="117"/>
      <c r="AP1415" s="14" t="str">
        <f t="shared" si="44"/>
        <v/>
      </c>
      <c r="AQ1415" s="14" t="str">
        <f t="shared" si="45"/>
        <v/>
      </c>
    </row>
    <row r="1416" spans="1:43" ht="14.5">
      <c r="A1416" s="117"/>
      <c r="B1416" s="201"/>
      <c r="C1416" s="209"/>
      <c r="D1416" s="210"/>
      <c r="E1416" s="131"/>
      <c r="F1416" s="132"/>
      <c r="G1416" s="131"/>
      <c r="H1416" s="117"/>
      <c r="I1416" s="201"/>
      <c r="J1416" s="201"/>
      <c r="K1416" s="202"/>
      <c r="L1416" s="202"/>
      <c r="M1416" s="202"/>
      <c r="N1416" s="201"/>
      <c r="O1416" s="201"/>
      <c r="P1416" s="202"/>
      <c r="Q1416" s="202"/>
      <c r="R1416" s="207"/>
      <c r="S1416" s="204" t="e">
        <f>_xlfn.LET(
_xlpm.ausLJ,_xlfn.XLOOKUP(MitarbeiterFTE[[#This Row],[Name]]&amp;"|"&amp;MitarbeiterFTE[[#This Row],[Jahr]]&amp;"|"&amp;MitarbeiterFTE[[#This Row],[Monat]],#REF!,#REF!,"not found",0,1),
IF(_xlpm.ausLJ="not found","input missing",_xlpm.ausLJ))</f>
        <v>#REF!</v>
      </c>
      <c r="T1416" s="204" t="e">
        <f>_xlfn.LET(
_xlpm.ausLJ,_xlfn.XLOOKUP(MitarbeiterFTE[[#This Row],[Name]]&amp;"|"&amp;MitarbeiterFTE[[#This Row],[Jahr]]&amp;"|"&amp;MitarbeiterFTE[[#This Row],[Monat]],#REF!,#REF!,"not found",0,1),
IF(_xlpm.ausLJ="not found","input missing",_xlpm.ausLJ))</f>
        <v>#REF!</v>
      </c>
      <c r="U1416" s="205"/>
      <c r="V1416" s="40" t="str" cm="1">
        <f t="array" ref="V14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6" s="15" t="str">
        <f>_xlfn.LET(_xlpm.var,MitarbeiterFTE[[#This Row],[Name]]&amp;"|"&amp;MitarbeiterFTE[[#This Row],[Vorhaben]]&amp;"|"&amp;MitarbeiterFTE[[#This Row],[Monat]]&amp;"|"&amp;MitarbeiterFTE[[#This Row],[Jahr]], IF(_xlpm.var="|||","input missing",_xlpm.var))</f>
        <v>input missing</v>
      </c>
      <c r="AB1416" s="15" t="e">
        <f>_xlfn.LET(
_xlpm.start,DATE(MitarbeiterFTE[[#This Row],[Jahr]],MitarbeiterFTE[[#This Row],[Monat]],1),
_xlpm.end,EOMONTH(_xlpm.start,0),
NETWORKDAYS(_xlpm.start,_xlpm.end))</f>
        <v>#NUM!</v>
      </c>
      <c r="AC1416" s="318" t="e">
        <f>MitarbeiterFTE[[#This Row],[BWD]]-MitarbeiterFTE[[#This Row],[Sum Abwesend]]</f>
        <v>#NUM!</v>
      </c>
      <c r="AD1416" s="318">
        <f>SUMIFS(MitarbeiterFTE[BWD],MitarbeiterFTE[Jahr],MitarbeiterFTE[[#This Row],[Jahr]],MitarbeiterFTE[Name],MitarbeiterFTE[[#This Row],[Name]])</f>
        <v>0</v>
      </c>
      <c r="AE1416" s="318">
        <f>SUMIFS(MitarbeiterFTE[NWD],MitarbeiterFTE[Jahr],MitarbeiterFTE[[#This Row],[Jahr]],MitarbeiterFTE[Name],MitarbeiterFTE[[#This Row],[Name]])</f>
        <v>0</v>
      </c>
      <c r="AF1416" s="15" t="str">
        <f>IF(MitarbeiterFTE[[#This Row],[HS]]="ja",2,IF(MitarbeiterFTE[[#This Row],[Tech]]="ja",1,IF(MitarbeiterFTE[[#This Row],[Sonst]]="ja",0,"input missing")))</f>
        <v>input missing</v>
      </c>
      <c r="AG1416" s="130"/>
      <c r="AH1416" s="117"/>
      <c r="AI1416" s="408"/>
      <c r="AJ1416" s="202"/>
      <c r="AK1416" s="412"/>
      <c r="AL1416" s="15" cm="1">
        <f t="array" ref="AL14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6" s="15" t="str">
        <f>IF(Table6[[#This Row],[FT/WE]]=2,"",Table6[[#This Row],[Name]]&amp;Table6[[#This Row],[Tag]])</f>
        <v/>
      </c>
      <c r="AN1416" s="117"/>
      <c r="AP1416" s="14" t="str">
        <f t="shared" si="44"/>
        <v/>
      </c>
      <c r="AQ1416" s="14" t="str">
        <f t="shared" si="45"/>
        <v/>
      </c>
    </row>
    <row r="1417" spans="1:43" ht="14.5">
      <c r="A1417" s="117"/>
      <c r="B1417" s="201"/>
      <c r="C1417" s="209"/>
      <c r="D1417" s="210"/>
      <c r="E1417" s="131"/>
      <c r="F1417" s="132"/>
      <c r="G1417" s="131"/>
      <c r="H1417" s="117"/>
      <c r="I1417" s="201"/>
      <c r="J1417" s="201"/>
      <c r="K1417" s="202"/>
      <c r="L1417" s="202"/>
      <c r="M1417" s="202"/>
      <c r="N1417" s="201"/>
      <c r="O1417" s="201"/>
      <c r="P1417" s="202"/>
      <c r="Q1417" s="202"/>
      <c r="R1417" s="207"/>
      <c r="S1417" s="204" t="e">
        <f>_xlfn.LET(
_xlpm.ausLJ,_xlfn.XLOOKUP(MitarbeiterFTE[[#This Row],[Name]]&amp;"|"&amp;MitarbeiterFTE[[#This Row],[Jahr]]&amp;"|"&amp;MitarbeiterFTE[[#This Row],[Monat]],#REF!,#REF!,"not found",0,1),
IF(_xlpm.ausLJ="not found","input missing",_xlpm.ausLJ))</f>
        <v>#REF!</v>
      </c>
      <c r="T1417" s="204" t="e">
        <f>_xlfn.LET(
_xlpm.ausLJ,_xlfn.XLOOKUP(MitarbeiterFTE[[#This Row],[Name]]&amp;"|"&amp;MitarbeiterFTE[[#This Row],[Jahr]]&amp;"|"&amp;MitarbeiterFTE[[#This Row],[Monat]],#REF!,#REF!,"not found",0,1),
IF(_xlpm.ausLJ="not found","input missing",_xlpm.ausLJ))</f>
        <v>#REF!</v>
      </c>
      <c r="U1417" s="205"/>
      <c r="V1417" s="40" t="str" cm="1">
        <f t="array" ref="V14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7" s="15" t="str">
        <f>_xlfn.LET(_xlpm.var,MitarbeiterFTE[[#This Row],[Name]]&amp;"|"&amp;MitarbeiterFTE[[#This Row],[Vorhaben]]&amp;"|"&amp;MitarbeiterFTE[[#This Row],[Monat]]&amp;"|"&amp;MitarbeiterFTE[[#This Row],[Jahr]], IF(_xlpm.var="|||","input missing",_xlpm.var))</f>
        <v>input missing</v>
      </c>
      <c r="AB1417" s="15" t="e">
        <f>_xlfn.LET(
_xlpm.start,DATE(MitarbeiterFTE[[#This Row],[Jahr]],MitarbeiterFTE[[#This Row],[Monat]],1),
_xlpm.end,EOMONTH(_xlpm.start,0),
NETWORKDAYS(_xlpm.start,_xlpm.end))</f>
        <v>#NUM!</v>
      </c>
      <c r="AC1417" s="318" t="e">
        <f>MitarbeiterFTE[[#This Row],[BWD]]-MitarbeiterFTE[[#This Row],[Sum Abwesend]]</f>
        <v>#NUM!</v>
      </c>
      <c r="AD1417" s="318">
        <f>SUMIFS(MitarbeiterFTE[BWD],MitarbeiterFTE[Jahr],MitarbeiterFTE[[#This Row],[Jahr]],MitarbeiterFTE[Name],MitarbeiterFTE[[#This Row],[Name]])</f>
        <v>0</v>
      </c>
      <c r="AE1417" s="318">
        <f>SUMIFS(MitarbeiterFTE[NWD],MitarbeiterFTE[Jahr],MitarbeiterFTE[[#This Row],[Jahr]],MitarbeiterFTE[Name],MitarbeiterFTE[[#This Row],[Name]])</f>
        <v>0</v>
      </c>
      <c r="AF1417" s="15" t="str">
        <f>IF(MitarbeiterFTE[[#This Row],[HS]]="ja",2,IF(MitarbeiterFTE[[#This Row],[Tech]]="ja",1,IF(MitarbeiterFTE[[#This Row],[Sonst]]="ja",0,"input missing")))</f>
        <v>input missing</v>
      </c>
      <c r="AG1417" s="130"/>
      <c r="AH1417" s="117"/>
      <c r="AI1417" s="408"/>
      <c r="AJ1417" s="202"/>
      <c r="AK1417" s="412"/>
      <c r="AL1417" s="15" cm="1">
        <f t="array" ref="AL14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7" s="15" t="str">
        <f>IF(Table6[[#This Row],[FT/WE]]=2,"",Table6[[#This Row],[Name]]&amp;Table6[[#This Row],[Tag]])</f>
        <v/>
      </c>
      <c r="AN1417" s="117"/>
      <c r="AP1417" s="14" t="str">
        <f t="shared" si="44"/>
        <v/>
      </c>
      <c r="AQ1417" s="14" t="str">
        <f t="shared" si="45"/>
        <v/>
      </c>
    </row>
    <row r="1418" spans="1:43" ht="14.5">
      <c r="A1418" s="117"/>
      <c r="B1418" s="201"/>
      <c r="C1418" s="209"/>
      <c r="D1418" s="210"/>
      <c r="E1418" s="131"/>
      <c r="F1418" s="132"/>
      <c r="G1418" s="131"/>
      <c r="H1418" s="117"/>
      <c r="I1418" s="201"/>
      <c r="J1418" s="201"/>
      <c r="K1418" s="202"/>
      <c r="L1418" s="202"/>
      <c r="M1418" s="202"/>
      <c r="N1418" s="201"/>
      <c r="O1418" s="201"/>
      <c r="P1418" s="202"/>
      <c r="Q1418" s="202"/>
      <c r="R1418" s="207"/>
      <c r="S1418" s="204" t="e">
        <f>_xlfn.LET(
_xlpm.ausLJ,_xlfn.XLOOKUP(MitarbeiterFTE[[#This Row],[Name]]&amp;"|"&amp;MitarbeiterFTE[[#This Row],[Jahr]]&amp;"|"&amp;MitarbeiterFTE[[#This Row],[Monat]],#REF!,#REF!,"not found",0,1),
IF(_xlpm.ausLJ="not found","input missing",_xlpm.ausLJ))</f>
        <v>#REF!</v>
      </c>
      <c r="T1418" s="204" t="e">
        <f>_xlfn.LET(
_xlpm.ausLJ,_xlfn.XLOOKUP(MitarbeiterFTE[[#This Row],[Name]]&amp;"|"&amp;MitarbeiterFTE[[#This Row],[Jahr]]&amp;"|"&amp;MitarbeiterFTE[[#This Row],[Monat]],#REF!,#REF!,"not found",0,1),
IF(_xlpm.ausLJ="not found","input missing",_xlpm.ausLJ))</f>
        <v>#REF!</v>
      </c>
      <c r="U1418" s="205"/>
      <c r="V1418" s="40" t="str" cm="1">
        <f t="array" ref="V14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8" s="15" t="str">
        <f>_xlfn.LET(_xlpm.var,MitarbeiterFTE[[#This Row],[Name]]&amp;"|"&amp;MitarbeiterFTE[[#This Row],[Vorhaben]]&amp;"|"&amp;MitarbeiterFTE[[#This Row],[Monat]]&amp;"|"&amp;MitarbeiterFTE[[#This Row],[Jahr]], IF(_xlpm.var="|||","input missing",_xlpm.var))</f>
        <v>input missing</v>
      </c>
      <c r="AB1418" s="15" t="e">
        <f>_xlfn.LET(
_xlpm.start,DATE(MitarbeiterFTE[[#This Row],[Jahr]],MitarbeiterFTE[[#This Row],[Monat]],1),
_xlpm.end,EOMONTH(_xlpm.start,0),
NETWORKDAYS(_xlpm.start,_xlpm.end))</f>
        <v>#NUM!</v>
      </c>
      <c r="AC1418" s="318" t="e">
        <f>MitarbeiterFTE[[#This Row],[BWD]]-MitarbeiterFTE[[#This Row],[Sum Abwesend]]</f>
        <v>#NUM!</v>
      </c>
      <c r="AD1418" s="318">
        <f>SUMIFS(MitarbeiterFTE[BWD],MitarbeiterFTE[Jahr],MitarbeiterFTE[[#This Row],[Jahr]],MitarbeiterFTE[Name],MitarbeiterFTE[[#This Row],[Name]])</f>
        <v>0</v>
      </c>
      <c r="AE1418" s="318">
        <f>SUMIFS(MitarbeiterFTE[NWD],MitarbeiterFTE[Jahr],MitarbeiterFTE[[#This Row],[Jahr]],MitarbeiterFTE[Name],MitarbeiterFTE[[#This Row],[Name]])</f>
        <v>0</v>
      </c>
      <c r="AF1418" s="15" t="str">
        <f>IF(MitarbeiterFTE[[#This Row],[HS]]="ja",2,IF(MitarbeiterFTE[[#This Row],[Tech]]="ja",1,IF(MitarbeiterFTE[[#This Row],[Sonst]]="ja",0,"input missing")))</f>
        <v>input missing</v>
      </c>
      <c r="AG1418" s="130"/>
      <c r="AH1418" s="117"/>
      <c r="AI1418" s="408"/>
      <c r="AJ1418" s="202"/>
      <c r="AK1418" s="412"/>
      <c r="AL1418" s="15" cm="1">
        <f t="array" ref="AL14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8" s="15" t="str">
        <f>IF(Table6[[#This Row],[FT/WE]]=2,"",Table6[[#This Row],[Name]]&amp;Table6[[#This Row],[Tag]])</f>
        <v/>
      </c>
      <c r="AN1418" s="117"/>
      <c r="AP1418" s="14" t="str">
        <f t="shared" si="44"/>
        <v/>
      </c>
      <c r="AQ1418" s="14" t="str">
        <f t="shared" si="45"/>
        <v/>
      </c>
    </row>
    <row r="1419" spans="1:43" ht="14.5">
      <c r="A1419" s="117"/>
      <c r="B1419" s="201"/>
      <c r="C1419" s="209"/>
      <c r="D1419" s="210"/>
      <c r="E1419" s="131"/>
      <c r="F1419" s="132"/>
      <c r="G1419" s="131"/>
      <c r="H1419" s="117"/>
      <c r="I1419" s="201"/>
      <c r="J1419" s="201"/>
      <c r="K1419" s="202"/>
      <c r="L1419" s="202"/>
      <c r="M1419" s="202"/>
      <c r="N1419" s="201"/>
      <c r="O1419" s="201"/>
      <c r="P1419" s="202"/>
      <c r="Q1419" s="202"/>
      <c r="R1419" s="207"/>
      <c r="S1419" s="204" t="e">
        <f>_xlfn.LET(
_xlpm.ausLJ,_xlfn.XLOOKUP(MitarbeiterFTE[[#This Row],[Name]]&amp;"|"&amp;MitarbeiterFTE[[#This Row],[Jahr]]&amp;"|"&amp;MitarbeiterFTE[[#This Row],[Monat]],#REF!,#REF!,"not found",0,1),
IF(_xlpm.ausLJ="not found","input missing",_xlpm.ausLJ))</f>
        <v>#REF!</v>
      </c>
      <c r="T1419" s="204" t="e">
        <f>_xlfn.LET(
_xlpm.ausLJ,_xlfn.XLOOKUP(MitarbeiterFTE[[#This Row],[Name]]&amp;"|"&amp;MitarbeiterFTE[[#This Row],[Jahr]]&amp;"|"&amp;MitarbeiterFTE[[#This Row],[Monat]],#REF!,#REF!,"not found",0,1),
IF(_xlpm.ausLJ="not found","input missing",_xlpm.ausLJ))</f>
        <v>#REF!</v>
      </c>
      <c r="U1419" s="205"/>
      <c r="V1419" s="40" t="str" cm="1">
        <f t="array" ref="V14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19" s="15" t="str">
        <f>_xlfn.LET(_xlpm.var,MitarbeiterFTE[[#This Row],[Name]]&amp;"|"&amp;MitarbeiterFTE[[#This Row],[Vorhaben]]&amp;"|"&amp;MitarbeiterFTE[[#This Row],[Monat]]&amp;"|"&amp;MitarbeiterFTE[[#This Row],[Jahr]], IF(_xlpm.var="|||","input missing",_xlpm.var))</f>
        <v>input missing</v>
      </c>
      <c r="AB1419" s="15" t="e">
        <f>_xlfn.LET(
_xlpm.start,DATE(MitarbeiterFTE[[#This Row],[Jahr]],MitarbeiterFTE[[#This Row],[Monat]],1),
_xlpm.end,EOMONTH(_xlpm.start,0),
NETWORKDAYS(_xlpm.start,_xlpm.end))</f>
        <v>#NUM!</v>
      </c>
      <c r="AC1419" s="318" t="e">
        <f>MitarbeiterFTE[[#This Row],[BWD]]-MitarbeiterFTE[[#This Row],[Sum Abwesend]]</f>
        <v>#NUM!</v>
      </c>
      <c r="AD1419" s="318">
        <f>SUMIFS(MitarbeiterFTE[BWD],MitarbeiterFTE[Jahr],MitarbeiterFTE[[#This Row],[Jahr]],MitarbeiterFTE[Name],MitarbeiterFTE[[#This Row],[Name]])</f>
        <v>0</v>
      </c>
      <c r="AE1419" s="318">
        <f>SUMIFS(MitarbeiterFTE[NWD],MitarbeiterFTE[Jahr],MitarbeiterFTE[[#This Row],[Jahr]],MitarbeiterFTE[Name],MitarbeiterFTE[[#This Row],[Name]])</f>
        <v>0</v>
      </c>
      <c r="AF1419" s="15" t="str">
        <f>IF(MitarbeiterFTE[[#This Row],[HS]]="ja",2,IF(MitarbeiterFTE[[#This Row],[Tech]]="ja",1,IF(MitarbeiterFTE[[#This Row],[Sonst]]="ja",0,"input missing")))</f>
        <v>input missing</v>
      </c>
      <c r="AG1419" s="130"/>
      <c r="AH1419" s="117"/>
      <c r="AI1419" s="408"/>
      <c r="AJ1419" s="202"/>
      <c r="AK1419" s="412"/>
      <c r="AL1419" s="15" cm="1">
        <f t="array" ref="AL14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19" s="15" t="str">
        <f>IF(Table6[[#This Row],[FT/WE]]=2,"",Table6[[#This Row],[Name]]&amp;Table6[[#This Row],[Tag]])</f>
        <v/>
      </c>
      <c r="AN1419" s="117"/>
      <c r="AP1419" s="14" t="str">
        <f t="shared" si="44"/>
        <v/>
      </c>
      <c r="AQ1419" s="14" t="str">
        <f t="shared" si="45"/>
        <v/>
      </c>
    </row>
    <row r="1420" spans="1:43" ht="14.5">
      <c r="A1420" s="117"/>
      <c r="B1420" s="201"/>
      <c r="C1420" s="209"/>
      <c r="D1420" s="210"/>
      <c r="E1420" s="131"/>
      <c r="F1420" s="132"/>
      <c r="G1420" s="131"/>
      <c r="H1420" s="117"/>
      <c r="I1420" s="201"/>
      <c r="J1420" s="201"/>
      <c r="K1420" s="202"/>
      <c r="L1420" s="202"/>
      <c r="M1420" s="202"/>
      <c r="N1420" s="201"/>
      <c r="O1420" s="201"/>
      <c r="P1420" s="202"/>
      <c r="Q1420" s="202"/>
      <c r="R1420" s="207"/>
      <c r="S1420" s="204" t="e">
        <f>_xlfn.LET(
_xlpm.ausLJ,_xlfn.XLOOKUP(MitarbeiterFTE[[#This Row],[Name]]&amp;"|"&amp;MitarbeiterFTE[[#This Row],[Jahr]]&amp;"|"&amp;MitarbeiterFTE[[#This Row],[Monat]],#REF!,#REF!,"not found",0,1),
IF(_xlpm.ausLJ="not found","input missing",_xlpm.ausLJ))</f>
        <v>#REF!</v>
      </c>
      <c r="T1420" s="204" t="e">
        <f>_xlfn.LET(
_xlpm.ausLJ,_xlfn.XLOOKUP(MitarbeiterFTE[[#This Row],[Name]]&amp;"|"&amp;MitarbeiterFTE[[#This Row],[Jahr]]&amp;"|"&amp;MitarbeiterFTE[[#This Row],[Monat]],#REF!,#REF!,"not found",0,1),
IF(_xlpm.ausLJ="not found","input missing",_xlpm.ausLJ))</f>
        <v>#REF!</v>
      </c>
      <c r="U1420" s="205"/>
      <c r="V1420" s="40" t="str" cm="1">
        <f t="array" ref="V14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0" s="15" t="str">
        <f>_xlfn.LET(_xlpm.var,MitarbeiterFTE[[#This Row],[Name]]&amp;"|"&amp;MitarbeiterFTE[[#This Row],[Vorhaben]]&amp;"|"&amp;MitarbeiterFTE[[#This Row],[Monat]]&amp;"|"&amp;MitarbeiterFTE[[#This Row],[Jahr]], IF(_xlpm.var="|||","input missing",_xlpm.var))</f>
        <v>input missing</v>
      </c>
      <c r="AB1420" s="15" t="e">
        <f>_xlfn.LET(
_xlpm.start,DATE(MitarbeiterFTE[[#This Row],[Jahr]],MitarbeiterFTE[[#This Row],[Monat]],1),
_xlpm.end,EOMONTH(_xlpm.start,0),
NETWORKDAYS(_xlpm.start,_xlpm.end))</f>
        <v>#NUM!</v>
      </c>
      <c r="AC1420" s="318" t="e">
        <f>MitarbeiterFTE[[#This Row],[BWD]]-MitarbeiterFTE[[#This Row],[Sum Abwesend]]</f>
        <v>#NUM!</v>
      </c>
      <c r="AD1420" s="318">
        <f>SUMIFS(MitarbeiterFTE[BWD],MitarbeiterFTE[Jahr],MitarbeiterFTE[[#This Row],[Jahr]],MitarbeiterFTE[Name],MitarbeiterFTE[[#This Row],[Name]])</f>
        <v>0</v>
      </c>
      <c r="AE1420" s="318">
        <f>SUMIFS(MitarbeiterFTE[NWD],MitarbeiterFTE[Jahr],MitarbeiterFTE[[#This Row],[Jahr]],MitarbeiterFTE[Name],MitarbeiterFTE[[#This Row],[Name]])</f>
        <v>0</v>
      </c>
      <c r="AF1420" s="15" t="str">
        <f>IF(MitarbeiterFTE[[#This Row],[HS]]="ja",2,IF(MitarbeiterFTE[[#This Row],[Tech]]="ja",1,IF(MitarbeiterFTE[[#This Row],[Sonst]]="ja",0,"input missing")))</f>
        <v>input missing</v>
      </c>
      <c r="AG1420" s="130"/>
      <c r="AH1420" s="117"/>
      <c r="AI1420" s="408"/>
      <c r="AJ1420" s="202"/>
      <c r="AK1420" s="412"/>
      <c r="AL1420" s="15" cm="1">
        <f t="array" ref="AL14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0" s="15" t="str">
        <f>IF(Table6[[#This Row],[FT/WE]]=2,"",Table6[[#This Row],[Name]]&amp;Table6[[#This Row],[Tag]])</f>
        <v/>
      </c>
      <c r="AN1420" s="117"/>
      <c r="AP1420" s="14" t="str">
        <f t="shared" si="44"/>
        <v/>
      </c>
      <c r="AQ1420" s="14" t="str">
        <f t="shared" si="45"/>
        <v/>
      </c>
    </row>
    <row r="1421" spans="1:43" ht="14.5">
      <c r="A1421" s="117"/>
      <c r="B1421" s="201"/>
      <c r="C1421" s="209"/>
      <c r="D1421" s="210"/>
      <c r="E1421" s="131"/>
      <c r="F1421" s="132"/>
      <c r="G1421" s="131"/>
      <c r="H1421" s="117"/>
      <c r="I1421" s="201"/>
      <c r="J1421" s="201"/>
      <c r="K1421" s="202"/>
      <c r="L1421" s="202"/>
      <c r="M1421" s="202"/>
      <c r="N1421" s="201"/>
      <c r="O1421" s="201"/>
      <c r="P1421" s="202"/>
      <c r="Q1421" s="202"/>
      <c r="R1421" s="207"/>
      <c r="S1421" s="204" t="e">
        <f>_xlfn.LET(
_xlpm.ausLJ,_xlfn.XLOOKUP(MitarbeiterFTE[[#This Row],[Name]]&amp;"|"&amp;MitarbeiterFTE[[#This Row],[Jahr]]&amp;"|"&amp;MitarbeiterFTE[[#This Row],[Monat]],#REF!,#REF!,"not found",0,1),
IF(_xlpm.ausLJ="not found","input missing",_xlpm.ausLJ))</f>
        <v>#REF!</v>
      </c>
      <c r="T1421" s="204" t="e">
        <f>_xlfn.LET(
_xlpm.ausLJ,_xlfn.XLOOKUP(MitarbeiterFTE[[#This Row],[Name]]&amp;"|"&amp;MitarbeiterFTE[[#This Row],[Jahr]]&amp;"|"&amp;MitarbeiterFTE[[#This Row],[Monat]],#REF!,#REF!,"not found",0,1),
IF(_xlpm.ausLJ="not found","input missing",_xlpm.ausLJ))</f>
        <v>#REF!</v>
      </c>
      <c r="U1421" s="205"/>
      <c r="V1421" s="40" t="str" cm="1">
        <f t="array" ref="V14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1" s="15" t="str">
        <f>_xlfn.LET(_xlpm.var,MitarbeiterFTE[[#This Row],[Name]]&amp;"|"&amp;MitarbeiterFTE[[#This Row],[Vorhaben]]&amp;"|"&amp;MitarbeiterFTE[[#This Row],[Monat]]&amp;"|"&amp;MitarbeiterFTE[[#This Row],[Jahr]], IF(_xlpm.var="|||","input missing",_xlpm.var))</f>
        <v>input missing</v>
      </c>
      <c r="AB1421" s="15" t="e">
        <f>_xlfn.LET(
_xlpm.start,DATE(MitarbeiterFTE[[#This Row],[Jahr]],MitarbeiterFTE[[#This Row],[Monat]],1),
_xlpm.end,EOMONTH(_xlpm.start,0),
NETWORKDAYS(_xlpm.start,_xlpm.end))</f>
        <v>#NUM!</v>
      </c>
      <c r="AC1421" s="318" t="e">
        <f>MitarbeiterFTE[[#This Row],[BWD]]-MitarbeiterFTE[[#This Row],[Sum Abwesend]]</f>
        <v>#NUM!</v>
      </c>
      <c r="AD1421" s="318">
        <f>SUMIFS(MitarbeiterFTE[BWD],MitarbeiterFTE[Jahr],MitarbeiterFTE[[#This Row],[Jahr]],MitarbeiterFTE[Name],MitarbeiterFTE[[#This Row],[Name]])</f>
        <v>0</v>
      </c>
      <c r="AE1421" s="318">
        <f>SUMIFS(MitarbeiterFTE[NWD],MitarbeiterFTE[Jahr],MitarbeiterFTE[[#This Row],[Jahr]],MitarbeiterFTE[Name],MitarbeiterFTE[[#This Row],[Name]])</f>
        <v>0</v>
      </c>
      <c r="AF1421" s="15" t="str">
        <f>IF(MitarbeiterFTE[[#This Row],[HS]]="ja",2,IF(MitarbeiterFTE[[#This Row],[Tech]]="ja",1,IF(MitarbeiterFTE[[#This Row],[Sonst]]="ja",0,"input missing")))</f>
        <v>input missing</v>
      </c>
      <c r="AG1421" s="130"/>
      <c r="AH1421" s="117"/>
      <c r="AI1421" s="408"/>
      <c r="AJ1421" s="202"/>
      <c r="AK1421" s="412"/>
      <c r="AL1421" s="15" cm="1">
        <f t="array" ref="AL14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1" s="15" t="str">
        <f>IF(Table6[[#This Row],[FT/WE]]=2,"",Table6[[#This Row],[Name]]&amp;Table6[[#This Row],[Tag]])</f>
        <v/>
      </c>
      <c r="AN1421" s="117"/>
      <c r="AP1421" s="14" t="str">
        <f t="shared" ref="AP1421:AP1484" si="46">IF(AO1421&amp;"1"&lt;&gt;"1",RIGHT(AO1421,4),"")</f>
        <v/>
      </c>
      <c r="AQ1421" s="14" t="str">
        <f t="shared" ref="AQ1421:AQ1484" si="47">IF(AO1421&amp;"1"="1","",LEFT(AO1421,LEN(AO1421)-5))</f>
        <v/>
      </c>
    </row>
    <row r="1422" spans="1:43" ht="14.5">
      <c r="A1422" s="117"/>
      <c r="B1422" s="201"/>
      <c r="C1422" s="209"/>
      <c r="D1422" s="210"/>
      <c r="E1422" s="131"/>
      <c r="F1422" s="132"/>
      <c r="G1422" s="131"/>
      <c r="H1422" s="117"/>
      <c r="I1422" s="201"/>
      <c r="J1422" s="201"/>
      <c r="K1422" s="202"/>
      <c r="L1422" s="202"/>
      <c r="M1422" s="202"/>
      <c r="N1422" s="201"/>
      <c r="O1422" s="201"/>
      <c r="P1422" s="202"/>
      <c r="Q1422" s="202"/>
      <c r="R1422" s="207"/>
      <c r="S1422" s="204" t="e">
        <f>_xlfn.LET(
_xlpm.ausLJ,_xlfn.XLOOKUP(MitarbeiterFTE[[#This Row],[Name]]&amp;"|"&amp;MitarbeiterFTE[[#This Row],[Jahr]]&amp;"|"&amp;MitarbeiterFTE[[#This Row],[Monat]],#REF!,#REF!,"not found",0,1),
IF(_xlpm.ausLJ="not found","input missing",_xlpm.ausLJ))</f>
        <v>#REF!</v>
      </c>
      <c r="T1422" s="204" t="e">
        <f>_xlfn.LET(
_xlpm.ausLJ,_xlfn.XLOOKUP(MitarbeiterFTE[[#This Row],[Name]]&amp;"|"&amp;MitarbeiterFTE[[#This Row],[Jahr]]&amp;"|"&amp;MitarbeiterFTE[[#This Row],[Monat]],#REF!,#REF!,"not found",0,1),
IF(_xlpm.ausLJ="not found","input missing",_xlpm.ausLJ))</f>
        <v>#REF!</v>
      </c>
      <c r="U1422" s="205"/>
      <c r="V1422" s="40" t="str" cm="1">
        <f t="array" ref="V14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2" s="15" t="str">
        <f>_xlfn.LET(_xlpm.var,MitarbeiterFTE[[#This Row],[Name]]&amp;"|"&amp;MitarbeiterFTE[[#This Row],[Vorhaben]]&amp;"|"&amp;MitarbeiterFTE[[#This Row],[Monat]]&amp;"|"&amp;MitarbeiterFTE[[#This Row],[Jahr]], IF(_xlpm.var="|||","input missing",_xlpm.var))</f>
        <v>input missing</v>
      </c>
      <c r="AB1422" s="15" t="e">
        <f>_xlfn.LET(
_xlpm.start,DATE(MitarbeiterFTE[[#This Row],[Jahr]],MitarbeiterFTE[[#This Row],[Monat]],1),
_xlpm.end,EOMONTH(_xlpm.start,0),
NETWORKDAYS(_xlpm.start,_xlpm.end))</f>
        <v>#NUM!</v>
      </c>
      <c r="AC1422" s="318" t="e">
        <f>MitarbeiterFTE[[#This Row],[BWD]]-MitarbeiterFTE[[#This Row],[Sum Abwesend]]</f>
        <v>#NUM!</v>
      </c>
      <c r="AD1422" s="318">
        <f>SUMIFS(MitarbeiterFTE[BWD],MitarbeiterFTE[Jahr],MitarbeiterFTE[[#This Row],[Jahr]],MitarbeiterFTE[Name],MitarbeiterFTE[[#This Row],[Name]])</f>
        <v>0</v>
      </c>
      <c r="AE1422" s="318">
        <f>SUMIFS(MitarbeiterFTE[NWD],MitarbeiterFTE[Jahr],MitarbeiterFTE[[#This Row],[Jahr]],MitarbeiterFTE[Name],MitarbeiterFTE[[#This Row],[Name]])</f>
        <v>0</v>
      </c>
      <c r="AF1422" s="15" t="str">
        <f>IF(MitarbeiterFTE[[#This Row],[HS]]="ja",2,IF(MitarbeiterFTE[[#This Row],[Tech]]="ja",1,IF(MitarbeiterFTE[[#This Row],[Sonst]]="ja",0,"input missing")))</f>
        <v>input missing</v>
      </c>
      <c r="AG1422" s="130"/>
      <c r="AH1422" s="117"/>
      <c r="AI1422" s="408"/>
      <c r="AJ1422" s="202"/>
      <c r="AK1422" s="412"/>
      <c r="AL1422" s="15" cm="1">
        <f t="array" ref="AL14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2" s="15" t="str">
        <f>IF(Table6[[#This Row],[FT/WE]]=2,"",Table6[[#This Row],[Name]]&amp;Table6[[#This Row],[Tag]])</f>
        <v/>
      </c>
      <c r="AN1422" s="117"/>
      <c r="AP1422" s="14" t="str">
        <f t="shared" si="46"/>
        <v/>
      </c>
      <c r="AQ1422" s="14" t="str">
        <f t="shared" si="47"/>
        <v/>
      </c>
    </row>
    <row r="1423" spans="1:43" ht="14.5">
      <c r="A1423" s="117"/>
      <c r="B1423" s="201"/>
      <c r="C1423" s="209"/>
      <c r="D1423" s="210"/>
      <c r="E1423" s="131"/>
      <c r="F1423" s="132"/>
      <c r="G1423" s="131"/>
      <c r="H1423" s="117"/>
      <c r="I1423" s="201"/>
      <c r="J1423" s="201"/>
      <c r="K1423" s="202"/>
      <c r="L1423" s="202"/>
      <c r="M1423" s="202"/>
      <c r="N1423" s="201"/>
      <c r="O1423" s="201"/>
      <c r="P1423" s="202"/>
      <c r="Q1423" s="202"/>
      <c r="R1423" s="207"/>
      <c r="S1423" s="204" t="e">
        <f>_xlfn.LET(
_xlpm.ausLJ,_xlfn.XLOOKUP(MitarbeiterFTE[[#This Row],[Name]]&amp;"|"&amp;MitarbeiterFTE[[#This Row],[Jahr]]&amp;"|"&amp;MitarbeiterFTE[[#This Row],[Monat]],#REF!,#REF!,"not found",0,1),
IF(_xlpm.ausLJ="not found","input missing",_xlpm.ausLJ))</f>
        <v>#REF!</v>
      </c>
      <c r="T1423" s="204" t="e">
        <f>_xlfn.LET(
_xlpm.ausLJ,_xlfn.XLOOKUP(MitarbeiterFTE[[#This Row],[Name]]&amp;"|"&amp;MitarbeiterFTE[[#This Row],[Jahr]]&amp;"|"&amp;MitarbeiterFTE[[#This Row],[Monat]],#REF!,#REF!,"not found",0,1),
IF(_xlpm.ausLJ="not found","input missing",_xlpm.ausLJ))</f>
        <v>#REF!</v>
      </c>
      <c r="U1423" s="205"/>
      <c r="V1423" s="40" t="str" cm="1">
        <f t="array" ref="V14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3" s="15" t="str">
        <f>_xlfn.LET(_xlpm.var,MitarbeiterFTE[[#This Row],[Name]]&amp;"|"&amp;MitarbeiterFTE[[#This Row],[Vorhaben]]&amp;"|"&amp;MitarbeiterFTE[[#This Row],[Monat]]&amp;"|"&amp;MitarbeiterFTE[[#This Row],[Jahr]], IF(_xlpm.var="|||","input missing",_xlpm.var))</f>
        <v>input missing</v>
      </c>
      <c r="AB1423" s="15" t="e">
        <f>_xlfn.LET(
_xlpm.start,DATE(MitarbeiterFTE[[#This Row],[Jahr]],MitarbeiterFTE[[#This Row],[Monat]],1),
_xlpm.end,EOMONTH(_xlpm.start,0),
NETWORKDAYS(_xlpm.start,_xlpm.end))</f>
        <v>#NUM!</v>
      </c>
      <c r="AC1423" s="318" t="e">
        <f>MitarbeiterFTE[[#This Row],[BWD]]-MitarbeiterFTE[[#This Row],[Sum Abwesend]]</f>
        <v>#NUM!</v>
      </c>
      <c r="AD1423" s="318">
        <f>SUMIFS(MitarbeiterFTE[BWD],MitarbeiterFTE[Jahr],MitarbeiterFTE[[#This Row],[Jahr]],MitarbeiterFTE[Name],MitarbeiterFTE[[#This Row],[Name]])</f>
        <v>0</v>
      </c>
      <c r="AE1423" s="318">
        <f>SUMIFS(MitarbeiterFTE[NWD],MitarbeiterFTE[Jahr],MitarbeiterFTE[[#This Row],[Jahr]],MitarbeiterFTE[Name],MitarbeiterFTE[[#This Row],[Name]])</f>
        <v>0</v>
      </c>
      <c r="AF1423" s="15" t="str">
        <f>IF(MitarbeiterFTE[[#This Row],[HS]]="ja",2,IF(MitarbeiterFTE[[#This Row],[Tech]]="ja",1,IF(MitarbeiterFTE[[#This Row],[Sonst]]="ja",0,"input missing")))</f>
        <v>input missing</v>
      </c>
      <c r="AG1423" s="130"/>
      <c r="AH1423" s="117"/>
      <c r="AI1423" s="408"/>
      <c r="AJ1423" s="202"/>
      <c r="AK1423" s="412"/>
      <c r="AL1423" s="15" cm="1">
        <f t="array" ref="AL14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3" s="15" t="str">
        <f>IF(Table6[[#This Row],[FT/WE]]=2,"",Table6[[#This Row],[Name]]&amp;Table6[[#This Row],[Tag]])</f>
        <v/>
      </c>
      <c r="AN1423" s="117"/>
      <c r="AP1423" s="14" t="str">
        <f t="shared" si="46"/>
        <v/>
      </c>
      <c r="AQ1423" s="14" t="str">
        <f t="shared" si="47"/>
        <v/>
      </c>
    </row>
    <row r="1424" spans="1:43" ht="14.5">
      <c r="A1424" s="117"/>
      <c r="B1424" s="201"/>
      <c r="C1424" s="209"/>
      <c r="D1424" s="210"/>
      <c r="E1424" s="131"/>
      <c r="F1424" s="132"/>
      <c r="G1424" s="131"/>
      <c r="H1424" s="117"/>
      <c r="I1424" s="201"/>
      <c r="J1424" s="201"/>
      <c r="K1424" s="202"/>
      <c r="L1424" s="202"/>
      <c r="M1424" s="202"/>
      <c r="N1424" s="201"/>
      <c r="O1424" s="201"/>
      <c r="P1424" s="202"/>
      <c r="Q1424" s="202"/>
      <c r="R1424" s="207"/>
      <c r="S1424" s="204" t="e">
        <f>_xlfn.LET(
_xlpm.ausLJ,_xlfn.XLOOKUP(MitarbeiterFTE[[#This Row],[Name]]&amp;"|"&amp;MitarbeiterFTE[[#This Row],[Jahr]]&amp;"|"&amp;MitarbeiterFTE[[#This Row],[Monat]],#REF!,#REF!,"not found",0,1),
IF(_xlpm.ausLJ="not found","input missing",_xlpm.ausLJ))</f>
        <v>#REF!</v>
      </c>
      <c r="T1424" s="204" t="e">
        <f>_xlfn.LET(
_xlpm.ausLJ,_xlfn.XLOOKUP(MitarbeiterFTE[[#This Row],[Name]]&amp;"|"&amp;MitarbeiterFTE[[#This Row],[Jahr]]&amp;"|"&amp;MitarbeiterFTE[[#This Row],[Monat]],#REF!,#REF!,"not found",0,1),
IF(_xlpm.ausLJ="not found","input missing",_xlpm.ausLJ))</f>
        <v>#REF!</v>
      </c>
      <c r="U1424" s="205"/>
      <c r="V1424" s="40" t="str" cm="1">
        <f t="array" ref="V14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4" s="15" t="str">
        <f>_xlfn.LET(_xlpm.var,MitarbeiterFTE[[#This Row],[Name]]&amp;"|"&amp;MitarbeiterFTE[[#This Row],[Vorhaben]]&amp;"|"&amp;MitarbeiterFTE[[#This Row],[Monat]]&amp;"|"&amp;MitarbeiterFTE[[#This Row],[Jahr]], IF(_xlpm.var="|||","input missing",_xlpm.var))</f>
        <v>input missing</v>
      </c>
      <c r="AB1424" s="15" t="e">
        <f>_xlfn.LET(
_xlpm.start,DATE(MitarbeiterFTE[[#This Row],[Jahr]],MitarbeiterFTE[[#This Row],[Monat]],1),
_xlpm.end,EOMONTH(_xlpm.start,0),
NETWORKDAYS(_xlpm.start,_xlpm.end))</f>
        <v>#NUM!</v>
      </c>
      <c r="AC1424" s="318" t="e">
        <f>MitarbeiterFTE[[#This Row],[BWD]]-MitarbeiterFTE[[#This Row],[Sum Abwesend]]</f>
        <v>#NUM!</v>
      </c>
      <c r="AD1424" s="318">
        <f>SUMIFS(MitarbeiterFTE[BWD],MitarbeiterFTE[Jahr],MitarbeiterFTE[[#This Row],[Jahr]],MitarbeiterFTE[Name],MitarbeiterFTE[[#This Row],[Name]])</f>
        <v>0</v>
      </c>
      <c r="AE1424" s="318">
        <f>SUMIFS(MitarbeiterFTE[NWD],MitarbeiterFTE[Jahr],MitarbeiterFTE[[#This Row],[Jahr]],MitarbeiterFTE[Name],MitarbeiterFTE[[#This Row],[Name]])</f>
        <v>0</v>
      </c>
      <c r="AF1424" s="15" t="str">
        <f>IF(MitarbeiterFTE[[#This Row],[HS]]="ja",2,IF(MitarbeiterFTE[[#This Row],[Tech]]="ja",1,IF(MitarbeiterFTE[[#This Row],[Sonst]]="ja",0,"input missing")))</f>
        <v>input missing</v>
      </c>
      <c r="AG1424" s="130"/>
      <c r="AH1424" s="117"/>
      <c r="AI1424" s="408"/>
      <c r="AJ1424" s="202"/>
      <c r="AK1424" s="412"/>
      <c r="AL1424" s="15" cm="1">
        <f t="array" ref="AL14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4" s="15" t="str">
        <f>IF(Table6[[#This Row],[FT/WE]]=2,"",Table6[[#This Row],[Name]]&amp;Table6[[#This Row],[Tag]])</f>
        <v/>
      </c>
      <c r="AN1424" s="117"/>
      <c r="AP1424" s="14" t="str">
        <f t="shared" si="46"/>
        <v/>
      </c>
      <c r="AQ1424" s="14" t="str">
        <f t="shared" si="47"/>
        <v/>
      </c>
    </row>
    <row r="1425" spans="1:43" ht="14.5">
      <c r="A1425" s="117"/>
      <c r="B1425" s="201"/>
      <c r="C1425" s="209"/>
      <c r="D1425" s="210"/>
      <c r="E1425" s="131"/>
      <c r="F1425" s="132"/>
      <c r="G1425" s="131"/>
      <c r="H1425" s="117"/>
      <c r="I1425" s="201"/>
      <c r="J1425" s="201"/>
      <c r="K1425" s="202"/>
      <c r="L1425" s="202"/>
      <c r="M1425" s="202"/>
      <c r="N1425" s="201"/>
      <c r="O1425" s="201"/>
      <c r="P1425" s="202"/>
      <c r="Q1425" s="202"/>
      <c r="R1425" s="207"/>
      <c r="S1425" s="204" t="e">
        <f>_xlfn.LET(
_xlpm.ausLJ,_xlfn.XLOOKUP(MitarbeiterFTE[[#This Row],[Name]]&amp;"|"&amp;MitarbeiterFTE[[#This Row],[Jahr]]&amp;"|"&amp;MitarbeiterFTE[[#This Row],[Monat]],#REF!,#REF!,"not found",0,1),
IF(_xlpm.ausLJ="not found","input missing",_xlpm.ausLJ))</f>
        <v>#REF!</v>
      </c>
      <c r="T1425" s="204" t="e">
        <f>_xlfn.LET(
_xlpm.ausLJ,_xlfn.XLOOKUP(MitarbeiterFTE[[#This Row],[Name]]&amp;"|"&amp;MitarbeiterFTE[[#This Row],[Jahr]]&amp;"|"&amp;MitarbeiterFTE[[#This Row],[Monat]],#REF!,#REF!,"not found",0,1),
IF(_xlpm.ausLJ="not found","input missing",_xlpm.ausLJ))</f>
        <v>#REF!</v>
      </c>
      <c r="U1425" s="205"/>
      <c r="V1425" s="40" t="str" cm="1">
        <f t="array" ref="V14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5" s="15" t="str">
        <f>_xlfn.LET(_xlpm.var,MitarbeiterFTE[[#This Row],[Name]]&amp;"|"&amp;MitarbeiterFTE[[#This Row],[Vorhaben]]&amp;"|"&amp;MitarbeiterFTE[[#This Row],[Monat]]&amp;"|"&amp;MitarbeiterFTE[[#This Row],[Jahr]], IF(_xlpm.var="|||","input missing",_xlpm.var))</f>
        <v>input missing</v>
      </c>
      <c r="AB1425" s="15" t="e">
        <f>_xlfn.LET(
_xlpm.start,DATE(MitarbeiterFTE[[#This Row],[Jahr]],MitarbeiterFTE[[#This Row],[Monat]],1),
_xlpm.end,EOMONTH(_xlpm.start,0),
NETWORKDAYS(_xlpm.start,_xlpm.end))</f>
        <v>#NUM!</v>
      </c>
      <c r="AC1425" s="318" t="e">
        <f>MitarbeiterFTE[[#This Row],[BWD]]-MitarbeiterFTE[[#This Row],[Sum Abwesend]]</f>
        <v>#NUM!</v>
      </c>
      <c r="AD1425" s="318">
        <f>SUMIFS(MitarbeiterFTE[BWD],MitarbeiterFTE[Jahr],MitarbeiterFTE[[#This Row],[Jahr]],MitarbeiterFTE[Name],MitarbeiterFTE[[#This Row],[Name]])</f>
        <v>0</v>
      </c>
      <c r="AE1425" s="318">
        <f>SUMIFS(MitarbeiterFTE[NWD],MitarbeiterFTE[Jahr],MitarbeiterFTE[[#This Row],[Jahr]],MitarbeiterFTE[Name],MitarbeiterFTE[[#This Row],[Name]])</f>
        <v>0</v>
      </c>
      <c r="AF1425" s="15" t="str">
        <f>IF(MitarbeiterFTE[[#This Row],[HS]]="ja",2,IF(MitarbeiterFTE[[#This Row],[Tech]]="ja",1,IF(MitarbeiterFTE[[#This Row],[Sonst]]="ja",0,"input missing")))</f>
        <v>input missing</v>
      </c>
      <c r="AG1425" s="130"/>
      <c r="AH1425" s="117"/>
      <c r="AI1425" s="408"/>
      <c r="AJ1425" s="202"/>
      <c r="AK1425" s="412"/>
      <c r="AL1425" s="15" cm="1">
        <f t="array" ref="AL14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5" s="15" t="str">
        <f>IF(Table6[[#This Row],[FT/WE]]=2,"",Table6[[#This Row],[Name]]&amp;Table6[[#This Row],[Tag]])</f>
        <v/>
      </c>
      <c r="AN1425" s="117"/>
      <c r="AP1425" s="14" t="str">
        <f t="shared" si="46"/>
        <v/>
      </c>
      <c r="AQ1425" s="14" t="str">
        <f t="shared" si="47"/>
        <v/>
      </c>
    </row>
    <row r="1426" spans="1:43" ht="14.5">
      <c r="A1426" s="117"/>
      <c r="B1426" s="201"/>
      <c r="C1426" s="209"/>
      <c r="D1426" s="210"/>
      <c r="E1426" s="131"/>
      <c r="F1426" s="132"/>
      <c r="G1426" s="131"/>
      <c r="H1426" s="117"/>
      <c r="I1426" s="201"/>
      <c r="J1426" s="201"/>
      <c r="K1426" s="202"/>
      <c r="L1426" s="202"/>
      <c r="M1426" s="202"/>
      <c r="N1426" s="201"/>
      <c r="O1426" s="201"/>
      <c r="P1426" s="202"/>
      <c r="Q1426" s="202"/>
      <c r="R1426" s="207"/>
      <c r="S1426" s="204" t="e">
        <f>_xlfn.LET(
_xlpm.ausLJ,_xlfn.XLOOKUP(MitarbeiterFTE[[#This Row],[Name]]&amp;"|"&amp;MitarbeiterFTE[[#This Row],[Jahr]]&amp;"|"&amp;MitarbeiterFTE[[#This Row],[Monat]],#REF!,#REF!,"not found",0,1),
IF(_xlpm.ausLJ="not found","input missing",_xlpm.ausLJ))</f>
        <v>#REF!</v>
      </c>
      <c r="T1426" s="204" t="e">
        <f>_xlfn.LET(
_xlpm.ausLJ,_xlfn.XLOOKUP(MitarbeiterFTE[[#This Row],[Name]]&amp;"|"&amp;MitarbeiterFTE[[#This Row],[Jahr]]&amp;"|"&amp;MitarbeiterFTE[[#This Row],[Monat]],#REF!,#REF!,"not found",0,1),
IF(_xlpm.ausLJ="not found","input missing",_xlpm.ausLJ))</f>
        <v>#REF!</v>
      </c>
      <c r="U1426" s="205"/>
      <c r="V1426" s="40" t="str" cm="1">
        <f t="array" ref="V14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6" s="15" t="str">
        <f>_xlfn.LET(_xlpm.var,MitarbeiterFTE[[#This Row],[Name]]&amp;"|"&amp;MitarbeiterFTE[[#This Row],[Vorhaben]]&amp;"|"&amp;MitarbeiterFTE[[#This Row],[Monat]]&amp;"|"&amp;MitarbeiterFTE[[#This Row],[Jahr]], IF(_xlpm.var="|||","input missing",_xlpm.var))</f>
        <v>input missing</v>
      </c>
      <c r="AB1426" s="15" t="e">
        <f>_xlfn.LET(
_xlpm.start,DATE(MitarbeiterFTE[[#This Row],[Jahr]],MitarbeiterFTE[[#This Row],[Monat]],1),
_xlpm.end,EOMONTH(_xlpm.start,0),
NETWORKDAYS(_xlpm.start,_xlpm.end))</f>
        <v>#NUM!</v>
      </c>
      <c r="AC1426" s="318" t="e">
        <f>MitarbeiterFTE[[#This Row],[BWD]]-MitarbeiterFTE[[#This Row],[Sum Abwesend]]</f>
        <v>#NUM!</v>
      </c>
      <c r="AD1426" s="318">
        <f>SUMIFS(MitarbeiterFTE[BWD],MitarbeiterFTE[Jahr],MitarbeiterFTE[[#This Row],[Jahr]],MitarbeiterFTE[Name],MitarbeiterFTE[[#This Row],[Name]])</f>
        <v>0</v>
      </c>
      <c r="AE1426" s="318">
        <f>SUMIFS(MitarbeiterFTE[NWD],MitarbeiterFTE[Jahr],MitarbeiterFTE[[#This Row],[Jahr]],MitarbeiterFTE[Name],MitarbeiterFTE[[#This Row],[Name]])</f>
        <v>0</v>
      </c>
      <c r="AF1426" s="15" t="str">
        <f>IF(MitarbeiterFTE[[#This Row],[HS]]="ja",2,IF(MitarbeiterFTE[[#This Row],[Tech]]="ja",1,IF(MitarbeiterFTE[[#This Row],[Sonst]]="ja",0,"input missing")))</f>
        <v>input missing</v>
      </c>
      <c r="AG1426" s="130"/>
      <c r="AH1426" s="117"/>
      <c r="AI1426" s="408"/>
      <c r="AJ1426" s="202"/>
      <c r="AK1426" s="412"/>
      <c r="AL1426" s="15" cm="1">
        <f t="array" ref="AL14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6" s="15" t="str">
        <f>IF(Table6[[#This Row],[FT/WE]]=2,"",Table6[[#This Row],[Name]]&amp;Table6[[#This Row],[Tag]])</f>
        <v/>
      </c>
      <c r="AN1426" s="117"/>
      <c r="AP1426" s="14" t="str">
        <f t="shared" si="46"/>
        <v/>
      </c>
      <c r="AQ1426" s="14" t="str">
        <f t="shared" si="47"/>
        <v/>
      </c>
    </row>
    <row r="1427" spans="1:43" ht="14.5">
      <c r="A1427" s="117"/>
      <c r="B1427" s="201"/>
      <c r="C1427" s="209"/>
      <c r="D1427" s="210"/>
      <c r="E1427" s="131"/>
      <c r="F1427" s="132"/>
      <c r="G1427" s="131"/>
      <c r="H1427" s="117"/>
      <c r="I1427" s="201"/>
      <c r="J1427" s="201"/>
      <c r="K1427" s="202"/>
      <c r="L1427" s="202"/>
      <c r="M1427" s="202"/>
      <c r="N1427" s="201"/>
      <c r="O1427" s="201"/>
      <c r="P1427" s="202"/>
      <c r="Q1427" s="202"/>
      <c r="R1427" s="207"/>
      <c r="S1427" s="204" t="e">
        <f>_xlfn.LET(
_xlpm.ausLJ,_xlfn.XLOOKUP(MitarbeiterFTE[[#This Row],[Name]]&amp;"|"&amp;MitarbeiterFTE[[#This Row],[Jahr]]&amp;"|"&amp;MitarbeiterFTE[[#This Row],[Monat]],#REF!,#REF!,"not found",0,1),
IF(_xlpm.ausLJ="not found","input missing",_xlpm.ausLJ))</f>
        <v>#REF!</v>
      </c>
      <c r="T1427" s="204" t="e">
        <f>_xlfn.LET(
_xlpm.ausLJ,_xlfn.XLOOKUP(MitarbeiterFTE[[#This Row],[Name]]&amp;"|"&amp;MitarbeiterFTE[[#This Row],[Jahr]]&amp;"|"&amp;MitarbeiterFTE[[#This Row],[Monat]],#REF!,#REF!,"not found",0,1),
IF(_xlpm.ausLJ="not found","input missing",_xlpm.ausLJ))</f>
        <v>#REF!</v>
      </c>
      <c r="U1427" s="205"/>
      <c r="V1427" s="40" t="str" cm="1">
        <f t="array" ref="V14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7" s="15" t="str">
        <f>_xlfn.LET(_xlpm.var,MitarbeiterFTE[[#This Row],[Name]]&amp;"|"&amp;MitarbeiterFTE[[#This Row],[Vorhaben]]&amp;"|"&amp;MitarbeiterFTE[[#This Row],[Monat]]&amp;"|"&amp;MitarbeiterFTE[[#This Row],[Jahr]], IF(_xlpm.var="|||","input missing",_xlpm.var))</f>
        <v>input missing</v>
      </c>
      <c r="AB1427" s="15" t="e">
        <f>_xlfn.LET(
_xlpm.start,DATE(MitarbeiterFTE[[#This Row],[Jahr]],MitarbeiterFTE[[#This Row],[Monat]],1),
_xlpm.end,EOMONTH(_xlpm.start,0),
NETWORKDAYS(_xlpm.start,_xlpm.end))</f>
        <v>#NUM!</v>
      </c>
      <c r="AC1427" s="318" t="e">
        <f>MitarbeiterFTE[[#This Row],[BWD]]-MitarbeiterFTE[[#This Row],[Sum Abwesend]]</f>
        <v>#NUM!</v>
      </c>
      <c r="AD1427" s="318">
        <f>SUMIFS(MitarbeiterFTE[BWD],MitarbeiterFTE[Jahr],MitarbeiterFTE[[#This Row],[Jahr]],MitarbeiterFTE[Name],MitarbeiterFTE[[#This Row],[Name]])</f>
        <v>0</v>
      </c>
      <c r="AE1427" s="318">
        <f>SUMIFS(MitarbeiterFTE[NWD],MitarbeiterFTE[Jahr],MitarbeiterFTE[[#This Row],[Jahr]],MitarbeiterFTE[Name],MitarbeiterFTE[[#This Row],[Name]])</f>
        <v>0</v>
      </c>
      <c r="AF1427" s="15" t="str">
        <f>IF(MitarbeiterFTE[[#This Row],[HS]]="ja",2,IF(MitarbeiterFTE[[#This Row],[Tech]]="ja",1,IF(MitarbeiterFTE[[#This Row],[Sonst]]="ja",0,"input missing")))</f>
        <v>input missing</v>
      </c>
      <c r="AG1427" s="130"/>
      <c r="AH1427" s="117"/>
      <c r="AI1427" s="408"/>
      <c r="AJ1427" s="202"/>
      <c r="AK1427" s="412"/>
      <c r="AL1427" s="15" cm="1">
        <f t="array" ref="AL14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7" s="15" t="str">
        <f>IF(Table6[[#This Row],[FT/WE]]=2,"",Table6[[#This Row],[Name]]&amp;Table6[[#This Row],[Tag]])</f>
        <v/>
      </c>
      <c r="AN1427" s="117"/>
      <c r="AP1427" s="14" t="str">
        <f t="shared" si="46"/>
        <v/>
      </c>
      <c r="AQ1427" s="14" t="str">
        <f t="shared" si="47"/>
        <v/>
      </c>
    </row>
    <row r="1428" spans="1:43" ht="14.5">
      <c r="A1428" s="117"/>
      <c r="B1428" s="201"/>
      <c r="C1428" s="209"/>
      <c r="D1428" s="210"/>
      <c r="E1428" s="131"/>
      <c r="F1428" s="132"/>
      <c r="G1428" s="131"/>
      <c r="H1428" s="117"/>
      <c r="I1428" s="201"/>
      <c r="J1428" s="201"/>
      <c r="K1428" s="202"/>
      <c r="L1428" s="202"/>
      <c r="M1428" s="202"/>
      <c r="N1428" s="201"/>
      <c r="O1428" s="201"/>
      <c r="P1428" s="202"/>
      <c r="Q1428" s="202"/>
      <c r="R1428" s="207"/>
      <c r="S1428" s="204" t="e">
        <f>_xlfn.LET(
_xlpm.ausLJ,_xlfn.XLOOKUP(MitarbeiterFTE[[#This Row],[Name]]&amp;"|"&amp;MitarbeiterFTE[[#This Row],[Jahr]]&amp;"|"&amp;MitarbeiterFTE[[#This Row],[Monat]],#REF!,#REF!,"not found",0,1),
IF(_xlpm.ausLJ="not found","input missing",_xlpm.ausLJ))</f>
        <v>#REF!</v>
      </c>
      <c r="T1428" s="204" t="e">
        <f>_xlfn.LET(
_xlpm.ausLJ,_xlfn.XLOOKUP(MitarbeiterFTE[[#This Row],[Name]]&amp;"|"&amp;MitarbeiterFTE[[#This Row],[Jahr]]&amp;"|"&amp;MitarbeiterFTE[[#This Row],[Monat]],#REF!,#REF!,"not found",0,1),
IF(_xlpm.ausLJ="not found","input missing",_xlpm.ausLJ))</f>
        <v>#REF!</v>
      </c>
      <c r="U1428" s="205"/>
      <c r="V1428" s="40" t="str" cm="1">
        <f t="array" ref="V14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8" s="15" t="str">
        <f>_xlfn.LET(_xlpm.var,MitarbeiterFTE[[#This Row],[Name]]&amp;"|"&amp;MitarbeiterFTE[[#This Row],[Vorhaben]]&amp;"|"&amp;MitarbeiterFTE[[#This Row],[Monat]]&amp;"|"&amp;MitarbeiterFTE[[#This Row],[Jahr]], IF(_xlpm.var="|||","input missing",_xlpm.var))</f>
        <v>input missing</v>
      </c>
      <c r="AB1428" s="15" t="e">
        <f>_xlfn.LET(
_xlpm.start,DATE(MitarbeiterFTE[[#This Row],[Jahr]],MitarbeiterFTE[[#This Row],[Monat]],1),
_xlpm.end,EOMONTH(_xlpm.start,0),
NETWORKDAYS(_xlpm.start,_xlpm.end))</f>
        <v>#NUM!</v>
      </c>
      <c r="AC1428" s="318" t="e">
        <f>MitarbeiterFTE[[#This Row],[BWD]]-MitarbeiterFTE[[#This Row],[Sum Abwesend]]</f>
        <v>#NUM!</v>
      </c>
      <c r="AD1428" s="318">
        <f>SUMIFS(MitarbeiterFTE[BWD],MitarbeiterFTE[Jahr],MitarbeiterFTE[[#This Row],[Jahr]],MitarbeiterFTE[Name],MitarbeiterFTE[[#This Row],[Name]])</f>
        <v>0</v>
      </c>
      <c r="AE1428" s="318">
        <f>SUMIFS(MitarbeiterFTE[NWD],MitarbeiterFTE[Jahr],MitarbeiterFTE[[#This Row],[Jahr]],MitarbeiterFTE[Name],MitarbeiterFTE[[#This Row],[Name]])</f>
        <v>0</v>
      </c>
      <c r="AF1428" s="15" t="str">
        <f>IF(MitarbeiterFTE[[#This Row],[HS]]="ja",2,IF(MitarbeiterFTE[[#This Row],[Tech]]="ja",1,IF(MitarbeiterFTE[[#This Row],[Sonst]]="ja",0,"input missing")))</f>
        <v>input missing</v>
      </c>
      <c r="AG1428" s="130"/>
      <c r="AH1428" s="117"/>
      <c r="AI1428" s="408"/>
      <c r="AJ1428" s="202"/>
      <c r="AK1428" s="412"/>
      <c r="AL1428" s="15" cm="1">
        <f t="array" ref="AL14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8" s="15" t="str">
        <f>IF(Table6[[#This Row],[FT/WE]]=2,"",Table6[[#This Row],[Name]]&amp;Table6[[#This Row],[Tag]])</f>
        <v/>
      </c>
      <c r="AN1428" s="117"/>
      <c r="AP1428" s="14" t="str">
        <f t="shared" si="46"/>
        <v/>
      </c>
      <c r="AQ1428" s="14" t="str">
        <f t="shared" si="47"/>
        <v/>
      </c>
    </row>
    <row r="1429" spans="1:43" ht="14.5">
      <c r="A1429" s="117"/>
      <c r="B1429" s="201"/>
      <c r="C1429" s="209"/>
      <c r="D1429" s="210"/>
      <c r="E1429" s="131"/>
      <c r="F1429" s="132"/>
      <c r="G1429" s="131"/>
      <c r="H1429" s="117"/>
      <c r="I1429" s="201"/>
      <c r="J1429" s="201"/>
      <c r="K1429" s="202"/>
      <c r="L1429" s="202"/>
      <c r="M1429" s="202"/>
      <c r="N1429" s="201"/>
      <c r="O1429" s="201"/>
      <c r="P1429" s="202"/>
      <c r="Q1429" s="202"/>
      <c r="R1429" s="207"/>
      <c r="S1429" s="204" t="e">
        <f>_xlfn.LET(
_xlpm.ausLJ,_xlfn.XLOOKUP(MitarbeiterFTE[[#This Row],[Name]]&amp;"|"&amp;MitarbeiterFTE[[#This Row],[Jahr]]&amp;"|"&amp;MitarbeiterFTE[[#This Row],[Monat]],#REF!,#REF!,"not found",0,1),
IF(_xlpm.ausLJ="not found","input missing",_xlpm.ausLJ))</f>
        <v>#REF!</v>
      </c>
      <c r="T1429" s="204" t="e">
        <f>_xlfn.LET(
_xlpm.ausLJ,_xlfn.XLOOKUP(MitarbeiterFTE[[#This Row],[Name]]&amp;"|"&amp;MitarbeiterFTE[[#This Row],[Jahr]]&amp;"|"&amp;MitarbeiterFTE[[#This Row],[Monat]],#REF!,#REF!,"not found",0,1),
IF(_xlpm.ausLJ="not found","input missing",_xlpm.ausLJ))</f>
        <v>#REF!</v>
      </c>
      <c r="U1429" s="205"/>
      <c r="V1429" s="40" t="str" cm="1">
        <f t="array" ref="V14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29" s="15" t="str">
        <f>_xlfn.LET(_xlpm.var,MitarbeiterFTE[[#This Row],[Name]]&amp;"|"&amp;MitarbeiterFTE[[#This Row],[Vorhaben]]&amp;"|"&amp;MitarbeiterFTE[[#This Row],[Monat]]&amp;"|"&amp;MitarbeiterFTE[[#This Row],[Jahr]], IF(_xlpm.var="|||","input missing",_xlpm.var))</f>
        <v>input missing</v>
      </c>
      <c r="AB1429" s="15" t="e">
        <f>_xlfn.LET(
_xlpm.start,DATE(MitarbeiterFTE[[#This Row],[Jahr]],MitarbeiterFTE[[#This Row],[Monat]],1),
_xlpm.end,EOMONTH(_xlpm.start,0),
NETWORKDAYS(_xlpm.start,_xlpm.end))</f>
        <v>#NUM!</v>
      </c>
      <c r="AC1429" s="318" t="e">
        <f>MitarbeiterFTE[[#This Row],[BWD]]-MitarbeiterFTE[[#This Row],[Sum Abwesend]]</f>
        <v>#NUM!</v>
      </c>
      <c r="AD1429" s="318">
        <f>SUMIFS(MitarbeiterFTE[BWD],MitarbeiterFTE[Jahr],MitarbeiterFTE[[#This Row],[Jahr]],MitarbeiterFTE[Name],MitarbeiterFTE[[#This Row],[Name]])</f>
        <v>0</v>
      </c>
      <c r="AE1429" s="318">
        <f>SUMIFS(MitarbeiterFTE[NWD],MitarbeiterFTE[Jahr],MitarbeiterFTE[[#This Row],[Jahr]],MitarbeiterFTE[Name],MitarbeiterFTE[[#This Row],[Name]])</f>
        <v>0</v>
      </c>
      <c r="AF1429" s="15" t="str">
        <f>IF(MitarbeiterFTE[[#This Row],[HS]]="ja",2,IF(MitarbeiterFTE[[#This Row],[Tech]]="ja",1,IF(MitarbeiterFTE[[#This Row],[Sonst]]="ja",0,"input missing")))</f>
        <v>input missing</v>
      </c>
      <c r="AG1429" s="130"/>
      <c r="AH1429" s="117"/>
      <c r="AI1429" s="408"/>
      <c r="AJ1429" s="202"/>
      <c r="AK1429" s="412"/>
      <c r="AL1429" s="15" cm="1">
        <f t="array" ref="AL14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29" s="15" t="str">
        <f>IF(Table6[[#This Row],[FT/WE]]=2,"",Table6[[#This Row],[Name]]&amp;Table6[[#This Row],[Tag]])</f>
        <v/>
      </c>
      <c r="AN1429" s="117"/>
      <c r="AP1429" s="14" t="str">
        <f t="shared" si="46"/>
        <v/>
      </c>
      <c r="AQ1429" s="14" t="str">
        <f t="shared" si="47"/>
        <v/>
      </c>
    </row>
    <row r="1430" spans="1:43" ht="14.5">
      <c r="A1430" s="117"/>
      <c r="B1430" s="201"/>
      <c r="C1430" s="209"/>
      <c r="D1430" s="210"/>
      <c r="E1430" s="131"/>
      <c r="F1430" s="132"/>
      <c r="G1430" s="131"/>
      <c r="H1430" s="117"/>
      <c r="I1430" s="201"/>
      <c r="J1430" s="201"/>
      <c r="K1430" s="202"/>
      <c r="L1430" s="202"/>
      <c r="M1430" s="202"/>
      <c r="N1430" s="201"/>
      <c r="O1430" s="201"/>
      <c r="P1430" s="202"/>
      <c r="Q1430" s="202"/>
      <c r="R1430" s="207"/>
      <c r="S1430" s="204" t="e">
        <f>_xlfn.LET(
_xlpm.ausLJ,_xlfn.XLOOKUP(MitarbeiterFTE[[#This Row],[Name]]&amp;"|"&amp;MitarbeiterFTE[[#This Row],[Jahr]]&amp;"|"&amp;MitarbeiterFTE[[#This Row],[Monat]],#REF!,#REF!,"not found",0,1),
IF(_xlpm.ausLJ="not found","input missing",_xlpm.ausLJ))</f>
        <v>#REF!</v>
      </c>
      <c r="T1430" s="204" t="e">
        <f>_xlfn.LET(
_xlpm.ausLJ,_xlfn.XLOOKUP(MitarbeiterFTE[[#This Row],[Name]]&amp;"|"&amp;MitarbeiterFTE[[#This Row],[Jahr]]&amp;"|"&amp;MitarbeiterFTE[[#This Row],[Monat]],#REF!,#REF!,"not found",0,1),
IF(_xlpm.ausLJ="not found","input missing",_xlpm.ausLJ))</f>
        <v>#REF!</v>
      </c>
      <c r="U1430" s="205"/>
      <c r="V1430" s="40" t="str" cm="1">
        <f t="array" ref="V14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0" s="15" t="str">
        <f>_xlfn.LET(_xlpm.var,MitarbeiterFTE[[#This Row],[Name]]&amp;"|"&amp;MitarbeiterFTE[[#This Row],[Vorhaben]]&amp;"|"&amp;MitarbeiterFTE[[#This Row],[Monat]]&amp;"|"&amp;MitarbeiterFTE[[#This Row],[Jahr]], IF(_xlpm.var="|||","input missing",_xlpm.var))</f>
        <v>input missing</v>
      </c>
      <c r="AB1430" s="15" t="e">
        <f>_xlfn.LET(
_xlpm.start,DATE(MitarbeiterFTE[[#This Row],[Jahr]],MitarbeiterFTE[[#This Row],[Monat]],1),
_xlpm.end,EOMONTH(_xlpm.start,0),
NETWORKDAYS(_xlpm.start,_xlpm.end))</f>
        <v>#NUM!</v>
      </c>
      <c r="AC1430" s="318" t="e">
        <f>MitarbeiterFTE[[#This Row],[BWD]]-MitarbeiterFTE[[#This Row],[Sum Abwesend]]</f>
        <v>#NUM!</v>
      </c>
      <c r="AD1430" s="318">
        <f>SUMIFS(MitarbeiterFTE[BWD],MitarbeiterFTE[Jahr],MitarbeiterFTE[[#This Row],[Jahr]],MitarbeiterFTE[Name],MitarbeiterFTE[[#This Row],[Name]])</f>
        <v>0</v>
      </c>
      <c r="AE1430" s="318">
        <f>SUMIFS(MitarbeiterFTE[NWD],MitarbeiterFTE[Jahr],MitarbeiterFTE[[#This Row],[Jahr]],MitarbeiterFTE[Name],MitarbeiterFTE[[#This Row],[Name]])</f>
        <v>0</v>
      </c>
      <c r="AF1430" s="15" t="str">
        <f>IF(MitarbeiterFTE[[#This Row],[HS]]="ja",2,IF(MitarbeiterFTE[[#This Row],[Tech]]="ja",1,IF(MitarbeiterFTE[[#This Row],[Sonst]]="ja",0,"input missing")))</f>
        <v>input missing</v>
      </c>
      <c r="AG1430" s="130"/>
      <c r="AH1430" s="117"/>
      <c r="AI1430" s="408"/>
      <c r="AJ1430" s="202"/>
      <c r="AK1430" s="412"/>
      <c r="AL1430" s="15" cm="1">
        <f t="array" ref="AL14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0" s="15" t="str">
        <f>IF(Table6[[#This Row],[FT/WE]]=2,"",Table6[[#This Row],[Name]]&amp;Table6[[#This Row],[Tag]])</f>
        <v/>
      </c>
      <c r="AN1430" s="117"/>
      <c r="AP1430" s="14" t="str">
        <f t="shared" si="46"/>
        <v/>
      </c>
      <c r="AQ1430" s="14" t="str">
        <f t="shared" si="47"/>
        <v/>
      </c>
    </row>
    <row r="1431" spans="1:43" ht="14.5">
      <c r="A1431" s="117"/>
      <c r="B1431" s="201"/>
      <c r="C1431" s="209"/>
      <c r="D1431" s="210"/>
      <c r="E1431" s="131"/>
      <c r="F1431" s="132"/>
      <c r="G1431" s="131"/>
      <c r="H1431" s="117"/>
      <c r="I1431" s="201"/>
      <c r="J1431" s="201"/>
      <c r="K1431" s="202"/>
      <c r="L1431" s="202"/>
      <c r="M1431" s="202"/>
      <c r="N1431" s="201"/>
      <c r="O1431" s="201"/>
      <c r="P1431" s="202"/>
      <c r="Q1431" s="202"/>
      <c r="R1431" s="207"/>
      <c r="S1431" s="204" t="e">
        <f>_xlfn.LET(
_xlpm.ausLJ,_xlfn.XLOOKUP(MitarbeiterFTE[[#This Row],[Name]]&amp;"|"&amp;MitarbeiterFTE[[#This Row],[Jahr]]&amp;"|"&amp;MitarbeiterFTE[[#This Row],[Monat]],#REF!,#REF!,"not found",0,1),
IF(_xlpm.ausLJ="not found","input missing",_xlpm.ausLJ))</f>
        <v>#REF!</v>
      </c>
      <c r="T1431" s="204" t="e">
        <f>_xlfn.LET(
_xlpm.ausLJ,_xlfn.XLOOKUP(MitarbeiterFTE[[#This Row],[Name]]&amp;"|"&amp;MitarbeiterFTE[[#This Row],[Jahr]]&amp;"|"&amp;MitarbeiterFTE[[#This Row],[Monat]],#REF!,#REF!,"not found",0,1),
IF(_xlpm.ausLJ="not found","input missing",_xlpm.ausLJ))</f>
        <v>#REF!</v>
      </c>
      <c r="U1431" s="205"/>
      <c r="V1431" s="40" t="str" cm="1">
        <f t="array" ref="V14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1" s="15" t="str">
        <f>_xlfn.LET(_xlpm.var,MitarbeiterFTE[[#This Row],[Name]]&amp;"|"&amp;MitarbeiterFTE[[#This Row],[Vorhaben]]&amp;"|"&amp;MitarbeiterFTE[[#This Row],[Monat]]&amp;"|"&amp;MitarbeiterFTE[[#This Row],[Jahr]], IF(_xlpm.var="|||","input missing",_xlpm.var))</f>
        <v>input missing</v>
      </c>
      <c r="AB1431" s="15" t="e">
        <f>_xlfn.LET(
_xlpm.start,DATE(MitarbeiterFTE[[#This Row],[Jahr]],MitarbeiterFTE[[#This Row],[Monat]],1),
_xlpm.end,EOMONTH(_xlpm.start,0),
NETWORKDAYS(_xlpm.start,_xlpm.end))</f>
        <v>#NUM!</v>
      </c>
      <c r="AC1431" s="318" t="e">
        <f>MitarbeiterFTE[[#This Row],[BWD]]-MitarbeiterFTE[[#This Row],[Sum Abwesend]]</f>
        <v>#NUM!</v>
      </c>
      <c r="AD1431" s="318">
        <f>SUMIFS(MitarbeiterFTE[BWD],MitarbeiterFTE[Jahr],MitarbeiterFTE[[#This Row],[Jahr]],MitarbeiterFTE[Name],MitarbeiterFTE[[#This Row],[Name]])</f>
        <v>0</v>
      </c>
      <c r="AE1431" s="318">
        <f>SUMIFS(MitarbeiterFTE[NWD],MitarbeiterFTE[Jahr],MitarbeiterFTE[[#This Row],[Jahr]],MitarbeiterFTE[Name],MitarbeiterFTE[[#This Row],[Name]])</f>
        <v>0</v>
      </c>
      <c r="AF1431" s="15" t="str">
        <f>IF(MitarbeiterFTE[[#This Row],[HS]]="ja",2,IF(MitarbeiterFTE[[#This Row],[Tech]]="ja",1,IF(MitarbeiterFTE[[#This Row],[Sonst]]="ja",0,"input missing")))</f>
        <v>input missing</v>
      </c>
      <c r="AG1431" s="130"/>
      <c r="AH1431" s="117"/>
      <c r="AI1431" s="408"/>
      <c r="AJ1431" s="202"/>
      <c r="AK1431" s="412"/>
      <c r="AL1431" s="15" cm="1">
        <f t="array" ref="AL14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1" s="15" t="str">
        <f>IF(Table6[[#This Row],[FT/WE]]=2,"",Table6[[#This Row],[Name]]&amp;Table6[[#This Row],[Tag]])</f>
        <v/>
      </c>
      <c r="AN1431" s="117"/>
      <c r="AP1431" s="14" t="str">
        <f t="shared" si="46"/>
        <v/>
      </c>
      <c r="AQ1431" s="14" t="str">
        <f t="shared" si="47"/>
        <v/>
      </c>
    </row>
    <row r="1432" spans="1:43" ht="14.5">
      <c r="A1432" s="117"/>
      <c r="B1432" s="201"/>
      <c r="C1432" s="209"/>
      <c r="D1432" s="210"/>
      <c r="E1432" s="131"/>
      <c r="F1432" s="132"/>
      <c r="G1432" s="131"/>
      <c r="H1432" s="117"/>
      <c r="I1432" s="201"/>
      <c r="J1432" s="201"/>
      <c r="K1432" s="202"/>
      <c r="L1432" s="202"/>
      <c r="M1432" s="202"/>
      <c r="N1432" s="201"/>
      <c r="O1432" s="201"/>
      <c r="P1432" s="202"/>
      <c r="Q1432" s="202"/>
      <c r="R1432" s="207"/>
      <c r="S1432" s="204" t="e">
        <f>_xlfn.LET(
_xlpm.ausLJ,_xlfn.XLOOKUP(MitarbeiterFTE[[#This Row],[Name]]&amp;"|"&amp;MitarbeiterFTE[[#This Row],[Jahr]]&amp;"|"&amp;MitarbeiterFTE[[#This Row],[Monat]],#REF!,#REF!,"not found",0,1),
IF(_xlpm.ausLJ="not found","input missing",_xlpm.ausLJ))</f>
        <v>#REF!</v>
      </c>
      <c r="T1432" s="204" t="e">
        <f>_xlfn.LET(
_xlpm.ausLJ,_xlfn.XLOOKUP(MitarbeiterFTE[[#This Row],[Name]]&amp;"|"&amp;MitarbeiterFTE[[#This Row],[Jahr]]&amp;"|"&amp;MitarbeiterFTE[[#This Row],[Monat]],#REF!,#REF!,"not found",0,1),
IF(_xlpm.ausLJ="not found","input missing",_xlpm.ausLJ))</f>
        <v>#REF!</v>
      </c>
      <c r="U1432" s="205"/>
      <c r="V1432" s="40" t="str" cm="1">
        <f t="array" ref="V14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2" s="15" t="str">
        <f>_xlfn.LET(_xlpm.var,MitarbeiterFTE[[#This Row],[Name]]&amp;"|"&amp;MitarbeiterFTE[[#This Row],[Vorhaben]]&amp;"|"&amp;MitarbeiterFTE[[#This Row],[Monat]]&amp;"|"&amp;MitarbeiterFTE[[#This Row],[Jahr]], IF(_xlpm.var="|||","input missing",_xlpm.var))</f>
        <v>input missing</v>
      </c>
      <c r="AB1432" s="15" t="e">
        <f>_xlfn.LET(
_xlpm.start,DATE(MitarbeiterFTE[[#This Row],[Jahr]],MitarbeiterFTE[[#This Row],[Monat]],1),
_xlpm.end,EOMONTH(_xlpm.start,0),
NETWORKDAYS(_xlpm.start,_xlpm.end))</f>
        <v>#NUM!</v>
      </c>
      <c r="AC1432" s="318" t="e">
        <f>MitarbeiterFTE[[#This Row],[BWD]]-MitarbeiterFTE[[#This Row],[Sum Abwesend]]</f>
        <v>#NUM!</v>
      </c>
      <c r="AD1432" s="318">
        <f>SUMIFS(MitarbeiterFTE[BWD],MitarbeiterFTE[Jahr],MitarbeiterFTE[[#This Row],[Jahr]],MitarbeiterFTE[Name],MitarbeiterFTE[[#This Row],[Name]])</f>
        <v>0</v>
      </c>
      <c r="AE1432" s="318">
        <f>SUMIFS(MitarbeiterFTE[NWD],MitarbeiterFTE[Jahr],MitarbeiterFTE[[#This Row],[Jahr]],MitarbeiterFTE[Name],MitarbeiterFTE[[#This Row],[Name]])</f>
        <v>0</v>
      </c>
      <c r="AF1432" s="15" t="str">
        <f>IF(MitarbeiterFTE[[#This Row],[HS]]="ja",2,IF(MitarbeiterFTE[[#This Row],[Tech]]="ja",1,IF(MitarbeiterFTE[[#This Row],[Sonst]]="ja",0,"input missing")))</f>
        <v>input missing</v>
      </c>
      <c r="AG1432" s="130"/>
      <c r="AH1432" s="117"/>
      <c r="AI1432" s="408"/>
      <c r="AJ1432" s="202"/>
      <c r="AK1432" s="412"/>
      <c r="AL1432" s="15" cm="1">
        <f t="array" ref="AL14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2" s="15" t="str">
        <f>IF(Table6[[#This Row],[FT/WE]]=2,"",Table6[[#This Row],[Name]]&amp;Table6[[#This Row],[Tag]])</f>
        <v/>
      </c>
      <c r="AN1432" s="117"/>
      <c r="AP1432" s="14" t="str">
        <f t="shared" si="46"/>
        <v/>
      </c>
      <c r="AQ1432" s="14" t="str">
        <f t="shared" si="47"/>
        <v/>
      </c>
    </row>
    <row r="1433" spans="1:43" ht="14.5">
      <c r="A1433" s="117"/>
      <c r="B1433" s="201"/>
      <c r="C1433" s="209"/>
      <c r="D1433" s="210"/>
      <c r="E1433" s="131"/>
      <c r="F1433" s="132"/>
      <c r="G1433" s="131"/>
      <c r="H1433" s="117"/>
      <c r="I1433" s="201"/>
      <c r="J1433" s="201"/>
      <c r="K1433" s="202"/>
      <c r="L1433" s="202"/>
      <c r="M1433" s="202"/>
      <c r="N1433" s="201"/>
      <c r="O1433" s="201"/>
      <c r="P1433" s="202"/>
      <c r="Q1433" s="202"/>
      <c r="R1433" s="207"/>
      <c r="S1433" s="204" t="e">
        <f>_xlfn.LET(
_xlpm.ausLJ,_xlfn.XLOOKUP(MitarbeiterFTE[[#This Row],[Name]]&amp;"|"&amp;MitarbeiterFTE[[#This Row],[Jahr]]&amp;"|"&amp;MitarbeiterFTE[[#This Row],[Monat]],#REF!,#REF!,"not found",0,1),
IF(_xlpm.ausLJ="not found","input missing",_xlpm.ausLJ))</f>
        <v>#REF!</v>
      </c>
      <c r="T1433" s="204" t="e">
        <f>_xlfn.LET(
_xlpm.ausLJ,_xlfn.XLOOKUP(MitarbeiterFTE[[#This Row],[Name]]&amp;"|"&amp;MitarbeiterFTE[[#This Row],[Jahr]]&amp;"|"&amp;MitarbeiterFTE[[#This Row],[Monat]],#REF!,#REF!,"not found",0,1),
IF(_xlpm.ausLJ="not found","input missing",_xlpm.ausLJ))</f>
        <v>#REF!</v>
      </c>
      <c r="U1433" s="205"/>
      <c r="V1433" s="40" t="str" cm="1">
        <f t="array" ref="V14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3" s="15" t="str">
        <f>_xlfn.LET(_xlpm.var,MitarbeiterFTE[[#This Row],[Name]]&amp;"|"&amp;MitarbeiterFTE[[#This Row],[Vorhaben]]&amp;"|"&amp;MitarbeiterFTE[[#This Row],[Monat]]&amp;"|"&amp;MitarbeiterFTE[[#This Row],[Jahr]], IF(_xlpm.var="|||","input missing",_xlpm.var))</f>
        <v>input missing</v>
      </c>
      <c r="AB1433" s="15" t="e">
        <f>_xlfn.LET(
_xlpm.start,DATE(MitarbeiterFTE[[#This Row],[Jahr]],MitarbeiterFTE[[#This Row],[Monat]],1),
_xlpm.end,EOMONTH(_xlpm.start,0),
NETWORKDAYS(_xlpm.start,_xlpm.end))</f>
        <v>#NUM!</v>
      </c>
      <c r="AC1433" s="318" t="e">
        <f>MitarbeiterFTE[[#This Row],[BWD]]-MitarbeiterFTE[[#This Row],[Sum Abwesend]]</f>
        <v>#NUM!</v>
      </c>
      <c r="AD1433" s="318">
        <f>SUMIFS(MitarbeiterFTE[BWD],MitarbeiterFTE[Jahr],MitarbeiterFTE[[#This Row],[Jahr]],MitarbeiterFTE[Name],MitarbeiterFTE[[#This Row],[Name]])</f>
        <v>0</v>
      </c>
      <c r="AE1433" s="318">
        <f>SUMIFS(MitarbeiterFTE[NWD],MitarbeiterFTE[Jahr],MitarbeiterFTE[[#This Row],[Jahr]],MitarbeiterFTE[Name],MitarbeiterFTE[[#This Row],[Name]])</f>
        <v>0</v>
      </c>
      <c r="AF1433" s="15" t="str">
        <f>IF(MitarbeiterFTE[[#This Row],[HS]]="ja",2,IF(MitarbeiterFTE[[#This Row],[Tech]]="ja",1,IF(MitarbeiterFTE[[#This Row],[Sonst]]="ja",0,"input missing")))</f>
        <v>input missing</v>
      </c>
      <c r="AG1433" s="130"/>
      <c r="AH1433" s="117"/>
      <c r="AI1433" s="408"/>
      <c r="AJ1433" s="202"/>
      <c r="AK1433" s="412"/>
      <c r="AL1433" s="15" cm="1">
        <f t="array" ref="AL14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3" s="15" t="str">
        <f>IF(Table6[[#This Row],[FT/WE]]=2,"",Table6[[#This Row],[Name]]&amp;Table6[[#This Row],[Tag]])</f>
        <v/>
      </c>
      <c r="AN1433" s="117"/>
      <c r="AP1433" s="14" t="str">
        <f t="shared" si="46"/>
        <v/>
      </c>
      <c r="AQ1433" s="14" t="str">
        <f t="shared" si="47"/>
        <v/>
      </c>
    </row>
    <row r="1434" spans="1:43" ht="14.5">
      <c r="A1434" s="117"/>
      <c r="B1434" s="201"/>
      <c r="C1434" s="209"/>
      <c r="D1434" s="210"/>
      <c r="E1434" s="131"/>
      <c r="F1434" s="132"/>
      <c r="G1434" s="131"/>
      <c r="H1434" s="117"/>
      <c r="I1434" s="201"/>
      <c r="J1434" s="201"/>
      <c r="K1434" s="202"/>
      <c r="L1434" s="202"/>
      <c r="M1434" s="202"/>
      <c r="N1434" s="201"/>
      <c r="O1434" s="201"/>
      <c r="P1434" s="202"/>
      <c r="Q1434" s="202"/>
      <c r="R1434" s="207"/>
      <c r="S1434" s="204" t="e">
        <f>_xlfn.LET(
_xlpm.ausLJ,_xlfn.XLOOKUP(MitarbeiterFTE[[#This Row],[Name]]&amp;"|"&amp;MitarbeiterFTE[[#This Row],[Jahr]]&amp;"|"&amp;MitarbeiterFTE[[#This Row],[Monat]],#REF!,#REF!,"not found",0,1),
IF(_xlpm.ausLJ="not found","input missing",_xlpm.ausLJ))</f>
        <v>#REF!</v>
      </c>
      <c r="T1434" s="204" t="e">
        <f>_xlfn.LET(
_xlpm.ausLJ,_xlfn.XLOOKUP(MitarbeiterFTE[[#This Row],[Name]]&amp;"|"&amp;MitarbeiterFTE[[#This Row],[Jahr]]&amp;"|"&amp;MitarbeiterFTE[[#This Row],[Monat]],#REF!,#REF!,"not found",0,1),
IF(_xlpm.ausLJ="not found","input missing",_xlpm.ausLJ))</f>
        <v>#REF!</v>
      </c>
      <c r="U1434" s="205"/>
      <c r="V1434" s="40" t="str" cm="1">
        <f t="array" ref="V14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4" s="15" t="str">
        <f>_xlfn.LET(_xlpm.var,MitarbeiterFTE[[#This Row],[Name]]&amp;"|"&amp;MitarbeiterFTE[[#This Row],[Vorhaben]]&amp;"|"&amp;MitarbeiterFTE[[#This Row],[Monat]]&amp;"|"&amp;MitarbeiterFTE[[#This Row],[Jahr]], IF(_xlpm.var="|||","input missing",_xlpm.var))</f>
        <v>input missing</v>
      </c>
      <c r="AB1434" s="15" t="e">
        <f>_xlfn.LET(
_xlpm.start,DATE(MitarbeiterFTE[[#This Row],[Jahr]],MitarbeiterFTE[[#This Row],[Monat]],1),
_xlpm.end,EOMONTH(_xlpm.start,0),
NETWORKDAYS(_xlpm.start,_xlpm.end))</f>
        <v>#NUM!</v>
      </c>
      <c r="AC1434" s="318" t="e">
        <f>MitarbeiterFTE[[#This Row],[BWD]]-MitarbeiterFTE[[#This Row],[Sum Abwesend]]</f>
        <v>#NUM!</v>
      </c>
      <c r="AD1434" s="318">
        <f>SUMIFS(MitarbeiterFTE[BWD],MitarbeiterFTE[Jahr],MitarbeiterFTE[[#This Row],[Jahr]],MitarbeiterFTE[Name],MitarbeiterFTE[[#This Row],[Name]])</f>
        <v>0</v>
      </c>
      <c r="AE1434" s="318">
        <f>SUMIFS(MitarbeiterFTE[NWD],MitarbeiterFTE[Jahr],MitarbeiterFTE[[#This Row],[Jahr]],MitarbeiterFTE[Name],MitarbeiterFTE[[#This Row],[Name]])</f>
        <v>0</v>
      </c>
      <c r="AF1434" s="15" t="str">
        <f>IF(MitarbeiterFTE[[#This Row],[HS]]="ja",2,IF(MitarbeiterFTE[[#This Row],[Tech]]="ja",1,IF(MitarbeiterFTE[[#This Row],[Sonst]]="ja",0,"input missing")))</f>
        <v>input missing</v>
      </c>
      <c r="AG1434" s="130"/>
      <c r="AH1434" s="117"/>
      <c r="AI1434" s="408"/>
      <c r="AJ1434" s="202"/>
      <c r="AK1434" s="412"/>
      <c r="AL1434" s="15" cm="1">
        <f t="array" ref="AL14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4" s="15" t="str">
        <f>IF(Table6[[#This Row],[FT/WE]]=2,"",Table6[[#This Row],[Name]]&amp;Table6[[#This Row],[Tag]])</f>
        <v/>
      </c>
      <c r="AN1434" s="117"/>
      <c r="AP1434" s="14" t="str">
        <f t="shared" si="46"/>
        <v/>
      </c>
      <c r="AQ1434" s="14" t="str">
        <f t="shared" si="47"/>
        <v/>
      </c>
    </row>
    <row r="1435" spans="1:43" ht="14.5">
      <c r="A1435" s="117"/>
      <c r="B1435" s="201"/>
      <c r="C1435" s="209"/>
      <c r="D1435" s="210"/>
      <c r="E1435" s="131"/>
      <c r="F1435" s="132"/>
      <c r="G1435" s="131"/>
      <c r="H1435" s="117"/>
      <c r="I1435" s="201"/>
      <c r="J1435" s="201"/>
      <c r="K1435" s="202"/>
      <c r="L1435" s="202"/>
      <c r="M1435" s="202"/>
      <c r="N1435" s="201"/>
      <c r="O1435" s="201"/>
      <c r="P1435" s="202"/>
      <c r="Q1435" s="202"/>
      <c r="R1435" s="207"/>
      <c r="S1435" s="204" t="e">
        <f>_xlfn.LET(
_xlpm.ausLJ,_xlfn.XLOOKUP(MitarbeiterFTE[[#This Row],[Name]]&amp;"|"&amp;MitarbeiterFTE[[#This Row],[Jahr]]&amp;"|"&amp;MitarbeiterFTE[[#This Row],[Monat]],#REF!,#REF!,"not found",0,1),
IF(_xlpm.ausLJ="not found","input missing",_xlpm.ausLJ))</f>
        <v>#REF!</v>
      </c>
      <c r="T1435" s="204" t="e">
        <f>_xlfn.LET(
_xlpm.ausLJ,_xlfn.XLOOKUP(MitarbeiterFTE[[#This Row],[Name]]&amp;"|"&amp;MitarbeiterFTE[[#This Row],[Jahr]]&amp;"|"&amp;MitarbeiterFTE[[#This Row],[Monat]],#REF!,#REF!,"not found",0,1),
IF(_xlpm.ausLJ="not found","input missing",_xlpm.ausLJ))</f>
        <v>#REF!</v>
      </c>
      <c r="U1435" s="205"/>
      <c r="V1435" s="40" t="str" cm="1">
        <f t="array" ref="V14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5" s="15" t="str">
        <f>_xlfn.LET(_xlpm.var,MitarbeiterFTE[[#This Row],[Name]]&amp;"|"&amp;MitarbeiterFTE[[#This Row],[Vorhaben]]&amp;"|"&amp;MitarbeiterFTE[[#This Row],[Monat]]&amp;"|"&amp;MitarbeiterFTE[[#This Row],[Jahr]], IF(_xlpm.var="|||","input missing",_xlpm.var))</f>
        <v>input missing</v>
      </c>
      <c r="AB1435" s="15" t="e">
        <f>_xlfn.LET(
_xlpm.start,DATE(MitarbeiterFTE[[#This Row],[Jahr]],MitarbeiterFTE[[#This Row],[Monat]],1),
_xlpm.end,EOMONTH(_xlpm.start,0),
NETWORKDAYS(_xlpm.start,_xlpm.end))</f>
        <v>#NUM!</v>
      </c>
      <c r="AC1435" s="318" t="e">
        <f>MitarbeiterFTE[[#This Row],[BWD]]-MitarbeiterFTE[[#This Row],[Sum Abwesend]]</f>
        <v>#NUM!</v>
      </c>
      <c r="AD1435" s="318">
        <f>SUMIFS(MitarbeiterFTE[BWD],MitarbeiterFTE[Jahr],MitarbeiterFTE[[#This Row],[Jahr]],MitarbeiterFTE[Name],MitarbeiterFTE[[#This Row],[Name]])</f>
        <v>0</v>
      </c>
      <c r="AE1435" s="318">
        <f>SUMIFS(MitarbeiterFTE[NWD],MitarbeiterFTE[Jahr],MitarbeiterFTE[[#This Row],[Jahr]],MitarbeiterFTE[Name],MitarbeiterFTE[[#This Row],[Name]])</f>
        <v>0</v>
      </c>
      <c r="AF1435" s="15" t="str">
        <f>IF(MitarbeiterFTE[[#This Row],[HS]]="ja",2,IF(MitarbeiterFTE[[#This Row],[Tech]]="ja",1,IF(MitarbeiterFTE[[#This Row],[Sonst]]="ja",0,"input missing")))</f>
        <v>input missing</v>
      </c>
      <c r="AG1435" s="130"/>
      <c r="AH1435" s="117"/>
      <c r="AI1435" s="408"/>
      <c r="AJ1435" s="202"/>
      <c r="AK1435" s="412"/>
      <c r="AL1435" s="15" cm="1">
        <f t="array" ref="AL14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5" s="15" t="str">
        <f>IF(Table6[[#This Row],[FT/WE]]=2,"",Table6[[#This Row],[Name]]&amp;Table6[[#This Row],[Tag]])</f>
        <v/>
      </c>
      <c r="AN1435" s="117"/>
      <c r="AP1435" s="14" t="str">
        <f t="shared" si="46"/>
        <v/>
      </c>
      <c r="AQ1435" s="14" t="str">
        <f t="shared" si="47"/>
        <v/>
      </c>
    </row>
    <row r="1436" spans="1:43" ht="14.5">
      <c r="A1436" s="117"/>
      <c r="B1436" s="201"/>
      <c r="C1436" s="209"/>
      <c r="D1436" s="210"/>
      <c r="E1436" s="131"/>
      <c r="F1436" s="132"/>
      <c r="G1436" s="131"/>
      <c r="H1436" s="117"/>
      <c r="I1436" s="201"/>
      <c r="J1436" s="201"/>
      <c r="K1436" s="202"/>
      <c r="L1436" s="202"/>
      <c r="M1436" s="202"/>
      <c r="N1436" s="201"/>
      <c r="O1436" s="201"/>
      <c r="P1436" s="202"/>
      <c r="Q1436" s="202"/>
      <c r="R1436" s="207"/>
      <c r="S1436" s="204" t="e">
        <f>_xlfn.LET(
_xlpm.ausLJ,_xlfn.XLOOKUP(MitarbeiterFTE[[#This Row],[Name]]&amp;"|"&amp;MitarbeiterFTE[[#This Row],[Jahr]]&amp;"|"&amp;MitarbeiterFTE[[#This Row],[Monat]],#REF!,#REF!,"not found",0,1),
IF(_xlpm.ausLJ="not found","input missing",_xlpm.ausLJ))</f>
        <v>#REF!</v>
      </c>
      <c r="T1436" s="204" t="e">
        <f>_xlfn.LET(
_xlpm.ausLJ,_xlfn.XLOOKUP(MitarbeiterFTE[[#This Row],[Name]]&amp;"|"&amp;MitarbeiterFTE[[#This Row],[Jahr]]&amp;"|"&amp;MitarbeiterFTE[[#This Row],[Monat]],#REF!,#REF!,"not found",0,1),
IF(_xlpm.ausLJ="not found","input missing",_xlpm.ausLJ))</f>
        <v>#REF!</v>
      </c>
      <c r="U1436" s="205"/>
      <c r="V1436" s="40" t="str" cm="1">
        <f t="array" ref="V14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6" s="15" t="str">
        <f>_xlfn.LET(_xlpm.var,MitarbeiterFTE[[#This Row],[Name]]&amp;"|"&amp;MitarbeiterFTE[[#This Row],[Vorhaben]]&amp;"|"&amp;MitarbeiterFTE[[#This Row],[Monat]]&amp;"|"&amp;MitarbeiterFTE[[#This Row],[Jahr]], IF(_xlpm.var="|||","input missing",_xlpm.var))</f>
        <v>input missing</v>
      </c>
      <c r="AB1436" s="15" t="e">
        <f>_xlfn.LET(
_xlpm.start,DATE(MitarbeiterFTE[[#This Row],[Jahr]],MitarbeiterFTE[[#This Row],[Monat]],1),
_xlpm.end,EOMONTH(_xlpm.start,0),
NETWORKDAYS(_xlpm.start,_xlpm.end))</f>
        <v>#NUM!</v>
      </c>
      <c r="AC1436" s="318" t="e">
        <f>MitarbeiterFTE[[#This Row],[BWD]]-MitarbeiterFTE[[#This Row],[Sum Abwesend]]</f>
        <v>#NUM!</v>
      </c>
      <c r="AD1436" s="318">
        <f>SUMIFS(MitarbeiterFTE[BWD],MitarbeiterFTE[Jahr],MitarbeiterFTE[[#This Row],[Jahr]],MitarbeiterFTE[Name],MitarbeiterFTE[[#This Row],[Name]])</f>
        <v>0</v>
      </c>
      <c r="AE1436" s="318">
        <f>SUMIFS(MitarbeiterFTE[NWD],MitarbeiterFTE[Jahr],MitarbeiterFTE[[#This Row],[Jahr]],MitarbeiterFTE[Name],MitarbeiterFTE[[#This Row],[Name]])</f>
        <v>0</v>
      </c>
      <c r="AF1436" s="15" t="str">
        <f>IF(MitarbeiterFTE[[#This Row],[HS]]="ja",2,IF(MitarbeiterFTE[[#This Row],[Tech]]="ja",1,IF(MitarbeiterFTE[[#This Row],[Sonst]]="ja",0,"input missing")))</f>
        <v>input missing</v>
      </c>
      <c r="AG1436" s="130"/>
      <c r="AH1436" s="117"/>
      <c r="AI1436" s="408"/>
      <c r="AJ1436" s="202"/>
      <c r="AK1436" s="412"/>
      <c r="AL1436" s="15" cm="1">
        <f t="array" ref="AL14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6" s="15" t="str">
        <f>IF(Table6[[#This Row],[FT/WE]]=2,"",Table6[[#This Row],[Name]]&amp;Table6[[#This Row],[Tag]])</f>
        <v/>
      </c>
      <c r="AN1436" s="117"/>
      <c r="AP1436" s="14" t="str">
        <f t="shared" si="46"/>
        <v/>
      </c>
      <c r="AQ1436" s="14" t="str">
        <f t="shared" si="47"/>
        <v/>
      </c>
    </row>
    <row r="1437" spans="1:43" ht="14.5">
      <c r="A1437" s="117"/>
      <c r="B1437" s="201"/>
      <c r="C1437" s="209"/>
      <c r="D1437" s="210"/>
      <c r="E1437" s="131"/>
      <c r="F1437" s="132"/>
      <c r="G1437" s="131"/>
      <c r="H1437" s="117"/>
      <c r="I1437" s="201"/>
      <c r="J1437" s="201"/>
      <c r="K1437" s="202"/>
      <c r="L1437" s="202"/>
      <c r="M1437" s="202"/>
      <c r="N1437" s="201"/>
      <c r="O1437" s="201"/>
      <c r="P1437" s="202"/>
      <c r="Q1437" s="202"/>
      <c r="R1437" s="207"/>
      <c r="S1437" s="204" t="e">
        <f>_xlfn.LET(
_xlpm.ausLJ,_xlfn.XLOOKUP(MitarbeiterFTE[[#This Row],[Name]]&amp;"|"&amp;MitarbeiterFTE[[#This Row],[Jahr]]&amp;"|"&amp;MitarbeiterFTE[[#This Row],[Monat]],#REF!,#REF!,"not found",0,1),
IF(_xlpm.ausLJ="not found","input missing",_xlpm.ausLJ))</f>
        <v>#REF!</v>
      </c>
      <c r="T1437" s="204" t="e">
        <f>_xlfn.LET(
_xlpm.ausLJ,_xlfn.XLOOKUP(MitarbeiterFTE[[#This Row],[Name]]&amp;"|"&amp;MitarbeiterFTE[[#This Row],[Jahr]]&amp;"|"&amp;MitarbeiterFTE[[#This Row],[Monat]],#REF!,#REF!,"not found",0,1),
IF(_xlpm.ausLJ="not found","input missing",_xlpm.ausLJ))</f>
        <v>#REF!</v>
      </c>
      <c r="U1437" s="205"/>
      <c r="V1437" s="40" t="str" cm="1">
        <f t="array" ref="V14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7" s="15" t="str">
        <f>_xlfn.LET(_xlpm.var,MitarbeiterFTE[[#This Row],[Name]]&amp;"|"&amp;MitarbeiterFTE[[#This Row],[Vorhaben]]&amp;"|"&amp;MitarbeiterFTE[[#This Row],[Monat]]&amp;"|"&amp;MitarbeiterFTE[[#This Row],[Jahr]], IF(_xlpm.var="|||","input missing",_xlpm.var))</f>
        <v>input missing</v>
      </c>
      <c r="AB1437" s="15" t="e">
        <f>_xlfn.LET(
_xlpm.start,DATE(MitarbeiterFTE[[#This Row],[Jahr]],MitarbeiterFTE[[#This Row],[Monat]],1),
_xlpm.end,EOMONTH(_xlpm.start,0),
NETWORKDAYS(_xlpm.start,_xlpm.end))</f>
        <v>#NUM!</v>
      </c>
      <c r="AC1437" s="318" t="e">
        <f>MitarbeiterFTE[[#This Row],[BWD]]-MitarbeiterFTE[[#This Row],[Sum Abwesend]]</f>
        <v>#NUM!</v>
      </c>
      <c r="AD1437" s="318">
        <f>SUMIFS(MitarbeiterFTE[BWD],MitarbeiterFTE[Jahr],MitarbeiterFTE[[#This Row],[Jahr]],MitarbeiterFTE[Name],MitarbeiterFTE[[#This Row],[Name]])</f>
        <v>0</v>
      </c>
      <c r="AE1437" s="318">
        <f>SUMIFS(MitarbeiterFTE[NWD],MitarbeiterFTE[Jahr],MitarbeiterFTE[[#This Row],[Jahr]],MitarbeiterFTE[Name],MitarbeiterFTE[[#This Row],[Name]])</f>
        <v>0</v>
      </c>
      <c r="AF1437" s="15" t="str">
        <f>IF(MitarbeiterFTE[[#This Row],[HS]]="ja",2,IF(MitarbeiterFTE[[#This Row],[Tech]]="ja",1,IF(MitarbeiterFTE[[#This Row],[Sonst]]="ja",0,"input missing")))</f>
        <v>input missing</v>
      </c>
      <c r="AG1437" s="130"/>
      <c r="AH1437" s="117"/>
      <c r="AI1437" s="408"/>
      <c r="AJ1437" s="202"/>
      <c r="AK1437" s="412"/>
      <c r="AL1437" s="15" cm="1">
        <f t="array" ref="AL14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7" s="15" t="str">
        <f>IF(Table6[[#This Row],[FT/WE]]=2,"",Table6[[#This Row],[Name]]&amp;Table6[[#This Row],[Tag]])</f>
        <v/>
      </c>
      <c r="AN1437" s="117"/>
      <c r="AP1437" s="14" t="str">
        <f t="shared" si="46"/>
        <v/>
      </c>
      <c r="AQ1437" s="14" t="str">
        <f t="shared" si="47"/>
        <v/>
      </c>
    </row>
    <row r="1438" spans="1:43" ht="14.5">
      <c r="A1438" s="117"/>
      <c r="B1438" s="201"/>
      <c r="C1438" s="209"/>
      <c r="D1438" s="210"/>
      <c r="E1438" s="131"/>
      <c r="F1438" s="132"/>
      <c r="G1438" s="131"/>
      <c r="H1438" s="117"/>
      <c r="I1438" s="201"/>
      <c r="J1438" s="201"/>
      <c r="K1438" s="202"/>
      <c r="L1438" s="202"/>
      <c r="M1438" s="202"/>
      <c r="N1438" s="201"/>
      <c r="O1438" s="201"/>
      <c r="P1438" s="202"/>
      <c r="Q1438" s="202"/>
      <c r="R1438" s="207"/>
      <c r="S1438" s="204" t="e">
        <f>_xlfn.LET(
_xlpm.ausLJ,_xlfn.XLOOKUP(MitarbeiterFTE[[#This Row],[Name]]&amp;"|"&amp;MitarbeiterFTE[[#This Row],[Jahr]]&amp;"|"&amp;MitarbeiterFTE[[#This Row],[Monat]],#REF!,#REF!,"not found",0,1),
IF(_xlpm.ausLJ="not found","input missing",_xlpm.ausLJ))</f>
        <v>#REF!</v>
      </c>
      <c r="T1438" s="204" t="e">
        <f>_xlfn.LET(
_xlpm.ausLJ,_xlfn.XLOOKUP(MitarbeiterFTE[[#This Row],[Name]]&amp;"|"&amp;MitarbeiterFTE[[#This Row],[Jahr]]&amp;"|"&amp;MitarbeiterFTE[[#This Row],[Monat]],#REF!,#REF!,"not found",0,1),
IF(_xlpm.ausLJ="not found","input missing",_xlpm.ausLJ))</f>
        <v>#REF!</v>
      </c>
      <c r="U1438" s="205"/>
      <c r="V1438" s="40" t="str" cm="1">
        <f t="array" ref="V14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8" s="15" t="str">
        <f>_xlfn.LET(_xlpm.var,MitarbeiterFTE[[#This Row],[Name]]&amp;"|"&amp;MitarbeiterFTE[[#This Row],[Vorhaben]]&amp;"|"&amp;MitarbeiterFTE[[#This Row],[Monat]]&amp;"|"&amp;MitarbeiterFTE[[#This Row],[Jahr]], IF(_xlpm.var="|||","input missing",_xlpm.var))</f>
        <v>input missing</v>
      </c>
      <c r="AB1438" s="15" t="e">
        <f>_xlfn.LET(
_xlpm.start,DATE(MitarbeiterFTE[[#This Row],[Jahr]],MitarbeiterFTE[[#This Row],[Monat]],1),
_xlpm.end,EOMONTH(_xlpm.start,0),
NETWORKDAYS(_xlpm.start,_xlpm.end))</f>
        <v>#NUM!</v>
      </c>
      <c r="AC1438" s="318" t="e">
        <f>MitarbeiterFTE[[#This Row],[BWD]]-MitarbeiterFTE[[#This Row],[Sum Abwesend]]</f>
        <v>#NUM!</v>
      </c>
      <c r="AD1438" s="318">
        <f>SUMIFS(MitarbeiterFTE[BWD],MitarbeiterFTE[Jahr],MitarbeiterFTE[[#This Row],[Jahr]],MitarbeiterFTE[Name],MitarbeiterFTE[[#This Row],[Name]])</f>
        <v>0</v>
      </c>
      <c r="AE1438" s="318">
        <f>SUMIFS(MitarbeiterFTE[NWD],MitarbeiterFTE[Jahr],MitarbeiterFTE[[#This Row],[Jahr]],MitarbeiterFTE[Name],MitarbeiterFTE[[#This Row],[Name]])</f>
        <v>0</v>
      </c>
      <c r="AF1438" s="15" t="str">
        <f>IF(MitarbeiterFTE[[#This Row],[HS]]="ja",2,IF(MitarbeiterFTE[[#This Row],[Tech]]="ja",1,IF(MitarbeiterFTE[[#This Row],[Sonst]]="ja",0,"input missing")))</f>
        <v>input missing</v>
      </c>
      <c r="AG1438" s="130"/>
      <c r="AH1438" s="117"/>
      <c r="AI1438" s="408"/>
      <c r="AJ1438" s="202"/>
      <c r="AK1438" s="412"/>
      <c r="AL1438" s="15" cm="1">
        <f t="array" ref="AL14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8" s="15" t="str">
        <f>IF(Table6[[#This Row],[FT/WE]]=2,"",Table6[[#This Row],[Name]]&amp;Table6[[#This Row],[Tag]])</f>
        <v/>
      </c>
      <c r="AN1438" s="117"/>
      <c r="AP1438" s="14" t="str">
        <f t="shared" si="46"/>
        <v/>
      </c>
      <c r="AQ1438" s="14" t="str">
        <f t="shared" si="47"/>
        <v/>
      </c>
    </row>
    <row r="1439" spans="1:43" ht="14.5">
      <c r="A1439" s="117"/>
      <c r="B1439" s="201"/>
      <c r="C1439" s="209"/>
      <c r="D1439" s="210"/>
      <c r="E1439" s="131"/>
      <c r="F1439" s="132"/>
      <c r="G1439" s="131"/>
      <c r="H1439" s="117"/>
      <c r="I1439" s="201"/>
      <c r="J1439" s="201"/>
      <c r="K1439" s="202"/>
      <c r="L1439" s="202"/>
      <c r="M1439" s="202"/>
      <c r="N1439" s="201"/>
      <c r="O1439" s="201"/>
      <c r="P1439" s="202"/>
      <c r="Q1439" s="202"/>
      <c r="R1439" s="207"/>
      <c r="S1439" s="204" t="e">
        <f>_xlfn.LET(
_xlpm.ausLJ,_xlfn.XLOOKUP(MitarbeiterFTE[[#This Row],[Name]]&amp;"|"&amp;MitarbeiterFTE[[#This Row],[Jahr]]&amp;"|"&amp;MitarbeiterFTE[[#This Row],[Monat]],#REF!,#REF!,"not found",0,1),
IF(_xlpm.ausLJ="not found","input missing",_xlpm.ausLJ))</f>
        <v>#REF!</v>
      </c>
      <c r="T1439" s="204" t="e">
        <f>_xlfn.LET(
_xlpm.ausLJ,_xlfn.XLOOKUP(MitarbeiterFTE[[#This Row],[Name]]&amp;"|"&amp;MitarbeiterFTE[[#This Row],[Jahr]]&amp;"|"&amp;MitarbeiterFTE[[#This Row],[Monat]],#REF!,#REF!,"not found",0,1),
IF(_xlpm.ausLJ="not found","input missing",_xlpm.ausLJ))</f>
        <v>#REF!</v>
      </c>
      <c r="U1439" s="205"/>
      <c r="V1439" s="40" t="str" cm="1">
        <f t="array" ref="V14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39" s="15" t="str">
        <f>_xlfn.LET(_xlpm.var,MitarbeiterFTE[[#This Row],[Name]]&amp;"|"&amp;MitarbeiterFTE[[#This Row],[Vorhaben]]&amp;"|"&amp;MitarbeiterFTE[[#This Row],[Monat]]&amp;"|"&amp;MitarbeiterFTE[[#This Row],[Jahr]], IF(_xlpm.var="|||","input missing",_xlpm.var))</f>
        <v>input missing</v>
      </c>
      <c r="AB1439" s="15" t="e">
        <f>_xlfn.LET(
_xlpm.start,DATE(MitarbeiterFTE[[#This Row],[Jahr]],MitarbeiterFTE[[#This Row],[Monat]],1),
_xlpm.end,EOMONTH(_xlpm.start,0),
NETWORKDAYS(_xlpm.start,_xlpm.end))</f>
        <v>#NUM!</v>
      </c>
      <c r="AC1439" s="318" t="e">
        <f>MitarbeiterFTE[[#This Row],[BWD]]-MitarbeiterFTE[[#This Row],[Sum Abwesend]]</f>
        <v>#NUM!</v>
      </c>
      <c r="AD1439" s="318">
        <f>SUMIFS(MitarbeiterFTE[BWD],MitarbeiterFTE[Jahr],MitarbeiterFTE[[#This Row],[Jahr]],MitarbeiterFTE[Name],MitarbeiterFTE[[#This Row],[Name]])</f>
        <v>0</v>
      </c>
      <c r="AE1439" s="318">
        <f>SUMIFS(MitarbeiterFTE[NWD],MitarbeiterFTE[Jahr],MitarbeiterFTE[[#This Row],[Jahr]],MitarbeiterFTE[Name],MitarbeiterFTE[[#This Row],[Name]])</f>
        <v>0</v>
      </c>
      <c r="AF1439" s="15" t="str">
        <f>IF(MitarbeiterFTE[[#This Row],[HS]]="ja",2,IF(MitarbeiterFTE[[#This Row],[Tech]]="ja",1,IF(MitarbeiterFTE[[#This Row],[Sonst]]="ja",0,"input missing")))</f>
        <v>input missing</v>
      </c>
      <c r="AG1439" s="130"/>
      <c r="AH1439" s="117"/>
      <c r="AI1439" s="408"/>
      <c r="AJ1439" s="202"/>
      <c r="AK1439" s="412"/>
      <c r="AL1439" s="15" cm="1">
        <f t="array" ref="AL14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39" s="15" t="str">
        <f>IF(Table6[[#This Row],[FT/WE]]=2,"",Table6[[#This Row],[Name]]&amp;Table6[[#This Row],[Tag]])</f>
        <v/>
      </c>
      <c r="AN1439" s="117"/>
      <c r="AP1439" s="14" t="str">
        <f t="shared" si="46"/>
        <v/>
      </c>
      <c r="AQ1439" s="14" t="str">
        <f t="shared" si="47"/>
        <v/>
      </c>
    </row>
    <row r="1440" spans="1:43" ht="14.5">
      <c r="A1440" s="117"/>
      <c r="B1440" s="201"/>
      <c r="C1440" s="209"/>
      <c r="D1440" s="210"/>
      <c r="E1440" s="131"/>
      <c r="F1440" s="132"/>
      <c r="G1440" s="131"/>
      <c r="H1440" s="117"/>
      <c r="I1440" s="201"/>
      <c r="J1440" s="201"/>
      <c r="K1440" s="202"/>
      <c r="L1440" s="202"/>
      <c r="M1440" s="202"/>
      <c r="N1440" s="201"/>
      <c r="O1440" s="201"/>
      <c r="P1440" s="202"/>
      <c r="Q1440" s="202"/>
      <c r="R1440" s="207"/>
      <c r="S1440" s="204" t="e">
        <f>_xlfn.LET(
_xlpm.ausLJ,_xlfn.XLOOKUP(MitarbeiterFTE[[#This Row],[Name]]&amp;"|"&amp;MitarbeiterFTE[[#This Row],[Jahr]]&amp;"|"&amp;MitarbeiterFTE[[#This Row],[Monat]],#REF!,#REF!,"not found",0,1),
IF(_xlpm.ausLJ="not found","input missing",_xlpm.ausLJ))</f>
        <v>#REF!</v>
      </c>
      <c r="T1440" s="204" t="e">
        <f>_xlfn.LET(
_xlpm.ausLJ,_xlfn.XLOOKUP(MitarbeiterFTE[[#This Row],[Name]]&amp;"|"&amp;MitarbeiterFTE[[#This Row],[Jahr]]&amp;"|"&amp;MitarbeiterFTE[[#This Row],[Monat]],#REF!,#REF!,"not found",0,1),
IF(_xlpm.ausLJ="not found","input missing",_xlpm.ausLJ))</f>
        <v>#REF!</v>
      </c>
      <c r="U1440" s="205"/>
      <c r="V1440" s="40" t="str" cm="1">
        <f t="array" ref="V14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0" s="15" t="str">
        <f>_xlfn.LET(_xlpm.var,MitarbeiterFTE[[#This Row],[Name]]&amp;"|"&amp;MitarbeiterFTE[[#This Row],[Vorhaben]]&amp;"|"&amp;MitarbeiterFTE[[#This Row],[Monat]]&amp;"|"&amp;MitarbeiterFTE[[#This Row],[Jahr]], IF(_xlpm.var="|||","input missing",_xlpm.var))</f>
        <v>input missing</v>
      </c>
      <c r="AB1440" s="15" t="e">
        <f>_xlfn.LET(
_xlpm.start,DATE(MitarbeiterFTE[[#This Row],[Jahr]],MitarbeiterFTE[[#This Row],[Monat]],1),
_xlpm.end,EOMONTH(_xlpm.start,0),
NETWORKDAYS(_xlpm.start,_xlpm.end))</f>
        <v>#NUM!</v>
      </c>
      <c r="AC1440" s="318" t="e">
        <f>MitarbeiterFTE[[#This Row],[BWD]]-MitarbeiterFTE[[#This Row],[Sum Abwesend]]</f>
        <v>#NUM!</v>
      </c>
      <c r="AD1440" s="318">
        <f>SUMIFS(MitarbeiterFTE[BWD],MitarbeiterFTE[Jahr],MitarbeiterFTE[[#This Row],[Jahr]],MitarbeiterFTE[Name],MitarbeiterFTE[[#This Row],[Name]])</f>
        <v>0</v>
      </c>
      <c r="AE1440" s="318">
        <f>SUMIFS(MitarbeiterFTE[NWD],MitarbeiterFTE[Jahr],MitarbeiterFTE[[#This Row],[Jahr]],MitarbeiterFTE[Name],MitarbeiterFTE[[#This Row],[Name]])</f>
        <v>0</v>
      </c>
      <c r="AF1440" s="15" t="str">
        <f>IF(MitarbeiterFTE[[#This Row],[HS]]="ja",2,IF(MitarbeiterFTE[[#This Row],[Tech]]="ja",1,IF(MitarbeiterFTE[[#This Row],[Sonst]]="ja",0,"input missing")))</f>
        <v>input missing</v>
      </c>
      <c r="AG1440" s="130"/>
      <c r="AH1440" s="117"/>
      <c r="AI1440" s="408"/>
      <c r="AJ1440" s="202"/>
      <c r="AK1440" s="412"/>
      <c r="AL1440" s="15" cm="1">
        <f t="array" ref="AL14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0" s="15" t="str">
        <f>IF(Table6[[#This Row],[FT/WE]]=2,"",Table6[[#This Row],[Name]]&amp;Table6[[#This Row],[Tag]])</f>
        <v/>
      </c>
      <c r="AN1440" s="117"/>
      <c r="AP1440" s="14" t="str">
        <f t="shared" si="46"/>
        <v/>
      </c>
      <c r="AQ1440" s="14" t="str">
        <f t="shared" si="47"/>
        <v/>
      </c>
    </row>
    <row r="1441" spans="1:43" ht="14.5">
      <c r="A1441" s="117"/>
      <c r="B1441" s="201"/>
      <c r="C1441" s="209"/>
      <c r="D1441" s="210"/>
      <c r="E1441" s="131"/>
      <c r="F1441" s="132"/>
      <c r="G1441" s="131"/>
      <c r="H1441" s="117"/>
      <c r="I1441" s="201"/>
      <c r="J1441" s="201"/>
      <c r="K1441" s="202"/>
      <c r="L1441" s="202"/>
      <c r="M1441" s="202"/>
      <c r="N1441" s="201"/>
      <c r="O1441" s="201"/>
      <c r="P1441" s="202"/>
      <c r="Q1441" s="202"/>
      <c r="R1441" s="207"/>
      <c r="S1441" s="204" t="e">
        <f>_xlfn.LET(
_xlpm.ausLJ,_xlfn.XLOOKUP(MitarbeiterFTE[[#This Row],[Name]]&amp;"|"&amp;MitarbeiterFTE[[#This Row],[Jahr]]&amp;"|"&amp;MitarbeiterFTE[[#This Row],[Monat]],#REF!,#REF!,"not found",0,1),
IF(_xlpm.ausLJ="not found","input missing",_xlpm.ausLJ))</f>
        <v>#REF!</v>
      </c>
      <c r="T1441" s="204" t="e">
        <f>_xlfn.LET(
_xlpm.ausLJ,_xlfn.XLOOKUP(MitarbeiterFTE[[#This Row],[Name]]&amp;"|"&amp;MitarbeiterFTE[[#This Row],[Jahr]]&amp;"|"&amp;MitarbeiterFTE[[#This Row],[Monat]],#REF!,#REF!,"not found",0,1),
IF(_xlpm.ausLJ="not found","input missing",_xlpm.ausLJ))</f>
        <v>#REF!</v>
      </c>
      <c r="U1441" s="205"/>
      <c r="V1441" s="40" t="str" cm="1">
        <f t="array" ref="V14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1" s="15" t="str">
        <f>_xlfn.LET(_xlpm.var,MitarbeiterFTE[[#This Row],[Name]]&amp;"|"&amp;MitarbeiterFTE[[#This Row],[Vorhaben]]&amp;"|"&amp;MitarbeiterFTE[[#This Row],[Monat]]&amp;"|"&amp;MitarbeiterFTE[[#This Row],[Jahr]], IF(_xlpm.var="|||","input missing",_xlpm.var))</f>
        <v>input missing</v>
      </c>
      <c r="AB1441" s="15" t="e">
        <f>_xlfn.LET(
_xlpm.start,DATE(MitarbeiterFTE[[#This Row],[Jahr]],MitarbeiterFTE[[#This Row],[Monat]],1),
_xlpm.end,EOMONTH(_xlpm.start,0),
NETWORKDAYS(_xlpm.start,_xlpm.end))</f>
        <v>#NUM!</v>
      </c>
      <c r="AC1441" s="318" t="e">
        <f>MitarbeiterFTE[[#This Row],[BWD]]-MitarbeiterFTE[[#This Row],[Sum Abwesend]]</f>
        <v>#NUM!</v>
      </c>
      <c r="AD1441" s="318">
        <f>SUMIFS(MitarbeiterFTE[BWD],MitarbeiterFTE[Jahr],MitarbeiterFTE[[#This Row],[Jahr]],MitarbeiterFTE[Name],MitarbeiterFTE[[#This Row],[Name]])</f>
        <v>0</v>
      </c>
      <c r="AE1441" s="318">
        <f>SUMIFS(MitarbeiterFTE[NWD],MitarbeiterFTE[Jahr],MitarbeiterFTE[[#This Row],[Jahr]],MitarbeiterFTE[Name],MitarbeiterFTE[[#This Row],[Name]])</f>
        <v>0</v>
      </c>
      <c r="AF1441" s="15" t="str">
        <f>IF(MitarbeiterFTE[[#This Row],[HS]]="ja",2,IF(MitarbeiterFTE[[#This Row],[Tech]]="ja",1,IF(MitarbeiterFTE[[#This Row],[Sonst]]="ja",0,"input missing")))</f>
        <v>input missing</v>
      </c>
      <c r="AG1441" s="130"/>
      <c r="AH1441" s="117"/>
      <c r="AI1441" s="408"/>
      <c r="AJ1441" s="202"/>
      <c r="AK1441" s="412"/>
      <c r="AL1441" s="15" cm="1">
        <f t="array" ref="AL14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1" s="15" t="str">
        <f>IF(Table6[[#This Row],[FT/WE]]=2,"",Table6[[#This Row],[Name]]&amp;Table6[[#This Row],[Tag]])</f>
        <v/>
      </c>
      <c r="AN1441" s="117"/>
      <c r="AP1441" s="14" t="str">
        <f t="shared" si="46"/>
        <v/>
      </c>
      <c r="AQ1441" s="14" t="str">
        <f t="shared" si="47"/>
        <v/>
      </c>
    </row>
    <row r="1442" spans="1:43" ht="14.5">
      <c r="A1442" s="117"/>
      <c r="B1442" s="201"/>
      <c r="C1442" s="209"/>
      <c r="D1442" s="210"/>
      <c r="E1442" s="131"/>
      <c r="F1442" s="132"/>
      <c r="G1442" s="131"/>
      <c r="H1442" s="117"/>
      <c r="I1442" s="201"/>
      <c r="J1442" s="201"/>
      <c r="K1442" s="202"/>
      <c r="L1442" s="202"/>
      <c r="M1442" s="202"/>
      <c r="N1442" s="201"/>
      <c r="O1442" s="201"/>
      <c r="P1442" s="202"/>
      <c r="Q1442" s="202"/>
      <c r="R1442" s="207"/>
      <c r="S1442" s="204" t="e">
        <f>_xlfn.LET(
_xlpm.ausLJ,_xlfn.XLOOKUP(MitarbeiterFTE[[#This Row],[Name]]&amp;"|"&amp;MitarbeiterFTE[[#This Row],[Jahr]]&amp;"|"&amp;MitarbeiterFTE[[#This Row],[Monat]],#REF!,#REF!,"not found",0,1),
IF(_xlpm.ausLJ="not found","input missing",_xlpm.ausLJ))</f>
        <v>#REF!</v>
      </c>
      <c r="T1442" s="204" t="e">
        <f>_xlfn.LET(
_xlpm.ausLJ,_xlfn.XLOOKUP(MitarbeiterFTE[[#This Row],[Name]]&amp;"|"&amp;MitarbeiterFTE[[#This Row],[Jahr]]&amp;"|"&amp;MitarbeiterFTE[[#This Row],[Monat]],#REF!,#REF!,"not found",0,1),
IF(_xlpm.ausLJ="not found","input missing",_xlpm.ausLJ))</f>
        <v>#REF!</v>
      </c>
      <c r="U1442" s="205"/>
      <c r="V1442" s="40" t="str" cm="1">
        <f t="array" ref="V14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2" s="15" t="str">
        <f>_xlfn.LET(_xlpm.var,MitarbeiterFTE[[#This Row],[Name]]&amp;"|"&amp;MitarbeiterFTE[[#This Row],[Vorhaben]]&amp;"|"&amp;MitarbeiterFTE[[#This Row],[Monat]]&amp;"|"&amp;MitarbeiterFTE[[#This Row],[Jahr]], IF(_xlpm.var="|||","input missing",_xlpm.var))</f>
        <v>input missing</v>
      </c>
      <c r="AB1442" s="15" t="e">
        <f>_xlfn.LET(
_xlpm.start,DATE(MitarbeiterFTE[[#This Row],[Jahr]],MitarbeiterFTE[[#This Row],[Monat]],1),
_xlpm.end,EOMONTH(_xlpm.start,0),
NETWORKDAYS(_xlpm.start,_xlpm.end))</f>
        <v>#NUM!</v>
      </c>
      <c r="AC1442" s="318" t="e">
        <f>MitarbeiterFTE[[#This Row],[BWD]]-MitarbeiterFTE[[#This Row],[Sum Abwesend]]</f>
        <v>#NUM!</v>
      </c>
      <c r="AD1442" s="318">
        <f>SUMIFS(MitarbeiterFTE[BWD],MitarbeiterFTE[Jahr],MitarbeiterFTE[[#This Row],[Jahr]],MitarbeiterFTE[Name],MitarbeiterFTE[[#This Row],[Name]])</f>
        <v>0</v>
      </c>
      <c r="AE1442" s="318">
        <f>SUMIFS(MitarbeiterFTE[NWD],MitarbeiterFTE[Jahr],MitarbeiterFTE[[#This Row],[Jahr]],MitarbeiterFTE[Name],MitarbeiterFTE[[#This Row],[Name]])</f>
        <v>0</v>
      </c>
      <c r="AF1442" s="15" t="str">
        <f>IF(MitarbeiterFTE[[#This Row],[HS]]="ja",2,IF(MitarbeiterFTE[[#This Row],[Tech]]="ja",1,IF(MitarbeiterFTE[[#This Row],[Sonst]]="ja",0,"input missing")))</f>
        <v>input missing</v>
      </c>
      <c r="AG1442" s="130"/>
      <c r="AH1442" s="117"/>
      <c r="AI1442" s="408"/>
      <c r="AJ1442" s="202"/>
      <c r="AK1442" s="412"/>
      <c r="AL1442" s="15" cm="1">
        <f t="array" ref="AL14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2" s="15" t="str">
        <f>IF(Table6[[#This Row],[FT/WE]]=2,"",Table6[[#This Row],[Name]]&amp;Table6[[#This Row],[Tag]])</f>
        <v/>
      </c>
      <c r="AN1442" s="117"/>
      <c r="AP1442" s="14" t="str">
        <f t="shared" si="46"/>
        <v/>
      </c>
      <c r="AQ1442" s="14" t="str">
        <f t="shared" si="47"/>
        <v/>
      </c>
    </row>
    <row r="1443" spans="1:43" ht="14.5">
      <c r="A1443" s="117"/>
      <c r="B1443" s="201"/>
      <c r="C1443" s="209"/>
      <c r="D1443" s="210"/>
      <c r="E1443" s="131"/>
      <c r="F1443" s="132"/>
      <c r="G1443" s="131"/>
      <c r="H1443" s="117"/>
      <c r="I1443" s="201"/>
      <c r="J1443" s="201"/>
      <c r="K1443" s="202"/>
      <c r="L1443" s="202"/>
      <c r="M1443" s="202"/>
      <c r="N1443" s="201"/>
      <c r="O1443" s="201"/>
      <c r="P1443" s="202"/>
      <c r="Q1443" s="202"/>
      <c r="R1443" s="207"/>
      <c r="S1443" s="204" t="e">
        <f>_xlfn.LET(
_xlpm.ausLJ,_xlfn.XLOOKUP(MitarbeiterFTE[[#This Row],[Name]]&amp;"|"&amp;MitarbeiterFTE[[#This Row],[Jahr]]&amp;"|"&amp;MitarbeiterFTE[[#This Row],[Monat]],#REF!,#REF!,"not found",0,1),
IF(_xlpm.ausLJ="not found","input missing",_xlpm.ausLJ))</f>
        <v>#REF!</v>
      </c>
      <c r="T1443" s="204" t="e">
        <f>_xlfn.LET(
_xlpm.ausLJ,_xlfn.XLOOKUP(MitarbeiterFTE[[#This Row],[Name]]&amp;"|"&amp;MitarbeiterFTE[[#This Row],[Jahr]]&amp;"|"&amp;MitarbeiterFTE[[#This Row],[Monat]],#REF!,#REF!,"not found",0,1),
IF(_xlpm.ausLJ="not found","input missing",_xlpm.ausLJ))</f>
        <v>#REF!</v>
      </c>
      <c r="U1443" s="205"/>
      <c r="V1443" s="40" t="str" cm="1">
        <f t="array" ref="V14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3" s="15" t="str">
        <f>_xlfn.LET(_xlpm.var,MitarbeiterFTE[[#This Row],[Name]]&amp;"|"&amp;MitarbeiterFTE[[#This Row],[Vorhaben]]&amp;"|"&amp;MitarbeiterFTE[[#This Row],[Monat]]&amp;"|"&amp;MitarbeiterFTE[[#This Row],[Jahr]], IF(_xlpm.var="|||","input missing",_xlpm.var))</f>
        <v>input missing</v>
      </c>
      <c r="AB1443" s="15" t="e">
        <f>_xlfn.LET(
_xlpm.start,DATE(MitarbeiterFTE[[#This Row],[Jahr]],MitarbeiterFTE[[#This Row],[Monat]],1),
_xlpm.end,EOMONTH(_xlpm.start,0),
NETWORKDAYS(_xlpm.start,_xlpm.end))</f>
        <v>#NUM!</v>
      </c>
      <c r="AC1443" s="318" t="e">
        <f>MitarbeiterFTE[[#This Row],[BWD]]-MitarbeiterFTE[[#This Row],[Sum Abwesend]]</f>
        <v>#NUM!</v>
      </c>
      <c r="AD1443" s="318">
        <f>SUMIFS(MitarbeiterFTE[BWD],MitarbeiterFTE[Jahr],MitarbeiterFTE[[#This Row],[Jahr]],MitarbeiterFTE[Name],MitarbeiterFTE[[#This Row],[Name]])</f>
        <v>0</v>
      </c>
      <c r="AE1443" s="318">
        <f>SUMIFS(MitarbeiterFTE[NWD],MitarbeiterFTE[Jahr],MitarbeiterFTE[[#This Row],[Jahr]],MitarbeiterFTE[Name],MitarbeiterFTE[[#This Row],[Name]])</f>
        <v>0</v>
      </c>
      <c r="AF1443" s="15" t="str">
        <f>IF(MitarbeiterFTE[[#This Row],[HS]]="ja",2,IF(MitarbeiterFTE[[#This Row],[Tech]]="ja",1,IF(MitarbeiterFTE[[#This Row],[Sonst]]="ja",0,"input missing")))</f>
        <v>input missing</v>
      </c>
      <c r="AG1443" s="130"/>
      <c r="AH1443" s="117"/>
      <c r="AI1443" s="408"/>
      <c r="AJ1443" s="202"/>
      <c r="AK1443" s="412"/>
      <c r="AL1443" s="15" cm="1">
        <f t="array" ref="AL14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3" s="15" t="str">
        <f>IF(Table6[[#This Row],[FT/WE]]=2,"",Table6[[#This Row],[Name]]&amp;Table6[[#This Row],[Tag]])</f>
        <v/>
      </c>
      <c r="AN1443" s="117"/>
      <c r="AP1443" s="14" t="str">
        <f t="shared" si="46"/>
        <v/>
      </c>
      <c r="AQ1443" s="14" t="str">
        <f t="shared" si="47"/>
        <v/>
      </c>
    </row>
    <row r="1444" spans="1:43" ht="14.5">
      <c r="A1444" s="117"/>
      <c r="B1444" s="201"/>
      <c r="C1444" s="209"/>
      <c r="D1444" s="210"/>
      <c r="E1444" s="131"/>
      <c r="F1444" s="132"/>
      <c r="G1444" s="131"/>
      <c r="H1444" s="117"/>
      <c r="I1444" s="201"/>
      <c r="J1444" s="201"/>
      <c r="K1444" s="202"/>
      <c r="L1444" s="202"/>
      <c r="M1444" s="202"/>
      <c r="N1444" s="201"/>
      <c r="O1444" s="201"/>
      <c r="P1444" s="202"/>
      <c r="Q1444" s="202"/>
      <c r="R1444" s="207"/>
      <c r="S1444" s="204" t="e">
        <f>_xlfn.LET(
_xlpm.ausLJ,_xlfn.XLOOKUP(MitarbeiterFTE[[#This Row],[Name]]&amp;"|"&amp;MitarbeiterFTE[[#This Row],[Jahr]]&amp;"|"&amp;MitarbeiterFTE[[#This Row],[Monat]],#REF!,#REF!,"not found",0,1),
IF(_xlpm.ausLJ="not found","input missing",_xlpm.ausLJ))</f>
        <v>#REF!</v>
      </c>
      <c r="T1444" s="204" t="e">
        <f>_xlfn.LET(
_xlpm.ausLJ,_xlfn.XLOOKUP(MitarbeiterFTE[[#This Row],[Name]]&amp;"|"&amp;MitarbeiterFTE[[#This Row],[Jahr]]&amp;"|"&amp;MitarbeiterFTE[[#This Row],[Monat]],#REF!,#REF!,"not found",0,1),
IF(_xlpm.ausLJ="not found","input missing",_xlpm.ausLJ))</f>
        <v>#REF!</v>
      </c>
      <c r="U1444" s="205"/>
      <c r="V1444" s="40" t="str" cm="1">
        <f t="array" ref="V14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4" s="15" t="str">
        <f>_xlfn.LET(_xlpm.var,MitarbeiterFTE[[#This Row],[Name]]&amp;"|"&amp;MitarbeiterFTE[[#This Row],[Vorhaben]]&amp;"|"&amp;MitarbeiterFTE[[#This Row],[Monat]]&amp;"|"&amp;MitarbeiterFTE[[#This Row],[Jahr]], IF(_xlpm.var="|||","input missing",_xlpm.var))</f>
        <v>input missing</v>
      </c>
      <c r="AB1444" s="15" t="e">
        <f>_xlfn.LET(
_xlpm.start,DATE(MitarbeiterFTE[[#This Row],[Jahr]],MitarbeiterFTE[[#This Row],[Monat]],1),
_xlpm.end,EOMONTH(_xlpm.start,0),
NETWORKDAYS(_xlpm.start,_xlpm.end))</f>
        <v>#NUM!</v>
      </c>
      <c r="AC1444" s="318" t="e">
        <f>MitarbeiterFTE[[#This Row],[BWD]]-MitarbeiterFTE[[#This Row],[Sum Abwesend]]</f>
        <v>#NUM!</v>
      </c>
      <c r="AD1444" s="318">
        <f>SUMIFS(MitarbeiterFTE[BWD],MitarbeiterFTE[Jahr],MitarbeiterFTE[[#This Row],[Jahr]],MitarbeiterFTE[Name],MitarbeiterFTE[[#This Row],[Name]])</f>
        <v>0</v>
      </c>
      <c r="AE1444" s="318">
        <f>SUMIFS(MitarbeiterFTE[NWD],MitarbeiterFTE[Jahr],MitarbeiterFTE[[#This Row],[Jahr]],MitarbeiterFTE[Name],MitarbeiterFTE[[#This Row],[Name]])</f>
        <v>0</v>
      </c>
      <c r="AF1444" s="15" t="str">
        <f>IF(MitarbeiterFTE[[#This Row],[HS]]="ja",2,IF(MitarbeiterFTE[[#This Row],[Tech]]="ja",1,IF(MitarbeiterFTE[[#This Row],[Sonst]]="ja",0,"input missing")))</f>
        <v>input missing</v>
      </c>
      <c r="AG1444" s="130"/>
      <c r="AH1444" s="117"/>
      <c r="AI1444" s="408"/>
      <c r="AJ1444" s="202"/>
      <c r="AK1444" s="412"/>
      <c r="AL1444" s="15" cm="1">
        <f t="array" ref="AL14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4" s="15" t="str">
        <f>IF(Table6[[#This Row],[FT/WE]]=2,"",Table6[[#This Row],[Name]]&amp;Table6[[#This Row],[Tag]])</f>
        <v/>
      </c>
      <c r="AN1444" s="117"/>
      <c r="AP1444" s="14" t="str">
        <f t="shared" si="46"/>
        <v/>
      </c>
      <c r="AQ1444" s="14" t="str">
        <f t="shared" si="47"/>
        <v/>
      </c>
    </row>
    <row r="1445" spans="1:43" ht="14.5">
      <c r="A1445" s="117"/>
      <c r="B1445" s="201"/>
      <c r="C1445" s="209"/>
      <c r="D1445" s="210"/>
      <c r="E1445" s="131"/>
      <c r="F1445" s="132"/>
      <c r="G1445" s="131"/>
      <c r="H1445" s="117"/>
      <c r="I1445" s="201"/>
      <c r="J1445" s="201"/>
      <c r="K1445" s="202"/>
      <c r="L1445" s="202"/>
      <c r="M1445" s="202"/>
      <c r="N1445" s="201"/>
      <c r="O1445" s="201"/>
      <c r="P1445" s="202"/>
      <c r="Q1445" s="202"/>
      <c r="R1445" s="207"/>
      <c r="S1445" s="204" t="e">
        <f>_xlfn.LET(
_xlpm.ausLJ,_xlfn.XLOOKUP(MitarbeiterFTE[[#This Row],[Name]]&amp;"|"&amp;MitarbeiterFTE[[#This Row],[Jahr]]&amp;"|"&amp;MitarbeiterFTE[[#This Row],[Monat]],#REF!,#REF!,"not found",0,1),
IF(_xlpm.ausLJ="not found","input missing",_xlpm.ausLJ))</f>
        <v>#REF!</v>
      </c>
      <c r="T1445" s="204" t="e">
        <f>_xlfn.LET(
_xlpm.ausLJ,_xlfn.XLOOKUP(MitarbeiterFTE[[#This Row],[Name]]&amp;"|"&amp;MitarbeiterFTE[[#This Row],[Jahr]]&amp;"|"&amp;MitarbeiterFTE[[#This Row],[Monat]],#REF!,#REF!,"not found",0,1),
IF(_xlpm.ausLJ="not found","input missing",_xlpm.ausLJ))</f>
        <v>#REF!</v>
      </c>
      <c r="U1445" s="205"/>
      <c r="V1445" s="40" t="str" cm="1">
        <f t="array" ref="V14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5" s="15" t="str">
        <f>_xlfn.LET(_xlpm.var,MitarbeiterFTE[[#This Row],[Name]]&amp;"|"&amp;MitarbeiterFTE[[#This Row],[Vorhaben]]&amp;"|"&amp;MitarbeiterFTE[[#This Row],[Monat]]&amp;"|"&amp;MitarbeiterFTE[[#This Row],[Jahr]], IF(_xlpm.var="|||","input missing",_xlpm.var))</f>
        <v>input missing</v>
      </c>
      <c r="AB1445" s="15" t="e">
        <f>_xlfn.LET(
_xlpm.start,DATE(MitarbeiterFTE[[#This Row],[Jahr]],MitarbeiterFTE[[#This Row],[Monat]],1),
_xlpm.end,EOMONTH(_xlpm.start,0),
NETWORKDAYS(_xlpm.start,_xlpm.end))</f>
        <v>#NUM!</v>
      </c>
      <c r="AC1445" s="318" t="e">
        <f>MitarbeiterFTE[[#This Row],[BWD]]-MitarbeiterFTE[[#This Row],[Sum Abwesend]]</f>
        <v>#NUM!</v>
      </c>
      <c r="AD1445" s="318">
        <f>SUMIFS(MitarbeiterFTE[BWD],MitarbeiterFTE[Jahr],MitarbeiterFTE[[#This Row],[Jahr]],MitarbeiterFTE[Name],MitarbeiterFTE[[#This Row],[Name]])</f>
        <v>0</v>
      </c>
      <c r="AE1445" s="318">
        <f>SUMIFS(MitarbeiterFTE[NWD],MitarbeiterFTE[Jahr],MitarbeiterFTE[[#This Row],[Jahr]],MitarbeiterFTE[Name],MitarbeiterFTE[[#This Row],[Name]])</f>
        <v>0</v>
      </c>
      <c r="AF1445" s="15" t="str">
        <f>IF(MitarbeiterFTE[[#This Row],[HS]]="ja",2,IF(MitarbeiterFTE[[#This Row],[Tech]]="ja",1,IF(MitarbeiterFTE[[#This Row],[Sonst]]="ja",0,"input missing")))</f>
        <v>input missing</v>
      </c>
      <c r="AG1445" s="130"/>
      <c r="AH1445" s="117"/>
      <c r="AI1445" s="408"/>
      <c r="AJ1445" s="202"/>
      <c r="AK1445" s="412"/>
      <c r="AL1445" s="15" cm="1">
        <f t="array" ref="AL14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5" s="15" t="str">
        <f>IF(Table6[[#This Row],[FT/WE]]=2,"",Table6[[#This Row],[Name]]&amp;Table6[[#This Row],[Tag]])</f>
        <v/>
      </c>
      <c r="AN1445" s="117"/>
      <c r="AP1445" s="14" t="str">
        <f t="shared" si="46"/>
        <v/>
      </c>
      <c r="AQ1445" s="14" t="str">
        <f t="shared" si="47"/>
        <v/>
      </c>
    </row>
    <row r="1446" spans="1:43" ht="14.5">
      <c r="A1446" s="117"/>
      <c r="B1446" s="201"/>
      <c r="C1446" s="209"/>
      <c r="D1446" s="210"/>
      <c r="E1446" s="131"/>
      <c r="F1446" s="132"/>
      <c r="G1446" s="131"/>
      <c r="H1446" s="117"/>
      <c r="I1446" s="201"/>
      <c r="J1446" s="201"/>
      <c r="K1446" s="202"/>
      <c r="L1446" s="202"/>
      <c r="M1446" s="202"/>
      <c r="N1446" s="201"/>
      <c r="O1446" s="201"/>
      <c r="P1446" s="202"/>
      <c r="Q1446" s="202"/>
      <c r="R1446" s="207"/>
      <c r="S1446" s="204" t="e">
        <f>_xlfn.LET(
_xlpm.ausLJ,_xlfn.XLOOKUP(MitarbeiterFTE[[#This Row],[Name]]&amp;"|"&amp;MitarbeiterFTE[[#This Row],[Jahr]]&amp;"|"&amp;MitarbeiterFTE[[#This Row],[Monat]],#REF!,#REF!,"not found",0,1),
IF(_xlpm.ausLJ="not found","input missing",_xlpm.ausLJ))</f>
        <v>#REF!</v>
      </c>
      <c r="T1446" s="204" t="e">
        <f>_xlfn.LET(
_xlpm.ausLJ,_xlfn.XLOOKUP(MitarbeiterFTE[[#This Row],[Name]]&amp;"|"&amp;MitarbeiterFTE[[#This Row],[Jahr]]&amp;"|"&amp;MitarbeiterFTE[[#This Row],[Monat]],#REF!,#REF!,"not found",0,1),
IF(_xlpm.ausLJ="not found","input missing",_xlpm.ausLJ))</f>
        <v>#REF!</v>
      </c>
      <c r="U1446" s="205"/>
      <c r="V1446" s="40" t="str" cm="1">
        <f t="array" ref="V14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6" s="15" t="str">
        <f>_xlfn.LET(_xlpm.var,MitarbeiterFTE[[#This Row],[Name]]&amp;"|"&amp;MitarbeiterFTE[[#This Row],[Vorhaben]]&amp;"|"&amp;MitarbeiterFTE[[#This Row],[Monat]]&amp;"|"&amp;MitarbeiterFTE[[#This Row],[Jahr]], IF(_xlpm.var="|||","input missing",_xlpm.var))</f>
        <v>input missing</v>
      </c>
      <c r="AB1446" s="15" t="e">
        <f>_xlfn.LET(
_xlpm.start,DATE(MitarbeiterFTE[[#This Row],[Jahr]],MitarbeiterFTE[[#This Row],[Monat]],1),
_xlpm.end,EOMONTH(_xlpm.start,0),
NETWORKDAYS(_xlpm.start,_xlpm.end))</f>
        <v>#NUM!</v>
      </c>
      <c r="AC1446" s="318" t="e">
        <f>MitarbeiterFTE[[#This Row],[BWD]]-MitarbeiterFTE[[#This Row],[Sum Abwesend]]</f>
        <v>#NUM!</v>
      </c>
      <c r="AD1446" s="318">
        <f>SUMIFS(MitarbeiterFTE[BWD],MitarbeiterFTE[Jahr],MitarbeiterFTE[[#This Row],[Jahr]],MitarbeiterFTE[Name],MitarbeiterFTE[[#This Row],[Name]])</f>
        <v>0</v>
      </c>
      <c r="AE1446" s="318">
        <f>SUMIFS(MitarbeiterFTE[NWD],MitarbeiterFTE[Jahr],MitarbeiterFTE[[#This Row],[Jahr]],MitarbeiterFTE[Name],MitarbeiterFTE[[#This Row],[Name]])</f>
        <v>0</v>
      </c>
      <c r="AF1446" s="15" t="str">
        <f>IF(MitarbeiterFTE[[#This Row],[HS]]="ja",2,IF(MitarbeiterFTE[[#This Row],[Tech]]="ja",1,IF(MitarbeiterFTE[[#This Row],[Sonst]]="ja",0,"input missing")))</f>
        <v>input missing</v>
      </c>
      <c r="AG1446" s="130"/>
      <c r="AH1446" s="117"/>
      <c r="AI1446" s="408"/>
      <c r="AJ1446" s="202"/>
      <c r="AK1446" s="412"/>
      <c r="AL1446" s="15" cm="1">
        <f t="array" ref="AL14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6" s="15" t="str">
        <f>IF(Table6[[#This Row],[FT/WE]]=2,"",Table6[[#This Row],[Name]]&amp;Table6[[#This Row],[Tag]])</f>
        <v/>
      </c>
      <c r="AN1446" s="117"/>
      <c r="AP1446" s="14" t="str">
        <f t="shared" si="46"/>
        <v/>
      </c>
      <c r="AQ1446" s="14" t="str">
        <f t="shared" si="47"/>
        <v/>
      </c>
    </row>
    <row r="1447" spans="1:43" ht="14.5">
      <c r="A1447" s="117"/>
      <c r="B1447" s="201"/>
      <c r="C1447" s="209"/>
      <c r="D1447" s="210"/>
      <c r="E1447" s="131"/>
      <c r="F1447" s="132"/>
      <c r="G1447" s="131"/>
      <c r="H1447" s="117"/>
      <c r="I1447" s="201"/>
      <c r="J1447" s="201"/>
      <c r="K1447" s="202"/>
      <c r="L1447" s="202"/>
      <c r="M1447" s="202"/>
      <c r="N1447" s="201"/>
      <c r="O1447" s="201"/>
      <c r="P1447" s="202"/>
      <c r="Q1447" s="202"/>
      <c r="R1447" s="207"/>
      <c r="S1447" s="204" t="e">
        <f>_xlfn.LET(
_xlpm.ausLJ,_xlfn.XLOOKUP(MitarbeiterFTE[[#This Row],[Name]]&amp;"|"&amp;MitarbeiterFTE[[#This Row],[Jahr]]&amp;"|"&amp;MitarbeiterFTE[[#This Row],[Monat]],#REF!,#REF!,"not found",0,1),
IF(_xlpm.ausLJ="not found","input missing",_xlpm.ausLJ))</f>
        <v>#REF!</v>
      </c>
      <c r="T1447" s="204" t="e">
        <f>_xlfn.LET(
_xlpm.ausLJ,_xlfn.XLOOKUP(MitarbeiterFTE[[#This Row],[Name]]&amp;"|"&amp;MitarbeiterFTE[[#This Row],[Jahr]]&amp;"|"&amp;MitarbeiterFTE[[#This Row],[Monat]],#REF!,#REF!,"not found",0,1),
IF(_xlpm.ausLJ="not found","input missing",_xlpm.ausLJ))</f>
        <v>#REF!</v>
      </c>
      <c r="U1447" s="205"/>
      <c r="V1447" s="40" t="str" cm="1">
        <f t="array" ref="V14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7" s="15" t="str">
        <f>_xlfn.LET(_xlpm.var,MitarbeiterFTE[[#This Row],[Name]]&amp;"|"&amp;MitarbeiterFTE[[#This Row],[Vorhaben]]&amp;"|"&amp;MitarbeiterFTE[[#This Row],[Monat]]&amp;"|"&amp;MitarbeiterFTE[[#This Row],[Jahr]], IF(_xlpm.var="|||","input missing",_xlpm.var))</f>
        <v>input missing</v>
      </c>
      <c r="AB1447" s="15" t="e">
        <f>_xlfn.LET(
_xlpm.start,DATE(MitarbeiterFTE[[#This Row],[Jahr]],MitarbeiterFTE[[#This Row],[Monat]],1),
_xlpm.end,EOMONTH(_xlpm.start,0),
NETWORKDAYS(_xlpm.start,_xlpm.end))</f>
        <v>#NUM!</v>
      </c>
      <c r="AC1447" s="318" t="e">
        <f>MitarbeiterFTE[[#This Row],[BWD]]-MitarbeiterFTE[[#This Row],[Sum Abwesend]]</f>
        <v>#NUM!</v>
      </c>
      <c r="AD1447" s="318">
        <f>SUMIFS(MitarbeiterFTE[BWD],MitarbeiterFTE[Jahr],MitarbeiterFTE[[#This Row],[Jahr]],MitarbeiterFTE[Name],MitarbeiterFTE[[#This Row],[Name]])</f>
        <v>0</v>
      </c>
      <c r="AE1447" s="318">
        <f>SUMIFS(MitarbeiterFTE[NWD],MitarbeiterFTE[Jahr],MitarbeiterFTE[[#This Row],[Jahr]],MitarbeiterFTE[Name],MitarbeiterFTE[[#This Row],[Name]])</f>
        <v>0</v>
      </c>
      <c r="AF1447" s="15" t="str">
        <f>IF(MitarbeiterFTE[[#This Row],[HS]]="ja",2,IF(MitarbeiterFTE[[#This Row],[Tech]]="ja",1,IF(MitarbeiterFTE[[#This Row],[Sonst]]="ja",0,"input missing")))</f>
        <v>input missing</v>
      </c>
      <c r="AG1447" s="130"/>
      <c r="AH1447" s="117"/>
      <c r="AI1447" s="408"/>
      <c r="AJ1447" s="202"/>
      <c r="AK1447" s="412"/>
      <c r="AL1447" s="15" cm="1">
        <f t="array" ref="AL14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7" s="15" t="str">
        <f>IF(Table6[[#This Row],[FT/WE]]=2,"",Table6[[#This Row],[Name]]&amp;Table6[[#This Row],[Tag]])</f>
        <v/>
      </c>
      <c r="AN1447" s="117"/>
      <c r="AP1447" s="14" t="str">
        <f t="shared" si="46"/>
        <v/>
      </c>
      <c r="AQ1447" s="14" t="str">
        <f t="shared" si="47"/>
        <v/>
      </c>
    </row>
    <row r="1448" spans="1:43" ht="14.5">
      <c r="A1448" s="117"/>
      <c r="B1448" s="201"/>
      <c r="C1448" s="209"/>
      <c r="D1448" s="210"/>
      <c r="E1448" s="131"/>
      <c r="F1448" s="132"/>
      <c r="G1448" s="131"/>
      <c r="H1448" s="117"/>
      <c r="I1448" s="201"/>
      <c r="J1448" s="201"/>
      <c r="K1448" s="202"/>
      <c r="L1448" s="202"/>
      <c r="M1448" s="202"/>
      <c r="N1448" s="201"/>
      <c r="O1448" s="201"/>
      <c r="P1448" s="202"/>
      <c r="Q1448" s="202"/>
      <c r="R1448" s="207"/>
      <c r="S1448" s="204" t="e">
        <f>_xlfn.LET(
_xlpm.ausLJ,_xlfn.XLOOKUP(MitarbeiterFTE[[#This Row],[Name]]&amp;"|"&amp;MitarbeiterFTE[[#This Row],[Jahr]]&amp;"|"&amp;MitarbeiterFTE[[#This Row],[Monat]],#REF!,#REF!,"not found",0,1),
IF(_xlpm.ausLJ="not found","input missing",_xlpm.ausLJ))</f>
        <v>#REF!</v>
      </c>
      <c r="T1448" s="204" t="e">
        <f>_xlfn.LET(
_xlpm.ausLJ,_xlfn.XLOOKUP(MitarbeiterFTE[[#This Row],[Name]]&amp;"|"&amp;MitarbeiterFTE[[#This Row],[Jahr]]&amp;"|"&amp;MitarbeiterFTE[[#This Row],[Monat]],#REF!,#REF!,"not found",0,1),
IF(_xlpm.ausLJ="not found","input missing",_xlpm.ausLJ))</f>
        <v>#REF!</v>
      </c>
      <c r="U1448" s="205"/>
      <c r="V1448" s="40" t="str" cm="1">
        <f t="array" ref="V14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8" s="15" t="str">
        <f>_xlfn.LET(_xlpm.var,MitarbeiterFTE[[#This Row],[Name]]&amp;"|"&amp;MitarbeiterFTE[[#This Row],[Vorhaben]]&amp;"|"&amp;MitarbeiterFTE[[#This Row],[Monat]]&amp;"|"&amp;MitarbeiterFTE[[#This Row],[Jahr]], IF(_xlpm.var="|||","input missing",_xlpm.var))</f>
        <v>input missing</v>
      </c>
      <c r="AB1448" s="15" t="e">
        <f>_xlfn.LET(
_xlpm.start,DATE(MitarbeiterFTE[[#This Row],[Jahr]],MitarbeiterFTE[[#This Row],[Monat]],1),
_xlpm.end,EOMONTH(_xlpm.start,0),
NETWORKDAYS(_xlpm.start,_xlpm.end))</f>
        <v>#NUM!</v>
      </c>
      <c r="AC1448" s="318" t="e">
        <f>MitarbeiterFTE[[#This Row],[BWD]]-MitarbeiterFTE[[#This Row],[Sum Abwesend]]</f>
        <v>#NUM!</v>
      </c>
      <c r="AD1448" s="318">
        <f>SUMIFS(MitarbeiterFTE[BWD],MitarbeiterFTE[Jahr],MitarbeiterFTE[[#This Row],[Jahr]],MitarbeiterFTE[Name],MitarbeiterFTE[[#This Row],[Name]])</f>
        <v>0</v>
      </c>
      <c r="AE1448" s="318">
        <f>SUMIFS(MitarbeiterFTE[NWD],MitarbeiterFTE[Jahr],MitarbeiterFTE[[#This Row],[Jahr]],MitarbeiterFTE[Name],MitarbeiterFTE[[#This Row],[Name]])</f>
        <v>0</v>
      </c>
      <c r="AF1448" s="15" t="str">
        <f>IF(MitarbeiterFTE[[#This Row],[HS]]="ja",2,IF(MitarbeiterFTE[[#This Row],[Tech]]="ja",1,IF(MitarbeiterFTE[[#This Row],[Sonst]]="ja",0,"input missing")))</f>
        <v>input missing</v>
      </c>
      <c r="AG1448" s="130"/>
      <c r="AH1448" s="117"/>
      <c r="AI1448" s="408"/>
      <c r="AJ1448" s="202"/>
      <c r="AK1448" s="412"/>
      <c r="AL1448" s="15" cm="1">
        <f t="array" ref="AL14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8" s="15" t="str">
        <f>IF(Table6[[#This Row],[FT/WE]]=2,"",Table6[[#This Row],[Name]]&amp;Table6[[#This Row],[Tag]])</f>
        <v/>
      </c>
      <c r="AN1448" s="117"/>
      <c r="AP1448" s="14" t="str">
        <f t="shared" si="46"/>
        <v/>
      </c>
      <c r="AQ1448" s="14" t="str">
        <f t="shared" si="47"/>
        <v/>
      </c>
    </row>
    <row r="1449" spans="1:43" ht="14.5">
      <c r="A1449" s="117"/>
      <c r="B1449" s="201"/>
      <c r="C1449" s="209"/>
      <c r="D1449" s="210"/>
      <c r="E1449" s="131"/>
      <c r="F1449" s="132"/>
      <c r="G1449" s="131"/>
      <c r="H1449" s="117"/>
      <c r="I1449" s="201"/>
      <c r="J1449" s="201"/>
      <c r="K1449" s="202"/>
      <c r="L1449" s="202"/>
      <c r="M1449" s="202"/>
      <c r="N1449" s="201"/>
      <c r="O1449" s="201"/>
      <c r="P1449" s="202"/>
      <c r="Q1449" s="202"/>
      <c r="R1449" s="207"/>
      <c r="S1449" s="204" t="e">
        <f>_xlfn.LET(
_xlpm.ausLJ,_xlfn.XLOOKUP(MitarbeiterFTE[[#This Row],[Name]]&amp;"|"&amp;MitarbeiterFTE[[#This Row],[Jahr]]&amp;"|"&amp;MitarbeiterFTE[[#This Row],[Monat]],#REF!,#REF!,"not found",0,1),
IF(_xlpm.ausLJ="not found","input missing",_xlpm.ausLJ))</f>
        <v>#REF!</v>
      </c>
      <c r="T1449" s="204" t="e">
        <f>_xlfn.LET(
_xlpm.ausLJ,_xlfn.XLOOKUP(MitarbeiterFTE[[#This Row],[Name]]&amp;"|"&amp;MitarbeiterFTE[[#This Row],[Jahr]]&amp;"|"&amp;MitarbeiterFTE[[#This Row],[Monat]],#REF!,#REF!,"not found",0,1),
IF(_xlpm.ausLJ="not found","input missing",_xlpm.ausLJ))</f>
        <v>#REF!</v>
      </c>
      <c r="U1449" s="205"/>
      <c r="V1449" s="40" t="str" cm="1">
        <f t="array" ref="V14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49" s="15" t="str">
        <f>_xlfn.LET(_xlpm.var,MitarbeiterFTE[[#This Row],[Name]]&amp;"|"&amp;MitarbeiterFTE[[#This Row],[Vorhaben]]&amp;"|"&amp;MitarbeiterFTE[[#This Row],[Monat]]&amp;"|"&amp;MitarbeiterFTE[[#This Row],[Jahr]], IF(_xlpm.var="|||","input missing",_xlpm.var))</f>
        <v>input missing</v>
      </c>
      <c r="AB1449" s="15" t="e">
        <f>_xlfn.LET(
_xlpm.start,DATE(MitarbeiterFTE[[#This Row],[Jahr]],MitarbeiterFTE[[#This Row],[Monat]],1),
_xlpm.end,EOMONTH(_xlpm.start,0),
NETWORKDAYS(_xlpm.start,_xlpm.end))</f>
        <v>#NUM!</v>
      </c>
      <c r="AC1449" s="318" t="e">
        <f>MitarbeiterFTE[[#This Row],[BWD]]-MitarbeiterFTE[[#This Row],[Sum Abwesend]]</f>
        <v>#NUM!</v>
      </c>
      <c r="AD1449" s="318">
        <f>SUMIFS(MitarbeiterFTE[BWD],MitarbeiterFTE[Jahr],MitarbeiterFTE[[#This Row],[Jahr]],MitarbeiterFTE[Name],MitarbeiterFTE[[#This Row],[Name]])</f>
        <v>0</v>
      </c>
      <c r="AE1449" s="318">
        <f>SUMIFS(MitarbeiterFTE[NWD],MitarbeiterFTE[Jahr],MitarbeiterFTE[[#This Row],[Jahr]],MitarbeiterFTE[Name],MitarbeiterFTE[[#This Row],[Name]])</f>
        <v>0</v>
      </c>
      <c r="AF1449" s="15" t="str">
        <f>IF(MitarbeiterFTE[[#This Row],[HS]]="ja",2,IF(MitarbeiterFTE[[#This Row],[Tech]]="ja",1,IF(MitarbeiterFTE[[#This Row],[Sonst]]="ja",0,"input missing")))</f>
        <v>input missing</v>
      </c>
      <c r="AG1449" s="130"/>
      <c r="AH1449" s="117"/>
      <c r="AI1449" s="408"/>
      <c r="AJ1449" s="202"/>
      <c r="AK1449" s="412"/>
      <c r="AL1449" s="15" cm="1">
        <f t="array" ref="AL14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49" s="15" t="str">
        <f>IF(Table6[[#This Row],[FT/WE]]=2,"",Table6[[#This Row],[Name]]&amp;Table6[[#This Row],[Tag]])</f>
        <v/>
      </c>
      <c r="AN1449" s="117"/>
      <c r="AP1449" s="14" t="str">
        <f t="shared" si="46"/>
        <v/>
      </c>
      <c r="AQ1449" s="14" t="str">
        <f t="shared" si="47"/>
        <v/>
      </c>
    </row>
    <row r="1450" spans="1:43" ht="14.5">
      <c r="A1450" s="117"/>
      <c r="B1450" s="201"/>
      <c r="C1450" s="209"/>
      <c r="D1450" s="210"/>
      <c r="E1450" s="131"/>
      <c r="F1450" s="132"/>
      <c r="G1450" s="131"/>
      <c r="H1450" s="117"/>
      <c r="I1450" s="201"/>
      <c r="J1450" s="201"/>
      <c r="K1450" s="202"/>
      <c r="L1450" s="202"/>
      <c r="M1450" s="202"/>
      <c r="N1450" s="201"/>
      <c r="O1450" s="201"/>
      <c r="P1450" s="202"/>
      <c r="Q1450" s="202"/>
      <c r="R1450" s="207"/>
      <c r="S1450" s="204" t="e">
        <f>_xlfn.LET(
_xlpm.ausLJ,_xlfn.XLOOKUP(MitarbeiterFTE[[#This Row],[Name]]&amp;"|"&amp;MitarbeiterFTE[[#This Row],[Jahr]]&amp;"|"&amp;MitarbeiterFTE[[#This Row],[Monat]],#REF!,#REF!,"not found",0,1),
IF(_xlpm.ausLJ="not found","input missing",_xlpm.ausLJ))</f>
        <v>#REF!</v>
      </c>
      <c r="T1450" s="204" t="e">
        <f>_xlfn.LET(
_xlpm.ausLJ,_xlfn.XLOOKUP(MitarbeiterFTE[[#This Row],[Name]]&amp;"|"&amp;MitarbeiterFTE[[#This Row],[Jahr]]&amp;"|"&amp;MitarbeiterFTE[[#This Row],[Monat]],#REF!,#REF!,"not found",0,1),
IF(_xlpm.ausLJ="not found","input missing",_xlpm.ausLJ))</f>
        <v>#REF!</v>
      </c>
      <c r="U1450" s="205"/>
      <c r="V1450" s="40" t="str" cm="1">
        <f t="array" ref="V14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0" s="15" t="str">
        <f>_xlfn.LET(_xlpm.var,MitarbeiterFTE[[#This Row],[Name]]&amp;"|"&amp;MitarbeiterFTE[[#This Row],[Vorhaben]]&amp;"|"&amp;MitarbeiterFTE[[#This Row],[Monat]]&amp;"|"&amp;MitarbeiterFTE[[#This Row],[Jahr]], IF(_xlpm.var="|||","input missing",_xlpm.var))</f>
        <v>input missing</v>
      </c>
      <c r="AB1450" s="15" t="e">
        <f>_xlfn.LET(
_xlpm.start,DATE(MitarbeiterFTE[[#This Row],[Jahr]],MitarbeiterFTE[[#This Row],[Monat]],1),
_xlpm.end,EOMONTH(_xlpm.start,0),
NETWORKDAYS(_xlpm.start,_xlpm.end))</f>
        <v>#NUM!</v>
      </c>
      <c r="AC1450" s="318" t="e">
        <f>MitarbeiterFTE[[#This Row],[BWD]]-MitarbeiterFTE[[#This Row],[Sum Abwesend]]</f>
        <v>#NUM!</v>
      </c>
      <c r="AD1450" s="318">
        <f>SUMIFS(MitarbeiterFTE[BWD],MitarbeiterFTE[Jahr],MitarbeiterFTE[[#This Row],[Jahr]],MitarbeiterFTE[Name],MitarbeiterFTE[[#This Row],[Name]])</f>
        <v>0</v>
      </c>
      <c r="AE1450" s="318">
        <f>SUMIFS(MitarbeiterFTE[NWD],MitarbeiterFTE[Jahr],MitarbeiterFTE[[#This Row],[Jahr]],MitarbeiterFTE[Name],MitarbeiterFTE[[#This Row],[Name]])</f>
        <v>0</v>
      </c>
      <c r="AF1450" s="15" t="str">
        <f>IF(MitarbeiterFTE[[#This Row],[HS]]="ja",2,IF(MitarbeiterFTE[[#This Row],[Tech]]="ja",1,IF(MitarbeiterFTE[[#This Row],[Sonst]]="ja",0,"input missing")))</f>
        <v>input missing</v>
      </c>
      <c r="AG1450" s="130"/>
      <c r="AH1450" s="117"/>
      <c r="AI1450" s="408"/>
      <c r="AJ1450" s="202"/>
      <c r="AK1450" s="412"/>
      <c r="AL1450" s="15" cm="1">
        <f t="array" ref="AL14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0" s="15" t="str">
        <f>IF(Table6[[#This Row],[FT/WE]]=2,"",Table6[[#This Row],[Name]]&amp;Table6[[#This Row],[Tag]])</f>
        <v/>
      </c>
      <c r="AN1450" s="117"/>
      <c r="AP1450" s="14" t="str">
        <f t="shared" si="46"/>
        <v/>
      </c>
      <c r="AQ1450" s="14" t="str">
        <f t="shared" si="47"/>
        <v/>
      </c>
    </row>
    <row r="1451" spans="1:43" ht="14.5">
      <c r="A1451" s="117"/>
      <c r="B1451" s="201"/>
      <c r="C1451" s="209"/>
      <c r="D1451" s="210"/>
      <c r="E1451" s="131"/>
      <c r="F1451" s="132"/>
      <c r="G1451" s="131"/>
      <c r="H1451" s="117"/>
      <c r="I1451" s="201"/>
      <c r="J1451" s="201"/>
      <c r="K1451" s="202"/>
      <c r="L1451" s="202"/>
      <c r="M1451" s="202"/>
      <c r="N1451" s="201"/>
      <c r="O1451" s="201"/>
      <c r="P1451" s="202"/>
      <c r="Q1451" s="202"/>
      <c r="R1451" s="207"/>
      <c r="S1451" s="204" t="e">
        <f>_xlfn.LET(
_xlpm.ausLJ,_xlfn.XLOOKUP(MitarbeiterFTE[[#This Row],[Name]]&amp;"|"&amp;MitarbeiterFTE[[#This Row],[Jahr]]&amp;"|"&amp;MitarbeiterFTE[[#This Row],[Monat]],#REF!,#REF!,"not found",0,1),
IF(_xlpm.ausLJ="not found","input missing",_xlpm.ausLJ))</f>
        <v>#REF!</v>
      </c>
      <c r="T1451" s="204" t="e">
        <f>_xlfn.LET(
_xlpm.ausLJ,_xlfn.XLOOKUP(MitarbeiterFTE[[#This Row],[Name]]&amp;"|"&amp;MitarbeiterFTE[[#This Row],[Jahr]]&amp;"|"&amp;MitarbeiterFTE[[#This Row],[Monat]],#REF!,#REF!,"not found",0,1),
IF(_xlpm.ausLJ="not found","input missing",_xlpm.ausLJ))</f>
        <v>#REF!</v>
      </c>
      <c r="U1451" s="205"/>
      <c r="V1451" s="40" t="str" cm="1">
        <f t="array" ref="V14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1" s="15" t="str">
        <f>_xlfn.LET(_xlpm.var,MitarbeiterFTE[[#This Row],[Name]]&amp;"|"&amp;MitarbeiterFTE[[#This Row],[Vorhaben]]&amp;"|"&amp;MitarbeiterFTE[[#This Row],[Monat]]&amp;"|"&amp;MitarbeiterFTE[[#This Row],[Jahr]], IF(_xlpm.var="|||","input missing",_xlpm.var))</f>
        <v>input missing</v>
      </c>
      <c r="AB1451" s="15" t="e">
        <f>_xlfn.LET(
_xlpm.start,DATE(MitarbeiterFTE[[#This Row],[Jahr]],MitarbeiterFTE[[#This Row],[Monat]],1),
_xlpm.end,EOMONTH(_xlpm.start,0),
NETWORKDAYS(_xlpm.start,_xlpm.end))</f>
        <v>#NUM!</v>
      </c>
      <c r="AC1451" s="318" t="e">
        <f>MitarbeiterFTE[[#This Row],[BWD]]-MitarbeiterFTE[[#This Row],[Sum Abwesend]]</f>
        <v>#NUM!</v>
      </c>
      <c r="AD1451" s="318">
        <f>SUMIFS(MitarbeiterFTE[BWD],MitarbeiterFTE[Jahr],MitarbeiterFTE[[#This Row],[Jahr]],MitarbeiterFTE[Name],MitarbeiterFTE[[#This Row],[Name]])</f>
        <v>0</v>
      </c>
      <c r="AE1451" s="318">
        <f>SUMIFS(MitarbeiterFTE[NWD],MitarbeiterFTE[Jahr],MitarbeiterFTE[[#This Row],[Jahr]],MitarbeiterFTE[Name],MitarbeiterFTE[[#This Row],[Name]])</f>
        <v>0</v>
      </c>
      <c r="AF1451" s="15" t="str">
        <f>IF(MitarbeiterFTE[[#This Row],[HS]]="ja",2,IF(MitarbeiterFTE[[#This Row],[Tech]]="ja",1,IF(MitarbeiterFTE[[#This Row],[Sonst]]="ja",0,"input missing")))</f>
        <v>input missing</v>
      </c>
      <c r="AG1451" s="130"/>
      <c r="AH1451" s="117"/>
      <c r="AI1451" s="408"/>
      <c r="AJ1451" s="202"/>
      <c r="AK1451" s="412"/>
      <c r="AL1451" s="15" cm="1">
        <f t="array" ref="AL14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1" s="15" t="str">
        <f>IF(Table6[[#This Row],[FT/WE]]=2,"",Table6[[#This Row],[Name]]&amp;Table6[[#This Row],[Tag]])</f>
        <v/>
      </c>
      <c r="AN1451" s="117"/>
      <c r="AP1451" s="14" t="str">
        <f t="shared" si="46"/>
        <v/>
      </c>
      <c r="AQ1451" s="14" t="str">
        <f t="shared" si="47"/>
        <v/>
      </c>
    </row>
    <row r="1452" spans="1:43" ht="14.5">
      <c r="A1452" s="117"/>
      <c r="B1452" s="201"/>
      <c r="C1452" s="209"/>
      <c r="D1452" s="210"/>
      <c r="E1452" s="131"/>
      <c r="F1452" s="132"/>
      <c r="G1452" s="131"/>
      <c r="H1452" s="117"/>
      <c r="I1452" s="201"/>
      <c r="J1452" s="201"/>
      <c r="K1452" s="202"/>
      <c r="L1452" s="202"/>
      <c r="M1452" s="202"/>
      <c r="N1452" s="201"/>
      <c r="O1452" s="201"/>
      <c r="P1452" s="202"/>
      <c r="Q1452" s="202"/>
      <c r="R1452" s="207"/>
      <c r="S1452" s="204" t="e">
        <f>_xlfn.LET(
_xlpm.ausLJ,_xlfn.XLOOKUP(MitarbeiterFTE[[#This Row],[Name]]&amp;"|"&amp;MitarbeiterFTE[[#This Row],[Jahr]]&amp;"|"&amp;MitarbeiterFTE[[#This Row],[Monat]],#REF!,#REF!,"not found",0,1),
IF(_xlpm.ausLJ="not found","input missing",_xlpm.ausLJ))</f>
        <v>#REF!</v>
      </c>
      <c r="T1452" s="204" t="e">
        <f>_xlfn.LET(
_xlpm.ausLJ,_xlfn.XLOOKUP(MitarbeiterFTE[[#This Row],[Name]]&amp;"|"&amp;MitarbeiterFTE[[#This Row],[Jahr]]&amp;"|"&amp;MitarbeiterFTE[[#This Row],[Monat]],#REF!,#REF!,"not found",0,1),
IF(_xlpm.ausLJ="not found","input missing",_xlpm.ausLJ))</f>
        <v>#REF!</v>
      </c>
      <c r="U1452" s="205"/>
      <c r="V1452" s="40" t="str" cm="1">
        <f t="array" ref="V14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2" s="15" t="str">
        <f>_xlfn.LET(_xlpm.var,MitarbeiterFTE[[#This Row],[Name]]&amp;"|"&amp;MitarbeiterFTE[[#This Row],[Vorhaben]]&amp;"|"&amp;MitarbeiterFTE[[#This Row],[Monat]]&amp;"|"&amp;MitarbeiterFTE[[#This Row],[Jahr]], IF(_xlpm.var="|||","input missing",_xlpm.var))</f>
        <v>input missing</v>
      </c>
      <c r="AB1452" s="15" t="e">
        <f>_xlfn.LET(
_xlpm.start,DATE(MitarbeiterFTE[[#This Row],[Jahr]],MitarbeiterFTE[[#This Row],[Monat]],1),
_xlpm.end,EOMONTH(_xlpm.start,0),
NETWORKDAYS(_xlpm.start,_xlpm.end))</f>
        <v>#NUM!</v>
      </c>
      <c r="AC1452" s="318" t="e">
        <f>MitarbeiterFTE[[#This Row],[BWD]]-MitarbeiterFTE[[#This Row],[Sum Abwesend]]</f>
        <v>#NUM!</v>
      </c>
      <c r="AD1452" s="318">
        <f>SUMIFS(MitarbeiterFTE[BWD],MitarbeiterFTE[Jahr],MitarbeiterFTE[[#This Row],[Jahr]],MitarbeiterFTE[Name],MitarbeiterFTE[[#This Row],[Name]])</f>
        <v>0</v>
      </c>
      <c r="AE1452" s="318">
        <f>SUMIFS(MitarbeiterFTE[NWD],MitarbeiterFTE[Jahr],MitarbeiterFTE[[#This Row],[Jahr]],MitarbeiterFTE[Name],MitarbeiterFTE[[#This Row],[Name]])</f>
        <v>0</v>
      </c>
      <c r="AF1452" s="15" t="str">
        <f>IF(MitarbeiterFTE[[#This Row],[HS]]="ja",2,IF(MitarbeiterFTE[[#This Row],[Tech]]="ja",1,IF(MitarbeiterFTE[[#This Row],[Sonst]]="ja",0,"input missing")))</f>
        <v>input missing</v>
      </c>
      <c r="AG1452" s="130"/>
      <c r="AH1452" s="117"/>
      <c r="AI1452" s="408"/>
      <c r="AJ1452" s="202"/>
      <c r="AK1452" s="412"/>
      <c r="AL1452" s="15" cm="1">
        <f t="array" ref="AL14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2" s="15" t="str">
        <f>IF(Table6[[#This Row],[FT/WE]]=2,"",Table6[[#This Row],[Name]]&amp;Table6[[#This Row],[Tag]])</f>
        <v/>
      </c>
      <c r="AN1452" s="117"/>
      <c r="AP1452" s="14" t="str">
        <f t="shared" si="46"/>
        <v/>
      </c>
      <c r="AQ1452" s="14" t="str">
        <f t="shared" si="47"/>
        <v/>
      </c>
    </row>
    <row r="1453" spans="1:43" ht="14.5">
      <c r="A1453" s="117"/>
      <c r="B1453" s="201"/>
      <c r="C1453" s="209"/>
      <c r="D1453" s="210"/>
      <c r="E1453" s="131"/>
      <c r="F1453" s="132"/>
      <c r="G1453" s="131"/>
      <c r="H1453" s="117"/>
      <c r="I1453" s="201"/>
      <c r="J1453" s="201"/>
      <c r="K1453" s="202"/>
      <c r="L1453" s="202"/>
      <c r="M1453" s="202"/>
      <c r="N1453" s="201"/>
      <c r="O1453" s="201"/>
      <c r="P1453" s="202"/>
      <c r="Q1453" s="202"/>
      <c r="R1453" s="207"/>
      <c r="S1453" s="204" t="e">
        <f>_xlfn.LET(
_xlpm.ausLJ,_xlfn.XLOOKUP(MitarbeiterFTE[[#This Row],[Name]]&amp;"|"&amp;MitarbeiterFTE[[#This Row],[Jahr]]&amp;"|"&amp;MitarbeiterFTE[[#This Row],[Monat]],#REF!,#REF!,"not found",0,1),
IF(_xlpm.ausLJ="not found","input missing",_xlpm.ausLJ))</f>
        <v>#REF!</v>
      </c>
      <c r="T1453" s="204" t="e">
        <f>_xlfn.LET(
_xlpm.ausLJ,_xlfn.XLOOKUP(MitarbeiterFTE[[#This Row],[Name]]&amp;"|"&amp;MitarbeiterFTE[[#This Row],[Jahr]]&amp;"|"&amp;MitarbeiterFTE[[#This Row],[Monat]],#REF!,#REF!,"not found",0,1),
IF(_xlpm.ausLJ="not found","input missing",_xlpm.ausLJ))</f>
        <v>#REF!</v>
      </c>
      <c r="U1453" s="205"/>
      <c r="V1453" s="40" t="str" cm="1">
        <f t="array" ref="V14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3" s="15" t="str">
        <f>_xlfn.LET(_xlpm.var,MitarbeiterFTE[[#This Row],[Name]]&amp;"|"&amp;MitarbeiterFTE[[#This Row],[Vorhaben]]&amp;"|"&amp;MitarbeiterFTE[[#This Row],[Monat]]&amp;"|"&amp;MitarbeiterFTE[[#This Row],[Jahr]], IF(_xlpm.var="|||","input missing",_xlpm.var))</f>
        <v>input missing</v>
      </c>
      <c r="AB1453" s="15" t="e">
        <f>_xlfn.LET(
_xlpm.start,DATE(MitarbeiterFTE[[#This Row],[Jahr]],MitarbeiterFTE[[#This Row],[Monat]],1),
_xlpm.end,EOMONTH(_xlpm.start,0),
NETWORKDAYS(_xlpm.start,_xlpm.end))</f>
        <v>#NUM!</v>
      </c>
      <c r="AC1453" s="318" t="e">
        <f>MitarbeiterFTE[[#This Row],[BWD]]-MitarbeiterFTE[[#This Row],[Sum Abwesend]]</f>
        <v>#NUM!</v>
      </c>
      <c r="AD1453" s="318">
        <f>SUMIFS(MitarbeiterFTE[BWD],MitarbeiterFTE[Jahr],MitarbeiterFTE[[#This Row],[Jahr]],MitarbeiterFTE[Name],MitarbeiterFTE[[#This Row],[Name]])</f>
        <v>0</v>
      </c>
      <c r="AE1453" s="318">
        <f>SUMIFS(MitarbeiterFTE[NWD],MitarbeiterFTE[Jahr],MitarbeiterFTE[[#This Row],[Jahr]],MitarbeiterFTE[Name],MitarbeiterFTE[[#This Row],[Name]])</f>
        <v>0</v>
      </c>
      <c r="AF1453" s="15" t="str">
        <f>IF(MitarbeiterFTE[[#This Row],[HS]]="ja",2,IF(MitarbeiterFTE[[#This Row],[Tech]]="ja",1,IF(MitarbeiterFTE[[#This Row],[Sonst]]="ja",0,"input missing")))</f>
        <v>input missing</v>
      </c>
      <c r="AG1453" s="130"/>
      <c r="AH1453" s="117"/>
      <c r="AI1453" s="408"/>
      <c r="AJ1453" s="202"/>
      <c r="AK1453" s="412"/>
      <c r="AL1453" s="15" cm="1">
        <f t="array" ref="AL14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3" s="15" t="str">
        <f>IF(Table6[[#This Row],[FT/WE]]=2,"",Table6[[#This Row],[Name]]&amp;Table6[[#This Row],[Tag]])</f>
        <v/>
      </c>
      <c r="AN1453" s="117"/>
      <c r="AP1453" s="14" t="str">
        <f t="shared" si="46"/>
        <v/>
      </c>
      <c r="AQ1453" s="14" t="str">
        <f t="shared" si="47"/>
        <v/>
      </c>
    </row>
    <row r="1454" spans="1:43" ht="14.5">
      <c r="A1454" s="117"/>
      <c r="B1454" s="201"/>
      <c r="C1454" s="209"/>
      <c r="D1454" s="210"/>
      <c r="E1454" s="131"/>
      <c r="F1454" s="132"/>
      <c r="G1454" s="131"/>
      <c r="H1454" s="117"/>
      <c r="I1454" s="201"/>
      <c r="J1454" s="201"/>
      <c r="K1454" s="202"/>
      <c r="L1454" s="202"/>
      <c r="M1454" s="202"/>
      <c r="N1454" s="201"/>
      <c r="O1454" s="201"/>
      <c r="P1454" s="202"/>
      <c r="Q1454" s="202"/>
      <c r="R1454" s="207"/>
      <c r="S1454" s="204" t="e">
        <f>_xlfn.LET(
_xlpm.ausLJ,_xlfn.XLOOKUP(MitarbeiterFTE[[#This Row],[Name]]&amp;"|"&amp;MitarbeiterFTE[[#This Row],[Jahr]]&amp;"|"&amp;MitarbeiterFTE[[#This Row],[Monat]],#REF!,#REF!,"not found",0,1),
IF(_xlpm.ausLJ="not found","input missing",_xlpm.ausLJ))</f>
        <v>#REF!</v>
      </c>
      <c r="T1454" s="204" t="e">
        <f>_xlfn.LET(
_xlpm.ausLJ,_xlfn.XLOOKUP(MitarbeiterFTE[[#This Row],[Name]]&amp;"|"&amp;MitarbeiterFTE[[#This Row],[Jahr]]&amp;"|"&amp;MitarbeiterFTE[[#This Row],[Monat]],#REF!,#REF!,"not found",0,1),
IF(_xlpm.ausLJ="not found","input missing",_xlpm.ausLJ))</f>
        <v>#REF!</v>
      </c>
      <c r="U1454" s="205"/>
      <c r="V1454" s="40" t="str" cm="1">
        <f t="array" ref="V14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4" s="15" t="str">
        <f>_xlfn.LET(_xlpm.var,MitarbeiterFTE[[#This Row],[Name]]&amp;"|"&amp;MitarbeiterFTE[[#This Row],[Vorhaben]]&amp;"|"&amp;MitarbeiterFTE[[#This Row],[Monat]]&amp;"|"&amp;MitarbeiterFTE[[#This Row],[Jahr]], IF(_xlpm.var="|||","input missing",_xlpm.var))</f>
        <v>input missing</v>
      </c>
      <c r="AB1454" s="15" t="e">
        <f>_xlfn.LET(
_xlpm.start,DATE(MitarbeiterFTE[[#This Row],[Jahr]],MitarbeiterFTE[[#This Row],[Monat]],1),
_xlpm.end,EOMONTH(_xlpm.start,0),
NETWORKDAYS(_xlpm.start,_xlpm.end))</f>
        <v>#NUM!</v>
      </c>
      <c r="AC1454" s="318" t="e">
        <f>MitarbeiterFTE[[#This Row],[BWD]]-MitarbeiterFTE[[#This Row],[Sum Abwesend]]</f>
        <v>#NUM!</v>
      </c>
      <c r="AD1454" s="318">
        <f>SUMIFS(MitarbeiterFTE[BWD],MitarbeiterFTE[Jahr],MitarbeiterFTE[[#This Row],[Jahr]],MitarbeiterFTE[Name],MitarbeiterFTE[[#This Row],[Name]])</f>
        <v>0</v>
      </c>
      <c r="AE1454" s="318">
        <f>SUMIFS(MitarbeiterFTE[NWD],MitarbeiterFTE[Jahr],MitarbeiterFTE[[#This Row],[Jahr]],MitarbeiterFTE[Name],MitarbeiterFTE[[#This Row],[Name]])</f>
        <v>0</v>
      </c>
      <c r="AF1454" s="15" t="str">
        <f>IF(MitarbeiterFTE[[#This Row],[HS]]="ja",2,IF(MitarbeiterFTE[[#This Row],[Tech]]="ja",1,IF(MitarbeiterFTE[[#This Row],[Sonst]]="ja",0,"input missing")))</f>
        <v>input missing</v>
      </c>
      <c r="AG1454" s="130"/>
      <c r="AH1454" s="117"/>
      <c r="AI1454" s="408"/>
      <c r="AJ1454" s="202"/>
      <c r="AK1454" s="412"/>
      <c r="AL1454" s="15" cm="1">
        <f t="array" ref="AL14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4" s="15" t="str">
        <f>IF(Table6[[#This Row],[FT/WE]]=2,"",Table6[[#This Row],[Name]]&amp;Table6[[#This Row],[Tag]])</f>
        <v/>
      </c>
      <c r="AN1454" s="117"/>
      <c r="AP1454" s="14" t="str">
        <f t="shared" si="46"/>
        <v/>
      </c>
      <c r="AQ1454" s="14" t="str">
        <f t="shared" si="47"/>
        <v/>
      </c>
    </row>
    <row r="1455" spans="1:43" ht="14.5">
      <c r="A1455" s="117"/>
      <c r="B1455" s="201"/>
      <c r="C1455" s="209"/>
      <c r="D1455" s="210"/>
      <c r="E1455" s="131"/>
      <c r="F1455" s="132"/>
      <c r="G1455" s="131"/>
      <c r="H1455" s="117"/>
      <c r="I1455" s="201"/>
      <c r="J1455" s="201"/>
      <c r="K1455" s="202"/>
      <c r="L1455" s="202"/>
      <c r="M1455" s="202"/>
      <c r="N1455" s="201"/>
      <c r="O1455" s="201"/>
      <c r="P1455" s="202"/>
      <c r="Q1455" s="202"/>
      <c r="R1455" s="207"/>
      <c r="S1455" s="204" t="e">
        <f>_xlfn.LET(
_xlpm.ausLJ,_xlfn.XLOOKUP(MitarbeiterFTE[[#This Row],[Name]]&amp;"|"&amp;MitarbeiterFTE[[#This Row],[Jahr]]&amp;"|"&amp;MitarbeiterFTE[[#This Row],[Monat]],#REF!,#REF!,"not found",0,1),
IF(_xlpm.ausLJ="not found","input missing",_xlpm.ausLJ))</f>
        <v>#REF!</v>
      </c>
      <c r="T1455" s="204" t="e">
        <f>_xlfn.LET(
_xlpm.ausLJ,_xlfn.XLOOKUP(MitarbeiterFTE[[#This Row],[Name]]&amp;"|"&amp;MitarbeiterFTE[[#This Row],[Jahr]]&amp;"|"&amp;MitarbeiterFTE[[#This Row],[Monat]],#REF!,#REF!,"not found",0,1),
IF(_xlpm.ausLJ="not found","input missing",_xlpm.ausLJ))</f>
        <v>#REF!</v>
      </c>
      <c r="U1455" s="205"/>
      <c r="V1455" s="40" t="str" cm="1">
        <f t="array" ref="V14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5" s="15" t="str">
        <f>_xlfn.LET(_xlpm.var,MitarbeiterFTE[[#This Row],[Name]]&amp;"|"&amp;MitarbeiterFTE[[#This Row],[Vorhaben]]&amp;"|"&amp;MitarbeiterFTE[[#This Row],[Monat]]&amp;"|"&amp;MitarbeiterFTE[[#This Row],[Jahr]], IF(_xlpm.var="|||","input missing",_xlpm.var))</f>
        <v>input missing</v>
      </c>
      <c r="AB1455" s="15" t="e">
        <f>_xlfn.LET(
_xlpm.start,DATE(MitarbeiterFTE[[#This Row],[Jahr]],MitarbeiterFTE[[#This Row],[Monat]],1),
_xlpm.end,EOMONTH(_xlpm.start,0),
NETWORKDAYS(_xlpm.start,_xlpm.end))</f>
        <v>#NUM!</v>
      </c>
      <c r="AC1455" s="318" t="e">
        <f>MitarbeiterFTE[[#This Row],[BWD]]-MitarbeiterFTE[[#This Row],[Sum Abwesend]]</f>
        <v>#NUM!</v>
      </c>
      <c r="AD1455" s="318">
        <f>SUMIFS(MitarbeiterFTE[BWD],MitarbeiterFTE[Jahr],MitarbeiterFTE[[#This Row],[Jahr]],MitarbeiterFTE[Name],MitarbeiterFTE[[#This Row],[Name]])</f>
        <v>0</v>
      </c>
      <c r="AE1455" s="318">
        <f>SUMIFS(MitarbeiterFTE[NWD],MitarbeiterFTE[Jahr],MitarbeiterFTE[[#This Row],[Jahr]],MitarbeiterFTE[Name],MitarbeiterFTE[[#This Row],[Name]])</f>
        <v>0</v>
      </c>
      <c r="AF1455" s="15" t="str">
        <f>IF(MitarbeiterFTE[[#This Row],[HS]]="ja",2,IF(MitarbeiterFTE[[#This Row],[Tech]]="ja",1,IF(MitarbeiterFTE[[#This Row],[Sonst]]="ja",0,"input missing")))</f>
        <v>input missing</v>
      </c>
      <c r="AG1455" s="130"/>
      <c r="AH1455" s="117"/>
      <c r="AI1455" s="408"/>
      <c r="AJ1455" s="202"/>
      <c r="AK1455" s="412"/>
      <c r="AL1455" s="15" cm="1">
        <f t="array" ref="AL14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5" s="15" t="str">
        <f>IF(Table6[[#This Row],[FT/WE]]=2,"",Table6[[#This Row],[Name]]&amp;Table6[[#This Row],[Tag]])</f>
        <v/>
      </c>
      <c r="AN1455" s="117"/>
      <c r="AP1455" s="14" t="str">
        <f t="shared" si="46"/>
        <v/>
      </c>
      <c r="AQ1455" s="14" t="str">
        <f t="shared" si="47"/>
        <v/>
      </c>
    </row>
    <row r="1456" spans="1:43" ht="14.5">
      <c r="A1456" s="117"/>
      <c r="B1456" s="201"/>
      <c r="C1456" s="209"/>
      <c r="D1456" s="210"/>
      <c r="E1456" s="131"/>
      <c r="F1456" s="132"/>
      <c r="G1456" s="131"/>
      <c r="H1456" s="117"/>
      <c r="I1456" s="201"/>
      <c r="J1456" s="201"/>
      <c r="K1456" s="202"/>
      <c r="L1456" s="202"/>
      <c r="M1456" s="202"/>
      <c r="N1456" s="201"/>
      <c r="O1456" s="201"/>
      <c r="P1456" s="202"/>
      <c r="Q1456" s="202"/>
      <c r="R1456" s="207"/>
      <c r="S1456" s="204" t="e">
        <f>_xlfn.LET(
_xlpm.ausLJ,_xlfn.XLOOKUP(MitarbeiterFTE[[#This Row],[Name]]&amp;"|"&amp;MitarbeiterFTE[[#This Row],[Jahr]]&amp;"|"&amp;MitarbeiterFTE[[#This Row],[Monat]],#REF!,#REF!,"not found",0,1),
IF(_xlpm.ausLJ="not found","input missing",_xlpm.ausLJ))</f>
        <v>#REF!</v>
      </c>
      <c r="T1456" s="204" t="e">
        <f>_xlfn.LET(
_xlpm.ausLJ,_xlfn.XLOOKUP(MitarbeiterFTE[[#This Row],[Name]]&amp;"|"&amp;MitarbeiterFTE[[#This Row],[Jahr]]&amp;"|"&amp;MitarbeiterFTE[[#This Row],[Monat]],#REF!,#REF!,"not found",0,1),
IF(_xlpm.ausLJ="not found","input missing",_xlpm.ausLJ))</f>
        <v>#REF!</v>
      </c>
      <c r="U1456" s="205"/>
      <c r="V1456" s="40" t="str" cm="1">
        <f t="array" ref="V14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6" s="15" t="str">
        <f>_xlfn.LET(_xlpm.var,MitarbeiterFTE[[#This Row],[Name]]&amp;"|"&amp;MitarbeiterFTE[[#This Row],[Vorhaben]]&amp;"|"&amp;MitarbeiterFTE[[#This Row],[Monat]]&amp;"|"&amp;MitarbeiterFTE[[#This Row],[Jahr]], IF(_xlpm.var="|||","input missing",_xlpm.var))</f>
        <v>input missing</v>
      </c>
      <c r="AB1456" s="15" t="e">
        <f>_xlfn.LET(
_xlpm.start,DATE(MitarbeiterFTE[[#This Row],[Jahr]],MitarbeiterFTE[[#This Row],[Monat]],1),
_xlpm.end,EOMONTH(_xlpm.start,0),
NETWORKDAYS(_xlpm.start,_xlpm.end))</f>
        <v>#NUM!</v>
      </c>
      <c r="AC1456" s="318" t="e">
        <f>MitarbeiterFTE[[#This Row],[BWD]]-MitarbeiterFTE[[#This Row],[Sum Abwesend]]</f>
        <v>#NUM!</v>
      </c>
      <c r="AD1456" s="318">
        <f>SUMIFS(MitarbeiterFTE[BWD],MitarbeiterFTE[Jahr],MitarbeiterFTE[[#This Row],[Jahr]],MitarbeiterFTE[Name],MitarbeiterFTE[[#This Row],[Name]])</f>
        <v>0</v>
      </c>
      <c r="AE1456" s="318">
        <f>SUMIFS(MitarbeiterFTE[NWD],MitarbeiterFTE[Jahr],MitarbeiterFTE[[#This Row],[Jahr]],MitarbeiterFTE[Name],MitarbeiterFTE[[#This Row],[Name]])</f>
        <v>0</v>
      </c>
      <c r="AF1456" s="15" t="str">
        <f>IF(MitarbeiterFTE[[#This Row],[HS]]="ja",2,IF(MitarbeiterFTE[[#This Row],[Tech]]="ja",1,IF(MitarbeiterFTE[[#This Row],[Sonst]]="ja",0,"input missing")))</f>
        <v>input missing</v>
      </c>
      <c r="AG1456" s="130"/>
      <c r="AH1456" s="117"/>
      <c r="AI1456" s="408"/>
      <c r="AJ1456" s="202"/>
      <c r="AK1456" s="412"/>
      <c r="AL1456" s="15" cm="1">
        <f t="array" ref="AL14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6" s="15" t="str">
        <f>IF(Table6[[#This Row],[FT/WE]]=2,"",Table6[[#This Row],[Name]]&amp;Table6[[#This Row],[Tag]])</f>
        <v/>
      </c>
      <c r="AN1456" s="117"/>
      <c r="AP1456" s="14" t="str">
        <f t="shared" si="46"/>
        <v/>
      </c>
      <c r="AQ1456" s="14" t="str">
        <f t="shared" si="47"/>
        <v/>
      </c>
    </row>
    <row r="1457" spans="1:43" ht="14.5">
      <c r="A1457" s="117"/>
      <c r="B1457" s="201"/>
      <c r="C1457" s="209"/>
      <c r="D1457" s="210"/>
      <c r="E1457" s="131"/>
      <c r="F1457" s="132"/>
      <c r="G1457" s="131"/>
      <c r="H1457" s="117"/>
      <c r="I1457" s="201"/>
      <c r="J1457" s="201"/>
      <c r="K1457" s="202"/>
      <c r="L1457" s="202"/>
      <c r="M1457" s="202"/>
      <c r="N1457" s="201"/>
      <c r="O1457" s="201"/>
      <c r="P1457" s="202"/>
      <c r="Q1457" s="202"/>
      <c r="R1457" s="207"/>
      <c r="S1457" s="204" t="e">
        <f>_xlfn.LET(
_xlpm.ausLJ,_xlfn.XLOOKUP(MitarbeiterFTE[[#This Row],[Name]]&amp;"|"&amp;MitarbeiterFTE[[#This Row],[Jahr]]&amp;"|"&amp;MitarbeiterFTE[[#This Row],[Monat]],#REF!,#REF!,"not found",0,1),
IF(_xlpm.ausLJ="not found","input missing",_xlpm.ausLJ))</f>
        <v>#REF!</v>
      </c>
      <c r="T1457" s="204" t="e">
        <f>_xlfn.LET(
_xlpm.ausLJ,_xlfn.XLOOKUP(MitarbeiterFTE[[#This Row],[Name]]&amp;"|"&amp;MitarbeiterFTE[[#This Row],[Jahr]]&amp;"|"&amp;MitarbeiterFTE[[#This Row],[Monat]],#REF!,#REF!,"not found",0,1),
IF(_xlpm.ausLJ="not found","input missing",_xlpm.ausLJ))</f>
        <v>#REF!</v>
      </c>
      <c r="U1457" s="205"/>
      <c r="V1457" s="40" t="str" cm="1">
        <f t="array" ref="V14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7" s="15" t="str">
        <f>_xlfn.LET(_xlpm.var,MitarbeiterFTE[[#This Row],[Name]]&amp;"|"&amp;MitarbeiterFTE[[#This Row],[Vorhaben]]&amp;"|"&amp;MitarbeiterFTE[[#This Row],[Monat]]&amp;"|"&amp;MitarbeiterFTE[[#This Row],[Jahr]], IF(_xlpm.var="|||","input missing",_xlpm.var))</f>
        <v>input missing</v>
      </c>
      <c r="AB1457" s="15" t="e">
        <f>_xlfn.LET(
_xlpm.start,DATE(MitarbeiterFTE[[#This Row],[Jahr]],MitarbeiterFTE[[#This Row],[Monat]],1),
_xlpm.end,EOMONTH(_xlpm.start,0),
NETWORKDAYS(_xlpm.start,_xlpm.end))</f>
        <v>#NUM!</v>
      </c>
      <c r="AC1457" s="318" t="e">
        <f>MitarbeiterFTE[[#This Row],[BWD]]-MitarbeiterFTE[[#This Row],[Sum Abwesend]]</f>
        <v>#NUM!</v>
      </c>
      <c r="AD1457" s="318">
        <f>SUMIFS(MitarbeiterFTE[BWD],MitarbeiterFTE[Jahr],MitarbeiterFTE[[#This Row],[Jahr]],MitarbeiterFTE[Name],MitarbeiterFTE[[#This Row],[Name]])</f>
        <v>0</v>
      </c>
      <c r="AE1457" s="318">
        <f>SUMIFS(MitarbeiterFTE[NWD],MitarbeiterFTE[Jahr],MitarbeiterFTE[[#This Row],[Jahr]],MitarbeiterFTE[Name],MitarbeiterFTE[[#This Row],[Name]])</f>
        <v>0</v>
      </c>
      <c r="AF1457" s="15" t="str">
        <f>IF(MitarbeiterFTE[[#This Row],[HS]]="ja",2,IF(MitarbeiterFTE[[#This Row],[Tech]]="ja",1,IF(MitarbeiterFTE[[#This Row],[Sonst]]="ja",0,"input missing")))</f>
        <v>input missing</v>
      </c>
      <c r="AG1457" s="130"/>
      <c r="AH1457" s="117"/>
      <c r="AI1457" s="408"/>
      <c r="AJ1457" s="202"/>
      <c r="AK1457" s="412"/>
      <c r="AL1457" s="15" cm="1">
        <f t="array" ref="AL14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7" s="15" t="str">
        <f>IF(Table6[[#This Row],[FT/WE]]=2,"",Table6[[#This Row],[Name]]&amp;Table6[[#This Row],[Tag]])</f>
        <v/>
      </c>
      <c r="AN1457" s="117"/>
      <c r="AP1457" s="14" t="str">
        <f t="shared" si="46"/>
        <v/>
      </c>
      <c r="AQ1457" s="14" t="str">
        <f t="shared" si="47"/>
        <v/>
      </c>
    </row>
    <row r="1458" spans="1:43" ht="14.5">
      <c r="A1458" s="117"/>
      <c r="B1458" s="201"/>
      <c r="C1458" s="209"/>
      <c r="D1458" s="210"/>
      <c r="E1458" s="131"/>
      <c r="F1458" s="132"/>
      <c r="G1458" s="131"/>
      <c r="H1458" s="117"/>
      <c r="I1458" s="201"/>
      <c r="J1458" s="201"/>
      <c r="K1458" s="202"/>
      <c r="L1458" s="202"/>
      <c r="M1458" s="202"/>
      <c r="N1458" s="201"/>
      <c r="O1458" s="201"/>
      <c r="P1458" s="202"/>
      <c r="Q1458" s="202"/>
      <c r="R1458" s="207"/>
      <c r="S1458" s="204" t="e">
        <f>_xlfn.LET(
_xlpm.ausLJ,_xlfn.XLOOKUP(MitarbeiterFTE[[#This Row],[Name]]&amp;"|"&amp;MitarbeiterFTE[[#This Row],[Jahr]]&amp;"|"&amp;MitarbeiterFTE[[#This Row],[Monat]],#REF!,#REF!,"not found",0,1),
IF(_xlpm.ausLJ="not found","input missing",_xlpm.ausLJ))</f>
        <v>#REF!</v>
      </c>
      <c r="T1458" s="204" t="e">
        <f>_xlfn.LET(
_xlpm.ausLJ,_xlfn.XLOOKUP(MitarbeiterFTE[[#This Row],[Name]]&amp;"|"&amp;MitarbeiterFTE[[#This Row],[Jahr]]&amp;"|"&amp;MitarbeiterFTE[[#This Row],[Monat]],#REF!,#REF!,"not found",0,1),
IF(_xlpm.ausLJ="not found","input missing",_xlpm.ausLJ))</f>
        <v>#REF!</v>
      </c>
      <c r="U1458" s="205"/>
      <c r="V1458" s="40" t="str" cm="1">
        <f t="array" ref="V14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8" s="15" t="str">
        <f>_xlfn.LET(_xlpm.var,MitarbeiterFTE[[#This Row],[Name]]&amp;"|"&amp;MitarbeiterFTE[[#This Row],[Vorhaben]]&amp;"|"&amp;MitarbeiterFTE[[#This Row],[Monat]]&amp;"|"&amp;MitarbeiterFTE[[#This Row],[Jahr]], IF(_xlpm.var="|||","input missing",_xlpm.var))</f>
        <v>input missing</v>
      </c>
      <c r="AB1458" s="15" t="e">
        <f>_xlfn.LET(
_xlpm.start,DATE(MitarbeiterFTE[[#This Row],[Jahr]],MitarbeiterFTE[[#This Row],[Monat]],1),
_xlpm.end,EOMONTH(_xlpm.start,0),
NETWORKDAYS(_xlpm.start,_xlpm.end))</f>
        <v>#NUM!</v>
      </c>
      <c r="AC1458" s="318" t="e">
        <f>MitarbeiterFTE[[#This Row],[BWD]]-MitarbeiterFTE[[#This Row],[Sum Abwesend]]</f>
        <v>#NUM!</v>
      </c>
      <c r="AD1458" s="318">
        <f>SUMIFS(MitarbeiterFTE[BWD],MitarbeiterFTE[Jahr],MitarbeiterFTE[[#This Row],[Jahr]],MitarbeiterFTE[Name],MitarbeiterFTE[[#This Row],[Name]])</f>
        <v>0</v>
      </c>
      <c r="AE1458" s="318">
        <f>SUMIFS(MitarbeiterFTE[NWD],MitarbeiterFTE[Jahr],MitarbeiterFTE[[#This Row],[Jahr]],MitarbeiterFTE[Name],MitarbeiterFTE[[#This Row],[Name]])</f>
        <v>0</v>
      </c>
      <c r="AF1458" s="15" t="str">
        <f>IF(MitarbeiterFTE[[#This Row],[HS]]="ja",2,IF(MitarbeiterFTE[[#This Row],[Tech]]="ja",1,IF(MitarbeiterFTE[[#This Row],[Sonst]]="ja",0,"input missing")))</f>
        <v>input missing</v>
      </c>
      <c r="AG1458" s="130"/>
      <c r="AH1458" s="117"/>
      <c r="AI1458" s="408"/>
      <c r="AJ1458" s="202"/>
      <c r="AK1458" s="412"/>
      <c r="AL1458" s="15" cm="1">
        <f t="array" ref="AL14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8" s="15" t="str">
        <f>IF(Table6[[#This Row],[FT/WE]]=2,"",Table6[[#This Row],[Name]]&amp;Table6[[#This Row],[Tag]])</f>
        <v/>
      </c>
      <c r="AN1458" s="117"/>
      <c r="AP1458" s="14" t="str">
        <f t="shared" si="46"/>
        <v/>
      </c>
      <c r="AQ1458" s="14" t="str">
        <f t="shared" si="47"/>
        <v/>
      </c>
    </row>
    <row r="1459" spans="1:43" ht="14.5">
      <c r="A1459" s="117"/>
      <c r="B1459" s="201"/>
      <c r="C1459" s="209"/>
      <c r="D1459" s="210"/>
      <c r="E1459" s="131"/>
      <c r="F1459" s="132"/>
      <c r="G1459" s="131"/>
      <c r="H1459" s="117"/>
      <c r="I1459" s="201"/>
      <c r="J1459" s="201"/>
      <c r="K1459" s="202"/>
      <c r="L1459" s="202"/>
      <c r="M1459" s="202"/>
      <c r="N1459" s="201"/>
      <c r="O1459" s="201"/>
      <c r="P1459" s="202"/>
      <c r="Q1459" s="202"/>
      <c r="R1459" s="207"/>
      <c r="S1459" s="204" t="e">
        <f>_xlfn.LET(
_xlpm.ausLJ,_xlfn.XLOOKUP(MitarbeiterFTE[[#This Row],[Name]]&amp;"|"&amp;MitarbeiterFTE[[#This Row],[Jahr]]&amp;"|"&amp;MitarbeiterFTE[[#This Row],[Monat]],#REF!,#REF!,"not found",0,1),
IF(_xlpm.ausLJ="not found","input missing",_xlpm.ausLJ))</f>
        <v>#REF!</v>
      </c>
      <c r="T1459" s="204" t="e">
        <f>_xlfn.LET(
_xlpm.ausLJ,_xlfn.XLOOKUP(MitarbeiterFTE[[#This Row],[Name]]&amp;"|"&amp;MitarbeiterFTE[[#This Row],[Jahr]]&amp;"|"&amp;MitarbeiterFTE[[#This Row],[Monat]],#REF!,#REF!,"not found",0,1),
IF(_xlpm.ausLJ="not found","input missing",_xlpm.ausLJ))</f>
        <v>#REF!</v>
      </c>
      <c r="U1459" s="205"/>
      <c r="V1459" s="40" t="str" cm="1">
        <f t="array" ref="V14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59" s="15" t="str">
        <f>_xlfn.LET(_xlpm.var,MitarbeiterFTE[[#This Row],[Name]]&amp;"|"&amp;MitarbeiterFTE[[#This Row],[Vorhaben]]&amp;"|"&amp;MitarbeiterFTE[[#This Row],[Monat]]&amp;"|"&amp;MitarbeiterFTE[[#This Row],[Jahr]], IF(_xlpm.var="|||","input missing",_xlpm.var))</f>
        <v>input missing</v>
      </c>
      <c r="AB1459" s="15" t="e">
        <f>_xlfn.LET(
_xlpm.start,DATE(MitarbeiterFTE[[#This Row],[Jahr]],MitarbeiterFTE[[#This Row],[Monat]],1),
_xlpm.end,EOMONTH(_xlpm.start,0),
NETWORKDAYS(_xlpm.start,_xlpm.end))</f>
        <v>#NUM!</v>
      </c>
      <c r="AC1459" s="318" t="e">
        <f>MitarbeiterFTE[[#This Row],[BWD]]-MitarbeiterFTE[[#This Row],[Sum Abwesend]]</f>
        <v>#NUM!</v>
      </c>
      <c r="AD1459" s="318">
        <f>SUMIFS(MitarbeiterFTE[BWD],MitarbeiterFTE[Jahr],MitarbeiterFTE[[#This Row],[Jahr]],MitarbeiterFTE[Name],MitarbeiterFTE[[#This Row],[Name]])</f>
        <v>0</v>
      </c>
      <c r="AE1459" s="318">
        <f>SUMIFS(MitarbeiterFTE[NWD],MitarbeiterFTE[Jahr],MitarbeiterFTE[[#This Row],[Jahr]],MitarbeiterFTE[Name],MitarbeiterFTE[[#This Row],[Name]])</f>
        <v>0</v>
      </c>
      <c r="AF1459" s="15" t="str">
        <f>IF(MitarbeiterFTE[[#This Row],[HS]]="ja",2,IF(MitarbeiterFTE[[#This Row],[Tech]]="ja",1,IF(MitarbeiterFTE[[#This Row],[Sonst]]="ja",0,"input missing")))</f>
        <v>input missing</v>
      </c>
      <c r="AG1459" s="130"/>
      <c r="AH1459" s="117"/>
      <c r="AI1459" s="408"/>
      <c r="AJ1459" s="202"/>
      <c r="AK1459" s="412"/>
      <c r="AL1459" s="15" cm="1">
        <f t="array" ref="AL14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59" s="15" t="str">
        <f>IF(Table6[[#This Row],[FT/WE]]=2,"",Table6[[#This Row],[Name]]&amp;Table6[[#This Row],[Tag]])</f>
        <v/>
      </c>
      <c r="AN1459" s="117"/>
      <c r="AP1459" s="14" t="str">
        <f t="shared" si="46"/>
        <v/>
      </c>
      <c r="AQ1459" s="14" t="str">
        <f t="shared" si="47"/>
        <v/>
      </c>
    </row>
    <row r="1460" spans="1:43" ht="14.5">
      <c r="A1460" s="117"/>
      <c r="B1460" s="201"/>
      <c r="C1460" s="209"/>
      <c r="D1460" s="210"/>
      <c r="E1460" s="131"/>
      <c r="F1460" s="132"/>
      <c r="G1460" s="131"/>
      <c r="H1460" s="117"/>
      <c r="I1460" s="201"/>
      <c r="J1460" s="201"/>
      <c r="K1460" s="202"/>
      <c r="L1460" s="202"/>
      <c r="M1460" s="202"/>
      <c r="N1460" s="201"/>
      <c r="O1460" s="201"/>
      <c r="P1460" s="202"/>
      <c r="Q1460" s="202"/>
      <c r="R1460" s="207"/>
      <c r="S1460" s="204" t="e">
        <f>_xlfn.LET(
_xlpm.ausLJ,_xlfn.XLOOKUP(MitarbeiterFTE[[#This Row],[Name]]&amp;"|"&amp;MitarbeiterFTE[[#This Row],[Jahr]]&amp;"|"&amp;MitarbeiterFTE[[#This Row],[Monat]],#REF!,#REF!,"not found",0,1),
IF(_xlpm.ausLJ="not found","input missing",_xlpm.ausLJ))</f>
        <v>#REF!</v>
      </c>
      <c r="T1460" s="204" t="e">
        <f>_xlfn.LET(
_xlpm.ausLJ,_xlfn.XLOOKUP(MitarbeiterFTE[[#This Row],[Name]]&amp;"|"&amp;MitarbeiterFTE[[#This Row],[Jahr]]&amp;"|"&amp;MitarbeiterFTE[[#This Row],[Monat]],#REF!,#REF!,"not found",0,1),
IF(_xlpm.ausLJ="not found","input missing",_xlpm.ausLJ))</f>
        <v>#REF!</v>
      </c>
      <c r="U1460" s="205"/>
      <c r="V1460" s="40" t="str" cm="1">
        <f t="array" ref="V14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0" s="15" t="str">
        <f>_xlfn.LET(_xlpm.var,MitarbeiterFTE[[#This Row],[Name]]&amp;"|"&amp;MitarbeiterFTE[[#This Row],[Vorhaben]]&amp;"|"&amp;MitarbeiterFTE[[#This Row],[Monat]]&amp;"|"&amp;MitarbeiterFTE[[#This Row],[Jahr]], IF(_xlpm.var="|||","input missing",_xlpm.var))</f>
        <v>input missing</v>
      </c>
      <c r="AB1460" s="15" t="e">
        <f>_xlfn.LET(
_xlpm.start,DATE(MitarbeiterFTE[[#This Row],[Jahr]],MitarbeiterFTE[[#This Row],[Monat]],1),
_xlpm.end,EOMONTH(_xlpm.start,0),
NETWORKDAYS(_xlpm.start,_xlpm.end))</f>
        <v>#NUM!</v>
      </c>
      <c r="AC1460" s="318" t="e">
        <f>MitarbeiterFTE[[#This Row],[BWD]]-MitarbeiterFTE[[#This Row],[Sum Abwesend]]</f>
        <v>#NUM!</v>
      </c>
      <c r="AD1460" s="318">
        <f>SUMIFS(MitarbeiterFTE[BWD],MitarbeiterFTE[Jahr],MitarbeiterFTE[[#This Row],[Jahr]],MitarbeiterFTE[Name],MitarbeiterFTE[[#This Row],[Name]])</f>
        <v>0</v>
      </c>
      <c r="AE1460" s="318">
        <f>SUMIFS(MitarbeiterFTE[NWD],MitarbeiterFTE[Jahr],MitarbeiterFTE[[#This Row],[Jahr]],MitarbeiterFTE[Name],MitarbeiterFTE[[#This Row],[Name]])</f>
        <v>0</v>
      </c>
      <c r="AF1460" s="15" t="str">
        <f>IF(MitarbeiterFTE[[#This Row],[HS]]="ja",2,IF(MitarbeiterFTE[[#This Row],[Tech]]="ja",1,IF(MitarbeiterFTE[[#This Row],[Sonst]]="ja",0,"input missing")))</f>
        <v>input missing</v>
      </c>
      <c r="AG1460" s="130"/>
      <c r="AH1460" s="117"/>
      <c r="AI1460" s="408"/>
      <c r="AJ1460" s="202"/>
      <c r="AK1460" s="412"/>
      <c r="AL1460" s="15" cm="1">
        <f t="array" ref="AL14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0" s="15" t="str">
        <f>IF(Table6[[#This Row],[FT/WE]]=2,"",Table6[[#This Row],[Name]]&amp;Table6[[#This Row],[Tag]])</f>
        <v/>
      </c>
      <c r="AN1460" s="117"/>
      <c r="AP1460" s="14" t="str">
        <f t="shared" si="46"/>
        <v/>
      </c>
      <c r="AQ1460" s="14" t="str">
        <f t="shared" si="47"/>
        <v/>
      </c>
    </row>
    <row r="1461" spans="1:43" ht="14.5">
      <c r="A1461" s="117"/>
      <c r="B1461" s="201"/>
      <c r="C1461" s="209"/>
      <c r="D1461" s="210"/>
      <c r="E1461" s="131"/>
      <c r="F1461" s="132"/>
      <c r="G1461" s="131"/>
      <c r="H1461" s="117"/>
      <c r="I1461" s="201"/>
      <c r="J1461" s="201"/>
      <c r="K1461" s="202"/>
      <c r="L1461" s="202"/>
      <c r="M1461" s="202"/>
      <c r="N1461" s="201"/>
      <c r="O1461" s="201"/>
      <c r="P1461" s="202"/>
      <c r="Q1461" s="202"/>
      <c r="R1461" s="207"/>
      <c r="S1461" s="204" t="e">
        <f>_xlfn.LET(
_xlpm.ausLJ,_xlfn.XLOOKUP(MitarbeiterFTE[[#This Row],[Name]]&amp;"|"&amp;MitarbeiterFTE[[#This Row],[Jahr]]&amp;"|"&amp;MitarbeiterFTE[[#This Row],[Monat]],#REF!,#REF!,"not found",0,1),
IF(_xlpm.ausLJ="not found","input missing",_xlpm.ausLJ))</f>
        <v>#REF!</v>
      </c>
      <c r="T1461" s="204" t="e">
        <f>_xlfn.LET(
_xlpm.ausLJ,_xlfn.XLOOKUP(MitarbeiterFTE[[#This Row],[Name]]&amp;"|"&amp;MitarbeiterFTE[[#This Row],[Jahr]]&amp;"|"&amp;MitarbeiterFTE[[#This Row],[Monat]],#REF!,#REF!,"not found",0,1),
IF(_xlpm.ausLJ="not found","input missing",_xlpm.ausLJ))</f>
        <v>#REF!</v>
      </c>
      <c r="U1461" s="205"/>
      <c r="V1461" s="40" t="str" cm="1">
        <f t="array" ref="V14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1" s="15" t="str">
        <f>_xlfn.LET(_xlpm.var,MitarbeiterFTE[[#This Row],[Name]]&amp;"|"&amp;MitarbeiterFTE[[#This Row],[Vorhaben]]&amp;"|"&amp;MitarbeiterFTE[[#This Row],[Monat]]&amp;"|"&amp;MitarbeiterFTE[[#This Row],[Jahr]], IF(_xlpm.var="|||","input missing",_xlpm.var))</f>
        <v>input missing</v>
      </c>
      <c r="AB1461" s="15" t="e">
        <f>_xlfn.LET(
_xlpm.start,DATE(MitarbeiterFTE[[#This Row],[Jahr]],MitarbeiterFTE[[#This Row],[Monat]],1),
_xlpm.end,EOMONTH(_xlpm.start,0),
NETWORKDAYS(_xlpm.start,_xlpm.end))</f>
        <v>#NUM!</v>
      </c>
      <c r="AC1461" s="318" t="e">
        <f>MitarbeiterFTE[[#This Row],[BWD]]-MitarbeiterFTE[[#This Row],[Sum Abwesend]]</f>
        <v>#NUM!</v>
      </c>
      <c r="AD1461" s="318">
        <f>SUMIFS(MitarbeiterFTE[BWD],MitarbeiterFTE[Jahr],MitarbeiterFTE[[#This Row],[Jahr]],MitarbeiterFTE[Name],MitarbeiterFTE[[#This Row],[Name]])</f>
        <v>0</v>
      </c>
      <c r="AE1461" s="318">
        <f>SUMIFS(MitarbeiterFTE[NWD],MitarbeiterFTE[Jahr],MitarbeiterFTE[[#This Row],[Jahr]],MitarbeiterFTE[Name],MitarbeiterFTE[[#This Row],[Name]])</f>
        <v>0</v>
      </c>
      <c r="AF1461" s="15" t="str">
        <f>IF(MitarbeiterFTE[[#This Row],[HS]]="ja",2,IF(MitarbeiterFTE[[#This Row],[Tech]]="ja",1,IF(MitarbeiterFTE[[#This Row],[Sonst]]="ja",0,"input missing")))</f>
        <v>input missing</v>
      </c>
      <c r="AG1461" s="130"/>
      <c r="AH1461" s="117"/>
      <c r="AI1461" s="408"/>
      <c r="AJ1461" s="202"/>
      <c r="AK1461" s="412"/>
      <c r="AL1461" s="15" cm="1">
        <f t="array" ref="AL14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1" s="15" t="str">
        <f>IF(Table6[[#This Row],[FT/WE]]=2,"",Table6[[#This Row],[Name]]&amp;Table6[[#This Row],[Tag]])</f>
        <v/>
      </c>
      <c r="AN1461" s="117"/>
      <c r="AP1461" s="14" t="str">
        <f t="shared" si="46"/>
        <v/>
      </c>
      <c r="AQ1461" s="14" t="str">
        <f t="shared" si="47"/>
        <v/>
      </c>
    </row>
    <row r="1462" spans="1:43" ht="14.5">
      <c r="A1462" s="117"/>
      <c r="B1462" s="201"/>
      <c r="C1462" s="209"/>
      <c r="D1462" s="210"/>
      <c r="E1462" s="131"/>
      <c r="F1462" s="132"/>
      <c r="G1462" s="131"/>
      <c r="H1462" s="117"/>
      <c r="I1462" s="201"/>
      <c r="J1462" s="201"/>
      <c r="K1462" s="202"/>
      <c r="L1462" s="202"/>
      <c r="M1462" s="202"/>
      <c r="N1462" s="201"/>
      <c r="O1462" s="201"/>
      <c r="P1462" s="202"/>
      <c r="Q1462" s="202"/>
      <c r="R1462" s="207"/>
      <c r="S1462" s="204" t="e">
        <f>_xlfn.LET(
_xlpm.ausLJ,_xlfn.XLOOKUP(MitarbeiterFTE[[#This Row],[Name]]&amp;"|"&amp;MitarbeiterFTE[[#This Row],[Jahr]]&amp;"|"&amp;MitarbeiterFTE[[#This Row],[Monat]],#REF!,#REF!,"not found",0,1),
IF(_xlpm.ausLJ="not found","input missing",_xlpm.ausLJ))</f>
        <v>#REF!</v>
      </c>
      <c r="T1462" s="204" t="e">
        <f>_xlfn.LET(
_xlpm.ausLJ,_xlfn.XLOOKUP(MitarbeiterFTE[[#This Row],[Name]]&amp;"|"&amp;MitarbeiterFTE[[#This Row],[Jahr]]&amp;"|"&amp;MitarbeiterFTE[[#This Row],[Monat]],#REF!,#REF!,"not found",0,1),
IF(_xlpm.ausLJ="not found","input missing",_xlpm.ausLJ))</f>
        <v>#REF!</v>
      </c>
      <c r="U1462" s="205"/>
      <c r="V1462" s="40" t="str" cm="1">
        <f t="array" ref="V14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2" s="15" t="str">
        <f>_xlfn.LET(_xlpm.var,MitarbeiterFTE[[#This Row],[Name]]&amp;"|"&amp;MitarbeiterFTE[[#This Row],[Vorhaben]]&amp;"|"&amp;MitarbeiterFTE[[#This Row],[Monat]]&amp;"|"&amp;MitarbeiterFTE[[#This Row],[Jahr]], IF(_xlpm.var="|||","input missing",_xlpm.var))</f>
        <v>input missing</v>
      </c>
      <c r="AB1462" s="15" t="e">
        <f>_xlfn.LET(
_xlpm.start,DATE(MitarbeiterFTE[[#This Row],[Jahr]],MitarbeiterFTE[[#This Row],[Monat]],1),
_xlpm.end,EOMONTH(_xlpm.start,0),
NETWORKDAYS(_xlpm.start,_xlpm.end))</f>
        <v>#NUM!</v>
      </c>
      <c r="AC1462" s="318" t="e">
        <f>MitarbeiterFTE[[#This Row],[BWD]]-MitarbeiterFTE[[#This Row],[Sum Abwesend]]</f>
        <v>#NUM!</v>
      </c>
      <c r="AD1462" s="318">
        <f>SUMIFS(MitarbeiterFTE[BWD],MitarbeiterFTE[Jahr],MitarbeiterFTE[[#This Row],[Jahr]],MitarbeiterFTE[Name],MitarbeiterFTE[[#This Row],[Name]])</f>
        <v>0</v>
      </c>
      <c r="AE1462" s="318">
        <f>SUMIFS(MitarbeiterFTE[NWD],MitarbeiterFTE[Jahr],MitarbeiterFTE[[#This Row],[Jahr]],MitarbeiterFTE[Name],MitarbeiterFTE[[#This Row],[Name]])</f>
        <v>0</v>
      </c>
      <c r="AF1462" s="15" t="str">
        <f>IF(MitarbeiterFTE[[#This Row],[HS]]="ja",2,IF(MitarbeiterFTE[[#This Row],[Tech]]="ja",1,IF(MitarbeiterFTE[[#This Row],[Sonst]]="ja",0,"input missing")))</f>
        <v>input missing</v>
      </c>
      <c r="AG1462" s="130"/>
      <c r="AH1462" s="117"/>
      <c r="AI1462" s="408"/>
      <c r="AJ1462" s="202"/>
      <c r="AK1462" s="412"/>
      <c r="AL1462" s="15" cm="1">
        <f t="array" ref="AL14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2" s="15" t="str">
        <f>IF(Table6[[#This Row],[FT/WE]]=2,"",Table6[[#This Row],[Name]]&amp;Table6[[#This Row],[Tag]])</f>
        <v/>
      </c>
      <c r="AN1462" s="117"/>
      <c r="AP1462" s="14" t="str">
        <f t="shared" si="46"/>
        <v/>
      </c>
      <c r="AQ1462" s="14" t="str">
        <f t="shared" si="47"/>
        <v/>
      </c>
    </row>
    <row r="1463" spans="1:43" ht="14.5">
      <c r="A1463" s="117"/>
      <c r="B1463" s="201"/>
      <c r="C1463" s="209"/>
      <c r="D1463" s="210"/>
      <c r="E1463" s="131"/>
      <c r="F1463" s="132"/>
      <c r="G1463" s="131"/>
      <c r="H1463" s="117"/>
      <c r="I1463" s="201"/>
      <c r="J1463" s="201"/>
      <c r="K1463" s="202"/>
      <c r="L1463" s="202"/>
      <c r="M1463" s="202"/>
      <c r="N1463" s="201"/>
      <c r="O1463" s="201"/>
      <c r="P1463" s="202"/>
      <c r="Q1463" s="202"/>
      <c r="R1463" s="207"/>
      <c r="S1463" s="204" t="e">
        <f>_xlfn.LET(
_xlpm.ausLJ,_xlfn.XLOOKUP(MitarbeiterFTE[[#This Row],[Name]]&amp;"|"&amp;MitarbeiterFTE[[#This Row],[Jahr]]&amp;"|"&amp;MitarbeiterFTE[[#This Row],[Monat]],#REF!,#REF!,"not found",0,1),
IF(_xlpm.ausLJ="not found","input missing",_xlpm.ausLJ))</f>
        <v>#REF!</v>
      </c>
      <c r="T1463" s="204" t="e">
        <f>_xlfn.LET(
_xlpm.ausLJ,_xlfn.XLOOKUP(MitarbeiterFTE[[#This Row],[Name]]&amp;"|"&amp;MitarbeiterFTE[[#This Row],[Jahr]]&amp;"|"&amp;MitarbeiterFTE[[#This Row],[Monat]],#REF!,#REF!,"not found",0,1),
IF(_xlpm.ausLJ="not found","input missing",_xlpm.ausLJ))</f>
        <v>#REF!</v>
      </c>
      <c r="U1463" s="205"/>
      <c r="V1463" s="40" t="str" cm="1">
        <f t="array" ref="V14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3" s="15" t="str">
        <f>_xlfn.LET(_xlpm.var,MitarbeiterFTE[[#This Row],[Name]]&amp;"|"&amp;MitarbeiterFTE[[#This Row],[Vorhaben]]&amp;"|"&amp;MitarbeiterFTE[[#This Row],[Monat]]&amp;"|"&amp;MitarbeiterFTE[[#This Row],[Jahr]], IF(_xlpm.var="|||","input missing",_xlpm.var))</f>
        <v>input missing</v>
      </c>
      <c r="AB1463" s="15" t="e">
        <f>_xlfn.LET(
_xlpm.start,DATE(MitarbeiterFTE[[#This Row],[Jahr]],MitarbeiterFTE[[#This Row],[Monat]],1),
_xlpm.end,EOMONTH(_xlpm.start,0),
NETWORKDAYS(_xlpm.start,_xlpm.end))</f>
        <v>#NUM!</v>
      </c>
      <c r="AC1463" s="318" t="e">
        <f>MitarbeiterFTE[[#This Row],[BWD]]-MitarbeiterFTE[[#This Row],[Sum Abwesend]]</f>
        <v>#NUM!</v>
      </c>
      <c r="AD1463" s="318">
        <f>SUMIFS(MitarbeiterFTE[BWD],MitarbeiterFTE[Jahr],MitarbeiterFTE[[#This Row],[Jahr]],MitarbeiterFTE[Name],MitarbeiterFTE[[#This Row],[Name]])</f>
        <v>0</v>
      </c>
      <c r="AE1463" s="318">
        <f>SUMIFS(MitarbeiterFTE[NWD],MitarbeiterFTE[Jahr],MitarbeiterFTE[[#This Row],[Jahr]],MitarbeiterFTE[Name],MitarbeiterFTE[[#This Row],[Name]])</f>
        <v>0</v>
      </c>
      <c r="AF1463" s="15" t="str">
        <f>IF(MitarbeiterFTE[[#This Row],[HS]]="ja",2,IF(MitarbeiterFTE[[#This Row],[Tech]]="ja",1,IF(MitarbeiterFTE[[#This Row],[Sonst]]="ja",0,"input missing")))</f>
        <v>input missing</v>
      </c>
      <c r="AG1463" s="130"/>
      <c r="AH1463" s="117"/>
      <c r="AI1463" s="408"/>
      <c r="AJ1463" s="202"/>
      <c r="AK1463" s="412"/>
      <c r="AL1463" s="15" cm="1">
        <f t="array" ref="AL14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3" s="15" t="str">
        <f>IF(Table6[[#This Row],[FT/WE]]=2,"",Table6[[#This Row],[Name]]&amp;Table6[[#This Row],[Tag]])</f>
        <v/>
      </c>
      <c r="AN1463" s="117"/>
      <c r="AP1463" s="14" t="str">
        <f t="shared" si="46"/>
        <v/>
      </c>
      <c r="AQ1463" s="14" t="str">
        <f t="shared" si="47"/>
        <v/>
      </c>
    </row>
    <row r="1464" spans="1:43" ht="14.5">
      <c r="A1464" s="117"/>
      <c r="B1464" s="201"/>
      <c r="C1464" s="209"/>
      <c r="D1464" s="210"/>
      <c r="E1464" s="131"/>
      <c r="F1464" s="132"/>
      <c r="G1464" s="131"/>
      <c r="H1464" s="117"/>
      <c r="I1464" s="201"/>
      <c r="J1464" s="201"/>
      <c r="K1464" s="202"/>
      <c r="L1464" s="202"/>
      <c r="M1464" s="202"/>
      <c r="N1464" s="201"/>
      <c r="O1464" s="201"/>
      <c r="P1464" s="202"/>
      <c r="Q1464" s="202"/>
      <c r="R1464" s="207"/>
      <c r="S1464" s="204" t="e">
        <f>_xlfn.LET(
_xlpm.ausLJ,_xlfn.XLOOKUP(MitarbeiterFTE[[#This Row],[Name]]&amp;"|"&amp;MitarbeiterFTE[[#This Row],[Jahr]]&amp;"|"&amp;MitarbeiterFTE[[#This Row],[Monat]],#REF!,#REF!,"not found",0,1),
IF(_xlpm.ausLJ="not found","input missing",_xlpm.ausLJ))</f>
        <v>#REF!</v>
      </c>
      <c r="T1464" s="204" t="e">
        <f>_xlfn.LET(
_xlpm.ausLJ,_xlfn.XLOOKUP(MitarbeiterFTE[[#This Row],[Name]]&amp;"|"&amp;MitarbeiterFTE[[#This Row],[Jahr]]&amp;"|"&amp;MitarbeiterFTE[[#This Row],[Monat]],#REF!,#REF!,"not found",0,1),
IF(_xlpm.ausLJ="not found","input missing",_xlpm.ausLJ))</f>
        <v>#REF!</v>
      </c>
      <c r="U1464" s="205"/>
      <c r="V1464" s="40" t="str" cm="1">
        <f t="array" ref="V14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4" s="15" t="str">
        <f>_xlfn.LET(_xlpm.var,MitarbeiterFTE[[#This Row],[Name]]&amp;"|"&amp;MitarbeiterFTE[[#This Row],[Vorhaben]]&amp;"|"&amp;MitarbeiterFTE[[#This Row],[Monat]]&amp;"|"&amp;MitarbeiterFTE[[#This Row],[Jahr]], IF(_xlpm.var="|||","input missing",_xlpm.var))</f>
        <v>input missing</v>
      </c>
      <c r="AB1464" s="15" t="e">
        <f>_xlfn.LET(
_xlpm.start,DATE(MitarbeiterFTE[[#This Row],[Jahr]],MitarbeiterFTE[[#This Row],[Monat]],1),
_xlpm.end,EOMONTH(_xlpm.start,0),
NETWORKDAYS(_xlpm.start,_xlpm.end))</f>
        <v>#NUM!</v>
      </c>
      <c r="AC1464" s="318" t="e">
        <f>MitarbeiterFTE[[#This Row],[BWD]]-MitarbeiterFTE[[#This Row],[Sum Abwesend]]</f>
        <v>#NUM!</v>
      </c>
      <c r="AD1464" s="318">
        <f>SUMIFS(MitarbeiterFTE[BWD],MitarbeiterFTE[Jahr],MitarbeiterFTE[[#This Row],[Jahr]],MitarbeiterFTE[Name],MitarbeiterFTE[[#This Row],[Name]])</f>
        <v>0</v>
      </c>
      <c r="AE1464" s="318">
        <f>SUMIFS(MitarbeiterFTE[NWD],MitarbeiterFTE[Jahr],MitarbeiterFTE[[#This Row],[Jahr]],MitarbeiterFTE[Name],MitarbeiterFTE[[#This Row],[Name]])</f>
        <v>0</v>
      </c>
      <c r="AF1464" s="15" t="str">
        <f>IF(MitarbeiterFTE[[#This Row],[HS]]="ja",2,IF(MitarbeiterFTE[[#This Row],[Tech]]="ja",1,IF(MitarbeiterFTE[[#This Row],[Sonst]]="ja",0,"input missing")))</f>
        <v>input missing</v>
      </c>
      <c r="AG1464" s="130"/>
      <c r="AH1464" s="117"/>
      <c r="AI1464" s="408"/>
      <c r="AJ1464" s="202"/>
      <c r="AK1464" s="412"/>
      <c r="AL1464" s="15" cm="1">
        <f t="array" ref="AL14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4" s="15" t="str">
        <f>IF(Table6[[#This Row],[FT/WE]]=2,"",Table6[[#This Row],[Name]]&amp;Table6[[#This Row],[Tag]])</f>
        <v/>
      </c>
      <c r="AN1464" s="117"/>
      <c r="AP1464" s="14" t="str">
        <f t="shared" si="46"/>
        <v/>
      </c>
      <c r="AQ1464" s="14" t="str">
        <f t="shared" si="47"/>
        <v/>
      </c>
    </row>
    <row r="1465" spans="1:43" ht="14.5">
      <c r="A1465" s="117"/>
      <c r="B1465" s="201"/>
      <c r="C1465" s="209"/>
      <c r="D1465" s="210"/>
      <c r="E1465" s="131"/>
      <c r="F1465" s="132"/>
      <c r="G1465" s="131"/>
      <c r="H1465" s="117"/>
      <c r="I1465" s="201"/>
      <c r="J1465" s="201"/>
      <c r="K1465" s="202"/>
      <c r="L1465" s="202"/>
      <c r="M1465" s="202"/>
      <c r="N1465" s="201"/>
      <c r="O1465" s="201"/>
      <c r="P1465" s="202"/>
      <c r="Q1465" s="202"/>
      <c r="R1465" s="207"/>
      <c r="S1465" s="204" t="e">
        <f>_xlfn.LET(
_xlpm.ausLJ,_xlfn.XLOOKUP(MitarbeiterFTE[[#This Row],[Name]]&amp;"|"&amp;MitarbeiterFTE[[#This Row],[Jahr]]&amp;"|"&amp;MitarbeiterFTE[[#This Row],[Monat]],#REF!,#REF!,"not found",0,1),
IF(_xlpm.ausLJ="not found","input missing",_xlpm.ausLJ))</f>
        <v>#REF!</v>
      </c>
      <c r="T1465" s="204" t="e">
        <f>_xlfn.LET(
_xlpm.ausLJ,_xlfn.XLOOKUP(MitarbeiterFTE[[#This Row],[Name]]&amp;"|"&amp;MitarbeiterFTE[[#This Row],[Jahr]]&amp;"|"&amp;MitarbeiterFTE[[#This Row],[Monat]],#REF!,#REF!,"not found",0,1),
IF(_xlpm.ausLJ="not found","input missing",_xlpm.ausLJ))</f>
        <v>#REF!</v>
      </c>
      <c r="U1465" s="205"/>
      <c r="V1465" s="40" t="str" cm="1">
        <f t="array" ref="V14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5" s="15" t="str">
        <f>_xlfn.LET(_xlpm.var,MitarbeiterFTE[[#This Row],[Name]]&amp;"|"&amp;MitarbeiterFTE[[#This Row],[Vorhaben]]&amp;"|"&amp;MitarbeiterFTE[[#This Row],[Monat]]&amp;"|"&amp;MitarbeiterFTE[[#This Row],[Jahr]], IF(_xlpm.var="|||","input missing",_xlpm.var))</f>
        <v>input missing</v>
      </c>
      <c r="AB1465" s="15" t="e">
        <f>_xlfn.LET(
_xlpm.start,DATE(MitarbeiterFTE[[#This Row],[Jahr]],MitarbeiterFTE[[#This Row],[Monat]],1),
_xlpm.end,EOMONTH(_xlpm.start,0),
NETWORKDAYS(_xlpm.start,_xlpm.end))</f>
        <v>#NUM!</v>
      </c>
      <c r="AC1465" s="318" t="e">
        <f>MitarbeiterFTE[[#This Row],[BWD]]-MitarbeiterFTE[[#This Row],[Sum Abwesend]]</f>
        <v>#NUM!</v>
      </c>
      <c r="AD1465" s="318">
        <f>SUMIFS(MitarbeiterFTE[BWD],MitarbeiterFTE[Jahr],MitarbeiterFTE[[#This Row],[Jahr]],MitarbeiterFTE[Name],MitarbeiterFTE[[#This Row],[Name]])</f>
        <v>0</v>
      </c>
      <c r="AE1465" s="318">
        <f>SUMIFS(MitarbeiterFTE[NWD],MitarbeiterFTE[Jahr],MitarbeiterFTE[[#This Row],[Jahr]],MitarbeiterFTE[Name],MitarbeiterFTE[[#This Row],[Name]])</f>
        <v>0</v>
      </c>
      <c r="AF1465" s="15" t="str">
        <f>IF(MitarbeiterFTE[[#This Row],[HS]]="ja",2,IF(MitarbeiterFTE[[#This Row],[Tech]]="ja",1,IF(MitarbeiterFTE[[#This Row],[Sonst]]="ja",0,"input missing")))</f>
        <v>input missing</v>
      </c>
      <c r="AG1465" s="130"/>
      <c r="AH1465" s="117"/>
      <c r="AI1465" s="408"/>
      <c r="AJ1465" s="202"/>
      <c r="AK1465" s="412"/>
      <c r="AL1465" s="15" cm="1">
        <f t="array" ref="AL14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5" s="15" t="str">
        <f>IF(Table6[[#This Row],[FT/WE]]=2,"",Table6[[#This Row],[Name]]&amp;Table6[[#This Row],[Tag]])</f>
        <v/>
      </c>
      <c r="AN1465" s="117"/>
      <c r="AP1465" s="14" t="str">
        <f t="shared" si="46"/>
        <v/>
      </c>
      <c r="AQ1465" s="14" t="str">
        <f t="shared" si="47"/>
        <v/>
      </c>
    </row>
    <row r="1466" spans="1:43" ht="14.5">
      <c r="A1466" s="117"/>
      <c r="B1466" s="201"/>
      <c r="C1466" s="209"/>
      <c r="D1466" s="210"/>
      <c r="E1466" s="131"/>
      <c r="F1466" s="132"/>
      <c r="G1466" s="131"/>
      <c r="H1466" s="117"/>
      <c r="I1466" s="201"/>
      <c r="J1466" s="201"/>
      <c r="K1466" s="202"/>
      <c r="L1466" s="202"/>
      <c r="M1466" s="202"/>
      <c r="N1466" s="201"/>
      <c r="O1466" s="201"/>
      <c r="P1466" s="202"/>
      <c r="Q1466" s="202"/>
      <c r="R1466" s="207"/>
      <c r="S1466" s="204" t="e">
        <f>_xlfn.LET(
_xlpm.ausLJ,_xlfn.XLOOKUP(MitarbeiterFTE[[#This Row],[Name]]&amp;"|"&amp;MitarbeiterFTE[[#This Row],[Jahr]]&amp;"|"&amp;MitarbeiterFTE[[#This Row],[Monat]],#REF!,#REF!,"not found",0,1),
IF(_xlpm.ausLJ="not found","input missing",_xlpm.ausLJ))</f>
        <v>#REF!</v>
      </c>
      <c r="T1466" s="204" t="e">
        <f>_xlfn.LET(
_xlpm.ausLJ,_xlfn.XLOOKUP(MitarbeiterFTE[[#This Row],[Name]]&amp;"|"&amp;MitarbeiterFTE[[#This Row],[Jahr]]&amp;"|"&amp;MitarbeiterFTE[[#This Row],[Monat]],#REF!,#REF!,"not found",0,1),
IF(_xlpm.ausLJ="not found","input missing",_xlpm.ausLJ))</f>
        <v>#REF!</v>
      </c>
      <c r="U1466" s="205"/>
      <c r="V1466" s="40" t="str" cm="1">
        <f t="array" ref="V14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6" s="15" t="str">
        <f>_xlfn.LET(_xlpm.var,MitarbeiterFTE[[#This Row],[Name]]&amp;"|"&amp;MitarbeiterFTE[[#This Row],[Vorhaben]]&amp;"|"&amp;MitarbeiterFTE[[#This Row],[Monat]]&amp;"|"&amp;MitarbeiterFTE[[#This Row],[Jahr]], IF(_xlpm.var="|||","input missing",_xlpm.var))</f>
        <v>input missing</v>
      </c>
      <c r="AB1466" s="15" t="e">
        <f>_xlfn.LET(
_xlpm.start,DATE(MitarbeiterFTE[[#This Row],[Jahr]],MitarbeiterFTE[[#This Row],[Monat]],1),
_xlpm.end,EOMONTH(_xlpm.start,0),
NETWORKDAYS(_xlpm.start,_xlpm.end))</f>
        <v>#NUM!</v>
      </c>
      <c r="AC1466" s="318" t="e">
        <f>MitarbeiterFTE[[#This Row],[BWD]]-MitarbeiterFTE[[#This Row],[Sum Abwesend]]</f>
        <v>#NUM!</v>
      </c>
      <c r="AD1466" s="318">
        <f>SUMIFS(MitarbeiterFTE[BWD],MitarbeiterFTE[Jahr],MitarbeiterFTE[[#This Row],[Jahr]],MitarbeiterFTE[Name],MitarbeiterFTE[[#This Row],[Name]])</f>
        <v>0</v>
      </c>
      <c r="AE1466" s="318">
        <f>SUMIFS(MitarbeiterFTE[NWD],MitarbeiterFTE[Jahr],MitarbeiterFTE[[#This Row],[Jahr]],MitarbeiterFTE[Name],MitarbeiterFTE[[#This Row],[Name]])</f>
        <v>0</v>
      </c>
      <c r="AF1466" s="15" t="str">
        <f>IF(MitarbeiterFTE[[#This Row],[HS]]="ja",2,IF(MitarbeiterFTE[[#This Row],[Tech]]="ja",1,IF(MitarbeiterFTE[[#This Row],[Sonst]]="ja",0,"input missing")))</f>
        <v>input missing</v>
      </c>
      <c r="AG1466" s="130"/>
      <c r="AH1466" s="117"/>
      <c r="AI1466" s="408"/>
      <c r="AJ1466" s="202"/>
      <c r="AK1466" s="412"/>
      <c r="AL1466" s="15" cm="1">
        <f t="array" ref="AL14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6" s="15" t="str">
        <f>IF(Table6[[#This Row],[FT/WE]]=2,"",Table6[[#This Row],[Name]]&amp;Table6[[#This Row],[Tag]])</f>
        <v/>
      </c>
      <c r="AN1466" s="117"/>
      <c r="AP1466" s="14" t="str">
        <f t="shared" si="46"/>
        <v/>
      </c>
      <c r="AQ1466" s="14" t="str">
        <f t="shared" si="47"/>
        <v/>
      </c>
    </row>
    <row r="1467" spans="1:43" ht="14.5">
      <c r="A1467" s="117"/>
      <c r="B1467" s="201"/>
      <c r="C1467" s="209"/>
      <c r="D1467" s="210"/>
      <c r="E1467" s="131"/>
      <c r="F1467" s="132"/>
      <c r="G1467" s="131"/>
      <c r="H1467" s="117"/>
      <c r="I1467" s="201"/>
      <c r="J1467" s="201"/>
      <c r="K1467" s="202"/>
      <c r="L1467" s="202"/>
      <c r="M1467" s="202"/>
      <c r="N1467" s="201"/>
      <c r="O1467" s="201"/>
      <c r="P1467" s="202"/>
      <c r="Q1467" s="202"/>
      <c r="R1467" s="207"/>
      <c r="S1467" s="204" t="e">
        <f>_xlfn.LET(
_xlpm.ausLJ,_xlfn.XLOOKUP(MitarbeiterFTE[[#This Row],[Name]]&amp;"|"&amp;MitarbeiterFTE[[#This Row],[Jahr]]&amp;"|"&amp;MitarbeiterFTE[[#This Row],[Monat]],#REF!,#REF!,"not found",0,1),
IF(_xlpm.ausLJ="not found","input missing",_xlpm.ausLJ))</f>
        <v>#REF!</v>
      </c>
      <c r="T1467" s="204" t="e">
        <f>_xlfn.LET(
_xlpm.ausLJ,_xlfn.XLOOKUP(MitarbeiterFTE[[#This Row],[Name]]&amp;"|"&amp;MitarbeiterFTE[[#This Row],[Jahr]]&amp;"|"&amp;MitarbeiterFTE[[#This Row],[Monat]],#REF!,#REF!,"not found",0,1),
IF(_xlpm.ausLJ="not found","input missing",_xlpm.ausLJ))</f>
        <v>#REF!</v>
      </c>
      <c r="U1467" s="205"/>
      <c r="V1467" s="40" t="str" cm="1">
        <f t="array" ref="V14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7" s="15" t="str">
        <f>_xlfn.LET(_xlpm.var,MitarbeiterFTE[[#This Row],[Name]]&amp;"|"&amp;MitarbeiterFTE[[#This Row],[Vorhaben]]&amp;"|"&amp;MitarbeiterFTE[[#This Row],[Monat]]&amp;"|"&amp;MitarbeiterFTE[[#This Row],[Jahr]], IF(_xlpm.var="|||","input missing",_xlpm.var))</f>
        <v>input missing</v>
      </c>
      <c r="AB1467" s="15" t="e">
        <f>_xlfn.LET(
_xlpm.start,DATE(MitarbeiterFTE[[#This Row],[Jahr]],MitarbeiterFTE[[#This Row],[Monat]],1),
_xlpm.end,EOMONTH(_xlpm.start,0),
NETWORKDAYS(_xlpm.start,_xlpm.end))</f>
        <v>#NUM!</v>
      </c>
      <c r="AC1467" s="318" t="e">
        <f>MitarbeiterFTE[[#This Row],[BWD]]-MitarbeiterFTE[[#This Row],[Sum Abwesend]]</f>
        <v>#NUM!</v>
      </c>
      <c r="AD1467" s="318">
        <f>SUMIFS(MitarbeiterFTE[BWD],MitarbeiterFTE[Jahr],MitarbeiterFTE[[#This Row],[Jahr]],MitarbeiterFTE[Name],MitarbeiterFTE[[#This Row],[Name]])</f>
        <v>0</v>
      </c>
      <c r="AE1467" s="318">
        <f>SUMIFS(MitarbeiterFTE[NWD],MitarbeiterFTE[Jahr],MitarbeiterFTE[[#This Row],[Jahr]],MitarbeiterFTE[Name],MitarbeiterFTE[[#This Row],[Name]])</f>
        <v>0</v>
      </c>
      <c r="AF1467" s="15" t="str">
        <f>IF(MitarbeiterFTE[[#This Row],[HS]]="ja",2,IF(MitarbeiterFTE[[#This Row],[Tech]]="ja",1,IF(MitarbeiterFTE[[#This Row],[Sonst]]="ja",0,"input missing")))</f>
        <v>input missing</v>
      </c>
      <c r="AG1467" s="130"/>
      <c r="AH1467" s="117"/>
      <c r="AI1467" s="408"/>
      <c r="AJ1467" s="202"/>
      <c r="AK1467" s="412"/>
      <c r="AL1467" s="15" cm="1">
        <f t="array" ref="AL14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7" s="15" t="str">
        <f>IF(Table6[[#This Row],[FT/WE]]=2,"",Table6[[#This Row],[Name]]&amp;Table6[[#This Row],[Tag]])</f>
        <v/>
      </c>
      <c r="AN1467" s="117"/>
      <c r="AP1467" s="14" t="str">
        <f t="shared" si="46"/>
        <v/>
      </c>
      <c r="AQ1467" s="14" t="str">
        <f t="shared" si="47"/>
        <v/>
      </c>
    </row>
    <row r="1468" spans="1:43" ht="14.5">
      <c r="A1468" s="117"/>
      <c r="B1468" s="201"/>
      <c r="C1468" s="209"/>
      <c r="D1468" s="210"/>
      <c r="E1468" s="131"/>
      <c r="F1468" s="132"/>
      <c r="G1468" s="131"/>
      <c r="H1468" s="117"/>
      <c r="I1468" s="201"/>
      <c r="J1468" s="201"/>
      <c r="K1468" s="202"/>
      <c r="L1468" s="202"/>
      <c r="M1468" s="202"/>
      <c r="N1468" s="201"/>
      <c r="O1468" s="201"/>
      <c r="P1468" s="202"/>
      <c r="Q1468" s="202"/>
      <c r="R1468" s="207"/>
      <c r="S1468" s="204" t="e">
        <f>_xlfn.LET(
_xlpm.ausLJ,_xlfn.XLOOKUP(MitarbeiterFTE[[#This Row],[Name]]&amp;"|"&amp;MitarbeiterFTE[[#This Row],[Jahr]]&amp;"|"&amp;MitarbeiterFTE[[#This Row],[Monat]],#REF!,#REF!,"not found",0,1),
IF(_xlpm.ausLJ="not found","input missing",_xlpm.ausLJ))</f>
        <v>#REF!</v>
      </c>
      <c r="T1468" s="204" t="e">
        <f>_xlfn.LET(
_xlpm.ausLJ,_xlfn.XLOOKUP(MitarbeiterFTE[[#This Row],[Name]]&amp;"|"&amp;MitarbeiterFTE[[#This Row],[Jahr]]&amp;"|"&amp;MitarbeiterFTE[[#This Row],[Monat]],#REF!,#REF!,"not found",0,1),
IF(_xlpm.ausLJ="not found","input missing",_xlpm.ausLJ))</f>
        <v>#REF!</v>
      </c>
      <c r="U1468" s="205"/>
      <c r="V1468" s="40" t="str" cm="1">
        <f t="array" ref="V14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8" s="15" t="str">
        <f>_xlfn.LET(_xlpm.var,MitarbeiterFTE[[#This Row],[Name]]&amp;"|"&amp;MitarbeiterFTE[[#This Row],[Vorhaben]]&amp;"|"&amp;MitarbeiterFTE[[#This Row],[Monat]]&amp;"|"&amp;MitarbeiterFTE[[#This Row],[Jahr]], IF(_xlpm.var="|||","input missing",_xlpm.var))</f>
        <v>input missing</v>
      </c>
      <c r="AB1468" s="15" t="e">
        <f>_xlfn.LET(
_xlpm.start,DATE(MitarbeiterFTE[[#This Row],[Jahr]],MitarbeiterFTE[[#This Row],[Monat]],1),
_xlpm.end,EOMONTH(_xlpm.start,0),
NETWORKDAYS(_xlpm.start,_xlpm.end))</f>
        <v>#NUM!</v>
      </c>
      <c r="AC1468" s="318" t="e">
        <f>MitarbeiterFTE[[#This Row],[BWD]]-MitarbeiterFTE[[#This Row],[Sum Abwesend]]</f>
        <v>#NUM!</v>
      </c>
      <c r="AD1468" s="318">
        <f>SUMIFS(MitarbeiterFTE[BWD],MitarbeiterFTE[Jahr],MitarbeiterFTE[[#This Row],[Jahr]],MitarbeiterFTE[Name],MitarbeiterFTE[[#This Row],[Name]])</f>
        <v>0</v>
      </c>
      <c r="AE1468" s="318">
        <f>SUMIFS(MitarbeiterFTE[NWD],MitarbeiterFTE[Jahr],MitarbeiterFTE[[#This Row],[Jahr]],MitarbeiterFTE[Name],MitarbeiterFTE[[#This Row],[Name]])</f>
        <v>0</v>
      </c>
      <c r="AF1468" s="15" t="str">
        <f>IF(MitarbeiterFTE[[#This Row],[HS]]="ja",2,IF(MitarbeiterFTE[[#This Row],[Tech]]="ja",1,IF(MitarbeiterFTE[[#This Row],[Sonst]]="ja",0,"input missing")))</f>
        <v>input missing</v>
      </c>
      <c r="AG1468" s="130"/>
      <c r="AH1468" s="117"/>
      <c r="AI1468" s="408"/>
      <c r="AJ1468" s="202"/>
      <c r="AK1468" s="412"/>
      <c r="AL1468" s="15" cm="1">
        <f t="array" ref="AL14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8" s="15" t="str">
        <f>IF(Table6[[#This Row],[FT/WE]]=2,"",Table6[[#This Row],[Name]]&amp;Table6[[#This Row],[Tag]])</f>
        <v/>
      </c>
      <c r="AN1468" s="117"/>
      <c r="AP1468" s="14" t="str">
        <f t="shared" si="46"/>
        <v/>
      </c>
      <c r="AQ1468" s="14" t="str">
        <f t="shared" si="47"/>
        <v/>
      </c>
    </row>
    <row r="1469" spans="1:43" ht="14.5">
      <c r="A1469" s="117"/>
      <c r="B1469" s="201"/>
      <c r="C1469" s="209"/>
      <c r="D1469" s="210"/>
      <c r="E1469" s="131"/>
      <c r="F1469" s="132"/>
      <c r="G1469" s="131"/>
      <c r="H1469" s="117"/>
      <c r="I1469" s="201"/>
      <c r="J1469" s="201"/>
      <c r="K1469" s="202"/>
      <c r="L1469" s="202"/>
      <c r="M1469" s="202"/>
      <c r="N1469" s="201"/>
      <c r="O1469" s="201"/>
      <c r="P1469" s="202"/>
      <c r="Q1469" s="202"/>
      <c r="R1469" s="207"/>
      <c r="S1469" s="204" t="e">
        <f>_xlfn.LET(
_xlpm.ausLJ,_xlfn.XLOOKUP(MitarbeiterFTE[[#This Row],[Name]]&amp;"|"&amp;MitarbeiterFTE[[#This Row],[Jahr]]&amp;"|"&amp;MitarbeiterFTE[[#This Row],[Monat]],#REF!,#REF!,"not found",0,1),
IF(_xlpm.ausLJ="not found","input missing",_xlpm.ausLJ))</f>
        <v>#REF!</v>
      </c>
      <c r="T1469" s="204" t="e">
        <f>_xlfn.LET(
_xlpm.ausLJ,_xlfn.XLOOKUP(MitarbeiterFTE[[#This Row],[Name]]&amp;"|"&amp;MitarbeiterFTE[[#This Row],[Jahr]]&amp;"|"&amp;MitarbeiterFTE[[#This Row],[Monat]],#REF!,#REF!,"not found",0,1),
IF(_xlpm.ausLJ="not found","input missing",_xlpm.ausLJ))</f>
        <v>#REF!</v>
      </c>
      <c r="U1469" s="205"/>
      <c r="V1469" s="40" t="str" cm="1">
        <f t="array" ref="V14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69" s="15" t="str">
        <f>_xlfn.LET(_xlpm.var,MitarbeiterFTE[[#This Row],[Name]]&amp;"|"&amp;MitarbeiterFTE[[#This Row],[Vorhaben]]&amp;"|"&amp;MitarbeiterFTE[[#This Row],[Monat]]&amp;"|"&amp;MitarbeiterFTE[[#This Row],[Jahr]], IF(_xlpm.var="|||","input missing",_xlpm.var))</f>
        <v>input missing</v>
      </c>
      <c r="AB1469" s="15" t="e">
        <f>_xlfn.LET(
_xlpm.start,DATE(MitarbeiterFTE[[#This Row],[Jahr]],MitarbeiterFTE[[#This Row],[Monat]],1),
_xlpm.end,EOMONTH(_xlpm.start,0),
NETWORKDAYS(_xlpm.start,_xlpm.end))</f>
        <v>#NUM!</v>
      </c>
      <c r="AC1469" s="318" t="e">
        <f>MitarbeiterFTE[[#This Row],[BWD]]-MitarbeiterFTE[[#This Row],[Sum Abwesend]]</f>
        <v>#NUM!</v>
      </c>
      <c r="AD1469" s="318">
        <f>SUMIFS(MitarbeiterFTE[BWD],MitarbeiterFTE[Jahr],MitarbeiterFTE[[#This Row],[Jahr]],MitarbeiterFTE[Name],MitarbeiterFTE[[#This Row],[Name]])</f>
        <v>0</v>
      </c>
      <c r="AE1469" s="318">
        <f>SUMIFS(MitarbeiterFTE[NWD],MitarbeiterFTE[Jahr],MitarbeiterFTE[[#This Row],[Jahr]],MitarbeiterFTE[Name],MitarbeiterFTE[[#This Row],[Name]])</f>
        <v>0</v>
      </c>
      <c r="AF1469" s="15" t="str">
        <f>IF(MitarbeiterFTE[[#This Row],[HS]]="ja",2,IF(MitarbeiterFTE[[#This Row],[Tech]]="ja",1,IF(MitarbeiterFTE[[#This Row],[Sonst]]="ja",0,"input missing")))</f>
        <v>input missing</v>
      </c>
      <c r="AG1469" s="130"/>
      <c r="AH1469" s="117"/>
      <c r="AI1469" s="408"/>
      <c r="AJ1469" s="202"/>
      <c r="AK1469" s="412"/>
      <c r="AL1469" s="15" cm="1">
        <f t="array" ref="AL14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69" s="15" t="str">
        <f>IF(Table6[[#This Row],[FT/WE]]=2,"",Table6[[#This Row],[Name]]&amp;Table6[[#This Row],[Tag]])</f>
        <v/>
      </c>
      <c r="AN1469" s="117"/>
      <c r="AP1469" s="14" t="str">
        <f t="shared" si="46"/>
        <v/>
      </c>
      <c r="AQ1469" s="14" t="str">
        <f t="shared" si="47"/>
        <v/>
      </c>
    </row>
    <row r="1470" spans="1:43" ht="14.5">
      <c r="A1470" s="117"/>
      <c r="B1470" s="201"/>
      <c r="C1470" s="209"/>
      <c r="D1470" s="210"/>
      <c r="E1470" s="131"/>
      <c r="F1470" s="132"/>
      <c r="G1470" s="131"/>
      <c r="H1470" s="117"/>
      <c r="I1470" s="201"/>
      <c r="J1470" s="201"/>
      <c r="K1470" s="202"/>
      <c r="L1470" s="202"/>
      <c r="M1470" s="202"/>
      <c r="N1470" s="201"/>
      <c r="O1470" s="201"/>
      <c r="P1470" s="202"/>
      <c r="Q1470" s="202"/>
      <c r="R1470" s="207"/>
      <c r="S1470" s="204" t="e">
        <f>_xlfn.LET(
_xlpm.ausLJ,_xlfn.XLOOKUP(MitarbeiterFTE[[#This Row],[Name]]&amp;"|"&amp;MitarbeiterFTE[[#This Row],[Jahr]]&amp;"|"&amp;MitarbeiterFTE[[#This Row],[Monat]],#REF!,#REF!,"not found",0,1),
IF(_xlpm.ausLJ="not found","input missing",_xlpm.ausLJ))</f>
        <v>#REF!</v>
      </c>
      <c r="T1470" s="204" t="e">
        <f>_xlfn.LET(
_xlpm.ausLJ,_xlfn.XLOOKUP(MitarbeiterFTE[[#This Row],[Name]]&amp;"|"&amp;MitarbeiterFTE[[#This Row],[Jahr]]&amp;"|"&amp;MitarbeiterFTE[[#This Row],[Monat]],#REF!,#REF!,"not found",0,1),
IF(_xlpm.ausLJ="not found","input missing",_xlpm.ausLJ))</f>
        <v>#REF!</v>
      </c>
      <c r="U1470" s="205"/>
      <c r="V1470" s="40" t="str" cm="1">
        <f t="array" ref="V14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0" s="15" t="str">
        <f>_xlfn.LET(_xlpm.var,MitarbeiterFTE[[#This Row],[Name]]&amp;"|"&amp;MitarbeiterFTE[[#This Row],[Vorhaben]]&amp;"|"&amp;MitarbeiterFTE[[#This Row],[Monat]]&amp;"|"&amp;MitarbeiterFTE[[#This Row],[Jahr]], IF(_xlpm.var="|||","input missing",_xlpm.var))</f>
        <v>input missing</v>
      </c>
      <c r="AB1470" s="15" t="e">
        <f>_xlfn.LET(
_xlpm.start,DATE(MitarbeiterFTE[[#This Row],[Jahr]],MitarbeiterFTE[[#This Row],[Monat]],1),
_xlpm.end,EOMONTH(_xlpm.start,0),
NETWORKDAYS(_xlpm.start,_xlpm.end))</f>
        <v>#NUM!</v>
      </c>
      <c r="AC1470" s="318" t="e">
        <f>MitarbeiterFTE[[#This Row],[BWD]]-MitarbeiterFTE[[#This Row],[Sum Abwesend]]</f>
        <v>#NUM!</v>
      </c>
      <c r="AD1470" s="318">
        <f>SUMIFS(MitarbeiterFTE[BWD],MitarbeiterFTE[Jahr],MitarbeiterFTE[[#This Row],[Jahr]],MitarbeiterFTE[Name],MitarbeiterFTE[[#This Row],[Name]])</f>
        <v>0</v>
      </c>
      <c r="AE1470" s="318">
        <f>SUMIFS(MitarbeiterFTE[NWD],MitarbeiterFTE[Jahr],MitarbeiterFTE[[#This Row],[Jahr]],MitarbeiterFTE[Name],MitarbeiterFTE[[#This Row],[Name]])</f>
        <v>0</v>
      </c>
      <c r="AF1470" s="15" t="str">
        <f>IF(MitarbeiterFTE[[#This Row],[HS]]="ja",2,IF(MitarbeiterFTE[[#This Row],[Tech]]="ja",1,IF(MitarbeiterFTE[[#This Row],[Sonst]]="ja",0,"input missing")))</f>
        <v>input missing</v>
      </c>
      <c r="AG1470" s="130"/>
      <c r="AH1470" s="117"/>
      <c r="AI1470" s="408"/>
      <c r="AJ1470" s="202"/>
      <c r="AK1470" s="412"/>
      <c r="AL1470" s="15" cm="1">
        <f t="array" ref="AL14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0" s="15" t="str">
        <f>IF(Table6[[#This Row],[FT/WE]]=2,"",Table6[[#This Row],[Name]]&amp;Table6[[#This Row],[Tag]])</f>
        <v/>
      </c>
      <c r="AN1470" s="117"/>
      <c r="AP1470" s="14" t="str">
        <f t="shared" si="46"/>
        <v/>
      </c>
      <c r="AQ1470" s="14" t="str">
        <f t="shared" si="47"/>
        <v/>
      </c>
    </row>
    <row r="1471" spans="1:43" ht="14.5">
      <c r="A1471" s="117"/>
      <c r="B1471" s="201"/>
      <c r="C1471" s="209"/>
      <c r="D1471" s="210"/>
      <c r="E1471" s="131"/>
      <c r="F1471" s="132"/>
      <c r="G1471" s="131"/>
      <c r="H1471" s="117"/>
      <c r="I1471" s="201"/>
      <c r="J1471" s="201"/>
      <c r="K1471" s="202"/>
      <c r="L1471" s="202"/>
      <c r="M1471" s="202"/>
      <c r="N1471" s="201"/>
      <c r="O1471" s="201"/>
      <c r="P1471" s="202"/>
      <c r="Q1471" s="202"/>
      <c r="R1471" s="207"/>
      <c r="S1471" s="204" t="e">
        <f>_xlfn.LET(
_xlpm.ausLJ,_xlfn.XLOOKUP(MitarbeiterFTE[[#This Row],[Name]]&amp;"|"&amp;MitarbeiterFTE[[#This Row],[Jahr]]&amp;"|"&amp;MitarbeiterFTE[[#This Row],[Monat]],#REF!,#REF!,"not found",0,1),
IF(_xlpm.ausLJ="not found","input missing",_xlpm.ausLJ))</f>
        <v>#REF!</v>
      </c>
      <c r="T1471" s="204" t="e">
        <f>_xlfn.LET(
_xlpm.ausLJ,_xlfn.XLOOKUP(MitarbeiterFTE[[#This Row],[Name]]&amp;"|"&amp;MitarbeiterFTE[[#This Row],[Jahr]]&amp;"|"&amp;MitarbeiterFTE[[#This Row],[Monat]],#REF!,#REF!,"not found",0,1),
IF(_xlpm.ausLJ="not found","input missing",_xlpm.ausLJ))</f>
        <v>#REF!</v>
      </c>
      <c r="U1471" s="205"/>
      <c r="V1471" s="40" t="str" cm="1">
        <f t="array" ref="V14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1" s="15" t="str">
        <f>_xlfn.LET(_xlpm.var,MitarbeiterFTE[[#This Row],[Name]]&amp;"|"&amp;MitarbeiterFTE[[#This Row],[Vorhaben]]&amp;"|"&amp;MitarbeiterFTE[[#This Row],[Monat]]&amp;"|"&amp;MitarbeiterFTE[[#This Row],[Jahr]], IF(_xlpm.var="|||","input missing",_xlpm.var))</f>
        <v>input missing</v>
      </c>
      <c r="AB1471" s="15" t="e">
        <f>_xlfn.LET(
_xlpm.start,DATE(MitarbeiterFTE[[#This Row],[Jahr]],MitarbeiterFTE[[#This Row],[Monat]],1),
_xlpm.end,EOMONTH(_xlpm.start,0),
NETWORKDAYS(_xlpm.start,_xlpm.end))</f>
        <v>#NUM!</v>
      </c>
      <c r="AC1471" s="318" t="e">
        <f>MitarbeiterFTE[[#This Row],[BWD]]-MitarbeiterFTE[[#This Row],[Sum Abwesend]]</f>
        <v>#NUM!</v>
      </c>
      <c r="AD1471" s="318">
        <f>SUMIFS(MitarbeiterFTE[BWD],MitarbeiterFTE[Jahr],MitarbeiterFTE[[#This Row],[Jahr]],MitarbeiterFTE[Name],MitarbeiterFTE[[#This Row],[Name]])</f>
        <v>0</v>
      </c>
      <c r="AE1471" s="318">
        <f>SUMIFS(MitarbeiterFTE[NWD],MitarbeiterFTE[Jahr],MitarbeiterFTE[[#This Row],[Jahr]],MitarbeiterFTE[Name],MitarbeiterFTE[[#This Row],[Name]])</f>
        <v>0</v>
      </c>
      <c r="AF1471" s="15" t="str">
        <f>IF(MitarbeiterFTE[[#This Row],[HS]]="ja",2,IF(MitarbeiterFTE[[#This Row],[Tech]]="ja",1,IF(MitarbeiterFTE[[#This Row],[Sonst]]="ja",0,"input missing")))</f>
        <v>input missing</v>
      </c>
      <c r="AG1471" s="130"/>
      <c r="AH1471" s="117"/>
      <c r="AI1471" s="408"/>
      <c r="AJ1471" s="202"/>
      <c r="AK1471" s="412"/>
      <c r="AL1471" s="15" cm="1">
        <f t="array" ref="AL14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1" s="15" t="str">
        <f>IF(Table6[[#This Row],[FT/WE]]=2,"",Table6[[#This Row],[Name]]&amp;Table6[[#This Row],[Tag]])</f>
        <v/>
      </c>
      <c r="AN1471" s="117"/>
      <c r="AP1471" s="14" t="str">
        <f t="shared" si="46"/>
        <v/>
      </c>
      <c r="AQ1471" s="14" t="str">
        <f t="shared" si="47"/>
        <v/>
      </c>
    </row>
    <row r="1472" spans="1:43" ht="14.5">
      <c r="A1472" s="117"/>
      <c r="B1472" s="201"/>
      <c r="C1472" s="209"/>
      <c r="D1472" s="210"/>
      <c r="E1472" s="131"/>
      <c r="F1472" s="132"/>
      <c r="G1472" s="131"/>
      <c r="H1472" s="117"/>
      <c r="I1472" s="201"/>
      <c r="J1472" s="201"/>
      <c r="K1472" s="202"/>
      <c r="L1472" s="202"/>
      <c r="M1472" s="202"/>
      <c r="N1472" s="201"/>
      <c r="O1472" s="201"/>
      <c r="P1472" s="202"/>
      <c r="Q1472" s="202"/>
      <c r="R1472" s="207"/>
      <c r="S1472" s="204" t="e">
        <f>_xlfn.LET(
_xlpm.ausLJ,_xlfn.XLOOKUP(MitarbeiterFTE[[#This Row],[Name]]&amp;"|"&amp;MitarbeiterFTE[[#This Row],[Jahr]]&amp;"|"&amp;MitarbeiterFTE[[#This Row],[Monat]],#REF!,#REF!,"not found",0,1),
IF(_xlpm.ausLJ="not found","input missing",_xlpm.ausLJ))</f>
        <v>#REF!</v>
      </c>
      <c r="T1472" s="204" t="e">
        <f>_xlfn.LET(
_xlpm.ausLJ,_xlfn.XLOOKUP(MitarbeiterFTE[[#This Row],[Name]]&amp;"|"&amp;MitarbeiterFTE[[#This Row],[Jahr]]&amp;"|"&amp;MitarbeiterFTE[[#This Row],[Monat]],#REF!,#REF!,"not found",0,1),
IF(_xlpm.ausLJ="not found","input missing",_xlpm.ausLJ))</f>
        <v>#REF!</v>
      </c>
      <c r="U1472" s="205"/>
      <c r="V1472" s="40" t="str" cm="1">
        <f t="array" ref="V14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2" s="15" t="str">
        <f>_xlfn.LET(_xlpm.var,MitarbeiterFTE[[#This Row],[Name]]&amp;"|"&amp;MitarbeiterFTE[[#This Row],[Vorhaben]]&amp;"|"&amp;MitarbeiterFTE[[#This Row],[Monat]]&amp;"|"&amp;MitarbeiterFTE[[#This Row],[Jahr]], IF(_xlpm.var="|||","input missing",_xlpm.var))</f>
        <v>input missing</v>
      </c>
      <c r="AB1472" s="15" t="e">
        <f>_xlfn.LET(
_xlpm.start,DATE(MitarbeiterFTE[[#This Row],[Jahr]],MitarbeiterFTE[[#This Row],[Monat]],1),
_xlpm.end,EOMONTH(_xlpm.start,0),
NETWORKDAYS(_xlpm.start,_xlpm.end))</f>
        <v>#NUM!</v>
      </c>
      <c r="AC1472" s="318" t="e">
        <f>MitarbeiterFTE[[#This Row],[BWD]]-MitarbeiterFTE[[#This Row],[Sum Abwesend]]</f>
        <v>#NUM!</v>
      </c>
      <c r="AD1472" s="318">
        <f>SUMIFS(MitarbeiterFTE[BWD],MitarbeiterFTE[Jahr],MitarbeiterFTE[[#This Row],[Jahr]],MitarbeiterFTE[Name],MitarbeiterFTE[[#This Row],[Name]])</f>
        <v>0</v>
      </c>
      <c r="AE1472" s="318">
        <f>SUMIFS(MitarbeiterFTE[NWD],MitarbeiterFTE[Jahr],MitarbeiterFTE[[#This Row],[Jahr]],MitarbeiterFTE[Name],MitarbeiterFTE[[#This Row],[Name]])</f>
        <v>0</v>
      </c>
      <c r="AF1472" s="15" t="str">
        <f>IF(MitarbeiterFTE[[#This Row],[HS]]="ja",2,IF(MitarbeiterFTE[[#This Row],[Tech]]="ja",1,IF(MitarbeiterFTE[[#This Row],[Sonst]]="ja",0,"input missing")))</f>
        <v>input missing</v>
      </c>
      <c r="AG1472" s="130"/>
      <c r="AH1472" s="117"/>
      <c r="AI1472" s="408"/>
      <c r="AJ1472" s="202"/>
      <c r="AK1472" s="412"/>
      <c r="AL1472" s="15" cm="1">
        <f t="array" ref="AL14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2" s="15" t="str">
        <f>IF(Table6[[#This Row],[FT/WE]]=2,"",Table6[[#This Row],[Name]]&amp;Table6[[#This Row],[Tag]])</f>
        <v/>
      </c>
      <c r="AN1472" s="117"/>
      <c r="AP1472" s="14" t="str">
        <f t="shared" si="46"/>
        <v/>
      </c>
      <c r="AQ1472" s="14" t="str">
        <f t="shared" si="47"/>
        <v/>
      </c>
    </row>
    <row r="1473" spans="1:43" ht="14.5">
      <c r="A1473" s="117"/>
      <c r="B1473" s="201"/>
      <c r="C1473" s="209"/>
      <c r="D1473" s="210"/>
      <c r="E1473" s="131"/>
      <c r="F1473" s="132"/>
      <c r="G1473" s="131"/>
      <c r="H1473" s="117"/>
      <c r="I1473" s="201"/>
      <c r="J1473" s="201"/>
      <c r="K1473" s="202"/>
      <c r="L1473" s="202"/>
      <c r="M1473" s="202"/>
      <c r="N1473" s="201"/>
      <c r="O1473" s="201"/>
      <c r="P1473" s="202"/>
      <c r="Q1473" s="202"/>
      <c r="R1473" s="207"/>
      <c r="S1473" s="204" t="e">
        <f>_xlfn.LET(
_xlpm.ausLJ,_xlfn.XLOOKUP(MitarbeiterFTE[[#This Row],[Name]]&amp;"|"&amp;MitarbeiterFTE[[#This Row],[Jahr]]&amp;"|"&amp;MitarbeiterFTE[[#This Row],[Monat]],#REF!,#REF!,"not found",0,1),
IF(_xlpm.ausLJ="not found","input missing",_xlpm.ausLJ))</f>
        <v>#REF!</v>
      </c>
      <c r="T1473" s="204" t="e">
        <f>_xlfn.LET(
_xlpm.ausLJ,_xlfn.XLOOKUP(MitarbeiterFTE[[#This Row],[Name]]&amp;"|"&amp;MitarbeiterFTE[[#This Row],[Jahr]]&amp;"|"&amp;MitarbeiterFTE[[#This Row],[Monat]],#REF!,#REF!,"not found",0,1),
IF(_xlpm.ausLJ="not found","input missing",_xlpm.ausLJ))</f>
        <v>#REF!</v>
      </c>
      <c r="U1473" s="205"/>
      <c r="V1473" s="40" t="str" cm="1">
        <f t="array" ref="V14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3" s="15" t="str">
        <f>_xlfn.LET(_xlpm.var,MitarbeiterFTE[[#This Row],[Name]]&amp;"|"&amp;MitarbeiterFTE[[#This Row],[Vorhaben]]&amp;"|"&amp;MitarbeiterFTE[[#This Row],[Monat]]&amp;"|"&amp;MitarbeiterFTE[[#This Row],[Jahr]], IF(_xlpm.var="|||","input missing",_xlpm.var))</f>
        <v>input missing</v>
      </c>
      <c r="AB1473" s="15" t="e">
        <f>_xlfn.LET(
_xlpm.start,DATE(MitarbeiterFTE[[#This Row],[Jahr]],MitarbeiterFTE[[#This Row],[Monat]],1),
_xlpm.end,EOMONTH(_xlpm.start,0),
NETWORKDAYS(_xlpm.start,_xlpm.end))</f>
        <v>#NUM!</v>
      </c>
      <c r="AC1473" s="318" t="e">
        <f>MitarbeiterFTE[[#This Row],[BWD]]-MitarbeiterFTE[[#This Row],[Sum Abwesend]]</f>
        <v>#NUM!</v>
      </c>
      <c r="AD1473" s="318">
        <f>SUMIFS(MitarbeiterFTE[BWD],MitarbeiterFTE[Jahr],MitarbeiterFTE[[#This Row],[Jahr]],MitarbeiterFTE[Name],MitarbeiterFTE[[#This Row],[Name]])</f>
        <v>0</v>
      </c>
      <c r="AE1473" s="318">
        <f>SUMIFS(MitarbeiterFTE[NWD],MitarbeiterFTE[Jahr],MitarbeiterFTE[[#This Row],[Jahr]],MitarbeiterFTE[Name],MitarbeiterFTE[[#This Row],[Name]])</f>
        <v>0</v>
      </c>
      <c r="AF1473" s="15" t="str">
        <f>IF(MitarbeiterFTE[[#This Row],[HS]]="ja",2,IF(MitarbeiterFTE[[#This Row],[Tech]]="ja",1,IF(MitarbeiterFTE[[#This Row],[Sonst]]="ja",0,"input missing")))</f>
        <v>input missing</v>
      </c>
      <c r="AG1473" s="130"/>
      <c r="AH1473" s="117"/>
      <c r="AI1473" s="408"/>
      <c r="AJ1473" s="202"/>
      <c r="AK1473" s="412"/>
      <c r="AL1473" s="15" cm="1">
        <f t="array" ref="AL14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3" s="15" t="str">
        <f>IF(Table6[[#This Row],[FT/WE]]=2,"",Table6[[#This Row],[Name]]&amp;Table6[[#This Row],[Tag]])</f>
        <v/>
      </c>
      <c r="AN1473" s="117"/>
      <c r="AP1473" s="14" t="str">
        <f t="shared" si="46"/>
        <v/>
      </c>
      <c r="AQ1473" s="14" t="str">
        <f t="shared" si="47"/>
        <v/>
      </c>
    </row>
    <row r="1474" spans="1:43" ht="14.5">
      <c r="A1474" s="117"/>
      <c r="B1474" s="201"/>
      <c r="C1474" s="209"/>
      <c r="D1474" s="210"/>
      <c r="E1474" s="131"/>
      <c r="F1474" s="132"/>
      <c r="G1474" s="131"/>
      <c r="H1474" s="117"/>
      <c r="I1474" s="201"/>
      <c r="J1474" s="201"/>
      <c r="K1474" s="202"/>
      <c r="L1474" s="202"/>
      <c r="M1474" s="202"/>
      <c r="N1474" s="201"/>
      <c r="O1474" s="201"/>
      <c r="P1474" s="202"/>
      <c r="Q1474" s="202"/>
      <c r="R1474" s="207"/>
      <c r="S1474" s="204" t="e">
        <f>_xlfn.LET(
_xlpm.ausLJ,_xlfn.XLOOKUP(MitarbeiterFTE[[#This Row],[Name]]&amp;"|"&amp;MitarbeiterFTE[[#This Row],[Jahr]]&amp;"|"&amp;MitarbeiterFTE[[#This Row],[Monat]],#REF!,#REF!,"not found",0,1),
IF(_xlpm.ausLJ="not found","input missing",_xlpm.ausLJ))</f>
        <v>#REF!</v>
      </c>
      <c r="T1474" s="204" t="e">
        <f>_xlfn.LET(
_xlpm.ausLJ,_xlfn.XLOOKUP(MitarbeiterFTE[[#This Row],[Name]]&amp;"|"&amp;MitarbeiterFTE[[#This Row],[Jahr]]&amp;"|"&amp;MitarbeiterFTE[[#This Row],[Monat]],#REF!,#REF!,"not found",0,1),
IF(_xlpm.ausLJ="not found","input missing",_xlpm.ausLJ))</f>
        <v>#REF!</v>
      </c>
      <c r="U1474" s="205"/>
      <c r="V1474" s="40" t="str" cm="1">
        <f t="array" ref="V14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4" s="15" t="str">
        <f>_xlfn.LET(_xlpm.var,MitarbeiterFTE[[#This Row],[Name]]&amp;"|"&amp;MitarbeiterFTE[[#This Row],[Vorhaben]]&amp;"|"&amp;MitarbeiterFTE[[#This Row],[Monat]]&amp;"|"&amp;MitarbeiterFTE[[#This Row],[Jahr]], IF(_xlpm.var="|||","input missing",_xlpm.var))</f>
        <v>input missing</v>
      </c>
      <c r="AB1474" s="15" t="e">
        <f>_xlfn.LET(
_xlpm.start,DATE(MitarbeiterFTE[[#This Row],[Jahr]],MitarbeiterFTE[[#This Row],[Monat]],1),
_xlpm.end,EOMONTH(_xlpm.start,0),
NETWORKDAYS(_xlpm.start,_xlpm.end))</f>
        <v>#NUM!</v>
      </c>
      <c r="AC1474" s="318" t="e">
        <f>MitarbeiterFTE[[#This Row],[BWD]]-MitarbeiterFTE[[#This Row],[Sum Abwesend]]</f>
        <v>#NUM!</v>
      </c>
      <c r="AD1474" s="318">
        <f>SUMIFS(MitarbeiterFTE[BWD],MitarbeiterFTE[Jahr],MitarbeiterFTE[[#This Row],[Jahr]],MitarbeiterFTE[Name],MitarbeiterFTE[[#This Row],[Name]])</f>
        <v>0</v>
      </c>
      <c r="AE1474" s="318">
        <f>SUMIFS(MitarbeiterFTE[NWD],MitarbeiterFTE[Jahr],MitarbeiterFTE[[#This Row],[Jahr]],MitarbeiterFTE[Name],MitarbeiterFTE[[#This Row],[Name]])</f>
        <v>0</v>
      </c>
      <c r="AF1474" s="15" t="str">
        <f>IF(MitarbeiterFTE[[#This Row],[HS]]="ja",2,IF(MitarbeiterFTE[[#This Row],[Tech]]="ja",1,IF(MitarbeiterFTE[[#This Row],[Sonst]]="ja",0,"input missing")))</f>
        <v>input missing</v>
      </c>
      <c r="AG1474" s="130"/>
      <c r="AH1474" s="117"/>
      <c r="AI1474" s="408"/>
      <c r="AJ1474" s="202"/>
      <c r="AK1474" s="412"/>
      <c r="AL1474" s="15" cm="1">
        <f t="array" ref="AL14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4" s="15" t="str">
        <f>IF(Table6[[#This Row],[FT/WE]]=2,"",Table6[[#This Row],[Name]]&amp;Table6[[#This Row],[Tag]])</f>
        <v/>
      </c>
      <c r="AN1474" s="117"/>
      <c r="AP1474" s="14" t="str">
        <f t="shared" si="46"/>
        <v/>
      </c>
      <c r="AQ1474" s="14" t="str">
        <f t="shared" si="47"/>
        <v/>
      </c>
    </row>
    <row r="1475" spans="1:43" ht="14.5">
      <c r="A1475" s="117"/>
      <c r="B1475" s="201"/>
      <c r="C1475" s="209"/>
      <c r="D1475" s="210"/>
      <c r="E1475" s="131"/>
      <c r="F1475" s="132"/>
      <c r="G1475" s="131"/>
      <c r="H1475" s="117"/>
      <c r="I1475" s="201"/>
      <c r="J1475" s="201"/>
      <c r="K1475" s="202"/>
      <c r="L1475" s="202"/>
      <c r="M1475" s="202"/>
      <c r="N1475" s="201"/>
      <c r="O1475" s="201"/>
      <c r="P1475" s="202"/>
      <c r="Q1475" s="202"/>
      <c r="R1475" s="207"/>
      <c r="S1475" s="204" t="e">
        <f>_xlfn.LET(
_xlpm.ausLJ,_xlfn.XLOOKUP(MitarbeiterFTE[[#This Row],[Name]]&amp;"|"&amp;MitarbeiterFTE[[#This Row],[Jahr]]&amp;"|"&amp;MitarbeiterFTE[[#This Row],[Monat]],#REF!,#REF!,"not found",0,1),
IF(_xlpm.ausLJ="not found","input missing",_xlpm.ausLJ))</f>
        <v>#REF!</v>
      </c>
      <c r="T1475" s="204" t="e">
        <f>_xlfn.LET(
_xlpm.ausLJ,_xlfn.XLOOKUP(MitarbeiterFTE[[#This Row],[Name]]&amp;"|"&amp;MitarbeiterFTE[[#This Row],[Jahr]]&amp;"|"&amp;MitarbeiterFTE[[#This Row],[Monat]],#REF!,#REF!,"not found",0,1),
IF(_xlpm.ausLJ="not found","input missing",_xlpm.ausLJ))</f>
        <v>#REF!</v>
      </c>
      <c r="U1475" s="205"/>
      <c r="V1475" s="40" t="str" cm="1">
        <f t="array" ref="V14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5" s="15" t="str">
        <f>_xlfn.LET(_xlpm.var,MitarbeiterFTE[[#This Row],[Name]]&amp;"|"&amp;MitarbeiterFTE[[#This Row],[Vorhaben]]&amp;"|"&amp;MitarbeiterFTE[[#This Row],[Monat]]&amp;"|"&amp;MitarbeiterFTE[[#This Row],[Jahr]], IF(_xlpm.var="|||","input missing",_xlpm.var))</f>
        <v>input missing</v>
      </c>
      <c r="AB1475" s="15" t="e">
        <f>_xlfn.LET(
_xlpm.start,DATE(MitarbeiterFTE[[#This Row],[Jahr]],MitarbeiterFTE[[#This Row],[Monat]],1),
_xlpm.end,EOMONTH(_xlpm.start,0),
NETWORKDAYS(_xlpm.start,_xlpm.end))</f>
        <v>#NUM!</v>
      </c>
      <c r="AC1475" s="318" t="e">
        <f>MitarbeiterFTE[[#This Row],[BWD]]-MitarbeiterFTE[[#This Row],[Sum Abwesend]]</f>
        <v>#NUM!</v>
      </c>
      <c r="AD1475" s="318">
        <f>SUMIFS(MitarbeiterFTE[BWD],MitarbeiterFTE[Jahr],MitarbeiterFTE[[#This Row],[Jahr]],MitarbeiterFTE[Name],MitarbeiterFTE[[#This Row],[Name]])</f>
        <v>0</v>
      </c>
      <c r="AE1475" s="318">
        <f>SUMIFS(MitarbeiterFTE[NWD],MitarbeiterFTE[Jahr],MitarbeiterFTE[[#This Row],[Jahr]],MitarbeiterFTE[Name],MitarbeiterFTE[[#This Row],[Name]])</f>
        <v>0</v>
      </c>
      <c r="AF1475" s="15" t="str">
        <f>IF(MitarbeiterFTE[[#This Row],[HS]]="ja",2,IF(MitarbeiterFTE[[#This Row],[Tech]]="ja",1,IF(MitarbeiterFTE[[#This Row],[Sonst]]="ja",0,"input missing")))</f>
        <v>input missing</v>
      </c>
      <c r="AG1475" s="130"/>
      <c r="AH1475" s="117"/>
      <c r="AI1475" s="408"/>
      <c r="AJ1475" s="202"/>
      <c r="AK1475" s="412"/>
      <c r="AL1475" s="15" cm="1">
        <f t="array" ref="AL14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5" s="15" t="str">
        <f>IF(Table6[[#This Row],[FT/WE]]=2,"",Table6[[#This Row],[Name]]&amp;Table6[[#This Row],[Tag]])</f>
        <v/>
      </c>
      <c r="AN1475" s="117"/>
      <c r="AP1475" s="14" t="str">
        <f t="shared" si="46"/>
        <v/>
      </c>
      <c r="AQ1475" s="14" t="str">
        <f t="shared" si="47"/>
        <v/>
      </c>
    </row>
    <row r="1476" spans="1:43" ht="14.5">
      <c r="A1476" s="117"/>
      <c r="B1476" s="201"/>
      <c r="C1476" s="209"/>
      <c r="D1476" s="210"/>
      <c r="E1476" s="131"/>
      <c r="F1476" s="132"/>
      <c r="G1476" s="131"/>
      <c r="H1476" s="117"/>
      <c r="I1476" s="201"/>
      <c r="J1476" s="201"/>
      <c r="K1476" s="202"/>
      <c r="L1476" s="202"/>
      <c r="M1476" s="202"/>
      <c r="N1476" s="201"/>
      <c r="O1476" s="201"/>
      <c r="P1476" s="202"/>
      <c r="Q1476" s="202"/>
      <c r="R1476" s="207"/>
      <c r="S1476" s="204" t="e">
        <f>_xlfn.LET(
_xlpm.ausLJ,_xlfn.XLOOKUP(MitarbeiterFTE[[#This Row],[Name]]&amp;"|"&amp;MitarbeiterFTE[[#This Row],[Jahr]]&amp;"|"&amp;MitarbeiterFTE[[#This Row],[Monat]],#REF!,#REF!,"not found",0,1),
IF(_xlpm.ausLJ="not found","input missing",_xlpm.ausLJ))</f>
        <v>#REF!</v>
      </c>
      <c r="T1476" s="204" t="e">
        <f>_xlfn.LET(
_xlpm.ausLJ,_xlfn.XLOOKUP(MitarbeiterFTE[[#This Row],[Name]]&amp;"|"&amp;MitarbeiterFTE[[#This Row],[Jahr]]&amp;"|"&amp;MitarbeiterFTE[[#This Row],[Monat]],#REF!,#REF!,"not found",0,1),
IF(_xlpm.ausLJ="not found","input missing",_xlpm.ausLJ))</f>
        <v>#REF!</v>
      </c>
      <c r="U1476" s="205"/>
      <c r="V1476" s="40" t="str" cm="1">
        <f t="array" ref="V14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6" s="15" t="str">
        <f>_xlfn.LET(_xlpm.var,MitarbeiterFTE[[#This Row],[Name]]&amp;"|"&amp;MitarbeiterFTE[[#This Row],[Vorhaben]]&amp;"|"&amp;MitarbeiterFTE[[#This Row],[Monat]]&amp;"|"&amp;MitarbeiterFTE[[#This Row],[Jahr]], IF(_xlpm.var="|||","input missing",_xlpm.var))</f>
        <v>input missing</v>
      </c>
      <c r="AB1476" s="15" t="e">
        <f>_xlfn.LET(
_xlpm.start,DATE(MitarbeiterFTE[[#This Row],[Jahr]],MitarbeiterFTE[[#This Row],[Monat]],1),
_xlpm.end,EOMONTH(_xlpm.start,0),
NETWORKDAYS(_xlpm.start,_xlpm.end))</f>
        <v>#NUM!</v>
      </c>
      <c r="AC1476" s="318" t="e">
        <f>MitarbeiterFTE[[#This Row],[BWD]]-MitarbeiterFTE[[#This Row],[Sum Abwesend]]</f>
        <v>#NUM!</v>
      </c>
      <c r="AD1476" s="318">
        <f>SUMIFS(MitarbeiterFTE[BWD],MitarbeiterFTE[Jahr],MitarbeiterFTE[[#This Row],[Jahr]],MitarbeiterFTE[Name],MitarbeiterFTE[[#This Row],[Name]])</f>
        <v>0</v>
      </c>
      <c r="AE1476" s="318">
        <f>SUMIFS(MitarbeiterFTE[NWD],MitarbeiterFTE[Jahr],MitarbeiterFTE[[#This Row],[Jahr]],MitarbeiterFTE[Name],MitarbeiterFTE[[#This Row],[Name]])</f>
        <v>0</v>
      </c>
      <c r="AF1476" s="15" t="str">
        <f>IF(MitarbeiterFTE[[#This Row],[HS]]="ja",2,IF(MitarbeiterFTE[[#This Row],[Tech]]="ja",1,IF(MitarbeiterFTE[[#This Row],[Sonst]]="ja",0,"input missing")))</f>
        <v>input missing</v>
      </c>
      <c r="AG1476" s="130"/>
      <c r="AH1476" s="117"/>
      <c r="AI1476" s="408"/>
      <c r="AJ1476" s="202"/>
      <c r="AK1476" s="412"/>
      <c r="AL1476" s="15" cm="1">
        <f t="array" ref="AL14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6" s="15" t="str">
        <f>IF(Table6[[#This Row],[FT/WE]]=2,"",Table6[[#This Row],[Name]]&amp;Table6[[#This Row],[Tag]])</f>
        <v/>
      </c>
      <c r="AN1476" s="117"/>
      <c r="AP1476" s="14" t="str">
        <f t="shared" si="46"/>
        <v/>
      </c>
      <c r="AQ1476" s="14" t="str">
        <f t="shared" si="47"/>
        <v/>
      </c>
    </row>
    <row r="1477" spans="1:43" ht="14.5">
      <c r="A1477" s="117"/>
      <c r="B1477" s="201"/>
      <c r="C1477" s="209"/>
      <c r="D1477" s="210"/>
      <c r="E1477" s="131"/>
      <c r="F1477" s="132"/>
      <c r="G1477" s="131"/>
      <c r="H1477" s="117"/>
      <c r="I1477" s="201"/>
      <c r="J1477" s="201"/>
      <c r="K1477" s="202"/>
      <c r="L1477" s="202"/>
      <c r="M1477" s="202"/>
      <c r="N1477" s="201"/>
      <c r="O1477" s="201"/>
      <c r="P1477" s="202"/>
      <c r="Q1477" s="202"/>
      <c r="R1477" s="207"/>
      <c r="S1477" s="204" t="e">
        <f>_xlfn.LET(
_xlpm.ausLJ,_xlfn.XLOOKUP(MitarbeiterFTE[[#This Row],[Name]]&amp;"|"&amp;MitarbeiterFTE[[#This Row],[Jahr]]&amp;"|"&amp;MitarbeiterFTE[[#This Row],[Monat]],#REF!,#REF!,"not found",0,1),
IF(_xlpm.ausLJ="not found","input missing",_xlpm.ausLJ))</f>
        <v>#REF!</v>
      </c>
      <c r="T1477" s="204" t="e">
        <f>_xlfn.LET(
_xlpm.ausLJ,_xlfn.XLOOKUP(MitarbeiterFTE[[#This Row],[Name]]&amp;"|"&amp;MitarbeiterFTE[[#This Row],[Jahr]]&amp;"|"&amp;MitarbeiterFTE[[#This Row],[Monat]],#REF!,#REF!,"not found",0,1),
IF(_xlpm.ausLJ="not found","input missing",_xlpm.ausLJ))</f>
        <v>#REF!</v>
      </c>
      <c r="U1477" s="205"/>
      <c r="V1477" s="40" t="str" cm="1">
        <f t="array" ref="V14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7" s="15" t="str">
        <f>_xlfn.LET(_xlpm.var,MitarbeiterFTE[[#This Row],[Name]]&amp;"|"&amp;MitarbeiterFTE[[#This Row],[Vorhaben]]&amp;"|"&amp;MitarbeiterFTE[[#This Row],[Monat]]&amp;"|"&amp;MitarbeiterFTE[[#This Row],[Jahr]], IF(_xlpm.var="|||","input missing",_xlpm.var))</f>
        <v>input missing</v>
      </c>
      <c r="AB1477" s="15" t="e">
        <f>_xlfn.LET(
_xlpm.start,DATE(MitarbeiterFTE[[#This Row],[Jahr]],MitarbeiterFTE[[#This Row],[Monat]],1),
_xlpm.end,EOMONTH(_xlpm.start,0),
NETWORKDAYS(_xlpm.start,_xlpm.end))</f>
        <v>#NUM!</v>
      </c>
      <c r="AC1477" s="318" t="e">
        <f>MitarbeiterFTE[[#This Row],[BWD]]-MitarbeiterFTE[[#This Row],[Sum Abwesend]]</f>
        <v>#NUM!</v>
      </c>
      <c r="AD1477" s="318">
        <f>SUMIFS(MitarbeiterFTE[BWD],MitarbeiterFTE[Jahr],MitarbeiterFTE[[#This Row],[Jahr]],MitarbeiterFTE[Name],MitarbeiterFTE[[#This Row],[Name]])</f>
        <v>0</v>
      </c>
      <c r="AE1477" s="318">
        <f>SUMIFS(MitarbeiterFTE[NWD],MitarbeiterFTE[Jahr],MitarbeiterFTE[[#This Row],[Jahr]],MitarbeiterFTE[Name],MitarbeiterFTE[[#This Row],[Name]])</f>
        <v>0</v>
      </c>
      <c r="AF1477" s="15" t="str">
        <f>IF(MitarbeiterFTE[[#This Row],[HS]]="ja",2,IF(MitarbeiterFTE[[#This Row],[Tech]]="ja",1,IF(MitarbeiterFTE[[#This Row],[Sonst]]="ja",0,"input missing")))</f>
        <v>input missing</v>
      </c>
      <c r="AG1477" s="130"/>
      <c r="AH1477" s="117"/>
      <c r="AI1477" s="408"/>
      <c r="AJ1477" s="202"/>
      <c r="AK1477" s="412"/>
      <c r="AL1477" s="15" cm="1">
        <f t="array" ref="AL14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7" s="15" t="str">
        <f>IF(Table6[[#This Row],[FT/WE]]=2,"",Table6[[#This Row],[Name]]&amp;Table6[[#This Row],[Tag]])</f>
        <v/>
      </c>
      <c r="AN1477" s="117"/>
      <c r="AP1477" s="14" t="str">
        <f t="shared" si="46"/>
        <v/>
      </c>
      <c r="AQ1477" s="14" t="str">
        <f t="shared" si="47"/>
        <v/>
      </c>
    </row>
    <row r="1478" spans="1:43" ht="14.5">
      <c r="A1478" s="117"/>
      <c r="B1478" s="201"/>
      <c r="C1478" s="209"/>
      <c r="D1478" s="210"/>
      <c r="E1478" s="131"/>
      <c r="F1478" s="132"/>
      <c r="G1478" s="131"/>
      <c r="H1478" s="117"/>
      <c r="I1478" s="201"/>
      <c r="J1478" s="201"/>
      <c r="K1478" s="202"/>
      <c r="L1478" s="202"/>
      <c r="M1478" s="202"/>
      <c r="N1478" s="201"/>
      <c r="O1478" s="201"/>
      <c r="P1478" s="202"/>
      <c r="Q1478" s="202"/>
      <c r="R1478" s="207"/>
      <c r="S1478" s="204" t="e">
        <f>_xlfn.LET(
_xlpm.ausLJ,_xlfn.XLOOKUP(MitarbeiterFTE[[#This Row],[Name]]&amp;"|"&amp;MitarbeiterFTE[[#This Row],[Jahr]]&amp;"|"&amp;MitarbeiterFTE[[#This Row],[Monat]],#REF!,#REF!,"not found",0,1),
IF(_xlpm.ausLJ="not found","input missing",_xlpm.ausLJ))</f>
        <v>#REF!</v>
      </c>
      <c r="T1478" s="204" t="e">
        <f>_xlfn.LET(
_xlpm.ausLJ,_xlfn.XLOOKUP(MitarbeiterFTE[[#This Row],[Name]]&amp;"|"&amp;MitarbeiterFTE[[#This Row],[Jahr]]&amp;"|"&amp;MitarbeiterFTE[[#This Row],[Monat]],#REF!,#REF!,"not found",0,1),
IF(_xlpm.ausLJ="not found","input missing",_xlpm.ausLJ))</f>
        <v>#REF!</v>
      </c>
      <c r="U1478" s="205"/>
      <c r="V1478" s="40" t="str" cm="1">
        <f t="array" ref="V14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8" s="15" t="str">
        <f>_xlfn.LET(_xlpm.var,MitarbeiterFTE[[#This Row],[Name]]&amp;"|"&amp;MitarbeiterFTE[[#This Row],[Vorhaben]]&amp;"|"&amp;MitarbeiterFTE[[#This Row],[Monat]]&amp;"|"&amp;MitarbeiterFTE[[#This Row],[Jahr]], IF(_xlpm.var="|||","input missing",_xlpm.var))</f>
        <v>input missing</v>
      </c>
      <c r="AB1478" s="15" t="e">
        <f>_xlfn.LET(
_xlpm.start,DATE(MitarbeiterFTE[[#This Row],[Jahr]],MitarbeiterFTE[[#This Row],[Monat]],1),
_xlpm.end,EOMONTH(_xlpm.start,0),
NETWORKDAYS(_xlpm.start,_xlpm.end))</f>
        <v>#NUM!</v>
      </c>
      <c r="AC1478" s="318" t="e">
        <f>MitarbeiterFTE[[#This Row],[BWD]]-MitarbeiterFTE[[#This Row],[Sum Abwesend]]</f>
        <v>#NUM!</v>
      </c>
      <c r="AD1478" s="318">
        <f>SUMIFS(MitarbeiterFTE[BWD],MitarbeiterFTE[Jahr],MitarbeiterFTE[[#This Row],[Jahr]],MitarbeiterFTE[Name],MitarbeiterFTE[[#This Row],[Name]])</f>
        <v>0</v>
      </c>
      <c r="AE1478" s="318">
        <f>SUMIFS(MitarbeiterFTE[NWD],MitarbeiterFTE[Jahr],MitarbeiterFTE[[#This Row],[Jahr]],MitarbeiterFTE[Name],MitarbeiterFTE[[#This Row],[Name]])</f>
        <v>0</v>
      </c>
      <c r="AF1478" s="15" t="str">
        <f>IF(MitarbeiterFTE[[#This Row],[HS]]="ja",2,IF(MitarbeiterFTE[[#This Row],[Tech]]="ja",1,IF(MitarbeiterFTE[[#This Row],[Sonst]]="ja",0,"input missing")))</f>
        <v>input missing</v>
      </c>
      <c r="AG1478" s="130"/>
      <c r="AH1478" s="117"/>
      <c r="AI1478" s="408"/>
      <c r="AJ1478" s="202"/>
      <c r="AK1478" s="412"/>
      <c r="AL1478" s="15" cm="1">
        <f t="array" ref="AL14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8" s="15" t="str">
        <f>IF(Table6[[#This Row],[FT/WE]]=2,"",Table6[[#This Row],[Name]]&amp;Table6[[#This Row],[Tag]])</f>
        <v/>
      </c>
      <c r="AN1478" s="117"/>
      <c r="AP1478" s="14" t="str">
        <f t="shared" si="46"/>
        <v/>
      </c>
      <c r="AQ1478" s="14" t="str">
        <f t="shared" si="47"/>
        <v/>
      </c>
    </row>
    <row r="1479" spans="1:43" ht="14.5">
      <c r="A1479" s="117"/>
      <c r="B1479" s="201"/>
      <c r="C1479" s="209"/>
      <c r="D1479" s="210"/>
      <c r="E1479" s="131"/>
      <c r="F1479" s="132"/>
      <c r="G1479" s="131"/>
      <c r="H1479" s="117"/>
      <c r="I1479" s="201"/>
      <c r="J1479" s="201"/>
      <c r="K1479" s="202"/>
      <c r="L1479" s="202"/>
      <c r="M1479" s="202"/>
      <c r="N1479" s="201"/>
      <c r="O1479" s="201"/>
      <c r="P1479" s="202"/>
      <c r="Q1479" s="202"/>
      <c r="R1479" s="207"/>
      <c r="S1479" s="204" t="e">
        <f>_xlfn.LET(
_xlpm.ausLJ,_xlfn.XLOOKUP(MitarbeiterFTE[[#This Row],[Name]]&amp;"|"&amp;MitarbeiterFTE[[#This Row],[Jahr]]&amp;"|"&amp;MitarbeiterFTE[[#This Row],[Monat]],#REF!,#REF!,"not found",0,1),
IF(_xlpm.ausLJ="not found","input missing",_xlpm.ausLJ))</f>
        <v>#REF!</v>
      </c>
      <c r="T1479" s="204" t="e">
        <f>_xlfn.LET(
_xlpm.ausLJ,_xlfn.XLOOKUP(MitarbeiterFTE[[#This Row],[Name]]&amp;"|"&amp;MitarbeiterFTE[[#This Row],[Jahr]]&amp;"|"&amp;MitarbeiterFTE[[#This Row],[Monat]],#REF!,#REF!,"not found",0,1),
IF(_xlpm.ausLJ="not found","input missing",_xlpm.ausLJ))</f>
        <v>#REF!</v>
      </c>
      <c r="U1479" s="205"/>
      <c r="V1479" s="40" t="str" cm="1">
        <f t="array" ref="V14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79" s="15" t="str">
        <f>_xlfn.LET(_xlpm.var,MitarbeiterFTE[[#This Row],[Name]]&amp;"|"&amp;MitarbeiterFTE[[#This Row],[Vorhaben]]&amp;"|"&amp;MitarbeiterFTE[[#This Row],[Monat]]&amp;"|"&amp;MitarbeiterFTE[[#This Row],[Jahr]], IF(_xlpm.var="|||","input missing",_xlpm.var))</f>
        <v>input missing</v>
      </c>
      <c r="AB1479" s="15" t="e">
        <f>_xlfn.LET(
_xlpm.start,DATE(MitarbeiterFTE[[#This Row],[Jahr]],MitarbeiterFTE[[#This Row],[Monat]],1),
_xlpm.end,EOMONTH(_xlpm.start,0),
NETWORKDAYS(_xlpm.start,_xlpm.end))</f>
        <v>#NUM!</v>
      </c>
      <c r="AC1479" s="318" t="e">
        <f>MitarbeiterFTE[[#This Row],[BWD]]-MitarbeiterFTE[[#This Row],[Sum Abwesend]]</f>
        <v>#NUM!</v>
      </c>
      <c r="AD1479" s="318">
        <f>SUMIFS(MitarbeiterFTE[BWD],MitarbeiterFTE[Jahr],MitarbeiterFTE[[#This Row],[Jahr]],MitarbeiterFTE[Name],MitarbeiterFTE[[#This Row],[Name]])</f>
        <v>0</v>
      </c>
      <c r="AE1479" s="318">
        <f>SUMIFS(MitarbeiterFTE[NWD],MitarbeiterFTE[Jahr],MitarbeiterFTE[[#This Row],[Jahr]],MitarbeiterFTE[Name],MitarbeiterFTE[[#This Row],[Name]])</f>
        <v>0</v>
      </c>
      <c r="AF1479" s="15" t="str">
        <f>IF(MitarbeiterFTE[[#This Row],[HS]]="ja",2,IF(MitarbeiterFTE[[#This Row],[Tech]]="ja",1,IF(MitarbeiterFTE[[#This Row],[Sonst]]="ja",0,"input missing")))</f>
        <v>input missing</v>
      </c>
      <c r="AG1479" s="130"/>
      <c r="AH1479" s="117"/>
      <c r="AI1479" s="408"/>
      <c r="AJ1479" s="202"/>
      <c r="AK1479" s="412"/>
      <c r="AL1479" s="15" cm="1">
        <f t="array" ref="AL14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79" s="15" t="str">
        <f>IF(Table6[[#This Row],[FT/WE]]=2,"",Table6[[#This Row],[Name]]&amp;Table6[[#This Row],[Tag]])</f>
        <v/>
      </c>
      <c r="AN1479" s="117"/>
      <c r="AP1479" s="14" t="str">
        <f t="shared" si="46"/>
        <v/>
      </c>
      <c r="AQ1479" s="14" t="str">
        <f t="shared" si="47"/>
        <v/>
      </c>
    </row>
    <row r="1480" spans="1:43" ht="14.5">
      <c r="A1480" s="117"/>
      <c r="B1480" s="201"/>
      <c r="C1480" s="209"/>
      <c r="D1480" s="210"/>
      <c r="E1480" s="131"/>
      <c r="F1480" s="132"/>
      <c r="G1480" s="131"/>
      <c r="H1480" s="117"/>
      <c r="I1480" s="201"/>
      <c r="J1480" s="201"/>
      <c r="K1480" s="202"/>
      <c r="L1480" s="202"/>
      <c r="M1480" s="202"/>
      <c r="N1480" s="201"/>
      <c r="O1480" s="201"/>
      <c r="P1480" s="202"/>
      <c r="Q1480" s="202"/>
      <c r="R1480" s="207"/>
      <c r="S1480" s="204" t="e">
        <f>_xlfn.LET(
_xlpm.ausLJ,_xlfn.XLOOKUP(MitarbeiterFTE[[#This Row],[Name]]&amp;"|"&amp;MitarbeiterFTE[[#This Row],[Jahr]]&amp;"|"&amp;MitarbeiterFTE[[#This Row],[Monat]],#REF!,#REF!,"not found",0,1),
IF(_xlpm.ausLJ="not found","input missing",_xlpm.ausLJ))</f>
        <v>#REF!</v>
      </c>
      <c r="T1480" s="204" t="e">
        <f>_xlfn.LET(
_xlpm.ausLJ,_xlfn.XLOOKUP(MitarbeiterFTE[[#This Row],[Name]]&amp;"|"&amp;MitarbeiterFTE[[#This Row],[Jahr]]&amp;"|"&amp;MitarbeiterFTE[[#This Row],[Monat]],#REF!,#REF!,"not found",0,1),
IF(_xlpm.ausLJ="not found","input missing",_xlpm.ausLJ))</f>
        <v>#REF!</v>
      </c>
      <c r="U1480" s="205"/>
      <c r="V1480" s="40" t="str" cm="1">
        <f t="array" ref="V14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0" s="15" t="str">
        <f>_xlfn.LET(_xlpm.var,MitarbeiterFTE[[#This Row],[Name]]&amp;"|"&amp;MitarbeiterFTE[[#This Row],[Vorhaben]]&amp;"|"&amp;MitarbeiterFTE[[#This Row],[Monat]]&amp;"|"&amp;MitarbeiterFTE[[#This Row],[Jahr]], IF(_xlpm.var="|||","input missing",_xlpm.var))</f>
        <v>input missing</v>
      </c>
      <c r="AB1480" s="15" t="e">
        <f>_xlfn.LET(
_xlpm.start,DATE(MitarbeiterFTE[[#This Row],[Jahr]],MitarbeiterFTE[[#This Row],[Monat]],1),
_xlpm.end,EOMONTH(_xlpm.start,0),
NETWORKDAYS(_xlpm.start,_xlpm.end))</f>
        <v>#NUM!</v>
      </c>
      <c r="AC1480" s="318" t="e">
        <f>MitarbeiterFTE[[#This Row],[BWD]]-MitarbeiterFTE[[#This Row],[Sum Abwesend]]</f>
        <v>#NUM!</v>
      </c>
      <c r="AD1480" s="318">
        <f>SUMIFS(MitarbeiterFTE[BWD],MitarbeiterFTE[Jahr],MitarbeiterFTE[[#This Row],[Jahr]],MitarbeiterFTE[Name],MitarbeiterFTE[[#This Row],[Name]])</f>
        <v>0</v>
      </c>
      <c r="AE1480" s="318">
        <f>SUMIFS(MitarbeiterFTE[NWD],MitarbeiterFTE[Jahr],MitarbeiterFTE[[#This Row],[Jahr]],MitarbeiterFTE[Name],MitarbeiterFTE[[#This Row],[Name]])</f>
        <v>0</v>
      </c>
      <c r="AF1480" s="15" t="str">
        <f>IF(MitarbeiterFTE[[#This Row],[HS]]="ja",2,IF(MitarbeiterFTE[[#This Row],[Tech]]="ja",1,IF(MitarbeiterFTE[[#This Row],[Sonst]]="ja",0,"input missing")))</f>
        <v>input missing</v>
      </c>
      <c r="AG1480" s="130"/>
      <c r="AH1480" s="117"/>
      <c r="AI1480" s="408"/>
      <c r="AJ1480" s="202"/>
      <c r="AK1480" s="412"/>
      <c r="AL1480" s="15" cm="1">
        <f t="array" ref="AL14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0" s="15" t="str">
        <f>IF(Table6[[#This Row],[FT/WE]]=2,"",Table6[[#This Row],[Name]]&amp;Table6[[#This Row],[Tag]])</f>
        <v/>
      </c>
      <c r="AN1480" s="117"/>
      <c r="AP1480" s="14" t="str">
        <f t="shared" si="46"/>
        <v/>
      </c>
      <c r="AQ1480" s="14" t="str">
        <f t="shared" si="47"/>
        <v/>
      </c>
    </row>
    <row r="1481" spans="1:43" ht="14.5">
      <c r="A1481" s="117"/>
      <c r="B1481" s="201"/>
      <c r="C1481" s="209"/>
      <c r="D1481" s="210"/>
      <c r="E1481" s="131"/>
      <c r="F1481" s="132"/>
      <c r="G1481" s="131"/>
      <c r="H1481" s="117"/>
      <c r="I1481" s="201"/>
      <c r="J1481" s="201"/>
      <c r="K1481" s="202"/>
      <c r="L1481" s="202"/>
      <c r="M1481" s="202"/>
      <c r="N1481" s="201"/>
      <c r="O1481" s="201"/>
      <c r="P1481" s="202"/>
      <c r="Q1481" s="202"/>
      <c r="R1481" s="207"/>
      <c r="S1481" s="204" t="e">
        <f>_xlfn.LET(
_xlpm.ausLJ,_xlfn.XLOOKUP(MitarbeiterFTE[[#This Row],[Name]]&amp;"|"&amp;MitarbeiterFTE[[#This Row],[Jahr]]&amp;"|"&amp;MitarbeiterFTE[[#This Row],[Monat]],#REF!,#REF!,"not found",0,1),
IF(_xlpm.ausLJ="not found","input missing",_xlpm.ausLJ))</f>
        <v>#REF!</v>
      </c>
      <c r="T1481" s="204" t="e">
        <f>_xlfn.LET(
_xlpm.ausLJ,_xlfn.XLOOKUP(MitarbeiterFTE[[#This Row],[Name]]&amp;"|"&amp;MitarbeiterFTE[[#This Row],[Jahr]]&amp;"|"&amp;MitarbeiterFTE[[#This Row],[Monat]],#REF!,#REF!,"not found",0,1),
IF(_xlpm.ausLJ="not found","input missing",_xlpm.ausLJ))</f>
        <v>#REF!</v>
      </c>
      <c r="U1481" s="205"/>
      <c r="V1481" s="40" t="str" cm="1">
        <f t="array" ref="V14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1" s="15" t="str">
        <f>_xlfn.LET(_xlpm.var,MitarbeiterFTE[[#This Row],[Name]]&amp;"|"&amp;MitarbeiterFTE[[#This Row],[Vorhaben]]&amp;"|"&amp;MitarbeiterFTE[[#This Row],[Monat]]&amp;"|"&amp;MitarbeiterFTE[[#This Row],[Jahr]], IF(_xlpm.var="|||","input missing",_xlpm.var))</f>
        <v>input missing</v>
      </c>
      <c r="AB1481" s="15" t="e">
        <f>_xlfn.LET(
_xlpm.start,DATE(MitarbeiterFTE[[#This Row],[Jahr]],MitarbeiterFTE[[#This Row],[Monat]],1),
_xlpm.end,EOMONTH(_xlpm.start,0),
NETWORKDAYS(_xlpm.start,_xlpm.end))</f>
        <v>#NUM!</v>
      </c>
      <c r="AC1481" s="318" t="e">
        <f>MitarbeiterFTE[[#This Row],[BWD]]-MitarbeiterFTE[[#This Row],[Sum Abwesend]]</f>
        <v>#NUM!</v>
      </c>
      <c r="AD1481" s="318">
        <f>SUMIFS(MitarbeiterFTE[BWD],MitarbeiterFTE[Jahr],MitarbeiterFTE[[#This Row],[Jahr]],MitarbeiterFTE[Name],MitarbeiterFTE[[#This Row],[Name]])</f>
        <v>0</v>
      </c>
      <c r="AE1481" s="318">
        <f>SUMIFS(MitarbeiterFTE[NWD],MitarbeiterFTE[Jahr],MitarbeiterFTE[[#This Row],[Jahr]],MitarbeiterFTE[Name],MitarbeiterFTE[[#This Row],[Name]])</f>
        <v>0</v>
      </c>
      <c r="AF1481" s="15" t="str">
        <f>IF(MitarbeiterFTE[[#This Row],[HS]]="ja",2,IF(MitarbeiterFTE[[#This Row],[Tech]]="ja",1,IF(MitarbeiterFTE[[#This Row],[Sonst]]="ja",0,"input missing")))</f>
        <v>input missing</v>
      </c>
      <c r="AG1481" s="130"/>
      <c r="AH1481" s="117"/>
      <c r="AI1481" s="408"/>
      <c r="AJ1481" s="202"/>
      <c r="AK1481" s="412"/>
      <c r="AL1481" s="15" cm="1">
        <f t="array" ref="AL14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1" s="15" t="str">
        <f>IF(Table6[[#This Row],[FT/WE]]=2,"",Table6[[#This Row],[Name]]&amp;Table6[[#This Row],[Tag]])</f>
        <v/>
      </c>
      <c r="AN1481" s="117"/>
      <c r="AP1481" s="14" t="str">
        <f t="shared" si="46"/>
        <v/>
      </c>
      <c r="AQ1481" s="14" t="str">
        <f t="shared" si="47"/>
        <v/>
      </c>
    </row>
    <row r="1482" spans="1:43" ht="14.5">
      <c r="A1482" s="117"/>
      <c r="B1482" s="201"/>
      <c r="C1482" s="209"/>
      <c r="D1482" s="210"/>
      <c r="E1482" s="131"/>
      <c r="F1482" s="132"/>
      <c r="G1482" s="131"/>
      <c r="H1482" s="117"/>
      <c r="I1482" s="201"/>
      <c r="J1482" s="201"/>
      <c r="K1482" s="202"/>
      <c r="L1482" s="202"/>
      <c r="M1482" s="202"/>
      <c r="N1482" s="201"/>
      <c r="O1482" s="201"/>
      <c r="P1482" s="202"/>
      <c r="Q1482" s="202"/>
      <c r="R1482" s="207"/>
      <c r="S1482" s="204" t="e">
        <f>_xlfn.LET(
_xlpm.ausLJ,_xlfn.XLOOKUP(MitarbeiterFTE[[#This Row],[Name]]&amp;"|"&amp;MitarbeiterFTE[[#This Row],[Jahr]]&amp;"|"&amp;MitarbeiterFTE[[#This Row],[Monat]],#REF!,#REF!,"not found",0,1),
IF(_xlpm.ausLJ="not found","input missing",_xlpm.ausLJ))</f>
        <v>#REF!</v>
      </c>
      <c r="T1482" s="204" t="e">
        <f>_xlfn.LET(
_xlpm.ausLJ,_xlfn.XLOOKUP(MitarbeiterFTE[[#This Row],[Name]]&amp;"|"&amp;MitarbeiterFTE[[#This Row],[Jahr]]&amp;"|"&amp;MitarbeiterFTE[[#This Row],[Monat]],#REF!,#REF!,"not found",0,1),
IF(_xlpm.ausLJ="not found","input missing",_xlpm.ausLJ))</f>
        <v>#REF!</v>
      </c>
      <c r="U1482" s="205"/>
      <c r="V1482" s="40" t="str" cm="1">
        <f t="array" ref="V14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2" s="15" t="str">
        <f>_xlfn.LET(_xlpm.var,MitarbeiterFTE[[#This Row],[Name]]&amp;"|"&amp;MitarbeiterFTE[[#This Row],[Vorhaben]]&amp;"|"&amp;MitarbeiterFTE[[#This Row],[Monat]]&amp;"|"&amp;MitarbeiterFTE[[#This Row],[Jahr]], IF(_xlpm.var="|||","input missing",_xlpm.var))</f>
        <v>input missing</v>
      </c>
      <c r="AB1482" s="15" t="e">
        <f>_xlfn.LET(
_xlpm.start,DATE(MitarbeiterFTE[[#This Row],[Jahr]],MitarbeiterFTE[[#This Row],[Monat]],1),
_xlpm.end,EOMONTH(_xlpm.start,0),
NETWORKDAYS(_xlpm.start,_xlpm.end))</f>
        <v>#NUM!</v>
      </c>
      <c r="AC1482" s="318" t="e">
        <f>MitarbeiterFTE[[#This Row],[BWD]]-MitarbeiterFTE[[#This Row],[Sum Abwesend]]</f>
        <v>#NUM!</v>
      </c>
      <c r="AD1482" s="318">
        <f>SUMIFS(MitarbeiterFTE[BWD],MitarbeiterFTE[Jahr],MitarbeiterFTE[[#This Row],[Jahr]],MitarbeiterFTE[Name],MitarbeiterFTE[[#This Row],[Name]])</f>
        <v>0</v>
      </c>
      <c r="AE1482" s="318">
        <f>SUMIFS(MitarbeiterFTE[NWD],MitarbeiterFTE[Jahr],MitarbeiterFTE[[#This Row],[Jahr]],MitarbeiterFTE[Name],MitarbeiterFTE[[#This Row],[Name]])</f>
        <v>0</v>
      </c>
      <c r="AF1482" s="15" t="str">
        <f>IF(MitarbeiterFTE[[#This Row],[HS]]="ja",2,IF(MitarbeiterFTE[[#This Row],[Tech]]="ja",1,IF(MitarbeiterFTE[[#This Row],[Sonst]]="ja",0,"input missing")))</f>
        <v>input missing</v>
      </c>
      <c r="AG1482" s="130"/>
      <c r="AH1482" s="117"/>
      <c r="AI1482" s="408"/>
      <c r="AJ1482" s="202"/>
      <c r="AK1482" s="412"/>
      <c r="AL1482" s="15" cm="1">
        <f t="array" ref="AL14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2" s="15" t="str">
        <f>IF(Table6[[#This Row],[FT/WE]]=2,"",Table6[[#This Row],[Name]]&amp;Table6[[#This Row],[Tag]])</f>
        <v/>
      </c>
      <c r="AN1482" s="117"/>
      <c r="AP1482" s="14" t="str">
        <f t="shared" si="46"/>
        <v/>
      </c>
      <c r="AQ1482" s="14" t="str">
        <f t="shared" si="47"/>
        <v/>
      </c>
    </row>
    <row r="1483" spans="1:43" ht="14.5">
      <c r="A1483" s="117"/>
      <c r="B1483" s="201"/>
      <c r="C1483" s="209"/>
      <c r="D1483" s="210"/>
      <c r="E1483" s="131"/>
      <c r="F1483" s="132"/>
      <c r="G1483" s="131"/>
      <c r="H1483" s="117"/>
      <c r="I1483" s="201"/>
      <c r="J1483" s="201"/>
      <c r="K1483" s="202"/>
      <c r="L1483" s="202"/>
      <c r="M1483" s="202"/>
      <c r="N1483" s="201"/>
      <c r="O1483" s="201"/>
      <c r="P1483" s="202"/>
      <c r="Q1483" s="202"/>
      <c r="R1483" s="207"/>
      <c r="S1483" s="204" t="e">
        <f>_xlfn.LET(
_xlpm.ausLJ,_xlfn.XLOOKUP(MitarbeiterFTE[[#This Row],[Name]]&amp;"|"&amp;MitarbeiterFTE[[#This Row],[Jahr]]&amp;"|"&amp;MitarbeiterFTE[[#This Row],[Monat]],#REF!,#REF!,"not found",0,1),
IF(_xlpm.ausLJ="not found","input missing",_xlpm.ausLJ))</f>
        <v>#REF!</v>
      </c>
      <c r="T1483" s="204" t="e">
        <f>_xlfn.LET(
_xlpm.ausLJ,_xlfn.XLOOKUP(MitarbeiterFTE[[#This Row],[Name]]&amp;"|"&amp;MitarbeiterFTE[[#This Row],[Jahr]]&amp;"|"&amp;MitarbeiterFTE[[#This Row],[Monat]],#REF!,#REF!,"not found",0,1),
IF(_xlpm.ausLJ="not found","input missing",_xlpm.ausLJ))</f>
        <v>#REF!</v>
      </c>
      <c r="U1483" s="205"/>
      <c r="V1483" s="40" t="str" cm="1">
        <f t="array" ref="V14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3" s="15" t="str">
        <f>_xlfn.LET(_xlpm.var,MitarbeiterFTE[[#This Row],[Name]]&amp;"|"&amp;MitarbeiterFTE[[#This Row],[Vorhaben]]&amp;"|"&amp;MitarbeiterFTE[[#This Row],[Monat]]&amp;"|"&amp;MitarbeiterFTE[[#This Row],[Jahr]], IF(_xlpm.var="|||","input missing",_xlpm.var))</f>
        <v>input missing</v>
      </c>
      <c r="AB1483" s="15" t="e">
        <f>_xlfn.LET(
_xlpm.start,DATE(MitarbeiterFTE[[#This Row],[Jahr]],MitarbeiterFTE[[#This Row],[Monat]],1),
_xlpm.end,EOMONTH(_xlpm.start,0),
NETWORKDAYS(_xlpm.start,_xlpm.end))</f>
        <v>#NUM!</v>
      </c>
      <c r="AC1483" s="318" t="e">
        <f>MitarbeiterFTE[[#This Row],[BWD]]-MitarbeiterFTE[[#This Row],[Sum Abwesend]]</f>
        <v>#NUM!</v>
      </c>
      <c r="AD1483" s="318">
        <f>SUMIFS(MitarbeiterFTE[BWD],MitarbeiterFTE[Jahr],MitarbeiterFTE[[#This Row],[Jahr]],MitarbeiterFTE[Name],MitarbeiterFTE[[#This Row],[Name]])</f>
        <v>0</v>
      </c>
      <c r="AE1483" s="318">
        <f>SUMIFS(MitarbeiterFTE[NWD],MitarbeiterFTE[Jahr],MitarbeiterFTE[[#This Row],[Jahr]],MitarbeiterFTE[Name],MitarbeiterFTE[[#This Row],[Name]])</f>
        <v>0</v>
      </c>
      <c r="AF1483" s="15" t="str">
        <f>IF(MitarbeiterFTE[[#This Row],[HS]]="ja",2,IF(MitarbeiterFTE[[#This Row],[Tech]]="ja",1,IF(MitarbeiterFTE[[#This Row],[Sonst]]="ja",0,"input missing")))</f>
        <v>input missing</v>
      </c>
      <c r="AG1483" s="130"/>
      <c r="AH1483" s="117"/>
      <c r="AI1483" s="408"/>
      <c r="AJ1483" s="202"/>
      <c r="AK1483" s="412"/>
      <c r="AL1483" s="15" cm="1">
        <f t="array" ref="AL14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3" s="15" t="str">
        <f>IF(Table6[[#This Row],[FT/WE]]=2,"",Table6[[#This Row],[Name]]&amp;Table6[[#This Row],[Tag]])</f>
        <v/>
      </c>
      <c r="AN1483" s="117"/>
      <c r="AP1483" s="14" t="str">
        <f t="shared" si="46"/>
        <v/>
      </c>
      <c r="AQ1483" s="14" t="str">
        <f t="shared" si="47"/>
        <v/>
      </c>
    </row>
    <row r="1484" spans="1:43" ht="14.5">
      <c r="A1484" s="117"/>
      <c r="B1484" s="201"/>
      <c r="C1484" s="209"/>
      <c r="D1484" s="210"/>
      <c r="E1484" s="131"/>
      <c r="F1484" s="132"/>
      <c r="G1484" s="131"/>
      <c r="H1484" s="117"/>
      <c r="I1484" s="201"/>
      <c r="J1484" s="201"/>
      <c r="K1484" s="202"/>
      <c r="L1484" s="202"/>
      <c r="M1484" s="202"/>
      <c r="N1484" s="201"/>
      <c r="O1484" s="201"/>
      <c r="P1484" s="202"/>
      <c r="Q1484" s="202"/>
      <c r="R1484" s="207"/>
      <c r="S1484" s="204" t="e">
        <f>_xlfn.LET(
_xlpm.ausLJ,_xlfn.XLOOKUP(MitarbeiterFTE[[#This Row],[Name]]&amp;"|"&amp;MitarbeiterFTE[[#This Row],[Jahr]]&amp;"|"&amp;MitarbeiterFTE[[#This Row],[Monat]],#REF!,#REF!,"not found",0,1),
IF(_xlpm.ausLJ="not found","input missing",_xlpm.ausLJ))</f>
        <v>#REF!</v>
      </c>
      <c r="T1484" s="204" t="e">
        <f>_xlfn.LET(
_xlpm.ausLJ,_xlfn.XLOOKUP(MitarbeiterFTE[[#This Row],[Name]]&amp;"|"&amp;MitarbeiterFTE[[#This Row],[Jahr]]&amp;"|"&amp;MitarbeiterFTE[[#This Row],[Monat]],#REF!,#REF!,"not found",0,1),
IF(_xlpm.ausLJ="not found","input missing",_xlpm.ausLJ))</f>
        <v>#REF!</v>
      </c>
      <c r="U1484" s="205"/>
      <c r="V1484" s="40" t="str" cm="1">
        <f t="array" ref="V14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4" s="15" t="str">
        <f>_xlfn.LET(_xlpm.var,MitarbeiterFTE[[#This Row],[Name]]&amp;"|"&amp;MitarbeiterFTE[[#This Row],[Vorhaben]]&amp;"|"&amp;MitarbeiterFTE[[#This Row],[Monat]]&amp;"|"&amp;MitarbeiterFTE[[#This Row],[Jahr]], IF(_xlpm.var="|||","input missing",_xlpm.var))</f>
        <v>input missing</v>
      </c>
      <c r="AB1484" s="15" t="e">
        <f>_xlfn.LET(
_xlpm.start,DATE(MitarbeiterFTE[[#This Row],[Jahr]],MitarbeiterFTE[[#This Row],[Monat]],1),
_xlpm.end,EOMONTH(_xlpm.start,0),
NETWORKDAYS(_xlpm.start,_xlpm.end))</f>
        <v>#NUM!</v>
      </c>
      <c r="AC1484" s="318" t="e">
        <f>MitarbeiterFTE[[#This Row],[BWD]]-MitarbeiterFTE[[#This Row],[Sum Abwesend]]</f>
        <v>#NUM!</v>
      </c>
      <c r="AD1484" s="318">
        <f>SUMIFS(MitarbeiterFTE[BWD],MitarbeiterFTE[Jahr],MitarbeiterFTE[[#This Row],[Jahr]],MitarbeiterFTE[Name],MitarbeiterFTE[[#This Row],[Name]])</f>
        <v>0</v>
      </c>
      <c r="AE1484" s="318">
        <f>SUMIFS(MitarbeiterFTE[NWD],MitarbeiterFTE[Jahr],MitarbeiterFTE[[#This Row],[Jahr]],MitarbeiterFTE[Name],MitarbeiterFTE[[#This Row],[Name]])</f>
        <v>0</v>
      </c>
      <c r="AF1484" s="15" t="str">
        <f>IF(MitarbeiterFTE[[#This Row],[HS]]="ja",2,IF(MitarbeiterFTE[[#This Row],[Tech]]="ja",1,IF(MitarbeiterFTE[[#This Row],[Sonst]]="ja",0,"input missing")))</f>
        <v>input missing</v>
      </c>
      <c r="AG1484" s="130"/>
      <c r="AH1484" s="117"/>
      <c r="AI1484" s="408"/>
      <c r="AJ1484" s="202"/>
      <c r="AK1484" s="412"/>
      <c r="AL1484" s="15" cm="1">
        <f t="array" ref="AL14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4" s="15" t="str">
        <f>IF(Table6[[#This Row],[FT/WE]]=2,"",Table6[[#This Row],[Name]]&amp;Table6[[#This Row],[Tag]])</f>
        <v/>
      </c>
      <c r="AN1484" s="117"/>
      <c r="AP1484" s="14" t="str">
        <f t="shared" si="46"/>
        <v/>
      </c>
      <c r="AQ1484" s="14" t="str">
        <f t="shared" si="47"/>
        <v/>
      </c>
    </row>
    <row r="1485" spans="1:43" ht="14.5">
      <c r="A1485" s="117"/>
      <c r="B1485" s="201"/>
      <c r="C1485" s="209"/>
      <c r="D1485" s="210"/>
      <c r="E1485" s="131"/>
      <c r="F1485" s="132"/>
      <c r="G1485" s="131"/>
      <c r="H1485" s="117"/>
      <c r="I1485" s="201"/>
      <c r="J1485" s="201"/>
      <c r="K1485" s="202"/>
      <c r="L1485" s="202"/>
      <c r="M1485" s="202"/>
      <c r="N1485" s="201"/>
      <c r="O1485" s="201"/>
      <c r="P1485" s="202"/>
      <c r="Q1485" s="202"/>
      <c r="R1485" s="207"/>
      <c r="S1485" s="204" t="e">
        <f>_xlfn.LET(
_xlpm.ausLJ,_xlfn.XLOOKUP(MitarbeiterFTE[[#This Row],[Name]]&amp;"|"&amp;MitarbeiterFTE[[#This Row],[Jahr]]&amp;"|"&amp;MitarbeiterFTE[[#This Row],[Monat]],#REF!,#REF!,"not found",0,1),
IF(_xlpm.ausLJ="not found","input missing",_xlpm.ausLJ))</f>
        <v>#REF!</v>
      </c>
      <c r="T1485" s="204" t="e">
        <f>_xlfn.LET(
_xlpm.ausLJ,_xlfn.XLOOKUP(MitarbeiterFTE[[#This Row],[Name]]&amp;"|"&amp;MitarbeiterFTE[[#This Row],[Jahr]]&amp;"|"&amp;MitarbeiterFTE[[#This Row],[Monat]],#REF!,#REF!,"not found",0,1),
IF(_xlpm.ausLJ="not found","input missing",_xlpm.ausLJ))</f>
        <v>#REF!</v>
      </c>
      <c r="U1485" s="205"/>
      <c r="V1485" s="40" t="str" cm="1">
        <f t="array" ref="V14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5" s="15" t="str">
        <f>_xlfn.LET(_xlpm.var,MitarbeiterFTE[[#This Row],[Name]]&amp;"|"&amp;MitarbeiterFTE[[#This Row],[Vorhaben]]&amp;"|"&amp;MitarbeiterFTE[[#This Row],[Monat]]&amp;"|"&amp;MitarbeiterFTE[[#This Row],[Jahr]], IF(_xlpm.var="|||","input missing",_xlpm.var))</f>
        <v>input missing</v>
      </c>
      <c r="AB1485" s="15" t="e">
        <f>_xlfn.LET(
_xlpm.start,DATE(MitarbeiterFTE[[#This Row],[Jahr]],MitarbeiterFTE[[#This Row],[Monat]],1),
_xlpm.end,EOMONTH(_xlpm.start,0),
NETWORKDAYS(_xlpm.start,_xlpm.end))</f>
        <v>#NUM!</v>
      </c>
      <c r="AC1485" s="318" t="e">
        <f>MitarbeiterFTE[[#This Row],[BWD]]-MitarbeiterFTE[[#This Row],[Sum Abwesend]]</f>
        <v>#NUM!</v>
      </c>
      <c r="AD1485" s="318">
        <f>SUMIFS(MitarbeiterFTE[BWD],MitarbeiterFTE[Jahr],MitarbeiterFTE[[#This Row],[Jahr]],MitarbeiterFTE[Name],MitarbeiterFTE[[#This Row],[Name]])</f>
        <v>0</v>
      </c>
      <c r="AE1485" s="318">
        <f>SUMIFS(MitarbeiterFTE[NWD],MitarbeiterFTE[Jahr],MitarbeiterFTE[[#This Row],[Jahr]],MitarbeiterFTE[Name],MitarbeiterFTE[[#This Row],[Name]])</f>
        <v>0</v>
      </c>
      <c r="AF1485" s="15" t="str">
        <f>IF(MitarbeiterFTE[[#This Row],[HS]]="ja",2,IF(MitarbeiterFTE[[#This Row],[Tech]]="ja",1,IF(MitarbeiterFTE[[#This Row],[Sonst]]="ja",0,"input missing")))</f>
        <v>input missing</v>
      </c>
      <c r="AG1485" s="130"/>
      <c r="AH1485" s="117"/>
      <c r="AI1485" s="408"/>
      <c r="AJ1485" s="202"/>
      <c r="AK1485" s="412"/>
      <c r="AL1485" s="15" cm="1">
        <f t="array" ref="AL14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5" s="15" t="str">
        <f>IF(Table6[[#This Row],[FT/WE]]=2,"",Table6[[#This Row],[Name]]&amp;Table6[[#This Row],[Tag]])</f>
        <v/>
      </c>
      <c r="AN1485" s="117"/>
      <c r="AP1485" s="14" t="str">
        <f t="shared" ref="AP1485:AP1514" si="48">IF(AO1485&amp;"1"&lt;&gt;"1",RIGHT(AO1485,4),"")</f>
        <v/>
      </c>
      <c r="AQ1485" s="14" t="str">
        <f t="shared" ref="AQ1485:AQ1514" si="49">IF(AO1485&amp;"1"="1","",LEFT(AO1485,LEN(AO1485)-5))</f>
        <v/>
      </c>
    </row>
    <row r="1486" spans="1:43" ht="14.5">
      <c r="A1486" s="117"/>
      <c r="B1486" s="201"/>
      <c r="C1486" s="209"/>
      <c r="D1486" s="210"/>
      <c r="E1486" s="131"/>
      <c r="F1486" s="132"/>
      <c r="G1486" s="131"/>
      <c r="H1486" s="117"/>
      <c r="I1486" s="201"/>
      <c r="J1486" s="201"/>
      <c r="K1486" s="202"/>
      <c r="L1486" s="202"/>
      <c r="M1486" s="202"/>
      <c r="N1486" s="201"/>
      <c r="O1486" s="201"/>
      <c r="P1486" s="202"/>
      <c r="Q1486" s="202"/>
      <c r="R1486" s="207"/>
      <c r="S1486" s="204" t="e">
        <f>_xlfn.LET(
_xlpm.ausLJ,_xlfn.XLOOKUP(MitarbeiterFTE[[#This Row],[Name]]&amp;"|"&amp;MitarbeiterFTE[[#This Row],[Jahr]]&amp;"|"&amp;MitarbeiterFTE[[#This Row],[Monat]],#REF!,#REF!,"not found",0,1),
IF(_xlpm.ausLJ="not found","input missing",_xlpm.ausLJ))</f>
        <v>#REF!</v>
      </c>
      <c r="T1486" s="204" t="e">
        <f>_xlfn.LET(
_xlpm.ausLJ,_xlfn.XLOOKUP(MitarbeiterFTE[[#This Row],[Name]]&amp;"|"&amp;MitarbeiterFTE[[#This Row],[Jahr]]&amp;"|"&amp;MitarbeiterFTE[[#This Row],[Monat]],#REF!,#REF!,"not found",0,1),
IF(_xlpm.ausLJ="not found","input missing",_xlpm.ausLJ))</f>
        <v>#REF!</v>
      </c>
      <c r="U1486" s="205"/>
      <c r="V1486" s="40" t="str" cm="1">
        <f t="array" ref="V14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6" s="15" t="str">
        <f>_xlfn.LET(_xlpm.var,MitarbeiterFTE[[#This Row],[Name]]&amp;"|"&amp;MitarbeiterFTE[[#This Row],[Vorhaben]]&amp;"|"&amp;MitarbeiterFTE[[#This Row],[Monat]]&amp;"|"&amp;MitarbeiterFTE[[#This Row],[Jahr]], IF(_xlpm.var="|||","input missing",_xlpm.var))</f>
        <v>input missing</v>
      </c>
      <c r="AB1486" s="15" t="e">
        <f>_xlfn.LET(
_xlpm.start,DATE(MitarbeiterFTE[[#This Row],[Jahr]],MitarbeiterFTE[[#This Row],[Monat]],1),
_xlpm.end,EOMONTH(_xlpm.start,0),
NETWORKDAYS(_xlpm.start,_xlpm.end))</f>
        <v>#NUM!</v>
      </c>
      <c r="AC1486" s="318" t="e">
        <f>MitarbeiterFTE[[#This Row],[BWD]]-MitarbeiterFTE[[#This Row],[Sum Abwesend]]</f>
        <v>#NUM!</v>
      </c>
      <c r="AD1486" s="318">
        <f>SUMIFS(MitarbeiterFTE[BWD],MitarbeiterFTE[Jahr],MitarbeiterFTE[[#This Row],[Jahr]],MitarbeiterFTE[Name],MitarbeiterFTE[[#This Row],[Name]])</f>
        <v>0</v>
      </c>
      <c r="AE1486" s="318">
        <f>SUMIFS(MitarbeiterFTE[NWD],MitarbeiterFTE[Jahr],MitarbeiterFTE[[#This Row],[Jahr]],MitarbeiterFTE[Name],MitarbeiterFTE[[#This Row],[Name]])</f>
        <v>0</v>
      </c>
      <c r="AF1486" s="15" t="str">
        <f>IF(MitarbeiterFTE[[#This Row],[HS]]="ja",2,IF(MitarbeiterFTE[[#This Row],[Tech]]="ja",1,IF(MitarbeiterFTE[[#This Row],[Sonst]]="ja",0,"input missing")))</f>
        <v>input missing</v>
      </c>
      <c r="AG1486" s="130"/>
      <c r="AH1486" s="117"/>
      <c r="AI1486" s="408"/>
      <c r="AJ1486" s="202"/>
      <c r="AK1486" s="412"/>
      <c r="AL1486" s="15" cm="1">
        <f t="array" ref="AL14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6" s="15" t="str">
        <f>IF(Table6[[#This Row],[FT/WE]]=2,"",Table6[[#This Row],[Name]]&amp;Table6[[#This Row],[Tag]])</f>
        <v/>
      </c>
      <c r="AN1486" s="117"/>
      <c r="AP1486" s="14" t="str">
        <f t="shared" si="48"/>
        <v/>
      </c>
      <c r="AQ1486" s="14" t="str">
        <f t="shared" si="49"/>
        <v/>
      </c>
    </row>
    <row r="1487" spans="1:43" ht="14.5">
      <c r="A1487" s="117"/>
      <c r="B1487" s="201"/>
      <c r="C1487" s="209"/>
      <c r="D1487" s="210"/>
      <c r="E1487" s="131"/>
      <c r="F1487" s="132"/>
      <c r="G1487" s="131"/>
      <c r="H1487" s="117"/>
      <c r="I1487" s="201"/>
      <c r="J1487" s="201"/>
      <c r="K1487" s="202"/>
      <c r="L1487" s="202"/>
      <c r="M1487" s="202"/>
      <c r="N1487" s="201"/>
      <c r="O1487" s="201"/>
      <c r="P1487" s="202"/>
      <c r="Q1487" s="202"/>
      <c r="R1487" s="207"/>
      <c r="S1487" s="204" t="e">
        <f>_xlfn.LET(
_xlpm.ausLJ,_xlfn.XLOOKUP(MitarbeiterFTE[[#This Row],[Name]]&amp;"|"&amp;MitarbeiterFTE[[#This Row],[Jahr]]&amp;"|"&amp;MitarbeiterFTE[[#This Row],[Monat]],#REF!,#REF!,"not found",0,1),
IF(_xlpm.ausLJ="not found","input missing",_xlpm.ausLJ))</f>
        <v>#REF!</v>
      </c>
      <c r="T1487" s="204" t="e">
        <f>_xlfn.LET(
_xlpm.ausLJ,_xlfn.XLOOKUP(MitarbeiterFTE[[#This Row],[Name]]&amp;"|"&amp;MitarbeiterFTE[[#This Row],[Jahr]]&amp;"|"&amp;MitarbeiterFTE[[#This Row],[Monat]],#REF!,#REF!,"not found",0,1),
IF(_xlpm.ausLJ="not found","input missing",_xlpm.ausLJ))</f>
        <v>#REF!</v>
      </c>
      <c r="U1487" s="205"/>
      <c r="V1487" s="40" t="str" cm="1">
        <f t="array" ref="V14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7" s="15" t="str">
        <f>_xlfn.LET(_xlpm.var,MitarbeiterFTE[[#This Row],[Name]]&amp;"|"&amp;MitarbeiterFTE[[#This Row],[Vorhaben]]&amp;"|"&amp;MitarbeiterFTE[[#This Row],[Monat]]&amp;"|"&amp;MitarbeiterFTE[[#This Row],[Jahr]], IF(_xlpm.var="|||","input missing",_xlpm.var))</f>
        <v>input missing</v>
      </c>
      <c r="AB1487" s="15" t="e">
        <f>_xlfn.LET(
_xlpm.start,DATE(MitarbeiterFTE[[#This Row],[Jahr]],MitarbeiterFTE[[#This Row],[Monat]],1),
_xlpm.end,EOMONTH(_xlpm.start,0),
NETWORKDAYS(_xlpm.start,_xlpm.end))</f>
        <v>#NUM!</v>
      </c>
      <c r="AC1487" s="318" t="e">
        <f>MitarbeiterFTE[[#This Row],[BWD]]-MitarbeiterFTE[[#This Row],[Sum Abwesend]]</f>
        <v>#NUM!</v>
      </c>
      <c r="AD1487" s="318">
        <f>SUMIFS(MitarbeiterFTE[BWD],MitarbeiterFTE[Jahr],MitarbeiterFTE[[#This Row],[Jahr]],MitarbeiterFTE[Name],MitarbeiterFTE[[#This Row],[Name]])</f>
        <v>0</v>
      </c>
      <c r="AE1487" s="318">
        <f>SUMIFS(MitarbeiterFTE[NWD],MitarbeiterFTE[Jahr],MitarbeiterFTE[[#This Row],[Jahr]],MitarbeiterFTE[Name],MitarbeiterFTE[[#This Row],[Name]])</f>
        <v>0</v>
      </c>
      <c r="AF1487" s="15" t="str">
        <f>IF(MitarbeiterFTE[[#This Row],[HS]]="ja",2,IF(MitarbeiterFTE[[#This Row],[Tech]]="ja",1,IF(MitarbeiterFTE[[#This Row],[Sonst]]="ja",0,"input missing")))</f>
        <v>input missing</v>
      </c>
      <c r="AG1487" s="130"/>
      <c r="AH1487" s="117"/>
      <c r="AI1487" s="408"/>
      <c r="AJ1487" s="202"/>
      <c r="AK1487" s="412"/>
      <c r="AL1487" s="15" cm="1">
        <f t="array" ref="AL14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7" s="15" t="str">
        <f>IF(Table6[[#This Row],[FT/WE]]=2,"",Table6[[#This Row],[Name]]&amp;Table6[[#This Row],[Tag]])</f>
        <v/>
      </c>
      <c r="AN1487" s="117"/>
      <c r="AP1487" s="14" t="str">
        <f t="shared" si="48"/>
        <v/>
      </c>
      <c r="AQ1487" s="14" t="str">
        <f t="shared" si="49"/>
        <v/>
      </c>
    </row>
    <row r="1488" spans="1:43" ht="14.5">
      <c r="A1488" s="117"/>
      <c r="B1488" s="201"/>
      <c r="C1488" s="209"/>
      <c r="D1488" s="210"/>
      <c r="E1488" s="131"/>
      <c r="F1488" s="132"/>
      <c r="G1488" s="131"/>
      <c r="H1488" s="117"/>
      <c r="I1488" s="201"/>
      <c r="J1488" s="201"/>
      <c r="K1488" s="202"/>
      <c r="L1488" s="202"/>
      <c r="M1488" s="202"/>
      <c r="N1488" s="201"/>
      <c r="O1488" s="201"/>
      <c r="P1488" s="202"/>
      <c r="Q1488" s="202"/>
      <c r="R1488" s="207"/>
      <c r="S1488" s="204" t="e">
        <f>_xlfn.LET(
_xlpm.ausLJ,_xlfn.XLOOKUP(MitarbeiterFTE[[#This Row],[Name]]&amp;"|"&amp;MitarbeiterFTE[[#This Row],[Jahr]]&amp;"|"&amp;MitarbeiterFTE[[#This Row],[Monat]],#REF!,#REF!,"not found",0,1),
IF(_xlpm.ausLJ="not found","input missing",_xlpm.ausLJ))</f>
        <v>#REF!</v>
      </c>
      <c r="T1488" s="204" t="e">
        <f>_xlfn.LET(
_xlpm.ausLJ,_xlfn.XLOOKUP(MitarbeiterFTE[[#This Row],[Name]]&amp;"|"&amp;MitarbeiterFTE[[#This Row],[Jahr]]&amp;"|"&amp;MitarbeiterFTE[[#This Row],[Monat]],#REF!,#REF!,"not found",0,1),
IF(_xlpm.ausLJ="not found","input missing",_xlpm.ausLJ))</f>
        <v>#REF!</v>
      </c>
      <c r="U1488" s="205"/>
      <c r="V1488" s="40" t="str" cm="1">
        <f t="array" ref="V14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8" s="15" t="str">
        <f>_xlfn.LET(_xlpm.var,MitarbeiterFTE[[#This Row],[Name]]&amp;"|"&amp;MitarbeiterFTE[[#This Row],[Vorhaben]]&amp;"|"&amp;MitarbeiterFTE[[#This Row],[Monat]]&amp;"|"&amp;MitarbeiterFTE[[#This Row],[Jahr]], IF(_xlpm.var="|||","input missing",_xlpm.var))</f>
        <v>input missing</v>
      </c>
      <c r="AB1488" s="15" t="e">
        <f>_xlfn.LET(
_xlpm.start,DATE(MitarbeiterFTE[[#This Row],[Jahr]],MitarbeiterFTE[[#This Row],[Monat]],1),
_xlpm.end,EOMONTH(_xlpm.start,0),
NETWORKDAYS(_xlpm.start,_xlpm.end))</f>
        <v>#NUM!</v>
      </c>
      <c r="AC1488" s="318" t="e">
        <f>MitarbeiterFTE[[#This Row],[BWD]]-MitarbeiterFTE[[#This Row],[Sum Abwesend]]</f>
        <v>#NUM!</v>
      </c>
      <c r="AD1488" s="318">
        <f>SUMIFS(MitarbeiterFTE[BWD],MitarbeiterFTE[Jahr],MitarbeiterFTE[[#This Row],[Jahr]],MitarbeiterFTE[Name],MitarbeiterFTE[[#This Row],[Name]])</f>
        <v>0</v>
      </c>
      <c r="AE1488" s="318">
        <f>SUMIFS(MitarbeiterFTE[NWD],MitarbeiterFTE[Jahr],MitarbeiterFTE[[#This Row],[Jahr]],MitarbeiterFTE[Name],MitarbeiterFTE[[#This Row],[Name]])</f>
        <v>0</v>
      </c>
      <c r="AF1488" s="15" t="str">
        <f>IF(MitarbeiterFTE[[#This Row],[HS]]="ja",2,IF(MitarbeiterFTE[[#This Row],[Tech]]="ja",1,IF(MitarbeiterFTE[[#This Row],[Sonst]]="ja",0,"input missing")))</f>
        <v>input missing</v>
      </c>
      <c r="AG1488" s="130"/>
      <c r="AH1488" s="117"/>
      <c r="AI1488" s="408"/>
      <c r="AJ1488" s="202"/>
      <c r="AK1488" s="412"/>
      <c r="AL1488" s="15" cm="1">
        <f t="array" ref="AL14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8" s="15" t="str">
        <f>IF(Table6[[#This Row],[FT/WE]]=2,"",Table6[[#This Row],[Name]]&amp;Table6[[#This Row],[Tag]])</f>
        <v/>
      </c>
      <c r="AN1488" s="117"/>
      <c r="AP1488" s="14" t="str">
        <f t="shared" si="48"/>
        <v/>
      </c>
      <c r="AQ1488" s="14" t="str">
        <f t="shared" si="49"/>
        <v/>
      </c>
    </row>
    <row r="1489" spans="1:43" ht="14.5">
      <c r="A1489" s="117"/>
      <c r="B1489" s="201"/>
      <c r="C1489" s="209"/>
      <c r="D1489" s="210"/>
      <c r="E1489" s="131"/>
      <c r="F1489" s="132"/>
      <c r="G1489" s="131"/>
      <c r="H1489" s="117"/>
      <c r="I1489" s="201"/>
      <c r="J1489" s="201"/>
      <c r="K1489" s="202"/>
      <c r="L1489" s="202"/>
      <c r="M1489" s="202"/>
      <c r="N1489" s="201"/>
      <c r="O1489" s="201"/>
      <c r="P1489" s="202"/>
      <c r="Q1489" s="202"/>
      <c r="R1489" s="207"/>
      <c r="S1489" s="204" t="e">
        <f>_xlfn.LET(
_xlpm.ausLJ,_xlfn.XLOOKUP(MitarbeiterFTE[[#This Row],[Name]]&amp;"|"&amp;MitarbeiterFTE[[#This Row],[Jahr]]&amp;"|"&amp;MitarbeiterFTE[[#This Row],[Monat]],#REF!,#REF!,"not found",0,1),
IF(_xlpm.ausLJ="not found","input missing",_xlpm.ausLJ))</f>
        <v>#REF!</v>
      </c>
      <c r="T1489" s="204" t="e">
        <f>_xlfn.LET(
_xlpm.ausLJ,_xlfn.XLOOKUP(MitarbeiterFTE[[#This Row],[Name]]&amp;"|"&amp;MitarbeiterFTE[[#This Row],[Jahr]]&amp;"|"&amp;MitarbeiterFTE[[#This Row],[Monat]],#REF!,#REF!,"not found",0,1),
IF(_xlpm.ausLJ="not found","input missing",_xlpm.ausLJ))</f>
        <v>#REF!</v>
      </c>
      <c r="U1489" s="205"/>
      <c r="V1489" s="40" t="str" cm="1">
        <f t="array" ref="V14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89" s="15" t="str">
        <f>_xlfn.LET(_xlpm.var,MitarbeiterFTE[[#This Row],[Name]]&amp;"|"&amp;MitarbeiterFTE[[#This Row],[Vorhaben]]&amp;"|"&amp;MitarbeiterFTE[[#This Row],[Monat]]&amp;"|"&amp;MitarbeiterFTE[[#This Row],[Jahr]], IF(_xlpm.var="|||","input missing",_xlpm.var))</f>
        <v>input missing</v>
      </c>
      <c r="AB1489" s="15" t="e">
        <f>_xlfn.LET(
_xlpm.start,DATE(MitarbeiterFTE[[#This Row],[Jahr]],MitarbeiterFTE[[#This Row],[Monat]],1),
_xlpm.end,EOMONTH(_xlpm.start,0),
NETWORKDAYS(_xlpm.start,_xlpm.end))</f>
        <v>#NUM!</v>
      </c>
      <c r="AC1489" s="318" t="e">
        <f>MitarbeiterFTE[[#This Row],[BWD]]-MitarbeiterFTE[[#This Row],[Sum Abwesend]]</f>
        <v>#NUM!</v>
      </c>
      <c r="AD1489" s="318">
        <f>SUMIFS(MitarbeiterFTE[BWD],MitarbeiterFTE[Jahr],MitarbeiterFTE[[#This Row],[Jahr]],MitarbeiterFTE[Name],MitarbeiterFTE[[#This Row],[Name]])</f>
        <v>0</v>
      </c>
      <c r="AE1489" s="318">
        <f>SUMIFS(MitarbeiterFTE[NWD],MitarbeiterFTE[Jahr],MitarbeiterFTE[[#This Row],[Jahr]],MitarbeiterFTE[Name],MitarbeiterFTE[[#This Row],[Name]])</f>
        <v>0</v>
      </c>
      <c r="AF1489" s="15" t="str">
        <f>IF(MitarbeiterFTE[[#This Row],[HS]]="ja",2,IF(MitarbeiterFTE[[#This Row],[Tech]]="ja",1,IF(MitarbeiterFTE[[#This Row],[Sonst]]="ja",0,"input missing")))</f>
        <v>input missing</v>
      </c>
      <c r="AG1489" s="130"/>
      <c r="AH1489" s="117"/>
      <c r="AI1489" s="408"/>
      <c r="AJ1489" s="202"/>
      <c r="AK1489" s="412"/>
      <c r="AL1489" s="15" cm="1">
        <f t="array" ref="AL14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89" s="15" t="str">
        <f>IF(Table6[[#This Row],[FT/WE]]=2,"",Table6[[#This Row],[Name]]&amp;Table6[[#This Row],[Tag]])</f>
        <v/>
      </c>
      <c r="AN1489" s="117"/>
      <c r="AP1489" s="14" t="str">
        <f t="shared" si="48"/>
        <v/>
      </c>
      <c r="AQ1489" s="14" t="str">
        <f t="shared" si="49"/>
        <v/>
      </c>
    </row>
    <row r="1490" spans="1:43" ht="14.5">
      <c r="A1490" s="117"/>
      <c r="B1490" s="201"/>
      <c r="C1490" s="209"/>
      <c r="D1490" s="210"/>
      <c r="E1490" s="131"/>
      <c r="F1490" s="132"/>
      <c r="G1490" s="131"/>
      <c r="H1490" s="117"/>
      <c r="I1490" s="201"/>
      <c r="J1490" s="201"/>
      <c r="K1490" s="202"/>
      <c r="L1490" s="202"/>
      <c r="M1490" s="202"/>
      <c r="N1490" s="201"/>
      <c r="O1490" s="201"/>
      <c r="P1490" s="202"/>
      <c r="Q1490" s="202"/>
      <c r="R1490" s="207"/>
      <c r="S1490" s="204" t="e">
        <f>_xlfn.LET(
_xlpm.ausLJ,_xlfn.XLOOKUP(MitarbeiterFTE[[#This Row],[Name]]&amp;"|"&amp;MitarbeiterFTE[[#This Row],[Jahr]]&amp;"|"&amp;MitarbeiterFTE[[#This Row],[Monat]],#REF!,#REF!,"not found",0,1),
IF(_xlpm.ausLJ="not found","input missing",_xlpm.ausLJ))</f>
        <v>#REF!</v>
      </c>
      <c r="T1490" s="204" t="e">
        <f>_xlfn.LET(
_xlpm.ausLJ,_xlfn.XLOOKUP(MitarbeiterFTE[[#This Row],[Name]]&amp;"|"&amp;MitarbeiterFTE[[#This Row],[Jahr]]&amp;"|"&amp;MitarbeiterFTE[[#This Row],[Monat]],#REF!,#REF!,"not found",0,1),
IF(_xlpm.ausLJ="not found","input missing",_xlpm.ausLJ))</f>
        <v>#REF!</v>
      </c>
      <c r="U1490" s="205"/>
      <c r="V1490" s="40" t="str" cm="1">
        <f t="array" ref="V14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0" s="15" t="str">
        <f>_xlfn.LET(_xlpm.var,MitarbeiterFTE[[#This Row],[Name]]&amp;"|"&amp;MitarbeiterFTE[[#This Row],[Vorhaben]]&amp;"|"&amp;MitarbeiterFTE[[#This Row],[Monat]]&amp;"|"&amp;MitarbeiterFTE[[#This Row],[Jahr]], IF(_xlpm.var="|||","input missing",_xlpm.var))</f>
        <v>input missing</v>
      </c>
      <c r="AB1490" s="15" t="e">
        <f>_xlfn.LET(
_xlpm.start,DATE(MitarbeiterFTE[[#This Row],[Jahr]],MitarbeiterFTE[[#This Row],[Monat]],1),
_xlpm.end,EOMONTH(_xlpm.start,0),
NETWORKDAYS(_xlpm.start,_xlpm.end))</f>
        <v>#NUM!</v>
      </c>
      <c r="AC1490" s="318" t="e">
        <f>MitarbeiterFTE[[#This Row],[BWD]]-MitarbeiterFTE[[#This Row],[Sum Abwesend]]</f>
        <v>#NUM!</v>
      </c>
      <c r="AD1490" s="318">
        <f>SUMIFS(MitarbeiterFTE[BWD],MitarbeiterFTE[Jahr],MitarbeiterFTE[[#This Row],[Jahr]],MitarbeiterFTE[Name],MitarbeiterFTE[[#This Row],[Name]])</f>
        <v>0</v>
      </c>
      <c r="AE1490" s="318">
        <f>SUMIFS(MitarbeiterFTE[NWD],MitarbeiterFTE[Jahr],MitarbeiterFTE[[#This Row],[Jahr]],MitarbeiterFTE[Name],MitarbeiterFTE[[#This Row],[Name]])</f>
        <v>0</v>
      </c>
      <c r="AF1490" s="15" t="str">
        <f>IF(MitarbeiterFTE[[#This Row],[HS]]="ja",2,IF(MitarbeiterFTE[[#This Row],[Tech]]="ja",1,IF(MitarbeiterFTE[[#This Row],[Sonst]]="ja",0,"input missing")))</f>
        <v>input missing</v>
      </c>
      <c r="AG1490" s="130"/>
      <c r="AH1490" s="117"/>
      <c r="AI1490" s="408"/>
      <c r="AJ1490" s="202"/>
      <c r="AK1490" s="412"/>
      <c r="AL1490" s="15" cm="1">
        <f t="array" ref="AL14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0" s="15" t="str">
        <f>IF(Table6[[#This Row],[FT/WE]]=2,"",Table6[[#This Row],[Name]]&amp;Table6[[#This Row],[Tag]])</f>
        <v/>
      </c>
      <c r="AN1490" s="117"/>
      <c r="AP1490" s="14" t="str">
        <f t="shared" si="48"/>
        <v/>
      </c>
      <c r="AQ1490" s="14" t="str">
        <f t="shared" si="49"/>
        <v/>
      </c>
    </row>
    <row r="1491" spans="1:43" ht="14.5">
      <c r="A1491" s="117"/>
      <c r="B1491" s="201"/>
      <c r="C1491" s="209"/>
      <c r="D1491" s="210"/>
      <c r="E1491" s="131"/>
      <c r="F1491" s="132"/>
      <c r="G1491" s="131"/>
      <c r="H1491" s="117"/>
      <c r="I1491" s="201"/>
      <c r="J1491" s="201"/>
      <c r="K1491" s="202"/>
      <c r="L1491" s="202"/>
      <c r="M1491" s="202"/>
      <c r="N1491" s="201"/>
      <c r="O1491" s="201"/>
      <c r="P1491" s="202"/>
      <c r="Q1491" s="202"/>
      <c r="R1491" s="207"/>
      <c r="S1491" s="204" t="e">
        <f>_xlfn.LET(
_xlpm.ausLJ,_xlfn.XLOOKUP(MitarbeiterFTE[[#This Row],[Name]]&amp;"|"&amp;MitarbeiterFTE[[#This Row],[Jahr]]&amp;"|"&amp;MitarbeiterFTE[[#This Row],[Monat]],#REF!,#REF!,"not found",0,1),
IF(_xlpm.ausLJ="not found","input missing",_xlpm.ausLJ))</f>
        <v>#REF!</v>
      </c>
      <c r="T1491" s="204" t="e">
        <f>_xlfn.LET(
_xlpm.ausLJ,_xlfn.XLOOKUP(MitarbeiterFTE[[#This Row],[Name]]&amp;"|"&amp;MitarbeiterFTE[[#This Row],[Jahr]]&amp;"|"&amp;MitarbeiterFTE[[#This Row],[Monat]],#REF!,#REF!,"not found",0,1),
IF(_xlpm.ausLJ="not found","input missing",_xlpm.ausLJ))</f>
        <v>#REF!</v>
      </c>
      <c r="U1491" s="205"/>
      <c r="V1491" s="40" t="str" cm="1">
        <f t="array" ref="V14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1" s="15" t="str">
        <f>_xlfn.LET(_xlpm.var,MitarbeiterFTE[[#This Row],[Name]]&amp;"|"&amp;MitarbeiterFTE[[#This Row],[Vorhaben]]&amp;"|"&amp;MitarbeiterFTE[[#This Row],[Monat]]&amp;"|"&amp;MitarbeiterFTE[[#This Row],[Jahr]], IF(_xlpm.var="|||","input missing",_xlpm.var))</f>
        <v>input missing</v>
      </c>
      <c r="AB1491" s="15" t="e">
        <f>_xlfn.LET(
_xlpm.start,DATE(MitarbeiterFTE[[#This Row],[Jahr]],MitarbeiterFTE[[#This Row],[Monat]],1),
_xlpm.end,EOMONTH(_xlpm.start,0),
NETWORKDAYS(_xlpm.start,_xlpm.end))</f>
        <v>#NUM!</v>
      </c>
      <c r="AC1491" s="318" t="e">
        <f>MitarbeiterFTE[[#This Row],[BWD]]-MitarbeiterFTE[[#This Row],[Sum Abwesend]]</f>
        <v>#NUM!</v>
      </c>
      <c r="AD1491" s="318">
        <f>SUMIFS(MitarbeiterFTE[BWD],MitarbeiterFTE[Jahr],MitarbeiterFTE[[#This Row],[Jahr]],MitarbeiterFTE[Name],MitarbeiterFTE[[#This Row],[Name]])</f>
        <v>0</v>
      </c>
      <c r="AE1491" s="318">
        <f>SUMIFS(MitarbeiterFTE[NWD],MitarbeiterFTE[Jahr],MitarbeiterFTE[[#This Row],[Jahr]],MitarbeiterFTE[Name],MitarbeiterFTE[[#This Row],[Name]])</f>
        <v>0</v>
      </c>
      <c r="AF1491" s="15" t="str">
        <f>IF(MitarbeiterFTE[[#This Row],[HS]]="ja",2,IF(MitarbeiterFTE[[#This Row],[Tech]]="ja",1,IF(MitarbeiterFTE[[#This Row],[Sonst]]="ja",0,"input missing")))</f>
        <v>input missing</v>
      </c>
      <c r="AG1491" s="130"/>
      <c r="AH1491" s="117"/>
      <c r="AI1491" s="408"/>
      <c r="AJ1491" s="202"/>
      <c r="AK1491" s="412"/>
      <c r="AL1491" s="15" cm="1">
        <f t="array" ref="AL14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1" s="15" t="str">
        <f>IF(Table6[[#This Row],[FT/WE]]=2,"",Table6[[#This Row],[Name]]&amp;Table6[[#This Row],[Tag]])</f>
        <v/>
      </c>
      <c r="AN1491" s="117"/>
      <c r="AP1491" s="14" t="str">
        <f t="shared" si="48"/>
        <v/>
      </c>
      <c r="AQ1491" s="14" t="str">
        <f t="shared" si="49"/>
        <v/>
      </c>
    </row>
    <row r="1492" spans="1:43" ht="14.5">
      <c r="A1492" s="117"/>
      <c r="B1492" s="201"/>
      <c r="C1492" s="209"/>
      <c r="D1492" s="210"/>
      <c r="E1492" s="131"/>
      <c r="F1492" s="132"/>
      <c r="G1492" s="131"/>
      <c r="H1492" s="117"/>
      <c r="I1492" s="201"/>
      <c r="J1492" s="201"/>
      <c r="K1492" s="202"/>
      <c r="L1492" s="202"/>
      <c r="M1492" s="202"/>
      <c r="N1492" s="201"/>
      <c r="O1492" s="201"/>
      <c r="P1492" s="202"/>
      <c r="Q1492" s="202"/>
      <c r="R1492" s="207"/>
      <c r="S1492" s="204" t="e">
        <f>_xlfn.LET(
_xlpm.ausLJ,_xlfn.XLOOKUP(MitarbeiterFTE[[#This Row],[Name]]&amp;"|"&amp;MitarbeiterFTE[[#This Row],[Jahr]]&amp;"|"&amp;MitarbeiterFTE[[#This Row],[Monat]],#REF!,#REF!,"not found",0,1),
IF(_xlpm.ausLJ="not found","input missing",_xlpm.ausLJ))</f>
        <v>#REF!</v>
      </c>
      <c r="T1492" s="204" t="e">
        <f>_xlfn.LET(
_xlpm.ausLJ,_xlfn.XLOOKUP(MitarbeiterFTE[[#This Row],[Name]]&amp;"|"&amp;MitarbeiterFTE[[#This Row],[Jahr]]&amp;"|"&amp;MitarbeiterFTE[[#This Row],[Monat]],#REF!,#REF!,"not found",0,1),
IF(_xlpm.ausLJ="not found","input missing",_xlpm.ausLJ))</f>
        <v>#REF!</v>
      </c>
      <c r="U1492" s="205"/>
      <c r="V1492" s="40" t="str" cm="1">
        <f t="array" ref="V14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2" s="15" t="str">
        <f>_xlfn.LET(_xlpm.var,MitarbeiterFTE[[#This Row],[Name]]&amp;"|"&amp;MitarbeiterFTE[[#This Row],[Vorhaben]]&amp;"|"&amp;MitarbeiterFTE[[#This Row],[Monat]]&amp;"|"&amp;MitarbeiterFTE[[#This Row],[Jahr]], IF(_xlpm.var="|||","input missing",_xlpm.var))</f>
        <v>input missing</v>
      </c>
      <c r="AB1492" s="15" t="e">
        <f>_xlfn.LET(
_xlpm.start,DATE(MitarbeiterFTE[[#This Row],[Jahr]],MitarbeiterFTE[[#This Row],[Monat]],1),
_xlpm.end,EOMONTH(_xlpm.start,0),
NETWORKDAYS(_xlpm.start,_xlpm.end))</f>
        <v>#NUM!</v>
      </c>
      <c r="AC1492" s="318" t="e">
        <f>MitarbeiterFTE[[#This Row],[BWD]]-MitarbeiterFTE[[#This Row],[Sum Abwesend]]</f>
        <v>#NUM!</v>
      </c>
      <c r="AD1492" s="318">
        <f>SUMIFS(MitarbeiterFTE[BWD],MitarbeiterFTE[Jahr],MitarbeiterFTE[[#This Row],[Jahr]],MitarbeiterFTE[Name],MitarbeiterFTE[[#This Row],[Name]])</f>
        <v>0</v>
      </c>
      <c r="AE1492" s="318">
        <f>SUMIFS(MitarbeiterFTE[NWD],MitarbeiterFTE[Jahr],MitarbeiterFTE[[#This Row],[Jahr]],MitarbeiterFTE[Name],MitarbeiterFTE[[#This Row],[Name]])</f>
        <v>0</v>
      </c>
      <c r="AF1492" s="15" t="str">
        <f>IF(MitarbeiterFTE[[#This Row],[HS]]="ja",2,IF(MitarbeiterFTE[[#This Row],[Tech]]="ja",1,IF(MitarbeiterFTE[[#This Row],[Sonst]]="ja",0,"input missing")))</f>
        <v>input missing</v>
      </c>
      <c r="AG1492" s="130"/>
      <c r="AH1492" s="117"/>
      <c r="AI1492" s="408"/>
      <c r="AJ1492" s="202"/>
      <c r="AK1492" s="412"/>
      <c r="AL1492" s="15" cm="1">
        <f t="array" ref="AL14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2" s="15" t="str">
        <f>IF(Table6[[#This Row],[FT/WE]]=2,"",Table6[[#This Row],[Name]]&amp;Table6[[#This Row],[Tag]])</f>
        <v/>
      </c>
      <c r="AN1492" s="117"/>
      <c r="AP1492" s="14" t="str">
        <f t="shared" si="48"/>
        <v/>
      </c>
      <c r="AQ1492" s="14" t="str">
        <f t="shared" si="49"/>
        <v/>
      </c>
    </row>
    <row r="1493" spans="1:43" ht="14.5">
      <c r="A1493" s="117"/>
      <c r="B1493" s="201"/>
      <c r="C1493" s="209"/>
      <c r="D1493" s="210"/>
      <c r="E1493" s="131"/>
      <c r="F1493" s="132"/>
      <c r="G1493" s="131"/>
      <c r="H1493" s="117"/>
      <c r="I1493" s="201"/>
      <c r="J1493" s="201"/>
      <c r="K1493" s="202"/>
      <c r="L1493" s="202"/>
      <c r="M1493" s="202"/>
      <c r="N1493" s="201"/>
      <c r="O1493" s="201"/>
      <c r="P1493" s="202"/>
      <c r="Q1493" s="202"/>
      <c r="R1493" s="207"/>
      <c r="S1493" s="204" t="e">
        <f>_xlfn.LET(
_xlpm.ausLJ,_xlfn.XLOOKUP(MitarbeiterFTE[[#This Row],[Name]]&amp;"|"&amp;MitarbeiterFTE[[#This Row],[Jahr]]&amp;"|"&amp;MitarbeiterFTE[[#This Row],[Monat]],#REF!,#REF!,"not found",0,1),
IF(_xlpm.ausLJ="not found","input missing",_xlpm.ausLJ))</f>
        <v>#REF!</v>
      </c>
      <c r="T1493" s="204" t="e">
        <f>_xlfn.LET(
_xlpm.ausLJ,_xlfn.XLOOKUP(MitarbeiterFTE[[#This Row],[Name]]&amp;"|"&amp;MitarbeiterFTE[[#This Row],[Jahr]]&amp;"|"&amp;MitarbeiterFTE[[#This Row],[Monat]],#REF!,#REF!,"not found",0,1),
IF(_xlpm.ausLJ="not found","input missing",_xlpm.ausLJ))</f>
        <v>#REF!</v>
      </c>
      <c r="U1493" s="205"/>
      <c r="V1493" s="40" t="str" cm="1">
        <f t="array" ref="V14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3" s="15" t="str">
        <f>_xlfn.LET(_xlpm.var,MitarbeiterFTE[[#This Row],[Name]]&amp;"|"&amp;MitarbeiterFTE[[#This Row],[Vorhaben]]&amp;"|"&amp;MitarbeiterFTE[[#This Row],[Monat]]&amp;"|"&amp;MitarbeiterFTE[[#This Row],[Jahr]], IF(_xlpm.var="|||","input missing",_xlpm.var))</f>
        <v>input missing</v>
      </c>
      <c r="AB1493" s="15" t="e">
        <f>_xlfn.LET(
_xlpm.start,DATE(MitarbeiterFTE[[#This Row],[Jahr]],MitarbeiterFTE[[#This Row],[Monat]],1),
_xlpm.end,EOMONTH(_xlpm.start,0),
NETWORKDAYS(_xlpm.start,_xlpm.end))</f>
        <v>#NUM!</v>
      </c>
      <c r="AC1493" s="318" t="e">
        <f>MitarbeiterFTE[[#This Row],[BWD]]-MitarbeiterFTE[[#This Row],[Sum Abwesend]]</f>
        <v>#NUM!</v>
      </c>
      <c r="AD1493" s="318">
        <f>SUMIFS(MitarbeiterFTE[BWD],MitarbeiterFTE[Jahr],MitarbeiterFTE[[#This Row],[Jahr]],MitarbeiterFTE[Name],MitarbeiterFTE[[#This Row],[Name]])</f>
        <v>0</v>
      </c>
      <c r="AE1493" s="318">
        <f>SUMIFS(MitarbeiterFTE[NWD],MitarbeiterFTE[Jahr],MitarbeiterFTE[[#This Row],[Jahr]],MitarbeiterFTE[Name],MitarbeiterFTE[[#This Row],[Name]])</f>
        <v>0</v>
      </c>
      <c r="AF1493" s="15" t="str">
        <f>IF(MitarbeiterFTE[[#This Row],[HS]]="ja",2,IF(MitarbeiterFTE[[#This Row],[Tech]]="ja",1,IF(MitarbeiterFTE[[#This Row],[Sonst]]="ja",0,"input missing")))</f>
        <v>input missing</v>
      </c>
      <c r="AG1493" s="130"/>
      <c r="AH1493" s="117"/>
      <c r="AI1493" s="408"/>
      <c r="AJ1493" s="202"/>
      <c r="AK1493" s="412"/>
      <c r="AL1493" s="15" cm="1">
        <f t="array" ref="AL14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3" s="15" t="str">
        <f>IF(Table6[[#This Row],[FT/WE]]=2,"",Table6[[#This Row],[Name]]&amp;Table6[[#This Row],[Tag]])</f>
        <v/>
      </c>
      <c r="AN1493" s="117"/>
      <c r="AP1493" s="14" t="str">
        <f t="shared" si="48"/>
        <v/>
      </c>
      <c r="AQ1493" s="14" t="str">
        <f t="shared" si="49"/>
        <v/>
      </c>
    </row>
    <row r="1494" spans="1:43" ht="14.5">
      <c r="A1494" s="117"/>
      <c r="B1494" s="201"/>
      <c r="C1494" s="209"/>
      <c r="D1494" s="210"/>
      <c r="E1494" s="131"/>
      <c r="F1494" s="132"/>
      <c r="G1494" s="131"/>
      <c r="H1494" s="117"/>
      <c r="I1494" s="201"/>
      <c r="J1494" s="201"/>
      <c r="K1494" s="202"/>
      <c r="L1494" s="202"/>
      <c r="M1494" s="202"/>
      <c r="N1494" s="201"/>
      <c r="O1494" s="201"/>
      <c r="P1494" s="202"/>
      <c r="Q1494" s="202"/>
      <c r="R1494" s="207"/>
      <c r="S1494" s="204" t="e">
        <f>_xlfn.LET(
_xlpm.ausLJ,_xlfn.XLOOKUP(MitarbeiterFTE[[#This Row],[Name]]&amp;"|"&amp;MitarbeiterFTE[[#This Row],[Jahr]]&amp;"|"&amp;MitarbeiterFTE[[#This Row],[Monat]],#REF!,#REF!,"not found",0,1),
IF(_xlpm.ausLJ="not found","input missing",_xlpm.ausLJ))</f>
        <v>#REF!</v>
      </c>
      <c r="T1494" s="204" t="e">
        <f>_xlfn.LET(
_xlpm.ausLJ,_xlfn.XLOOKUP(MitarbeiterFTE[[#This Row],[Name]]&amp;"|"&amp;MitarbeiterFTE[[#This Row],[Jahr]]&amp;"|"&amp;MitarbeiterFTE[[#This Row],[Monat]],#REF!,#REF!,"not found",0,1),
IF(_xlpm.ausLJ="not found","input missing",_xlpm.ausLJ))</f>
        <v>#REF!</v>
      </c>
      <c r="U1494" s="205"/>
      <c r="V1494" s="40" t="str" cm="1">
        <f t="array" ref="V14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4" s="15" t="str">
        <f>_xlfn.LET(_xlpm.var,MitarbeiterFTE[[#This Row],[Name]]&amp;"|"&amp;MitarbeiterFTE[[#This Row],[Vorhaben]]&amp;"|"&amp;MitarbeiterFTE[[#This Row],[Monat]]&amp;"|"&amp;MitarbeiterFTE[[#This Row],[Jahr]], IF(_xlpm.var="|||","input missing",_xlpm.var))</f>
        <v>input missing</v>
      </c>
      <c r="AB1494" s="15" t="e">
        <f>_xlfn.LET(
_xlpm.start,DATE(MitarbeiterFTE[[#This Row],[Jahr]],MitarbeiterFTE[[#This Row],[Monat]],1),
_xlpm.end,EOMONTH(_xlpm.start,0),
NETWORKDAYS(_xlpm.start,_xlpm.end))</f>
        <v>#NUM!</v>
      </c>
      <c r="AC1494" s="318" t="e">
        <f>MitarbeiterFTE[[#This Row],[BWD]]-MitarbeiterFTE[[#This Row],[Sum Abwesend]]</f>
        <v>#NUM!</v>
      </c>
      <c r="AD1494" s="318">
        <f>SUMIFS(MitarbeiterFTE[BWD],MitarbeiterFTE[Jahr],MitarbeiterFTE[[#This Row],[Jahr]],MitarbeiterFTE[Name],MitarbeiterFTE[[#This Row],[Name]])</f>
        <v>0</v>
      </c>
      <c r="AE1494" s="318">
        <f>SUMIFS(MitarbeiterFTE[NWD],MitarbeiterFTE[Jahr],MitarbeiterFTE[[#This Row],[Jahr]],MitarbeiterFTE[Name],MitarbeiterFTE[[#This Row],[Name]])</f>
        <v>0</v>
      </c>
      <c r="AF1494" s="15" t="str">
        <f>IF(MitarbeiterFTE[[#This Row],[HS]]="ja",2,IF(MitarbeiterFTE[[#This Row],[Tech]]="ja",1,IF(MitarbeiterFTE[[#This Row],[Sonst]]="ja",0,"input missing")))</f>
        <v>input missing</v>
      </c>
      <c r="AG1494" s="130"/>
      <c r="AH1494" s="117"/>
      <c r="AI1494" s="408"/>
      <c r="AJ1494" s="202"/>
      <c r="AK1494" s="412"/>
      <c r="AL1494" s="15" cm="1">
        <f t="array" ref="AL14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4" s="15" t="str">
        <f>IF(Table6[[#This Row],[FT/WE]]=2,"",Table6[[#This Row],[Name]]&amp;Table6[[#This Row],[Tag]])</f>
        <v/>
      </c>
      <c r="AN1494" s="117"/>
      <c r="AP1494" s="14" t="str">
        <f t="shared" si="48"/>
        <v/>
      </c>
      <c r="AQ1494" s="14" t="str">
        <f t="shared" si="49"/>
        <v/>
      </c>
    </row>
    <row r="1495" spans="1:43" ht="14.5">
      <c r="A1495" s="117"/>
      <c r="B1495" s="201"/>
      <c r="C1495" s="209"/>
      <c r="D1495" s="210"/>
      <c r="E1495" s="131"/>
      <c r="F1495" s="132"/>
      <c r="G1495" s="131"/>
      <c r="H1495" s="117"/>
      <c r="I1495" s="201"/>
      <c r="J1495" s="201"/>
      <c r="K1495" s="202"/>
      <c r="L1495" s="202"/>
      <c r="M1495" s="202"/>
      <c r="N1495" s="201"/>
      <c r="O1495" s="201"/>
      <c r="P1495" s="202"/>
      <c r="Q1495" s="202"/>
      <c r="R1495" s="207"/>
      <c r="S1495" s="204" t="e">
        <f>_xlfn.LET(
_xlpm.ausLJ,_xlfn.XLOOKUP(MitarbeiterFTE[[#This Row],[Name]]&amp;"|"&amp;MitarbeiterFTE[[#This Row],[Jahr]]&amp;"|"&amp;MitarbeiterFTE[[#This Row],[Monat]],#REF!,#REF!,"not found",0,1),
IF(_xlpm.ausLJ="not found","input missing",_xlpm.ausLJ))</f>
        <v>#REF!</v>
      </c>
      <c r="T1495" s="204" t="e">
        <f>_xlfn.LET(
_xlpm.ausLJ,_xlfn.XLOOKUP(MitarbeiterFTE[[#This Row],[Name]]&amp;"|"&amp;MitarbeiterFTE[[#This Row],[Jahr]]&amp;"|"&amp;MitarbeiterFTE[[#This Row],[Monat]],#REF!,#REF!,"not found",0,1),
IF(_xlpm.ausLJ="not found","input missing",_xlpm.ausLJ))</f>
        <v>#REF!</v>
      </c>
      <c r="U1495" s="205"/>
      <c r="V1495" s="40" t="str" cm="1">
        <f t="array" ref="V14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5" s="15" t="str">
        <f>_xlfn.LET(_xlpm.var,MitarbeiterFTE[[#This Row],[Name]]&amp;"|"&amp;MitarbeiterFTE[[#This Row],[Vorhaben]]&amp;"|"&amp;MitarbeiterFTE[[#This Row],[Monat]]&amp;"|"&amp;MitarbeiterFTE[[#This Row],[Jahr]], IF(_xlpm.var="|||","input missing",_xlpm.var))</f>
        <v>input missing</v>
      </c>
      <c r="AB1495" s="15" t="e">
        <f>_xlfn.LET(
_xlpm.start,DATE(MitarbeiterFTE[[#This Row],[Jahr]],MitarbeiterFTE[[#This Row],[Monat]],1),
_xlpm.end,EOMONTH(_xlpm.start,0),
NETWORKDAYS(_xlpm.start,_xlpm.end))</f>
        <v>#NUM!</v>
      </c>
      <c r="AC1495" s="318" t="e">
        <f>MitarbeiterFTE[[#This Row],[BWD]]-MitarbeiterFTE[[#This Row],[Sum Abwesend]]</f>
        <v>#NUM!</v>
      </c>
      <c r="AD1495" s="318">
        <f>SUMIFS(MitarbeiterFTE[BWD],MitarbeiterFTE[Jahr],MitarbeiterFTE[[#This Row],[Jahr]],MitarbeiterFTE[Name],MitarbeiterFTE[[#This Row],[Name]])</f>
        <v>0</v>
      </c>
      <c r="AE1495" s="318">
        <f>SUMIFS(MitarbeiterFTE[NWD],MitarbeiterFTE[Jahr],MitarbeiterFTE[[#This Row],[Jahr]],MitarbeiterFTE[Name],MitarbeiterFTE[[#This Row],[Name]])</f>
        <v>0</v>
      </c>
      <c r="AF1495" s="15" t="str">
        <f>IF(MitarbeiterFTE[[#This Row],[HS]]="ja",2,IF(MitarbeiterFTE[[#This Row],[Tech]]="ja",1,IF(MitarbeiterFTE[[#This Row],[Sonst]]="ja",0,"input missing")))</f>
        <v>input missing</v>
      </c>
      <c r="AG1495" s="130"/>
      <c r="AH1495" s="117"/>
      <c r="AI1495" s="408"/>
      <c r="AJ1495" s="202"/>
      <c r="AK1495" s="412"/>
      <c r="AL1495" s="15" cm="1">
        <f t="array" ref="AL14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5" s="15" t="str">
        <f>IF(Table6[[#This Row],[FT/WE]]=2,"",Table6[[#This Row],[Name]]&amp;Table6[[#This Row],[Tag]])</f>
        <v/>
      </c>
      <c r="AN1495" s="117"/>
      <c r="AP1495" s="14" t="str">
        <f t="shared" si="48"/>
        <v/>
      </c>
      <c r="AQ1495" s="14" t="str">
        <f t="shared" si="49"/>
        <v/>
      </c>
    </row>
    <row r="1496" spans="1:43" ht="14.5">
      <c r="A1496" s="117"/>
      <c r="B1496" s="201"/>
      <c r="C1496" s="209"/>
      <c r="D1496" s="210"/>
      <c r="E1496" s="131"/>
      <c r="F1496" s="132"/>
      <c r="G1496" s="131"/>
      <c r="H1496" s="117"/>
      <c r="I1496" s="201"/>
      <c r="J1496" s="201"/>
      <c r="K1496" s="202"/>
      <c r="L1496" s="202"/>
      <c r="M1496" s="202"/>
      <c r="N1496" s="201"/>
      <c r="O1496" s="201"/>
      <c r="P1496" s="202"/>
      <c r="Q1496" s="202"/>
      <c r="R1496" s="207"/>
      <c r="S1496" s="204" t="e">
        <f>_xlfn.LET(
_xlpm.ausLJ,_xlfn.XLOOKUP(MitarbeiterFTE[[#This Row],[Name]]&amp;"|"&amp;MitarbeiterFTE[[#This Row],[Jahr]]&amp;"|"&amp;MitarbeiterFTE[[#This Row],[Monat]],#REF!,#REF!,"not found",0,1),
IF(_xlpm.ausLJ="not found","input missing",_xlpm.ausLJ))</f>
        <v>#REF!</v>
      </c>
      <c r="T1496" s="204" t="e">
        <f>_xlfn.LET(
_xlpm.ausLJ,_xlfn.XLOOKUP(MitarbeiterFTE[[#This Row],[Name]]&amp;"|"&amp;MitarbeiterFTE[[#This Row],[Jahr]]&amp;"|"&amp;MitarbeiterFTE[[#This Row],[Monat]],#REF!,#REF!,"not found",0,1),
IF(_xlpm.ausLJ="not found","input missing",_xlpm.ausLJ))</f>
        <v>#REF!</v>
      </c>
      <c r="U1496" s="205"/>
      <c r="V1496" s="40" t="str" cm="1">
        <f t="array" ref="V14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6" s="15" t="str">
        <f>_xlfn.LET(_xlpm.var,MitarbeiterFTE[[#This Row],[Name]]&amp;"|"&amp;MitarbeiterFTE[[#This Row],[Vorhaben]]&amp;"|"&amp;MitarbeiterFTE[[#This Row],[Monat]]&amp;"|"&amp;MitarbeiterFTE[[#This Row],[Jahr]], IF(_xlpm.var="|||","input missing",_xlpm.var))</f>
        <v>input missing</v>
      </c>
      <c r="AB1496" s="15" t="e">
        <f>_xlfn.LET(
_xlpm.start,DATE(MitarbeiterFTE[[#This Row],[Jahr]],MitarbeiterFTE[[#This Row],[Monat]],1),
_xlpm.end,EOMONTH(_xlpm.start,0),
NETWORKDAYS(_xlpm.start,_xlpm.end))</f>
        <v>#NUM!</v>
      </c>
      <c r="AC1496" s="318" t="e">
        <f>MitarbeiterFTE[[#This Row],[BWD]]-MitarbeiterFTE[[#This Row],[Sum Abwesend]]</f>
        <v>#NUM!</v>
      </c>
      <c r="AD1496" s="318">
        <f>SUMIFS(MitarbeiterFTE[BWD],MitarbeiterFTE[Jahr],MitarbeiterFTE[[#This Row],[Jahr]],MitarbeiterFTE[Name],MitarbeiterFTE[[#This Row],[Name]])</f>
        <v>0</v>
      </c>
      <c r="AE1496" s="318">
        <f>SUMIFS(MitarbeiterFTE[NWD],MitarbeiterFTE[Jahr],MitarbeiterFTE[[#This Row],[Jahr]],MitarbeiterFTE[Name],MitarbeiterFTE[[#This Row],[Name]])</f>
        <v>0</v>
      </c>
      <c r="AF1496" s="15" t="str">
        <f>IF(MitarbeiterFTE[[#This Row],[HS]]="ja",2,IF(MitarbeiterFTE[[#This Row],[Tech]]="ja",1,IF(MitarbeiterFTE[[#This Row],[Sonst]]="ja",0,"input missing")))</f>
        <v>input missing</v>
      </c>
      <c r="AG1496" s="130"/>
      <c r="AH1496" s="117"/>
      <c r="AI1496" s="408"/>
      <c r="AJ1496" s="202"/>
      <c r="AK1496" s="412"/>
      <c r="AL1496" s="15" cm="1">
        <f t="array" ref="AL14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6" s="15" t="str">
        <f>IF(Table6[[#This Row],[FT/WE]]=2,"",Table6[[#This Row],[Name]]&amp;Table6[[#This Row],[Tag]])</f>
        <v/>
      </c>
      <c r="AN1496" s="117"/>
      <c r="AP1496" s="14" t="str">
        <f t="shared" si="48"/>
        <v/>
      </c>
      <c r="AQ1496" s="14" t="str">
        <f t="shared" si="49"/>
        <v/>
      </c>
    </row>
    <row r="1497" spans="1:43" ht="14.5">
      <c r="A1497" s="117"/>
      <c r="B1497" s="201"/>
      <c r="C1497" s="209"/>
      <c r="D1497" s="210"/>
      <c r="E1497" s="131"/>
      <c r="F1497" s="132"/>
      <c r="G1497" s="131"/>
      <c r="H1497" s="117"/>
      <c r="I1497" s="201"/>
      <c r="J1497" s="201"/>
      <c r="K1497" s="202"/>
      <c r="L1497" s="202"/>
      <c r="M1497" s="202"/>
      <c r="N1497" s="201"/>
      <c r="O1497" s="201"/>
      <c r="P1497" s="202"/>
      <c r="Q1497" s="202"/>
      <c r="R1497" s="207"/>
      <c r="S1497" s="204" t="e">
        <f>_xlfn.LET(
_xlpm.ausLJ,_xlfn.XLOOKUP(MitarbeiterFTE[[#This Row],[Name]]&amp;"|"&amp;MitarbeiterFTE[[#This Row],[Jahr]]&amp;"|"&amp;MitarbeiterFTE[[#This Row],[Monat]],#REF!,#REF!,"not found",0,1),
IF(_xlpm.ausLJ="not found","input missing",_xlpm.ausLJ))</f>
        <v>#REF!</v>
      </c>
      <c r="T1497" s="204" t="e">
        <f>_xlfn.LET(
_xlpm.ausLJ,_xlfn.XLOOKUP(MitarbeiterFTE[[#This Row],[Name]]&amp;"|"&amp;MitarbeiterFTE[[#This Row],[Jahr]]&amp;"|"&amp;MitarbeiterFTE[[#This Row],[Monat]],#REF!,#REF!,"not found",0,1),
IF(_xlpm.ausLJ="not found","input missing",_xlpm.ausLJ))</f>
        <v>#REF!</v>
      </c>
      <c r="U1497" s="205"/>
      <c r="V1497" s="40" t="str" cm="1">
        <f t="array" ref="V14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7" s="15" t="str">
        <f>_xlfn.LET(_xlpm.var,MitarbeiterFTE[[#This Row],[Name]]&amp;"|"&amp;MitarbeiterFTE[[#This Row],[Vorhaben]]&amp;"|"&amp;MitarbeiterFTE[[#This Row],[Monat]]&amp;"|"&amp;MitarbeiterFTE[[#This Row],[Jahr]], IF(_xlpm.var="|||","input missing",_xlpm.var))</f>
        <v>input missing</v>
      </c>
      <c r="AB1497" s="15" t="e">
        <f>_xlfn.LET(
_xlpm.start,DATE(MitarbeiterFTE[[#This Row],[Jahr]],MitarbeiterFTE[[#This Row],[Monat]],1),
_xlpm.end,EOMONTH(_xlpm.start,0),
NETWORKDAYS(_xlpm.start,_xlpm.end))</f>
        <v>#NUM!</v>
      </c>
      <c r="AC1497" s="318" t="e">
        <f>MitarbeiterFTE[[#This Row],[BWD]]-MitarbeiterFTE[[#This Row],[Sum Abwesend]]</f>
        <v>#NUM!</v>
      </c>
      <c r="AD1497" s="318">
        <f>SUMIFS(MitarbeiterFTE[BWD],MitarbeiterFTE[Jahr],MitarbeiterFTE[[#This Row],[Jahr]],MitarbeiterFTE[Name],MitarbeiterFTE[[#This Row],[Name]])</f>
        <v>0</v>
      </c>
      <c r="AE1497" s="318">
        <f>SUMIFS(MitarbeiterFTE[NWD],MitarbeiterFTE[Jahr],MitarbeiterFTE[[#This Row],[Jahr]],MitarbeiterFTE[Name],MitarbeiterFTE[[#This Row],[Name]])</f>
        <v>0</v>
      </c>
      <c r="AF1497" s="15" t="str">
        <f>IF(MitarbeiterFTE[[#This Row],[HS]]="ja",2,IF(MitarbeiterFTE[[#This Row],[Tech]]="ja",1,IF(MitarbeiterFTE[[#This Row],[Sonst]]="ja",0,"input missing")))</f>
        <v>input missing</v>
      </c>
      <c r="AG1497" s="130"/>
      <c r="AH1497" s="117"/>
      <c r="AI1497" s="408"/>
      <c r="AJ1497" s="202"/>
      <c r="AK1497" s="412"/>
      <c r="AL1497" s="15" cm="1">
        <f t="array" ref="AL14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7" s="15" t="str">
        <f>IF(Table6[[#This Row],[FT/WE]]=2,"",Table6[[#This Row],[Name]]&amp;Table6[[#This Row],[Tag]])</f>
        <v/>
      </c>
      <c r="AN1497" s="117"/>
      <c r="AP1497" s="14" t="str">
        <f t="shared" si="48"/>
        <v/>
      </c>
      <c r="AQ1497" s="14" t="str">
        <f t="shared" si="49"/>
        <v/>
      </c>
    </row>
    <row r="1498" spans="1:43" ht="14.5">
      <c r="A1498" s="117"/>
      <c r="B1498" s="201"/>
      <c r="C1498" s="209"/>
      <c r="D1498" s="210"/>
      <c r="E1498" s="131"/>
      <c r="F1498" s="132"/>
      <c r="G1498" s="131"/>
      <c r="H1498" s="117"/>
      <c r="I1498" s="201"/>
      <c r="J1498" s="201"/>
      <c r="K1498" s="202"/>
      <c r="L1498" s="202"/>
      <c r="M1498" s="202"/>
      <c r="N1498" s="201"/>
      <c r="O1498" s="201"/>
      <c r="P1498" s="202"/>
      <c r="Q1498" s="202"/>
      <c r="R1498" s="207"/>
      <c r="S1498" s="204" t="e">
        <f>_xlfn.LET(
_xlpm.ausLJ,_xlfn.XLOOKUP(MitarbeiterFTE[[#This Row],[Name]]&amp;"|"&amp;MitarbeiterFTE[[#This Row],[Jahr]]&amp;"|"&amp;MitarbeiterFTE[[#This Row],[Monat]],#REF!,#REF!,"not found",0,1),
IF(_xlpm.ausLJ="not found","input missing",_xlpm.ausLJ))</f>
        <v>#REF!</v>
      </c>
      <c r="T1498" s="204" t="e">
        <f>_xlfn.LET(
_xlpm.ausLJ,_xlfn.XLOOKUP(MitarbeiterFTE[[#This Row],[Name]]&amp;"|"&amp;MitarbeiterFTE[[#This Row],[Jahr]]&amp;"|"&amp;MitarbeiterFTE[[#This Row],[Monat]],#REF!,#REF!,"not found",0,1),
IF(_xlpm.ausLJ="not found","input missing",_xlpm.ausLJ))</f>
        <v>#REF!</v>
      </c>
      <c r="U1498" s="205"/>
      <c r="V1498" s="40" t="str" cm="1">
        <f t="array" ref="V14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8" s="15" t="str">
        <f>_xlfn.LET(_xlpm.var,MitarbeiterFTE[[#This Row],[Name]]&amp;"|"&amp;MitarbeiterFTE[[#This Row],[Vorhaben]]&amp;"|"&amp;MitarbeiterFTE[[#This Row],[Monat]]&amp;"|"&amp;MitarbeiterFTE[[#This Row],[Jahr]], IF(_xlpm.var="|||","input missing",_xlpm.var))</f>
        <v>input missing</v>
      </c>
      <c r="AB1498" s="15" t="e">
        <f>_xlfn.LET(
_xlpm.start,DATE(MitarbeiterFTE[[#This Row],[Jahr]],MitarbeiterFTE[[#This Row],[Monat]],1),
_xlpm.end,EOMONTH(_xlpm.start,0),
NETWORKDAYS(_xlpm.start,_xlpm.end))</f>
        <v>#NUM!</v>
      </c>
      <c r="AC1498" s="318" t="e">
        <f>MitarbeiterFTE[[#This Row],[BWD]]-MitarbeiterFTE[[#This Row],[Sum Abwesend]]</f>
        <v>#NUM!</v>
      </c>
      <c r="AD1498" s="318">
        <f>SUMIFS(MitarbeiterFTE[BWD],MitarbeiterFTE[Jahr],MitarbeiterFTE[[#This Row],[Jahr]],MitarbeiterFTE[Name],MitarbeiterFTE[[#This Row],[Name]])</f>
        <v>0</v>
      </c>
      <c r="AE1498" s="318">
        <f>SUMIFS(MitarbeiterFTE[NWD],MitarbeiterFTE[Jahr],MitarbeiterFTE[[#This Row],[Jahr]],MitarbeiterFTE[Name],MitarbeiterFTE[[#This Row],[Name]])</f>
        <v>0</v>
      </c>
      <c r="AF1498" s="15" t="str">
        <f>IF(MitarbeiterFTE[[#This Row],[HS]]="ja",2,IF(MitarbeiterFTE[[#This Row],[Tech]]="ja",1,IF(MitarbeiterFTE[[#This Row],[Sonst]]="ja",0,"input missing")))</f>
        <v>input missing</v>
      </c>
      <c r="AG1498" s="130"/>
      <c r="AH1498" s="117"/>
      <c r="AI1498" s="408"/>
      <c r="AJ1498" s="202"/>
      <c r="AK1498" s="412"/>
      <c r="AL1498" s="15" cm="1">
        <f t="array" ref="AL14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8" s="15" t="str">
        <f>IF(Table6[[#This Row],[FT/WE]]=2,"",Table6[[#This Row],[Name]]&amp;Table6[[#This Row],[Tag]])</f>
        <v/>
      </c>
      <c r="AN1498" s="117"/>
      <c r="AP1498" s="14" t="str">
        <f t="shared" si="48"/>
        <v/>
      </c>
      <c r="AQ1498" s="14" t="str">
        <f t="shared" si="49"/>
        <v/>
      </c>
    </row>
    <row r="1499" spans="1:43" ht="14.5">
      <c r="A1499" s="117"/>
      <c r="B1499" s="201"/>
      <c r="C1499" s="209"/>
      <c r="D1499" s="210"/>
      <c r="E1499" s="131"/>
      <c r="F1499" s="132"/>
      <c r="G1499" s="131"/>
      <c r="H1499" s="117"/>
      <c r="I1499" s="201"/>
      <c r="J1499" s="201"/>
      <c r="K1499" s="202"/>
      <c r="L1499" s="202"/>
      <c r="M1499" s="202"/>
      <c r="N1499" s="201"/>
      <c r="O1499" s="201"/>
      <c r="P1499" s="202"/>
      <c r="Q1499" s="202"/>
      <c r="R1499" s="207"/>
      <c r="S1499" s="204" t="e">
        <f>_xlfn.LET(
_xlpm.ausLJ,_xlfn.XLOOKUP(MitarbeiterFTE[[#This Row],[Name]]&amp;"|"&amp;MitarbeiterFTE[[#This Row],[Jahr]]&amp;"|"&amp;MitarbeiterFTE[[#This Row],[Monat]],#REF!,#REF!,"not found",0,1),
IF(_xlpm.ausLJ="not found","input missing",_xlpm.ausLJ))</f>
        <v>#REF!</v>
      </c>
      <c r="T1499" s="204" t="e">
        <f>_xlfn.LET(
_xlpm.ausLJ,_xlfn.XLOOKUP(MitarbeiterFTE[[#This Row],[Name]]&amp;"|"&amp;MitarbeiterFTE[[#This Row],[Jahr]]&amp;"|"&amp;MitarbeiterFTE[[#This Row],[Monat]],#REF!,#REF!,"not found",0,1),
IF(_xlpm.ausLJ="not found","input missing",_xlpm.ausLJ))</f>
        <v>#REF!</v>
      </c>
      <c r="U1499" s="205"/>
      <c r="V1499" s="40" t="str" cm="1">
        <f t="array" ref="V14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4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4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4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4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499" s="15" t="str">
        <f>_xlfn.LET(_xlpm.var,MitarbeiterFTE[[#This Row],[Name]]&amp;"|"&amp;MitarbeiterFTE[[#This Row],[Vorhaben]]&amp;"|"&amp;MitarbeiterFTE[[#This Row],[Monat]]&amp;"|"&amp;MitarbeiterFTE[[#This Row],[Jahr]], IF(_xlpm.var="|||","input missing",_xlpm.var))</f>
        <v>input missing</v>
      </c>
      <c r="AB1499" s="15" t="e">
        <f>_xlfn.LET(
_xlpm.start,DATE(MitarbeiterFTE[[#This Row],[Jahr]],MitarbeiterFTE[[#This Row],[Monat]],1),
_xlpm.end,EOMONTH(_xlpm.start,0),
NETWORKDAYS(_xlpm.start,_xlpm.end))</f>
        <v>#NUM!</v>
      </c>
      <c r="AC1499" s="318" t="e">
        <f>MitarbeiterFTE[[#This Row],[BWD]]-MitarbeiterFTE[[#This Row],[Sum Abwesend]]</f>
        <v>#NUM!</v>
      </c>
      <c r="AD1499" s="318">
        <f>SUMIFS(MitarbeiterFTE[BWD],MitarbeiterFTE[Jahr],MitarbeiterFTE[[#This Row],[Jahr]],MitarbeiterFTE[Name],MitarbeiterFTE[[#This Row],[Name]])</f>
        <v>0</v>
      </c>
      <c r="AE1499" s="318">
        <f>SUMIFS(MitarbeiterFTE[NWD],MitarbeiterFTE[Jahr],MitarbeiterFTE[[#This Row],[Jahr]],MitarbeiterFTE[Name],MitarbeiterFTE[[#This Row],[Name]])</f>
        <v>0</v>
      </c>
      <c r="AF1499" s="15" t="str">
        <f>IF(MitarbeiterFTE[[#This Row],[HS]]="ja",2,IF(MitarbeiterFTE[[#This Row],[Tech]]="ja",1,IF(MitarbeiterFTE[[#This Row],[Sonst]]="ja",0,"input missing")))</f>
        <v>input missing</v>
      </c>
      <c r="AG1499" s="130"/>
      <c r="AH1499" s="117"/>
      <c r="AI1499" s="408"/>
      <c r="AJ1499" s="202"/>
      <c r="AK1499" s="412"/>
      <c r="AL1499" s="15" cm="1">
        <f t="array" ref="AL14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499" s="15" t="str">
        <f>IF(Table6[[#This Row],[FT/WE]]=2,"",Table6[[#This Row],[Name]]&amp;Table6[[#This Row],[Tag]])</f>
        <v/>
      </c>
      <c r="AN1499" s="117"/>
      <c r="AP1499" s="14" t="str">
        <f t="shared" si="48"/>
        <v/>
      </c>
      <c r="AQ1499" s="14" t="str">
        <f t="shared" si="49"/>
        <v/>
      </c>
    </row>
    <row r="1500" spans="1:43" ht="14.5">
      <c r="A1500" s="117"/>
      <c r="B1500" s="201"/>
      <c r="C1500" s="209"/>
      <c r="D1500" s="210"/>
      <c r="E1500" s="131"/>
      <c r="F1500" s="132"/>
      <c r="G1500" s="131"/>
      <c r="H1500" s="117"/>
      <c r="I1500" s="201"/>
      <c r="J1500" s="201"/>
      <c r="K1500" s="202"/>
      <c r="L1500" s="202"/>
      <c r="M1500" s="202"/>
      <c r="N1500" s="201"/>
      <c r="O1500" s="201"/>
      <c r="P1500" s="202"/>
      <c r="Q1500" s="202"/>
      <c r="R1500" s="207"/>
      <c r="S1500" s="204" t="e">
        <f>_xlfn.LET(
_xlpm.ausLJ,_xlfn.XLOOKUP(MitarbeiterFTE[[#This Row],[Name]]&amp;"|"&amp;MitarbeiterFTE[[#This Row],[Jahr]]&amp;"|"&amp;MitarbeiterFTE[[#This Row],[Monat]],#REF!,#REF!,"not found",0,1),
IF(_xlpm.ausLJ="not found","input missing",_xlpm.ausLJ))</f>
        <v>#REF!</v>
      </c>
      <c r="T1500" s="204" t="e">
        <f>_xlfn.LET(
_xlpm.ausLJ,_xlfn.XLOOKUP(MitarbeiterFTE[[#This Row],[Name]]&amp;"|"&amp;MitarbeiterFTE[[#This Row],[Jahr]]&amp;"|"&amp;MitarbeiterFTE[[#This Row],[Monat]],#REF!,#REF!,"not found",0,1),
IF(_xlpm.ausLJ="not found","input missing",_xlpm.ausLJ))</f>
        <v>#REF!</v>
      </c>
      <c r="U1500" s="205"/>
      <c r="V1500" s="40" t="str" cm="1">
        <f t="array" ref="V15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0" s="15" t="str">
        <f>_xlfn.LET(_xlpm.var,MitarbeiterFTE[[#This Row],[Name]]&amp;"|"&amp;MitarbeiterFTE[[#This Row],[Vorhaben]]&amp;"|"&amp;MitarbeiterFTE[[#This Row],[Monat]]&amp;"|"&amp;MitarbeiterFTE[[#This Row],[Jahr]], IF(_xlpm.var="|||","input missing",_xlpm.var))</f>
        <v>input missing</v>
      </c>
      <c r="AB1500" s="15" t="e">
        <f>_xlfn.LET(
_xlpm.start,DATE(MitarbeiterFTE[[#This Row],[Jahr]],MitarbeiterFTE[[#This Row],[Monat]],1),
_xlpm.end,EOMONTH(_xlpm.start,0),
NETWORKDAYS(_xlpm.start,_xlpm.end))</f>
        <v>#NUM!</v>
      </c>
      <c r="AC1500" s="318" t="e">
        <f>MitarbeiterFTE[[#This Row],[BWD]]-MitarbeiterFTE[[#This Row],[Sum Abwesend]]</f>
        <v>#NUM!</v>
      </c>
      <c r="AD1500" s="318">
        <f>SUMIFS(MitarbeiterFTE[BWD],MitarbeiterFTE[Jahr],MitarbeiterFTE[[#This Row],[Jahr]],MitarbeiterFTE[Name],MitarbeiterFTE[[#This Row],[Name]])</f>
        <v>0</v>
      </c>
      <c r="AE1500" s="318">
        <f>SUMIFS(MitarbeiterFTE[NWD],MitarbeiterFTE[Jahr],MitarbeiterFTE[[#This Row],[Jahr]],MitarbeiterFTE[Name],MitarbeiterFTE[[#This Row],[Name]])</f>
        <v>0</v>
      </c>
      <c r="AF1500" s="15" t="str">
        <f>IF(MitarbeiterFTE[[#This Row],[HS]]="ja",2,IF(MitarbeiterFTE[[#This Row],[Tech]]="ja",1,IF(MitarbeiterFTE[[#This Row],[Sonst]]="ja",0,"input missing")))</f>
        <v>input missing</v>
      </c>
      <c r="AG1500" s="130"/>
      <c r="AH1500" s="117"/>
      <c r="AI1500" s="408"/>
      <c r="AJ1500" s="202"/>
      <c r="AK1500" s="412"/>
      <c r="AL1500" s="15" cm="1">
        <f t="array" ref="AL15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0" s="15" t="str">
        <f>IF(Table6[[#This Row],[FT/WE]]=2,"",Table6[[#This Row],[Name]]&amp;Table6[[#This Row],[Tag]])</f>
        <v/>
      </c>
      <c r="AN1500" s="117"/>
      <c r="AP1500" s="14" t="str">
        <f t="shared" si="48"/>
        <v/>
      </c>
      <c r="AQ1500" s="14" t="str">
        <f t="shared" si="49"/>
        <v/>
      </c>
    </row>
    <row r="1501" spans="1:43" ht="14.5">
      <c r="A1501" s="117"/>
      <c r="B1501" s="201"/>
      <c r="C1501" s="209"/>
      <c r="D1501" s="210"/>
      <c r="E1501" s="131"/>
      <c r="F1501" s="132"/>
      <c r="G1501" s="131"/>
      <c r="H1501" s="117"/>
      <c r="I1501" s="201"/>
      <c r="J1501" s="201"/>
      <c r="K1501" s="202"/>
      <c r="L1501" s="202"/>
      <c r="M1501" s="202"/>
      <c r="N1501" s="201"/>
      <c r="O1501" s="201"/>
      <c r="P1501" s="202"/>
      <c r="Q1501" s="202"/>
      <c r="R1501" s="207"/>
      <c r="S1501" s="204" t="e">
        <f>_xlfn.LET(
_xlpm.ausLJ,_xlfn.XLOOKUP(MitarbeiterFTE[[#This Row],[Name]]&amp;"|"&amp;MitarbeiterFTE[[#This Row],[Jahr]]&amp;"|"&amp;MitarbeiterFTE[[#This Row],[Monat]],#REF!,#REF!,"not found",0,1),
IF(_xlpm.ausLJ="not found","input missing",_xlpm.ausLJ))</f>
        <v>#REF!</v>
      </c>
      <c r="T1501" s="204" t="e">
        <f>_xlfn.LET(
_xlpm.ausLJ,_xlfn.XLOOKUP(MitarbeiterFTE[[#This Row],[Name]]&amp;"|"&amp;MitarbeiterFTE[[#This Row],[Jahr]]&amp;"|"&amp;MitarbeiterFTE[[#This Row],[Monat]],#REF!,#REF!,"not found",0,1),
IF(_xlpm.ausLJ="not found","input missing",_xlpm.ausLJ))</f>
        <v>#REF!</v>
      </c>
      <c r="U1501" s="205"/>
      <c r="V1501" s="40" t="str" cm="1">
        <f t="array" ref="V15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1" s="15" t="str">
        <f>_xlfn.LET(_xlpm.var,MitarbeiterFTE[[#This Row],[Name]]&amp;"|"&amp;MitarbeiterFTE[[#This Row],[Vorhaben]]&amp;"|"&amp;MitarbeiterFTE[[#This Row],[Monat]]&amp;"|"&amp;MitarbeiterFTE[[#This Row],[Jahr]], IF(_xlpm.var="|||","input missing",_xlpm.var))</f>
        <v>input missing</v>
      </c>
      <c r="AB1501" s="15" t="e">
        <f>_xlfn.LET(
_xlpm.start,DATE(MitarbeiterFTE[[#This Row],[Jahr]],MitarbeiterFTE[[#This Row],[Monat]],1),
_xlpm.end,EOMONTH(_xlpm.start,0),
NETWORKDAYS(_xlpm.start,_xlpm.end))</f>
        <v>#NUM!</v>
      </c>
      <c r="AC1501" s="318" t="e">
        <f>MitarbeiterFTE[[#This Row],[BWD]]-MitarbeiterFTE[[#This Row],[Sum Abwesend]]</f>
        <v>#NUM!</v>
      </c>
      <c r="AD1501" s="318">
        <f>SUMIFS(MitarbeiterFTE[BWD],MitarbeiterFTE[Jahr],MitarbeiterFTE[[#This Row],[Jahr]],MitarbeiterFTE[Name],MitarbeiterFTE[[#This Row],[Name]])</f>
        <v>0</v>
      </c>
      <c r="AE1501" s="318">
        <f>SUMIFS(MitarbeiterFTE[NWD],MitarbeiterFTE[Jahr],MitarbeiterFTE[[#This Row],[Jahr]],MitarbeiterFTE[Name],MitarbeiterFTE[[#This Row],[Name]])</f>
        <v>0</v>
      </c>
      <c r="AF1501" s="15" t="str">
        <f>IF(MitarbeiterFTE[[#This Row],[HS]]="ja",2,IF(MitarbeiterFTE[[#This Row],[Tech]]="ja",1,IF(MitarbeiterFTE[[#This Row],[Sonst]]="ja",0,"input missing")))</f>
        <v>input missing</v>
      </c>
      <c r="AG1501" s="130"/>
      <c r="AH1501" s="117"/>
      <c r="AI1501" s="408"/>
      <c r="AJ1501" s="202"/>
      <c r="AK1501" s="412"/>
      <c r="AL1501" s="15" cm="1">
        <f t="array" ref="AL15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1" s="15" t="str">
        <f>IF(Table6[[#This Row],[FT/WE]]=2,"",Table6[[#This Row],[Name]]&amp;Table6[[#This Row],[Tag]])</f>
        <v/>
      </c>
      <c r="AN1501" s="117"/>
      <c r="AP1501" s="14" t="str">
        <f t="shared" si="48"/>
        <v/>
      </c>
      <c r="AQ1501" s="14" t="str">
        <f t="shared" si="49"/>
        <v/>
      </c>
    </row>
    <row r="1502" spans="1:43" ht="14.5">
      <c r="A1502" s="117"/>
      <c r="B1502" s="201"/>
      <c r="C1502" s="209"/>
      <c r="D1502" s="210"/>
      <c r="E1502" s="131"/>
      <c r="F1502" s="132"/>
      <c r="G1502" s="131"/>
      <c r="H1502" s="117"/>
      <c r="I1502" s="201"/>
      <c r="J1502" s="201"/>
      <c r="K1502" s="202"/>
      <c r="L1502" s="202"/>
      <c r="M1502" s="202"/>
      <c r="N1502" s="201"/>
      <c r="O1502" s="201"/>
      <c r="P1502" s="202"/>
      <c r="Q1502" s="202"/>
      <c r="R1502" s="207"/>
      <c r="S1502" s="204" t="e">
        <f>_xlfn.LET(
_xlpm.ausLJ,_xlfn.XLOOKUP(MitarbeiterFTE[[#This Row],[Name]]&amp;"|"&amp;MitarbeiterFTE[[#This Row],[Jahr]]&amp;"|"&amp;MitarbeiterFTE[[#This Row],[Monat]],#REF!,#REF!,"not found",0,1),
IF(_xlpm.ausLJ="not found","input missing",_xlpm.ausLJ))</f>
        <v>#REF!</v>
      </c>
      <c r="T1502" s="204" t="e">
        <f>_xlfn.LET(
_xlpm.ausLJ,_xlfn.XLOOKUP(MitarbeiterFTE[[#This Row],[Name]]&amp;"|"&amp;MitarbeiterFTE[[#This Row],[Jahr]]&amp;"|"&amp;MitarbeiterFTE[[#This Row],[Monat]],#REF!,#REF!,"not found",0,1),
IF(_xlpm.ausLJ="not found","input missing",_xlpm.ausLJ))</f>
        <v>#REF!</v>
      </c>
      <c r="U1502" s="205"/>
      <c r="V1502" s="40" t="str" cm="1">
        <f t="array" ref="V15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2" s="15" t="str">
        <f>_xlfn.LET(_xlpm.var,MitarbeiterFTE[[#This Row],[Name]]&amp;"|"&amp;MitarbeiterFTE[[#This Row],[Vorhaben]]&amp;"|"&amp;MitarbeiterFTE[[#This Row],[Monat]]&amp;"|"&amp;MitarbeiterFTE[[#This Row],[Jahr]], IF(_xlpm.var="|||","input missing",_xlpm.var))</f>
        <v>input missing</v>
      </c>
      <c r="AB1502" s="15" t="e">
        <f>_xlfn.LET(
_xlpm.start,DATE(MitarbeiterFTE[[#This Row],[Jahr]],MitarbeiterFTE[[#This Row],[Monat]],1),
_xlpm.end,EOMONTH(_xlpm.start,0),
NETWORKDAYS(_xlpm.start,_xlpm.end))</f>
        <v>#NUM!</v>
      </c>
      <c r="AC1502" s="318" t="e">
        <f>MitarbeiterFTE[[#This Row],[BWD]]-MitarbeiterFTE[[#This Row],[Sum Abwesend]]</f>
        <v>#NUM!</v>
      </c>
      <c r="AD1502" s="318">
        <f>SUMIFS(MitarbeiterFTE[BWD],MitarbeiterFTE[Jahr],MitarbeiterFTE[[#This Row],[Jahr]],MitarbeiterFTE[Name],MitarbeiterFTE[[#This Row],[Name]])</f>
        <v>0</v>
      </c>
      <c r="AE1502" s="318">
        <f>SUMIFS(MitarbeiterFTE[NWD],MitarbeiterFTE[Jahr],MitarbeiterFTE[[#This Row],[Jahr]],MitarbeiterFTE[Name],MitarbeiterFTE[[#This Row],[Name]])</f>
        <v>0</v>
      </c>
      <c r="AF1502" s="15" t="str">
        <f>IF(MitarbeiterFTE[[#This Row],[HS]]="ja",2,IF(MitarbeiterFTE[[#This Row],[Tech]]="ja",1,IF(MitarbeiterFTE[[#This Row],[Sonst]]="ja",0,"input missing")))</f>
        <v>input missing</v>
      </c>
      <c r="AG1502" s="130"/>
      <c r="AH1502" s="117"/>
      <c r="AI1502" s="408"/>
      <c r="AJ1502" s="202"/>
      <c r="AK1502" s="412"/>
      <c r="AL1502" s="15" cm="1">
        <f t="array" ref="AL15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2" s="15" t="str">
        <f>IF(Table6[[#This Row],[FT/WE]]=2,"",Table6[[#This Row],[Name]]&amp;Table6[[#This Row],[Tag]])</f>
        <v/>
      </c>
      <c r="AN1502" s="117"/>
      <c r="AP1502" s="14" t="str">
        <f t="shared" si="48"/>
        <v/>
      </c>
      <c r="AQ1502" s="14" t="str">
        <f t="shared" si="49"/>
        <v/>
      </c>
    </row>
    <row r="1503" spans="1:43" ht="14.5">
      <c r="A1503" s="117"/>
      <c r="B1503" s="201"/>
      <c r="C1503" s="209"/>
      <c r="D1503" s="210"/>
      <c r="E1503" s="131"/>
      <c r="F1503" s="132"/>
      <c r="G1503" s="131"/>
      <c r="H1503" s="117"/>
      <c r="I1503" s="201"/>
      <c r="J1503" s="201"/>
      <c r="K1503" s="202"/>
      <c r="L1503" s="202"/>
      <c r="M1503" s="202"/>
      <c r="N1503" s="201"/>
      <c r="O1503" s="201"/>
      <c r="P1503" s="202"/>
      <c r="Q1503" s="202"/>
      <c r="R1503" s="207"/>
      <c r="S1503" s="204" t="e">
        <f>_xlfn.LET(
_xlpm.ausLJ,_xlfn.XLOOKUP(MitarbeiterFTE[[#This Row],[Name]]&amp;"|"&amp;MitarbeiterFTE[[#This Row],[Jahr]]&amp;"|"&amp;MitarbeiterFTE[[#This Row],[Monat]],#REF!,#REF!,"not found",0,1),
IF(_xlpm.ausLJ="not found","input missing",_xlpm.ausLJ))</f>
        <v>#REF!</v>
      </c>
      <c r="T1503" s="204" t="e">
        <f>_xlfn.LET(
_xlpm.ausLJ,_xlfn.XLOOKUP(MitarbeiterFTE[[#This Row],[Name]]&amp;"|"&amp;MitarbeiterFTE[[#This Row],[Jahr]]&amp;"|"&amp;MitarbeiterFTE[[#This Row],[Monat]],#REF!,#REF!,"not found",0,1),
IF(_xlpm.ausLJ="not found","input missing",_xlpm.ausLJ))</f>
        <v>#REF!</v>
      </c>
      <c r="U1503" s="205"/>
      <c r="V1503" s="40" t="str" cm="1">
        <f t="array" ref="V15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3" s="15" t="str">
        <f>_xlfn.LET(_xlpm.var,MitarbeiterFTE[[#This Row],[Name]]&amp;"|"&amp;MitarbeiterFTE[[#This Row],[Vorhaben]]&amp;"|"&amp;MitarbeiterFTE[[#This Row],[Monat]]&amp;"|"&amp;MitarbeiterFTE[[#This Row],[Jahr]], IF(_xlpm.var="|||","input missing",_xlpm.var))</f>
        <v>input missing</v>
      </c>
      <c r="AB1503" s="15" t="e">
        <f>_xlfn.LET(
_xlpm.start,DATE(MitarbeiterFTE[[#This Row],[Jahr]],MitarbeiterFTE[[#This Row],[Monat]],1),
_xlpm.end,EOMONTH(_xlpm.start,0),
NETWORKDAYS(_xlpm.start,_xlpm.end))</f>
        <v>#NUM!</v>
      </c>
      <c r="AC1503" s="318" t="e">
        <f>MitarbeiterFTE[[#This Row],[BWD]]-MitarbeiterFTE[[#This Row],[Sum Abwesend]]</f>
        <v>#NUM!</v>
      </c>
      <c r="AD1503" s="318">
        <f>SUMIFS(MitarbeiterFTE[BWD],MitarbeiterFTE[Jahr],MitarbeiterFTE[[#This Row],[Jahr]],MitarbeiterFTE[Name],MitarbeiterFTE[[#This Row],[Name]])</f>
        <v>0</v>
      </c>
      <c r="AE1503" s="318">
        <f>SUMIFS(MitarbeiterFTE[NWD],MitarbeiterFTE[Jahr],MitarbeiterFTE[[#This Row],[Jahr]],MitarbeiterFTE[Name],MitarbeiterFTE[[#This Row],[Name]])</f>
        <v>0</v>
      </c>
      <c r="AF1503" s="15" t="str">
        <f>IF(MitarbeiterFTE[[#This Row],[HS]]="ja",2,IF(MitarbeiterFTE[[#This Row],[Tech]]="ja",1,IF(MitarbeiterFTE[[#This Row],[Sonst]]="ja",0,"input missing")))</f>
        <v>input missing</v>
      </c>
      <c r="AG1503" s="130"/>
      <c r="AH1503" s="117"/>
      <c r="AI1503" s="408"/>
      <c r="AJ1503" s="202"/>
      <c r="AK1503" s="412"/>
      <c r="AL1503" s="15" cm="1">
        <f t="array" ref="AL15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3" s="15" t="str">
        <f>IF(Table6[[#This Row],[FT/WE]]=2,"",Table6[[#This Row],[Name]]&amp;Table6[[#This Row],[Tag]])</f>
        <v/>
      </c>
      <c r="AN1503" s="117"/>
      <c r="AP1503" s="14" t="str">
        <f t="shared" si="48"/>
        <v/>
      </c>
      <c r="AQ1503" s="14" t="str">
        <f t="shared" si="49"/>
        <v/>
      </c>
    </row>
    <row r="1504" spans="1:43" ht="14.5">
      <c r="A1504" s="117"/>
      <c r="B1504" s="201"/>
      <c r="C1504" s="209"/>
      <c r="D1504" s="210"/>
      <c r="E1504" s="131"/>
      <c r="F1504" s="132"/>
      <c r="G1504" s="131"/>
      <c r="H1504" s="117"/>
      <c r="I1504" s="201"/>
      <c r="J1504" s="201"/>
      <c r="K1504" s="202"/>
      <c r="L1504" s="202"/>
      <c r="M1504" s="202"/>
      <c r="N1504" s="201"/>
      <c r="O1504" s="201"/>
      <c r="P1504" s="202"/>
      <c r="Q1504" s="202"/>
      <c r="R1504" s="207"/>
      <c r="S1504" s="204" t="e">
        <f>_xlfn.LET(
_xlpm.ausLJ,_xlfn.XLOOKUP(MitarbeiterFTE[[#This Row],[Name]]&amp;"|"&amp;MitarbeiterFTE[[#This Row],[Jahr]]&amp;"|"&amp;MitarbeiterFTE[[#This Row],[Monat]],#REF!,#REF!,"not found",0,1),
IF(_xlpm.ausLJ="not found","input missing",_xlpm.ausLJ))</f>
        <v>#REF!</v>
      </c>
      <c r="T1504" s="204" t="e">
        <f>_xlfn.LET(
_xlpm.ausLJ,_xlfn.XLOOKUP(MitarbeiterFTE[[#This Row],[Name]]&amp;"|"&amp;MitarbeiterFTE[[#This Row],[Jahr]]&amp;"|"&amp;MitarbeiterFTE[[#This Row],[Monat]],#REF!,#REF!,"not found",0,1),
IF(_xlpm.ausLJ="not found","input missing",_xlpm.ausLJ))</f>
        <v>#REF!</v>
      </c>
      <c r="U1504" s="205"/>
      <c r="V1504" s="40" t="str" cm="1">
        <f t="array" ref="V15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4" s="15" t="str">
        <f>_xlfn.LET(_xlpm.var,MitarbeiterFTE[[#This Row],[Name]]&amp;"|"&amp;MitarbeiterFTE[[#This Row],[Vorhaben]]&amp;"|"&amp;MitarbeiterFTE[[#This Row],[Monat]]&amp;"|"&amp;MitarbeiterFTE[[#This Row],[Jahr]], IF(_xlpm.var="|||","input missing",_xlpm.var))</f>
        <v>input missing</v>
      </c>
      <c r="AB1504" s="15" t="e">
        <f>_xlfn.LET(
_xlpm.start,DATE(MitarbeiterFTE[[#This Row],[Jahr]],MitarbeiterFTE[[#This Row],[Monat]],1),
_xlpm.end,EOMONTH(_xlpm.start,0),
NETWORKDAYS(_xlpm.start,_xlpm.end))</f>
        <v>#NUM!</v>
      </c>
      <c r="AC1504" s="318" t="e">
        <f>MitarbeiterFTE[[#This Row],[BWD]]-MitarbeiterFTE[[#This Row],[Sum Abwesend]]</f>
        <v>#NUM!</v>
      </c>
      <c r="AD1504" s="318">
        <f>SUMIFS(MitarbeiterFTE[BWD],MitarbeiterFTE[Jahr],MitarbeiterFTE[[#This Row],[Jahr]],MitarbeiterFTE[Name],MitarbeiterFTE[[#This Row],[Name]])</f>
        <v>0</v>
      </c>
      <c r="AE1504" s="318">
        <f>SUMIFS(MitarbeiterFTE[NWD],MitarbeiterFTE[Jahr],MitarbeiterFTE[[#This Row],[Jahr]],MitarbeiterFTE[Name],MitarbeiterFTE[[#This Row],[Name]])</f>
        <v>0</v>
      </c>
      <c r="AF1504" s="15" t="str">
        <f>IF(MitarbeiterFTE[[#This Row],[HS]]="ja",2,IF(MitarbeiterFTE[[#This Row],[Tech]]="ja",1,IF(MitarbeiterFTE[[#This Row],[Sonst]]="ja",0,"input missing")))</f>
        <v>input missing</v>
      </c>
      <c r="AG1504" s="130"/>
      <c r="AH1504" s="117"/>
      <c r="AI1504" s="408"/>
      <c r="AJ1504" s="202"/>
      <c r="AK1504" s="412"/>
      <c r="AL1504" s="15" cm="1">
        <f t="array" ref="AL15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4" s="15" t="str">
        <f>IF(Table6[[#This Row],[FT/WE]]=2,"",Table6[[#This Row],[Name]]&amp;Table6[[#This Row],[Tag]])</f>
        <v/>
      </c>
      <c r="AN1504" s="117"/>
      <c r="AP1504" s="14" t="str">
        <f t="shared" si="48"/>
        <v/>
      </c>
      <c r="AQ1504" s="14" t="str">
        <f t="shared" si="49"/>
        <v/>
      </c>
    </row>
    <row r="1505" spans="1:43" ht="14.5">
      <c r="A1505" s="117"/>
      <c r="B1505" s="201"/>
      <c r="C1505" s="209"/>
      <c r="D1505" s="210"/>
      <c r="E1505" s="131"/>
      <c r="F1505" s="132"/>
      <c r="G1505" s="131"/>
      <c r="H1505" s="117"/>
      <c r="I1505" s="201"/>
      <c r="J1505" s="201"/>
      <c r="K1505" s="202"/>
      <c r="L1505" s="202"/>
      <c r="M1505" s="202"/>
      <c r="N1505" s="201"/>
      <c r="O1505" s="201"/>
      <c r="P1505" s="202"/>
      <c r="Q1505" s="202"/>
      <c r="R1505" s="207"/>
      <c r="S1505" s="204" t="e">
        <f>_xlfn.LET(
_xlpm.ausLJ,_xlfn.XLOOKUP(MitarbeiterFTE[[#This Row],[Name]]&amp;"|"&amp;MitarbeiterFTE[[#This Row],[Jahr]]&amp;"|"&amp;MitarbeiterFTE[[#This Row],[Monat]],#REF!,#REF!,"not found",0,1),
IF(_xlpm.ausLJ="not found","input missing",_xlpm.ausLJ))</f>
        <v>#REF!</v>
      </c>
      <c r="T1505" s="204" t="e">
        <f>_xlfn.LET(
_xlpm.ausLJ,_xlfn.XLOOKUP(MitarbeiterFTE[[#This Row],[Name]]&amp;"|"&amp;MitarbeiterFTE[[#This Row],[Jahr]]&amp;"|"&amp;MitarbeiterFTE[[#This Row],[Monat]],#REF!,#REF!,"not found",0,1),
IF(_xlpm.ausLJ="not found","input missing",_xlpm.ausLJ))</f>
        <v>#REF!</v>
      </c>
      <c r="U1505" s="205"/>
      <c r="V1505" s="40" t="str" cm="1">
        <f t="array" ref="V15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5" s="15" t="str">
        <f>_xlfn.LET(_xlpm.var,MitarbeiterFTE[[#This Row],[Name]]&amp;"|"&amp;MitarbeiterFTE[[#This Row],[Vorhaben]]&amp;"|"&amp;MitarbeiterFTE[[#This Row],[Monat]]&amp;"|"&amp;MitarbeiterFTE[[#This Row],[Jahr]], IF(_xlpm.var="|||","input missing",_xlpm.var))</f>
        <v>input missing</v>
      </c>
      <c r="AB1505" s="15" t="e">
        <f>_xlfn.LET(
_xlpm.start,DATE(MitarbeiterFTE[[#This Row],[Jahr]],MitarbeiterFTE[[#This Row],[Monat]],1),
_xlpm.end,EOMONTH(_xlpm.start,0),
NETWORKDAYS(_xlpm.start,_xlpm.end))</f>
        <v>#NUM!</v>
      </c>
      <c r="AC1505" s="318" t="e">
        <f>MitarbeiterFTE[[#This Row],[BWD]]-MitarbeiterFTE[[#This Row],[Sum Abwesend]]</f>
        <v>#NUM!</v>
      </c>
      <c r="AD1505" s="318">
        <f>SUMIFS(MitarbeiterFTE[BWD],MitarbeiterFTE[Jahr],MitarbeiterFTE[[#This Row],[Jahr]],MitarbeiterFTE[Name],MitarbeiterFTE[[#This Row],[Name]])</f>
        <v>0</v>
      </c>
      <c r="AE1505" s="318">
        <f>SUMIFS(MitarbeiterFTE[NWD],MitarbeiterFTE[Jahr],MitarbeiterFTE[[#This Row],[Jahr]],MitarbeiterFTE[Name],MitarbeiterFTE[[#This Row],[Name]])</f>
        <v>0</v>
      </c>
      <c r="AF1505" s="15" t="str">
        <f>IF(MitarbeiterFTE[[#This Row],[HS]]="ja",2,IF(MitarbeiterFTE[[#This Row],[Tech]]="ja",1,IF(MitarbeiterFTE[[#This Row],[Sonst]]="ja",0,"input missing")))</f>
        <v>input missing</v>
      </c>
      <c r="AG1505" s="130"/>
      <c r="AH1505" s="117"/>
      <c r="AI1505" s="408"/>
      <c r="AJ1505" s="202"/>
      <c r="AK1505" s="412"/>
      <c r="AL1505" s="15" cm="1">
        <f t="array" ref="AL15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5" s="15" t="str">
        <f>IF(Table6[[#This Row],[FT/WE]]=2,"",Table6[[#This Row],[Name]]&amp;Table6[[#This Row],[Tag]])</f>
        <v/>
      </c>
      <c r="AN1505" s="117"/>
      <c r="AP1505" s="14" t="str">
        <f t="shared" si="48"/>
        <v/>
      </c>
      <c r="AQ1505" s="14" t="str">
        <f t="shared" si="49"/>
        <v/>
      </c>
    </row>
    <row r="1506" spans="1:43" ht="14.5">
      <c r="A1506" s="117"/>
      <c r="B1506" s="201"/>
      <c r="C1506" s="209"/>
      <c r="D1506" s="210"/>
      <c r="E1506" s="131"/>
      <c r="F1506" s="132"/>
      <c r="G1506" s="131"/>
      <c r="H1506" s="117"/>
      <c r="I1506" s="201"/>
      <c r="J1506" s="201"/>
      <c r="K1506" s="202"/>
      <c r="L1506" s="202"/>
      <c r="M1506" s="202"/>
      <c r="N1506" s="201"/>
      <c r="O1506" s="201"/>
      <c r="P1506" s="202"/>
      <c r="Q1506" s="202"/>
      <c r="R1506" s="207"/>
      <c r="S1506" s="204" t="e">
        <f>_xlfn.LET(
_xlpm.ausLJ,_xlfn.XLOOKUP(MitarbeiterFTE[[#This Row],[Name]]&amp;"|"&amp;MitarbeiterFTE[[#This Row],[Jahr]]&amp;"|"&amp;MitarbeiterFTE[[#This Row],[Monat]],#REF!,#REF!,"not found",0,1),
IF(_xlpm.ausLJ="not found","input missing",_xlpm.ausLJ))</f>
        <v>#REF!</v>
      </c>
      <c r="T1506" s="204" t="e">
        <f>_xlfn.LET(
_xlpm.ausLJ,_xlfn.XLOOKUP(MitarbeiterFTE[[#This Row],[Name]]&amp;"|"&amp;MitarbeiterFTE[[#This Row],[Jahr]]&amp;"|"&amp;MitarbeiterFTE[[#This Row],[Monat]],#REF!,#REF!,"not found",0,1),
IF(_xlpm.ausLJ="not found","input missing",_xlpm.ausLJ))</f>
        <v>#REF!</v>
      </c>
      <c r="U1506" s="205"/>
      <c r="V1506" s="40" t="str" cm="1">
        <f t="array" ref="V15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6" s="15" t="str">
        <f>_xlfn.LET(_xlpm.var,MitarbeiterFTE[[#This Row],[Name]]&amp;"|"&amp;MitarbeiterFTE[[#This Row],[Vorhaben]]&amp;"|"&amp;MitarbeiterFTE[[#This Row],[Monat]]&amp;"|"&amp;MitarbeiterFTE[[#This Row],[Jahr]], IF(_xlpm.var="|||","input missing",_xlpm.var))</f>
        <v>input missing</v>
      </c>
      <c r="AB1506" s="15" t="e">
        <f>_xlfn.LET(
_xlpm.start,DATE(MitarbeiterFTE[[#This Row],[Jahr]],MitarbeiterFTE[[#This Row],[Monat]],1),
_xlpm.end,EOMONTH(_xlpm.start,0),
NETWORKDAYS(_xlpm.start,_xlpm.end))</f>
        <v>#NUM!</v>
      </c>
      <c r="AC1506" s="318" t="e">
        <f>MitarbeiterFTE[[#This Row],[BWD]]-MitarbeiterFTE[[#This Row],[Sum Abwesend]]</f>
        <v>#NUM!</v>
      </c>
      <c r="AD1506" s="318">
        <f>SUMIFS(MitarbeiterFTE[BWD],MitarbeiterFTE[Jahr],MitarbeiterFTE[[#This Row],[Jahr]],MitarbeiterFTE[Name],MitarbeiterFTE[[#This Row],[Name]])</f>
        <v>0</v>
      </c>
      <c r="AE1506" s="318">
        <f>SUMIFS(MitarbeiterFTE[NWD],MitarbeiterFTE[Jahr],MitarbeiterFTE[[#This Row],[Jahr]],MitarbeiterFTE[Name],MitarbeiterFTE[[#This Row],[Name]])</f>
        <v>0</v>
      </c>
      <c r="AF1506" s="15" t="str">
        <f>IF(MitarbeiterFTE[[#This Row],[HS]]="ja",2,IF(MitarbeiterFTE[[#This Row],[Tech]]="ja",1,IF(MitarbeiterFTE[[#This Row],[Sonst]]="ja",0,"input missing")))</f>
        <v>input missing</v>
      </c>
      <c r="AG1506" s="130"/>
      <c r="AH1506" s="117"/>
      <c r="AI1506" s="408"/>
      <c r="AJ1506" s="202"/>
      <c r="AK1506" s="412"/>
      <c r="AL1506" s="15" cm="1">
        <f t="array" ref="AL15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6" s="15" t="str">
        <f>IF(Table6[[#This Row],[FT/WE]]=2,"",Table6[[#This Row],[Name]]&amp;Table6[[#This Row],[Tag]])</f>
        <v/>
      </c>
      <c r="AN1506" s="117"/>
      <c r="AP1506" s="14" t="str">
        <f t="shared" si="48"/>
        <v/>
      </c>
      <c r="AQ1506" s="14" t="str">
        <f t="shared" si="49"/>
        <v/>
      </c>
    </row>
    <row r="1507" spans="1:43" ht="14.5">
      <c r="A1507" s="117"/>
      <c r="B1507" s="201"/>
      <c r="C1507" s="209"/>
      <c r="D1507" s="210"/>
      <c r="E1507" s="131"/>
      <c r="F1507" s="132"/>
      <c r="G1507" s="131"/>
      <c r="H1507" s="117"/>
      <c r="I1507" s="201"/>
      <c r="J1507" s="201"/>
      <c r="K1507" s="202"/>
      <c r="L1507" s="202"/>
      <c r="M1507" s="202"/>
      <c r="N1507" s="201"/>
      <c r="O1507" s="201"/>
      <c r="P1507" s="202"/>
      <c r="Q1507" s="202"/>
      <c r="R1507" s="207"/>
      <c r="S1507" s="204" t="e">
        <f>_xlfn.LET(
_xlpm.ausLJ,_xlfn.XLOOKUP(MitarbeiterFTE[[#This Row],[Name]]&amp;"|"&amp;MitarbeiterFTE[[#This Row],[Jahr]]&amp;"|"&amp;MitarbeiterFTE[[#This Row],[Monat]],#REF!,#REF!,"not found",0,1),
IF(_xlpm.ausLJ="not found","input missing",_xlpm.ausLJ))</f>
        <v>#REF!</v>
      </c>
      <c r="T1507" s="204" t="e">
        <f>_xlfn.LET(
_xlpm.ausLJ,_xlfn.XLOOKUP(MitarbeiterFTE[[#This Row],[Name]]&amp;"|"&amp;MitarbeiterFTE[[#This Row],[Jahr]]&amp;"|"&amp;MitarbeiterFTE[[#This Row],[Monat]],#REF!,#REF!,"not found",0,1),
IF(_xlpm.ausLJ="not found","input missing",_xlpm.ausLJ))</f>
        <v>#REF!</v>
      </c>
      <c r="U1507" s="205"/>
      <c r="V1507" s="40" t="str" cm="1">
        <f t="array" ref="V15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7" s="15" t="str">
        <f>_xlfn.LET(_xlpm.var,MitarbeiterFTE[[#This Row],[Name]]&amp;"|"&amp;MitarbeiterFTE[[#This Row],[Vorhaben]]&amp;"|"&amp;MitarbeiterFTE[[#This Row],[Monat]]&amp;"|"&amp;MitarbeiterFTE[[#This Row],[Jahr]], IF(_xlpm.var="|||","input missing",_xlpm.var))</f>
        <v>input missing</v>
      </c>
      <c r="AB1507" s="15" t="e">
        <f>_xlfn.LET(
_xlpm.start,DATE(MitarbeiterFTE[[#This Row],[Jahr]],MitarbeiterFTE[[#This Row],[Monat]],1),
_xlpm.end,EOMONTH(_xlpm.start,0),
NETWORKDAYS(_xlpm.start,_xlpm.end))</f>
        <v>#NUM!</v>
      </c>
      <c r="AC1507" s="318" t="e">
        <f>MitarbeiterFTE[[#This Row],[BWD]]-MitarbeiterFTE[[#This Row],[Sum Abwesend]]</f>
        <v>#NUM!</v>
      </c>
      <c r="AD1507" s="318">
        <f>SUMIFS(MitarbeiterFTE[BWD],MitarbeiterFTE[Jahr],MitarbeiterFTE[[#This Row],[Jahr]],MitarbeiterFTE[Name],MitarbeiterFTE[[#This Row],[Name]])</f>
        <v>0</v>
      </c>
      <c r="AE1507" s="318">
        <f>SUMIFS(MitarbeiterFTE[NWD],MitarbeiterFTE[Jahr],MitarbeiterFTE[[#This Row],[Jahr]],MitarbeiterFTE[Name],MitarbeiterFTE[[#This Row],[Name]])</f>
        <v>0</v>
      </c>
      <c r="AF1507" s="15" t="str">
        <f>IF(MitarbeiterFTE[[#This Row],[HS]]="ja",2,IF(MitarbeiterFTE[[#This Row],[Tech]]="ja",1,IF(MitarbeiterFTE[[#This Row],[Sonst]]="ja",0,"input missing")))</f>
        <v>input missing</v>
      </c>
      <c r="AG1507" s="130"/>
      <c r="AH1507" s="117"/>
      <c r="AI1507" s="408"/>
      <c r="AJ1507" s="202"/>
      <c r="AK1507" s="412"/>
      <c r="AL1507" s="15" cm="1">
        <f t="array" ref="AL15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7" s="15" t="str">
        <f>IF(Table6[[#This Row],[FT/WE]]=2,"",Table6[[#This Row],[Name]]&amp;Table6[[#This Row],[Tag]])</f>
        <v/>
      </c>
      <c r="AN1507" s="117"/>
      <c r="AP1507" s="14" t="str">
        <f t="shared" si="48"/>
        <v/>
      </c>
      <c r="AQ1507" s="14" t="str">
        <f t="shared" si="49"/>
        <v/>
      </c>
    </row>
    <row r="1508" spans="1:43" ht="14.5">
      <c r="A1508" s="117"/>
      <c r="B1508" s="201"/>
      <c r="C1508" s="209"/>
      <c r="D1508" s="210"/>
      <c r="E1508" s="131"/>
      <c r="F1508" s="132"/>
      <c r="G1508" s="131"/>
      <c r="H1508" s="117"/>
      <c r="I1508" s="201"/>
      <c r="J1508" s="201"/>
      <c r="K1508" s="202"/>
      <c r="L1508" s="202"/>
      <c r="M1508" s="202"/>
      <c r="N1508" s="201"/>
      <c r="O1508" s="201"/>
      <c r="P1508" s="202"/>
      <c r="Q1508" s="202"/>
      <c r="R1508" s="207"/>
      <c r="S1508" s="204" t="e">
        <f>_xlfn.LET(
_xlpm.ausLJ,_xlfn.XLOOKUP(MitarbeiterFTE[[#This Row],[Name]]&amp;"|"&amp;MitarbeiterFTE[[#This Row],[Jahr]]&amp;"|"&amp;MitarbeiterFTE[[#This Row],[Monat]],#REF!,#REF!,"not found",0,1),
IF(_xlpm.ausLJ="not found","input missing",_xlpm.ausLJ))</f>
        <v>#REF!</v>
      </c>
      <c r="T1508" s="204" t="e">
        <f>_xlfn.LET(
_xlpm.ausLJ,_xlfn.XLOOKUP(MitarbeiterFTE[[#This Row],[Name]]&amp;"|"&amp;MitarbeiterFTE[[#This Row],[Jahr]]&amp;"|"&amp;MitarbeiterFTE[[#This Row],[Monat]],#REF!,#REF!,"not found",0,1),
IF(_xlpm.ausLJ="not found","input missing",_xlpm.ausLJ))</f>
        <v>#REF!</v>
      </c>
      <c r="U1508" s="205"/>
      <c r="V1508" s="40" t="str" cm="1">
        <f t="array" ref="V15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8" s="15" t="str">
        <f>_xlfn.LET(_xlpm.var,MitarbeiterFTE[[#This Row],[Name]]&amp;"|"&amp;MitarbeiterFTE[[#This Row],[Vorhaben]]&amp;"|"&amp;MitarbeiterFTE[[#This Row],[Monat]]&amp;"|"&amp;MitarbeiterFTE[[#This Row],[Jahr]], IF(_xlpm.var="|||","input missing",_xlpm.var))</f>
        <v>input missing</v>
      </c>
      <c r="AB1508" s="15" t="e">
        <f>_xlfn.LET(
_xlpm.start,DATE(MitarbeiterFTE[[#This Row],[Jahr]],MitarbeiterFTE[[#This Row],[Monat]],1),
_xlpm.end,EOMONTH(_xlpm.start,0),
NETWORKDAYS(_xlpm.start,_xlpm.end))</f>
        <v>#NUM!</v>
      </c>
      <c r="AC1508" s="318" t="e">
        <f>MitarbeiterFTE[[#This Row],[BWD]]-MitarbeiterFTE[[#This Row],[Sum Abwesend]]</f>
        <v>#NUM!</v>
      </c>
      <c r="AD1508" s="318">
        <f>SUMIFS(MitarbeiterFTE[BWD],MitarbeiterFTE[Jahr],MitarbeiterFTE[[#This Row],[Jahr]],MitarbeiterFTE[Name],MitarbeiterFTE[[#This Row],[Name]])</f>
        <v>0</v>
      </c>
      <c r="AE1508" s="318">
        <f>SUMIFS(MitarbeiterFTE[NWD],MitarbeiterFTE[Jahr],MitarbeiterFTE[[#This Row],[Jahr]],MitarbeiterFTE[Name],MitarbeiterFTE[[#This Row],[Name]])</f>
        <v>0</v>
      </c>
      <c r="AF1508" s="15" t="str">
        <f>IF(MitarbeiterFTE[[#This Row],[HS]]="ja",2,IF(MitarbeiterFTE[[#This Row],[Tech]]="ja",1,IF(MitarbeiterFTE[[#This Row],[Sonst]]="ja",0,"input missing")))</f>
        <v>input missing</v>
      </c>
      <c r="AG1508" s="130"/>
      <c r="AH1508" s="117"/>
      <c r="AI1508" s="408"/>
      <c r="AJ1508" s="202"/>
      <c r="AK1508" s="412"/>
      <c r="AL1508" s="15" cm="1">
        <f t="array" ref="AL15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8" s="15" t="str">
        <f>IF(Table6[[#This Row],[FT/WE]]=2,"",Table6[[#This Row],[Name]]&amp;Table6[[#This Row],[Tag]])</f>
        <v/>
      </c>
      <c r="AN1508" s="117"/>
      <c r="AP1508" s="14" t="str">
        <f t="shared" si="48"/>
        <v/>
      </c>
      <c r="AQ1508" s="14" t="str">
        <f t="shared" si="49"/>
        <v/>
      </c>
    </row>
    <row r="1509" spans="1:43" ht="14.5">
      <c r="A1509" s="117"/>
      <c r="B1509" s="201"/>
      <c r="C1509" s="209"/>
      <c r="D1509" s="210"/>
      <c r="E1509" s="131"/>
      <c r="F1509" s="132"/>
      <c r="G1509" s="131"/>
      <c r="H1509" s="117"/>
      <c r="I1509" s="201"/>
      <c r="J1509" s="201"/>
      <c r="K1509" s="202"/>
      <c r="L1509" s="202"/>
      <c r="M1509" s="202"/>
      <c r="N1509" s="201"/>
      <c r="O1509" s="201"/>
      <c r="P1509" s="202"/>
      <c r="Q1509" s="202"/>
      <c r="R1509" s="207"/>
      <c r="S1509" s="204" t="e">
        <f>_xlfn.LET(
_xlpm.ausLJ,_xlfn.XLOOKUP(MitarbeiterFTE[[#This Row],[Name]]&amp;"|"&amp;MitarbeiterFTE[[#This Row],[Jahr]]&amp;"|"&amp;MitarbeiterFTE[[#This Row],[Monat]],#REF!,#REF!,"not found",0,1),
IF(_xlpm.ausLJ="not found","input missing",_xlpm.ausLJ))</f>
        <v>#REF!</v>
      </c>
      <c r="T1509" s="204" t="e">
        <f>_xlfn.LET(
_xlpm.ausLJ,_xlfn.XLOOKUP(MitarbeiterFTE[[#This Row],[Name]]&amp;"|"&amp;MitarbeiterFTE[[#This Row],[Jahr]]&amp;"|"&amp;MitarbeiterFTE[[#This Row],[Monat]],#REF!,#REF!,"not found",0,1),
IF(_xlpm.ausLJ="not found","input missing",_xlpm.ausLJ))</f>
        <v>#REF!</v>
      </c>
      <c r="U1509" s="205"/>
      <c r="V1509" s="40" t="str" cm="1">
        <f t="array" ref="V15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09" s="15" t="str">
        <f>_xlfn.LET(_xlpm.var,MitarbeiterFTE[[#This Row],[Name]]&amp;"|"&amp;MitarbeiterFTE[[#This Row],[Vorhaben]]&amp;"|"&amp;MitarbeiterFTE[[#This Row],[Monat]]&amp;"|"&amp;MitarbeiterFTE[[#This Row],[Jahr]], IF(_xlpm.var="|||","input missing",_xlpm.var))</f>
        <v>input missing</v>
      </c>
      <c r="AB1509" s="15" t="e">
        <f>_xlfn.LET(
_xlpm.start,DATE(MitarbeiterFTE[[#This Row],[Jahr]],MitarbeiterFTE[[#This Row],[Monat]],1),
_xlpm.end,EOMONTH(_xlpm.start,0),
NETWORKDAYS(_xlpm.start,_xlpm.end))</f>
        <v>#NUM!</v>
      </c>
      <c r="AC1509" s="318" t="e">
        <f>MitarbeiterFTE[[#This Row],[BWD]]-MitarbeiterFTE[[#This Row],[Sum Abwesend]]</f>
        <v>#NUM!</v>
      </c>
      <c r="AD1509" s="318">
        <f>SUMIFS(MitarbeiterFTE[BWD],MitarbeiterFTE[Jahr],MitarbeiterFTE[[#This Row],[Jahr]],MitarbeiterFTE[Name],MitarbeiterFTE[[#This Row],[Name]])</f>
        <v>0</v>
      </c>
      <c r="AE1509" s="318">
        <f>SUMIFS(MitarbeiterFTE[NWD],MitarbeiterFTE[Jahr],MitarbeiterFTE[[#This Row],[Jahr]],MitarbeiterFTE[Name],MitarbeiterFTE[[#This Row],[Name]])</f>
        <v>0</v>
      </c>
      <c r="AF1509" s="15" t="str">
        <f>IF(MitarbeiterFTE[[#This Row],[HS]]="ja",2,IF(MitarbeiterFTE[[#This Row],[Tech]]="ja",1,IF(MitarbeiterFTE[[#This Row],[Sonst]]="ja",0,"input missing")))</f>
        <v>input missing</v>
      </c>
      <c r="AG1509" s="130"/>
      <c r="AH1509" s="117"/>
      <c r="AI1509" s="408"/>
      <c r="AJ1509" s="202"/>
      <c r="AK1509" s="412"/>
      <c r="AL1509" s="15" cm="1">
        <f t="array" ref="AL15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09" s="15" t="str">
        <f>IF(Table6[[#This Row],[FT/WE]]=2,"",Table6[[#This Row],[Name]]&amp;Table6[[#This Row],[Tag]])</f>
        <v/>
      </c>
      <c r="AN1509" s="117"/>
      <c r="AP1509" s="14" t="str">
        <f t="shared" si="48"/>
        <v/>
      </c>
      <c r="AQ1509" s="14" t="str">
        <f t="shared" si="49"/>
        <v/>
      </c>
    </row>
    <row r="1510" spans="1:43" ht="14.5">
      <c r="A1510" s="117"/>
      <c r="B1510" s="201"/>
      <c r="C1510" s="209"/>
      <c r="D1510" s="210"/>
      <c r="E1510" s="131"/>
      <c r="F1510" s="132"/>
      <c r="G1510" s="131"/>
      <c r="H1510" s="117"/>
      <c r="I1510" s="201"/>
      <c r="J1510" s="201"/>
      <c r="K1510" s="202"/>
      <c r="L1510" s="202"/>
      <c r="M1510" s="202"/>
      <c r="N1510" s="201"/>
      <c r="O1510" s="201"/>
      <c r="P1510" s="202"/>
      <c r="Q1510" s="202"/>
      <c r="R1510" s="207"/>
      <c r="S1510" s="204" t="e">
        <f>_xlfn.LET(
_xlpm.ausLJ,_xlfn.XLOOKUP(MitarbeiterFTE[[#This Row],[Name]]&amp;"|"&amp;MitarbeiterFTE[[#This Row],[Jahr]]&amp;"|"&amp;MitarbeiterFTE[[#This Row],[Monat]],#REF!,#REF!,"not found",0,1),
IF(_xlpm.ausLJ="not found","input missing",_xlpm.ausLJ))</f>
        <v>#REF!</v>
      </c>
      <c r="T1510" s="204" t="e">
        <f>_xlfn.LET(
_xlpm.ausLJ,_xlfn.XLOOKUP(MitarbeiterFTE[[#This Row],[Name]]&amp;"|"&amp;MitarbeiterFTE[[#This Row],[Jahr]]&amp;"|"&amp;MitarbeiterFTE[[#This Row],[Monat]],#REF!,#REF!,"not found",0,1),
IF(_xlpm.ausLJ="not found","input missing",_xlpm.ausLJ))</f>
        <v>#REF!</v>
      </c>
      <c r="U1510" s="205"/>
      <c r="V1510" s="40" t="str" cm="1">
        <f t="array" ref="V15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0" s="15" t="str">
        <f>_xlfn.LET(_xlpm.var,MitarbeiterFTE[[#This Row],[Name]]&amp;"|"&amp;MitarbeiterFTE[[#This Row],[Vorhaben]]&amp;"|"&amp;MitarbeiterFTE[[#This Row],[Monat]]&amp;"|"&amp;MitarbeiterFTE[[#This Row],[Jahr]], IF(_xlpm.var="|||","input missing",_xlpm.var))</f>
        <v>input missing</v>
      </c>
      <c r="AB1510" s="15" t="e">
        <f>_xlfn.LET(
_xlpm.start,DATE(MitarbeiterFTE[[#This Row],[Jahr]],MitarbeiterFTE[[#This Row],[Monat]],1),
_xlpm.end,EOMONTH(_xlpm.start,0),
NETWORKDAYS(_xlpm.start,_xlpm.end))</f>
        <v>#NUM!</v>
      </c>
      <c r="AC1510" s="318" t="e">
        <f>MitarbeiterFTE[[#This Row],[BWD]]-MitarbeiterFTE[[#This Row],[Sum Abwesend]]</f>
        <v>#NUM!</v>
      </c>
      <c r="AD1510" s="318">
        <f>SUMIFS(MitarbeiterFTE[BWD],MitarbeiterFTE[Jahr],MitarbeiterFTE[[#This Row],[Jahr]],MitarbeiterFTE[Name],MitarbeiterFTE[[#This Row],[Name]])</f>
        <v>0</v>
      </c>
      <c r="AE1510" s="318">
        <f>SUMIFS(MitarbeiterFTE[NWD],MitarbeiterFTE[Jahr],MitarbeiterFTE[[#This Row],[Jahr]],MitarbeiterFTE[Name],MitarbeiterFTE[[#This Row],[Name]])</f>
        <v>0</v>
      </c>
      <c r="AF1510" s="15" t="str">
        <f>IF(MitarbeiterFTE[[#This Row],[HS]]="ja",2,IF(MitarbeiterFTE[[#This Row],[Tech]]="ja",1,IF(MitarbeiterFTE[[#This Row],[Sonst]]="ja",0,"input missing")))</f>
        <v>input missing</v>
      </c>
      <c r="AG1510" s="130"/>
      <c r="AH1510" s="117"/>
      <c r="AI1510" s="408"/>
      <c r="AJ1510" s="202"/>
      <c r="AK1510" s="412"/>
      <c r="AL1510" s="15" cm="1">
        <f t="array" ref="AL15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0" s="15" t="str">
        <f>IF(Table6[[#This Row],[FT/WE]]=2,"",Table6[[#This Row],[Name]]&amp;Table6[[#This Row],[Tag]])</f>
        <v/>
      </c>
      <c r="AN1510" s="117"/>
      <c r="AP1510" s="14" t="str">
        <f t="shared" si="48"/>
        <v/>
      </c>
      <c r="AQ1510" s="14" t="str">
        <f t="shared" si="49"/>
        <v/>
      </c>
    </row>
    <row r="1511" spans="1:43" ht="14.5">
      <c r="A1511" s="117"/>
      <c r="B1511" s="201"/>
      <c r="C1511" s="209"/>
      <c r="D1511" s="210"/>
      <c r="E1511" s="131"/>
      <c r="F1511" s="132"/>
      <c r="G1511" s="131"/>
      <c r="H1511" s="117"/>
      <c r="I1511" s="201"/>
      <c r="J1511" s="201"/>
      <c r="K1511" s="202"/>
      <c r="L1511" s="202"/>
      <c r="M1511" s="202"/>
      <c r="N1511" s="201"/>
      <c r="O1511" s="201"/>
      <c r="P1511" s="202"/>
      <c r="Q1511" s="202"/>
      <c r="R1511" s="207"/>
      <c r="S1511" s="204" t="e">
        <f>_xlfn.LET(
_xlpm.ausLJ,_xlfn.XLOOKUP(MitarbeiterFTE[[#This Row],[Name]]&amp;"|"&amp;MitarbeiterFTE[[#This Row],[Jahr]]&amp;"|"&amp;MitarbeiterFTE[[#This Row],[Monat]],#REF!,#REF!,"not found",0,1),
IF(_xlpm.ausLJ="not found","input missing",_xlpm.ausLJ))</f>
        <v>#REF!</v>
      </c>
      <c r="T1511" s="204" t="e">
        <f>_xlfn.LET(
_xlpm.ausLJ,_xlfn.XLOOKUP(MitarbeiterFTE[[#This Row],[Name]]&amp;"|"&amp;MitarbeiterFTE[[#This Row],[Jahr]]&amp;"|"&amp;MitarbeiterFTE[[#This Row],[Monat]],#REF!,#REF!,"not found",0,1),
IF(_xlpm.ausLJ="not found","input missing",_xlpm.ausLJ))</f>
        <v>#REF!</v>
      </c>
      <c r="U1511" s="205"/>
      <c r="V1511" s="40" t="str" cm="1">
        <f t="array" ref="V15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1" s="15" t="str">
        <f>_xlfn.LET(_xlpm.var,MitarbeiterFTE[[#This Row],[Name]]&amp;"|"&amp;MitarbeiterFTE[[#This Row],[Vorhaben]]&amp;"|"&amp;MitarbeiterFTE[[#This Row],[Monat]]&amp;"|"&amp;MitarbeiterFTE[[#This Row],[Jahr]], IF(_xlpm.var="|||","input missing",_xlpm.var))</f>
        <v>input missing</v>
      </c>
      <c r="AB1511" s="15" t="e">
        <f>_xlfn.LET(
_xlpm.start,DATE(MitarbeiterFTE[[#This Row],[Jahr]],MitarbeiterFTE[[#This Row],[Monat]],1),
_xlpm.end,EOMONTH(_xlpm.start,0),
NETWORKDAYS(_xlpm.start,_xlpm.end))</f>
        <v>#NUM!</v>
      </c>
      <c r="AC1511" s="318" t="e">
        <f>MitarbeiterFTE[[#This Row],[BWD]]-MitarbeiterFTE[[#This Row],[Sum Abwesend]]</f>
        <v>#NUM!</v>
      </c>
      <c r="AD1511" s="318">
        <f>SUMIFS(MitarbeiterFTE[BWD],MitarbeiterFTE[Jahr],MitarbeiterFTE[[#This Row],[Jahr]],MitarbeiterFTE[Name],MitarbeiterFTE[[#This Row],[Name]])</f>
        <v>0</v>
      </c>
      <c r="AE1511" s="318">
        <f>SUMIFS(MitarbeiterFTE[NWD],MitarbeiterFTE[Jahr],MitarbeiterFTE[[#This Row],[Jahr]],MitarbeiterFTE[Name],MitarbeiterFTE[[#This Row],[Name]])</f>
        <v>0</v>
      </c>
      <c r="AF1511" s="15" t="str">
        <f>IF(MitarbeiterFTE[[#This Row],[HS]]="ja",2,IF(MitarbeiterFTE[[#This Row],[Tech]]="ja",1,IF(MitarbeiterFTE[[#This Row],[Sonst]]="ja",0,"input missing")))</f>
        <v>input missing</v>
      </c>
      <c r="AG1511" s="130"/>
      <c r="AH1511" s="117"/>
      <c r="AI1511" s="408"/>
      <c r="AJ1511" s="202"/>
      <c r="AK1511" s="412"/>
      <c r="AL1511" s="15" cm="1">
        <f t="array" ref="AL15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1" s="15" t="str">
        <f>IF(Table6[[#This Row],[FT/WE]]=2,"",Table6[[#This Row],[Name]]&amp;Table6[[#This Row],[Tag]])</f>
        <v/>
      </c>
      <c r="AN1511" s="117"/>
      <c r="AP1511" s="14" t="str">
        <f t="shared" si="48"/>
        <v/>
      </c>
      <c r="AQ1511" s="14" t="str">
        <f t="shared" si="49"/>
        <v/>
      </c>
    </row>
    <row r="1512" spans="1:43" ht="14.5">
      <c r="A1512" s="117"/>
      <c r="B1512" s="201"/>
      <c r="C1512" s="209"/>
      <c r="D1512" s="210"/>
      <c r="E1512" s="131"/>
      <c r="F1512" s="132"/>
      <c r="G1512" s="131"/>
      <c r="H1512" s="117"/>
      <c r="I1512" s="201"/>
      <c r="J1512" s="201"/>
      <c r="K1512" s="202"/>
      <c r="L1512" s="202"/>
      <c r="M1512" s="202"/>
      <c r="N1512" s="201"/>
      <c r="O1512" s="201"/>
      <c r="P1512" s="202"/>
      <c r="Q1512" s="202"/>
      <c r="R1512" s="207"/>
      <c r="S1512" s="204" t="e">
        <f>_xlfn.LET(
_xlpm.ausLJ,_xlfn.XLOOKUP(MitarbeiterFTE[[#This Row],[Name]]&amp;"|"&amp;MitarbeiterFTE[[#This Row],[Jahr]]&amp;"|"&amp;MitarbeiterFTE[[#This Row],[Monat]],#REF!,#REF!,"not found",0,1),
IF(_xlpm.ausLJ="not found","input missing",_xlpm.ausLJ))</f>
        <v>#REF!</v>
      </c>
      <c r="T1512" s="204" t="e">
        <f>_xlfn.LET(
_xlpm.ausLJ,_xlfn.XLOOKUP(MitarbeiterFTE[[#This Row],[Name]]&amp;"|"&amp;MitarbeiterFTE[[#This Row],[Jahr]]&amp;"|"&amp;MitarbeiterFTE[[#This Row],[Monat]],#REF!,#REF!,"not found",0,1),
IF(_xlpm.ausLJ="not found","input missing",_xlpm.ausLJ))</f>
        <v>#REF!</v>
      </c>
      <c r="U1512" s="205"/>
      <c r="V1512" s="40" t="str" cm="1">
        <f t="array" ref="V15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2" s="15" t="str">
        <f>_xlfn.LET(_xlpm.var,MitarbeiterFTE[[#This Row],[Name]]&amp;"|"&amp;MitarbeiterFTE[[#This Row],[Vorhaben]]&amp;"|"&amp;MitarbeiterFTE[[#This Row],[Monat]]&amp;"|"&amp;MitarbeiterFTE[[#This Row],[Jahr]], IF(_xlpm.var="|||","input missing",_xlpm.var))</f>
        <v>input missing</v>
      </c>
      <c r="AB1512" s="15" t="e">
        <f>_xlfn.LET(
_xlpm.start,DATE(MitarbeiterFTE[[#This Row],[Jahr]],MitarbeiterFTE[[#This Row],[Monat]],1),
_xlpm.end,EOMONTH(_xlpm.start,0),
NETWORKDAYS(_xlpm.start,_xlpm.end))</f>
        <v>#NUM!</v>
      </c>
      <c r="AC1512" s="318" t="e">
        <f>MitarbeiterFTE[[#This Row],[BWD]]-MitarbeiterFTE[[#This Row],[Sum Abwesend]]</f>
        <v>#NUM!</v>
      </c>
      <c r="AD1512" s="318">
        <f>SUMIFS(MitarbeiterFTE[BWD],MitarbeiterFTE[Jahr],MitarbeiterFTE[[#This Row],[Jahr]],MitarbeiterFTE[Name],MitarbeiterFTE[[#This Row],[Name]])</f>
        <v>0</v>
      </c>
      <c r="AE1512" s="318">
        <f>SUMIFS(MitarbeiterFTE[NWD],MitarbeiterFTE[Jahr],MitarbeiterFTE[[#This Row],[Jahr]],MitarbeiterFTE[Name],MitarbeiterFTE[[#This Row],[Name]])</f>
        <v>0</v>
      </c>
      <c r="AF1512" s="15" t="str">
        <f>IF(MitarbeiterFTE[[#This Row],[HS]]="ja",2,IF(MitarbeiterFTE[[#This Row],[Tech]]="ja",1,IF(MitarbeiterFTE[[#This Row],[Sonst]]="ja",0,"input missing")))</f>
        <v>input missing</v>
      </c>
      <c r="AG1512" s="130"/>
      <c r="AH1512" s="117"/>
      <c r="AI1512" s="408"/>
      <c r="AJ1512" s="202"/>
      <c r="AK1512" s="412"/>
      <c r="AL1512" s="15" cm="1">
        <f t="array" ref="AL15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2" s="15" t="str">
        <f>IF(Table6[[#This Row],[FT/WE]]=2,"",Table6[[#This Row],[Name]]&amp;Table6[[#This Row],[Tag]])</f>
        <v/>
      </c>
      <c r="AN1512" s="117"/>
      <c r="AP1512" s="14" t="str">
        <f t="shared" si="48"/>
        <v/>
      </c>
      <c r="AQ1512" s="14" t="str">
        <f t="shared" si="49"/>
        <v/>
      </c>
    </row>
    <row r="1513" spans="1:43" ht="14.5">
      <c r="A1513" s="117"/>
      <c r="B1513" s="201"/>
      <c r="C1513" s="209"/>
      <c r="D1513" s="210"/>
      <c r="E1513" s="131"/>
      <c r="F1513" s="132"/>
      <c r="G1513" s="131"/>
      <c r="H1513" s="117"/>
      <c r="I1513" s="201"/>
      <c r="J1513" s="201"/>
      <c r="K1513" s="202"/>
      <c r="L1513" s="202"/>
      <c r="M1513" s="202"/>
      <c r="N1513" s="201"/>
      <c r="O1513" s="201"/>
      <c r="P1513" s="202"/>
      <c r="Q1513" s="202"/>
      <c r="R1513" s="207"/>
      <c r="S1513" s="204" t="e">
        <f>_xlfn.LET(
_xlpm.ausLJ,_xlfn.XLOOKUP(MitarbeiterFTE[[#This Row],[Name]]&amp;"|"&amp;MitarbeiterFTE[[#This Row],[Jahr]]&amp;"|"&amp;MitarbeiterFTE[[#This Row],[Monat]],#REF!,#REF!,"not found",0,1),
IF(_xlpm.ausLJ="not found","input missing",_xlpm.ausLJ))</f>
        <v>#REF!</v>
      </c>
      <c r="T1513" s="204" t="e">
        <f>_xlfn.LET(
_xlpm.ausLJ,_xlfn.XLOOKUP(MitarbeiterFTE[[#This Row],[Name]]&amp;"|"&amp;MitarbeiterFTE[[#This Row],[Jahr]]&amp;"|"&amp;MitarbeiterFTE[[#This Row],[Monat]],#REF!,#REF!,"not found",0,1),
IF(_xlpm.ausLJ="not found","input missing",_xlpm.ausLJ))</f>
        <v>#REF!</v>
      </c>
      <c r="U1513" s="205"/>
      <c r="V1513" s="40" t="str" cm="1">
        <f t="array" ref="V15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3" s="15" t="str">
        <f>_xlfn.LET(_xlpm.var,MitarbeiterFTE[[#This Row],[Name]]&amp;"|"&amp;MitarbeiterFTE[[#This Row],[Vorhaben]]&amp;"|"&amp;MitarbeiterFTE[[#This Row],[Monat]]&amp;"|"&amp;MitarbeiterFTE[[#This Row],[Jahr]], IF(_xlpm.var="|||","input missing",_xlpm.var))</f>
        <v>input missing</v>
      </c>
      <c r="AB1513" s="15" t="e">
        <f>_xlfn.LET(
_xlpm.start,DATE(MitarbeiterFTE[[#This Row],[Jahr]],MitarbeiterFTE[[#This Row],[Monat]],1),
_xlpm.end,EOMONTH(_xlpm.start,0),
NETWORKDAYS(_xlpm.start,_xlpm.end))</f>
        <v>#NUM!</v>
      </c>
      <c r="AC1513" s="318" t="e">
        <f>MitarbeiterFTE[[#This Row],[BWD]]-MitarbeiterFTE[[#This Row],[Sum Abwesend]]</f>
        <v>#NUM!</v>
      </c>
      <c r="AD1513" s="318">
        <f>SUMIFS(MitarbeiterFTE[BWD],MitarbeiterFTE[Jahr],MitarbeiterFTE[[#This Row],[Jahr]],MitarbeiterFTE[Name],MitarbeiterFTE[[#This Row],[Name]])</f>
        <v>0</v>
      </c>
      <c r="AE1513" s="318">
        <f>SUMIFS(MitarbeiterFTE[NWD],MitarbeiterFTE[Jahr],MitarbeiterFTE[[#This Row],[Jahr]],MitarbeiterFTE[Name],MitarbeiterFTE[[#This Row],[Name]])</f>
        <v>0</v>
      </c>
      <c r="AF1513" s="15" t="str">
        <f>IF(MitarbeiterFTE[[#This Row],[HS]]="ja",2,IF(MitarbeiterFTE[[#This Row],[Tech]]="ja",1,IF(MitarbeiterFTE[[#This Row],[Sonst]]="ja",0,"input missing")))</f>
        <v>input missing</v>
      </c>
      <c r="AG1513" s="130"/>
      <c r="AH1513" s="117"/>
      <c r="AI1513" s="408"/>
      <c r="AJ1513" s="202"/>
      <c r="AK1513" s="412"/>
      <c r="AL1513" s="15" cm="1">
        <f t="array" ref="AL15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3" s="15" t="str">
        <f>IF(Table6[[#This Row],[FT/WE]]=2,"",Table6[[#This Row],[Name]]&amp;Table6[[#This Row],[Tag]])</f>
        <v/>
      </c>
      <c r="AN1513" s="117"/>
      <c r="AP1513" s="14" t="str">
        <f t="shared" si="48"/>
        <v/>
      </c>
      <c r="AQ1513" s="14" t="str">
        <f t="shared" si="49"/>
        <v/>
      </c>
    </row>
    <row r="1514" spans="1:43" ht="14.5">
      <c r="A1514" s="117"/>
      <c r="B1514" s="201"/>
      <c r="C1514" s="209"/>
      <c r="D1514" s="210"/>
      <c r="E1514" s="131"/>
      <c r="F1514" s="132"/>
      <c r="G1514" s="131"/>
      <c r="H1514" s="117"/>
      <c r="I1514" s="201"/>
      <c r="J1514" s="201"/>
      <c r="K1514" s="202"/>
      <c r="L1514" s="202"/>
      <c r="M1514" s="202"/>
      <c r="N1514" s="201"/>
      <c r="O1514" s="201"/>
      <c r="P1514" s="202"/>
      <c r="Q1514" s="202"/>
      <c r="R1514" s="207"/>
      <c r="S1514" s="204" t="e">
        <f>_xlfn.LET(
_xlpm.ausLJ,_xlfn.XLOOKUP(MitarbeiterFTE[[#This Row],[Name]]&amp;"|"&amp;MitarbeiterFTE[[#This Row],[Jahr]]&amp;"|"&amp;MitarbeiterFTE[[#This Row],[Monat]],#REF!,#REF!,"not found",0,1),
IF(_xlpm.ausLJ="not found","input missing",_xlpm.ausLJ))</f>
        <v>#REF!</v>
      </c>
      <c r="T1514" s="204" t="e">
        <f>_xlfn.LET(
_xlpm.ausLJ,_xlfn.XLOOKUP(MitarbeiterFTE[[#This Row],[Name]]&amp;"|"&amp;MitarbeiterFTE[[#This Row],[Jahr]]&amp;"|"&amp;MitarbeiterFTE[[#This Row],[Monat]],#REF!,#REF!,"not found",0,1),
IF(_xlpm.ausLJ="not found","input missing",_xlpm.ausLJ))</f>
        <v>#REF!</v>
      </c>
      <c r="U1514" s="205"/>
      <c r="V1514" s="40" t="str" cm="1">
        <f t="array" ref="V15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4" s="15" t="str">
        <f>_xlfn.LET(_xlpm.var,MitarbeiterFTE[[#This Row],[Name]]&amp;"|"&amp;MitarbeiterFTE[[#This Row],[Vorhaben]]&amp;"|"&amp;MitarbeiterFTE[[#This Row],[Monat]]&amp;"|"&amp;MitarbeiterFTE[[#This Row],[Jahr]], IF(_xlpm.var="|||","input missing",_xlpm.var))</f>
        <v>input missing</v>
      </c>
      <c r="AB1514" s="15" t="e">
        <f>_xlfn.LET(
_xlpm.start,DATE(MitarbeiterFTE[[#This Row],[Jahr]],MitarbeiterFTE[[#This Row],[Monat]],1),
_xlpm.end,EOMONTH(_xlpm.start,0),
NETWORKDAYS(_xlpm.start,_xlpm.end))</f>
        <v>#NUM!</v>
      </c>
      <c r="AC1514" s="318" t="e">
        <f>MitarbeiterFTE[[#This Row],[BWD]]-MitarbeiterFTE[[#This Row],[Sum Abwesend]]</f>
        <v>#NUM!</v>
      </c>
      <c r="AD1514" s="318">
        <f>SUMIFS(MitarbeiterFTE[BWD],MitarbeiterFTE[Jahr],MitarbeiterFTE[[#This Row],[Jahr]],MitarbeiterFTE[Name],MitarbeiterFTE[[#This Row],[Name]])</f>
        <v>0</v>
      </c>
      <c r="AE1514" s="318">
        <f>SUMIFS(MitarbeiterFTE[NWD],MitarbeiterFTE[Jahr],MitarbeiterFTE[[#This Row],[Jahr]],MitarbeiterFTE[Name],MitarbeiterFTE[[#This Row],[Name]])</f>
        <v>0</v>
      </c>
      <c r="AF1514" s="15" t="str">
        <f>IF(MitarbeiterFTE[[#This Row],[HS]]="ja",2,IF(MitarbeiterFTE[[#This Row],[Tech]]="ja",1,IF(MitarbeiterFTE[[#This Row],[Sonst]]="ja",0,"input missing")))</f>
        <v>input missing</v>
      </c>
      <c r="AG1514" s="130"/>
      <c r="AH1514" s="117"/>
      <c r="AI1514" s="408"/>
      <c r="AJ1514" s="202"/>
      <c r="AK1514" s="412"/>
      <c r="AL1514" s="15" cm="1">
        <f t="array" ref="AL15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4" s="15" t="str">
        <f>IF(Table6[[#This Row],[FT/WE]]=2,"",Table6[[#This Row],[Name]]&amp;Table6[[#This Row],[Tag]])</f>
        <v/>
      </c>
      <c r="AN1514" s="117"/>
      <c r="AP1514" s="14" t="str">
        <f t="shared" si="48"/>
        <v/>
      </c>
      <c r="AQ1514" s="14" t="str">
        <f t="shared" si="49"/>
        <v/>
      </c>
    </row>
    <row r="1515" spans="1:43" ht="14.5">
      <c r="A1515" s="117"/>
      <c r="B1515" s="201"/>
      <c r="C1515" s="209"/>
      <c r="D1515" s="210"/>
      <c r="E1515" s="131"/>
      <c r="F1515" s="132"/>
      <c r="G1515" s="131"/>
      <c r="H1515" s="117"/>
      <c r="I1515" s="201"/>
      <c r="J1515" s="201"/>
      <c r="K1515" s="202"/>
      <c r="L1515" s="202"/>
      <c r="M1515" s="202"/>
      <c r="N1515" s="201"/>
      <c r="O1515" s="201"/>
      <c r="P1515" s="202"/>
      <c r="Q1515" s="202"/>
      <c r="R1515" s="207"/>
      <c r="S1515" s="204" t="e">
        <f>_xlfn.LET(
_xlpm.ausLJ,_xlfn.XLOOKUP(MitarbeiterFTE[[#This Row],[Name]]&amp;"|"&amp;MitarbeiterFTE[[#This Row],[Jahr]]&amp;"|"&amp;MitarbeiterFTE[[#This Row],[Monat]],#REF!,#REF!,"not found",0,1),
IF(_xlpm.ausLJ="not found","input missing",_xlpm.ausLJ))</f>
        <v>#REF!</v>
      </c>
      <c r="T1515" s="204" t="e">
        <f>_xlfn.LET(
_xlpm.ausLJ,_xlfn.XLOOKUP(MitarbeiterFTE[[#This Row],[Name]]&amp;"|"&amp;MitarbeiterFTE[[#This Row],[Jahr]]&amp;"|"&amp;MitarbeiterFTE[[#This Row],[Monat]],#REF!,#REF!,"not found",0,1),
IF(_xlpm.ausLJ="not found","input missing",_xlpm.ausLJ))</f>
        <v>#REF!</v>
      </c>
      <c r="U1515" s="205"/>
      <c r="V1515" s="40" t="str" cm="1">
        <f t="array" ref="V15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5" s="15" t="str">
        <f>_xlfn.LET(_xlpm.var,MitarbeiterFTE[[#This Row],[Name]]&amp;"|"&amp;MitarbeiterFTE[[#This Row],[Vorhaben]]&amp;"|"&amp;MitarbeiterFTE[[#This Row],[Monat]]&amp;"|"&amp;MitarbeiterFTE[[#This Row],[Jahr]], IF(_xlpm.var="|||","input missing",_xlpm.var))</f>
        <v>input missing</v>
      </c>
      <c r="AB1515" s="15" t="e">
        <f>_xlfn.LET(
_xlpm.start,DATE(MitarbeiterFTE[[#This Row],[Jahr]],MitarbeiterFTE[[#This Row],[Monat]],1),
_xlpm.end,EOMONTH(_xlpm.start,0),
NETWORKDAYS(_xlpm.start,_xlpm.end))</f>
        <v>#NUM!</v>
      </c>
      <c r="AC1515" s="318" t="e">
        <f>MitarbeiterFTE[[#This Row],[BWD]]-MitarbeiterFTE[[#This Row],[Sum Abwesend]]</f>
        <v>#NUM!</v>
      </c>
      <c r="AD1515" s="318">
        <f>SUMIFS(MitarbeiterFTE[BWD],MitarbeiterFTE[Jahr],MitarbeiterFTE[[#This Row],[Jahr]],MitarbeiterFTE[Name],MitarbeiterFTE[[#This Row],[Name]])</f>
        <v>0</v>
      </c>
      <c r="AE1515" s="318">
        <f>SUMIFS(MitarbeiterFTE[NWD],MitarbeiterFTE[Jahr],MitarbeiterFTE[[#This Row],[Jahr]],MitarbeiterFTE[Name],MitarbeiterFTE[[#This Row],[Name]])</f>
        <v>0</v>
      </c>
      <c r="AF1515" s="15" t="str">
        <f>IF(MitarbeiterFTE[[#This Row],[HS]]="ja",2,IF(MitarbeiterFTE[[#This Row],[Tech]]="ja",1,IF(MitarbeiterFTE[[#This Row],[Sonst]]="ja",0,"input missing")))</f>
        <v>input missing</v>
      </c>
      <c r="AG1515" s="130"/>
      <c r="AH1515" s="117"/>
      <c r="AI1515" s="408"/>
      <c r="AJ1515" s="202"/>
      <c r="AK1515" s="412"/>
      <c r="AL1515" s="15" cm="1">
        <f t="array" ref="AL15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5" s="15" t="str">
        <f>IF(Table6[[#This Row],[FT/WE]]=2,"",Table6[[#This Row],[Name]]&amp;Table6[[#This Row],[Tag]])</f>
        <v/>
      </c>
      <c r="AN1515" s="117"/>
    </row>
    <row r="1516" spans="1:43" ht="14.5">
      <c r="A1516" s="117"/>
      <c r="B1516" s="201"/>
      <c r="C1516" s="209"/>
      <c r="D1516" s="210"/>
      <c r="E1516" s="131"/>
      <c r="F1516" s="132"/>
      <c r="G1516" s="131"/>
      <c r="H1516" s="117"/>
      <c r="I1516" s="201"/>
      <c r="J1516" s="201"/>
      <c r="K1516" s="202"/>
      <c r="L1516" s="202"/>
      <c r="M1516" s="202"/>
      <c r="N1516" s="201"/>
      <c r="O1516" s="201"/>
      <c r="P1516" s="202"/>
      <c r="Q1516" s="202"/>
      <c r="R1516" s="207"/>
      <c r="S1516" s="204" t="e">
        <f>_xlfn.LET(
_xlpm.ausLJ,_xlfn.XLOOKUP(MitarbeiterFTE[[#This Row],[Name]]&amp;"|"&amp;MitarbeiterFTE[[#This Row],[Jahr]]&amp;"|"&amp;MitarbeiterFTE[[#This Row],[Monat]],#REF!,#REF!,"not found",0,1),
IF(_xlpm.ausLJ="not found","input missing",_xlpm.ausLJ))</f>
        <v>#REF!</v>
      </c>
      <c r="T1516" s="204" t="e">
        <f>_xlfn.LET(
_xlpm.ausLJ,_xlfn.XLOOKUP(MitarbeiterFTE[[#This Row],[Name]]&amp;"|"&amp;MitarbeiterFTE[[#This Row],[Jahr]]&amp;"|"&amp;MitarbeiterFTE[[#This Row],[Monat]],#REF!,#REF!,"not found",0,1),
IF(_xlpm.ausLJ="not found","input missing",_xlpm.ausLJ))</f>
        <v>#REF!</v>
      </c>
      <c r="U1516" s="205"/>
      <c r="V1516" s="40" t="str" cm="1">
        <f t="array" ref="V15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6" s="15" t="str">
        <f>_xlfn.LET(_xlpm.var,MitarbeiterFTE[[#This Row],[Name]]&amp;"|"&amp;MitarbeiterFTE[[#This Row],[Vorhaben]]&amp;"|"&amp;MitarbeiterFTE[[#This Row],[Monat]]&amp;"|"&amp;MitarbeiterFTE[[#This Row],[Jahr]], IF(_xlpm.var="|||","input missing",_xlpm.var))</f>
        <v>input missing</v>
      </c>
      <c r="AB1516" s="15" t="e">
        <f>_xlfn.LET(
_xlpm.start,DATE(MitarbeiterFTE[[#This Row],[Jahr]],MitarbeiterFTE[[#This Row],[Monat]],1),
_xlpm.end,EOMONTH(_xlpm.start,0),
NETWORKDAYS(_xlpm.start,_xlpm.end))</f>
        <v>#NUM!</v>
      </c>
      <c r="AC1516" s="318" t="e">
        <f>MitarbeiterFTE[[#This Row],[BWD]]-MitarbeiterFTE[[#This Row],[Sum Abwesend]]</f>
        <v>#NUM!</v>
      </c>
      <c r="AD1516" s="318">
        <f>SUMIFS(MitarbeiterFTE[BWD],MitarbeiterFTE[Jahr],MitarbeiterFTE[[#This Row],[Jahr]],MitarbeiterFTE[Name],MitarbeiterFTE[[#This Row],[Name]])</f>
        <v>0</v>
      </c>
      <c r="AE1516" s="318">
        <f>SUMIFS(MitarbeiterFTE[NWD],MitarbeiterFTE[Jahr],MitarbeiterFTE[[#This Row],[Jahr]],MitarbeiterFTE[Name],MitarbeiterFTE[[#This Row],[Name]])</f>
        <v>0</v>
      </c>
      <c r="AF1516" s="15" t="str">
        <f>IF(MitarbeiterFTE[[#This Row],[HS]]="ja",2,IF(MitarbeiterFTE[[#This Row],[Tech]]="ja",1,IF(MitarbeiterFTE[[#This Row],[Sonst]]="ja",0,"input missing")))</f>
        <v>input missing</v>
      </c>
      <c r="AG1516" s="130"/>
      <c r="AH1516" s="117"/>
      <c r="AI1516" s="408"/>
      <c r="AJ1516" s="202"/>
      <c r="AK1516" s="412"/>
      <c r="AL1516" s="15" cm="1">
        <f t="array" ref="AL15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6" s="15" t="str">
        <f>IF(Table6[[#This Row],[FT/WE]]=2,"",Table6[[#This Row],[Name]]&amp;Table6[[#This Row],[Tag]])</f>
        <v/>
      </c>
      <c r="AN1516" s="117"/>
    </row>
    <row r="1517" spans="1:43" ht="14.5">
      <c r="A1517" s="117"/>
      <c r="B1517" s="201"/>
      <c r="C1517" s="209"/>
      <c r="D1517" s="210"/>
      <c r="E1517" s="131"/>
      <c r="F1517" s="132"/>
      <c r="G1517" s="131"/>
      <c r="H1517" s="117"/>
      <c r="I1517" s="201"/>
      <c r="J1517" s="201"/>
      <c r="K1517" s="202"/>
      <c r="L1517" s="202"/>
      <c r="M1517" s="202"/>
      <c r="N1517" s="201"/>
      <c r="O1517" s="201"/>
      <c r="P1517" s="202"/>
      <c r="Q1517" s="202"/>
      <c r="R1517" s="207"/>
      <c r="S1517" s="204" t="e">
        <f>_xlfn.LET(
_xlpm.ausLJ,_xlfn.XLOOKUP(MitarbeiterFTE[[#This Row],[Name]]&amp;"|"&amp;MitarbeiterFTE[[#This Row],[Jahr]]&amp;"|"&amp;MitarbeiterFTE[[#This Row],[Monat]],#REF!,#REF!,"not found",0,1),
IF(_xlpm.ausLJ="not found","input missing",_xlpm.ausLJ))</f>
        <v>#REF!</v>
      </c>
      <c r="T1517" s="204" t="e">
        <f>_xlfn.LET(
_xlpm.ausLJ,_xlfn.XLOOKUP(MitarbeiterFTE[[#This Row],[Name]]&amp;"|"&amp;MitarbeiterFTE[[#This Row],[Jahr]]&amp;"|"&amp;MitarbeiterFTE[[#This Row],[Monat]],#REF!,#REF!,"not found",0,1),
IF(_xlpm.ausLJ="not found","input missing",_xlpm.ausLJ))</f>
        <v>#REF!</v>
      </c>
      <c r="U1517" s="205"/>
      <c r="V1517" s="40" t="str" cm="1">
        <f t="array" ref="V15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7" s="15" t="str">
        <f>_xlfn.LET(_xlpm.var,MitarbeiterFTE[[#This Row],[Name]]&amp;"|"&amp;MitarbeiterFTE[[#This Row],[Vorhaben]]&amp;"|"&amp;MitarbeiterFTE[[#This Row],[Monat]]&amp;"|"&amp;MitarbeiterFTE[[#This Row],[Jahr]], IF(_xlpm.var="|||","input missing",_xlpm.var))</f>
        <v>input missing</v>
      </c>
      <c r="AB1517" s="15" t="e">
        <f>_xlfn.LET(
_xlpm.start,DATE(MitarbeiterFTE[[#This Row],[Jahr]],MitarbeiterFTE[[#This Row],[Monat]],1),
_xlpm.end,EOMONTH(_xlpm.start,0),
NETWORKDAYS(_xlpm.start,_xlpm.end))</f>
        <v>#NUM!</v>
      </c>
      <c r="AC1517" s="318" t="e">
        <f>MitarbeiterFTE[[#This Row],[BWD]]-MitarbeiterFTE[[#This Row],[Sum Abwesend]]</f>
        <v>#NUM!</v>
      </c>
      <c r="AD1517" s="318">
        <f>SUMIFS(MitarbeiterFTE[BWD],MitarbeiterFTE[Jahr],MitarbeiterFTE[[#This Row],[Jahr]],MitarbeiterFTE[Name],MitarbeiterFTE[[#This Row],[Name]])</f>
        <v>0</v>
      </c>
      <c r="AE1517" s="318">
        <f>SUMIFS(MitarbeiterFTE[NWD],MitarbeiterFTE[Jahr],MitarbeiterFTE[[#This Row],[Jahr]],MitarbeiterFTE[Name],MitarbeiterFTE[[#This Row],[Name]])</f>
        <v>0</v>
      </c>
      <c r="AF1517" s="15" t="str">
        <f>IF(MitarbeiterFTE[[#This Row],[HS]]="ja",2,IF(MitarbeiterFTE[[#This Row],[Tech]]="ja",1,IF(MitarbeiterFTE[[#This Row],[Sonst]]="ja",0,"input missing")))</f>
        <v>input missing</v>
      </c>
      <c r="AG1517" s="130"/>
      <c r="AH1517" s="117"/>
      <c r="AI1517" s="408"/>
      <c r="AJ1517" s="202"/>
      <c r="AK1517" s="412"/>
      <c r="AL1517" s="15" cm="1">
        <f t="array" ref="AL15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7" s="15" t="str">
        <f>IF(Table6[[#This Row],[FT/WE]]=2,"",Table6[[#This Row],[Name]]&amp;Table6[[#This Row],[Tag]])</f>
        <v/>
      </c>
      <c r="AN1517" s="117"/>
    </row>
    <row r="1518" spans="1:43" ht="14.5">
      <c r="A1518" s="117"/>
      <c r="B1518" s="201"/>
      <c r="C1518" s="209"/>
      <c r="D1518" s="210"/>
      <c r="E1518" s="131"/>
      <c r="F1518" s="132"/>
      <c r="G1518" s="131"/>
      <c r="H1518" s="117"/>
      <c r="I1518" s="201"/>
      <c r="J1518" s="201"/>
      <c r="K1518" s="202"/>
      <c r="L1518" s="202"/>
      <c r="M1518" s="202"/>
      <c r="N1518" s="201"/>
      <c r="O1518" s="201"/>
      <c r="P1518" s="202"/>
      <c r="Q1518" s="202"/>
      <c r="R1518" s="207"/>
      <c r="S1518" s="204" t="e">
        <f>_xlfn.LET(
_xlpm.ausLJ,_xlfn.XLOOKUP(MitarbeiterFTE[[#This Row],[Name]]&amp;"|"&amp;MitarbeiterFTE[[#This Row],[Jahr]]&amp;"|"&amp;MitarbeiterFTE[[#This Row],[Monat]],#REF!,#REF!,"not found",0,1),
IF(_xlpm.ausLJ="not found","input missing",_xlpm.ausLJ))</f>
        <v>#REF!</v>
      </c>
      <c r="T1518" s="204" t="e">
        <f>_xlfn.LET(
_xlpm.ausLJ,_xlfn.XLOOKUP(MitarbeiterFTE[[#This Row],[Name]]&amp;"|"&amp;MitarbeiterFTE[[#This Row],[Jahr]]&amp;"|"&amp;MitarbeiterFTE[[#This Row],[Monat]],#REF!,#REF!,"not found",0,1),
IF(_xlpm.ausLJ="not found","input missing",_xlpm.ausLJ))</f>
        <v>#REF!</v>
      </c>
      <c r="U1518" s="205"/>
      <c r="V1518" s="40" t="str" cm="1">
        <f t="array" ref="V15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8" s="15" t="str">
        <f>_xlfn.LET(_xlpm.var,MitarbeiterFTE[[#This Row],[Name]]&amp;"|"&amp;MitarbeiterFTE[[#This Row],[Vorhaben]]&amp;"|"&amp;MitarbeiterFTE[[#This Row],[Monat]]&amp;"|"&amp;MitarbeiterFTE[[#This Row],[Jahr]], IF(_xlpm.var="|||","input missing",_xlpm.var))</f>
        <v>input missing</v>
      </c>
      <c r="AB1518" s="15" t="e">
        <f>_xlfn.LET(
_xlpm.start,DATE(MitarbeiterFTE[[#This Row],[Jahr]],MitarbeiterFTE[[#This Row],[Monat]],1),
_xlpm.end,EOMONTH(_xlpm.start,0),
NETWORKDAYS(_xlpm.start,_xlpm.end))</f>
        <v>#NUM!</v>
      </c>
      <c r="AC1518" s="318" t="e">
        <f>MitarbeiterFTE[[#This Row],[BWD]]-MitarbeiterFTE[[#This Row],[Sum Abwesend]]</f>
        <v>#NUM!</v>
      </c>
      <c r="AD1518" s="318">
        <f>SUMIFS(MitarbeiterFTE[BWD],MitarbeiterFTE[Jahr],MitarbeiterFTE[[#This Row],[Jahr]],MitarbeiterFTE[Name],MitarbeiterFTE[[#This Row],[Name]])</f>
        <v>0</v>
      </c>
      <c r="AE1518" s="318">
        <f>SUMIFS(MitarbeiterFTE[NWD],MitarbeiterFTE[Jahr],MitarbeiterFTE[[#This Row],[Jahr]],MitarbeiterFTE[Name],MitarbeiterFTE[[#This Row],[Name]])</f>
        <v>0</v>
      </c>
      <c r="AF1518" s="15" t="str">
        <f>IF(MitarbeiterFTE[[#This Row],[HS]]="ja",2,IF(MitarbeiterFTE[[#This Row],[Tech]]="ja",1,IF(MitarbeiterFTE[[#This Row],[Sonst]]="ja",0,"input missing")))</f>
        <v>input missing</v>
      </c>
      <c r="AG1518" s="130"/>
      <c r="AH1518" s="117"/>
      <c r="AI1518" s="408"/>
      <c r="AJ1518" s="202"/>
      <c r="AK1518" s="412"/>
      <c r="AL1518" s="15" cm="1">
        <f t="array" ref="AL15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8" s="15" t="str">
        <f>IF(Table6[[#This Row],[FT/WE]]=2,"",Table6[[#This Row],[Name]]&amp;Table6[[#This Row],[Tag]])</f>
        <v/>
      </c>
      <c r="AN1518" s="117"/>
    </row>
    <row r="1519" spans="1:43" ht="14.5">
      <c r="A1519" s="117"/>
      <c r="B1519" s="201"/>
      <c r="C1519" s="209"/>
      <c r="D1519" s="210"/>
      <c r="E1519" s="131"/>
      <c r="F1519" s="132"/>
      <c r="G1519" s="131"/>
      <c r="H1519" s="117"/>
      <c r="I1519" s="201"/>
      <c r="J1519" s="201"/>
      <c r="K1519" s="202"/>
      <c r="L1519" s="202"/>
      <c r="M1519" s="202"/>
      <c r="N1519" s="201"/>
      <c r="O1519" s="201"/>
      <c r="P1519" s="202"/>
      <c r="Q1519" s="202"/>
      <c r="R1519" s="207"/>
      <c r="S1519" s="204" t="e">
        <f>_xlfn.LET(
_xlpm.ausLJ,_xlfn.XLOOKUP(MitarbeiterFTE[[#This Row],[Name]]&amp;"|"&amp;MitarbeiterFTE[[#This Row],[Jahr]]&amp;"|"&amp;MitarbeiterFTE[[#This Row],[Monat]],#REF!,#REF!,"not found",0,1),
IF(_xlpm.ausLJ="not found","input missing",_xlpm.ausLJ))</f>
        <v>#REF!</v>
      </c>
      <c r="T1519" s="204" t="e">
        <f>_xlfn.LET(
_xlpm.ausLJ,_xlfn.XLOOKUP(MitarbeiterFTE[[#This Row],[Name]]&amp;"|"&amp;MitarbeiterFTE[[#This Row],[Jahr]]&amp;"|"&amp;MitarbeiterFTE[[#This Row],[Monat]],#REF!,#REF!,"not found",0,1),
IF(_xlpm.ausLJ="not found","input missing",_xlpm.ausLJ))</f>
        <v>#REF!</v>
      </c>
      <c r="U1519" s="205"/>
      <c r="V1519" s="40" t="str" cm="1">
        <f t="array" ref="V15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19" s="15" t="str">
        <f>_xlfn.LET(_xlpm.var,MitarbeiterFTE[[#This Row],[Name]]&amp;"|"&amp;MitarbeiterFTE[[#This Row],[Vorhaben]]&amp;"|"&amp;MitarbeiterFTE[[#This Row],[Monat]]&amp;"|"&amp;MitarbeiterFTE[[#This Row],[Jahr]], IF(_xlpm.var="|||","input missing",_xlpm.var))</f>
        <v>input missing</v>
      </c>
      <c r="AB1519" s="15" t="e">
        <f>_xlfn.LET(
_xlpm.start,DATE(MitarbeiterFTE[[#This Row],[Jahr]],MitarbeiterFTE[[#This Row],[Monat]],1),
_xlpm.end,EOMONTH(_xlpm.start,0),
NETWORKDAYS(_xlpm.start,_xlpm.end))</f>
        <v>#NUM!</v>
      </c>
      <c r="AC1519" s="318" t="e">
        <f>MitarbeiterFTE[[#This Row],[BWD]]-MitarbeiterFTE[[#This Row],[Sum Abwesend]]</f>
        <v>#NUM!</v>
      </c>
      <c r="AD1519" s="318">
        <f>SUMIFS(MitarbeiterFTE[BWD],MitarbeiterFTE[Jahr],MitarbeiterFTE[[#This Row],[Jahr]],MitarbeiterFTE[Name],MitarbeiterFTE[[#This Row],[Name]])</f>
        <v>0</v>
      </c>
      <c r="AE1519" s="318">
        <f>SUMIFS(MitarbeiterFTE[NWD],MitarbeiterFTE[Jahr],MitarbeiterFTE[[#This Row],[Jahr]],MitarbeiterFTE[Name],MitarbeiterFTE[[#This Row],[Name]])</f>
        <v>0</v>
      </c>
      <c r="AF1519" s="15" t="str">
        <f>IF(MitarbeiterFTE[[#This Row],[HS]]="ja",2,IF(MitarbeiterFTE[[#This Row],[Tech]]="ja",1,IF(MitarbeiterFTE[[#This Row],[Sonst]]="ja",0,"input missing")))</f>
        <v>input missing</v>
      </c>
      <c r="AG1519" s="130"/>
      <c r="AH1519" s="117"/>
      <c r="AI1519" s="408"/>
      <c r="AJ1519" s="202"/>
      <c r="AK1519" s="412"/>
      <c r="AL1519" s="15" cm="1">
        <f t="array" ref="AL15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19" s="15" t="str">
        <f>IF(Table6[[#This Row],[FT/WE]]=2,"",Table6[[#This Row],[Name]]&amp;Table6[[#This Row],[Tag]])</f>
        <v/>
      </c>
      <c r="AN1519" s="117"/>
    </row>
    <row r="1520" spans="1:43" ht="14.5">
      <c r="A1520" s="117"/>
      <c r="B1520" s="201"/>
      <c r="C1520" s="209"/>
      <c r="D1520" s="210"/>
      <c r="E1520" s="131"/>
      <c r="F1520" s="132"/>
      <c r="G1520" s="131"/>
      <c r="H1520" s="117"/>
      <c r="I1520" s="201"/>
      <c r="J1520" s="201"/>
      <c r="K1520" s="202"/>
      <c r="L1520" s="202"/>
      <c r="M1520" s="202"/>
      <c r="N1520" s="201"/>
      <c r="O1520" s="201"/>
      <c r="P1520" s="202"/>
      <c r="Q1520" s="202"/>
      <c r="R1520" s="207"/>
      <c r="S1520" s="204" t="e">
        <f>_xlfn.LET(
_xlpm.ausLJ,_xlfn.XLOOKUP(MitarbeiterFTE[[#This Row],[Name]]&amp;"|"&amp;MitarbeiterFTE[[#This Row],[Jahr]]&amp;"|"&amp;MitarbeiterFTE[[#This Row],[Monat]],#REF!,#REF!,"not found",0,1),
IF(_xlpm.ausLJ="not found","input missing",_xlpm.ausLJ))</f>
        <v>#REF!</v>
      </c>
      <c r="T1520" s="204" t="e">
        <f>_xlfn.LET(
_xlpm.ausLJ,_xlfn.XLOOKUP(MitarbeiterFTE[[#This Row],[Name]]&amp;"|"&amp;MitarbeiterFTE[[#This Row],[Jahr]]&amp;"|"&amp;MitarbeiterFTE[[#This Row],[Monat]],#REF!,#REF!,"not found",0,1),
IF(_xlpm.ausLJ="not found","input missing",_xlpm.ausLJ))</f>
        <v>#REF!</v>
      </c>
      <c r="U1520" s="205"/>
      <c r="V1520" s="40" t="str" cm="1">
        <f t="array" ref="V15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0" s="15" t="str">
        <f>_xlfn.LET(_xlpm.var,MitarbeiterFTE[[#This Row],[Name]]&amp;"|"&amp;MitarbeiterFTE[[#This Row],[Vorhaben]]&amp;"|"&amp;MitarbeiterFTE[[#This Row],[Monat]]&amp;"|"&amp;MitarbeiterFTE[[#This Row],[Jahr]], IF(_xlpm.var="|||","input missing",_xlpm.var))</f>
        <v>input missing</v>
      </c>
      <c r="AB1520" s="15" t="e">
        <f>_xlfn.LET(
_xlpm.start,DATE(MitarbeiterFTE[[#This Row],[Jahr]],MitarbeiterFTE[[#This Row],[Monat]],1),
_xlpm.end,EOMONTH(_xlpm.start,0),
NETWORKDAYS(_xlpm.start,_xlpm.end))</f>
        <v>#NUM!</v>
      </c>
      <c r="AC1520" s="318" t="e">
        <f>MitarbeiterFTE[[#This Row],[BWD]]-MitarbeiterFTE[[#This Row],[Sum Abwesend]]</f>
        <v>#NUM!</v>
      </c>
      <c r="AD1520" s="318">
        <f>SUMIFS(MitarbeiterFTE[BWD],MitarbeiterFTE[Jahr],MitarbeiterFTE[[#This Row],[Jahr]],MitarbeiterFTE[Name],MitarbeiterFTE[[#This Row],[Name]])</f>
        <v>0</v>
      </c>
      <c r="AE1520" s="318">
        <f>SUMIFS(MitarbeiterFTE[NWD],MitarbeiterFTE[Jahr],MitarbeiterFTE[[#This Row],[Jahr]],MitarbeiterFTE[Name],MitarbeiterFTE[[#This Row],[Name]])</f>
        <v>0</v>
      </c>
      <c r="AF1520" s="15" t="str">
        <f>IF(MitarbeiterFTE[[#This Row],[HS]]="ja",2,IF(MitarbeiterFTE[[#This Row],[Tech]]="ja",1,IF(MitarbeiterFTE[[#This Row],[Sonst]]="ja",0,"input missing")))</f>
        <v>input missing</v>
      </c>
      <c r="AG1520" s="130"/>
      <c r="AH1520" s="117"/>
      <c r="AI1520" s="408"/>
      <c r="AJ1520" s="202"/>
      <c r="AK1520" s="412"/>
      <c r="AL1520" s="15" cm="1">
        <f t="array" ref="AL15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0" s="15" t="str">
        <f>IF(Table6[[#This Row],[FT/WE]]=2,"",Table6[[#This Row],[Name]]&amp;Table6[[#This Row],[Tag]])</f>
        <v/>
      </c>
      <c r="AN1520" s="117"/>
    </row>
    <row r="1521" spans="1:40" ht="14.5">
      <c r="A1521" s="117"/>
      <c r="B1521" s="201"/>
      <c r="C1521" s="209"/>
      <c r="D1521" s="210"/>
      <c r="E1521" s="131"/>
      <c r="F1521" s="132"/>
      <c r="G1521" s="131"/>
      <c r="H1521" s="117"/>
      <c r="I1521" s="201"/>
      <c r="J1521" s="201"/>
      <c r="K1521" s="202"/>
      <c r="L1521" s="202"/>
      <c r="M1521" s="202"/>
      <c r="N1521" s="201"/>
      <c r="O1521" s="201"/>
      <c r="P1521" s="202"/>
      <c r="Q1521" s="202"/>
      <c r="R1521" s="207"/>
      <c r="S1521" s="204" t="e">
        <f>_xlfn.LET(
_xlpm.ausLJ,_xlfn.XLOOKUP(MitarbeiterFTE[[#This Row],[Name]]&amp;"|"&amp;MitarbeiterFTE[[#This Row],[Jahr]]&amp;"|"&amp;MitarbeiterFTE[[#This Row],[Monat]],#REF!,#REF!,"not found",0,1),
IF(_xlpm.ausLJ="not found","input missing",_xlpm.ausLJ))</f>
        <v>#REF!</v>
      </c>
      <c r="T1521" s="204" t="e">
        <f>_xlfn.LET(
_xlpm.ausLJ,_xlfn.XLOOKUP(MitarbeiterFTE[[#This Row],[Name]]&amp;"|"&amp;MitarbeiterFTE[[#This Row],[Jahr]]&amp;"|"&amp;MitarbeiterFTE[[#This Row],[Monat]],#REF!,#REF!,"not found",0,1),
IF(_xlpm.ausLJ="not found","input missing",_xlpm.ausLJ))</f>
        <v>#REF!</v>
      </c>
      <c r="U1521" s="205"/>
      <c r="V1521" s="40" t="str" cm="1">
        <f t="array" ref="V15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1" s="15" t="str">
        <f>_xlfn.LET(_xlpm.var,MitarbeiterFTE[[#This Row],[Name]]&amp;"|"&amp;MitarbeiterFTE[[#This Row],[Vorhaben]]&amp;"|"&amp;MitarbeiterFTE[[#This Row],[Monat]]&amp;"|"&amp;MitarbeiterFTE[[#This Row],[Jahr]], IF(_xlpm.var="|||","input missing",_xlpm.var))</f>
        <v>input missing</v>
      </c>
      <c r="AB1521" s="15" t="e">
        <f>_xlfn.LET(
_xlpm.start,DATE(MitarbeiterFTE[[#This Row],[Jahr]],MitarbeiterFTE[[#This Row],[Monat]],1),
_xlpm.end,EOMONTH(_xlpm.start,0),
NETWORKDAYS(_xlpm.start,_xlpm.end))</f>
        <v>#NUM!</v>
      </c>
      <c r="AC1521" s="318" t="e">
        <f>MitarbeiterFTE[[#This Row],[BWD]]-MitarbeiterFTE[[#This Row],[Sum Abwesend]]</f>
        <v>#NUM!</v>
      </c>
      <c r="AD1521" s="318">
        <f>SUMIFS(MitarbeiterFTE[BWD],MitarbeiterFTE[Jahr],MitarbeiterFTE[[#This Row],[Jahr]],MitarbeiterFTE[Name],MitarbeiterFTE[[#This Row],[Name]])</f>
        <v>0</v>
      </c>
      <c r="AE1521" s="318">
        <f>SUMIFS(MitarbeiterFTE[NWD],MitarbeiterFTE[Jahr],MitarbeiterFTE[[#This Row],[Jahr]],MitarbeiterFTE[Name],MitarbeiterFTE[[#This Row],[Name]])</f>
        <v>0</v>
      </c>
      <c r="AF1521" s="15" t="str">
        <f>IF(MitarbeiterFTE[[#This Row],[HS]]="ja",2,IF(MitarbeiterFTE[[#This Row],[Tech]]="ja",1,IF(MitarbeiterFTE[[#This Row],[Sonst]]="ja",0,"input missing")))</f>
        <v>input missing</v>
      </c>
      <c r="AG1521" s="130"/>
      <c r="AH1521" s="117"/>
      <c r="AI1521" s="408"/>
      <c r="AJ1521" s="202"/>
      <c r="AK1521" s="412"/>
      <c r="AL1521" s="15" cm="1">
        <f t="array" ref="AL15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1" s="15" t="str">
        <f>IF(Table6[[#This Row],[FT/WE]]=2,"",Table6[[#This Row],[Name]]&amp;Table6[[#This Row],[Tag]])</f>
        <v/>
      </c>
      <c r="AN1521" s="117"/>
    </row>
    <row r="1522" spans="1:40" ht="14.5">
      <c r="A1522" s="117"/>
      <c r="B1522" s="201"/>
      <c r="C1522" s="209"/>
      <c r="D1522" s="210"/>
      <c r="E1522" s="131"/>
      <c r="F1522" s="132"/>
      <c r="G1522" s="131"/>
      <c r="H1522" s="117"/>
      <c r="I1522" s="201"/>
      <c r="J1522" s="201"/>
      <c r="K1522" s="202"/>
      <c r="L1522" s="202"/>
      <c r="M1522" s="202"/>
      <c r="N1522" s="201"/>
      <c r="O1522" s="201"/>
      <c r="P1522" s="202"/>
      <c r="Q1522" s="202"/>
      <c r="R1522" s="207"/>
      <c r="S1522" s="204" t="e">
        <f>_xlfn.LET(
_xlpm.ausLJ,_xlfn.XLOOKUP(MitarbeiterFTE[[#This Row],[Name]]&amp;"|"&amp;MitarbeiterFTE[[#This Row],[Jahr]]&amp;"|"&amp;MitarbeiterFTE[[#This Row],[Monat]],#REF!,#REF!,"not found",0,1),
IF(_xlpm.ausLJ="not found","input missing",_xlpm.ausLJ))</f>
        <v>#REF!</v>
      </c>
      <c r="T1522" s="204" t="e">
        <f>_xlfn.LET(
_xlpm.ausLJ,_xlfn.XLOOKUP(MitarbeiterFTE[[#This Row],[Name]]&amp;"|"&amp;MitarbeiterFTE[[#This Row],[Jahr]]&amp;"|"&amp;MitarbeiterFTE[[#This Row],[Monat]],#REF!,#REF!,"not found",0,1),
IF(_xlpm.ausLJ="not found","input missing",_xlpm.ausLJ))</f>
        <v>#REF!</v>
      </c>
      <c r="U1522" s="205"/>
      <c r="V1522" s="40" t="str" cm="1">
        <f t="array" ref="V15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2" s="15" t="str">
        <f>_xlfn.LET(_xlpm.var,MitarbeiterFTE[[#This Row],[Name]]&amp;"|"&amp;MitarbeiterFTE[[#This Row],[Vorhaben]]&amp;"|"&amp;MitarbeiterFTE[[#This Row],[Monat]]&amp;"|"&amp;MitarbeiterFTE[[#This Row],[Jahr]], IF(_xlpm.var="|||","input missing",_xlpm.var))</f>
        <v>input missing</v>
      </c>
      <c r="AB1522" s="15" t="e">
        <f>_xlfn.LET(
_xlpm.start,DATE(MitarbeiterFTE[[#This Row],[Jahr]],MitarbeiterFTE[[#This Row],[Monat]],1),
_xlpm.end,EOMONTH(_xlpm.start,0),
NETWORKDAYS(_xlpm.start,_xlpm.end))</f>
        <v>#NUM!</v>
      </c>
      <c r="AC1522" s="318" t="e">
        <f>MitarbeiterFTE[[#This Row],[BWD]]-MitarbeiterFTE[[#This Row],[Sum Abwesend]]</f>
        <v>#NUM!</v>
      </c>
      <c r="AD1522" s="318">
        <f>SUMIFS(MitarbeiterFTE[BWD],MitarbeiterFTE[Jahr],MitarbeiterFTE[[#This Row],[Jahr]],MitarbeiterFTE[Name],MitarbeiterFTE[[#This Row],[Name]])</f>
        <v>0</v>
      </c>
      <c r="AE1522" s="318">
        <f>SUMIFS(MitarbeiterFTE[NWD],MitarbeiterFTE[Jahr],MitarbeiterFTE[[#This Row],[Jahr]],MitarbeiterFTE[Name],MitarbeiterFTE[[#This Row],[Name]])</f>
        <v>0</v>
      </c>
      <c r="AF1522" s="15" t="str">
        <f>IF(MitarbeiterFTE[[#This Row],[HS]]="ja",2,IF(MitarbeiterFTE[[#This Row],[Tech]]="ja",1,IF(MitarbeiterFTE[[#This Row],[Sonst]]="ja",0,"input missing")))</f>
        <v>input missing</v>
      </c>
      <c r="AG1522" s="130"/>
      <c r="AH1522" s="117"/>
      <c r="AI1522" s="408"/>
      <c r="AJ1522" s="202"/>
      <c r="AK1522" s="412"/>
      <c r="AL1522" s="15" cm="1">
        <f t="array" ref="AL15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2" s="15" t="str">
        <f>IF(Table6[[#This Row],[FT/WE]]=2,"",Table6[[#This Row],[Name]]&amp;Table6[[#This Row],[Tag]])</f>
        <v/>
      </c>
      <c r="AN1522" s="117"/>
    </row>
    <row r="1523" spans="1:40" ht="14.5">
      <c r="A1523" s="117"/>
      <c r="B1523" s="201"/>
      <c r="C1523" s="209"/>
      <c r="D1523" s="210"/>
      <c r="E1523" s="131"/>
      <c r="F1523" s="132"/>
      <c r="G1523" s="131"/>
      <c r="H1523" s="117"/>
      <c r="I1523" s="201"/>
      <c r="J1523" s="201"/>
      <c r="K1523" s="202"/>
      <c r="L1523" s="202"/>
      <c r="M1523" s="202"/>
      <c r="N1523" s="201"/>
      <c r="O1523" s="201"/>
      <c r="P1523" s="202"/>
      <c r="Q1523" s="202"/>
      <c r="R1523" s="207"/>
      <c r="S1523" s="204" t="e">
        <f>_xlfn.LET(
_xlpm.ausLJ,_xlfn.XLOOKUP(MitarbeiterFTE[[#This Row],[Name]]&amp;"|"&amp;MitarbeiterFTE[[#This Row],[Jahr]]&amp;"|"&amp;MitarbeiterFTE[[#This Row],[Monat]],#REF!,#REF!,"not found",0,1),
IF(_xlpm.ausLJ="not found","input missing",_xlpm.ausLJ))</f>
        <v>#REF!</v>
      </c>
      <c r="T1523" s="204" t="e">
        <f>_xlfn.LET(
_xlpm.ausLJ,_xlfn.XLOOKUP(MitarbeiterFTE[[#This Row],[Name]]&amp;"|"&amp;MitarbeiterFTE[[#This Row],[Jahr]]&amp;"|"&amp;MitarbeiterFTE[[#This Row],[Monat]],#REF!,#REF!,"not found",0,1),
IF(_xlpm.ausLJ="not found","input missing",_xlpm.ausLJ))</f>
        <v>#REF!</v>
      </c>
      <c r="U1523" s="205"/>
      <c r="V1523" s="40" t="str" cm="1">
        <f t="array" ref="V15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3" s="15" t="str">
        <f>_xlfn.LET(_xlpm.var,MitarbeiterFTE[[#This Row],[Name]]&amp;"|"&amp;MitarbeiterFTE[[#This Row],[Vorhaben]]&amp;"|"&amp;MitarbeiterFTE[[#This Row],[Monat]]&amp;"|"&amp;MitarbeiterFTE[[#This Row],[Jahr]], IF(_xlpm.var="|||","input missing",_xlpm.var))</f>
        <v>input missing</v>
      </c>
      <c r="AB1523" s="15" t="e">
        <f>_xlfn.LET(
_xlpm.start,DATE(MitarbeiterFTE[[#This Row],[Jahr]],MitarbeiterFTE[[#This Row],[Monat]],1),
_xlpm.end,EOMONTH(_xlpm.start,0),
NETWORKDAYS(_xlpm.start,_xlpm.end))</f>
        <v>#NUM!</v>
      </c>
      <c r="AC1523" s="318" t="e">
        <f>MitarbeiterFTE[[#This Row],[BWD]]-MitarbeiterFTE[[#This Row],[Sum Abwesend]]</f>
        <v>#NUM!</v>
      </c>
      <c r="AD1523" s="318">
        <f>SUMIFS(MitarbeiterFTE[BWD],MitarbeiterFTE[Jahr],MitarbeiterFTE[[#This Row],[Jahr]],MitarbeiterFTE[Name],MitarbeiterFTE[[#This Row],[Name]])</f>
        <v>0</v>
      </c>
      <c r="AE1523" s="318">
        <f>SUMIFS(MitarbeiterFTE[NWD],MitarbeiterFTE[Jahr],MitarbeiterFTE[[#This Row],[Jahr]],MitarbeiterFTE[Name],MitarbeiterFTE[[#This Row],[Name]])</f>
        <v>0</v>
      </c>
      <c r="AF1523" s="15" t="str">
        <f>IF(MitarbeiterFTE[[#This Row],[HS]]="ja",2,IF(MitarbeiterFTE[[#This Row],[Tech]]="ja",1,IF(MitarbeiterFTE[[#This Row],[Sonst]]="ja",0,"input missing")))</f>
        <v>input missing</v>
      </c>
      <c r="AG1523" s="130"/>
      <c r="AH1523" s="117"/>
      <c r="AI1523" s="408"/>
      <c r="AJ1523" s="202"/>
      <c r="AK1523" s="412"/>
      <c r="AL1523" s="15" cm="1">
        <f t="array" ref="AL15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3" s="15" t="str">
        <f>IF(Table6[[#This Row],[FT/WE]]=2,"",Table6[[#This Row],[Name]]&amp;Table6[[#This Row],[Tag]])</f>
        <v/>
      </c>
      <c r="AN1523" s="117"/>
    </row>
    <row r="1524" spans="1:40" ht="14.5">
      <c r="A1524" s="117"/>
      <c r="B1524" s="201"/>
      <c r="C1524" s="209"/>
      <c r="D1524" s="210"/>
      <c r="E1524" s="131"/>
      <c r="F1524" s="132"/>
      <c r="G1524" s="131"/>
      <c r="H1524" s="117"/>
      <c r="I1524" s="201"/>
      <c r="J1524" s="201"/>
      <c r="K1524" s="202"/>
      <c r="L1524" s="202"/>
      <c r="M1524" s="202"/>
      <c r="N1524" s="201"/>
      <c r="O1524" s="201"/>
      <c r="P1524" s="202"/>
      <c r="Q1524" s="202"/>
      <c r="R1524" s="207"/>
      <c r="S1524" s="204" t="e">
        <f>_xlfn.LET(
_xlpm.ausLJ,_xlfn.XLOOKUP(MitarbeiterFTE[[#This Row],[Name]]&amp;"|"&amp;MitarbeiterFTE[[#This Row],[Jahr]]&amp;"|"&amp;MitarbeiterFTE[[#This Row],[Monat]],#REF!,#REF!,"not found",0,1),
IF(_xlpm.ausLJ="not found","input missing",_xlpm.ausLJ))</f>
        <v>#REF!</v>
      </c>
      <c r="T1524" s="204" t="e">
        <f>_xlfn.LET(
_xlpm.ausLJ,_xlfn.XLOOKUP(MitarbeiterFTE[[#This Row],[Name]]&amp;"|"&amp;MitarbeiterFTE[[#This Row],[Jahr]]&amp;"|"&amp;MitarbeiterFTE[[#This Row],[Monat]],#REF!,#REF!,"not found",0,1),
IF(_xlpm.ausLJ="not found","input missing",_xlpm.ausLJ))</f>
        <v>#REF!</v>
      </c>
      <c r="U1524" s="205"/>
      <c r="V1524" s="40" t="str" cm="1">
        <f t="array" ref="V15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4" s="15" t="str">
        <f>_xlfn.LET(_xlpm.var,MitarbeiterFTE[[#This Row],[Name]]&amp;"|"&amp;MitarbeiterFTE[[#This Row],[Vorhaben]]&amp;"|"&amp;MitarbeiterFTE[[#This Row],[Monat]]&amp;"|"&amp;MitarbeiterFTE[[#This Row],[Jahr]], IF(_xlpm.var="|||","input missing",_xlpm.var))</f>
        <v>input missing</v>
      </c>
      <c r="AB1524" s="15" t="e">
        <f>_xlfn.LET(
_xlpm.start,DATE(MitarbeiterFTE[[#This Row],[Jahr]],MitarbeiterFTE[[#This Row],[Monat]],1),
_xlpm.end,EOMONTH(_xlpm.start,0),
NETWORKDAYS(_xlpm.start,_xlpm.end))</f>
        <v>#NUM!</v>
      </c>
      <c r="AC1524" s="318" t="e">
        <f>MitarbeiterFTE[[#This Row],[BWD]]-MitarbeiterFTE[[#This Row],[Sum Abwesend]]</f>
        <v>#NUM!</v>
      </c>
      <c r="AD1524" s="318">
        <f>SUMIFS(MitarbeiterFTE[BWD],MitarbeiterFTE[Jahr],MitarbeiterFTE[[#This Row],[Jahr]],MitarbeiterFTE[Name],MitarbeiterFTE[[#This Row],[Name]])</f>
        <v>0</v>
      </c>
      <c r="AE1524" s="318">
        <f>SUMIFS(MitarbeiterFTE[NWD],MitarbeiterFTE[Jahr],MitarbeiterFTE[[#This Row],[Jahr]],MitarbeiterFTE[Name],MitarbeiterFTE[[#This Row],[Name]])</f>
        <v>0</v>
      </c>
      <c r="AF1524" s="15" t="str">
        <f>IF(MitarbeiterFTE[[#This Row],[HS]]="ja",2,IF(MitarbeiterFTE[[#This Row],[Tech]]="ja",1,IF(MitarbeiterFTE[[#This Row],[Sonst]]="ja",0,"input missing")))</f>
        <v>input missing</v>
      </c>
      <c r="AG1524" s="130"/>
      <c r="AH1524" s="117"/>
      <c r="AI1524" s="408"/>
      <c r="AJ1524" s="202"/>
      <c r="AK1524" s="412"/>
      <c r="AL1524" s="15" cm="1">
        <f t="array" ref="AL15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4" s="15" t="str">
        <f>IF(Table6[[#This Row],[FT/WE]]=2,"",Table6[[#This Row],[Name]]&amp;Table6[[#This Row],[Tag]])</f>
        <v/>
      </c>
      <c r="AN1524" s="117"/>
    </row>
    <row r="1525" spans="1:40" ht="14.5">
      <c r="A1525" s="117"/>
      <c r="B1525" s="201"/>
      <c r="C1525" s="209"/>
      <c r="D1525" s="210"/>
      <c r="E1525" s="131"/>
      <c r="F1525" s="132"/>
      <c r="G1525" s="131"/>
      <c r="H1525" s="117"/>
      <c r="I1525" s="201"/>
      <c r="J1525" s="201"/>
      <c r="K1525" s="202"/>
      <c r="L1525" s="202"/>
      <c r="M1525" s="202"/>
      <c r="N1525" s="201"/>
      <c r="O1525" s="201"/>
      <c r="P1525" s="202"/>
      <c r="Q1525" s="202"/>
      <c r="R1525" s="207"/>
      <c r="S1525" s="204" t="e">
        <f>_xlfn.LET(
_xlpm.ausLJ,_xlfn.XLOOKUP(MitarbeiterFTE[[#This Row],[Name]]&amp;"|"&amp;MitarbeiterFTE[[#This Row],[Jahr]]&amp;"|"&amp;MitarbeiterFTE[[#This Row],[Monat]],#REF!,#REF!,"not found",0,1),
IF(_xlpm.ausLJ="not found","input missing",_xlpm.ausLJ))</f>
        <v>#REF!</v>
      </c>
      <c r="T1525" s="204" t="e">
        <f>_xlfn.LET(
_xlpm.ausLJ,_xlfn.XLOOKUP(MitarbeiterFTE[[#This Row],[Name]]&amp;"|"&amp;MitarbeiterFTE[[#This Row],[Jahr]]&amp;"|"&amp;MitarbeiterFTE[[#This Row],[Monat]],#REF!,#REF!,"not found",0,1),
IF(_xlpm.ausLJ="not found","input missing",_xlpm.ausLJ))</f>
        <v>#REF!</v>
      </c>
      <c r="U1525" s="205"/>
      <c r="V1525" s="40" t="str" cm="1">
        <f t="array" ref="V15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5" s="15" t="str">
        <f>_xlfn.LET(_xlpm.var,MitarbeiterFTE[[#This Row],[Name]]&amp;"|"&amp;MitarbeiterFTE[[#This Row],[Vorhaben]]&amp;"|"&amp;MitarbeiterFTE[[#This Row],[Monat]]&amp;"|"&amp;MitarbeiterFTE[[#This Row],[Jahr]], IF(_xlpm.var="|||","input missing",_xlpm.var))</f>
        <v>input missing</v>
      </c>
      <c r="AB1525" s="15" t="e">
        <f>_xlfn.LET(
_xlpm.start,DATE(MitarbeiterFTE[[#This Row],[Jahr]],MitarbeiterFTE[[#This Row],[Monat]],1),
_xlpm.end,EOMONTH(_xlpm.start,0),
NETWORKDAYS(_xlpm.start,_xlpm.end))</f>
        <v>#NUM!</v>
      </c>
      <c r="AC1525" s="318" t="e">
        <f>MitarbeiterFTE[[#This Row],[BWD]]-MitarbeiterFTE[[#This Row],[Sum Abwesend]]</f>
        <v>#NUM!</v>
      </c>
      <c r="AD1525" s="318">
        <f>SUMIFS(MitarbeiterFTE[BWD],MitarbeiterFTE[Jahr],MitarbeiterFTE[[#This Row],[Jahr]],MitarbeiterFTE[Name],MitarbeiterFTE[[#This Row],[Name]])</f>
        <v>0</v>
      </c>
      <c r="AE1525" s="318">
        <f>SUMIFS(MitarbeiterFTE[NWD],MitarbeiterFTE[Jahr],MitarbeiterFTE[[#This Row],[Jahr]],MitarbeiterFTE[Name],MitarbeiterFTE[[#This Row],[Name]])</f>
        <v>0</v>
      </c>
      <c r="AF1525" s="15" t="str">
        <f>IF(MitarbeiterFTE[[#This Row],[HS]]="ja",2,IF(MitarbeiterFTE[[#This Row],[Tech]]="ja",1,IF(MitarbeiterFTE[[#This Row],[Sonst]]="ja",0,"input missing")))</f>
        <v>input missing</v>
      </c>
      <c r="AG1525" s="130"/>
      <c r="AH1525" s="117"/>
      <c r="AI1525" s="408"/>
      <c r="AJ1525" s="202"/>
      <c r="AK1525" s="412"/>
      <c r="AL1525" s="15" cm="1">
        <f t="array" ref="AL15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5" s="15" t="str">
        <f>IF(Table6[[#This Row],[FT/WE]]=2,"",Table6[[#This Row],[Name]]&amp;Table6[[#This Row],[Tag]])</f>
        <v/>
      </c>
      <c r="AN1525" s="117"/>
    </row>
    <row r="1526" spans="1:40" ht="14.5">
      <c r="A1526" s="117"/>
      <c r="B1526" s="201"/>
      <c r="C1526" s="209"/>
      <c r="D1526" s="210"/>
      <c r="E1526" s="131"/>
      <c r="F1526" s="132"/>
      <c r="G1526" s="131"/>
      <c r="H1526" s="117"/>
      <c r="I1526" s="201"/>
      <c r="J1526" s="201"/>
      <c r="K1526" s="202"/>
      <c r="L1526" s="202"/>
      <c r="M1526" s="202"/>
      <c r="N1526" s="201"/>
      <c r="O1526" s="201"/>
      <c r="P1526" s="202"/>
      <c r="Q1526" s="202"/>
      <c r="R1526" s="207"/>
      <c r="S1526" s="204" t="e">
        <f>_xlfn.LET(
_xlpm.ausLJ,_xlfn.XLOOKUP(MitarbeiterFTE[[#This Row],[Name]]&amp;"|"&amp;MitarbeiterFTE[[#This Row],[Jahr]]&amp;"|"&amp;MitarbeiterFTE[[#This Row],[Monat]],#REF!,#REF!,"not found",0,1),
IF(_xlpm.ausLJ="not found","input missing",_xlpm.ausLJ))</f>
        <v>#REF!</v>
      </c>
      <c r="T1526" s="204" t="e">
        <f>_xlfn.LET(
_xlpm.ausLJ,_xlfn.XLOOKUP(MitarbeiterFTE[[#This Row],[Name]]&amp;"|"&amp;MitarbeiterFTE[[#This Row],[Jahr]]&amp;"|"&amp;MitarbeiterFTE[[#This Row],[Monat]],#REF!,#REF!,"not found",0,1),
IF(_xlpm.ausLJ="not found","input missing",_xlpm.ausLJ))</f>
        <v>#REF!</v>
      </c>
      <c r="U1526" s="205"/>
      <c r="V1526" s="40" t="str" cm="1">
        <f t="array" ref="V15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6" s="15" t="str">
        <f>_xlfn.LET(_xlpm.var,MitarbeiterFTE[[#This Row],[Name]]&amp;"|"&amp;MitarbeiterFTE[[#This Row],[Vorhaben]]&amp;"|"&amp;MitarbeiterFTE[[#This Row],[Monat]]&amp;"|"&amp;MitarbeiterFTE[[#This Row],[Jahr]], IF(_xlpm.var="|||","input missing",_xlpm.var))</f>
        <v>input missing</v>
      </c>
      <c r="AB1526" s="15" t="e">
        <f>_xlfn.LET(
_xlpm.start,DATE(MitarbeiterFTE[[#This Row],[Jahr]],MitarbeiterFTE[[#This Row],[Monat]],1),
_xlpm.end,EOMONTH(_xlpm.start,0),
NETWORKDAYS(_xlpm.start,_xlpm.end))</f>
        <v>#NUM!</v>
      </c>
      <c r="AC1526" s="318" t="e">
        <f>MitarbeiterFTE[[#This Row],[BWD]]-MitarbeiterFTE[[#This Row],[Sum Abwesend]]</f>
        <v>#NUM!</v>
      </c>
      <c r="AD1526" s="318">
        <f>SUMIFS(MitarbeiterFTE[BWD],MitarbeiterFTE[Jahr],MitarbeiterFTE[[#This Row],[Jahr]],MitarbeiterFTE[Name],MitarbeiterFTE[[#This Row],[Name]])</f>
        <v>0</v>
      </c>
      <c r="AE1526" s="318">
        <f>SUMIFS(MitarbeiterFTE[NWD],MitarbeiterFTE[Jahr],MitarbeiterFTE[[#This Row],[Jahr]],MitarbeiterFTE[Name],MitarbeiterFTE[[#This Row],[Name]])</f>
        <v>0</v>
      </c>
      <c r="AF1526" s="15" t="str">
        <f>IF(MitarbeiterFTE[[#This Row],[HS]]="ja",2,IF(MitarbeiterFTE[[#This Row],[Tech]]="ja",1,IF(MitarbeiterFTE[[#This Row],[Sonst]]="ja",0,"input missing")))</f>
        <v>input missing</v>
      </c>
      <c r="AG1526" s="130"/>
      <c r="AH1526" s="117"/>
      <c r="AI1526" s="408"/>
      <c r="AJ1526" s="202"/>
      <c r="AK1526" s="412"/>
      <c r="AL1526" s="15" cm="1">
        <f t="array" ref="AL15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6" s="15" t="str">
        <f>IF(Table6[[#This Row],[FT/WE]]=2,"",Table6[[#This Row],[Name]]&amp;Table6[[#This Row],[Tag]])</f>
        <v/>
      </c>
      <c r="AN1526" s="117"/>
    </row>
    <row r="1527" spans="1:40" ht="14.5">
      <c r="A1527" s="117"/>
      <c r="B1527" s="201"/>
      <c r="C1527" s="209"/>
      <c r="D1527" s="210"/>
      <c r="E1527" s="131"/>
      <c r="F1527" s="132"/>
      <c r="G1527" s="131"/>
      <c r="H1527" s="117"/>
      <c r="I1527" s="201"/>
      <c r="J1527" s="201"/>
      <c r="K1527" s="202"/>
      <c r="L1527" s="202"/>
      <c r="M1527" s="202"/>
      <c r="N1527" s="201"/>
      <c r="O1527" s="201"/>
      <c r="P1527" s="202"/>
      <c r="Q1527" s="202"/>
      <c r="R1527" s="207"/>
      <c r="S1527" s="204" t="e">
        <f>_xlfn.LET(
_xlpm.ausLJ,_xlfn.XLOOKUP(MitarbeiterFTE[[#This Row],[Name]]&amp;"|"&amp;MitarbeiterFTE[[#This Row],[Jahr]]&amp;"|"&amp;MitarbeiterFTE[[#This Row],[Monat]],#REF!,#REF!,"not found",0,1),
IF(_xlpm.ausLJ="not found","input missing",_xlpm.ausLJ))</f>
        <v>#REF!</v>
      </c>
      <c r="T1527" s="204" t="e">
        <f>_xlfn.LET(
_xlpm.ausLJ,_xlfn.XLOOKUP(MitarbeiterFTE[[#This Row],[Name]]&amp;"|"&amp;MitarbeiterFTE[[#This Row],[Jahr]]&amp;"|"&amp;MitarbeiterFTE[[#This Row],[Monat]],#REF!,#REF!,"not found",0,1),
IF(_xlpm.ausLJ="not found","input missing",_xlpm.ausLJ))</f>
        <v>#REF!</v>
      </c>
      <c r="U1527" s="205"/>
      <c r="V1527" s="40" t="str" cm="1">
        <f t="array" ref="V15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7" s="15" t="str">
        <f>_xlfn.LET(_xlpm.var,MitarbeiterFTE[[#This Row],[Name]]&amp;"|"&amp;MitarbeiterFTE[[#This Row],[Vorhaben]]&amp;"|"&amp;MitarbeiterFTE[[#This Row],[Monat]]&amp;"|"&amp;MitarbeiterFTE[[#This Row],[Jahr]], IF(_xlpm.var="|||","input missing",_xlpm.var))</f>
        <v>input missing</v>
      </c>
      <c r="AB1527" s="15" t="e">
        <f>_xlfn.LET(
_xlpm.start,DATE(MitarbeiterFTE[[#This Row],[Jahr]],MitarbeiterFTE[[#This Row],[Monat]],1),
_xlpm.end,EOMONTH(_xlpm.start,0),
NETWORKDAYS(_xlpm.start,_xlpm.end))</f>
        <v>#NUM!</v>
      </c>
      <c r="AC1527" s="318" t="e">
        <f>MitarbeiterFTE[[#This Row],[BWD]]-MitarbeiterFTE[[#This Row],[Sum Abwesend]]</f>
        <v>#NUM!</v>
      </c>
      <c r="AD1527" s="318">
        <f>SUMIFS(MitarbeiterFTE[BWD],MitarbeiterFTE[Jahr],MitarbeiterFTE[[#This Row],[Jahr]],MitarbeiterFTE[Name],MitarbeiterFTE[[#This Row],[Name]])</f>
        <v>0</v>
      </c>
      <c r="AE1527" s="318">
        <f>SUMIFS(MitarbeiterFTE[NWD],MitarbeiterFTE[Jahr],MitarbeiterFTE[[#This Row],[Jahr]],MitarbeiterFTE[Name],MitarbeiterFTE[[#This Row],[Name]])</f>
        <v>0</v>
      </c>
      <c r="AF1527" s="15" t="str">
        <f>IF(MitarbeiterFTE[[#This Row],[HS]]="ja",2,IF(MitarbeiterFTE[[#This Row],[Tech]]="ja",1,IF(MitarbeiterFTE[[#This Row],[Sonst]]="ja",0,"input missing")))</f>
        <v>input missing</v>
      </c>
      <c r="AG1527" s="130"/>
      <c r="AH1527" s="117"/>
      <c r="AI1527" s="408"/>
      <c r="AJ1527" s="202"/>
      <c r="AK1527" s="412"/>
      <c r="AL1527" s="15" cm="1">
        <f t="array" ref="AL15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7" s="15" t="str">
        <f>IF(Table6[[#This Row],[FT/WE]]=2,"",Table6[[#This Row],[Name]]&amp;Table6[[#This Row],[Tag]])</f>
        <v/>
      </c>
      <c r="AN1527" s="117"/>
    </row>
    <row r="1528" spans="1:40" ht="14.5">
      <c r="A1528" s="117"/>
      <c r="B1528" s="201"/>
      <c r="C1528" s="209"/>
      <c r="D1528" s="210"/>
      <c r="E1528" s="131"/>
      <c r="F1528" s="132"/>
      <c r="G1528" s="131"/>
      <c r="H1528" s="117"/>
      <c r="I1528" s="201"/>
      <c r="J1528" s="201"/>
      <c r="K1528" s="202"/>
      <c r="L1528" s="202"/>
      <c r="M1528" s="202"/>
      <c r="N1528" s="201"/>
      <c r="O1528" s="201"/>
      <c r="P1528" s="202"/>
      <c r="Q1528" s="202"/>
      <c r="R1528" s="207"/>
      <c r="S1528" s="204" t="e">
        <f>_xlfn.LET(
_xlpm.ausLJ,_xlfn.XLOOKUP(MitarbeiterFTE[[#This Row],[Name]]&amp;"|"&amp;MitarbeiterFTE[[#This Row],[Jahr]]&amp;"|"&amp;MitarbeiterFTE[[#This Row],[Monat]],#REF!,#REF!,"not found",0,1),
IF(_xlpm.ausLJ="not found","input missing",_xlpm.ausLJ))</f>
        <v>#REF!</v>
      </c>
      <c r="T1528" s="204" t="e">
        <f>_xlfn.LET(
_xlpm.ausLJ,_xlfn.XLOOKUP(MitarbeiterFTE[[#This Row],[Name]]&amp;"|"&amp;MitarbeiterFTE[[#This Row],[Jahr]]&amp;"|"&amp;MitarbeiterFTE[[#This Row],[Monat]],#REF!,#REF!,"not found",0,1),
IF(_xlpm.ausLJ="not found","input missing",_xlpm.ausLJ))</f>
        <v>#REF!</v>
      </c>
      <c r="U1528" s="205"/>
      <c r="V1528" s="40" t="str" cm="1">
        <f t="array" ref="V15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8" s="15" t="str">
        <f>_xlfn.LET(_xlpm.var,MitarbeiterFTE[[#This Row],[Name]]&amp;"|"&amp;MitarbeiterFTE[[#This Row],[Vorhaben]]&amp;"|"&amp;MitarbeiterFTE[[#This Row],[Monat]]&amp;"|"&amp;MitarbeiterFTE[[#This Row],[Jahr]], IF(_xlpm.var="|||","input missing",_xlpm.var))</f>
        <v>input missing</v>
      </c>
      <c r="AB1528" s="15" t="e">
        <f>_xlfn.LET(
_xlpm.start,DATE(MitarbeiterFTE[[#This Row],[Jahr]],MitarbeiterFTE[[#This Row],[Monat]],1),
_xlpm.end,EOMONTH(_xlpm.start,0),
NETWORKDAYS(_xlpm.start,_xlpm.end))</f>
        <v>#NUM!</v>
      </c>
      <c r="AC1528" s="318" t="e">
        <f>MitarbeiterFTE[[#This Row],[BWD]]-MitarbeiterFTE[[#This Row],[Sum Abwesend]]</f>
        <v>#NUM!</v>
      </c>
      <c r="AD1528" s="318">
        <f>SUMIFS(MitarbeiterFTE[BWD],MitarbeiterFTE[Jahr],MitarbeiterFTE[[#This Row],[Jahr]],MitarbeiterFTE[Name],MitarbeiterFTE[[#This Row],[Name]])</f>
        <v>0</v>
      </c>
      <c r="AE1528" s="318">
        <f>SUMIFS(MitarbeiterFTE[NWD],MitarbeiterFTE[Jahr],MitarbeiterFTE[[#This Row],[Jahr]],MitarbeiterFTE[Name],MitarbeiterFTE[[#This Row],[Name]])</f>
        <v>0</v>
      </c>
      <c r="AF1528" s="15" t="str">
        <f>IF(MitarbeiterFTE[[#This Row],[HS]]="ja",2,IF(MitarbeiterFTE[[#This Row],[Tech]]="ja",1,IF(MitarbeiterFTE[[#This Row],[Sonst]]="ja",0,"input missing")))</f>
        <v>input missing</v>
      </c>
      <c r="AG1528" s="130"/>
      <c r="AH1528" s="117"/>
      <c r="AI1528" s="408"/>
      <c r="AJ1528" s="202"/>
      <c r="AK1528" s="412"/>
      <c r="AL1528" s="15" cm="1">
        <f t="array" ref="AL15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8" s="15" t="str">
        <f>IF(Table6[[#This Row],[FT/WE]]=2,"",Table6[[#This Row],[Name]]&amp;Table6[[#This Row],[Tag]])</f>
        <v/>
      </c>
      <c r="AN1528" s="117"/>
    </row>
    <row r="1529" spans="1:40" ht="14.5">
      <c r="A1529" s="117"/>
      <c r="B1529" s="201"/>
      <c r="C1529" s="209"/>
      <c r="D1529" s="210"/>
      <c r="E1529" s="131"/>
      <c r="F1529" s="132"/>
      <c r="G1529" s="131"/>
      <c r="H1529" s="117"/>
      <c r="I1529" s="201"/>
      <c r="J1529" s="201"/>
      <c r="K1529" s="202"/>
      <c r="L1529" s="202"/>
      <c r="M1529" s="202"/>
      <c r="N1529" s="201"/>
      <c r="O1529" s="201"/>
      <c r="P1529" s="202"/>
      <c r="Q1529" s="202"/>
      <c r="R1529" s="207"/>
      <c r="S1529" s="204" t="e">
        <f>_xlfn.LET(
_xlpm.ausLJ,_xlfn.XLOOKUP(MitarbeiterFTE[[#This Row],[Name]]&amp;"|"&amp;MitarbeiterFTE[[#This Row],[Jahr]]&amp;"|"&amp;MitarbeiterFTE[[#This Row],[Monat]],#REF!,#REF!,"not found",0,1),
IF(_xlpm.ausLJ="not found","input missing",_xlpm.ausLJ))</f>
        <v>#REF!</v>
      </c>
      <c r="T1529" s="204" t="e">
        <f>_xlfn.LET(
_xlpm.ausLJ,_xlfn.XLOOKUP(MitarbeiterFTE[[#This Row],[Name]]&amp;"|"&amp;MitarbeiterFTE[[#This Row],[Jahr]]&amp;"|"&amp;MitarbeiterFTE[[#This Row],[Monat]],#REF!,#REF!,"not found",0,1),
IF(_xlpm.ausLJ="not found","input missing",_xlpm.ausLJ))</f>
        <v>#REF!</v>
      </c>
      <c r="U1529" s="205"/>
      <c r="V1529" s="40" t="str" cm="1">
        <f t="array" ref="V15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29" s="15" t="str">
        <f>_xlfn.LET(_xlpm.var,MitarbeiterFTE[[#This Row],[Name]]&amp;"|"&amp;MitarbeiterFTE[[#This Row],[Vorhaben]]&amp;"|"&amp;MitarbeiterFTE[[#This Row],[Monat]]&amp;"|"&amp;MitarbeiterFTE[[#This Row],[Jahr]], IF(_xlpm.var="|||","input missing",_xlpm.var))</f>
        <v>input missing</v>
      </c>
      <c r="AB1529" s="15" t="e">
        <f>_xlfn.LET(
_xlpm.start,DATE(MitarbeiterFTE[[#This Row],[Jahr]],MitarbeiterFTE[[#This Row],[Monat]],1),
_xlpm.end,EOMONTH(_xlpm.start,0),
NETWORKDAYS(_xlpm.start,_xlpm.end))</f>
        <v>#NUM!</v>
      </c>
      <c r="AC1529" s="318" t="e">
        <f>MitarbeiterFTE[[#This Row],[BWD]]-MitarbeiterFTE[[#This Row],[Sum Abwesend]]</f>
        <v>#NUM!</v>
      </c>
      <c r="AD1529" s="318">
        <f>SUMIFS(MitarbeiterFTE[BWD],MitarbeiterFTE[Jahr],MitarbeiterFTE[[#This Row],[Jahr]],MitarbeiterFTE[Name],MitarbeiterFTE[[#This Row],[Name]])</f>
        <v>0</v>
      </c>
      <c r="AE1529" s="318">
        <f>SUMIFS(MitarbeiterFTE[NWD],MitarbeiterFTE[Jahr],MitarbeiterFTE[[#This Row],[Jahr]],MitarbeiterFTE[Name],MitarbeiterFTE[[#This Row],[Name]])</f>
        <v>0</v>
      </c>
      <c r="AF1529" s="15" t="str">
        <f>IF(MitarbeiterFTE[[#This Row],[HS]]="ja",2,IF(MitarbeiterFTE[[#This Row],[Tech]]="ja",1,IF(MitarbeiterFTE[[#This Row],[Sonst]]="ja",0,"input missing")))</f>
        <v>input missing</v>
      </c>
      <c r="AG1529" s="130"/>
      <c r="AH1529" s="117"/>
      <c r="AI1529" s="408"/>
      <c r="AJ1529" s="202"/>
      <c r="AK1529" s="412"/>
      <c r="AL1529" s="15" cm="1">
        <f t="array" ref="AL15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29" s="15" t="str">
        <f>IF(Table6[[#This Row],[FT/WE]]=2,"",Table6[[#This Row],[Name]]&amp;Table6[[#This Row],[Tag]])</f>
        <v/>
      </c>
      <c r="AN1529" s="117"/>
    </row>
    <row r="1530" spans="1:40" ht="14.5">
      <c r="A1530" s="117"/>
      <c r="B1530" s="201"/>
      <c r="C1530" s="209"/>
      <c r="D1530" s="210"/>
      <c r="E1530" s="131"/>
      <c r="F1530" s="132"/>
      <c r="G1530" s="131"/>
      <c r="H1530" s="117"/>
      <c r="I1530" s="201"/>
      <c r="J1530" s="201"/>
      <c r="K1530" s="202"/>
      <c r="L1530" s="202"/>
      <c r="M1530" s="202"/>
      <c r="N1530" s="201"/>
      <c r="O1530" s="201"/>
      <c r="P1530" s="202"/>
      <c r="Q1530" s="202"/>
      <c r="R1530" s="207"/>
      <c r="S1530" s="204" t="e">
        <f>_xlfn.LET(
_xlpm.ausLJ,_xlfn.XLOOKUP(MitarbeiterFTE[[#This Row],[Name]]&amp;"|"&amp;MitarbeiterFTE[[#This Row],[Jahr]]&amp;"|"&amp;MitarbeiterFTE[[#This Row],[Monat]],#REF!,#REF!,"not found",0,1),
IF(_xlpm.ausLJ="not found","input missing",_xlpm.ausLJ))</f>
        <v>#REF!</v>
      </c>
      <c r="T1530" s="204" t="e">
        <f>_xlfn.LET(
_xlpm.ausLJ,_xlfn.XLOOKUP(MitarbeiterFTE[[#This Row],[Name]]&amp;"|"&amp;MitarbeiterFTE[[#This Row],[Jahr]]&amp;"|"&amp;MitarbeiterFTE[[#This Row],[Monat]],#REF!,#REF!,"not found",0,1),
IF(_xlpm.ausLJ="not found","input missing",_xlpm.ausLJ))</f>
        <v>#REF!</v>
      </c>
      <c r="U1530" s="205"/>
      <c r="V1530" s="40" t="str" cm="1">
        <f t="array" ref="V15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0" s="15" t="str">
        <f>_xlfn.LET(_xlpm.var,MitarbeiterFTE[[#This Row],[Name]]&amp;"|"&amp;MitarbeiterFTE[[#This Row],[Vorhaben]]&amp;"|"&amp;MitarbeiterFTE[[#This Row],[Monat]]&amp;"|"&amp;MitarbeiterFTE[[#This Row],[Jahr]], IF(_xlpm.var="|||","input missing",_xlpm.var))</f>
        <v>input missing</v>
      </c>
      <c r="AB1530" s="15" t="e">
        <f>_xlfn.LET(
_xlpm.start,DATE(MitarbeiterFTE[[#This Row],[Jahr]],MitarbeiterFTE[[#This Row],[Monat]],1),
_xlpm.end,EOMONTH(_xlpm.start,0),
NETWORKDAYS(_xlpm.start,_xlpm.end))</f>
        <v>#NUM!</v>
      </c>
      <c r="AC1530" s="318" t="e">
        <f>MitarbeiterFTE[[#This Row],[BWD]]-MitarbeiterFTE[[#This Row],[Sum Abwesend]]</f>
        <v>#NUM!</v>
      </c>
      <c r="AD1530" s="318">
        <f>SUMIFS(MitarbeiterFTE[BWD],MitarbeiterFTE[Jahr],MitarbeiterFTE[[#This Row],[Jahr]],MitarbeiterFTE[Name],MitarbeiterFTE[[#This Row],[Name]])</f>
        <v>0</v>
      </c>
      <c r="AE1530" s="318">
        <f>SUMIFS(MitarbeiterFTE[NWD],MitarbeiterFTE[Jahr],MitarbeiterFTE[[#This Row],[Jahr]],MitarbeiterFTE[Name],MitarbeiterFTE[[#This Row],[Name]])</f>
        <v>0</v>
      </c>
      <c r="AF1530" s="15" t="str">
        <f>IF(MitarbeiterFTE[[#This Row],[HS]]="ja",2,IF(MitarbeiterFTE[[#This Row],[Tech]]="ja",1,IF(MitarbeiterFTE[[#This Row],[Sonst]]="ja",0,"input missing")))</f>
        <v>input missing</v>
      </c>
      <c r="AG1530" s="130"/>
      <c r="AH1530" s="117"/>
      <c r="AI1530" s="408"/>
      <c r="AJ1530" s="202"/>
      <c r="AK1530" s="412"/>
      <c r="AL1530" s="15" cm="1">
        <f t="array" ref="AL15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0" s="15" t="str">
        <f>IF(Table6[[#This Row],[FT/WE]]=2,"",Table6[[#This Row],[Name]]&amp;Table6[[#This Row],[Tag]])</f>
        <v/>
      </c>
      <c r="AN1530" s="117"/>
    </row>
    <row r="1531" spans="1:40" ht="14.5">
      <c r="A1531" s="117"/>
      <c r="B1531" s="201"/>
      <c r="C1531" s="209"/>
      <c r="D1531" s="210"/>
      <c r="E1531" s="131"/>
      <c r="F1531" s="132"/>
      <c r="G1531" s="131"/>
      <c r="H1531" s="117"/>
      <c r="I1531" s="201"/>
      <c r="J1531" s="201"/>
      <c r="K1531" s="202"/>
      <c r="L1531" s="202"/>
      <c r="M1531" s="202"/>
      <c r="N1531" s="201"/>
      <c r="O1531" s="201"/>
      <c r="P1531" s="202"/>
      <c r="Q1531" s="202"/>
      <c r="R1531" s="207"/>
      <c r="S1531" s="204" t="e">
        <f>_xlfn.LET(
_xlpm.ausLJ,_xlfn.XLOOKUP(MitarbeiterFTE[[#This Row],[Name]]&amp;"|"&amp;MitarbeiterFTE[[#This Row],[Jahr]]&amp;"|"&amp;MitarbeiterFTE[[#This Row],[Monat]],#REF!,#REF!,"not found",0,1),
IF(_xlpm.ausLJ="not found","input missing",_xlpm.ausLJ))</f>
        <v>#REF!</v>
      </c>
      <c r="T1531" s="204" t="e">
        <f>_xlfn.LET(
_xlpm.ausLJ,_xlfn.XLOOKUP(MitarbeiterFTE[[#This Row],[Name]]&amp;"|"&amp;MitarbeiterFTE[[#This Row],[Jahr]]&amp;"|"&amp;MitarbeiterFTE[[#This Row],[Monat]],#REF!,#REF!,"not found",0,1),
IF(_xlpm.ausLJ="not found","input missing",_xlpm.ausLJ))</f>
        <v>#REF!</v>
      </c>
      <c r="U1531" s="205"/>
      <c r="V1531" s="40" t="str" cm="1">
        <f t="array" ref="V15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1" s="15" t="str">
        <f>_xlfn.LET(_xlpm.var,MitarbeiterFTE[[#This Row],[Name]]&amp;"|"&amp;MitarbeiterFTE[[#This Row],[Vorhaben]]&amp;"|"&amp;MitarbeiterFTE[[#This Row],[Monat]]&amp;"|"&amp;MitarbeiterFTE[[#This Row],[Jahr]], IF(_xlpm.var="|||","input missing",_xlpm.var))</f>
        <v>input missing</v>
      </c>
      <c r="AB1531" s="15" t="e">
        <f>_xlfn.LET(
_xlpm.start,DATE(MitarbeiterFTE[[#This Row],[Jahr]],MitarbeiterFTE[[#This Row],[Monat]],1),
_xlpm.end,EOMONTH(_xlpm.start,0),
NETWORKDAYS(_xlpm.start,_xlpm.end))</f>
        <v>#NUM!</v>
      </c>
      <c r="AC1531" s="318" t="e">
        <f>MitarbeiterFTE[[#This Row],[BWD]]-MitarbeiterFTE[[#This Row],[Sum Abwesend]]</f>
        <v>#NUM!</v>
      </c>
      <c r="AD1531" s="318">
        <f>SUMIFS(MitarbeiterFTE[BWD],MitarbeiterFTE[Jahr],MitarbeiterFTE[[#This Row],[Jahr]],MitarbeiterFTE[Name],MitarbeiterFTE[[#This Row],[Name]])</f>
        <v>0</v>
      </c>
      <c r="AE1531" s="318">
        <f>SUMIFS(MitarbeiterFTE[NWD],MitarbeiterFTE[Jahr],MitarbeiterFTE[[#This Row],[Jahr]],MitarbeiterFTE[Name],MitarbeiterFTE[[#This Row],[Name]])</f>
        <v>0</v>
      </c>
      <c r="AF1531" s="15" t="str">
        <f>IF(MitarbeiterFTE[[#This Row],[HS]]="ja",2,IF(MitarbeiterFTE[[#This Row],[Tech]]="ja",1,IF(MitarbeiterFTE[[#This Row],[Sonst]]="ja",0,"input missing")))</f>
        <v>input missing</v>
      </c>
      <c r="AG1531" s="130"/>
      <c r="AH1531" s="117"/>
      <c r="AI1531" s="408"/>
      <c r="AJ1531" s="202"/>
      <c r="AK1531" s="412"/>
      <c r="AL1531" s="15" cm="1">
        <f t="array" ref="AL15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1" s="15" t="str">
        <f>IF(Table6[[#This Row],[FT/WE]]=2,"",Table6[[#This Row],[Name]]&amp;Table6[[#This Row],[Tag]])</f>
        <v/>
      </c>
      <c r="AN1531" s="117"/>
    </row>
    <row r="1532" spans="1:40" ht="14.5">
      <c r="A1532" s="117"/>
      <c r="B1532" s="201"/>
      <c r="C1532" s="209"/>
      <c r="D1532" s="210"/>
      <c r="E1532" s="131"/>
      <c r="F1532" s="132"/>
      <c r="G1532" s="131"/>
      <c r="H1532" s="117"/>
      <c r="I1532" s="201"/>
      <c r="J1532" s="201"/>
      <c r="K1532" s="202"/>
      <c r="L1532" s="202"/>
      <c r="M1532" s="202"/>
      <c r="N1532" s="201"/>
      <c r="O1532" s="201"/>
      <c r="P1532" s="202"/>
      <c r="Q1532" s="202"/>
      <c r="R1532" s="207"/>
      <c r="S1532" s="204" t="e">
        <f>_xlfn.LET(
_xlpm.ausLJ,_xlfn.XLOOKUP(MitarbeiterFTE[[#This Row],[Name]]&amp;"|"&amp;MitarbeiterFTE[[#This Row],[Jahr]]&amp;"|"&amp;MitarbeiterFTE[[#This Row],[Monat]],#REF!,#REF!,"not found",0,1),
IF(_xlpm.ausLJ="not found","input missing",_xlpm.ausLJ))</f>
        <v>#REF!</v>
      </c>
      <c r="T1532" s="204" t="e">
        <f>_xlfn.LET(
_xlpm.ausLJ,_xlfn.XLOOKUP(MitarbeiterFTE[[#This Row],[Name]]&amp;"|"&amp;MitarbeiterFTE[[#This Row],[Jahr]]&amp;"|"&amp;MitarbeiterFTE[[#This Row],[Monat]],#REF!,#REF!,"not found",0,1),
IF(_xlpm.ausLJ="not found","input missing",_xlpm.ausLJ))</f>
        <v>#REF!</v>
      </c>
      <c r="U1532" s="205"/>
      <c r="V1532" s="40" t="str" cm="1">
        <f t="array" ref="V15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2" s="15" t="str">
        <f>_xlfn.LET(_xlpm.var,MitarbeiterFTE[[#This Row],[Name]]&amp;"|"&amp;MitarbeiterFTE[[#This Row],[Vorhaben]]&amp;"|"&amp;MitarbeiterFTE[[#This Row],[Monat]]&amp;"|"&amp;MitarbeiterFTE[[#This Row],[Jahr]], IF(_xlpm.var="|||","input missing",_xlpm.var))</f>
        <v>input missing</v>
      </c>
      <c r="AB1532" s="15" t="e">
        <f>_xlfn.LET(
_xlpm.start,DATE(MitarbeiterFTE[[#This Row],[Jahr]],MitarbeiterFTE[[#This Row],[Monat]],1),
_xlpm.end,EOMONTH(_xlpm.start,0),
NETWORKDAYS(_xlpm.start,_xlpm.end))</f>
        <v>#NUM!</v>
      </c>
      <c r="AC1532" s="318" t="e">
        <f>MitarbeiterFTE[[#This Row],[BWD]]-MitarbeiterFTE[[#This Row],[Sum Abwesend]]</f>
        <v>#NUM!</v>
      </c>
      <c r="AD1532" s="318">
        <f>SUMIFS(MitarbeiterFTE[BWD],MitarbeiterFTE[Jahr],MitarbeiterFTE[[#This Row],[Jahr]],MitarbeiterFTE[Name],MitarbeiterFTE[[#This Row],[Name]])</f>
        <v>0</v>
      </c>
      <c r="AE1532" s="318">
        <f>SUMIFS(MitarbeiterFTE[NWD],MitarbeiterFTE[Jahr],MitarbeiterFTE[[#This Row],[Jahr]],MitarbeiterFTE[Name],MitarbeiterFTE[[#This Row],[Name]])</f>
        <v>0</v>
      </c>
      <c r="AF1532" s="15" t="str">
        <f>IF(MitarbeiterFTE[[#This Row],[HS]]="ja",2,IF(MitarbeiterFTE[[#This Row],[Tech]]="ja",1,IF(MitarbeiterFTE[[#This Row],[Sonst]]="ja",0,"input missing")))</f>
        <v>input missing</v>
      </c>
      <c r="AG1532" s="130"/>
      <c r="AH1532" s="117"/>
      <c r="AI1532" s="408"/>
      <c r="AJ1532" s="202"/>
      <c r="AK1532" s="412"/>
      <c r="AL1532" s="15" cm="1">
        <f t="array" ref="AL15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2" s="15" t="str">
        <f>IF(Table6[[#This Row],[FT/WE]]=2,"",Table6[[#This Row],[Name]]&amp;Table6[[#This Row],[Tag]])</f>
        <v/>
      </c>
      <c r="AN1532" s="117"/>
    </row>
    <row r="1533" spans="1:40" ht="14.5">
      <c r="A1533" s="117"/>
      <c r="B1533" s="201"/>
      <c r="C1533" s="209"/>
      <c r="D1533" s="210"/>
      <c r="E1533" s="131"/>
      <c r="F1533" s="132"/>
      <c r="G1533" s="131"/>
      <c r="H1533" s="117"/>
      <c r="I1533" s="201"/>
      <c r="J1533" s="201"/>
      <c r="K1533" s="202"/>
      <c r="L1533" s="202"/>
      <c r="M1533" s="202"/>
      <c r="N1533" s="201"/>
      <c r="O1533" s="201"/>
      <c r="P1533" s="202"/>
      <c r="Q1533" s="202"/>
      <c r="R1533" s="207"/>
      <c r="S1533" s="204" t="e">
        <f>_xlfn.LET(
_xlpm.ausLJ,_xlfn.XLOOKUP(MitarbeiterFTE[[#This Row],[Name]]&amp;"|"&amp;MitarbeiterFTE[[#This Row],[Jahr]]&amp;"|"&amp;MitarbeiterFTE[[#This Row],[Monat]],#REF!,#REF!,"not found",0,1),
IF(_xlpm.ausLJ="not found","input missing",_xlpm.ausLJ))</f>
        <v>#REF!</v>
      </c>
      <c r="T1533" s="204" t="e">
        <f>_xlfn.LET(
_xlpm.ausLJ,_xlfn.XLOOKUP(MitarbeiterFTE[[#This Row],[Name]]&amp;"|"&amp;MitarbeiterFTE[[#This Row],[Jahr]]&amp;"|"&amp;MitarbeiterFTE[[#This Row],[Monat]],#REF!,#REF!,"not found",0,1),
IF(_xlpm.ausLJ="not found","input missing",_xlpm.ausLJ))</f>
        <v>#REF!</v>
      </c>
      <c r="U1533" s="205"/>
      <c r="V1533" s="40" t="str" cm="1">
        <f t="array" ref="V15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3" s="15" t="str">
        <f>_xlfn.LET(_xlpm.var,MitarbeiterFTE[[#This Row],[Name]]&amp;"|"&amp;MitarbeiterFTE[[#This Row],[Vorhaben]]&amp;"|"&amp;MitarbeiterFTE[[#This Row],[Monat]]&amp;"|"&amp;MitarbeiterFTE[[#This Row],[Jahr]], IF(_xlpm.var="|||","input missing",_xlpm.var))</f>
        <v>input missing</v>
      </c>
      <c r="AB1533" s="15" t="e">
        <f>_xlfn.LET(
_xlpm.start,DATE(MitarbeiterFTE[[#This Row],[Jahr]],MitarbeiterFTE[[#This Row],[Monat]],1),
_xlpm.end,EOMONTH(_xlpm.start,0),
NETWORKDAYS(_xlpm.start,_xlpm.end))</f>
        <v>#NUM!</v>
      </c>
      <c r="AC1533" s="318" t="e">
        <f>MitarbeiterFTE[[#This Row],[BWD]]-MitarbeiterFTE[[#This Row],[Sum Abwesend]]</f>
        <v>#NUM!</v>
      </c>
      <c r="AD1533" s="318">
        <f>SUMIFS(MitarbeiterFTE[BWD],MitarbeiterFTE[Jahr],MitarbeiterFTE[[#This Row],[Jahr]],MitarbeiterFTE[Name],MitarbeiterFTE[[#This Row],[Name]])</f>
        <v>0</v>
      </c>
      <c r="AE1533" s="318">
        <f>SUMIFS(MitarbeiterFTE[NWD],MitarbeiterFTE[Jahr],MitarbeiterFTE[[#This Row],[Jahr]],MitarbeiterFTE[Name],MitarbeiterFTE[[#This Row],[Name]])</f>
        <v>0</v>
      </c>
      <c r="AF1533" s="15" t="str">
        <f>IF(MitarbeiterFTE[[#This Row],[HS]]="ja",2,IF(MitarbeiterFTE[[#This Row],[Tech]]="ja",1,IF(MitarbeiterFTE[[#This Row],[Sonst]]="ja",0,"input missing")))</f>
        <v>input missing</v>
      </c>
      <c r="AG1533" s="130"/>
      <c r="AH1533" s="117"/>
      <c r="AI1533" s="408"/>
      <c r="AJ1533" s="202"/>
      <c r="AK1533" s="412"/>
      <c r="AL1533" s="15" cm="1">
        <f t="array" ref="AL15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3" s="15" t="str">
        <f>IF(Table6[[#This Row],[FT/WE]]=2,"",Table6[[#This Row],[Name]]&amp;Table6[[#This Row],[Tag]])</f>
        <v/>
      </c>
      <c r="AN1533" s="117"/>
    </row>
    <row r="1534" spans="1:40" ht="14.5">
      <c r="A1534" s="117"/>
      <c r="B1534" s="201"/>
      <c r="C1534" s="209"/>
      <c r="D1534" s="210"/>
      <c r="E1534" s="131"/>
      <c r="F1534" s="132"/>
      <c r="G1534" s="131"/>
      <c r="H1534" s="117"/>
      <c r="I1534" s="201"/>
      <c r="J1534" s="201"/>
      <c r="K1534" s="202"/>
      <c r="L1534" s="202"/>
      <c r="M1534" s="202"/>
      <c r="N1534" s="201"/>
      <c r="O1534" s="201"/>
      <c r="P1534" s="202"/>
      <c r="Q1534" s="202"/>
      <c r="R1534" s="207"/>
      <c r="S1534" s="204" t="e">
        <f>_xlfn.LET(
_xlpm.ausLJ,_xlfn.XLOOKUP(MitarbeiterFTE[[#This Row],[Name]]&amp;"|"&amp;MitarbeiterFTE[[#This Row],[Jahr]]&amp;"|"&amp;MitarbeiterFTE[[#This Row],[Monat]],#REF!,#REF!,"not found",0,1),
IF(_xlpm.ausLJ="not found","input missing",_xlpm.ausLJ))</f>
        <v>#REF!</v>
      </c>
      <c r="T1534" s="204" t="e">
        <f>_xlfn.LET(
_xlpm.ausLJ,_xlfn.XLOOKUP(MitarbeiterFTE[[#This Row],[Name]]&amp;"|"&amp;MitarbeiterFTE[[#This Row],[Jahr]]&amp;"|"&amp;MitarbeiterFTE[[#This Row],[Monat]],#REF!,#REF!,"not found",0,1),
IF(_xlpm.ausLJ="not found","input missing",_xlpm.ausLJ))</f>
        <v>#REF!</v>
      </c>
      <c r="U1534" s="205"/>
      <c r="V1534" s="40" t="str" cm="1">
        <f t="array" ref="V15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4" s="15" t="str">
        <f>_xlfn.LET(_xlpm.var,MitarbeiterFTE[[#This Row],[Name]]&amp;"|"&amp;MitarbeiterFTE[[#This Row],[Vorhaben]]&amp;"|"&amp;MitarbeiterFTE[[#This Row],[Monat]]&amp;"|"&amp;MitarbeiterFTE[[#This Row],[Jahr]], IF(_xlpm.var="|||","input missing",_xlpm.var))</f>
        <v>input missing</v>
      </c>
      <c r="AB1534" s="15" t="e">
        <f>_xlfn.LET(
_xlpm.start,DATE(MitarbeiterFTE[[#This Row],[Jahr]],MitarbeiterFTE[[#This Row],[Monat]],1),
_xlpm.end,EOMONTH(_xlpm.start,0),
NETWORKDAYS(_xlpm.start,_xlpm.end))</f>
        <v>#NUM!</v>
      </c>
      <c r="AC1534" s="318" t="e">
        <f>MitarbeiterFTE[[#This Row],[BWD]]-MitarbeiterFTE[[#This Row],[Sum Abwesend]]</f>
        <v>#NUM!</v>
      </c>
      <c r="AD1534" s="318">
        <f>SUMIFS(MitarbeiterFTE[BWD],MitarbeiterFTE[Jahr],MitarbeiterFTE[[#This Row],[Jahr]],MitarbeiterFTE[Name],MitarbeiterFTE[[#This Row],[Name]])</f>
        <v>0</v>
      </c>
      <c r="AE1534" s="318">
        <f>SUMIFS(MitarbeiterFTE[NWD],MitarbeiterFTE[Jahr],MitarbeiterFTE[[#This Row],[Jahr]],MitarbeiterFTE[Name],MitarbeiterFTE[[#This Row],[Name]])</f>
        <v>0</v>
      </c>
      <c r="AF1534" s="15" t="str">
        <f>IF(MitarbeiterFTE[[#This Row],[HS]]="ja",2,IF(MitarbeiterFTE[[#This Row],[Tech]]="ja",1,IF(MitarbeiterFTE[[#This Row],[Sonst]]="ja",0,"input missing")))</f>
        <v>input missing</v>
      </c>
      <c r="AG1534" s="130"/>
      <c r="AH1534" s="117"/>
      <c r="AI1534" s="408"/>
      <c r="AJ1534" s="202"/>
      <c r="AK1534" s="412"/>
      <c r="AL1534" s="15" cm="1">
        <f t="array" ref="AL15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4" s="15" t="str">
        <f>IF(Table6[[#This Row],[FT/WE]]=2,"",Table6[[#This Row],[Name]]&amp;Table6[[#This Row],[Tag]])</f>
        <v/>
      </c>
      <c r="AN1534" s="117"/>
    </row>
    <row r="1535" spans="1:40" ht="14.5">
      <c r="A1535" s="117"/>
      <c r="B1535" s="201"/>
      <c r="C1535" s="209"/>
      <c r="D1535" s="210"/>
      <c r="E1535" s="131"/>
      <c r="F1535" s="132"/>
      <c r="G1535" s="131"/>
      <c r="H1535" s="117"/>
      <c r="I1535" s="201"/>
      <c r="J1535" s="201"/>
      <c r="K1535" s="202"/>
      <c r="L1535" s="202"/>
      <c r="M1535" s="202"/>
      <c r="N1535" s="201"/>
      <c r="O1535" s="201"/>
      <c r="P1535" s="202"/>
      <c r="Q1535" s="202"/>
      <c r="R1535" s="207"/>
      <c r="S1535" s="204" t="e">
        <f>_xlfn.LET(
_xlpm.ausLJ,_xlfn.XLOOKUP(MitarbeiterFTE[[#This Row],[Name]]&amp;"|"&amp;MitarbeiterFTE[[#This Row],[Jahr]]&amp;"|"&amp;MitarbeiterFTE[[#This Row],[Monat]],#REF!,#REF!,"not found",0,1),
IF(_xlpm.ausLJ="not found","input missing",_xlpm.ausLJ))</f>
        <v>#REF!</v>
      </c>
      <c r="T1535" s="204" t="e">
        <f>_xlfn.LET(
_xlpm.ausLJ,_xlfn.XLOOKUP(MitarbeiterFTE[[#This Row],[Name]]&amp;"|"&amp;MitarbeiterFTE[[#This Row],[Jahr]]&amp;"|"&amp;MitarbeiterFTE[[#This Row],[Monat]],#REF!,#REF!,"not found",0,1),
IF(_xlpm.ausLJ="not found","input missing",_xlpm.ausLJ))</f>
        <v>#REF!</v>
      </c>
      <c r="U1535" s="205"/>
      <c r="V1535" s="40" t="str" cm="1">
        <f t="array" ref="V15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5" s="15" t="str">
        <f>_xlfn.LET(_xlpm.var,MitarbeiterFTE[[#This Row],[Name]]&amp;"|"&amp;MitarbeiterFTE[[#This Row],[Vorhaben]]&amp;"|"&amp;MitarbeiterFTE[[#This Row],[Monat]]&amp;"|"&amp;MitarbeiterFTE[[#This Row],[Jahr]], IF(_xlpm.var="|||","input missing",_xlpm.var))</f>
        <v>input missing</v>
      </c>
      <c r="AB1535" s="15" t="e">
        <f>_xlfn.LET(
_xlpm.start,DATE(MitarbeiterFTE[[#This Row],[Jahr]],MitarbeiterFTE[[#This Row],[Monat]],1),
_xlpm.end,EOMONTH(_xlpm.start,0),
NETWORKDAYS(_xlpm.start,_xlpm.end))</f>
        <v>#NUM!</v>
      </c>
      <c r="AC1535" s="318" t="e">
        <f>MitarbeiterFTE[[#This Row],[BWD]]-MitarbeiterFTE[[#This Row],[Sum Abwesend]]</f>
        <v>#NUM!</v>
      </c>
      <c r="AD1535" s="318">
        <f>SUMIFS(MitarbeiterFTE[BWD],MitarbeiterFTE[Jahr],MitarbeiterFTE[[#This Row],[Jahr]],MitarbeiterFTE[Name],MitarbeiterFTE[[#This Row],[Name]])</f>
        <v>0</v>
      </c>
      <c r="AE1535" s="318">
        <f>SUMIFS(MitarbeiterFTE[NWD],MitarbeiterFTE[Jahr],MitarbeiterFTE[[#This Row],[Jahr]],MitarbeiterFTE[Name],MitarbeiterFTE[[#This Row],[Name]])</f>
        <v>0</v>
      </c>
      <c r="AF1535" s="15" t="str">
        <f>IF(MitarbeiterFTE[[#This Row],[HS]]="ja",2,IF(MitarbeiterFTE[[#This Row],[Tech]]="ja",1,IF(MitarbeiterFTE[[#This Row],[Sonst]]="ja",0,"input missing")))</f>
        <v>input missing</v>
      </c>
      <c r="AG1535" s="130"/>
      <c r="AH1535" s="117"/>
      <c r="AI1535" s="408"/>
      <c r="AJ1535" s="202"/>
      <c r="AK1535" s="412"/>
      <c r="AL1535" s="15" cm="1">
        <f t="array" ref="AL15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5" s="15" t="str">
        <f>IF(Table6[[#This Row],[FT/WE]]=2,"",Table6[[#This Row],[Name]]&amp;Table6[[#This Row],[Tag]])</f>
        <v/>
      </c>
      <c r="AN1535" s="117"/>
    </row>
    <row r="1536" spans="1:40" ht="14.5">
      <c r="A1536" s="117"/>
      <c r="B1536" s="201"/>
      <c r="C1536" s="209"/>
      <c r="D1536" s="210"/>
      <c r="E1536" s="131"/>
      <c r="F1536" s="132"/>
      <c r="G1536" s="131"/>
      <c r="H1536" s="117"/>
      <c r="I1536" s="201"/>
      <c r="J1536" s="201"/>
      <c r="K1536" s="202"/>
      <c r="L1536" s="202"/>
      <c r="M1536" s="202"/>
      <c r="N1536" s="201"/>
      <c r="O1536" s="201"/>
      <c r="P1536" s="202"/>
      <c r="Q1536" s="202"/>
      <c r="R1536" s="207"/>
      <c r="S1536" s="204" t="e">
        <f>_xlfn.LET(
_xlpm.ausLJ,_xlfn.XLOOKUP(MitarbeiterFTE[[#This Row],[Name]]&amp;"|"&amp;MitarbeiterFTE[[#This Row],[Jahr]]&amp;"|"&amp;MitarbeiterFTE[[#This Row],[Monat]],#REF!,#REF!,"not found",0,1),
IF(_xlpm.ausLJ="not found","input missing",_xlpm.ausLJ))</f>
        <v>#REF!</v>
      </c>
      <c r="T1536" s="204" t="e">
        <f>_xlfn.LET(
_xlpm.ausLJ,_xlfn.XLOOKUP(MitarbeiterFTE[[#This Row],[Name]]&amp;"|"&amp;MitarbeiterFTE[[#This Row],[Jahr]]&amp;"|"&amp;MitarbeiterFTE[[#This Row],[Monat]],#REF!,#REF!,"not found",0,1),
IF(_xlpm.ausLJ="not found","input missing",_xlpm.ausLJ))</f>
        <v>#REF!</v>
      </c>
      <c r="U1536" s="205"/>
      <c r="V1536" s="40" t="str" cm="1">
        <f t="array" ref="V15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6" s="15" t="str">
        <f>_xlfn.LET(_xlpm.var,MitarbeiterFTE[[#This Row],[Name]]&amp;"|"&amp;MitarbeiterFTE[[#This Row],[Vorhaben]]&amp;"|"&amp;MitarbeiterFTE[[#This Row],[Monat]]&amp;"|"&amp;MitarbeiterFTE[[#This Row],[Jahr]], IF(_xlpm.var="|||","input missing",_xlpm.var))</f>
        <v>input missing</v>
      </c>
      <c r="AB1536" s="15" t="e">
        <f>_xlfn.LET(
_xlpm.start,DATE(MitarbeiterFTE[[#This Row],[Jahr]],MitarbeiterFTE[[#This Row],[Monat]],1),
_xlpm.end,EOMONTH(_xlpm.start,0),
NETWORKDAYS(_xlpm.start,_xlpm.end))</f>
        <v>#NUM!</v>
      </c>
      <c r="AC1536" s="318" t="e">
        <f>MitarbeiterFTE[[#This Row],[BWD]]-MitarbeiterFTE[[#This Row],[Sum Abwesend]]</f>
        <v>#NUM!</v>
      </c>
      <c r="AD1536" s="318">
        <f>SUMIFS(MitarbeiterFTE[BWD],MitarbeiterFTE[Jahr],MitarbeiterFTE[[#This Row],[Jahr]],MitarbeiterFTE[Name],MitarbeiterFTE[[#This Row],[Name]])</f>
        <v>0</v>
      </c>
      <c r="AE1536" s="318">
        <f>SUMIFS(MitarbeiterFTE[NWD],MitarbeiterFTE[Jahr],MitarbeiterFTE[[#This Row],[Jahr]],MitarbeiterFTE[Name],MitarbeiterFTE[[#This Row],[Name]])</f>
        <v>0</v>
      </c>
      <c r="AF1536" s="15" t="str">
        <f>IF(MitarbeiterFTE[[#This Row],[HS]]="ja",2,IF(MitarbeiterFTE[[#This Row],[Tech]]="ja",1,IF(MitarbeiterFTE[[#This Row],[Sonst]]="ja",0,"input missing")))</f>
        <v>input missing</v>
      </c>
      <c r="AG1536" s="130"/>
      <c r="AH1536" s="117"/>
      <c r="AI1536" s="408"/>
      <c r="AJ1536" s="202"/>
      <c r="AK1536" s="412"/>
      <c r="AL1536" s="15" cm="1">
        <f t="array" ref="AL15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6" s="15" t="str">
        <f>IF(Table6[[#This Row],[FT/WE]]=2,"",Table6[[#This Row],[Name]]&amp;Table6[[#This Row],[Tag]])</f>
        <v/>
      </c>
      <c r="AN1536" s="117"/>
    </row>
    <row r="1537" spans="1:40" ht="14.5">
      <c r="A1537" s="117"/>
      <c r="B1537" s="201"/>
      <c r="C1537" s="209"/>
      <c r="D1537" s="210"/>
      <c r="E1537" s="131"/>
      <c r="F1537" s="132"/>
      <c r="G1537" s="131"/>
      <c r="H1537" s="117"/>
      <c r="I1537" s="201"/>
      <c r="J1537" s="201"/>
      <c r="K1537" s="202"/>
      <c r="L1537" s="202"/>
      <c r="M1537" s="202"/>
      <c r="N1537" s="201"/>
      <c r="O1537" s="201"/>
      <c r="P1537" s="202"/>
      <c r="Q1537" s="202"/>
      <c r="R1537" s="207"/>
      <c r="S1537" s="204" t="e">
        <f>_xlfn.LET(
_xlpm.ausLJ,_xlfn.XLOOKUP(MitarbeiterFTE[[#This Row],[Name]]&amp;"|"&amp;MitarbeiterFTE[[#This Row],[Jahr]]&amp;"|"&amp;MitarbeiterFTE[[#This Row],[Monat]],#REF!,#REF!,"not found",0,1),
IF(_xlpm.ausLJ="not found","input missing",_xlpm.ausLJ))</f>
        <v>#REF!</v>
      </c>
      <c r="T1537" s="204" t="e">
        <f>_xlfn.LET(
_xlpm.ausLJ,_xlfn.XLOOKUP(MitarbeiterFTE[[#This Row],[Name]]&amp;"|"&amp;MitarbeiterFTE[[#This Row],[Jahr]]&amp;"|"&amp;MitarbeiterFTE[[#This Row],[Monat]],#REF!,#REF!,"not found",0,1),
IF(_xlpm.ausLJ="not found","input missing",_xlpm.ausLJ))</f>
        <v>#REF!</v>
      </c>
      <c r="U1537" s="205"/>
      <c r="V1537" s="40" t="str" cm="1">
        <f t="array" ref="V15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7" s="15" t="str">
        <f>_xlfn.LET(_xlpm.var,MitarbeiterFTE[[#This Row],[Name]]&amp;"|"&amp;MitarbeiterFTE[[#This Row],[Vorhaben]]&amp;"|"&amp;MitarbeiterFTE[[#This Row],[Monat]]&amp;"|"&amp;MitarbeiterFTE[[#This Row],[Jahr]], IF(_xlpm.var="|||","input missing",_xlpm.var))</f>
        <v>input missing</v>
      </c>
      <c r="AB1537" s="15" t="e">
        <f>_xlfn.LET(
_xlpm.start,DATE(MitarbeiterFTE[[#This Row],[Jahr]],MitarbeiterFTE[[#This Row],[Monat]],1),
_xlpm.end,EOMONTH(_xlpm.start,0),
NETWORKDAYS(_xlpm.start,_xlpm.end))</f>
        <v>#NUM!</v>
      </c>
      <c r="AC1537" s="318" t="e">
        <f>MitarbeiterFTE[[#This Row],[BWD]]-MitarbeiterFTE[[#This Row],[Sum Abwesend]]</f>
        <v>#NUM!</v>
      </c>
      <c r="AD1537" s="318">
        <f>SUMIFS(MitarbeiterFTE[BWD],MitarbeiterFTE[Jahr],MitarbeiterFTE[[#This Row],[Jahr]],MitarbeiterFTE[Name],MitarbeiterFTE[[#This Row],[Name]])</f>
        <v>0</v>
      </c>
      <c r="AE1537" s="318">
        <f>SUMIFS(MitarbeiterFTE[NWD],MitarbeiterFTE[Jahr],MitarbeiterFTE[[#This Row],[Jahr]],MitarbeiterFTE[Name],MitarbeiterFTE[[#This Row],[Name]])</f>
        <v>0</v>
      </c>
      <c r="AF1537" s="15" t="str">
        <f>IF(MitarbeiterFTE[[#This Row],[HS]]="ja",2,IF(MitarbeiterFTE[[#This Row],[Tech]]="ja",1,IF(MitarbeiterFTE[[#This Row],[Sonst]]="ja",0,"input missing")))</f>
        <v>input missing</v>
      </c>
      <c r="AG1537" s="130"/>
      <c r="AH1537" s="117"/>
      <c r="AI1537" s="408"/>
      <c r="AJ1537" s="202"/>
      <c r="AK1537" s="412"/>
      <c r="AL1537" s="15" cm="1">
        <f t="array" ref="AL15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7" s="15" t="str">
        <f>IF(Table6[[#This Row],[FT/WE]]=2,"",Table6[[#This Row],[Name]]&amp;Table6[[#This Row],[Tag]])</f>
        <v/>
      </c>
      <c r="AN1537" s="117"/>
    </row>
    <row r="1538" spans="1:40" ht="14.5">
      <c r="A1538" s="117"/>
      <c r="B1538" s="201"/>
      <c r="C1538" s="209"/>
      <c r="D1538" s="210"/>
      <c r="E1538" s="131"/>
      <c r="F1538" s="132"/>
      <c r="G1538" s="131"/>
      <c r="H1538" s="117"/>
      <c r="I1538" s="201"/>
      <c r="J1538" s="201"/>
      <c r="K1538" s="202"/>
      <c r="L1538" s="202"/>
      <c r="M1538" s="202"/>
      <c r="N1538" s="201"/>
      <c r="O1538" s="201"/>
      <c r="P1538" s="202"/>
      <c r="Q1538" s="202"/>
      <c r="R1538" s="207"/>
      <c r="S1538" s="204" t="e">
        <f>_xlfn.LET(
_xlpm.ausLJ,_xlfn.XLOOKUP(MitarbeiterFTE[[#This Row],[Name]]&amp;"|"&amp;MitarbeiterFTE[[#This Row],[Jahr]]&amp;"|"&amp;MitarbeiterFTE[[#This Row],[Monat]],#REF!,#REF!,"not found",0,1),
IF(_xlpm.ausLJ="not found","input missing",_xlpm.ausLJ))</f>
        <v>#REF!</v>
      </c>
      <c r="T1538" s="204" t="e">
        <f>_xlfn.LET(
_xlpm.ausLJ,_xlfn.XLOOKUP(MitarbeiterFTE[[#This Row],[Name]]&amp;"|"&amp;MitarbeiterFTE[[#This Row],[Jahr]]&amp;"|"&amp;MitarbeiterFTE[[#This Row],[Monat]],#REF!,#REF!,"not found",0,1),
IF(_xlpm.ausLJ="not found","input missing",_xlpm.ausLJ))</f>
        <v>#REF!</v>
      </c>
      <c r="U1538" s="205"/>
      <c r="V1538" s="40" t="str" cm="1">
        <f t="array" ref="V15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8" s="15" t="str">
        <f>_xlfn.LET(_xlpm.var,MitarbeiterFTE[[#This Row],[Name]]&amp;"|"&amp;MitarbeiterFTE[[#This Row],[Vorhaben]]&amp;"|"&amp;MitarbeiterFTE[[#This Row],[Monat]]&amp;"|"&amp;MitarbeiterFTE[[#This Row],[Jahr]], IF(_xlpm.var="|||","input missing",_xlpm.var))</f>
        <v>input missing</v>
      </c>
      <c r="AB1538" s="15" t="e">
        <f>_xlfn.LET(
_xlpm.start,DATE(MitarbeiterFTE[[#This Row],[Jahr]],MitarbeiterFTE[[#This Row],[Monat]],1),
_xlpm.end,EOMONTH(_xlpm.start,0),
NETWORKDAYS(_xlpm.start,_xlpm.end))</f>
        <v>#NUM!</v>
      </c>
      <c r="AC1538" s="318" t="e">
        <f>MitarbeiterFTE[[#This Row],[BWD]]-MitarbeiterFTE[[#This Row],[Sum Abwesend]]</f>
        <v>#NUM!</v>
      </c>
      <c r="AD1538" s="318">
        <f>SUMIFS(MitarbeiterFTE[BWD],MitarbeiterFTE[Jahr],MitarbeiterFTE[[#This Row],[Jahr]],MitarbeiterFTE[Name],MitarbeiterFTE[[#This Row],[Name]])</f>
        <v>0</v>
      </c>
      <c r="AE1538" s="318">
        <f>SUMIFS(MitarbeiterFTE[NWD],MitarbeiterFTE[Jahr],MitarbeiterFTE[[#This Row],[Jahr]],MitarbeiterFTE[Name],MitarbeiterFTE[[#This Row],[Name]])</f>
        <v>0</v>
      </c>
      <c r="AF1538" s="15" t="str">
        <f>IF(MitarbeiterFTE[[#This Row],[HS]]="ja",2,IF(MitarbeiterFTE[[#This Row],[Tech]]="ja",1,IF(MitarbeiterFTE[[#This Row],[Sonst]]="ja",0,"input missing")))</f>
        <v>input missing</v>
      </c>
      <c r="AG1538" s="130"/>
      <c r="AH1538" s="117"/>
      <c r="AI1538" s="408"/>
      <c r="AJ1538" s="202"/>
      <c r="AK1538" s="412"/>
      <c r="AL1538" s="15" cm="1">
        <f t="array" ref="AL15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8" s="15" t="str">
        <f>IF(Table6[[#This Row],[FT/WE]]=2,"",Table6[[#This Row],[Name]]&amp;Table6[[#This Row],[Tag]])</f>
        <v/>
      </c>
      <c r="AN1538" s="117"/>
    </row>
    <row r="1539" spans="1:40" ht="14.5">
      <c r="A1539" s="117"/>
      <c r="B1539" s="201"/>
      <c r="C1539" s="209"/>
      <c r="D1539" s="210"/>
      <c r="E1539" s="131"/>
      <c r="F1539" s="132"/>
      <c r="G1539" s="131"/>
      <c r="H1539" s="117"/>
      <c r="I1539" s="201"/>
      <c r="J1539" s="201"/>
      <c r="K1539" s="202"/>
      <c r="L1539" s="202"/>
      <c r="M1539" s="202"/>
      <c r="N1539" s="201"/>
      <c r="O1539" s="201"/>
      <c r="P1539" s="202"/>
      <c r="Q1539" s="202"/>
      <c r="R1539" s="207"/>
      <c r="S1539" s="204" t="e">
        <f>_xlfn.LET(
_xlpm.ausLJ,_xlfn.XLOOKUP(MitarbeiterFTE[[#This Row],[Name]]&amp;"|"&amp;MitarbeiterFTE[[#This Row],[Jahr]]&amp;"|"&amp;MitarbeiterFTE[[#This Row],[Monat]],#REF!,#REF!,"not found",0,1),
IF(_xlpm.ausLJ="not found","input missing",_xlpm.ausLJ))</f>
        <v>#REF!</v>
      </c>
      <c r="T1539" s="204" t="e">
        <f>_xlfn.LET(
_xlpm.ausLJ,_xlfn.XLOOKUP(MitarbeiterFTE[[#This Row],[Name]]&amp;"|"&amp;MitarbeiterFTE[[#This Row],[Jahr]]&amp;"|"&amp;MitarbeiterFTE[[#This Row],[Monat]],#REF!,#REF!,"not found",0,1),
IF(_xlpm.ausLJ="not found","input missing",_xlpm.ausLJ))</f>
        <v>#REF!</v>
      </c>
      <c r="U1539" s="205"/>
      <c r="V1539" s="40" t="str" cm="1">
        <f t="array" ref="V15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39" s="15" t="str">
        <f>_xlfn.LET(_xlpm.var,MitarbeiterFTE[[#This Row],[Name]]&amp;"|"&amp;MitarbeiterFTE[[#This Row],[Vorhaben]]&amp;"|"&amp;MitarbeiterFTE[[#This Row],[Monat]]&amp;"|"&amp;MitarbeiterFTE[[#This Row],[Jahr]], IF(_xlpm.var="|||","input missing",_xlpm.var))</f>
        <v>input missing</v>
      </c>
      <c r="AB1539" s="15" t="e">
        <f>_xlfn.LET(
_xlpm.start,DATE(MitarbeiterFTE[[#This Row],[Jahr]],MitarbeiterFTE[[#This Row],[Monat]],1),
_xlpm.end,EOMONTH(_xlpm.start,0),
NETWORKDAYS(_xlpm.start,_xlpm.end))</f>
        <v>#NUM!</v>
      </c>
      <c r="AC1539" s="318" t="e">
        <f>MitarbeiterFTE[[#This Row],[BWD]]-MitarbeiterFTE[[#This Row],[Sum Abwesend]]</f>
        <v>#NUM!</v>
      </c>
      <c r="AD1539" s="318">
        <f>SUMIFS(MitarbeiterFTE[BWD],MitarbeiterFTE[Jahr],MitarbeiterFTE[[#This Row],[Jahr]],MitarbeiterFTE[Name],MitarbeiterFTE[[#This Row],[Name]])</f>
        <v>0</v>
      </c>
      <c r="AE1539" s="318">
        <f>SUMIFS(MitarbeiterFTE[NWD],MitarbeiterFTE[Jahr],MitarbeiterFTE[[#This Row],[Jahr]],MitarbeiterFTE[Name],MitarbeiterFTE[[#This Row],[Name]])</f>
        <v>0</v>
      </c>
      <c r="AF1539" s="15" t="str">
        <f>IF(MitarbeiterFTE[[#This Row],[HS]]="ja",2,IF(MitarbeiterFTE[[#This Row],[Tech]]="ja",1,IF(MitarbeiterFTE[[#This Row],[Sonst]]="ja",0,"input missing")))</f>
        <v>input missing</v>
      </c>
      <c r="AG1539" s="130"/>
      <c r="AH1539" s="117"/>
      <c r="AI1539" s="408"/>
      <c r="AJ1539" s="202"/>
      <c r="AK1539" s="412"/>
      <c r="AL1539" s="15" cm="1">
        <f t="array" ref="AL15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39" s="15" t="str">
        <f>IF(Table6[[#This Row],[FT/WE]]=2,"",Table6[[#This Row],[Name]]&amp;Table6[[#This Row],[Tag]])</f>
        <v/>
      </c>
      <c r="AN1539" s="117"/>
    </row>
    <row r="1540" spans="1:40" ht="14.5">
      <c r="A1540" s="117"/>
      <c r="B1540" s="201"/>
      <c r="C1540" s="209"/>
      <c r="D1540" s="210"/>
      <c r="E1540" s="131"/>
      <c r="F1540" s="132"/>
      <c r="G1540" s="131"/>
      <c r="H1540" s="117"/>
      <c r="I1540" s="201"/>
      <c r="J1540" s="201"/>
      <c r="K1540" s="202"/>
      <c r="L1540" s="202"/>
      <c r="M1540" s="202"/>
      <c r="N1540" s="201"/>
      <c r="O1540" s="201"/>
      <c r="P1540" s="202"/>
      <c r="Q1540" s="202"/>
      <c r="R1540" s="207"/>
      <c r="S1540" s="204" t="e">
        <f>_xlfn.LET(
_xlpm.ausLJ,_xlfn.XLOOKUP(MitarbeiterFTE[[#This Row],[Name]]&amp;"|"&amp;MitarbeiterFTE[[#This Row],[Jahr]]&amp;"|"&amp;MitarbeiterFTE[[#This Row],[Monat]],#REF!,#REF!,"not found",0,1),
IF(_xlpm.ausLJ="not found","input missing",_xlpm.ausLJ))</f>
        <v>#REF!</v>
      </c>
      <c r="T1540" s="204" t="e">
        <f>_xlfn.LET(
_xlpm.ausLJ,_xlfn.XLOOKUP(MitarbeiterFTE[[#This Row],[Name]]&amp;"|"&amp;MitarbeiterFTE[[#This Row],[Jahr]]&amp;"|"&amp;MitarbeiterFTE[[#This Row],[Monat]],#REF!,#REF!,"not found",0,1),
IF(_xlpm.ausLJ="not found","input missing",_xlpm.ausLJ))</f>
        <v>#REF!</v>
      </c>
      <c r="U1540" s="205"/>
      <c r="V1540" s="40" t="str" cm="1">
        <f t="array" ref="V15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0" s="15" t="str">
        <f>_xlfn.LET(_xlpm.var,MitarbeiterFTE[[#This Row],[Name]]&amp;"|"&amp;MitarbeiterFTE[[#This Row],[Vorhaben]]&amp;"|"&amp;MitarbeiterFTE[[#This Row],[Monat]]&amp;"|"&amp;MitarbeiterFTE[[#This Row],[Jahr]], IF(_xlpm.var="|||","input missing",_xlpm.var))</f>
        <v>input missing</v>
      </c>
      <c r="AB1540" s="15" t="e">
        <f>_xlfn.LET(
_xlpm.start,DATE(MitarbeiterFTE[[#This Row],[Jahr]],MitarbeiterFTE[[#This Row],[Monat]],1),
_xlpm.end,EOMONTH(_xlpm.start,0),
NETWORKDAYS(_xlpm.start,_xlpm.end))</f>
        <v>#NUM!</v>
      </c>
      <c r="AC1540" s="318" t="e">
        <f>MitarbeiterFTE[[#This Row],[BWD]]-MitarbeiterFTE[[#This Row],[Sum Abwesend]]</f>
        <v>#NUM!</v>
      </c>
      <c r="AD1540" s="318">
        <f>SUMIFS(MitarbeiterFTE[BWD],MitarbeiterFTE[Jahr],MitarbeiterFTE[[#This Row],[Jahr]],MitarbeiterFTE[Name],MitarbeiterFTE[[#This Row],[Name]])</f>
        <v>0</v>
      </c>
      <c r="AE1540" s="318">
        <f>SUMIFS(MitarbeiterFTE[NWD],MitarbeiterFTE[Jahr],MitarbeiterFTE[[#This Row],[Jahr]],MitarbeiterFTE[Name],MitarbeiterFTE[[#This Row],[Name]])</f>
        <v>0</v>
      </c>
      <c r="AF1540" s="15" t="str">
        <f>IF(MitarbeiterFTE[[#This Row],[HS]]="ja",2,IF(MitarbeiterFTE[[#This Row],[Tech]]="ja",1,IF(MitarbeiterFTE[[#This Row],[Sonst]]="ja",0,"input missing")))</f>
        <v>input missing</v>
      </c>
      <c r="AG1540" s="130"/>
      <c r="AH1540" s="117"/>
      <c r="AI1540" s="408"/>
      <c r="AJ1540" s="202"/>
      <c r="AK1540" s="412"/>
      <c r="AL1540" s="15" cm="1">
        <f t="array" ref="AL15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0" s="15" t="str">
        <f>IF(Table6[[#This Row],[FT/WE]]=2,"",Table6[[#This Row],[Name]]&amp;Table6[[#This Row],[Tag]])</f>
        <v/>
      </c>
      <c r="AN1540" s="117"/>
    </row>
    <row r="1541" spans="1:40" ht="14.5">
      <c r="A1541" s="117"/>
      <c r="B1541" s="201"/>
      <c r="C1541" s="209"/>
      <c r="D1541" s="210"/>
      <c r="E1541" s="131"/>
      <c r="F1541" s="132"/>
      <c r="G1541" s="131"/>
      <c r="H1541" s="117"/>
      <c r="I1541" s="201"/>
      <c r="J1541" s="201"/>
      <c r="K1541" s="202"/>
      <c r="L1541" s="202"/>
      <c r="M1541" s="202"/>
      <c r="N1541" s="201"/>
      <c r="O1541" s="201"/>
      <c r="P1541" s="202"/>
      <c r="Q1541" s="202"/>
      <c r="R1541" s="207"/>
      <c r="S1541" s="204" t="e">
        <f>_xlfn.LET(
_xlpm.ausLJ,_xlfn.XLOOKUP(MitarbeiterFTE[[#This Row],[Name]]&amp;"|"&amp;MitarbeiterFTE[[#This Row],[Jahr]]&amp;"|"&amp;MitarbeiterFTE[[#This Row],[Monat]],#REF!,#REF!,"not found",0,1),
IF(_xlpm.ausLJ="not found","input missing",_xlpm.ausLJ))</f>
        <v>#REF!</v>
      </c>
      <c r="T1541" s="204" t="e">
        <f>_xlfn.LET(
_xlpm.ausLJ,_xlfn.XLOOKUP(MitarbeiterFTE[[#This Row],[Name]]&amp;"|"&amp;MitarbeiterFTE[[#This Row],[Jahr]]&amp;"|"&amp;MitarbeiterFTE[[#This Row],[Monat]],#REF!,#REF!,"not found",0,1),
IF(_xlpm.ausLJ="not found","input missing",_xlpm.ausLJ))</f>
        <v>#REF!</v>
      </c>
      <c r="U1541" s="205"/>
      <c r="V1541" s="40" t="str" cm="1">
        <f t="array" ref="V15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1" s="15" t="str">
        <f>_xlfn.LET(_xlpm.var,MitarbeiterFTE[[#This Row],[Name]]&amp;"|"&amp;MitarbeiterFTE[[#This Row],[Vorhaben]]&amp;"|"&amp;MitarbeiterFTE[[#This Row],[Monat]]&amp;"|"&amp;MitarbeiterFTE[[#This Row],[Jahr]], IF(_xlpm.var="|||","input missing",_xlpm.var))</f>
        <v>input missing</v>
      </c>
      <c r="AB1541" s="15" t="e">
        <f>_xlfn.LET(
_xlpm.start,DATE(MitarbeiterFTE[[#This Row],[Jahr]],MitarbeiterFTE[[#This Row],[Monat]],1),
_xlpm.end,EOMONTH(_xlpm.start,0),
NETWORKDAYS(_xlpm.start,_xlpm.end))</f>
        <v>#NUM!</v>
      </c>
      <c r="AC1541" s="318" t="e">
        <f>MitarbeiterFTE[[#This Row],[BWD]]-MitarbeiterFTE[[#This Row],[Sum Abwesend]]</f>
        <v>#NUM!</v>
      </c>
      <c r="AD1541" s="318">
        <f>SUMIFS(MitarbeiterFTE[BWD],MitarbeiterFTE[Jahr],MitarbeiterFTE[[#This Row],[Jahr]],MitarbeiterFTE[Name],MitarbeiterFTE[[#This Row],[Name]])</f>
        <v>0</v>
      </c>
      <c r="AE1541" s="318">
        <f>SUMIFS(MitarbeiterFTE[NWD],MitarbeiterFTE[Jahr],MitarbeiterFTE[[#This Row],[Jahr]],MitarbeiterFTE[Name],MitarbeiterFTE[[#This Row],[Name]])</f>
        <v>0</v>
      </c>
      <c r="AF1541" s="15" t="str">
        <f>IF(MitarbeiterFTE[[#This Row],[HS]]="ja",2,IF(MitarbeiterFTE[[#This Row],[Tech]]="ja",1,IF(MitarbeiterFTE[[#This Row],[Sonst]]="ja",0,"input missing")))</f>
        <v>input missing</v>
      </c>
      <c r="AG1541" s="130"/>
      <c r="AH1541" s="117"/>
      <c r="AI1541" s="408"/>
      <c r="AJ1541" s="202"/>
      <c r="AK1541" s="412"/>
      <c r="AL1541" s="15" cm="1">
        <f t="array" ref="AL15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1" s="15" t="str">
        <f>IF(Table6[[#This Row],[FT/WE]]=2,"",Table6[[#This Row],[Name]]&amp;Table6[[#This Row],[Tag]])</f>
        <v/>
      </c>
      <c r="AN1541" s="117"/>
    </row>
    <row r="1542" spans="1:40" ht="14.5">
      <c r="A1542" s="117"/>
      <c r="B1542" s="201"/>
      <c r="C1542" s="209"/>
      <c r="D1542" s="210"/>
      <c r="E1542" s="131"/>
      <c r="F1542" s="132"/>
      <c r="G1542" s="131"/>
      <c r="H1542" s="117"/>
      <c r="I1542" s="201"/>
      <c r="J1542" s="201"/>
      <c r="K1542" s="202"/>
      <c r="L1542" s="202"/>
      <c r="M1542" s="202"/>
      <c r="N1542" s="201"/>
      <c r="O1542" s="201"/>
      <c r="P1542" s="202"/>
      <c r="Q1542" s="202"/>
      <c r="R1542" s="207"/>
      <c r="S1542" s="204" t="e">
        <f>_xlfn.LET(
_xlpm.ausLJ,_xlfn.XLOOKUP(MitarbeiterFTE[[#This Row],[Name]]&amp;"|"&amp;MitarbeiterFTE[[#This Row],[Jahr]]&amp;"|"&amp;MitarbeiterFTE[[#This Row],[Monat]],#REF!,#REF!,"not found",0,1),
IF(_xlpm.ausLJ="not found","input missing",_xlpm.ausLJ))</f>
        <v>#REF!</v>
      </c>
      <c r="T1542" s="204" t="e">
        <f>_xlfn.LET(
_xlpm.ausLJ,_xlfn.XLOOKUP(MitarbeiterFTE[[#This Row],[Name]]&amp;"|"&amp;MitarbeiterFTE[[#This Row],[Jahr]]&amp;"|"&amp;MitarbeiterFTE[[#This Row],[Monat]],#REF!,#REF!,"not found",0,1),
IF(_xlpm.ausLJ="not found","input missing",_xlpm.ausLJ))</f>
        <v>#REF!</v>
      </c>
      <c r="U1542" s="205"/>
      <c r="V1542" s="40" t="str" cm="1">
        <f t="array" ref="V15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2" s="15" t="str">
        <f>_xlfn.LET(_xlpm.var,MitarbeiterFTE[[#This Row],[Name]]&amp;"|"&amp;MitarbeiterFTE[[#This Row],[Vorhaben]]&amp;"|"&amp;MitarbeiterFTE[[#This Row],[Monat]]&amp;"|"&amp;MitarbeiterFTE[[#This Row],[Jahr]], IF(_xlpm.var="|||","input missing",_xlpm.var))</f>
        <v>input missing</v>
      </c>
      <c r="AB1542" s="15" t="e">
        <f>_xlfn.LET(
_xlpm.start,DATE(MitarbeiterFTE[[#This Row],[Jahr]],MitarbeiterFTE[[#This Row],[Monat]],1),
_xlpm.end,EOMONTH(_xlpm.start,0),
NETWORKDAYS(_xlpm.start,_xlpm.end))</f>
        <v>#NUM!</v>
      </c>
      <c r="AC1542" s="318" t="e">
        <f>MitarbeiterFTE[[#This Row],[BWD]]-MitarbeiterFTE[[#This Row],[Sum Abwesend]]</f>
        <v>#NUM!</v>
      </c>
      <c r="AD1542" s="318">
        <f>SUMIFS(MitarbeiterFTE[BWD],MitarbeiterFTE[Jahr],MitarbeiterFTE[[#This Row],[Jahr]],MitarbeiterFTE[Name],MitarbeiterFTE[[#This Row],[Name]])</f>
        <v>0</v>
      </c>
      <c r="AE1542" s="318">
        <f>SUMIFS(MitarbeiterFTE[NWD],MitarbeiterFTE[Jahr],MitarbeiterFTE[[#This Row],[Jahr]],MitarbeiterFTE[Name],MitarbeiterFTE[[#This Row],[Name]])</f>
        <v>0</v>
      </c>
      <c r="AF1542" s="15" t="str">
        <f>IF(MitarbeiterFTE[[#This Row],[HS]]="ja",2,IF(MitarbeiterFTE[[#This Row],[Tech]]="ja",1,IF(MitarbeiterFTE[[#This Row],[Sonst]]="ja",0,"input missing")))</f>
        <v>input missing</v>
      </c>
      <c r="AG1542" s="130"/>
      <c r="AH1542" s="117"/>
      <c r="AI1542" s="408"/>
      <c r="AJ1542" s="202"/>
      <c r="AK1542" s="412"/>
      <c r="AL1542" s="15" cm="1">
        <f t="array" ref="AL15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2" s="15" t="str">
        <f>IF(Table6[[#This Row],[FT/WE]]=2,"",Table6[[#This Row],[Name]]&amp;Table6[[#This Row],[Tag]])</f>
        <v/>
      </c>
      <c r="AN1542" s="117"/>
    </row>
    <row r="1543" spans="1:40" ht="14.5">
      <c r="A1543" s="117"/>
      <c r="B1543" s="201"/>
      <c r="C1543" s="209"/>
      <c r="D1543" s="210"/>
      <c r="E1543" s="131"/>
      <c r="F1543" s="132"/>
      <c r="G1543" s="131"/>
      <c r="H1543" s="117"/>
      <c r="I1543" s="201"/>
      <c r="J1543" s="201"/>
      <c r="K1543" s="202"/>
      <c r="L1543" s="202"/>
      <c r="M1543" s="202"/>
      <c r="N1543" s="201"/>
      <c r="O1543" s="201"/>
      <c r="P1543" s="202"/>
      <c r="Q1543" s="202"/>
      <c r="R1543" s="207"/>
      <c r="S1543" s="204" t="e">
        <f>_xlfn.LET(
_xlpm.ausLJ,_xlfn.XLOOKUP(MitarbeiterFTE[[#This Row],[Name]]&amp;"|"&amp;MitarbeiterFTE[[#This Row],[Jahr]]&amp;"|"&amp;MitarbeiterFTE[[#This Row],[Monat]],#REF!,#REF!,"not found",0,1),
IF(_xlpm.ausLJ="not found","input missing",_xlpm.ausLJ))</f>
        <v>#REF!</v>
      </c>
      <c r="T1543" s="204" t="e">
        <f>_xlfn.LET(
_xlpm.ausLJ,_xlfn.XLOOKUP(MitarbeiterFTE[[#This Row],[Name]]&amp;"|"&amp;MitarbeiterFTE[[#This Row],[Jahr]]&amp;"|"&amp;MitarbeiterFTE[[#This Row],[Monat]],#REF!,#REF!,"not found",0,1),
IF(_xlpm.ausLJ="not found","input missing",_xlpm.ausLJ))</f>
        <v>#REF!</v>
      </c>
      <c r="U1543" s="205"/>
      <c r="V1543" s="40" t="str" cm="1">
        <f t="array" ref="V15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3" s="15" t="str">
        <f>_xlfn.LET(_xlpm.var,MitarbeiterFTE[[#This Row],[Name]]&amp;"|"&amp;MitarbeiterFTE[[#This Row],[Vorhaben]]&amp;"|"&amp;MitarbeiterFTE[[#This Row],[Monat]]&amp;"|"&amp;MitarbeiterFTE[[#This Row],[Jahr]], IF(_xlpm.var="|||","input missing",_xlpm.var))</f>
        <v>input missing</v>
      </c>
      <c r="AB1543" s="15" t="e">
        <f>_xlfn.LET(
_xlpm.start,DATE(MitarbeiterFTE[[#This Row],[Jahr]],MitarbeiterFTE[[#This Row],[Monat]],1),
_xlpm.end,EOMONTH(_xlpm.start,0),
NETWORKDAYS(_xlpm.start,_xlpm.end))</f>
        <v>#NUM!</v>
      </c>
      <c r="AC1543" s="318" t="e">
        <f>MitarbeiterFTE[[#This Row],[BWD]]-MitarbeiterFTE[[#This Row],[Sum Abwesend]]</f>
        <v>#NUM!</v>
      </c>
      <c r="AD1543" s="318">
        <f>SUMIFS(MitarbeiterFTE[BWD],MitarbeiterFTE[Jahr],MitarbeiterFTE[[#This Row],[Jahr]],MitarbeiterFTE[Name],MitarbeiterFTE[[#This Row],[Name]])</f>
        <v>0</v>
      </c>
      <c r="AE1543" s="318">
        <f>SUMIFS(MitarbeiterFTE[NWD],MitarbeiterFTE[Jahr],MitarbeiterFTE[[#This Row],[Jahr]],MitarbeiterFTE[Name],MitarbeiterFTE[[#This Row],[Name]])</f>
        <v>0</v>
      </c>
      <c r="AF1543" s="15" t="str">
        <f>IF(MitarbeiterFTE[[#This Row],[HS]]="ja",2,IF(MitarbeiterFTE[[#This Row],[Tech]]="ja",1,IF(MitarbeiterFTE[[#This Row],[Sonst]]="ja",0,"input missing")))</f>
        <v>input missing</v>
      </c>
      <c r="AG1543" s="130"/>
      <c r="AH1543" s="117"/>
      <c r="AI1543" s="408"/>
      <c r="AJ1543" s="202"/>
      <c r="AK1543" s="412"/>
      <c r="AL1543" s="15" cm="1">
        <f t="array" ref="AL15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3" s="15" t="str">
        <f>IF(Table6[[#This Row],[FT/WE]]=2,"",Table6[[#This Row],[Name]]&amp;Table6[[#This Row],[Tag]])</f>
        <v/>
      </c>
      <c r="AN1543" s="117"/>
    </row>
    <row r="1544" spans="1:40" ht="14.5">
      <c r="A1544" s="117"/>
      <c r="B1544" s="201"/>
      <c r="C1544" s="209"/>
      <c r="D1544" s="210"/>
      <c r="E1544" s="131"/>
      <c r="F1544" s="132"/>
      <c r="G1544" s="131"/>
      <c r="H1544" s="117"/>
      <c r="I1544" s="201"/>
      <c r="J1544" s="201"/>
      <c r="K1544" s="202"/>
      <c r="L1544" s="202"/>
      <c r="M1544" s="202"/>
      <c r="N1544" s="201"/>
      <c r="O1544" s="201"/>
      <c r="P1544" s="202"/>
      <c r="Q1544" s="202"/>
      <c r="R1544" s="207"/>
      <c r="S1544" s="204" t="e">
        <f>_xlfn.LET(
_xlpm.ausLJ,_xlfn.XLOOKUP(MitarbeiterFTE[[#This Row],[Name]]&amp;"|"&amp;MitarbeiterFTE[[#This Row],[Jahr]]&amp;"|"&amp;MitarbeiterFTE[[#This Row],[Monat]],#REF!,#REF!,"not found",0,1),
IF(_xlpm.ausLJ="not found","input missing",_xlpm.ausLJ))</f>
        <v>#REF!</v>
      </c>
      <c r="T1544" s="204" t="e">
        <f>_xlfn.LET(
_xlpm.ausLJ,_xlfn.XLOOKUP(MitarbeiterFTE[[#This Row],[Name]]&amp;"|"&amp;MitarbeiterFTE[[#This Row],[Jahr]]&amp;"|"&amp;MitarbeiterFTE[[#This Row],[Monat]],#REF!,#REF!,"not found",0,1),
IF(_xlpm.ausLJ="not found","input missing",_xlpm.ausLJ))</f>
        <v>#REF!</v>
      </c>
      <c r="U1544" s="205"/>
      <c r="V1544" s="40" t="str" cm="1">
        <f t="array" ref="V15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4" s="15" t="str">
        <f>_xlfn.LET(_xlpm.var,MitarbeiterFTE[[#This Row],[Name]]&amp;"|"&amp;MitarbeiterFTE[[#This Row],[Vorhaben]]&amp;"|"&amp;MitarbeiterFTE[[#This Row],[Monat]]&amp;"|"&amp;MitarbeiterFTE[[#This Row],[Jahr]], IF(_xlpm.var="|||","input missing",_xlpm.var))</f>
        <v>input missing</v>
      </c>
      <c r="AB1544" s="15" t="e">
        <f>_xlfn.LET(
_xlpm.start,DATE(MitarbeiterFTE[[#This Row],[Jahr]],MitarbeiterFTE[[#This Row],[Monat]],1),
_xlpm.end,EOMONTH(_xlpm.start,0),
NETWORKDAYS(_xlpm.start,_xlpm.end))</f>
        <v>#NUM!</v>
      </c>
      <c r="AC1544" s="318" t="e">
        <f>MitarbeiterFTE[[#This Row],[BWD]]-MitarbeiterFTE[[#This Row],[Sum Abwesend]]</f>
        <v>#NUM!</v>
      </c>
      <c r="AD1544" s="318">
        <f>SUMIFS(MitarbeiterFTE[BWD],MitarbeiterFTE[Jahr],MitarbeiterFTE[[#This Row],[Jahr]],MitarbeiterFTE[Name],MitarbeiterFTE[[#This Row],[Name]])</f>
        <v>0</v>
      </c>
      <c r="AE1544" s="318">
        <f>SUMIFS(MitarbeiterFTE[NWD],MitarbeiterFTE[Jahr],MitarbeiterFTE[[#This Row],[Jahr]],MitarbeiterFTE[Name],MitarbeiterFTE[[#This Row],[Name]])</f>
        <v>0</v>
      </c>
      <c r="AF1544" s="15" t="str">
        <f>IF(MitarbeiterFTE[[#This Row],[HS]]="ja",2,IF(MitarbeiterFTE[[#This Row],[Tech]]="ja",1,IF(MitarbeiterFTE[[#This Row],[Sonst]]="ja",0,"input missing")))</f>
        <v>input missing</v>
      </c>
      <c r="AG1544" s="130"/>
      <c r="AH1544" s="117"/>
      <c r="AI1544" s="408"/>
      <c r="AJ1544" s="202"/>
      <c r="AK1544" s="412"/>
      <c r="AL1544" s="15" cm="1">
        <f t="array" ref="AL15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4" s="15" t="str">
        <f>IF(Table6[[#This Row],[FT/WE]]=2,"",Table6[[#This Row],[Name]]&amp;Table6[[#This Row],[Tag]])</f>
        <v/>
      </c>
      <c r="AN1544" s="117"/>
    </row>
    <row r="1545" spans="1:40" ht="14.5">
      <c r="A1545" s="117"/>
      <c r="B1545" s="201"/>
      <c r="C1545" s="209"/>
      <c r="D1545" s="210"/>
      <c r="E1545" s="131"/>
      <c r="F1545" s="132"/>
      <c r="G1545" s="131"/>
      <c r="H1545" s="117"/>
      <c r="I1545" s="201"/>
      <c r="J1545" s="201"/>
      <c r="K1545" s="202"/>
      <c r="L1545" s="202"/>
      <c r="M1545" s="202"/>
      <c r="N1545" s="201"/>
      <c r="O1545" s="201"/>
      <c r="P1545" s="202"/>
      <c r="Q1545" s="202"/>
      <c r="R1545" s="207"/>
      <c r="S1545" s="204" t="e">
        <f>_xlfn.LET(
_xlpm.ausLJ,_xlfn.XLOOKUP(MitarbeiterFTE[[#This Row],[Name]]&amp;"|"&amp;MitarbeiterFTE[[#This Row],[Jahr]]&amp;"|"&amp;MitarbeiterFTE[[#This Row],[Monat]],#REF!,#REF!,"not found",0,1),
IF(_xlpm.ausLJ="not found","input missing",_xlpm.ausLJ))</f>
        <v>#REF!</v>
      </c>
      <c r="T1545" s="204" t="e">
        <f>_xlfn.LET(
_xlpm.ausLJ,_xlfn.XLOOKUP(MitarbeiterFTE[[#This Row],[Name]]&amp;"|"&amp;MitarbeiterFTE[[#This Row],[Jahr]]&amp;"|"&amp;MitarbeiterFTE[[#This Row],[Monat]],#REF!,#REF!,"not found",0,1),
IF(_xlpm.ausLJ="not found","input missing",_xlpm.ausLJ))</f>
        <v>#REF!</v>
      </c>
      <c r="U1545" s="205"/>
      <c r="V1545" s="40" t="str" cm="1">
        <f t="array" ref="V15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5" s="15" t="str">
        <f>_xlfn.LET(_xlpm.var,MitarbeiterFTE[[#This Row],[Name]]&amp;"|"&amp;MitarbeiterFTE[[#This Row],[Vorhaben]]&amp;"|"&amp;MitarbeiterFTE[[#This Row],[Monat]]&amp;"|"&amp;MitarbeiterFTE[[#This Row],[Jahr]], IF(_xlpm.var="|||","input missing",_xlpm.var))</f>
        <v>input missing</v>
      </c>
      <c r="AB1545" s="15" t="e">
        <f>_xlfn.LET(
_xlpm.start,DATE(MitarbeiterFTE[[#This Row],[Jahr]],MitarbeiterFTE[[#This Row],[Monat]],1),
_xlpm.end,EOMONTH(_xlpm.start,0),
NETWORKDAYS(_xlpm.start,_xlpm.end))</f>
        <v>#NUM!</v>
      </c>
      <c r="AC1545" s="318" t="e">
        <f>MitarbeiterFTE[[#This Row],[BWD]]-MitarbeiterFTE[[#This Row],[Sum Abwesend]]</f>
        <v>#NUM!</v>
      </c>
      <c r="AD1545" s="318">
        <f>SUMIFS(MitarbeiterFTE[BWD],MitarbeiterFTE[Jahr],MitarbeiterFTE[[#This Row],[Jahr]],MitarbeiterFTE[Name],MitarbeiterFTE[[#This Row],[Name]])</f>
        <v>0</v>
      </c>
      <c r="AE1545" s="318">
        <f>SUMIFS(MitarbeiterFTE[NWD],MitarbeiterFTE[Jahr],MitarbeiterFTE[[#This Row],[Jahr]],MitarbeiterFTE[Name],MitarbeiterFTE[[#This Row],[Name]])</f>
        <v>0</v>
      </c>
      <c r="AF1545" s="15" t="str">
        <f>IF(MitarbeiterFTE[[#This Row],[HS]]="ja",2,IF(MitarbeiterFTE[[#This Row],[Tech]]="ja",1,IF(MitarbeiterFTE[[#This Row],[Sonst]]="ja",0,"input missing")))</f>
        <v>input missing</v>
      </c>
      <c r="AG1545" s="130"/>
      <c r="AH1545" s="117"/>
      <c r="AI1545" s="408"/>
      <c r="AJ1545" s="202"/>
      <c r="AK1545" s="412"/>
      <c r="AL1545" s="15" cm="1">
        <f t="array" ref="AL15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5" s="15" t="str">
        <f>IF(Table6[[#This Row],[FT/WE]]=2,"",Table6[[#This Row],[Name]]&amp;Table6[[#This Row],[Tag]])</f>
        <v/>
      </c>
      <c r="AN1545" s="117"/>
    </row>
    <row r="1546" spans="1:40" ht="14.5">
      <c r="A1546" s="117"/>
      <c r="B1546" s="201"/>
      <c r="C1546" s="209"/>
      <c r="D1546" s="210"/>
      <c r="E1546" s="131"/>
      <c r="F1546" s="132"/>
      <c r="G1546" s="131"/>
      <c r="H1546" s="117"/>
      <c r="I1546" s="201"/>
      <c r="J1546" s="201"/>
      <c r="K1546" s="202"/>
      <c r="L1546" s="202"/>
      <c r="M1546" s="202"/>
      <c r="N1546" s="201"/>
      <c r="O1546" s="201"/>
      <c r="P1546" s="202"/>
      <c r="Q1546" s="202"/>
      <c r="R1546" s="207"/>
      <c r="S1546" s="204" t="e">
        <f>_xlfn.LET(
_xlpm.ausLJ,_xlfn.XLOOKUP(MitarbeiterFTE[[#This Row],[Name]]&amp;"|"&amp;MitarbeiterFTE[[#This Row],[Jahr]]&amp;"|"&amp;MitarbeiterFTE[[#This Row],[Monat]],#REF!,#REF!,"not found",0,1),
IF(_xlpm.ausLJ="not found","input missing",_xlpm.ausLJ))</f>
        <v>#REF!</v>
      </c>
      <c r="T1546" s="204" t="e">
        <f>_xlfn.LET(
_xlpm.ausLJ,_xlfn.XLOOKUP(MitarbeiterFTE[[#This Row],[Name]]&amp;"|"&amp;MitarbeiterFTE[[#This Row],[Jahr]]&amp;"|"&amp;MitarbeiterFTE[[#This Row],[Monat]],#REF!,#REF!,"not found",0,1),
IF(_xlpm.ausLJ="not found","input missing",_xlpm.ausLJ))</f>
        <v>#REF!</v>
      </c>
      <c r="U1546" s="205"/>
      <c r="V1546" s="40" t="str" cm="1">
        <f t="array" ref="V15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6" s="15" t="str">
        <f>_xlfn.LET(_xlpm.var,MitarbeiterFTE[[#This Row],[Name]]&amp;"|"&amp;MitarbeiterFTE[[#This Row],[Vorhaben]]&amp;"|"&amp;MitarbeiterFTE[[#This Row],[Monat]]&amp;"|"&amp;MitarbeiterFTE[[#This Row],[Jahr]], IF(_xlpm.var="|||","input missing",_xlpm.var))</f>
        <v>input missing</v>
      </c>
      <c r="AB1546" s="15" t="e">
        <f>_xlfn.LET(
_xlpm.start,DATE(MitarbeiterFTE[[#This Row],[Jahr]],MitarbeiterFTE[[#This Row],[Monat]],1),
_xlpm.end,EOMONTH(_xlpm.start,0),
NETWORKDAYS(_xlpm.start,_xlpm.end))</f>
        <v>#NUM!</v>
      </c>
      <c r="AC1546" s="318" t="e">
        <f>MitarbeiterFTE[[#This Row],[BWD]]-MitarbeiterFTE[[#This Row],[Sum Abwesend]]</f>
        <v>#NUM!</v>
      </c>
      <c r="AD1546" s="318">
        <f>SUMIFS(MitarbeiterFTE[BWD],MitarbeiterFTE[Jahr],MitarbeiterFTE[[#This Row],[Jahr]],MitarbeiterFTE[Name],MitarbeiterFTE[[#This Row],[Name]])</f>
        <v>0</v>
      </c>
      <c r="AE1546" s="318">
        <f>SUMIFS(MitarbeiterFTE[NWD],MitarbeiterFTE[Jahr],MitarbeiterFTE[[#This Row],[Jahr]],MitarbeiterFTE[Name],MitarbeiterFTE[[#This Row],[Name]])</f>
        <v>0</v>
      </c>
      <c r="AF1546" s="15" t="str">
        <f>IF(MitarbeiterFTE[[#This Row],[HS]]="ja",2,IF(MitarbeiterFTE[[#This Row],[Tech]]="ja",1,IF(MitarbeiterFTE[[#This Row],[Sonst]]="ja",0,"input missing")))</f>
        <v>input missing</v>
      </c>
      <c r="AG1546" s="130"/>
      <c r="AH1546" s="117"/>
      <c r="AI1546" s="408"/>
      <c r="AJ1546" s="202"/>
      <c r="AK1546" s="412"/>
      <c r="AL1546" s="15" cm="1">
        <f t="array" ref="AL15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6" s="15" t="str">
        <f>IF(Table6[[#This Row],[FT/WE]]=2,"",Table6[[#This Row],[Name]]&amp;Table6[[#This Row],[Tag]])</f>
        <v/>
      </c>
      <c r="AN1546" s="117"/>
    </row>
    <row r="1547" spans="1:40" ht="14.5">
      <c r="A1547" s="117"/>
      <c r="B1547" s="201"/>
      <c r="C1547" s="209"/>
      <c r="D1547" s="210"/>
      <c r="E1547" s="131"/>
      <c r="F1547" s="132"/>
      <c r="G1547" s="131"/>
      <c r="H1547" s="117"/>
      <c r="I1547" s="201"/>
      <c r="J1547" s="201"/>
      <c r="K1547" s="202"/>
      <c r="L1547" s="202"/>
      <c r="M1547" s="202"/>
      <c r="N1547" s="201"/>
      <c r="O1547" s="201"/>
      <c r="P1547" s="202"/>
      <c r="Q1547" s="202"/>
      <c r="R1547" s="207"/>
      <c r="S1547" s="204" t="e">
        <f>_xlfn.LET(
_xlpm.ausLJ,_xlfn.XLOOKUP(MitarbeiterFTE[[#This Row],[Name]]&amp;"|"&amp;MitarbeiterFTE[[#This Row],[Jahr]]&amp;"|"&amp;MitarbeiterFTE[[#This Row],[Monat]],#REF!,#REF!,"not found",0,1),
IF(_xlpm.ausLJ="not found","input missing",_xlpm.ausLJ))</f>
        <v>#REF!</v>
      </c>
      <c r="T1547" s="204" t="e">
        <f>_xlfn.LET(
_xlpm.ausLJ,_xlfn.XLOOKUP(MitarbeiterFTE[[#This Row],[Name]]&amp;"|"&amp;MitarbeiterFTE[[#This Row],[Jahr]]&amp;"|"&amp;MitarbeiterFTE[[#This Row],[Monat]],#REF!,#REF!,"not found",0,1),
IF(_xlpm.ausLJ="not found","input missing",_xlpm.ausLJ))</f>
        <v>#REF!</v>
      </c>
      <c r="U1547" s="205"/>
      <c r="V1547" s="40" t="str" cm="1">
        <f t="array" ref="V15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7" s="15" t="str">
        <f>_xlfn.LET(_xlpm.var,MitarbeiterFTE[[#This Row],[Name]]&amp;"|"&amp;MitarbeiterFTE[[#This Row],[Vorhaben]]&amp;"|"&amp;MitarbeiterFTE[[#This Row],[Monat]]&amp;"|"&amp;MitarbeiterFTE[[#This Row],[Jahr]], IF(_xlpm.var="|||","input missing",_xlpm.var))</f>
        <v>input missing</v>
      </c>
      <c r="AB1547" s="15" t="e">
        <f>_xlfn.LET(
_xlpm.start,DATE(MitarbeiterFTE[[#This Row],[Jahr]],MitarbeiterFTE[[#This Row],[Monat]],1),
_xlpm.end,EOMONTH(_xlpm.start,0),
NETWORKDAYS(_xlpm.start,_xlpm.end))</f>
        <v>#NUM!</v>
      </c>
      <c r="AC1547" s="318" t="e">
        <f>MitarbeiterFTE[[#This Row],[BWD]]-MitarbeiterFTE[[#This Row],[Sum Abwesend]]</f>
        <v>#NUM!</v>
      </c>
      <c r="AD1547" s="318">
        <f>SUMIFS(MitarbeiterFTE[BWD],MitarbeiterFTE[Jahr],MitarbeiterFTE[[#This Row],[Jahr]],MitarbeiterFTE[Name],MitarbeiterFTE[[#This Row],[Name]])</f>
        <v>0</v>
      </c>
      <c r="AE1547" s="318">
        <f>SUMIFS(MitarbeiterFTE[NWD],MitarbeiterFTE[Jahr],MitarbeiterFTE[[#This Row],[Jahr]],MitarbeiterFTE[Name],MitarbeiterFTE[[#This Row],[Name]])</f>
        <v>0</v>
      </c>
      <c r="AF1547" s="15" t="str">
        <f>IF(MitarbeiterFTE[[#This Row],[HS]]="ja",2,IF(MitarbeiterFTE[[#This Row],[Tech]]="ja",1,IF(MitarbeiterFTE[[#This Row],[Sonst]]="ja",0,"input missing")))</f>
        <v>input missing</v>
      </c>
      <c r="AG1547" s="130"/>
      <c r="AH1547" s="117"/>
      <c r="AI1547" s="408"/>
      <c r="AJ1547" s="202"/>
      <c r="AK1547" s="412"/>
      <c r="AL1547" s="15" cm="1">
        <f t="array" ref="AL15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7" s="15" t="str">
        <f>IF(Table6[[#This Row],[FT/WE]]=2,"",Table6[[#This Row],[Name]]&amp;Table6[[#This Row],[Tag]])</f>
        <v/>
      </c>
      <c r="AN1547" s="117"/>
    </row>
    <row r="1548" spans="1:40" ht="14.5">
      <c r="A1548" s="117"/>
      <c r="B1548" s="201"/>
      <c r="C1548" s="209"/>
      <c r="D1548" s="210"/>
      <c r="E1548" s="131"/>
      <c r="F1548" s="132"/>
      <c r="G1548" s="131"/>
      <c r="H1548" s="117"/>
      <c r="I1548" s="201"/>
      <c r="J1548" s="201"/>
      <c r="K1548" s="202"/>
      <c r="L1548" s="202"/>
      <c r="M1548" s="202"/>
      <c r="N1548" s="201"/>
      <c r="O1548" s="201"/>
      <c r="P1548" s="202"/>
      <c r="Q1548" s="202"/>
      <c r="R1548" s="207"/>
      <c r="S1548" s="204" t="e">
        <f>_xlfn.LET(
_xlpm.ausLJ,_xlfn.XLOOKUP(MitarbeiterFTE[[#This Row],[Name]]&amp;"|"&amp;MitarbeiterFTE[[#This Row],[Jahr]]&amp;"|"&amp;MitarbeiterFTE[[#This Row],[Monat]],#REF!,#REF!,"not found",0,1),
IF(_xlpm.ausLJ="not found","input missing",_xlpm.ausLJ))</f>
        <v>#REF!</v>
      </c>
      <c r="T1548" s="204" t="e">
        <f>_xlfn.LET(
_xlpm.ausLJ,_xlfn.XLOOKUP(MitarbeiterFTE[[#This Row],[Name]]&amp;"|"&amp;MitarbeiterFTE[[#This Row],[Jahr]]&amp;"|"&amp;MitarbeiterFTE[[#This Row],[Monat]],#REF!,#REF!,"not found",0,1),
IF(_xlpm.ausLJ="not found","input missing",_xlpm.ausLJ))</f>
        <v>#REF!</v>
      </c>
      <c r="U1548" s="205"/>
      <c r="V1548" s="40" t="str" cm="1">
        <f t="array" ref="V15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8" s="15" t="str">
        <f>_xlfn.LET(_xlpm.var,MitarbeiterFTE[[#This Row],[Name]]&amp;"|"&amp;MitarbeiterFTE[[#This Row],[Vorhaben]]&amp;"|"&amp;MitarbeiterFTE[[#This Row],[Monat]]&amp;"|"&amp;MitarbeiterFTE[[#This Row],[Jahr]], IF(_xlpm.var="|||","input missing",_xlpm.var))</f>
        <v>input missing</v>
      </c>
      <c r="AB1548" s="15" t="e">
        <f>_xlfn.LET(
_xlpm.start,DATE(MitarbeiterFTE[[#This Row],[Jahr]],MitarbeiterFTE[[#This Row],[Monat]],1),
_xlpm.end,EOMONTH(_xlpm.start,0),
NETWORKDAYS(_xlpm.start,_xlpm.end))</f>
        <v>#NUM!</v>
      </c>
      <c r="AC1548" s="318" t="e">
        <f>MitarbeiterFTE[[#This Row],[BWD]]-MitarbeiterFTE[[#This Row],[Sum Abwesend]]</f>
        <v>#NUM!</v>
      </c>
      <c r="AD1548" s="318">
        <f>SUMIFS(MitarbeiterFTE[BWD],MitarbeiterFTE[Jahr],MitarbeiterFTE[[#This Row],[Jahr]],MitarbeiterFTE[Name],MitarbeiterFTE[[#This Row],[Name]])</f>
        <v>0</v>
      </c>
      <c r="AE1548" s="318">
        <f>SUMIFS(MitarbeiterFTE[NWD],MitarbeiterFTE[Jahr],MitarbeiterFTE[[#This Row],[Jahr]],MitarbeiterFTE[Name],MitarbeiterFTE[[#This Row],[Name]])</f>
        <v>0</v>
      </c>
      <c r="AF1548" s="15" t="str">
        <f>IF(MitarbeiterFTE[[#This Row],[HS]]="ja",2,IF(MitarbeiterFTE[[#This Row],[Tech]]="ja",1,IF(MitarbeiterFTE[[#This Row],[Sonst]]="ja",0,"input missing")))</f>
        <v>input missing</v>
      </c>
      <c r="AG1548" s="130"/>
      <c r="AH1548" s="117"/>
      <c r="AI1548" s="408"/>
      <c r="AJ1548" s="202"/>
      <c r="AK1548" s="412"/>
      <c r="AL1548" s="15" cm="1">
        <f t="array" ref="AL15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8" s="15" t="str">
        <f>IF(Table6[[#This Row],[FT/WE]]=2,"",Table6[[#This Row],[Name]]&amp;Table6[[#This Row],[Tag]])</f>
        <v/>
      </c>
      <c r="AN1548" s="117"/>
    </row>
    <row r="1549" spans="1:40" ht="14.5">
      <c r="A1549" s="117"/>
      <c r="B1549" s="201"/>
      <c r="C1549" s="209"/>
      <c r="D1549" s="210"/>
      <c r="E1549" s="131"/>
      <c r="F1549" s="132"/>
      <c r="G1549" s="131"/>
      <c r="H1549" s="117"/>
      <c r="I1549" s="201"/>
      <c r="J1549" s="201"/>
      <c r="K1549" s="202"/>
      <c r="L1549" s="202"/>
      <c r="M1549" s="202"/>
      <c r="N1549" s="201"/>
      <c r="O1549" s="201"/>
      <c r="P1549" s="202"/>
      <c r="Q1549" s="202"/>
      <c r="R1549" s="207"/>
      <c r="S1549" s="204" t="e">
        <f>_xlfn.LET(
_xlpm.ausLJ,_xlfn.XLOOKUP(MitarbeiterFTE[[#This Row],[Name]]&amp;"|"&amp;MitarbeiterFTE[[#This Row],[Jahr]]&amp;"|"&amp;MitarbeiterFTE[[#This Row],[Monat]],#REF!,#REF!,"not found",0,1),
IF(_xlpm.ausLJ="not found","input missing",_xlpm.ausLJ))</f>
        <v>#REF!</v>
      </c>
      <c r="T1549" s="204" t="e">
        <f>_xlfn.LET(
_xlpm.ausLJ,_xlfn.XLOOKUP(MitarbeiterFTE[[#This Row],[Name]]&amp;"|"&amp;MitarbeiterFTE[[#This Row],[Jahr]]&amp;"|"&amp;MitarbeiterFTE[[#This Row],[Monat]],#REF!,#REF!,"not found",0,1),
IF(_xlpm.ausLJ="not found","input missing",_xlpm.ausLJ))</f>
        <v>#REF!</v>
      </c>
      <c r="U1549" s="205"/>
      <c r="V1549" s="40" t="str" cm="1">
        <f t="array" ref="V15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49" s="15" t="str">
        <f>_xlfn.LET(_xlpm.var,MitarbeiterFTE[[#This Row],[Name]]&amp;"|"&amp;MitarbeiterFTE[[#This Row],[Vorhaben]]&amp;"|"&amp;MitarbeiterFTE[[#This Row],[Monat]]&amp;"|"&amp;MitarbeiterFTE[[#This Row],[Jahr]], IF(_xlpm.var="|||","input missing",_xlpm.var))</f>
        <v>input missing</v>
      </c>
      <c r="AB1549" s="15" t="e">
        <f>_xlfn.LET(
_xlpm.start,DATE(MitarbeiterFTE[[#This Row],[Jahr]],MitarbeiterFTE[[#This Row],[Monat]],1),
_xlpm.end,EOMONTH(_xlpm.start,0),
NETWORKDAYS(_xlpm.start,_xlpm.end))</f>
        <v>#NUM!</v>
      </c>
      <c r="AC1549" s="318" t="e">
        <f>MitarbeiterFTE[[#This Row],[BWD]]-MitarbeiterFTE[[#This Row],[Sum Abwesend]]</f>
        <v>#NUM!</v>
      </c>
      <c r="AD1549" s="318">
        <f>SUMIFS(MitarbeiterFTE[BWD],MitarbeiterFTE[Jahr],MitarbeiterFTE[[#This Row],[Jahr]],MitarbeiterFTE[Name],MitarbeiterFTE[[#This Row],[Name]])</f>
        <v>0</v>
      </c>
      <c r="AE1549" s="318">
        <f>SUMIFS(MitarbeiterFTE[NWD],MitarbeiterFTE[Jahr],MitarbeiterFTE[[#This Row],[Jahr]],MitarbeiterFTE[Name],MitarbeiterFTE[[#This Row],[Name]])</f>
        <v>0</v>
      </c>
      <c r="AF1549" s="15" t="str">
        <f>IF(MitarbeiterFTE[[#This Row],[HS]]="ja",2,IF(MitarbeiterFTE[[#This Row],[Tech]]="ja",1,IF(MitarbeiterFTE[[#This Row],[Sonst]]="ja",0,"input missing")))</f>
        <v>input missing</v>
      </c>
      <c r="AG1549" s="130"/>
      <c r="AH1549" s="117"/>
      <c r="AI1549" s="408"/>
      <c r="AJ1549" s="202"/>
      <c r="AK1549" s="412"/>
      <c r="AL1549" s="15" cm="1">
        <f t="array" ref="AL15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49" s="15" t="str">
        <f>IF(Table6[[#This Row],[FT/WE]]=2,"",Table6[[#This Row],[Name]]&amp;Table6[[#This Row],[Tag]])</f>
        <v/>
      </c>
      <c r="AN1549" s="117"/>
    </row>
    <row r="1550" spans="1:40" ht="14.5">
      <c r="A1550" s="117"/>
      <c r="B1550" s="201"/>
      <c r="C1550" s="209"/>
      <c r="D1550" s="210"/>
      <c r="E1550" s="131"/>
      <c r="F1550" s="132"/>
      <c r="G1550" s="131"/>
      <c r="H1550" s="117"/>
      <c r="I1550" s="201"/>
      <c r="J1550" s="201"/>
      <c r="K1550" s="202"/>
      <c r="L1550" s="202"/>
      <c r="M1550" s="202"/>
      <c r="N1550" s="201"/>
      <c r="O1550" s="201"/>
      <c r="P1550" s="202"/>
      <c r="Q1550" s="202"/>
      <c r="R1550" s="207"/>
      <c r="S1550" s="204" t="e">
        <f>_xlfn.LET(
_xlpm.ausLJ,_xlfn.XLOOKUP(MitarbeiterFTE[[#This Row],[Name]]&amp;"|"&amp;MitarbeiterFTE[[#This Row],[Jahr]]&amp;"|"&amp;MitarbeiterFTE[[#This Row],[Monat]],#REF!,#REF!,"not found",0,1),
IF(_xlpm.ausLJ="not found","input missing",_xlpm.ausLJ))</f>
        <v>#REF!</v>
      </c>
      <c r="T1550" s="204" t="e">
        <f>_xlfn.LET(
_xlpm.ausLJ,_xlfn.XLOOKUP(MitarbeiterFTE[[#This Row],[Name]]&amp;"|"&amp;MitarbeiterFTE[[#This Row],[Jahr]]&amp;"|"&amp;MitarbeiterFTE[[#This Row],[Monat]],#REF!,#REF!,"not found",0,1),
IF(_xlpm.ausLJ="not found","input missing",_xlpm.ausLJ))</f>
        <v>#REF!</v>
      </c>
      <c r="U1550" s="205"/>
      <c r="V1550" s="40" t="str" cm="1">
        <f t="array" ref="V15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0" s="15" t="str">
        <f>_xlfn.LET(_xlpm.var,MitarbeiterFTE[[#This Row],[Name]]&amp;"|"&amp;MitarbeiterFTE[[#This Row],[Vorhaben]]&amp;"|"&amp;MitarbeiterFTE[[#This Row],[Monat]]&amp;"|"&amp;MitarbeiterFTE[[#This Row],[Jahr]], IF(_xlpm.var="|||","input missing",_xlpm.var))</f>
        <v>input missing</v>
      </c>
      <c r="AB1550" s="15" t="e">
        <f>_xlfn.LET(
_xlpm.start,DATE(MitarbeiterFTE[[#This Row],[Jahr]],MitarbeiterFTE[[#This Row],[Monat]],1),
_xlpm.end,EOMONTH(_xlpm.start,0),
NETWORKDAYS(_xlpm.start,_xlpm.end))</f>
        <v>#NUM!</v>
      </c>
      <c r="AC1550" s="318" t="e">
        <f>MitarbeiterFTE[[#This Row],[BWD]]-MitarbeiterFTE[[#This Row],[Sum Abwesend]]</f>
        <v>#NUM!</v>
      </c>
      <c r="AD1550" s="318">
        <f>SUMIFS(MitarbeiterFTE[BWD],MitarbeiterFTE[Jahr],MitarbeiterFTE[[#This Row],[Jahr]],MitarbeiterFTE[Name],MitarbeiterFTE[[#This Row],[Name]])</f>
        <v>0</v>
      </c>
      <c r="AE1550" s="318">
        <f>SUMIFS(MitarbeiterFTE[NWD],MitarbeiterFTE[Jahr],MitarbeiterFTE[[#This Row],[Jahr]],MitarbeiterFTE[Name],MitarbeiterFTE[[#This Row],[Name]])</f>
        <v>0</v>
      </c>
      <c r="AF1550" s="15" t="str">
        <f>IF(MitarbeiterFTE[[#This Row],[HS]]="ja",2,IF(MitarbeiterFTE[[#This Row],[Tech]]="ja",1,IF(MitarbeiterFTE[[#This Row],[Sonst]]="ja",0,"input missing")))</f>
        <v>input missing</v>
      </c>
      <c r="AG1550" s="130"/>
      <c r="AH1550" s="117"/>
      <c r="AI1550" s="408"/>
      <c r="AJ1550" s="202"/>
      <c r="AK1550" s="412"/>
      <c r="AL1550" s="15" cm="1">
        <f t="array" ref="AL15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0" s="15" t="str">
        <f>IF(Table6[[#This Row],[FT/WE]]=2,"",Table6[[#This Row],[Name]]&amp;Table6[[#This Row],[Tag]])</f>
        <v/>
      </c>
      <c r="AN1550" s="117"/>
    </row>
    <row r="1551" spans="1:40" ht="14.5">
      <c r="A1551" s="117"/>
      <c r="B1551" s="201"/>
      <c r="C1551" s="209"/>
      <c r="D1551" s="210"/>
      <c r="E1551" s="131"/>
      <c r="F1551" s="132"/>
      <c r="G1551" s="131"/>
      <c r="H1551" s="117"/>
      <c r="I1551" s="201"/>
      <c r="J1551" s="201"/>
      <c r="K1551" s="202"/>
      <c r="L1551" s="202"/>
      <c r="M1551" s="202"/>
      <c r="N1551" s="201"/>
      <c r="O1551" s="201"/>
      <c r="P1551" s="202"/>
      <c r="Q1551" s="202"/>
      <c r="R1551" s="207"/>
      <c r="S1551" s="204" t="e">
        <f>_xlfn.LET(
_xlpm.ausLJ,_xlfn.XLOOKUP(MitarbeiterFTE[[#This Row],[Name]]&amp;"|"&amp;MitarbeiterFTE[[#This Row],[Jahr]]&amp;"|"&amp;MitarbeiterFTE[[#This Row],[Monat]],#REF!,#REF!,"not found",0,1),
IF(_xlpm.ausLJ="not found","input missing",_xlpm.ausLJ))</f>
        <v>#REF!</v>
      </c>
      <c r="T1551" s="204" t="e">
        <f>_xlfn.LET(
_xlpm.ausLJ,_xlfn.XLOOKUP(MitarbeiterFTE[[#This Row],[Name]]&amp;"|"&amp;MitarbeiterFTE[[#This Row],[Jahr]]&amp;"|"&amp;MitarbeiterFTE[[#This Row],[Monat]],#REF!,#REF!,"not found",0,1),
IF(_xlpm.ausLJ="not found","input missing",_xlpm.ausLJ))</f>
        <v>#REF!</v>
      </c>
      <c r="U1551" s="205"/>
      <c r="V1551" s="40" t="str" cm="1">
        <f t="array" ref="V15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1" s="15" t="str">
        <f>_xlfn.LET(_xlpm.var,MitarbeiterFTE[[#This Row],[Name]]&amp;"|"&amp;MitarbeiterFTE[[#This Row],[Vorhaben]]&amp;"|"&amp;MitarbeiterFTE[[#This Row],[Monat]]&amp;"|"&amp;MitarbeiterFTE[[#This Row],[Jahr]], IF(_xlpm.var="|||","input missing",_xlpm.var))</f>
        <v>input missing</v>
      </c>
      <c r="AB1551" s="15" t="e">
        <f>_xlfn.LET(
_xlpm.start,DATE(MitarbeiterFTE[[#This Row],[Jahr]],MitarbeiterFTE[[#This Row],[Monat]],1),
_xlpm.end,EOMONTH(_xlpm.start,0),
NETWORKDAYS(_xlpm.start,_xlpm.end))</f>
        <v>#NUM!</v>
      </c>
      <c r="AC1551" s="318" t="e">
        <f>MitarbeiterFTE[[#This Row],[BWD]]-MitarbeiterFTE[[#This Row],[Sum Abwesend]]</f>
        <v>#NUM!</v>
      </c>
      <c r="AD1551" s="318">
        <f>SUMIFS(MitarbeiterFTE[BWD],MitarbeiterFTE[Jahr],MitarbeiterFTE[[#This Row],[Jahr]],MitarbeiterFTE[Name],MitarbeiterFTE[[#This Row],[Name]])</f>
        <v>0</v>
      </c>
      <c r="AE1551" s="318">
        <f>SUMIFS(MitarbeiterFTE[NWD],MitarbeiterFTE[Jahr],MitarbeiterFTE[[#This Row],[Jahr]],MitarbeiterFTE[Name],MitarbeiterFTE[[#This Row],[Name]])</f>
        <v>0</v>
      </c>
      <c r="AF1551" s="15" t="str">
        <f>IF(MitarbeiterFTE[[#This Row],[HS]]="ja",2,IF(MitarbeiterFTE[[#This Row],[Tech]]="ja",1,IF(MitarbeiterFTE[[#This Row],[Sonst]]="ja",0,"input missing")))</f>
        <v>input missing</v>
      </c>
      <c r="AG1551" s="130"/>
      <c r="AH1551" s="117"/>
      <c r="AI1551" s="408"/>
      <c r="AJ1551" s="202"/>
      <c r="AK1551" s="412"/>
      <c r="AL1551" s="15" cm="1">
        <f t="array" ref="AL15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1" s="15" t="str">
        <f>IF(Table6[[#This Row],[FT/WE]]=2,"",Table6[[#This Row],[Name]]&amp;Table6[[#This Row],[Tag]])</f>
        <v/>
      </c>
      <c r="AN1551" s="117"/>
    </row>
    <row r="1552" spans="1:40" ht="14.5">
      <c r="A1552" s="117"/>
      <c r="B1552" s="201"/>
      <c r="C1552" s="209"/>
      <c r="D1552" s="210"/>
      <c r="E1552" s="131"/>
      <c r="F1552" s="132"/>
      <c r="G1552" s="131"/>
      <c r="H1552" s="117"/>
      <c r="I1552" s="201"/>
      <c r="J1552" s="201"/>
      <c r="K1552" s="202"/>
      <c r="L1552" s="202"/>
      <c r="M1552" s="202"/>
      <c r="N1552" s="201"/>
      <c r="O1552" s="201"/>
      <c r="P1552" s="202"/>
      <c r="Q1552" s="202"/>
      <c r="R1552" s="207"/>
      <c r="S1552" s="204" t="e">
        <f>_xlfn.LET(
_xlpm.ausLJ,_xlfn.XLOOKUP(MitarbeiterFTE[[#This Row],[Name]]&amp;"|"&amp;MitarbeiterFTE[[#This Row],[Jahr]]&amp;"|"&amp;MitarbeiterFTE[[#This Row],[Monat]],#REF!,#REF!,"not found",0,1),
IF(_xlpm.ausLJ="not found","input missing",_xlpm.ausLJ))</f>
        <v>#REF!</v>
      </c>
      <c r="T1552" s="204" t="e">
        <f>_xlfn.LET(
_xlpm.ausLJ,_xlfn.XLOOKUP(MitarbeiterFTE[[#This Row],[Name]]&amp;"|"&amp;MitarbeiterFTE[[#This Row],[Jahr]]&amp;"|"&amp;MitarbeiterFTE[[#This Row],[Monat]],#REF!,#REF!,"not found",0,1),
IF(_xlpm.ausLJ="not found","input missing",_xlpm.ausLJ))</f>
        <v>#REF!</v>
      </c>
      <c r="U1552" s="205"/>
      <c r="V1552" s="40" t="str" cm="1">
        <f t="array" ref="V15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2" s="15" t="str">
        <f>_xlfn.LET(_xlpm.var,MitarbeiterFTE[[#This Row],[Name]]&amp;"|"&amp;MitarbeiterFTE[[#This Row],[Vorhaben]]&amp;"|"&amp;MitarbeiterFTE[[#This Row],[Monat]]&amp;"|"&amp;MitarbeiterFTE[[#This Row],[Jahr]], IF(_xlpm.var="|||","input missing",_xlpm.var))</f>
        <v>input missing</v>
      </c>
      <c r="AB1552" s="15" t="e">
        <f>_xlfn.LET(
_xlpm.start,DATE(MitarbeiterFTE[[#This Row],[Jahr]],MitarbeiterFTE[[#This Row],[Monat]],1),
_xlpm.end,EOMONTH(_xlpm.start,0),
NETWORKDAYS(_xlpm.start,_xlpm.end))</f>
        <v>#NUM!</v>
      </c>
      <c r="AC1552" s="318" t="e">
        <f>MitarbeiterFTE[[#This Row],[BWD]]-MitarbeiterFTE[[#This Row],[Sum Abwesend]]</f>
        <v>#NUM!</v>
      </c>
      <c r="AD1552" s="318">
        <f>SUMIFS(MitarbeiterFTE[BWD],MitarbeiterFTE[Jahr],MitarbeiterFTE[[#This Row],[Jahr]],MitarbeiterFTE[Name],MitarbeiterFTE[[#This Row],[Name]])</f>
        <v>0</v>
      </c>
      <c r="AE1552" s="318">
        <f>SUMIFS(MitarbeiterFTE[NWD],MitarbeiterFTE[Jahr],MitarbeiterFTE[[#This Row],[Jahr]],MitarbeiterFTE[Name],MitarbeiterFTE[[#This Row],[Name]])</f>
        <v>0</v>
      </c>
      <c r="AF1552" s="15" t="str">
        <f>IF(MitarbeiterFTE[[#This Row],[HS]]="ja",2,IF(MitarbeiterFTE[[#This Row],[Tech]]="ja",1,IF(MitarbeiterFTE[[#This Row],[Sonst]]="ja",0,"input missing")))</f>
        <v>input missing</v>
      </c>
      <c r="AG1552" s="130"/>
      <c r="AH1552" s="117"/>
      <c r="AI1552" s="408"/>
      <c r="AJ1552" s="202"/>
      <c r="AK1552" s="412"/>
      <c r="AL1552" s="15" cm="1">
        <f t="array" ref="AL15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2" s="15" t="str">
        <f>IF(Table6[[#This Row],[FT/WE]]=2,"",Table6[[#This Row],[Name]]&amp;Table6[[#This Row],[Tag]])</f>
        <v/>
      </c>
      <c r="AN1552" s="117"/>
    </row>
    <row r="1553" spans="1:40" ht="14.5">
      <c r="A1553" s="117"/>
      <c r="B1553" s="201"/>
      <c r="C1553" s="209"/>
      <c r="D1553" s="210"/>
      <c r="E1553" s="131"/>
      <c r="F1553" s="132"/>
      <c r="G1553" s="131"/>
      <c r="H1553" s="117"/>
      <c r="I1553" s="201"/>
      <c r="J1553" s="201"/>
      <c r="K1553" s="202"/>
      <c r="L1553" s="202"/>
      <c r="M1553" s="202"/>
      <c r="N1553" s="201"/>
      <c r="O1553" s="201"/>
      <c r="P1553" s="202"/>
      <c r="Q1553" s="202"/>
      <c r="R1553" s="207"/>
      <c r="S1553" s="204" t="e">
        <f>_xlfn.LET(
_xlpm.ausLJ,_xlfn.XLOOKUP(MitarbeiterFTE[[#This Row],[Name]]&amp;"|"&amp;MitarbeiterFTE[[#This Row],[Jahr]]&amp;"|"&amp;MitarbeiterFTE[[#This Row],[Monat]],#REF!,#REF!,"not found",0,1),
IF(_xlpm.ausLJ="not found","input missing",_xlpm.ausLJ))</f>
        <v>#REF!</v>
      </c>
      <c r="T1553" s="204" t="e">
        <f>_xlfn.LET(
_xlpm.ausLJ,_xlfn.XLOOKUP(MitarbeiterFTE[[#This Row],[Name]]&amp;"|"&amp;MitarbeiterFTE[[#This Row],[Jahr]]&amp;"|"&amp;MitarbeiterFTE[[#This Row],[Monat]],#REF!,#REF!,"not found",0,1),
IF(_xlpm.ausLJ="not found","input missing",_xlpm.ausLJ))</f>
        <v>#REF!</v>
      </c>
      <c r="U1553" s="205"/>
      <c r="V1553" s="40" t="str" cm="1">
        <f t="array" ref="V15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3" s="15" t="str">
        <f>_xlfn.LET(_xlpm.var,MitarbeiterFTE[[#This Row],[Name]]&amp;"|"&amp;MitarbeiterFTE[[#This Row],[Vorhaben]]&amp;"|"&amp;MitarbeiterFTE[[#This Row],[Monat]]&amp;"|"&amp;MitarbeiterFTE[[#This Row],[Jahr]], IF(_xlpm.var="|||","input missing",_xlpm.var))</f>
        <v>input missing</v>
      </c>
      <c r="AB1553" s="15" t="e">
        <f>_xlfn.LET(
_xlpm.start,DATE(MitarbeiterFTE[[#This Row],[Jahr]],MitarbeiterFTE[[#This Row],[Monat]],1),
_xlpm.end,EOMONTH(_xlpm.start,0),
NETWORKDAYS(_xlpm.start,_xlpm.end))</f>
        <v>#NUM!</v>
      </c>
      <c r="AC1553" s="318" t="e">
        <f>MitarbeiterFTE[[#This Row],[BWD]]-MitarbeiterFTE[[#This Row],[Sum Abwesend]]</f>
        <v>#NUM!</v>
      </c>
      <c r="AD1553" s="318">
        <f>SUMIFS(MitarbeiterFTE[BWD],MitarbeiterFTE[Jahr],MitarbeiterFTE[[#This Row],[Jahr]],MitarbeiterFTE[Name],MitarbeiterFTE[[#This Row],[Name]])</f>
        <v>0</v>
      </c>
      <c r="AE1553" s="318">
        <f>SUMIFS(MitarbeiterFTE[NWD],MitarbeiterFTE[Jahr],MitarbeiterFTE[[#This Row],[Jahr]],MitarbeiterFTE[Name],MitarbeiterFTE[[#This Row],[Name]])</f>
        <v>0</v>
      </c>
      <c r="AF1553" s="15" t="str">
        <f>IF(MitarbeiterFTE[[#This Row],[HS]]="ja",2,IF(MitarbeiterFTE[[#This Row],[Tech]]="ja",1,IF(MitarbeiterFTE[[#This Row],[Sonst]]="ja",0,"input missing")))</f>
        <v>input missing</v>
      </c>
      <c r="AG1553" s="130"/>
      <c r="AH1553" s="117"/>
      <c r="AI1553" s="408"/>
      <c r="AJ1553" s="202"/>
      <c r="AK1553" s="412"/>
      <c r="AL1553" s="15" cm="1">
        <f t="array" ref="AL15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3" s="15" t="str">
        <f>IF(Table6[[#This Row],[FT/WE]]=2,"",Table6[[#This Row],[Name]]&amp;Table6[[#This Row],[Tag]])</f>
        <v/>
      </c>
      <c r="AN1553" s="117"/>
    </row>
    <row r="1554" spans="1:40" ht="14.5">
      <c r="A1554" s="117"/>
      <c r="B1554" s="201"/>
      <c r="C1554" s="209"/>
      <c r="D1554" s="210"/>
      <c r="E1554" s="131"/>
      <c r="F1554" s="132"/>
      <c r="G1554" s="131"/>
      <c r="H1554" s="117"/>
      <c r="I1554" s="201"/>
      <c r="J1554" s="201"/>
      <c r="K1554" s="202"/>
      <c r="L1554" s="202"/>
      <c r="M1554" s="202"/>
      <c r="N1554" s="201"/>
      <c r="O1554" s="201"/>
      <c r="P1554" s="202"/>
      <c r="Q1554" s="202"/>
      <c r="R1554" s="207"/>
      <c r="S1554" s="204" t="e">
        <f>_xlfn.LET(
_xlpm.ausLJ,_xlfn.XLOOKUP(MitarbeiterFTE[[#This Row],[Name]]&amp;"|"&amp;MitarbeiterFTE[[#This Row],[Jahr]]&amp;"|"&amp;MitarbeiterFTE[[#This Row],[Monat]],#REF!,#REF!,"not found",0,1),
IF(_xlpm.ausLJ="not found","input missing",_xlpm.ausLJ))</f>
        <v>#REF!</v>
      </c>
      <c r="T1554" s="204" t="e">
        <f>_xlfn.LET(
_xlpm.ausLJ,_xlfn.XLOOKUP(MitarbeiterFTE[[#This Row],[Name]]&amp;"|"&amp;MitarbeiterFTE[[#This Row],[Jahr]]&amp;"|"&amp;MitarbeiterFTE[[#This Row],[Monat]],#REF!,#REF!,"not found",0,1),
IF(_xlpm.ausLJ="not found","input missing",_xlpm.ausLJ))</f>
        <v>#REF!</v>
      </c>
      <c r="U1554" s="205"/>
      <c r="V1554" s="40" t="str" cm="1">
        <f t="array" ref="V15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4" s="15" t="str">
        <f>_xlfn.LET(_xlpm.var,MitarbeiterFTE[[#This Row],[Name]]&amp;"|"&amp;MitarbeiterFTE[[#This Row],[Vorhaben]]&amp;"|"&amp;MitarbeiterFTE[[#This Row],[Monat]]&amp;"|"&amp;MitarbeiterFTE[[#This Row],[Jahr]], IF(_xlpm.var="|||","input missing",_xlpm.var))</f>
        <v>input missing</v>
      </c>
      <c r="AB1554" s="15" t="e">
        <f>_xlfn.LET(
_xlpm.start,DATE(MitarbeiterFTE[[#This Row],[Jahr]],MitarbeiterFTE[[#This Row],[Monat]],1),
_xlpm.end,EOMONTH(_xlpm.start,0),
NETWORKDAYS(_xlpm.start,_xlpm.end))</f>
        <v>#NUM!</v>
      </c>
      <c r="AC1554" s="318" t="e">
        <f>MitarbeiterFTE[[#This Row],[BWD]]-MitarbeiterFTE[[#This Row],[Sum Abwesend]]</f>
        <v>#NUM!</v>
      </c>
      <c r="AD1554" s="318">
        <f>SUMIFS(MitarbeiterFTE[BWD],MitarbeiterFTE[Jahr],MitarbeiterFTE[[#This Row],[Jahr]],MitarbeiterFTE[Name],MitarbeiterFTE[[#This Row],[Name]])</f>
        <v>0</v>
      </c>
      <c r="AE1554" s="318">
        <f>SUMIFS(MitarbeiterFTE[NWD],MitarbeiterFTE[Jahr],MitarbeiterFTE[[#This Row],[Jahr]],MitarbeiterFTE[Name],MitarbeiterFTE[[#This Row],[Name]])</f>
        <v>0</v>
      </c>
      <c r="AF1554" s="15" t="str">
        <f>IF(MitarbeiterFTE[[#This Row],[HS]]="ja",2,IF(MitarbeiterFTE[[#This Row],[Tech]]="ja",1,IF(MitarbeiterFTE[[#This Row],[Sonst]]="ja",0,"input missing")))</f>
        <v>input missing</v>
      </c>
      <c r="AG1554" s="130"/>
      <c r="AH1554" s="117"/>
      <c r="AI1554" s="408"/>
      <c r="AJ1554" s="202"/>
      <c r="AK1554" s="412"/>
      <c r="AL1554" s="15" cm="1">
        <f t="array" ref="AL15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4" s="15" t="str">
        <f>IF(Table6[[#This Row],[FT/WE]]=2,"",Table6[[#This Row],[Name]]&amp;Table6[[#This Row],[Tag]])</f>
        <v/>
      </c>
      <c r="AN1554" s="117"/>
    </row>
    <row r="1555" spans="1:40" ht="14.5">
      <c r="A1555" s="117"/>
      <c r="B1555" s="201"/>
      <c r="C1555" s="209"/>
      <c r="D1555" s="210"/>
      <c r="E1555" s="131"/>
      <c r="F1555" s="132"/>
      <c r="G1555" s="131"/>
      <c r="H1555" s="117"/>
      <c r="I1555" s="201"/>
      <c r="J1555" s="201"/>
      <c r="K1555" s="202"/>
      <c r="L1555" s="202"/>
      <c r="M1555" s="202"/>
      <c r="N1555" s="201"/>
      <c r="O1555" s="201"/>
      <c r="P1555" s="202"/>
      <c r="Q1555" s="202"/>
      <c r="R1555" s="207"/>
      <c r="S1555" s="204" t="e">
        <f>_xlfn.LET(
_xlpm.ausLJ,_xlfn.XLOOKUP(MitarbeiterFTE[[#This Row],[Name]]&amp;"|"&amp;MitarbeiterFTE[[#This Row],[Jahr]]&amp;"|"&amp;MitarbeiterFTE[[#This Row],[Monat]],#REF!,#REF!,"not found",0,1),
IF(_xlpm.ausLJ="not found","input missing",_xlpm.ausLJ))</f>
        <v>#REF!</v>
      </c>
      <c r="T1555" s="204" t="e">
        <f>_xlfn.LET(
_xlpm.ausLJ,_xlfn.XLOOKUP(MitarbeiterFTE[[#This Row],[Name]]&amp;"|"&amp;MitarbeiterFTE[[#This Row],[Jahr]]&amp;"|"&amp;MitarbeiterFTE[[#This Row],[Monat]],#REF!,#REF!,"not found",0,1),
IF(_xlpm.ausLJ="not found","input missing",_xlpm.ausLJ))</f>
        <v>#REF!</v>
      </c>
      <c r="U1555" s="205"/>
      <c r="V1555" s="40" t="str" cm="1">
        <f t="array" ref="V15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5" s="15" t="str">
        <f>_xlfn.LET(_xlpm.var,MitarbeiterFTE[[#This Row],[Name]]&amp;"|"&amp;MitarbeiterFTE[[#This Row],[Vorhaben]]&amp;"|"&amp;MitarbeiterFTE[[#This Row],[Monat]]&amp;"|"&amp;MitarbeiterFTE[[#This Row],[Jahr]], IF(_xlpm.var="|||","input missing",_xlpm.var))</f>
        <v>input missing</v>
      </c>
      <c r="AB1555" s="15" t="e">
        <f>_xlfn.LET(
_xlpm.start,DATE(MitarbeiterFTE[[#This Row],[Jahr]],MitarbeiterFTE[[#This Row],[Monat]],1),
_xlpm.end,EOMONTH(_xlpm.start,0),
NETWORKDAYS(_xlpm.start,_xlpm.end))</f>
        <v>#NUM!</v>
      </c>
      <c r="AC1555" s="318" t="e">
        <f>MitarbeiterFTE[[#This Row],[BWD]]-MitarbeiterFTE[[#This Row],[Sum Abwesend]]</f>
        <v>#NUM!</v>
      </c>
      <c r="AD1555" s="318">
        <f>SUMIFS(MitarbeiterFTE[BWD],MitarbeiterFTE[Jahr],MitarbeiterFTE[[#This Row],[Jahr]],MitarbeiterFTE[Name],MitarbeiterFTE[[#This Row],[Name]])</f>
        <v>0</v>
      </c>
      <c r="AE1555" s="318">
        <f>SUMIFS(MitarbeiterFTE[NWD],MitarbeiterFTE[Jahr],MitarbeiterFTE[[#This Row],[Jahr]],MitarbeiterFTE[Name],MitarbeiterFTE[[#This Row],[Name]])</f>
        <v>0</v>
      </c>
      <c r="AF1555" s="15" t="str">
        <f>IF(MitarbeiterFTE[[#This Row],[HS]]="ja",2,IF(MitarbeiterFTE[[#This Row],[Tech]]="ja",1,IF(MitarbeiterFTE[[#This Row],[Sonst]]="ja",0,"input missing")))</f>
        <v>input missing</v>
      </c>
      <c r="AG1555" s="130"/>
      <c r="AH1555" s="117"/>
      <c r="AI1555" s="408"/>
      <c r="AJ1555" s="202"/>
      <c r="AK1555" s="412"/>
      <c r="AL1555" s="15" cm="1">
        <f t="array" ref="AL15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5" s="15" t="str">
        <f>IF(Table6[[#This Row],[FT/WE]]=2,"",Table6[[#This Row],[Name]]&amp;Table6[[#This Row],[Tag]])</f>
        <v/>
      </c>
      <c r="AN1555" s="117"/>
    </row>
    <row r="1556" spans="1:40" ht="14.5">
      <c r="A1556" s="117"/>
      <c r="B1556" s="201"/>
      <c r="C1556" s="209"/>
      <c r="D1556" s="210"/>
      <c r="E1556" s="131"/>
      <c r="F1556" s="132"/>
      <c r="G1556" s="131"/>
      <c r="H1556" s="117"/>
      <c r="I1556" s="201"/>
      <c r="J1556" s="201"/>
      <c r="K1556" s="202"/>
      <c r="L1556" s="202"/>
      <c r="M1556" s="202"/>
      <c r="N1556" s="201"/>
      <c r="O1556" s="201"/>
      <c r="P1556" s="202"/>
      <c r="Q1556" s="202"/>
      <c r="R1556" s="207"/>
      <c r="S1556" s="204" t="e">
        <f>_xlfn.LET(
_xlpm.ausLJ,_xlfn.XLOOKUP(MitarbeiterFTE[[#This Row],[Name]]&amp;"|"&amp;MitarbeiterFTE[[#This Row],[Jahr]]&amp;"|"&amp;MitarbeiterFTE[[#This Row],[Monat]],#REF!,#REF!,"not found",0,1),
IF(_xlpm.ausLJ="not found","input missing",_xlpm.ausLJ))</f>
        <v>#REF!</v>
      </c>
      <c r="T1556" s="204" t="e">
        <f>_xlfn.LET(
_xlpm.ausLJ,_xlfn.XLOOKUP(MitarbeiterFTE[[#This Row],[Name]]&amp;"|"&amp;MitarbeiterFTE[[#This Row],[Jahr]]&amp;"|"&amp;MitarbeiterFTE[[#This Row],[Monat]],#REF!,#REF!,"not found",0,1),
IF(_xlpm.ausLJ="not found","input missing",_xlpm.ausLJ))</f>
        <v>#REF!</v>
      </c>
      <c r="U1556" s="205"/>
      <c r="V1556" s="40" t="str" cm="1">
        <f t="array" ref="V15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6" s="15" t="str">
        <f>_xlfn.LET(_xlpm.var,MitarbeiterFTE[[#This Row],[Name]]&amp;"|"&amp;MitarbeiterFTE[[#This Row],[Vorhaben]]&amp;"|"&amp;MitarbeiterFTE[[#This Row],[Monat]]&amp;"|"&amp;MitarbeiterFTE[[#This Row],[Jahr]], IF(_xlpm.var="|||","input missing",_xlpm.var))</f>
        <v>input missing</v>
      </c>
      <c r="AB1556" s="15" t="e">
        <f>_xlfn.LET(
_xlpm.start,DATE(MitarbeiterFTE[[#This Row],[Jahr]],MitarbeiterFTE[[#This Row],[Monat]],1),
_xlpm.end,EOMONTH(_xlpm.start,0),
NETWORKDAYS(_xlpm.start,_xlpm.end))</f>
        <v>#NUM!</v>
      </c>
      <c r="AC1556" s="318" t="e">
        <f>MitarbeiterFTE[[#This Row],[BWD]]-MitarbeiterFTE[[#This Row],[Sum Abwesend]]</f>
        <v>#NUM!</v>
      </c>
      <c r="AD1556" s="318">
        <f>SUMIFS(MitarbeiterFTE[BWD],MitarbeiterFTE[Jahr],MitarbeiterFTE[[#This Row],[Jahr]],MitarbeiterFTE[Name],MitarbeiterFTE[[#This Row],[Name]])</f>
        <v>0</v>
      </c>
      <c r="AE1556" s="318">
        <f>SUMIFS(MitarbeiterFTE[NWD],MitarbeiterFTE[Jahr],MitarbeiterFTE[[#This Row],[Jahr]],MitarbeiterFTE[Name],MitarbeiterFTE[[#This Row],[Name]])</f>
        <v>0</v>
      </c>
      <c r="AF1556" s="15" t="str">
        <f>IF(MitarbeiterFTE[[#This Row],[HS]]="ja",2,IF(MitarbeiterFTE[[#This Row],[Tech]]="ja",1,IF(MitarbeiterFTE[[#This Row],[Sonst]]="ja",0,"input missing")))</f>
        <v>input missing</v>
      </c>
      <c r="AG1556" s="130"/>
      <c r="AH1556" s="117"/>
      <c r="AI1556" s="408"/>
      <c r="AJ1556" s="202"/>
      <c r="AK1556" s="412"/>
      <c r="AL1556" s="15" cm="1">
        <f t="array" ref="AL15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6" s="15" t="str">
        <f>IF(Table6[[#This Row],[FT/WE]]=2,"",Table6[[#This Row],[Name]]&amp;Table6[[#This Row],[Tag]])</f>
        <v/>
      </c>
      <c r="AN1556" s="117"/>
    </row>
    <row r="1557" spans="1:40" ht="14.5">
      <c r="A1557" s="117"/>
      <c r="B1557" s="201"/>
      <c r="C1557" s="209"/>
      <c r="D1557" s="210"/>
      <c r="E1557" s="131"/>
      <c r="F1557" s="132"/>
      <c r="G1557" s="131"/>
      <c r="H1557" s="117"/>
      <c r="I1557" s="201"/>
      <c r="J1557" s="201"/>
      <c r="K1557" s="202"/>
      <c r="L1557" s="202"/>
      <c r="M1557" s="202"/>
      <c r="N1557" s="201"/>
      <c r="O1557" s="201"/>
      <c r="P1557" s="202"/>
      <c r="Q1557" s="202"/>
      <c r="R1557" s="207"/>
      <c r="S1557" s="204" t="e">
        <f>_xlfn.LET(
_xlpm.ausLJ,_xlfn.XLOOKUP(MitarbeiterFTE[[#This Row],[Name]]&amp;"|"&amp;MitarbeiterFTE[[#This Row],[Jahr]]&amp;"|"&amp;MitarbeiterFTE[[#This Row],[Monat]],#REF!,#REF!,"not found",0,1),
IF(_xlpm.ausLJ="not found","input missing",_xlpm.ausLJ))</f>
        <v>#REF!</v>
      </c>
      <c r="T1557" s="204" t="e">
        <f>_xlfn.LET(
_xlpm.ausLJ,_xlfn.XLOOKUP(MitarbeiterFTE[[#This Row],[Name]]&amp;"|"&amp;MitarbeiterFTE[[#This Row],[Jahr]]&amp;"|"&amp;MitarbeiterFTE[[#This Row],[Monat]],#REF!,#REF!,"not found",0,1),
IF(_xlpm.ausLJ="not found","input missing",_xlpm.ausLJ))</f>
        <v>#REF!</v>
      </c>
      <c r="U1557" s="205"/>
      <c r="V1557" s="40" t="str" cm="1">
        <f t="array" ref="V15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7" s="15" t="str">
        <f>_xlfn.LET(_xlpm.var,MitarbeiterFTE[[#This Row],[Name]]&amp;"|"&amp;MitarbeiterFTE[[#This Row],[Vorhaben]]&amp;"|"&amp;MitarbeiterFTE[[#This Row],[Monat]]&amp;"|"&amp;MitarbeiterFTE[[#This Row],[Jahr]], IF(_xlpm.var="|||","input missing",_xlpm.var))</f>
        <v>input missing</v>
      </c>
      <c r="AB1557" s="15" t="e">
        <f>_xlfn.LET(
_xlpm.start,DATE(MitarbeiterFTE[[#This Row],[Jahr]],MitarbeiterFTE[[#This Row],[Monat]],1),
_xlpm.end,EOMONTH(_xlpm.start,0),
NETWORKDAYS(_xlpm.start,_xlpm.end))</f>
        <v>#NUM!</v>
      </c>
      <c r="AC1557" s="318" t="e">
        <f>MitarbeiterFTE[[#This Row],[BWD]]-MitarbeiterFTE[[#This Row],[Sum Abwesend]]</f>
        <v>#NUM!</v>
      </c>
      <c r="AD1557" s="318">
        <f>SUMIFS(MitarbeiterFTE[BWD],MitarbeiterFTE[Jahr],MitarbeiterFTE[[#This Row],[Jahr]],MitarbeiterFTE[Name],MitarbeiterFTE[[#This Row],[Name]])</f>
        <v>0</v>
      </c>
      <c r="AE1557" s="318">
        <f>SUMIFS(MitarbeiterFTE[NWD],MitarbeiterFTE[Jahr],MitarbeiterFTE[[#This Row],[Jahr]],MitarbeiterFTE[Name],MitarbeiterFTE[[#This Row],[Name]])</f>
        <v>0</v>
      </c>
      <c r="AF1557" s="15" t="str">
        <f>IF(MitarbeiterFTE[[#This Row],[HS]]="ja",2,IF(MitarbeiterFTE[[#This Row],[Tech]]="ja",1,IF(MitarbeiterFTE[[#This Row],[Sonst]]="ja",0,"input missing")))</f>
        <v>input missing</v>
      </c>
      <c r="AG1557" s="130"/>
      <c r="AH1557" s="117"/>
      <c r="AI1557" s="408"/>
      <c r="AJ1557" s="202"/>
      <c r="AK1557" s="412"/>
      <c r="AL1557" s="15" cm="1">
        <f t="array" ref="AL15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7" s="15" t="str">
        <f>IF(Table6[[#This Row],[FT/WE]]=2,"",Table6[[#This Row],[Name]]&amp;Table6[[#This Row],[Tag]])</f>
        <v/>
      </c>
      <c r="AN1557" s="117"/>
    </row>
    <row r="1558" spans="1:40" ht="14.5">
      <c r="A1558" s="117"/>
      <c r="B1558" s="201"/>
      <c r="C1558" s="209"/>
      <c r="D1558" s="210"/>
      <c r="E1558" s="131"/>
      <c r="F1558" s="132"/>
      <c r="G1558" s="131"/>
      <c r="H1558" s="117"/>
      <c r="I1558" s="201"/>
      <c r="J1558" s="201"/>
      <c r="K1558" s="202"/>
      <c r="L1558" s="202"/>
      <c r="M1558" s="202"/>
      <c r="N1558" s="201"/>
      <c r="O1558" s="201"/>
      <c r="P1558" s="202"/>
      <c r="Q1558" s="202"/>
      <c r="R1558" s="207"/>
      <c r="S1558" s="204" t="e">
        <f>_xlfn.LET(
_xlpm.ausLJ,_xlfn.XLOOKUP(MitarbeiterFTE[[#This Row],[Name]]&amp;"|"&amp;MitarbeiterFTE[[#This Row],[Jahr]]&amp;"|"&amp;MitarbeiterFTE[[#This Row],[Monat]],#REF!,#REF!,"not found",0,1),
IF(_xlpm.ausLJ="not found","input missing",_xlpm.ausLJ))</f>
        <v>#REF!</v>
      </c>
      <c r="T1558" s="204" t="e">
        <f>_xlfn.LET(
_xlpm.ausLJ,_xlfn.XLOOKUP(MitarbeiterFTE[[#This Row],[Name]]&amp;"|"&amp;MitarbeiterFTE[[#This Row],[Jahr]]&amp;"|"&amp;MitarbeiterFTE[[#This Row],[Monat]],#REF!,#REF!,"not found",0,1),
IF(_xlpm.ausLJ="not found","input missing",_xlpm.ausLJ))</f>
        <v>#REF!</v>
      </c>
      <c r="U1558" s="205"/>
      <c r="V1558" s="40" t="str" cm="1">
        <f t="array" ref="V15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8" s="15" t="str">
        <f>_xlfn.LET(_xlpm.var,MitarbeiterFTE[[#This Row],[Name]]&amp;"|"&amp;MitarbeiterFTE[[#This Row],[Vorhaben]]&amp;"|"&amp;MitarbeiterFTE[[#This Row],[Monat]]&amp;"|"&amp;MitarbeiterFTE[[#This Row],[Jahr]], IF(_xlpm.var="|||","input missing",_xlpm.var))</f>
        <v>input missing</v>
      </c>
      <c r="AB1558" s="15" t="e">
        <f>_xlfn.LET(
_xlpm.start,DATE(MitarbeiterFTE[[#This Row],[Jahr]],MitarbeiterFTE[[#This Row],[Monat]],1),
_xlpm.end,EOMONTH(_xlpm.start,0),
NETWORKDAYS(_xlpm.start,_xlpm.end))</f>
        <v>#NUM!</v>
      </c>
      <c r="AC1558" s="318" t="e">
        <f>MitarbeiterFTE[[#This Row],[BWD]]-MitarbeiterFTE[[#This Row],[Sum Abwesend]]</f>
        <v>#NUM!</v>
      </c>
      <c r="AD1558" s="318">
        <f>SUMIFS(MitarbeiterFTE[BWD],MitarbeiterFTE[Jahr],MitarbeiterFTE[[#This Row],[Jahr]],MitarbeiterFTE[Name],MitarbeiterFTE[[#This Row],[Name]])</f>
        <v>0</v>
      </c>
      <c r="AE1558" s="318">
        <f>SUMIFS(MitarbeiterFTE[NWD],MitarbeiterFTE[Jahr],MitarbeiterFTE[[#This Row],[Jahr]],MitarbeiterFTE[Name],MitarbeiterFTE[[#This Row],[Name]])</f>
        <v>0</v>
      </c>
      <c r="AF1558" s="15" t="str">
        <f>IF(MitarbeiterFTE[[#This Row],[HS]]="ja",2,IF(MitarbeiterFTE[[#This Row],[Tech]]="ja",1,IF(MitarbeiterFTE[[#This Row],[Sonst]]="ja",0,"input missing")))</f>
        <v>input missing</v>
      </c>
      <c r="AG1558" s="130"/>
      <c r="AH1558" s="117"/>
      <c r="AI1558" s="408"/>
      <c r="AJ1558" s="202"/>
      <c r="AK1558" s="412"/>
      <c r="AL1558" s="15" cm="1">
        <f t="array" ref="AL15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8" s="15" t="str">
        <f>IF(Table6[[#This Row],[FT/WE]]=2,"",Table6[[#This Row],[Name]]&amp;Table6[[#This Row],[Tag]])</f>
        <v/>
      </c>
      <c r="AN1558" s="117"/>
    </row>
    <row r="1559" spans="1:40" ht="14.5">
      <c r="A1559" s="117"/>
      <c r="B1559" s="201"/>
      <c r="C1559" s="209"/>
      <c r="D1559" s="210"/>
      <c r="E1559" s="131"/>
      <c r="F1559" s="132"/>
      <c r="G1559" s="131"/>
      <c r="H1559" s="117"/>
      <c r="I1559" s="201"/>
      <c r="J1559" s="201"/>
      <c r="K1559" s="202"/>
      <c r="L1559" s="202"/>
      <c r="M1559" s="202"/>
      <c r="N1559" s="201"/>
      <c r="O1559" s="201"/>
      <c r="P1559" s="202"/>
      <c r="Q1559" s="202"/>
      <c r="R1559" s="207"/>
      <c r="S1559" s="204" t="e">
        <f>_xlfn.LET(
_xlpm.ausLJ,_xlfn.XLOOKUP(MitarbeiterFTE[[#This Row],[Name]]&amp;"|"&amp;MitarbeiterFTE[[#This Row],[Jahr]]&amp;"|"&amp;MitarbeiterFTE[[#This Row],[Monat]],#REF!,#REF!,"not found",0,1),
IF(_xlpm.ausLJ="not found","input missing",_xlpm.ausLJ))</f>
        <v>#REF!</v>
      </c>
      <c r="T1559" s="204" t="e">
        <f>_xlfn.LET(
_xlpm.ausLJ,_xlfn.XLOOKUP(MitarbeiterFTE[[#This Row],[Name]]&amp;"|"&amp;MitarbeiterFTE[[#This Row],[Jahr]]&amp;"|"&amp;MitarbeiterFTE[[#This Row],[Monat]],#REF!,#REF!,"not found",0,1),
IF(_xlpm.ausLJ="not found","input missing",_xlpm.ausLJ))</f>
        <v>#REF!</v>
      </c>
      <c r="U1559" s="205"/>
      <c r="V1559" s="40" t="str" cm="1">
        <f t="array" ref="V15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59" s="15" t="str">
        <f>_xlfn.LET(_xlpm.var,MitarbeiterFTE[[#This Row],[Name]]&amp;"|"&amp;MitarbeiterFTE[[#This Row],[Vorhaben]]&amp;"|"&amp;MitarbeiterFTE[[#This Row],[Monat]]&amp;"|"&amp;MitarbeiterFTE[[#This Row],[Jahr]], IF(_xlpm.var="|||","input missing",_xlpm.var))</f>
        <v>input missing</v>
      </c>
      <c r="AB1559" s="15" t="e">
        <f>_xlfn.LET(
_xlpm.start,DATE(MitarbeiterFTE[[#This Row],[Jahr]],MitarbeiterFTE[[#This Row],[Monat]],1),
_xlpm.end,EOMONTH(_xlpm.start,0),
NETWORKDAYS(_xlpm.start,_xlpm.end))</f>
        <v>#NUM!</v>
      </c>
      <c r="AC1559" s="318" t="e">
        <f>MitarbeiterFTE[[#This Row],[BWD]]-MitarbeiterFTE[[#This Row],[Sum Abwesend]]</f>
        <v>#NUM!</v>
      </c>
      <c r="AD1559" s="318">
        <f>SUMIFS(MitarbeiterFTE[BWD],MitarbeiterFTE[Jahr],MitarbeiterFTE[[#This Row],[Jahr]],MitarbeiterFTE[Name],MitarbeiterFTE[[#This Row],[Name]])</f>
        <v>0</v>
      </c>
      <c r="AE1559" s="318">
        <f>SUMIFS(MitarbeiterFTE[NWD],MitarbeiterFTE[Jahr],MitarbeiterFTE[[#This Row],[Jahr]],MitarbeiterFTE[Name],MitarbeiterFTE[[#This Row],[Name]])</f>
        <v>0</v>
      </c>
      <c r="AF1559" s="15" t="str">
        <f>IF(MitarbeiterFTE[[#This Row],[HS]]="ja",2,IF(MitarbeiterFTE[[#This Row],[Tech]]="ja",1,IF(MitarbeiterFTE[[#This Row],[Sonst]]="ja",0,"input missing")))</f>
        <v>input missing</v>
      </c>
      <c r="AG1559" s="130"/>
      <c r="AH1559" s="117"/>
      <c r="AI1559" s="408"/>
      <c r="AJ1559" s="202"/>
      <c r="AK1559" s="412"/>
      <c r="AL1559" s="15" cm="1">
        <f t="array" ref="AL15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59" s="15" t="str">
        <f>IF(Table6[[#This Row],[FT/WE]]=2,"",Table6[[#This Row],[Name]]&amp;Table6[[#This Row],[Tag]])</f>
        <v/>
      </c>
      <c r="AN1559" s="117"/>
    </row>
    <row r="1560" spans="1:40" ht="14.5">
      <c r="A1560" s="117"/>
      <c r="B1560" s="201"/>
      <c r="C1560" s="209"/>
      <c r="D1560" s="210"/>
      <c r="E1560" s="131"/>
      <c r="F1560" s="132"/>
      <c r="G1560" s="131"/>
      <c r="H1560" s="117"/>
      <c r="I1560" s="201"/>
      <c r="J1560" s="201"/>
      <c r="K1560" s="202"/>
      <c r="L1560" s="202"/>
      <c r="M1560" s="202"/>
      <c r="N1560" s="201"/>
      <c r="O1560" s="201"/>
      <c r="P1560" s="202"/>
      <c r="Q1560" s="202"/>
      <c r="R1560" s="207"/>
      <c r="S1560" s="204" t="e">
        <f>_xlfn.LET(
_xlpm.ausLJ,_xlfn.XLOOKUP(MitarbeiterFTE[[#This Row],[Name]]&amp;"|"&amp;MitarbeiterFTE[[#This Row],[Jahr]]&amp;"|"&amp;MitarbeiterFTE[[#This Row],[Monat]],#REF!,#REF!,"not found",0,1),
IF(_xlpm.ausLJ="not found","input missing",_xlpm.ausLJ))</f>
        <v>#REF!</v>
      </c>
      <c r="T1560" s="204" t="e">
        <f>_xlfn.LET(
_xlpm.ausLJ,_xlfn.XLOOKUP(MitarbeiterFTE[[#This Row],[Name]]&amp;"|"&amp;MitarbeiterFTE[[#This Row],[Jahr]]&amp;"|"&amp;MitarbeiterFTE[[#This Row],[Monat]],#REF!,#REF!,"not found",0,1),
IF(_xlpm.ausLJ="not found","input missing",_xlpm.ausLJ))</f>
        <v>#REF!</v>
      </c>
      <c r="U1560" s="205"/>
      <c r="V1560" s="40" t="str" cm="1">
        <f t="array" ref="V15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0" s="15" t="str">
        <f>_xlfn.LET(_xlpm.var,MitarbeiterFTE[[#This Row],[Name]]&amp;"|"&amp;MitarbeiterFTE[[#This Row],[Vorhaben]]&amp;"|"&amp;MitarbeiterFTE[[#This Row],[Monat]]&amp;"|"&amp;MitarbeiterFTE[[#This Row],[Jahr]], IF(_xlpm.var="|||","input missing",_xlpm.var))</f>
        <v>input missing</v>
      </c>
      <c r="AB1560" s="15" t="e">
        <f>_xlfn.LET(
_xlpm.start,DATE(MitarbeiterFTE[[#This Row],[Jahr]],MitarbeiterFTE[[#This Row],[Monat]],1),
_xlpm.end,EOMONTH(_xlpm.start,0),
NETWORKDAYS(_xlpm.start,_xlpm.end))</f>
        <v>#NUM!</v>
      </c>
      <c r="AC1560" s="318" t="e">
        <f>MitarbeiterFTE[[#This Row],[BWD]]-MitarbeiterFTE[[#This Row],[Sum Abwesend]]</f>
        <v>#NUM!</v>
      </c>
      <c r="AD1560" s="318">
        <f>SUMIFS(MitarbeiterFTE[BWD],MitarbeiterFTE[Jahr],MitarbeiterFTE[[#This Row],[Jahr]],MitarbeiterFTE[Name],MitarbeiterFTE[[#This Row],[Name]])</f>
        <v>0</v>
      </c>
      <c r="AE1560" s="318">
        <f>SUMIFS(MitarbeiterFTE[NWD],MitarbeiterFTE[Jahr],MitarbeiterFTE[[#This Row],[Jahr]],MitarbeiterFTE[Name],MitarbeiterFTE[[#This Row],[Name]])</f>
        <v>0</v>
      </c>
      <c r="AF1560" s="15" t="str">
        <f>IF(MitarbeiterFTE[[#This Row],[HS]]="ja",2,IF(MitarbeiterFTE[[#This Row],[Tech]]="ja",1,IF(MitarbeiterFTE[[#This Row],[Sonst]]="ja",0,"input missing")))</f>
        <v>input missing</v>
      </c>
      <c r="AG1560" s="130"/>
      <c r="AH1560" s="117"/>
      <c r="AI1560" s="408"/>
      <c r="AJ1560" s="202"/>
      <c r="AK1560" s="412"/>
      <c r="AL1560" s="15" cm="1">
        <f t="array" ref="AL15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0" s="15" t="str">
        <f>IF(Table6[[#This Row],[FT/WE]]=2,"",Table6[[#This Row],[Name]]&amp;Table6[[#This Row],[Tag]])</f>
        <v/>
      </c>
      <c r="AN1560" s="117"/>
    </row>
    <row r="1561" spans="1:40" ht="14.5">
      <c r="A1561" s="117"/>
      <c r="B1561" s="201"/>
      <c r="C1561" s="209"/>
      <c r="D1561" s="210"/>
      <c r="E1561" s="131"/>
      <c r="F1561" s="132"/>
      <c r="G1561" s="131"/>
      <c r="H1561" s="117"/>
      <c r="I1561" s="201"/>
      <c r="J1561" s="201"/>
      <c r="K1561" s="202"/>
      <c r="L1561" s="202"/>
      <c r="M1561" s="202"/>
      <c r="N1561" s="201"/>
      <c r="O1561" s="201"/>
      <c r="P1561" s="202"/>
      <c r="Q1561" s="202"/>
      <c r="R1561" s="207"/>
      <c r="S1561" s="204" t="e">
        <f>_xlfn.LET(
_xlpm.ausLJ,_xlfn.XLOOKUP(MitarbeiterFTE[[#This Row],[Name]]&amp;"|"&amp;MitarbeiterFTE[[#This Row],[Jahr]]&amp;"|"&amp;MitarbeiterFTE[[#This Row],[Monat]],#REF!,#REF!,"not found",0,1),
IF(_xlpm.ausLJ="not found","input missing",_xlpm.ausLJ))</f>
        <v>#REF!</v>
      </c>
      <c r="T1561" s="204" t="e">
        <f>_xlfn.LET(
_xlpm.ausLJ,_xlfn.XLOOKUP(MitarbeiterFTE[[#This Row],[Name]]&amp;"|"&amp;MitarbeiterFTE[[#This Row],[Jahr]]&amp;"|"&amp;MitarbeiterFTE[[#This Row],[Monat]],#REF!,#REF!,"not found",0,1),
IF(_xlpm.ausLJ="not found","input missing",_xlpm.ausLJ))</f>
        <v>#REF!</v>
      </c>
      <c r="U1561" s="205"/>
      <c r="V1561" s="40" t="str" cm="1">
        <f t="array" ref="V15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1" s="15" t="str">
        <f>_xlfn.LET(_xlpm.var,MitarbeiterFTE[[#This Row],[Name]]&amp;"|"&amp;MitarbeiterFTE[[#This Row],[Vorhaben]]&amp;"|"&amp;MitarbeiterFTE[[#This Row],[Monat]]&amp;"|"&amp;MitarbeiterFTE[[#This Row],[Jahr]], IF(_xlpm.var="|||","input missing",_xlpm.var))</f>
        <v>input missing</v>
      </c>
      <c r="AB1561" s="15" t="e">
        <f>_xlfn.LET(
_xlpm.start,DATE(MitarbeiterFTE[[#This Row],[Jahr]],MitarbeiterFTE[[#This Row],[Monat]],1),
_xlpm.end,EOMONTH(_xlpm.start,0),
NETWORKDAYS(_xlpm.start,_xlpm.end))</f>
        <v>#NUM!</v>
      </c>
      <c r="AC1561" s="318" t="e">
        <f>MitarbeiterFTE[[#This Row],[BWD]]-MitarbeiterFTE[[#This Row],[Sum Abwesend]]</f>
        <v>#NUM!</v>
      </c>
      <c r="AD1561" s="318">
        <f>SUMIFS(MitarbeiterFTE[BWD],MitarbeiterFTE[Jahr],MitarbeiterFTE[[#This Row],[Jahr]],MitarbeiterFTE[Name],MitarbeiterFTE[[#This Row],[Name]])</f>
        <v>0</v>
      </c>
      <c r="AE1561" s="318">
        <f>SUMIFS(MitarbeiterFTE[NWD],MitarbeiterFTE[Jahr],MitarbeiterFTE[[#This Row],[Jahr]],MitarbeiterFTE[Name],MitarbeiterFTE[[#This Row],[Name]])</f>
        <v>0</v>
      </c>
      <c r="AF1561" s="15" t="str">
        <f>IF(MitarbeiterFTE[[#This Row],[HS]]="ja",2,IF(MitarbeiterFTE[[#This Row],[Tech]]="ja",1,IF(MitarbeiterFTE[[#This Row],[Sonst]]="ja",0,"input missing")))</f>
        <v>input missing</v>
      </c>
      <c r="AG1561" s="130"/>
      <c r="AH1561" s="117"/>
      <c r="AI1561" s="408"/>
      <c r="AJ1561" s="202"/>
      <c r="AK1561" s="412"/>
      <c r="AL1561" s="15" cm="1">
        <f t="array" ref="AL15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1" s="15" t="str">
        <f>IF(Table6[[#This Row],[FT/WE]]=2,"",Table6[[#This Row],[Name]]&amp;Table6[[#This Row],[Tag]])</f>
        <v/>
      </c>
      <c r="AN1561" s="117"/>
    </row>
    <row r="1562" spans="1:40" ht="14.5">
      <c r="A1562" s="117"/>
      <c r="B1562" s="201"/>
      <c r="C1562" s="209"/>
      <c r="D1562" s="210"/>
      <c r="E1562" s="131"/>
      <c r="F1562" s="132"/>
      <c r="G1562" s="131"/>
      <c r="H1562" s="117"/>
      <c r="I1562" s="201"/>
      <c r="J1562" s="201"/>
      <c r="K1562" s="202"/>
      <c r="L1562" s="202"/>
      <c r="M1562" s="202"/>
      <c r="N1562" s="201"/>
      <c r="O1562" s="201"/>
      <c r="P1562" s="202"/>
      <c r="Q1562" s="202"/>
      <c r="R1562" s="207"/>
      <c r="S1562" s="204" t="e">
        <f>_xlfn.LET(
_xlpm.ausLJ,_xlfn.XLOOKUP(MitarbeiterFTE[[#This Row],[Name]]&amp;"|"&amp;MitarbeiterFTE[[#This Row],[Jahr]]&amp;"|"&amp;MitarbeiterFTE[[#This Row],[Monat]],#REF!,#REF!,"not found",0,1),
IF(_xlpm.ausLJ="not found","input missing",_xlpm.ausLJ))</f>
        <v>#REF!</v>
      </c>
      <c r="T1562" s="204" t="e">
        <f>_xlfn.LET(
_xlpm.ausLJ,_xlfn.XLOOKUP(MitarbeiterFTE[[#This Row],[Name]]&amp;"|"&amp;MitarbeiterFTE[[#This Row],[Jahr]]&amp;"|"&amp;MitarbeiterFTE[[#This Row],[Monat]],#REF!,#REF!,"not found",0,1),
IF(_xlpm.ausLJ="not found","input missing",_xlpm.ausLJ))</f>
        <v>#REF!</v>
      </c>
      <c r="U1562" s="205"/>
      <c r="V1562" s="40" t="str" cm="1">
        <f t="array" ref="V15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2" s="15" t="str">
        <f>_xlfn.LET(_xlpm.var,MitarbeiterFTE[[#This Row],[Name]]&amp;"|"&amp;MitarbeiterFTE[[#This Row],[Vorhaben]]&amp;"|"&amp;MitarbeiterFTE[[#This Row],[Monat]]&amp;"|"&amp;MitarbeiterFTE[[#This Row],[Jahr]], IF(_xlpm.var="|||","input missing",_xlpm.var))</f>
        <v>input missing</v>
      </c>
      <c r="AB1562" s="15" t="e">
        <f>_xlfn.LET(
_xlpm.start,DATE(MitarbeiterFTE[[#This Row],[Jahr]],MitarbeiterFTE[[#This Row],[Monat]],1),
_xlpm.end,EOMONTH(_xlpm.start,0),
NETWORKDAYS(_xlpm.start,_xlpm.end))</f>
        <v>#NUM!</v>
      </c>
      <c r="AC1562" s="318" t="e">
        <f>MitarbeiterFTE[[#This Row],[BWD]]-MitarbeiterFTE[[#This Row],[Sum Abwesend]]</f>
        <v>#NUM!</v>
      </c>
      <c r="AD1562" s="318">
        <f>SUMIFS(MitarbeiterFTE[BWD],MitarbeiterFTE[Jahr],MitarbeiterFTE[[#This Row],[Jahr]],MitarbeiterFTE[Name],MitarbeiterFTE[[#This Row],[Name]])</f>
        <v>0</v>
      </c>
      <c r="AE1562" s="318">
        <f>SUMIFS(MitarbeiterFTE[NWD],MitarbeiterFTE[Jahr],MitarbeiterFTE[[#This Row],[Jahr]],MitarbeiterFTE[Name],MitarbeiterFTE[[#This Row],[Name]])</f>
        <v>0</v>
      </c>
      <c r="AF1562" s="15" t="str">
        <f>IF(MitarbeiterFTE[[#This Row],[HS]]="ja",2,IF(MitarbeiterFTE[[#This Row],[Tech]]="ja",1,IF(MitarbeiterFTE[[#This Row],[Sonst]]="ja",0,"input missing")))</f>
        <v>input missing</v>
      </c>
      <c r="AG1562" s="130"/>
      <c r="AH1562" s="117"/>
      <c r="AI1562" s="408"/>
      <c r="AJ1562" s="202"/>
      <c r="AK1562" s="412"/>
      <c r="AL1562" s="15" cm="1">
        <f t="array" ref="AL15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2" s="15" t="str">
        <f>IF(Table6[[#This Row],[FT/WE]]=2,"",Table6[[#This Row],[Name]]&amp;Table6[[#This Row],[Tag]])</f>
        <v/>
      </c>
      <c r="AN1562" s="117"/>
    </row>
    <row r="1563" spans="1:40" ht="14.5">
      <c r="A1563" s="117"/>
      <c r="B1563" s="201"/>
      <c r="C1563" s="209"/>
      <c r="D1563" s="210"/>
      <c r="E1563" s="131"/>
      <c r="F1563" s="132"/>
      <c r="G1563" s="131"/>
      <c r="H1563" s="117"/>
      <c r="I1563" s="201"/>
      <c r="J1563" s="201"/>
      <c r="K1563" s="202"/>
      <c r="L1563" s="202"/>
      <c r="M1563" s="202"/>
      <c r="N1563" s="201"/>
      <c r="O1563" s="201"/>
      <c r="P1563" s="202"/>
      <c r="Q1563" s="202"/>
      <c r="R1563" s="207"/>
      <c r="S1563" s="204" t="e">
        <f>_xlfn.LET(
_xlpm.ausLJ,_xlfn.XLOOKUP(MitarbeiterFTE[[#This Row],[Name]]&amp;"|"&amp;MitarbeiterFTE[[#This Row],[Jahr]]&amp;"|"&amp;MitarbeiterFTE[[#This Row],[Monat]],#REF!,#REF!,"not found",0,1),
IF(_xlpm.ausLJ="not found","input missing",_xlpm.ausLJ))</f>
        <v>#REF!</v>
      </c>
      <c r="T1563" s="204" t="e">
        <f>_xlfn.LET(
_xlpm.ausLJ,_xlfn.XLOOKUP(MitarbeiterFTE[[#This Row],[Name]]&amp;"|"&amp;MitarbeiterFTE[[#This Row],[Jahr]]&amp;"|"&amp;MitarbeiterFTE[[#This Row],[Monat]],#REF!,#REF!,"not found",0,1),
IF(_xlpm.ausLJ="not found","input missing",_xlpm.ausLJ))</f>
        <v>#REF!</v>
      </c>
      <c r="U1563" s="205"/>
      <c r="V1563" s="40" t="str" cm="1">
        <f t="array" ref="V15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3" s="15" t="str">
        <f>_xlfn.LET(_xlpm.var,MitarbeiterFTE[[#This Row],[Name]]&amp;"|"&amp;MitarbeiterFTE[[#This Row],[Vorhaben]]&amp;"|"&amp;MitarbeiterFTE[[#This Row],[Monat]]&amp;"|"&amp;MitarbeiterFTE[[#This Row],[Jahr]], IF(_xlpm.var="|||","input missing",_xlpm.var))</f>
        <v>input missing</v>
      </c>
      <c r="AB1563" s="15" t="e">
        <f>_xlfn.LET(
_xlpm.start,DATE(MitarbeiterFTE[[#This Row],[Jahr]],MitarbeiterFTE[[#This Row],[Monat]],1),
_xlpm.end,EOMONTH(_xlpm.start,0),
NETWORKDAYS(_xlpm.start,_xlpm.end))</f>
        <v>#NUM!</v>
      </c>
      <c r="AC1563" s="318" t="e">
        <f>MitarbeiterFTE[[#This Row],[BWD]]-MitarbeiterFTE[[#This Row],[Sum Abwesend]]</f>
        <v>#NUM!</v>
      </c>
      <c r="AD1563" s="318">
        <f>SUMIFS(MitarbeiterFTE[BWD],MitarbeiterFTE[Jahr],MitarbeiterFTE[[#This Row],[Jahr]],MitarbeiterFTE[Name],MitarbeiterFTE[[#This Row],[Name]])</f>
        <v>0</v>
      </c>
      <c r="AE1563" s="318">
        <f>SUMIFS(MitarbeiterFTE[NWD],MitarbeiterFTE[Jahr],MitarbeiterFTE[[#This Row],[Jahr]],MitarbeiterFTE[Name],MitarbeiterFTE[[#This Row],[Name]])</f>
        <v>0</v>
      </c>
      <c r="AF1563" s="15" t="str">
        <f>IF(MitarbeiterFTE[[#This Row],[HS]]="ja",2,IF(MitarbeiterFTE[[#This Row],[Tech]]="ja",1,IF(MitarbeiterFTE[[#This Row],[Sonst]]="ja",0,"input missing")))</f>
        <v>input missing</v>
      </c>
      <c r="AG1563" s="130"/>
      <c r="AH1563" s="117"/>
      <c r="AI1563" s="408"/>
      <c r="AJ1563" s="202"/>
      <c r="AK1563" s="412"/>
      <c r="AL1563" s="15" cm="1">
        <f t="array" ref="AL15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3" s="15" t="str">
        <f>IF(Table6[[#This Row],[FT/WE]]=2,"",Table6[[#This Row],[Name]]&amp;Table6[[#This Row],[Tag]])</f>
        <v/>
      </c>
      <c r="AN1563" s="117"/>
    </row>
    <row r="1564" spans="1:40" ht="14.5">
      <c r="A1564" s="117"/>
      <c r="B1564" s="201"/>
      <c r="C1564" s="209"/>
      <c r="D1564" s="210"/>
      <c r="E1564" s="131"/>
      <c r="F1564" s="132"/>
      <c r="G1564" s="131"/>
      <c r="H1564" s="117"/>
      <c r="I1564" s="201"/>
      <c r="J1564" s="201"/>
      <c r="K1564" s="202"/>
      <c r="L1564" s="202"/>
      <c r="M1564" s="202"/>
      <c r="N1564" s="201"/>
      <c r="O1564" s="201"/>
      <c r="P1564" s="202"/>
      <c r="Q1564" s="202"/>
      <c r="R1564" s="207"/>
      <c r="S1564" s="204" t="e">
        <f>_xlfn.LET(
_xlpm.ausLJ,_xlfn.XLOOKUP(MitarbeiterFTE[[#This Row],[Name]]&amp;"|"&amp;MitarbeiterFTE[[#This Row],[Jahr]]&amp;"|"&amp;MitarbeiterFTE[[#This Row],[Monat]],#REF!,#REF!,"not found",0,1),
IF(_xlpm.ausLJ="not found","input missing",_xlpm.ausLJ))</f>
        <v>#REF!</v>
      </c>
      <c r="T1564" s="204" t="e">
        <f>_xlfn.LET(
_xlpm.ausLJ,_xlfn.XLOOKUP(MitarbeiterFTE[[#This Row],[Name]]&amp;"|"&amp;MitarbeiterFTE[[#This Row],[Jahr]]&amp;"|"&amp;MitarbeiterFTE[[#This Row],[Monat]],#REF!,#REF!,"not found",0,1),
IF(_xlpm.ausLJ="not found","input missing",_xlpm.ausLJ))</f>
        <v>#REF!</v>
      </c>
      <c r="U1564" s="205"/>
      <c r="V1564" s="40" t="str" cm="1">
        <f t="array" ref="V15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4" s="15" t="str">
        <f>_xlfn.LET(_xlpm.var,MitarbeiterFTE[[#This Row],[Name]]&amp;"|"&amp;MitarbeiterFTE[[#This Row],[Vorhaben]]&amp;"|"&amp;MitarbeiterFTE[[#This Row],[Monat]]&amp;"|"&amp;MitarbeiterFTE[[#This Row],[Jahr]], IF(_xlpm.var="|||","input missing",_xlpm.var))</f>
        <v>input missing</v>
      </c>
      <c r="AB1564" s="15" t="e">
        <f>_xlfn.LET(
_xlpm.start,DATE(MitarbeiterFTE[[#This Row],[Jahr]],MitarbeiterFTE[[#This Row],[Monat]],1),
_xlpm.end,EOMONTH(_xlpm.start,0),
NETWORKDAYS(_xlpm.start,_xlpm.end))</f>
        <v>#NUM!</v>
      </c>
      <c r="AC1564" s="318" t="e">
        <f>MitarbeiterFTE[[#This Row],[BWD]]-MitarbeiterFTE[[#This Row],[Sum Abwesend]]</f>
        <v>#NUM!</v>
      </c>
      <c r="AD1564" s="318">
        <f>SUMIFS(MitarbeiterFTE[BWD],MitarbeiterFTE[Jahr],MitarbeiterFTE[[#This Row],[Jahr]],MitarbeiterFTE[Name],MitarbeiterFTE[[#This Row],[Name]])</f>
        <v>0</v>
      </c>
      <c r="AE1564" s="318">
        <f>SUMIFS(MitarbeiterFTE[NWD],MitarbeiterFTE[Jahr],MitarbeiterFTE[[#This Row],[Jahr]],MitarbeiterFTE[Name],MitarbeiterFTE[[#This Row],[Name]])</f>
        <v>0</v>
      </c>
      <c r="AF1564" s="15" t="str">
        <f>IF(MitarbeiterFTE[[#This Row],[HS]]="ja",2,IF(MitarbeiterFTE[[#This Row],[Tech]]="ja",1,IF(MitarbeiterFTE[[#This Row],[Sonst]]="ja",0,"input missing")))</f>
        <v>input missing</v>
      </c>
      <c r="AG1564" s="130"/>
      <c r="AH1564" s="117"/>
      <c r="AI1564" s="408"/>
      <c r="AJ1564" s="202"/>
      <c r="AK1564" s="412"/>
      <c r="AL1564" s="15" cm="1">
        <f t="array" ref="AL15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4" s="15" t="str">
        <f>IF(Table6[[#This Row],[FT/WE]]=2,"",Table6[[#This Row],[Name]]&amp;Table6[[#This Row],[Tag]])</f>
        <v/>
      </c>
      <c r="AN1564" s="117"/>
    </row>
    <row r="1565" spans="1:40" ht="14.5">
      <c r="A1565" s="117"/>
      <c r="B1565" s="201"/>
      <c r="C1565" s="209"/>
      <c r="D1565" s="210"/>
      <c r="E1565" s="131"/>
      <c r="F1565" s="132"/>
      <c r="G1565" s="131"/>
      <c r="H1565" s="117"/>
      <c r="I1565" s="201"/>
      <c r="J1565" s="201"/>
      <c r="K1565" s="202"/>
      <c r="L1565" s="202"/>
      <c r="M1565" s="202"/>
      <c r="N1565" s="201"/>
      <c r="O1565" s="201"/>
      <c r="P1565" s="202"/>
      <c r="Q1565" s="202"/>
      <c r="R1565" s="207"/>
      <c r="S1565" s="204" t="e">
        <f>_xlfn.LET(
_xlpm.ausLJ,_xlfn.XLOOKUP(MitarbeiterFTE[[#This Row],[Name]]&amp;"|"&amp;MitarbeiterFTE[[#This Row],[Jahr]]&amp;"|"&amp;MitarbeiterFTE[[#This Row],[Monat]],#REF!,#REF!,"not found",0,1),
IF(_xlpm.ausLJ="not found","input missing",_xlpm.ausLJ))</f>
        <v>#REF!</v>
      </c>
      <c r="T1565" s="204" t="e">
        <f>_xlfn.LET(
_xlpm.ausLJ,_xlfn.XLOOKUP(MitarbeiterFTE[[#This Row],[Name]]&amp;"|"&amp;MitarbeiterFTE[[#This Row],[Jahr]]&amp;"|"&amp;MitarbeiterFTE[[#This Row],[Monat]],#REF!,#REF!,"not found",0,1),
IF(_xlpm.ausLJ="not found","input missing",_xlpm.ausLJ))</f>
        <v>#REF!</v>
      </c>
      <c r="U1565" s="205"/>
      <c r="V1565" s="40" t="str" cm="1">
        <f t="array" ref="V15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5" s="15" t="str">
        <f>_xlfn.LET(_xlpm.var,MitarbeiterFTE[[#This Row],[Name]]&amp;"|"&amp;MitarbeiterFTE[[#This Row],[Vorhaben]]&amp;"|"&amp;MitarbeiterFTE[[#This Row],[Monat]]&amp;"|"&amp;MitarbeiterFTE[[#This Row],[Jahr]], IF(_xlpm.var="|||","input missing",_xlpm.var))</f>
        <v>input missing</v>
      </c>
      <c r="AB1565" s="15" t="e">
        <f>_xlfn.LET(
_xlpm.start,DATE(MitarbeiterFTE[[#This Row],[Jahr]],MitarbeiterFTE[[#This Row],[Monat]],1),
_xlpm.end,EOMONTH(_xlpm.start,0),
NETWORKDAYS(_xlpm.start,_xlpm.end))</f>
        <v>#NUM!</v>
      </c>
      <c r="AC1565" s="318" t="e">
        <f>MitarbeiterFTE[[#This Row],[BWD]]-MitarbeiterFTE[[#This Row],[Sum Abwesend]]</f>
        <v>#NUM!</v>
      </c>
      <c r="AD1565" s="318">
        <f>SUMIFS(MitarbeiterFTE[BWD],MitarbeiterFTE[Jahr],MitarbeiterFTE[[#This Row],[Jahr]],MitarbeiterFTE[Name],MitarbeiterFTE[[#This Row],[Name]])</f>
        <v>0</v>
      </c>
      <c r="AE1565" s="318">
        <f>SUMIFS(MitarbeiterFTE[NWD],MitarbeiterFTE[Jahr],MitarbeiterFTE[[#This Row],[Jahr]],MitarbeiterFTE[Name],MitarbeiterFTE[[#This Row],[Name]])</f>
        <v>0</v>
      </c>
      <c r="AF1565" s="15" t="str">
        <f>IF(MitarbeiterFTE[[#This Row],[HS]]="ja",2,IF(MitarbeiterFTE[[#This Row],[Tech]]="ja",1,IF(MitarbeiterFTE[[#This Row],[Sonst]]="ja",0,"input missing")))</f>
        <v>input missing</v>
      </c>
      <c r="AG1565" s="130"/>
      <c r="AH1565" s="117"/>
      <c r="AI1565" s="408"/>
      <c r="AJ1565" s="202"/>
      <c r="AK1565" s="412"/>
      <c r="AL1565" s="15" cm="1">
        <f t="array" ref="AL15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5" s="15" t="str">
        <f>IF(Table6[[#This Row],[FT/WE]]=2,"",Table6[[#This Row],[Name]]&amp;Table6[[#This Row],[Tag]])</f>
        <v/>
      </c>
      <c r="AN1565" s="117"/>
    </row>
    <row r="1566" spans="1:40" ht="14.5">
      <c r="A1566" s="117"/>
      <c r="B1566" s="201"/>
      <c r="C1566" s="209"/>
      <c r="D1566" s="210"/>
      <c r="E1566" s="131"/>
      <c r="F1566" s="132"/>
      <c r="G1566" s="131"/>
      <c r="H1566" s="117"/>
      <c r="I1566" s="201"/>
      <c r="J1566" s="201"/>
      <c r="K1566" s="202"/>
      <c r="L1566" s="202"/>
      <c r="M1566" s="202"/>
      <c r="N1566" s="201"/>
      <c r="O1566" s="201"/>
      <c r="P1566" s="202"/>
      <c r="Q1566" s="202"/>
      <c r="R1566" s="207"/>
      <c r="S1566" s="204" t="e">
        <f>_xlfn.LET(
_xlpm.ausLJ,_xlfn.XLOOKUP(MitarbeiterFTE[[#This Row],[Name]]&amp;"|"&amp;MitarbeiterFTE[[#This Row],[Jahr]]&amp;"|"&amp;MitarbeiterFTE[[#This Row],[Monat]],#REF!,#REF!,"not found",0,1),
IF(_xlpm.ausLJ="not found","input missing",_xlpm.ausLJ))</f>
        <v>#REF!</v>
      </c>
      <c r="T1566" s="204" t="e">
        <f>_xlfn.LET(
_xlpm.ausLJ,_xlfn.XLOOKUP(MitarbeiterFTE[[#This Row],[Name]]&amp;"|"&amp;MitarbeiterFTE[[#This Row],[Jahr]]&amp;"|"&amp;MitarbeiterFTE[[#This Row],[Monat]],#REF!,#REF!,"not found",0,1),
IF(_xlpm.ausLJ="not found","input missing",_xlpm.ausLJ))</f>
        <v>#REF!</v>
      </c>
      <c r="U1566" s="205"/>
      <c r="V1566" s="40" t="str" cm="1">
        <f t="array" ref="V15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6" s="15" t="str">
        <f>_xlfn.LET(_xlpm.var,MitarbeiterFTE[[#This Row],[Name]]&amp;"|"&amp;MitarbeiterFTE[[#This Row],[Vorhaben]]&amp;"|"&amp;MitarbeiterFTE[[#This Row],[Monat]]&amp;"|"&amp;MitarbeiterFTE[[#This Row],[Jahr]], IF(_xlpm.var="|||","input missing",_xlpm.var))</f>
        <v>input missing</v>
      </c>
      <c r="AB1566" s="15" t="e">
        <f>_xlfn.LET(
_xlpm.start,DATE(MitarbeiterFTE[[#This Row],[Jahr]],MitarbeiterFTE[[#This Row],[Monat]],1),
_xlpm.end,EOMONTH(_xlpm.start,0),
NETWORKDAYS(_xlpm.start,_xlpm.end))</f>
        <v>#NUM!</v>
      </c>
      <c r="AC1566" s="318" t="e">
        <f>MitarbeiterFTE[[#This Row],[BWD]]-MitarbeiterFTE[[#This Row],[Sum Abwesend]]</f>
        <v>#NUM!</v>
      </c>
      <c r="AD1566" s="318">
        <f>SUMIFS(MitarbeiterFTE[BWD],MitarbeiterFTE[Jahr],MitarbeiterFTE[[#This Row],[Jahr]],MitarbeiterFTE[Name],MitarbeiterFTE[[#This Row],[Name]])</f>
        <v>0</v>
      </c>
      <c r="AE1566" s="318">
        <f>SUMIFS(MitarbeiterFTE[NWD],MitarbeiterFTE[Jahr],MitarbeiterFTE[[#This Row],[Jahr]],MitarbeiterFTE[Name],MitarbeiterFTE[[#This Row],[Name]])</f>
        <v>0</v>
      </c>
      <c r="AF1566" s="15" t="str">
        <f>IF(MitarbeiterFTE[[#This Row],[HS]]="ja",2,IF(MitarbeiterFTE[[#This Row],[Tech]]="ja",1,IF(MitarbeiterFTE[[#This Row],[Sonst]]="ja",0,"input missing")))</f>
        <v>input missing</v>
      </c>
      <c r="AG1566" s="130"/>
      <c r="AH1566" s="117"/>
      <c r="AI1566" s="408"/>
      <c r="AJ1566" s="202"/>
      <c r="AK1566" s="412"/>
      <c r="AL1566" s="15" cm="1">
        <f t="array" ref="AL15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6" s="15" t="str">
        <f>IF(Table6[[#This Row],[FT/WE]]=2,"",Table6[[#This Row],[Name]]&amp;Table6[[#This Row],[Tag]])</f>
        <v/>
      </c>
      <c r="AN1566" s="117"/>
    </row>
    <row r="1567" spans="1:40" ht="14.5">
      <c r="A1567" s="117"/>
      <c r="B1567" s="201"/>
      <c r="C1567" s="209"/>
      <c r="D1567" s="210"/>
      <c r="E1567" s="131"/>
      <c r="F1567" s="132"/>
      <c r="G1567" s="131"/>
      <c r="H1567" s="117"/>
      <c r="I1567" s="201"/>
      <c r="J1567" s="201"/>
      <c r="K1567" s="202"/>
      <c r="L1567" s="202"/>
      <c r="M1567" s="202"/>
      <c r="N1567" s="201"/>
      <c r="O1567" s="201"/>
      <c r="P1567" s="202"/>
      <c r="Q1567" s="202"/>
      <c r="R1567" s="207"/>
      <c r="S1567" s="204" t="e">
        <f>_xlfn.LET(
_xlpm.ausLJ,_xlfn.XLOOKUP(MitarbeiterFTE[[#This Row],[Name]]&amp;"|"&amp;MitarbeiterFTE[[#This Row],[Jahr]]&amp;"|"&amp;MitarbeiterFTE[[#This Row],[Monat]],#REF!,#REF!,"not found",0,1),
IF(_xlpm.ausLJ="not found","input missing",_xlpm.ausLJ))</f>
        <v>#REF!</v>
      </c>
      <c r="T1567" s="204" t="e">
        <f>_xlfn.LET(
_xlpm.ausLJ,_xlfn.XLOOKUP(MitarbeiterFTE[[#This Row],[Name]]&amp;"|"&amp;MitarbeiterFTE[[#This Row],[Jahr]]&amp;"|"&amp;MitarbeiterFTE[[#This Row],[Monat]],#REF!,#REF!,"not found",0,1),
IF(_xlpm.ausLJ="not found","input missing",_xlpm.ausLJ))</f>
        <v>#REF!</v>
      </c>
      <c r="U1567" s="205"/>
      <c r="V1567" s="40" t="str" cm="1">
        <f t="array" ref="V15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7" s="15" t="str">
        <f>_xlfn.LET(_xlpm.var,MitarbeiterFTE[[#This Row],[Name]]&amp;"|"&amp;MitarbeiterFTE[[#This Row],[Vorhaben]]&amp;"|"&amp;MitarbeiterFTE[[#This Row],[Monat]]&amp;"|"&amp;MitarbeiterFTE[[#This Row],[Jahr]], IF(_xlpm.var="|||","input missing",_xlpm.var))</f>
        <v>input missing</v>
      </c>
      <c r="AB1567" s="15" t="e">
        <f>_xlfn.LET(
_xlpm.start,DATE(MitarbeiterFTE[[#This Row],[Jahr]],MitarbeiterFTE[[#This Row],[Monat]],1),
_xlpm.end,EOMONTH(_xlpm.start,0),
NETWORKDAYS(_xlpm.start,_xlpm.end))</f>
        <v>#NUM!</v>
      </c>
      <c r="AC1567" s="318" t="e">
        <f>MitarbeiterFTE[[#This Row],[BWD]]-MitarbeiterFTE[[#This Row],[Sum Abwesend]]</f>
        <v>#NUM!</v>
      </c>
      <c r="AD1567" s="318">
        <f>SUMIFS(MitarbeiterFTE[BWD],MitarbeiterFTE[Jahr],MitarbeiterFTE[[#This Row],[Jahr]],MitarbeiterFTE[Name],MitarbeiterFTE[[#This Row],[Name]])</f>
        <v>0</v>
      </c>
      <c r="AE1567" s="318">
        <f>SUMIFS(MitarbeiterFTE[NWD],MitarbeiterFTE[Jahr],MitarbeiterFTE[[#This Row],[Jahr]],MitarbeiterFTE[Name],MitarbeiterFTE[[#This Row],[Name]])</f>
        <v>0</v>
      </c>
      <c r="AF1567" s="15" t="str">
        <f>IF(MitarbeiterFTE[[#This Row],[HS]]="ja",2,IF(MitarbeiterFTE[[#This Row],[Tech]]="ja",1,IF(MitarbeiterFTE[[#This Row],[Sonst]]="ja",0,"input missing")))</f>
        <v>input missing</v>
      </c>
      <c r="AG1567" s="130"/>
      <c r="AH1567" s="117"/>
      <c r="AI1567" s="408"/>
      <c r="AJ1567" s="202"/>
      <c r="AK1567" s="412"/>
      <c r="AL1567" s="15" cm="1">
        <f t="array" ref="AL15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7" s="15" t="str">
        <f>IF(Table6[[#This Row],[FT/WE]]=2,"",Table6[[#This Row],[Name]]&amp;Table6[[#This Row],[Tag]])</f>
        <v/>
      </c>
      <c r="AN1567" s="117"/>
    </row>
    <row r="1568" spans="1:40" ht="14.5">
      <c r="A1568" s="117"/>
      <c r="B1568" s="201"/>
      <c r="C1568" s="209"/>
      <c r="D1568" s="210"/>
      <c r="E1568" s="131"/>
      <c r="F1568" s="132"/>
      <c r="G1568" s="131"/>
      <c r="H1568" s="117"/>
      <c r="I1568" s="201"/>
      <c r="J1568" s="201"/>
      <c r="K1568" s="202"/>
      <c r="L1568" s="202"/>
      <c r="M1568" s="202"/>
      <c r="N1568" s="201"/>
      <c r="O1568" s="201"/>
      <c r="P1568" s="202"/>
      <c r="Q1568" s="202"/>
      <c r="R1568" s="207"/>
      <c r="S1568" s="204" t="e">
        <f>_xlfn.LET(
_xlpm.ausLJ,_xlfn.XLOOKUP(MitarbeiterFTE[[#This Row],[Name]]&amp;"|"&amp;MitarbeiterFTE[[#This Row],[Jahr]]&amp;"|"&amp;MitarbeiterFTE[[#This Row],[Monat]],#REF!,#REF!,"not found",0,1),
IF(_xlpm.ausLJ="not found","input missing",_xlpm.ausLJ))</f>
        <v>#REF!</v>
      </c>
      <c r="T1568" s="204" t="e">
        <f>_xlfn.LET(
_xlpm.ausLJ,_xlfn.XLOOKUP(MitarbeiterFTE[[#This Row],[Name]]&amp;"|"&amp;MitarbeiterFTE[[#This Row],[Jahr]]&amp;"|"&amp;MitarbeiterFTE[[#This Row],[Monat]],#REF!,#REF!,"not found",0,1),
IF(_xlpm.ausLJ="not found","input missing",_xlpm.ausLJ))</f>
        <v>#REF!</v>
      </c>
      <c r="U1568" s="205"/>
      <c r="V1568" s="40" t="str" cm="1">
        <f t="array" ref="V15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8" s="15" t="str">
        <f>_xlfn.LET(_xlpm.var,MitarbeiterFTE[[#This Row],[Name]]&amp;"|"&amp;MitarbeiterFTE[[#This Row],[Vorhaben]]&amp;"|"&amp;MitarbeiterFTE[[#This Row],[Monat]]&amp;"|"&amp;MitarbeiterFTE[[#This Row],[Jahr]], IF(_xlpm.var="|||","input missing",_xlpm.var))</f>
        <v>input missing</v>
      </c>
      <c r="AB1568" s="15" t="e">
        <f>_xlfn.LET(
_xlpm.start,DATE(MitarbeiterFTE[[#This Row],[Jahr]],MitarbeiterFTE[[#This Row],[Monat]],1),
_xlpm.end,EOMONTH(_xlpm.start,0),
NETWORKDAYS(_xlpm.start,_xlpm.end))</f>
        <v>#NUM!</v>
      </c>
      <c r="AC1568" s="318" t="e">
        <f>MitarbeiterFTE[[#This Row],[BWD]]-MitarbeiterFTE[[#This Row],[Sum Abwesend]]</f>
        <v>#NUM!</v>
      </c>
      <c r="AD1568" s="318">
        <f>SUMIFS(MitarbeiterFTE[BWD],MitarbeiterFTE[Jahr],MitarbeiterFTE[[#This Row],[Jahr]],MitarbeiterFTE[Name],MitarbeiterFTE[[#This Row],[Name]])</f>
        <v>0</v>
      </c>
      <c r="AE1568" s="318">
        <f>SUMIFS(MitarbeiterFTE[NWD],MitarbeiterFTE[Jahr],MitarbeiterFTE[[#This Row],[Jahr]],MitarbeiterFTE[Name],MitarbeiterFTE[[#This Row],[Name]])</f>
        <v>0</v>
      </c>
      <c r="AF1568" s="15" t="str">
        <f>IF(MitarbeiterFTE[[#This Row],[HS]]="ja",2,IF(MitarbeiterFTE[[#This Row],[Tech]]="ja",1,IF(MitarbeiterFTE[[#This Row],[Sonst]]="ja",0,"input missing")))</f>
        <v>input missing</v>
      </c>
      <c r="AG1568" s="130"/>
      <c r="AH1568" s="117"/>
      <c r="AI1568" s="408"/>
      <c r="AJ1568" s="202"/>
      <c r="AK1568" s="412"/>
      <c r="AL1568" s="15" cm="1">
        <f t="array" ref="AL15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8" s="15" t="str">
        <f>IF(Table6[[#This Row],[FT/WE]]=2,"",Table6[[#This Row],[Name]]&amp;Table6[[#This Row],[Tag]])</f>
        <v/>
      </c>
      <c r="AN1568" s="117"/>
    </row>
    <row r="1569" spans="1:40" ht="14.5">
      <c r="A1569" s="117"/>
      <c r="B1569" s="201"/>
      <c r="C1569" s="209"/>
      <c r="D1569" s="210"/>
      <c r="E1569" s="131"/>
      <c r="F1569" s="132"/>
      <c r="G1569" s="131"/>
      <c r="H1569" s="117"/>
      <c r="I1569" s="201"/>
      <c r="J1569" s="201"/>
      <c r="K1569" s="202"/>
      <c r="L1569" s="202"/>
      <c r="M1569" s="202"/>
      <c r="N1569" s="201"/>
      <c r="O1569" s="201"/>
      <c r="P1569" s="202"/>
      <c r="Q1569" s="202"/>
      <c r="R1569" s="207"/>
      <c r="S1569" s="204" t="e">
        <f>_xlfn.LET(
_xlpm.ausLJ,_xlfn.XLOOKUP(MitarbeiterFTE[[#This Row],[Name]]&amp;"|"&amp;MitarbeiterFTE[[#This Row],[Jahr]]&amp;"|"&amp;MitarbeiterFTE[[#This Row],[Monat]],#REF!,#REF!,"not found",0,1),
IF(_xlpm.ausLJ="not found","input missing",_xlpm.ausLJ))</f>
        <v>#REF!</v>
      </c>
      <c r="T1569" s="204" t="e">
        <f>_xlfn.LET(
_xlpm.ausLJ,_xlfn.XLOOKUP(MitarbeiterFTE[[#This Row],[Name]]&amp;"|"&amp;MitarbeiterFTE[[#This Row],[Jahr]]&amp;"|"&amp;MitarbeiterFTE[[#This Row],[Monat]],#REF!,#REF!,"not found",0,1),
IF(_xlpm.ausLJ="not found","input missing",_xlpm.ausLJ))</f>
        <v>#REF!</v>
      </c>
      <c r="U1569" s="205"/>
      <c r="V1569" s="40" t="str" cm="1">
        <f t="array" ref="V15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69" s="15" t="str">
        <f>_xlfn.LET(_xlpm.var,MitarbeiterFTE[[#This Row],[Name]]&amp;"|"&amp;MitarbeiterFTE[[#This Row],[Vorhaben]]&amp;"|"&amp;MitarbeiterFTE[[#This Row],[Monat]]&amp;"|"&amp;MitarbeiterFTE[[#This Row],[Jahr]], IF(_xlpm.var="|||","input missing",_xlpm.var))</f>
        <v>input missing</v>
      </c>
      <c r="AB1569" s="15" t="e">
        <f>_xlfn.LET(
_xlpm.start,DATE(MitarbeiterFTE[[#This Row],[Jahr]],MitarbeiterFTE[[#This Row],[Monat]],1),
_xlpm.end,EOMONTH(_xlpm.start,0),
NETWORKDAYS(_xlpm.start,_xlpm.end))</f>
        <v>#NUM!</v>
      </c>
      <c r="AC1569" s="318" t="e">
        <f>MitarbeiterFTE[[#This Row],[BWD]]-MitarbeiterFTE[[#This Row],[Sum Abwesend]]</f>
        <v>#NUM!</v>
      </c>
      <c r="AD1569" s="318">
        <f>SUMIFS(MitarbeiterFTE[BWD],MitarbeiterFTE[Jahr],MitarbeiterFTE[[#This Row],[Jahr]],MitarbeiterFTE[Name],MitarbeiterFTE[[#This Row],[Name]])</f>
        <v>0</v>
      </c>
      <c r="AE1569" s="318">
        <f>SUMIFS(MitarbeiterFTE[NWD],MitarbeiterFTE[Jahr],MitarbeiterFTE[[#This Row],[Jahr]],MitarbeiterFTE[Name],MitarbeiterFTE[[#This Row],[Name]])</f>
        <v>0</v>
      </c>
      <c r="AF1569" s="15" t="str">
        <f>IF(MitarbeiterFTE[[#This Row],[HS]]="ja",2,IF(MitarbeiterFTE[[#This Row],[Tech]]="ja",1,IF(MitarbeiterFTE[[#This Row],[Sonst]]="ja",0,"input missing")))</f>
        <v>input missing</v>
      </c>
      <c r="AG1569" s="130"/>
      <c r="AH1569" s="117"/>
      <c r="AI1569" s="408"/>
      <c r="AJ1569" s="202"/>
      <c r="AK1569" s="412"/>
      <c r="AL1569" s="15" cm="1">
        <f t="array" ref="AL15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69" s="15" t="str">
        <f>IF(Table6[[#This Row],[FT/WE]]=2,"",Table6[[#This Row],[Name]]&amp;Table6[[#This Row],[Tag]])</f>
        <v/>
      </c>
      <c r="AN1569" s="117"/>
    </row>
    <row r="1570" spans="1:40" ht="14.5">
      <c r="A1570" s="117"/>
      <c r="B1570" s="201"/>
      <c r="C1570" s="209"/>
      <c r="D1570" s="210"/>
      <c r="E1570" s="131"/>
      <c r="F1570" s="132"/>
      <c r="G1570" s="131"/>
      <c r="H1570" s="117"/>
      <c r="I1570" s="201"/>
      <c r="J1570" s="201"/>
      <c r="K1570" s="202"/>
      <c r="L1570" s="202"/>
      <c r="M1570" s="202"/>
      <c r="N1570" s="201"/>
      <c r="O1570" s="201"/>
      <c r="P1570" s="202"/>
      <c r="Q1570" s="202"/>
      <c r="R1570" s="207"/>
      <c r="S1570" s="204" t="e">
        <f>_xlfn.LET(
_xlpm.ausLJ,_xlfn.XLOOKUP(MitarbeiterFTE[[#This Row],[Name]]&amp;"|"&amp;MitarbeiterFTE[[#This Row],[Jahr]]&amp;"|"&amp;MitarbeiterFTE[[#This Row],[Monat]],#REF!,#REF!,"not found",0,1),
IF(_xlpm.ausLJ="not found","input missing",_xlpm.ausLJ))</f>
        <v>#REF!</v>
      </c>
      <c r="T1570" s="204" t="e">
        <f>_xlfn.LET(
_xlpm.ausLJ,_xlfn.XLOOKUP(MitarbeiterFTE[[#This Row],[Name]]&amp;"|"&amp;MitarbeiterFTE[[#This Row],[Jahr]]&amp;"|"&amp;MitarbeiterFTE[[#This Row],[Monat]],#REF!,#REF!,"not found",0,1),
IF(_xlpm.ausLJ="not found","input missing",_xlpm.ausLJ))</f>
        <v>#REF!</v>
      </c>
      <c r="U1570" s="205"/>
      <c r="V1570" s="40" t="str" cm="1">
        <f t="array" ref="V15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0" s="15" t="str">
        <f>_xlfn.LET(_xlpm.var,MitarbeiterFTE[[#This Row],[Name]]&amp;"|"&amp;MitarbeiterFTE[[#This Row],[Vorhaben]]&amp;"|"&amp;MitarbeiterFTE[[#This Row],[Monat]]&amp;"|"&amp;MitarbeiterFTE[[#This Row],[Jahr]], IF(_xlpm.var="|||","input missing",_xlpm.var))</f>
        <v>input missing</v>
      </c>
      <c r="AB1570" s="15" t="e">
        <f>_xlfn.LET(
_xlpm.start,DATE(MitarbeiterFTE[[#This Row],[Jahr]],MitarbeiterFTE[[#This Row],[Monat]],1),
_xlpm.end,EOMONTH(_xlpm.start,0),
NETWORKDAYS(_xlpm.start,_xlpm.end))</f>
        <v>#NUM!</v>
      </c>
      <c r="AC1570" s="318" t="e">
        <f>MitarbeiterFTE[[#This Row],[BWD]]-MitarbeiterFTE[[#This Row],[Sum Abwesend]]</f>
        <v>#NUM!</v>
      </c>
      <c r="AD1570" s="318">
        <f>SUMIFS(MitarbeiterFTE[BWD],MitarbeiterFTE[Jahr],MitarbeiterFTE[[#This Row],[Jahr]],MitarbeiterFTE[Name],MitarbeiterFTE[[#This Row],[Name]])</f>
        <v>0</v>
      </c>
      <c r="AE1570" s="318">
        <f>SUMIFS(MitarbeiterFTE[NWD],MitarbeiterFTE[Jahr],MitarbeiterFTE[[#This Row],[Jahr]],MitarbeiterFTE[Name],MitarbeiterFTE[[#This Row],[Name]])</f>
        <v>0</v>
      </c>
      <c r="AF1570" s="15" t="str">
        <f>IF(MitarbeiterFTE[[#This Row],[HS]]="ja",2,IF(MitarbeiterFTE[[#This Row],[Tech]]="ja",1,IF(MitarbeiterFTE[[#This Row],[Sonst]]="ja",0,"input missing")))</f>
        <v>input missing</v>
      </c>
      <c r="AG1570" s="130"/>
      <c r="AH1570" s="117"/>
      <c r="AI1570" s="408"/>
      <c r="AJ1570" s="202"/>
      <c r="AK1570" s="412"/>
      <c r="AL1570" s="15" cm="1">
        <f t="array" ref="AL15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0" s="15" t="str">
        <f>IF(Table6[[#This Row],[FT/WE]]=2,"",Table6[[#This Row],[Name]]&amp;Table6[[#This Row],[Tag]])</f>
        <v/>
      </c>
      <c r="AN1570" s="117"/>
    </row>
    <row r="1571" spans="1:40" ht="14.5">
      <c r="A1571" s="117"/>
      <c r="B1571" s="201"/>
      <c r="C1571" s="209"/>
      <c r="D1571" s="210"/>
      <c r="E1571" s="131"/>
      <c r="F1571" s="132"/>
      <c r="G1571" s="131"/>
      <c r="H1571" s="117"/>
      <c r="I1571" s="201"/>
      <c r="J1571" s="201"/>
      <c r="K1571" s="202"/>
      <c r="L1571" s="202"/>
      <c r="M1571" s="202"/>
      <c r="N1571" s="201"/>
      <c r="O1571" s="201"/>
      <c r="P1571" s="202"/>
      <c r="Q1571" s="202"/>
      <c r="R1571" s="207"/>
      <c r="S1571" s="204" t="e">
        <f>_xlfn.LET(
_xlpm.ausLJ,_xlfn.XLOOKUP(MitarbeiterFTE[[#This Row],[Name]]&amp;"|"&amp;MitarbeiterFTE[[#This Row],[Jahr]]&amp;"|"&amp;MitarbeiterFTE[[#This Row],[Monat]],#REF!,#REF!,"not found",0,1),
IF(_xlpm.ausLJ="not found","input missing",_xlpm.ausLJ))</f>
        <v>#REF!</v>
      </c>
      <c r="T1571" s="204" t="e">
        <f>_xlfn.LET(
_xlpm.ausLJ,_xlfn.XLOOKUP(MitarbeiterFTE[[#This Row],[Name]]&amp;"|"&amp;MitarbeiterFTE[[#This Row],[Jahr]]&amp;"|"&amp;MitarbeiterFTE[[#This Row],[Monat]],#REF!,#REF!,"not found",0,1),
IF(_xlpm.ausLJ="not found","input missing",_xlpm.ausLJ))</f>
        <v>#REF!</v>
      </c>
      <c r="U1571" s="205"/>
      <c r="V1571" s="40" t="str" cm="1">
        <f t="array" ref="V15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1" s="15" t="str">
        <f>_xlfn.LET(_xlpm.var,MitarbeiterFTE[[#This Row],[Name]]&amp;"|"&amp;MitarbeiterFTE[[#This Row],[Vorhaben]]&amp;"|"&amp;MitarbeiterFTE[[#This Row],[Monat]]&amp;"|"&amp;MitarbeiterFTE[[#This Row],[Jahr]], IF(_xlpm.var="|||","input missing",_xlpm.var))</f>
        <v>input missing</v>
      </c>
      <c r="AB1571" s="15" t="e">
        <f>_xlfn.LET(
_xlpm.start,DATE(MitarbeiterFTE[[#This Row],[Jahr]],MitarbeiterFTE[[#This Row],[Monat]],1),
_xlpm.end,EOMONTH(_xlpm.start,0),
NETWORKDAYS(_xlpm.start,_xlpm.end))</f>
        <v>#NUM!</v>
      </c>
      <c r="AC1571" s="318" t="e">
        <f>MitarbeiterFTE[[#This Row],[BWD]]-MitarbeiterFTE[[#This Row],[Sum Abwesend]]</f>
        <v>#NUM!</v>
      </c>
      <c r="AD1571" s="318">
        <f>SUMIFS(MitarbeiterFTE[BWD],MitarbeiterFTE[Jahr],MitarbeiterFTE[[#This Row],[Jahr]],MitarbeiterFTE[Name],MitarbeiterFTE[[#This Row],[Name]])</f>
        <v>0</v>
      </c>
      <c r="AE1571" s="318">
        <f>SUMIFS(MitarbeiterFTE[NWD],MitarbeiterFTE[Jahr],MitarbeiterFTE[[#This Row],[Jahr]],MitarbeiterFTE[Name],MitarbeiterFTE[[#This Row],[Name]])</f>
        <v>0</v>
      </c>
      <c r="AF1571" s="15" t="str">
        <f>IF(MitarbeiterFTE[[#This Row],[HS]]="ja",2,IF(MitarbeiterFTE[[#This Row],[Tech]]="ja",1,IF(MitarbeiterFTE[[#This Row],[Sonst]]="ja",0,"input missing")))</f>
        <v>input missing</v>
      </c>
      <c r="AG1571" s="130"/>
      <c r="AH1571" s="117"/>
      <c r="AI1571" s="408"/>
      <c r="AJ1571" s="202"/>
      <c r="AK1571" s="412"/>
      <c r="AL1571" s="15" cm="1">
        <f t="array" ref="AL15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1" s="15" t="str">
        <f>IF(Table6[[#This Row],[FT/WE]]=2,"",Table6[[#This Row],[Name]]&amp;Table6[[#This Row],[Tag]])</f>
        <v/>
      </c>
      <c r="AN1571" s="117"/>
    </row>
    <row r="1572" spans="1:40" ht="14.5">
      <c r="A1572" s="117"/>
      <c r="B1572" s="201"/>
      <c r="C1572" s="209"/>
      <c r="D1572" s="210"/>
      <c r="E1572" s="131"/>
      <c r="F1572" s="132"/>
      <c r="G1572" s="131"/>
      <c r="H1572" s="117"/>
      <c r="I1572" s="201"/>
      <c r="J1572" s="201"/>
      <c r="K1572" s="202"/>
      <c r="L1572" s="202"/>
      <c r="M1572" s="202"/>
      <c r="N1572" s="201"/>
      <c r="O1572" s="201"/>
      <c r="P1572" s="202"/>
      <c r="Q1572" s="202"/>
      <c r="R1572" s="207"/>
      <c r="S1572" s="204" t="e">
        <f>_xlfn.LET(
_xlpm.ausLJ,_xlfn.XLOOKUP(MitarbeiterFTE[[#This Row],[Name]]&amp;"|"&amp;MitarbeiterFTE[[#This Row],[Jahr]]&amp;"|"&amp;MitarbeiterFTE[[#This Row],[Monat]],#REF!,#REF!,"not found",0,1),
IF(_xlpm.ausLJ="not found","input missing",_xlpm.ausLJ))</f>
        <v>#REF!</v>
      </c>
      <c r="T1572" s="204" t="e">
        <f>_xlfn.LET(
_xlpm.ausLJ,_xlfn.XLOOKUP(MitarbeiterFTE[[#This Row],[Name]]&amp;"|"&amp;MitarbeiterFTE[[#This Row],[Jahr]]&amp;"|"&amp;MitarbeiterFTE[[#This Row],[Monat]],#REF!,#REF!,"not found",0,1),
IF(_xlpm.ausLJ="not found","input missing",_xlpm.ausLJ))</f>
        <v>#REF!</v>
      </c>
      <c r="U1572" s="205"/>
      <c r="V1572" s="40" t="str" cm="1">
        <f t="array" ref="V15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2" s="15" t="str">
        <f>_xlfn.LET(_xlpm.var,MitarbeiterFTE[[#This Row],[Name]]&amp;"|"&amp;MitarbeiterFTE[[#This Row],[Vorhaben]]&amp;"|"&amp;MitarbeiterFTE[[#This Row],[Monat]]&amp;"|"&amp;MitarbeiterFTE[[#This Row],[Jahr]], IF(_xlpm.var="|||","input missing",_xlpm.var))</f>
        <v>input missing</v>
      </c>
      <c r="AB1572" s="15" t="e">
        <f>_xlfn.LET(
_xlpm.start,DATE(MitarbeiterFTE[[#This Row],[Jahr]],MitarbeiterFTE[[#This Row],[Monat]],1),
_xlpm.end,EOMONTH(_xlpm.start,0),
NETWORKDAYS(_xlpm.start,_xlpm.end))</f>
        <v>#NUM!</v>
      </c>
      <c r="AC1572" s="318" t="e">
        <f>MitarbeiterFTE[[#This Row],[BWD]]-MitarbeiterFTE[[#This Row],[Sum Abwesend]]</f>
        <v>#NUM!</v>
      </c>
      <c r="AD1572" s="318">
        <f>SUMIFS(MitarbeiterFTE[BWD],MitarbeiterFTE[Jahr],MitarbeiterFTE[[#This Row],[Jahr]],MitarbeiterFTE[Name],MitarbeiterFTE[[#This Row],[Name]])</f>
        <v>0</v>
      </c>
      <c r="AE1572" s="318">
        <f>SUMIFS(MitarbeiterFTE[NWD],MitarbeiterFTE[Jahr],MitarbeiterFTE[[#This Row],[Jahr]],MitarbeiterFTE[Name],MitarbeiterFTE[[#This Row],[Name]])</f>
        <v>0</v>
      </c>
      <c r="AF1572" s="15" t="str">
        <f>IF(MitarbeiterFTE[[#This Row],[HS]]="ja",2,IF(MitarbeiterFTE[[#This Row],[Tech]]="ja",1,IF(MitarbeiterFTE[[#This Row],[Sonst]]="ja",0,"input missing")))</f>
        <v>input missing</v>
      </c>
      <c r="AG1572" s="130"/>
      <c r="AH1572" s="117"/>
      <c r="AI1572" s="408"/>
      <c r="AJ1572" s="202"/>
      <c r="AK1572" s="412"/>
      <c r="AL1572" s="15" cm="1">
        <f t="array" ref="AL15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2" s="15" t="str">
        <f>IF(Table6[[#This Row],[FT/WE]]=2,"",Table6[[#This Row],[Name]]&amp;Table6[[#This Row],[Tag]])</f>
        <v/>
      </c>
      <c r="AN1572" s="117"/>
    </row>
    <row r="1573" spans="1:40" ht="14.5">
      <c r="A1573" s="117"/>
      <c r="B1573" s="201"/>
      <c r="C1573" s="209"/>
      <c r="D1573" s="210"/>
      <c r="E1573" s="131"/>
      <c r="F1573" s="132"/>
      <c r="G1573" s="131"/>
      <c r="H1573" s="117"/>
      <c r="I1573" s="201"/>
      <c r="J1573" s="201"/>
      <c r="K1573" s="202"/>
      <c r="L1573" s="202"/>
      <c r="M1573" s="202"/>
      <c r="N1573" s="201"/>
      <c r="O1573" s="201"/>
      <c r="P1573" s="202"/>
      <c r="Q1573" s="202"/>
      <c r="R1573" s="207"/>
      <c r="S1573" s="204" t="e">
        <f>_xlfn.LET(
_xlpm.ausLJ,_xlfn.XLOOKUP(MitarbeiterFTE[[#This Row],[Name]]&amp;"|"&amp;MitarbeiterFTE[[#This Row],[Jahr]]&amp;"|"&amp;MitarbeiterFTE[[#This Row],[Monat]],#REF!,#REF!,"not found",0,1),
IF(_xlpm.ausLJ="not found","input missing",_xlpm.ausLJ))</f>
        <v>#REF!</v>
      </c>
      <c r="T1573" s="204" t="e">
        <f>_xlfn.LET(
_xlpm.ausLJ,_xlfn.XLOOKUP(MitarbeiterFTE[[#This Row],[Name]]&amp;"|"&amp;MitarbeiterFTE[[#This Row],[Jahr]]&amp;"|"&amp;MitarbeiterFTE[[#This Row],[Monat]],#REF!,#REF!,"not found",0,1),
IF(_xlpm.ausLJ="not found","input missing",_xlpm.ausLJ))</f>
        <v>#REF!</v>
      </c>
      <c r="U1573" s="205"/>
      <c r="V1573" s="40" t="str" cm="1">
        <f t="array" ref="V15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3" s="15" t="str">
        <f>_xlfn.LET(_xlpm.var,MitarbeiterFTE[[#This Row],[Name]]&amp;"|"&amp;MitarbeiterFTE[[#This Row],[Vorhaben]]&amp;"|"&amp;MitarbeiterFTE[[#This Row],[Monat]]&amp;"|"&amp;MitarbeiterFTE[[#This Row],[Jahr]], IF(_xlpm.var="|||","input missing",_xlpm.var))</f>
        <v>input missing</v>
      </c>
      <c r="AB1573" s="15" t="e">
        <f>_xlfn.LET(
_xlpm.start,DATE(MitarbeiterFTE[[#This Row],[Jahr]],MitarbeiterFTE[[#This Row],[Monat]],1),
_xlpm.end,EOMONTH(_xlpm.start,0),
NETWORKDAYS(_xlpm.start,_xlpm.end))</f>
        <v>#NUM!</v>
      </c>
      <c r="AC1573" s="318" t="e">
        <f>MitarbeiterFTE[[#This Row],[BWD]]-MitarbeiterFTE[[#This Row],[Sum Abwesend]]</f>
        <v>#NUM!</v>
      </c>
      <c r="AD1573" s="318">
        <f>SUMIFS(MitarbeiterFTE[BWD],MitarbeiterFTE[Jahr],MitarbeiterFTE[[#This Row],[Jahr]],MitarbeiterFTE[Name],MitarbeiterFTE[[#This Row],[Name]])</f>
        <v>0</v>
      </c>
      <c r="AE1573" s="318">
        <f>SUMIFS(MitarbeiterFTE[NWD],MitarbeiterFTE[Jahr],MitarbeiterFTE[[#This Row],[Jahr]],MitarbeiterFTE[Name],MitarbeiterFTE[[#This Row],[Name]])</f>
        <v>0</v>
      </c>
      <c r="AF1573" s="15" t="str">
        <f>IF(MitarbeiterFTE[[#This Row],[HS]]="ja",2,IF(MitarbeiterFTE[[#This Row],[Tech]]="ja",1,IF(MitarbeiterFTE[[#This Row],[Sonst]]="ja",0,"input missing")))</f>
        <v>input missing</v>
      </c>
      <c r="AG1573" s="130"/>
      <c r="AH1573" s="117"/>
      <c r="AI1573" s="408"/>
      <c r="AJ1573" s="202"/>
      <c r="AK1573" s="412"/>
      <c r="AL1573" s="15" cm="1">
        <f t="array" ref="AL15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3" s="15" t="str">
        <f>IF(Table6[[#This Row],[FT/WE]]=2,"",Table6[[#This Row],[Name]]&amp;Table6[[#This Row],[Tag]])</f>
        <v/>
      </c>
      <c r="AN1573" s="117"/>
    </row>
    <row r="1574" spans="1:40" ht="14.5">
      <c r="A1574" s="117"/>
      <c r="B1574" s="201"/>
      <c r="C1574" s="209"/>
      <c r="D1574" s="210"/>
      <c r="E1574" s="131"/>
      <c r="F1574" s="132"/>
      <c r="G1574" s="131"/>
      <c r="H1574" s="117"/>
      <c r="I1574" s="201"/>
      <c r="J1574" s="201"/>
      <c r="K1574" s="202"/>
      <c r="L1574" s="202"/>
      <c r="M1574" s="202"/>
      <c r="N1574" s="201"/>
      <c r="O1574" s="201"/>
      <c r="P1574" s="202"/>
      <c r="Q1574" s="202"/>
      <c r="R1574" s="207"/>
      <c r="S1574" s="204" t="e">
        <f>_xlfn.LET(
_xlpm.ausLJ,_xlfn.XLOOKUP(MitarbeiterFTE[[#This Row],[Name]]&amp;"|"&amp;MitarbeiterFTE[[#This Row],[Jahr]]&amp;"|"&amp;MitarbeiterFTE[[#This Row],[Monat]],#REF!,#REF!,"not found",0,1),
IF(_xlpm.ausLJ="not found","input missing",_xlpm.ausLJ))</f>
        <v>#REF!</v>
      </c>
      <c r="T1574" s="204" t="e">
        <f>_xlfn.LET(
_xlpm.ausLJ,_xlfn.XLOOKUP(MitarbeiterFTE[[#This Row],[Name]]&amp;"|"&amp;MitarbeiterFTE[[#This Row],[Jahr]]&amp;"|"&amp;MitarbeiterFTE[[#This Row],[Monat]],#REF!,#REF!,"not found",0,1),
IF(_xlpm.ausLJ="not found","input missing",_xlpm.ausLJ))</f>
        <v>#REF!</v>
      </c>
      <c r="U1574" s="205"/>
      <c r="V1574" s="40" t="str" cm="1">
        <f t="array" ref="V15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4" s="15" t="str">
        <f>_xlfn.LET(_xlpm.var,MitarbeiterFTE[[#This Row],[Name]]&amp;"|"&amp;MitarbeiterFTE[[#This Row],[Vorhaben]]&amp;"|"&amp;MitarbeiterFTE[[#This Row],[Monat]]&amp;"|"&amp;MitarbeiterFTE[[#This Row],[Jahr]], IF(_xlpm.var="|||","input missing",_xlpm.var))</f>
        <v>input missing</v>
      </c>
      <c r="AB1574" s="15" t="e">
        <f>_xlfn.LET(
_xlpm.start,DATE(MitarbeiterFTE[[#This Row],[Jahr]],MitarbeiterFTE[[#This Row],[Monat]],1),
_xlpm.end,EOMONTH(_xlpm.start,0),
NETWORKDAYS(_xlpm.start,_xlpm.end))</f>
        <v>#NUM!</v>
      </c>
      <c r="AC1574" s="318" t="e">
        <f>MitarbeiterFTE[[#This Row],[BWD]]-MitarbeiterFTE[[#This Row],[Sum Abwesend]]</f>
        <v>#NUM!</v>
      </c>
      <c r="AD1574" s="318">
        <f>SUMIFS(MitarbeiterFTE[BWD],MitarbeiterFTE[Jahr],MitarbeiterFTE[[#This Row],[Jahr]],MitarbeiterFTE[Name],MitarbeiterFTE[[#This Row],[Name]])</f>
        <v>0</v>
      </c>
      <c r="AE1574" s="318">
        <f>SUMIFS(MitarbeiterFTE[NWD],MitarbeiterFTE[Jahr],MitarbeiterFTE[[#This Row],[Jahr]],MitarbeiterFTE[Name],MitarbeiterFTE[[#This Row],[Name]])</f>
        <v>0</v>
      </c>
      <c r="AF1574" s="15" t="str">
        <f>IF(MitarbeiterFTE[[#This Row],[HS]]="ja",2,IF(MitarbeiterFTE[[#This Row],[Tech]]="ja",1,IF(MitarbeiterFTE[[#This Row],[Sonst]]="ja",0,"input missing")))</f>
        <v>input missing</v>
      </c>
      <c r="AG1574" s="130"/>
      <c r="AH1574" s="117"/>
      <c r="AI1574" s="408"/>
      <c r="AJ1574" s="202"/>
      <c r="AK1574" s="412"/>
      <c r="AL1574" s="15" cm="1">
        <f t="array" ref="AL15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4" s="15" t="str">
        <f>IF(Table6[[#This Row],[FT/WE]]=2,"",Table6[[#This Row],[Name]]&amp;Table6[[#This Row],[Tag]])</f>
        <v/>
      </c>
      <c r="AN1574" s="117"/>
    </row>
    <row r="1575" spans="1:40" ht="14.5">
      <c r="A1575" s="117"/>
      <c r="B1575" s="201"/>
      <c r="C1575" s="209"/>
      <c r="D1575" s="210"/>
      <c r="E1575" s="131"/>
      <c r="F1575" s="132"/>
      <c r="G1575" s="131"/>
      <c r="H1575" s="117"/>
      <c r="I1575" s="201"/>
      <c r="J1575" s="201"/>
      <c r="K1575" s="202"/>
      <c r="L1575" s="202"/>
      <c r="M1575" s="202"/>
      <c r="N1575" s="201"/>
      <c r="O1575" s="201"/>
      <c r="P1575" s="202"/>
      <c r="Q1575" s="202"/>
      <c r="R1575" s="207"/>
      <c r="S1575" s="204" t="e">
        <f>_xlfn.LET(
_xlpm.ausLJ,_xlfn.XLOOKUP(MitarbeiterFTE[[#This Row],[Name]]&amp;"|"&amp;MitarbeiterFTE[[#This Row],[Jahr]]&amp;"|"&amp;MitarbeiterFTE[[#This Row],[Monat]],#REF!,#REF!,"not found",0,1),
IF(_xlpm.ausLJ="not found","input missing",_xlpm.ausLJ))</f>
        <v>#REF!</v>
      </c>
      <c r="T1575" s="204" t="e">
        <f>_xlfn.LET(
_xlpm.ausLJ,_xlfn.XLOOKUP(MitarbeiterFTE[[#This Row],[Name]]&amp;"|"&amp;MitarbeiterFTE[[#This Row],[Jahr]]&amp;"|"&amp;MitarbeiterFTE[[#This Row],[Monat]],#REF!,#REF!,"not found",0,1),
IF(_xlpm.ausLJ="not found","input missing",_xlpm.ausLJ))</f>
        <v>#REF!</v>
      </c>
      <c r="U1575" s="205"/>
      <c r="V1575" s="40" t="str" cm="1">
        <f t="array" ref="V15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5" s="15" t="str">
        <f>_xlfn.LET(_xlpm.var,MitarbeiterFTE[[#This Row],[Name]]&amp;"|"&amp;MitarbeiterFTE[[#This Row],[Vorhaben]]&amp;"|"&amp;MitarbeiterFTE[[#This Row],[Monat]]&amp;"|"&amp;MitarbeiterFTE[[#This Row],[Jahr]], IF(_xlpm.var="|||","input missing",_xlpm.var))</f>
        <v>input missing</v>
      </c>
      <c r="AB1575" s="15" t="e">
        <f>_xlfn.LET(
_xlpm.start,DATE(MitarbeiterFTE[[#This Row],[Jahr]],MitarbeiterFTE[[#This Row],[Monat]],1),
_xlpm.end,EOMONTH(_xlpm.start,0),
NETWORKDAYS(_xlpm.start,_xlpm.end))</f>
        <v>#NUM!</v>
      </c>
      <c r="AC1575" s="318" t="e">
        <f>MitarbeiterFTE[[#This Row],[BWD]]-MitarbeiterFTE[[#This Row],[Sum Abwesend]]</f>
        <v>#NUM!</v>
      </c>
      <c r="AD1575" s="318">
        <f>SUMIFS(MitarbeiterFTE[BWD],MitarbeiterFTE[Jahr],MitarbeiterFTE[[#This Row],[Jahr]],MitarbeiterFTE[Name],MitarbeiterFTE[[#This Row],[Name]])</f>
        <v>0</v>
      </c>
      <c r="AE1575" s="318">
        <f>SUMIFS(MitarbeiterFTE[NWD],MitarbeiterFTE[Jahr],MitarbeiterFTE[[#This Row],[Jahr]],MitarbeiterFTE[Name],MitarbeiterFTE[[#This Row],[Name]])</f>
        <v>0</v>
      </c>
      <c r="AF1575" s="15" t="str">
        <f>IF(MitarbeiterFTE[[#This Row],[HS]]="ja",2,IF(MitarbeiterFTE[[#This Row],[Tech]]="ja",1,IF(MitarbeiterFTE[[#This Row],[Sonst]]="ja",0,"input missing")))</f>
        <v>input missing</v>
      </c>
      <c r="AG1575" s="130"/>
      <c r="AH1575" s="117"/>
      <c r="AI1575" s="408"/>
      <c r="AJ1575" s="202"/>
      <c r="AK1575" s="412"/>
      <c r="AL1575" s="15" cm="1">
        <f t="array" ref="AL15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5" s="15" t="str">
        <f>IF(Table6[[#This Row],[FT/WE]]=2,"",Table6[[#This Row],[Name]]&amp;Table6[[#This Row],[Tag]])</f>
        <v/>
      </c>
      <c r="AN1575" s="117"/>
    </row>
    <row r="1576" spans="1:40" ht="14.5">
      <c r="A1576" s="117"/>
      <c r="B1576" s="201"/>
      <c r="C1576" s="209"/>
      <c r="D1576" s="210"/>
      <c r="E1576" s="131"/>
      <c r="F1576" s="132"/>
      <c r="G1576" s="131"/>
      <c r="H1576" s="117"/>
      <c r="I1576" s="201"/>
      <c r="J1576" s="201"/>
      <c r="K1576" s="202"/>
      <c r="L1576" s="202"/>
      <c r="M1576" s="202"/>
      <c r="N1576" s="201"/>
      <c r="O1576" s="201"/>
      <c r="P1576" s="202"/>
      <c r="Q1576" s="202"/>
      <c r="R1576" s="207"/>
      <c r="S1576" s="204" t="e">
        <f>_xlfn.LET(
_xlpm.ausLJ,_xlfn.XLOOKUP(MitarbeiterFTE[[#This Row],[Name]]&amp;"|"&amp;MitarbeiterFTE[[#This Row],[Jahr]]&amp;"|"&amp;MitarbeiterFTE[[#This Row],[Monat]],#REF!,#REF!,"not found",0,1),
IF(_xlpm.ausLJ="not found","input missing",_xlpm.ausLJ))</f>
        <v>#REF!</v>
      </c>
      <c r="T1576" s="204" t="e">
        <f>_xlfn.LET(
_xlpm.ausLJ,_xlfn.XLOOKUP(MitarbeiterFTE[[#This Row],[Name]]&amp;"|"&amp;MitarbeiterFTE[[#This Row],[Jahr]]&amp;"|"&amp;MitarbeiterFTE[[#This Row],[Monat]],#REF!,#REF!,"not found",0,1),
IF(_xlpm.ausLJ="not found","input missing",_xlpm.ausLJ))</f>
        <v>#REF!</v>
      </c>
      <c r="U1576" s="205"/>
      <c r="V1576" s="40" t="str" cm="1">
        <f t="array" ref="V15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6" s="15" t="str">
        <f>_xlfn.LET(_xlpm.var,MitarbeiterFTE[[#This Row],[Name]]&amp;"|"&amp;MitarbeiterFTE[[#This Row],[Vorhaben]]&amp;"|"&amp;MitarbeiterFTE[[#This Row],[Monat]]&amp;"|"&amp;MitarbeiterFTE[[#This Row],[Jahr]], IF(_xlpm.var="|||","input missing",_xlpm.var))</f>
        <v>input missing</v>
      </c>
      <c r="AB1576" s="15" t="e">
        <f>_xlfn.LET(
_xlpm.start,DATE(MitarbeiterFTE[[#This Row],[Jahr]],MitarbeiterFTE[[#This Row],[Monat]],1),
_xlpm.end,EOMONTH(_xlpm.start,0),
NETWORKDAYS(_xlpm.start,_xlpm.end))</f>
        <v>#NUM!</v>
      </c>
      <c r="AC1576" s="318" t="e">
        <f>MitarbeiterFTE[[#This Row],[BWD]]-MitarbeiterFTE[[#This Row],[Sum Abwesend]]</f>
        <v>#NUM!</v>
      </c>
      <c r="AD1576" s="318">
        <f>SUMIFS(MitarbeiterFTE[BWD],MitarbeiterFTE[Jahr],MitarbeiterFTE[[#This Row],[Jahr]],MitarbeiterFTE[Name],MitarbeiterFTE[[#This Row],[Name]])</f>
        <v>0</v>
      </c>
      <c r="AE1576" s="318">
        <f>SUMIFS(MitarbeiterFTE[NWD],MitarbeiterFTE[Jahr],MitarbeiterFTE[[#This Row],[Jahr]],MitarbeiterFTE[Name],MitarbeiterFTE[[#This Row],[Name]])</f>
        <v>0</v>
      </c>
      <c r="AF1576" s="15" t="str">
        <f>IF(MitarbeiterFTE[[#This Row],[HS]]="ja",2,IF(MitarbeiterFTE[[#This Row],[Tech]]="ja",1,IF(MitarbeiterFTE[[#This Row],[Sonst]]="ja",0,"input missing")))</f>
        <v>input missing</v>
      </c>
      <c r="AG1576" s="130"/>
      <c r="AH1576" s="117"/>
      <c r="AI1576" s="408"/>
      <c r="AJ1576" s="202"/>
      <c r="AK1576" s="412"/>
      <c r="AL1576" s="15" cm="1">
        <f t="array" ref="AL15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6" s="15" t="str">
        <f>IF(Table6[[#This Row],[FT/WE]]=2,"",Table6[[#This Row],[Name]]&amp;Table6[[#This Row],[Tag]])</f>
        <v/>
      </c>
      <c r="AN1576" s="117"/>
    </row>
    <row r="1577" spans="1:40" ht="14.5">
      <c r="A1577" s="117"/>
      <c r="B1577" s="201"/>
      <c r="C1577" s="209"/>
      <c r="D1577" s="210"/>
      <c r="E1577" s="131"/>
      <c r="F1577" s="132"/>
      <c r="G1577" s="131"/>
      <c r="H1577" s="117"/>
      <c r="I1577" s="201"/>
      <c r="J1577" s="201"/>
      <c r="K1577" s="202"/>
      <c r="L1577" s="202"/>
      <c r="M1577" s="202"/>
      <c r="N1577" s="201"/>
      <c r="O1577" s="201"/>
      <c r="P1577" s="202"/>
      <c r="Q1577" s="202"/>
      <c r="R1577" s="207"/>
      <c r="S1577" s="204" t="e">
        <f>_xlfn.LET(
_xlpm.ausLJ,_xlfn.XLOOKUP(MitarbeiterFTE[[#This Row],[Name]]&amp;"|"&amp;MitarbeiterFTE[[#This Row],[Jahr]]&amp;"|"&amp;MitarbeiterFTE[[#This Row],[Monat]],#REF!,#REF!,"not found",0,1),
IF(_xlpm.ausLJ="not found","input missing",_xlpm.ausLJ))</f>
        <v>#REF!</v>
      </c>
      <c r="T1577" s="204" t="e">
        <f>_xlfn.LET(
_xlpm.ausLJ,_xlfn.XLOOKUP(MitarbeiterFTE[[#This Row],[Name]]&amp;"|"&amp;MitarbeiterFTE[[#This Row],[Jahr]]&amp;"|"&amp;MitarbeiterFTE[[#This Row],[Monat]],#REF!,#REF!,"not found",0,1),
IF(_xlpm.ausLJ="not found","input missing",_xlpm.ausLJ))</f>
        <v>#REF!</v>
      </c>
      <c r="U1577" s="205"/>
      <c r="V1577" s="40" t="str" cm="1">
        <f t="array" ref="V15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7" s="15" t="str">
        <f>_xlfn.LET(_xlpm.var,MitarbeiterFTE[[#This Row],[Name]]&amp;"|"&amp;MitarbeiterFTE[[#This Row],[Vorhaben]]&amp;"|"&amp;MitarbeiterFTE[[#This Row],[Monat]]&amp;"|"&amp;MitarbeiterFTE[[#This Row],[Jahr]], IF(_xlpm.var="|||","input missing",_xlpm.var))</f>
        <v>input missing</v>
      </c>
      <c r="AB1577" s="15" t="e">
        <f>_xlfn.LET(
_xlpm.start,DATE(MitarbeiterFTE[[#This Row],[Jahr]],MitarbeiterFTE[[#This Row],[Monat]],1),
_xlpm.end,EOMONTH(_xlpm.start,0),
NETWORKDAYS(_xlpm.start,_xlpm.end))</f>
        <v>#NUM!</v>
      </c>
      <c r="AC1577" s="318" t="e">
        <f>MitarbeiterFTE[[#This Row],[BWD]]-MitarbeiterFTE[[#This Row],[Sum Abwesend]]</f>
        <v>#NUM!</v>
      </c>
      <c r="AD1577" s="318">
        <f>SUMIFS(MitarbeiterFTE[BWD],MitarbeiterFTE[Jahr],MitarbeiterFTE[[#This Row],[Jahr]],MitarbeiterFTE[Name],MitarbeiterFTE[[#This Row],[Name]])</f>
        <v>0</v>
      </c>
      <c r="AE1577" s="318">
        <f>SUMIFS(MitarbeiterFTE[NWD],MitarbeiterFTE[Jahr],MitarbeiterFTE[[#This Row],[Jahr]],MitarbeiterFTE[Name],MitarbeiterFTE[[#This Row],[Name]])</f>
        <v>0</v>
      </c>
      <c r="AF1577" s="15" t="str">
        <f>IF(MitarbeiterFTE[[#This Row],[HS]]="ja",2,IF(MitarbeiterFTE[[#This Row],[Tech]]="ja",1,IF(MitarbeiterFTE[[#This Row],[Sonst]]="ja",0,"input missing")))</f>
        <v>input missing</v>
      </c>
      <c r="AG1577" s="130"/>
      <c r="AH1577" s="117"/>
      <c r="AI1577" s="408"/>
      <c r="AJ1577" s="202"/>
      <c r="AK1577" s="412"/>
      <c r="AL1577" s="15" cm="1">
        <f t="array" ref="AL15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7" s="15" t="str">
        <f>IF(Table6[[#This Row],[FT/WE]]=2,"",Table6[[#This Row],[Name]]&amp;Table6[[#This Row],[Tag]])</f>
        <v/>
      </c>
      <c r="AN1577" s="117"/>
    </row>
    <row r="1578" spans="1:40" ht="14.5">
      <c r="A1578" s="117"/>
      <c r="B1578" s="201"/>
      <c r="C1578" s="209"/>
      <c r="D1578" s="210"/>
      <c r="E1578" s="131"/>
      <c r="F1578" s="132"/>
      <c r="G1578" s="131"/>
      <c r="H1578" s="117"/>
      <c r="I1578" s="201"/>
      <c r="J1578" s="201"/>
      <c r="K1578" s="202"/>
      <c r="L1578" s="202"/>
      <c r="M1578" s="202"/>
      <c r="N1578" s="201"/>
      <c r="O1578" s="201"/>
      <c r="P1578" s="202"/>
      <c r="Q1578" s="202"/>
      <c r="R1578" s="207"/>
      <c r="S1578" s="204" t="e">
        <f>_xlfn.LET(
_xlpm.ausLJ,_xlfn.XLOOKUP(MitarbeiterFTE[[#This Row],[Name]]&amp;"|"&amp;MitarbeiterFTE[[#This Row],[Jahr]]&amp;"|"&amp;MitarbeiterFTE[[#This Row],[Monat]],#REF!,#REF!,"not found",0,1),
IF(_xlpm.ausLJ="not found","input missing",_xlpm.ausLJ))</f>
        <v>#REF!</v>
      </c>
      <c r="T1578" s="204" t="e">
        <f>_xlfn.LET(
_xlpm.ausLJ,_xlfn.XLOOKUP(MitarbeiterFTE[[#This Row],[Name]]&amp;"|"&amp;MitarbeiterFTE[[#This Row],[Jahr]]&amp;"|"&amp;MitarbeiterFTE[[#This Row],[Monat]],#REF!,#REF!,"not found",0,1),
IF(_xlpm.ausLJ="not found","input missing",_xlpm.ausLJ))</f>
        <v>#REF!</v>
      </c>
      <c r="U1578" s="205"/>
      <c r="V1578" s="40" t="str" cm="1">
        <f t="array" ref="V15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8" s="15" t="str">
        <f>_xlfn.LET(_xlpm.var,MitarbeiterFTE[[#This Row],[Name]]&amp;"|"&amp;MitarbeiterFTE[[#This Row],[Vorhaben]]&amp;"|"&amp;MitarbeiterFTE[[#This Row],[Monat]]&amp;"|"&amp;MitarbeiterFTE[[#This Row],[Jahr]], IF(_xlpm.var="|||","input missing",_xlpm.var))</f>
        <v>input missing</v>
      </c>
      <c r="AB1578" s="15" t="e">
        <f>_xlfn.LET(
_xlpm.start,DATE(MitarbeiterFTE[[#This Row],[Jahr]],MitarbeiterFTE[[#This Row],[Monat]],1),
_xlpm.end,EOMONTH(_xlpm.start,0),
NETWORKDAYS(_xlpm.start,_xlpm.end))</f>
        <v>#NUM!</v>
      </c>
      <c r="AC1578" s="318" t="e">
        <f>MitarbeiterFTE[[#This Row],[BWD]]-MitarbeiterFTE[[#This Row],[Sum Abwesend]]</f>
        <v>#NUM!</v>
      </c>
      <c r="AD1578" s="318">
        <f>SUMIFS(MitarbeiterFTE[BWD],MitarbeiterFTE[Jahr],MitarbeiterFTE[[#This Row],[Jahr]],MitarbeiterFTE[Name],MitarbeiterFTE[[#This Row],[Name]])</f>
        <v>0</v>
      </c>
      <c r="AE1578" s="318">
        <f>SUMIFS(MitarbeiterFTE[NWD],MitarbeiterFTE[Jahr],MitarbeiterFTE[[#This Row],[Jahr]],MitarbeiterFTE[Name],MitarbeiterFTE[[#This Row],[Name]])</f>
        <v>0</v>
      </c>
      <c r="AF1578" s="15" t="str">
        <f>IF(MitarbeiterFTE[[#This Row],[HS]]="ja",2,IF(MitarbeiterFTE[[#This Row],[Tech]]="ja",1,IF(MitarbeiterFTE[[#This Row],[Sonst]]="ja",0,"input missing")))</f>
        <v>input missing</v>
      </c>
      <c r="AG1578" s="130"/>
      <c r="AH1578" s="117"/>
      <c r="AI1578" s="408"/>
      <c r="AJ1578" s="202"/>
      <c r="AK1578" s="412"/>
      <c r="AL1578" s="15" cm="1">
        <f t="array" ref="AL15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8" s="15" t="str">
        <f>IF(Table6[[#This Row],[FT/WE]]=2,"",Table6[[#This Row],[Name]]&amp;Table6[[#This Row],[Tag]])</f>
        <v/>
      </c>
      <c r="AN1578" s="117"/>
    </row>
    <row r="1579" spans="1:40" ht="14.5">
      <c r="A1579" s="117"/>
      <c r="B1579" s="201"/>
      <c r="C1579" s="209"/>
      <c r="D1579" s="210"/>
      <c r="E1579" s="131"/>
      <c r="F1579" s="132"/>
      <c r="G1579" s="131"/>
      <c r="H1579" s="117"/>
      <c r="I1579" s="201"/>
      <c r="J1579" s="201"/>
      <c r="K1579" s="202"/>
      <c r="L1579" s="202"/>
      <c r="M1579" s="202"/>
      <c r="N1579" s="201"/>
      <c r="O1579" s="201"/>
      <c r="P1579" s="202"/>
      <c r="Q1579" s="202"/>
      <c r="R1579" s="207"/>
      <c r="S1579" s="204" t="e">
        <f>_xlfn.LET(
_xlpm.ausLJ,_xlfn.XLOOKUP(MitarbeiterFTE[[#This Row],[Name]]&amp;"|"&amp;MitarbeiterFTE[[#This Row],[Jahr]]&amp;"|"&amp;MitarbeiterFTE[[#This Row],[Monat]],#REF!,#REF!,"not found",0,1),
IF(_xlpm.ausLJ="not found","input missing",_xlpm.ausLJ))</f>
        <v>#REF!</v>
      </c>
      <c r="T1579" s="204" t="e">
        <f>_xlfn.LET(
_xlpm.ausLJ,_xlfn.XLOOKUP(MitarbeiterFTE[[#This Row],[Name]]&amp;"|"&amp;MitarbeiterFTE[[#This Row],[Jahr]]&amp;"|"&amp;MitarbeiterFTE[[#This Row],[Monat]],#REF!,#REF!,"not found",0,1),
IF(_xlpm.ausLJ="not found","input missing",_xlpm.ausLJ))</f>
        <v>#REF!</v>
      </c>
      <c r="U1579" s="205"/>
      <c r="V1579" s="40" t="str" cm="1">
        <f t="array" ref="V15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79" s="15" t="str">
        <f>_xlfn.LET(_xlpm.var,MitarbeiterFTE[[#This Row],[Name]]&amp;"|"&amp;MitarbeiterFTE[[#This Row],[Vorhaben]]&amp;"|"&amp;MitarbeiterFTE[[#This Row],[Monat]]&amp;"|"&amp;MitarbeiterFTE[[#This Row],[Jahr]], IF(_xlpm.var="|||","input missing",_xlpm.var))</f>
        <v>input missing</v>
      </c>
      <c r="AB1579" s="15" t="e">
        <f>_xlfn.LET(
_xlpm.start,DATE(MitarbeiterFTE[[#This Row],[Jahr]],MitarbeiterFTE[[#This Row],[Monat]],1),
_xlpm.end,EOMONTH(_xlpm.start,0),
NETWORKDAYS(_xlpm.start,_xlpm.end))</f>
        <v>#NUM!</v>
      </c>
      <c r="AC1579" s="318" t="e">
        <f>MitarbeiterFTE[[#This Row],[BWD]]-MitarbeiterFTE[[#This Row],[Sum Abwesend]]</f>
        <v>#NUM!</v>
      </c>
      <c r="AD1579" s="318">
        <f>SUMIFS(MitarbeiterFTE[BWD],MitarbeiterFTE[Jahr],MitarbeiterFTE[[#This Row],[Jahr]],MitarbeiterFTE[Name],MitarbeiterFTE[[#This Row],[Name]])</f>
        <v>0</v>
      </c>
      <c r="AE1579" s="318">
        <f>SUMIFS(MitarbeiterFTE[NWD],MitarbeiterFTE[Jahr],MitarbeiterFTE[[#This Row],[Jahr]],MitarbeiterFTE[Name],MitarbeiterFTE[[#This Row],[Name]])</f>
        <v>0</v>
      </c>
      <c r="AF1579" s="15" t="str">
        <f>IF(MitarbeiterFTE[[#This Row],[HS]]="ja",2,IF(MitarbeiterFTE[[#This Row],[Tech]]="ja",1,IF(MitarbeiterFTE[[#This Row],[Sonst]]="ja",0,"input missing")))</f>
        <v>input missing</v>
      </c>
      <c r="AG1579" s="130"/>
      <c r="AH1579" s="117"/>
      <c r="AI1579" s="408"/>
      <c r="AJ1579" s="202"/>
      <c r="AK1579" s="412"/>
      <c r="AL1579" s="15" cm="1">
        <f t="array" ref="AL15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79" s="15" t="str">
        <f>IF(Table6[[#This Row],[FT/WE]]=2,"",Table6[[#This Row],[Name]]&amp;Table6[[#This Row],[Tag]])</f>
        <v/>
      </c>
      <c r="AN1579" s="117"/>
    </row>
    <row r="1580" spans="1:40" ht="14.5">
      <c r="A1580" s="117"/>
      <c r="B1580" s="201"/>
      <c r="C1580" s="209"/>
      <c r="D1580" s="210"/>
      <c r="E1580" s="131"/>
      <c r="F1580" s="132"/>
      <c r="G1580" s="131"/>
      <c r="H1580" s="117"/>
      <c r="I1580" s="201"/>
      <c r="J1580" s="201"/>
      <c r="K1580" s="202"/>
      <c r="L1580" s="202"/>
      <c r="M1580" s="202"/>
      <c r="N1580" s="201"/>
      <c r="O1580" s="201"/>
      <c r="P1580" s="202"/>
      <c r="Q1580" s="202"/>
      <c r="R1580" s="207"/>
      <c r="S1580" s="204" t="e">
        <f>_xlfn.LET(
_xlpm.ausLJ,_xlfn.XLOOKUP(MitarbeiterFTE[[#This Row],[Name]]&amp;"|"&amp;MitarbeiterFTE[[#This Row],[Jahr]]&amp;"|"&amp;MitarbeiterFTE[[#This Row],[Monat]],#REF!,#REF!,"not found",0,1),
IF(_xlpm.ausLJ="not found","input missing",_xlpm.ausLJ))</f>
        <v>#REF!</v>
      </c>
      <c r="T1580" s="204" t="e">
        <f>_xlfn.LET(
_xlpm.ausLJ,_xlfn.XLOOKUP(MitarbeiterFTE[[#This Row],[Name]]&amp;"|"&amp;MitarbeiterFTE[[#This Row],[Jahr]]&amp;"|"&amp;MitarbeiterFTE[[#This Row],[Monat]],#REF!,#REF!,"not found",0,1),
IF(_xlpm.ausLJ="not found","input missing",_xlpm.ausLJ))</f>
        <v>#REF!</v>
      </c>
      <c r="U1580" s="205"/>
      <c r="V1580" s="40" t="str" cm="1">
        <f t="array" ref="V15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0" s="15" t="str">
        <f>_xlfn.LET(_xlpm.var,MitarbeiterFTE[[#This Row],[Name]]&amp;"|"&amp;MitarbeiterFTE[[#This Row],[Vorhaben]]&amp;"|"&amp;MitarbeiterFTE[[#This Row],[Monat]]&amp;"|"&amp;MitarbeiterFTE[[#This Row],[Jahr]], IF(_xlpm.var="|||","input missing",_xlpm.var))</f>
        <v>input missing</v>
      </c>
      <c r="AB1580" s="15" t="e">
        <f>_xlfn.LET(
_xlpm.start,DATE(MitarbeiterFTE[[#This Row],[Jahr]],MitarbeiterFTE[[#This Row],[Monat]],1),
_xlpm.end,EOMONTH(_xlpm.start,0),
NETWORKDAYS(_xlpm.start,_xlpm.end))</f>
        <v>#NUM!</v>
      </c>
      <c r="AC1580" s="318" t="e">
        <f>MitarbeiterFTE[[#This Row],[BWD]]-MitarbeiterFTE[[#This Row],[Sum Abwesend]]</f>
        <v>#NUM!</v>
      </c>
      <c r="AD1580" s="318">
        <f>SUMIFS(MitarbeiterFTE[BWD],MitarbeiterFTE[Jahr],MitarbeiterFTE[[#This Row],[Jahr]],MitarbeiterFTE[Name],MitarbeiterFTE[[#This Row],[Name]])</f>
        <v>0</v>
      </c>
      <c r="AE1580" s="318">
        <f>SUMIFS(MitarbeiterFTE[NWD],MitarbeiterFTE[Jahr],MitarbeiterFTE[[#This Row],[Jahr]],MitarbeiterFTE[Name],MitarbeiterFTE[[#This Row],[Name]])</f>
        <v>0</v>
      </c>
      <c r="AF1580" s="15" t="str">
        <f>IF(MitarbeiterFTE[[#This Row],[HS]]="ja",2,IF(MitarbeiterFTE[[#This Row],[Tech]]="ja",1,IF(MitarbeiterFTE[[#This Row],[Sonst]]="ja",0,"input missing")))</f>
        <v>input missing</v>
      </c>
      <c r="AG1580" s="130"/>
      <c r="AH1580" s="117"/>
      <c r="AI1580" s="408"/>
      <c r="AJ1580" s="202"/>
      <c r="AK1580" s="412"/>
      <c r="AL1580" s="15" cm="1">
        <f t="array" ref="AL15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0" s="15" t="str">
        <f>IF(Table6[[#This Row],[FT/WE]]=2,"",Table6[[#This Row],[Name]]&amp;Table6[[#This Row],[Tag]])</f>
        <v/>
      </c>
      <c r="AN1580" s="117"/>
    </row>
    <row r="1581" spans="1:40" ht="14.5">
      <c r="A1581" s="117"/>
      <c r="B1581" s="201"/>
      <c r="C1581" s="209"/>
      <c r="D1581" s="210"/>
      <c r="E1581" s="131"/>
      <c r="F1581" s="132"/>
      <c r="G1581" s="131"/>
      <c r="H1581" s="117"/>
      <c r="I1581" s="201"/>
      <c r="J1581" s="201"/>
      <c r="K1581" s="202"/>
      <c r="L1581" s="202"/>
      <c r="M1581" s="202"/>
      <c r="N1581" s="201"/>
      <c r="O1581" s="201"/>
      <c r="P1581" s="202"/>
      <c r="Q1581" s="202"/>
      <c r="R1581" s="207"/>
      <c r="S1581" s="204" t="e">
        <f>_xlfn.LET(
_xlpm.ausLJ,_xlfn.XLOOKUP(MitarbeiterFTE[[#This Row],[Name]]&amp;"|"&amp;MitarbeiterFTE[[#This Row],[Jahr]]&amp;"|"&amp;MitarbeiterFTE[[#This Row],[Monat]],#REF!,#REF!,"not found",0,1),
IF(_xlpm.ausLJ="not found","input missing",_xlpm.ausLJ))</f>
        <v>#REF!</v>
      </c>
      <c r="T1581" s="204" t="e">
        <f>_xlfn.LET(
_xlpm.ausLJ,_xlfn.XLOOKUP(MitarbeiterFTE[[#This Row],[Name]]&amp;"|"&amp;MitarbeiterFTE[[#This Row],[Jahr]]&amp;"|"&amp;MitarbeiterFTE[[#This Row],[Monat]],#REF!,#REF!,"not found",0,1),
IF(_xlpm.ausLJ="not found","input missing",_xlpm.ausLJ))</f>
        <v>#REF!</v>
      </c>
      <c r="U1581" s="205"/>
      <c r="V1581" s="40" t="str" cm="1">
        <f t="array" ref="V15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1" s="15" t="str">
        <f>_xlfn.LET(_xlpm.var,MitarbeiterFTE[[#This Row],[Name]]&amp;"|"&amp;MitarbeiterFTE[[#This Row],[Vorhaben]]&amp;"|"&amp;MitarbeiterFTE[[#This Row],[Monat]]&amp;"|"&amp;MitarbeiterFTE[[#This Row],[Jahr]], IF(_xlpm.var="|||","input missing",_xlpm.var))</f>
        <v>input missing</v>
      </c>
      <c r="AB1581" s="15" t="e">
        <f>_xlfn.LET(
_xlpm.start,DATE(MitarbeiterFTE[[#This Row],[Jahr]],MitarbeiterFTE[[#This Row],[Monat]],1),
_xlpm.end,EOMONTH(_xlpm.start,0),
NETWORKDAYS(_xlpm.start,_xlpm.end))</f>
        <v>#NUM!</v>
      </c>
      <c r="AC1581" s="318" t="e">
        <f>MitarbeiterFTE[[#This Row],[BWD]]-MitarbeiterFTE[[#This Row],[Sum Abwesend]]</f>
        <v>#NUM!</v>
      </c>
      <c r="AD1581" s="318">
        <f>SUMIFS(MitarbeiterFTE[BWD],MitarbeiterFTE[Jahr],MitarbeiterFTE[[#This Row],[Jahr]],MitarbeiterFTE[Name],MitarbeiterFTE[[#This Row],[Name]])</f>
        <v>0</v>
      </c>
      <c r="AE1581" s="318">
        <f>SUMIFS(MitarbeiterFTE[NWD],MitarbeiterFTE[Jahr],MitarbeiterFTE[[#This Row],[Jahr]],MitarbeiterFTE[Name],MitarbeiterFTE[[#This Row],[Name]])</f>
        <v>0</v>
      </c>
      <c r="AF1581" s="15" t="str">
        <f>IF(MitarbeiterFTE[[#This Row],[HS]]="ja",2,IF(MitarbeiterFTE[[#This Row],[Tech]]="ja",1,IF(MitarbeiterFTE[[#This Row],[Sonst]]="ja",0,"input missing")))</f>
        <v>input missing</v>
      </c>
      <c r="AG1581" s="130"/>
      <c r="AH1581" s="117"/>
      <c r="AI1581" s="408"/>
      <c r="AJ1581" s="202"/>
      <c r="AK1581" s="412"/>
      <c r="AL1581" s="15" cm="1">
        <f t="array" ref="AL15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1" s="15" t="str">
        <f>IF(Table6[[#This Row],[FT/WE]]=2,"",Table6[[#This Row],[Name]]&amp;Table6[[#This Row],[Tag]])</f>
        <v/>
      </c>
      <c r="AN1581" s="117"/>
    </row>
    <row r="1582" spans="1:40" ht="14.5">
      <c r="A1582" s="117"/>
      <c r="B1582" s="201"/>
      <c r="C1582" s="209"/>
      <c r="D1582" s="210"/>
      <c r="E1582" s="131"/>
      <c r="F1582" s="132"/>
      <c r="G1582" s="131"/>
      <c r="H1582" s="117"/>
      <c r="I1582" s="201"/>
      <c r="J1582" s="201"/>
      <c r="K1582" s="202"/>
      <c r="L1582" s="202"/>
      <c r="M1582" s="202"/>
      <c r="N1582" s="201"/>
      <c r="O1582" s="201"/>
      <c r="P1582" s="202"/>
      <c r="Q1582" s="202"/>
      <c r="R1582" s="207"/>
      <c r="S1582" s="204" t="e">
        <f>_xlfn.LET(
_xlpm.ausLJ,_xlfn.XLOOKUP(MitarbeiterFTE[[#This Row],[Name]]&amp;"|"&amp;MitarbeiterFTE[[#This Row],[Jahr]]&amp;"|"&amp;MitarbeiterFTE[[#This Row],[Monat]],#REF!,#REF!,"not found",0,1),
IF(_xlpm.ausLJ="not found","input missing",_xlpm.ausLJ))</f>
        <v>#REF!</v>
      </c>
      <c r="T1582" s="204" t="e">
        <f>_xlfn.LET(
_xlpm.ausLJ,_xlfn.XLOOKUP(MitarbeiterFTE[[#This Row],[Name]]&amp;"|"&amp;MitarbeiterFTE[[#This Row],[Jahr]]&amp;"|"&amp;MitarbeiterFTE[[#This Row],[Monat]],#REF!,#REF!,"not found",0,1),
IF(_xlpm.ausLJ="not found","input missing",_xlpm.ausLJ))</f>
        <v>#REF!</v>
      </c>
      <c r="U1582" s="205"/>
      <c r="V1582" s="40" t="str" cm="1">
        <f t="array" ref="V15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2" s="15" t="str">
        <f>_xlfn.LET(_xlpm.var,MitarbeiterFTE[[#This Row],[Name]]&amp;"|"&amp;MitarbeiterFTE[[#This Row],[Vorhaben]]&amp;"|"&amp;MitarbeiterFTE[[#This Row],[Monat]]&amp;"|"&amp;MitarbeiterFTE[[#This Row],[Jahr]], IF(_xlpm.var="|||","input missing",_xlpm.var))</f>
        <v>input missing</v>
      </c>
      <c r="AB1582" s="15" t="e">
        <f>_xlfn.LET(
_xlpm.start,DATE(MitarbeiterFTE[[#This Row],[Jahr]],MitarbeiterFTE[[#This Row],[Monat]],1),
_xlpm.end,EOMONTH(_xlpm.start,0),
NETWORKDAYS(_xlpm.start,_xlpm.end))</f>
        <v>#NUM!</v>
      </c>
      <c r="AC1582" s="318" t="e">
        <f>MitarbeiterFTE[[#This Row],[BWD]]-MitarbeiterFTE[[#This Row],[Sum Abwesend]]</f>
        <v>#NUM!</v>
      </c>
      <c r="AD1582" s="318">
        <f>SUMIFS(MitarbeiterFTE[BWD],MitarbeiterFTE[Jahr],MitarbeiterFTE[[#This Row],[Jahr]],MitarbeiterFTE[Name],MitarbeiterFTE[[#This Row],[Name]])</f>
        <v>0</v>
      </c>
      <c r="AE1582" s="318">
        <f>SUMIFS(MitarbeiterFTE[NWD],MitarbeiterFTE[Jahr],MitarbeiterFTE[[#This Row],[Jahr]],MitarbeiterFTE[Name],MitarbeiterFTE[[#This Row],[Name]])</f>
        <v>0</v>
      </c>
      <c r="AF1582" s="15" t="str">
        <f>IF(MitarbeiterFTE[[#This Row],[HS]]="ja",2,IF(MitarbeiterFTE[[#This Row],[Tech]]="ja",1,IF(MitarbeiterFTE[[#This Row],[Sonst]]="ja",0,"input missing")))</f>
        <v>input missing</v>
      </c>
      <c r="AG1582" s="130"/>
      <c r="AH1582" s="117"/>
      <c r="AI1582" s="408"/>
      <c r="AJ1582" s="202"/>
      <c r="AK1582" s="412"/>
      <c r="AL1582" s="15" cm="1">
        <f t="array" ref="AL15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2" s="15" t="str">
        <f>IF(Table6[[#This Row],[FT/WE]]=2,"",Table6[[#This Row],[Name]]&amp;Table6[[#This Row],[Tag]])</f>
        <v/>
      </c>
      <c r="AN1582" s="117"/>
    </row>
    <row r="1583" spans="1:40" ht="14.5">
      <c r="A1583" s="117"/>
      <c r="B1583" s="201"/>
      <c r="C1583" s="209"/>
      <c r="D1583" s="210"/>
      <c r="E1583" s="131"/>
      <c r="F1583" s="132"/>
      <c r="G1583" s="131"/>
      <c r="H1583" s="117"/>
      <c r="I1583" s="201"/>
      <c r="J1583" s="201"/>
      <c r="K1583" s="202"/>
      <c r="L1583" s="202"/>
      <c r="M1583" s="202"/>
      <c r="N1583" s="201"/>
      <c r="O1583" s="201"/>
      <c r="P1583" s="202"/>
      <c r="Q1583" s="202"/>
      <c r="R1583" s="207"/>
      <c r="S1583" s="204" t="e">
        <f>_xlfn.LET(
_xlpm.ausLJ,_xlfn.XLOOKUP(MitarbeiterFTE[[#This Row],[Name]]&amp;"|"&amp;MitarbeiterFTE[[#This Row],[Jahr]]&amp;"|"&amp;MitarbeiterFTE[[#This Row],[Monat]],#REF!,#REF!,"not found",0,1),
IF(_xlpm.ausLJ="not found","input missing",_xlpm.ausLJ))</f>
        <v>#REF!</v>
      </c>
      <c r="T1583" s="204" t="e">
        <f>_xlfn.LET(
_xlpm.ausLJ,_xlfn.XLOOKUP(MitarbeiterFTE[[#This Row],[Name]]&amp;"|"&amp;MitarbeiterFTE[[#This Row],[Jahr]]&amp;"|"&amp;MitarbeiterFTE[[#This Row],[Monat]],#REF!,#REF!,"not found",0,1),
IF(_xlpm.ausLJ="not found","input missing",_xlpm.ausLJ))</f>
        <v>#REF!</v>
      </c>
      <c r="U1583" s="205"/>
      <c r="V1583" s="40" t="str" cm="1">
        <f t="array" ref="V15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3" s="15" t="str">
        <f>_xlfn.LET(_xlpm.var,MitarbeiterFTE[[#This Row],[Name]]&amp;"|"&amp;MitarbeiterFTE[[#This Row],[Vorhaben]]&amp;"|"&amp;MitarbeiterFTE[[#This Row],[Monat]]&amp;"|"&amp;MitarbeiterFTE[[#This Row],[Jahr]], IF(_xlpm.var="|||","input missing",_xlpm.var))</f>
        <v>input missing</v>
      </c>
      <c r="AB1583" s="15" t="e">
        <f>_xlfn.LET(
_xlpm.start,DATE(MitarbeiterFTE[[#This Row],[Jahr]],MitarbeiterFTE[[#This Row],[Monat]],1),
_xlpm.end,EOMONTH(_xlpm.start,0),
NETWORKDAYS(_xlpm.start,_xlpm.end))</f>
        <v>#NUM!</v>
      </c>
      <c r="AC1583" s="318" t="e">
        <f>MitarbeiterFTE[[#This Row],[BWD]]-MitarbeiterFTE[[#This Row],[Sum Abwesend]]</f>
        <v>#NUM!</v>
      </c>
      <c r="AD1583" s="318">
        <f>SUMIFS(MitarbeiterFTE[BWD],MitarbeiterFTE[Jahr],MitarbeiterFTE[[#This Row],[Jahr]],MitarbeiterFTE[Name],MitarbeiterFTE[[#This Row],[Name]])</f>
        <v>0</v>
      </c>
      <c r="AE1583" s="318">
        <f>SUMIFS(MitarbeiterFTE[NWD],MitarbeiterFTE[Jahr],MitarbeiterFTE[[#This Row],[Jahr]],MitarbeiterFTE[Name],MitarbeiterFTE[[#This Row],[Name]])</f>
        <v>0</v>
      </c>
      <c r="AF1583" s="15" t="str">
        <f>IF(MitarbeiterFTE[[#This Row],[HS]]="ja",2,IF(MitarbeiterFTE[[#This Row],[Tech]]="ja",1,IF(MitarbeiterFTE[[#This Row],[Sonst]]="ja",0,"input missing")))</f>
        <v>input missing</v>
      </c>
      <c r="AG1583" s="130"/>
      <c r="AH1583" s="117"/>
      <c r="AI1583" s="408"/>
      <c r="AJ1583" s="202"/>
      <c r="AK1583" s="412"/>
      <c r="AL1583" s="15" cm="1">
        <f t="array" ref="AL15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3" s="15" t="str">
        <f>IF(Table6[[#This Row],[FT/WE]]=2,"",Table6[[#This Row],[Name]]&amp;Table6[[#This Row],[Tag]])</f>
        <v/>
      </c>
      <c r="AN1583" s="117"/>
    </row>
    <row r="1584" spans="1:40" ht="14.5">
      <c r="A1584" s="117"/>
      <c r="B1584" s="201"/>
      <c r="C1584" s="209"/>
      <c r="D1584" s="210"/>
      <c r="E1584" s="131"/>
      <c r="F1584" s="132"/>
      <c r="G1584" s="131"/>
      <c r="H1584" s="117"/>
      <c r="I1584" s="201"/>
      <c r="J1584" s="201"/>
      <c r="K1584" s="202"/>
      <c r="L1584" s="202"/>
      <c r="M1584" s="202"/>
      <c r="N1584" s="201"/>
      <c r="O1584" s="201"/>
      <c r="P1584" s="202"/>
      <c r="Q1584" s="202"/>
      <c r="R1584" s="207"/>
      <c r="S1584" s="204" t="e">
        <f>_xlfn.LET(
_xlpm.ausLJ,_xlfn.XLOOKUP(MitarbeiterFTE[[#This Row],[Name]]&amp;"|"&amp;MitarbeiterFTE[[#This Row],[Jahr]]&amp;"|"&amp;MitarbeiterFTE[[#This Row],[Monat]],#REF!,#REF!,"not found",0,1),
IF(_xlpm.ausLJ="not found","input missing",_xlpm.ausLJ))</f>
        <v>#REF!</v>
      </c>
      <c r="T1584" s="204" t="e">
        <f>_xlfn.LET(
_xlpm.ausLJ,_xlfn.XLOOKUP(MitarbeiterFTE[[#This Row],[Name]]&amp;"|"&amp;MitarbeiterFTE[[#This Row],[Jahr]]&amp;"|"&amp;MitarbeiterFTE[[#This Row],[Monat]],#REF!,#REF!,"not found",0,1),
IF(_xlpm.ausLJ="not found","input missing",_xlpm.ausLJ))</f>
        <v>#REF!</v>
      </c>
      <c r="U1584" s="205"/>
      <c r="V1584" s="40" t="str" cm="1">
        <f t="array" ref="V15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4" s="15" t="str">
        <f>_xlfn.LET(_xlpm.var,MitarbeiterFTE[[#This Row],[Name]]&amp;"|"&amp;MitarbeiterFTE[[#This Row],[Vorhaben]]&amp;"|"&amp;MitarbeiterFTE[[#This Row],[Monat]]&amp;"|"&amp;MitarbeiterFTE[[#This Row],[Jahr]], IF(_xlpm.var="|||","input missing",_xlpm.var))</f>
        <v>input missing</v>
      </c>
      <c r="AB1584" s="15" t="e">
        <f>_xlfn.LET(
_xlpm.start,DATE(MitarbeiterFTE[[#This Row],[Jahr]],MitarbeiterFTE[[#This Row],[Monat]],1),
_xlpm.end,EOMONTH(_xlpm.start,0),
NETWORKDAYS(_xlpm.start,_xlpm.end))</f>
        <v>#NUM!</v>
      </c>
      <c r="AC1584" s="318" t="e">
        <f>MitarbeiterFTE[[#This Row],[BWD]]-MitarbeiterFTE[[#This Row],[Sum Abwesend]]</f>
        <v>#NUM!</v>
      </c>
      <c r="AD1584" s="318">
        <f>SUMIFS(MitarbeiterFTE[BWD],MitarbeiterFTE[Jahr],MitarbeiterFTE[[#This Row],[Jahr]],MitarbeiterFTE[Name],MitarbeiterFTE[[#This Row],[Name]])</f>
        <v>0</v>
      </c>
      <c r="AE1584" s="318">
        <f>SUMIFS(MitarbeiterFTE[NWD],MitarbeiterFTE[Jahr],MitarbeiterFTE[[#This Row],[Jahr]],MitarbeiterFTE[Name],MitarbeiterFTE[[#This Row],[Name]])</f>
        <v>0</v>
      </c>
      <c r="AF1584" s="15" t="str">
        <f>IF(MitarbeiterFTE[[#This Row],[HS]]="ja",2,IF(MitarbeiterFTE[[#This Row],[Tech]]="ja",1,IF(MitarbeiterFTE[[#This Row],[Sonst]]="ja",0,"input missing")))</f>
        <v>input missing</v>
      </c>
      <c r="AG1584" s="130"/>
      <c r="AH1584" s="117"/>
      <c r="AI1584" s="408"/>
      <c r="AJ1584" s="202"/>
      <c r="AK1584" s="412"/>
      <c r="AL1584" s="15" cm="1">
        <f t="array" ref="AL15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4" s="15" t="str">
        <f>IF(Table6[[#This Row],[FT/WE]]=2,"",Table6[[#This Row],[Name]]&amp;Table6[[#This Row],[Tag]])</f>
        <v/>
      </c>
      <c r="AN1584" s="117"/>
    </row>
    <row r="1585" spans="1:40" ht="14.5">
      <c r="A1585" s="117"/>
      <c r="B1585" s="201"/>
      <c r="C1585" s="209"/>
      <c r="D1585" s="210"/>
      <c r="E1585" s="131"/>
      <c r="F1585" s="132"/>
      <c r="G1585" s="131"/>
      <c r="H1585" s="117"/>
      <c r="I1585" s="201"/>
      <c r="J1585" s="201"/>
      <c r="K1585" s="202"/>
      <c r="L1585" s="202"/>
      <c r="M1585" s="202"/>
      <c r="N1585" s="201"/>
      <c r="O1585" s="201"/>
      <c r="P1585" s="202"/>
      <c r="Q1585" s="202"/>
      <c r="R1585" s="207"/>
      <c r="S1585" s="204" t="e">
        <f>_xlfn.LET(
_xlpm.ausLJ,_xlfn.XLOOKUP(MitarbeiterFTE[[#This Row],[Name]]&amp;"|"&amp;MitarbeiterFTE[[#This Row],[Jahr]]&amp;"|"&amp;MitarbeiterFTE[[#This Row],[Monat]],#REF!,#REF!,"not found",0,1),
IF(_xlpm.ausLJ="not found","input missing",_xlpm.ausLJ))</f>
        <v>#REF!</v>
      </c>
      <c r="T1585" s="204" t="e">
        <f>_xlfn.LET(
_xlpm.ausLJ,_xlfn.XLOOKUP(MitarbeiterFTE[[#This Row],[Name]]&amp;"|"&amp;MitarbeiterFTE[[#This Row],[Jahr]]&amp;"|"&amp;MitarbeiterFTE[[#This Row],[Monat]],#REF!,#REF!,"not found",0,1),
IF(_xlpm.ausLJ="not found","input missing",_xlpm.ausLJ))</f>
        <v>#REF!</v>
      </c>
      <c r="U1585" s="205"/>
      <c r="V1585" s="40" t="str" cm="1">
        <f t="array" ref="V15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5" s="15" t="str">
        <f>_xlfn.LET(_xlpm.var,MitarbeiterFTE[[#This Row],[Name]]&amp;"|"&amp;MitarbeiterFTE[[#This Row],[Vorhaben]]&amp;"|"&amp;MitarbeiterFTE[[#This Row],[Monat]]&amp;"|"&amp;MitarbeiterFTE[[#This Row],[Jahr]], IF(_xlpm.var="|||","input missing",_xlpm.var))</f>
        <v>input missing</v>
      </c>
      <c r="AB1585" s="15" t="e">
        <f>_xlfn.LET(
_xlpm.start,DATE(MitarbeiterFTE[[#This Row],[Jahr]],MitarbeiterFTE[[#This Row],[Monat]],1),
_xlpm.end,EOMONTH(_xlpm.start,0),
NETWORKDAYS(_xlpm.start,_xlpm.end))</f>
        <v>#NUM!</v>
      </c>
      <c r="AC1585" s="318" t="e">
        <f>MitarbeiterFTE[[#This Row],[BWD]]-MitarbeiterFTE[[#This Row],[Sum Abwesend]]</f>
        <v>#NUM!</v>
      </c>
      <c r="AD1585" s="318">
        <f>SUMIFS(MitarbeiterFTE[BWD],MitarbeiterFTE[Jahr],MitarbeiterFTE[[#This Row],[Jahr]],MitarbeiterFTE[Name],MitarbeiterFTE[[#This Row],[Name]])</f>
        <v>0</v>
      </c>
      <c r="AE1585" s="318">
        <f>SUMIFS(MitarbeiterFTE[NWD],MitarbeiterFTE[Jahr],MitarbeiterFTE[[#This Row],[Jahr]],MitarbeiterFTE[Name],MitarbeiterFTE[[#This Row],[Name]])</f>
        <v>0</v>
      </c>
      <c r="AF1585" s="15" t="str">
        <f>IF(MitarbeiterFTE[[#This Row],[HS]]="ja",2,IF(MitarbeiterFTE[[#This Row],[Tech]]="ja",1,IF(MitarbeiterFTE[[#This Row],[Sonst]]="ja",0,"input missing")))</f>
        <v>input missing</v>
      </c>
      <c r="AG1585" s="130"/>
      <c r="AH1585" s="117"/>
      <c r="AI1585" s="408"/>
      <c r="AJ1585" s="202"/>
      <c r="AK1585" s="412"/>
      <c r="AL1585" s="15" cm="1">
        <f t="array" ref="AL15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5" s="15" t="str">
        <f>IF(Table6[[#This Row],[FT/WE]]=2,"",Table6[[#This Row],[Name]]&amp;Table6[[#This Row],[Tag]])</f>
        <v/>
      </c>
      <c r="AN1585" s="117"/>
    </row>
    <row r="1586" spans="1:40" ht="14.5">
      <c r="A1586" s="117"/>
      <c r="B1586" s="201"/>
      <c r="C1586" s="209"/>
      <c r="D1586" s="210"/>
      <c r="E1586" s="131"/>
      <c r="F1586" s="132"/>
      <c r="G1586" s="131"/>
      <c r="H1586" s="117"/>
      <c r="I1586" s="201"/>
      <c r="J1586" s="201"/>
      <c r="K1586" s="202"/>
      <c r="L1586" s="202"/>
      <c r="M1586" s="202"/>
      <c r="N1586" s="201"/>
      <c r="O1586" s="201"/>
      <c r="P1586" s="202"/>
      <c r="Q1586" s="202"/>
      <c r="R1586" s="207"/>
      <c r="S1586" s="204" t="e">
        <f>_xlfn.LET(
_xlpm.ausLJ,_xlfn.XLOOKUP(MitarbeiterFTE[[#This Row],[Name]]&amp;"|"&amp;MitarbeiterFTE[[#This Row],[Jahr]]&amp;"|"&amp;MitarbeiterFTE[[#This Row],[Monat]],#REF!,#REF!,"not found",0,1),
IF(_xlpm.ausLJ="not found","input missing",_xlpm.ausLJ))</f>
        <v>#REF!</v>
      </c>
      <c r="T1586" s="204" t="e">
        <f>_xlfn.LET(
_xlpm.ausLJ,_xlfn.XLOOKUP(MitarbeiterFTE[[#This Row],[Name]]&amp;"|"&amp;MitarbeiterFTE[[#This Row],[Jahr]]&amp;"|"&amp;MitarbeiterFTE[[#This Row],[Monat]],#REF!,#REF!,"not found",0,1),
IF(_xlpm.ausLJ="not found","input missing",_xlpm.ausLJ))</f>
        <v>#REF!</v>
      </c>
      <c r="U1586" s="205"/>
      <c r="V1586" s="40" t="str" cm="1">
        <f t="array" ref="V15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6" s="15" t="str">
        <f>_xlfn.LET(_xlpm.var,MitarbeiterFTE[[#This Row],[Name]]&amp;"|"&amp;MitarbeiterFTE[[#This Row],[Vorhaben]]&amp;"|"&amp;MitarbeiterFTE[[#This Row],[Monat]]&amp;"|"&amp;MitarbeiterFTE[[#This Row],[Jahr]], IF(_xlpm.var="|||","input missing",_xlpm.var))</f>
        <v>input missing</v>
      </c>
      <c r="AB1586" s="15" t="e">
        <f>_xlfn.LET(
_xlpm.start,DATE(MitarbeiterFTE[[#This Row],[Jahr]],MitarbeiterFTE[[#This Row],[Monat]],1),
_xlpm.end,EOMONTH(_xlpm.start,0),
NETWORKDAYS(_xlpm.start,_xlpm.end))</f>
        <v>#NUM!</v>
      </c>
      <c r="AC1586" s="318" t="e">
        <f>MitarbeiterFTE[[#This Row],[BWD]]-MitarbeiterFTE[[#This Row],[Sum Abwesend]]</f>
        <v>#NUM!</v>
      </c>
      <c r="AD1586" s="318">
        <f>SUMIFS(MitarbeiterFTE[BWD],MitarbeiterFTE[Jahr],MitarbeiterFTE[[#This Row],[Jahr]],MitarbeiterFTE[Name],MitarbeiterFTE[[#This Row],[Name]])</f>
        <v>0</v>
      </c>
      <c r="AE1586" s="318">
        <f>SUMIFS(MitarbeiterFTE[NWD],MitarbeiterFTE[Jahr],MitarbeiterFTE[[#This Row],[Jahr]],MitarbeiterFTE[Name],MitarbeiterFTE[[#This Row],[Name]])</f>
        <v>0</v>
      </c>
      <c r="AF1586" s="15" t="str">
        <f>IF(MitarbeiterFTE[[#This Row],[HS]]="ja",2,IF(MitarbeiterFTE[[#This Row],[Tech]]="ja",1,IF(MitarbeiterFTE[[#This Row],[Sonst]]="ja",0,"input missing")))</f>
        <v>input missing</v>
      </c>
      <c r="AG1586" s="130"/>
      <c r="AH1586" s="117"/>
      <c r="AI1586" s="408"/>
      <c r="AJ1586" s="202"/>
      <c r="AK1586" s="412"/>
      <c r="AL1586" s="15" cm="1">
        <f t="array" ref="AL15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6" s="15" t="str">
        <f>IF(Table6[[#This Row],[FT/WE]]=2,"",Table6[[#This Row],[Name]]&amp;Table6[[#This Row],[Tag]])</f>
        <v/>
      </c>
      <c r="AN1586" s="117"/>
    </row>
    <row r="1587" spans="1:40" ht="14.5">
      <c r="A1587" s="117"/>
      <c r="B1587" s="201"/>
      <c r="C1587" s="209"/>
      <c r="D1587" s="210"/>
      <c r="E1587" s="131"/>
      <c r="F1587" s="132"/>
      <c r="G1587" s="131"/>
      <c r="H1587" s="117"/>
      <c r="I1587" s="201"/>
      <c r="J1587" s="201"/>
      <c r="K1587" s="202"/>
      <c r="L1587" s="202"/>
      <c r="M1587" s="202"/>
      <c r="N1587" s="201"/>
      <c r="O1587" s="201"/>
      <c r="P1587" s="202"/>
      <c r="Q1587" s="202"/>
      <c r="R1587" s="207"/>
      <c r="S1587" s="204" t="e">
        <f>_xlfn.LET(
_xlpm.ausLJ,_xlfn.XLOOKUP(MitarbeiterFTE[[#This Row],[Name]]&amp;"|"&amp;MitarbeiterFTE[[#This Row],[Jahr]]&amp;"|"&amp;MitarbeiterFTE[[#This Row],[Monat]],#REF!,#REF!,"not found",0,1),
IF(_xlpm.ausLJ="not found","input missing",_xlpm.ausLJ))</f>
        <v>#REF!</v>
      </c>
      <c r="T1587" s="204" t="e">
        <f>_xlfn.LET(
_xlpm.ausLJ,_xlfn.XLOOKUP(MitarbeiterFTE[[#This Row],[Name]]&amp;"|"&amp;MitarbeiterFTE[[#This Row],[Jahr]]&amp;"|"&amp;MitarbeiterFTE[[#This Row],[Monat]],#REF!,#REF!,"not found",0,1),
IF(_xlpm.ausLJ="not found","input missing",_xlpm.ausLJ))</f>
        <v>#REF!</v>
      </c>
      <c r="U1587" s="205"/>
      <c r="V1587" s="40" t="str" cm="1">
        <f t="array" ref="V15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7" s="15" t="str">
        <f>_xlfn.LET(_xlpm.var,MitarbeiterFTE[[#This Row],[Name]]&amp;"|"&amp;MitarbeiterFTE[[#This Row],[Vorhaben]]&amp;"|"&amp;MitarbeiterFTE[[#This Row],[Monat]]&amp;"|"&amp;MitarbeiterFTE[[#This Row],[Jahr]], IF(_xlpm.var="|||","input missing",_xlpm.var))</f>
        <v>input missing</v>
      </c>
      <c r="AB1587" s="15" t="e">
        <f>_xlfn.LET(
_xlpm.start,DATE(MitarbeiterFTE[[#This Row],[Jahr]],MitarbeiterFTE[[#This Row],[Monat]],1),
_xlpm.end,EOMONTH(_xlpm.start,0),
NETWORKDAYS(_xlpm.start,_xlpm.end))</f>
        <v>#NUM!</v>
      </c>
      <c r="AC1587" s="318" t="e">
        <f>MitarbeiterFTE[[#This Row],[BWD]]-MitarbeiterFTE[[#This Row],[Sum Abwesend]]</f>
        <v>#NUM!</v>
      </c>
      <c r="AD1587" s="318">
        <f>SUMIFS(MitarbeiterFTE[BWD],MitarbeiterFTE[Jahr],MitarbeiterFTE[[#This Row],[Jahr]],MitarbeiterFTE[Name],MitarbeiterFTE[[#This Row],[Name]])</f>
        <v>0</v>
      </c>
      <c r="AE1587" s="318">
        <f>SUMIFS(MitarbeiterFTE[NWD],MitarbeiterFTE[Jahr],MitarbeiterFTE[[#This Row],[Jahr]],MitarbeiterFTE[Name],MitarbeiterFTE[[#This Row],[Name]])</f>
        <v>0</v>
      </c>
      <c r="AF1587" s="15" t="str">
        <f>IF(MitarbeiterFTE[[#This Row],[HS]]="ja",2,IF(MitarbeiterFTE[[#This Row],[Tech]]="ja",1,IF(MitarbeiterFTE[[#This Row],[Sonst]]="ja",0,"input missing")))</f>
        <v>input missing</v>
      </c>
      <c r="AG1587" s="130"/>
      <c r="AH1587" s="117"/>
      <c r="AI1587" s="408"/>
      <c r="AJ1587" s="202"/>
      <c r="AK1587" s="412"/>
      <c r="AL1587" s="15" cm="1">
        <f t="array" ref="AL15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7" s="15" t="str">
        <f>IF(Table6[[#This Row],[FT/WE]]=2,"",Table6[[#This Row],[Name]]&amp;Table6[[#This Row],[Tag]])</f>
        <v/>
      </c>
      <c r="AN1587" s="117"/>
    </row>
    <row r="1588" spans="1:40" ht="14.5">
      <c r="A1588" s="117"/>
      <c r="B1588" s="201"/>
      <c r="C1588" s="209"/>
      <c r="D1588" s="210"/>
      <c r="E1588" s="131"/>
      <c r="F1588" s="132"/>
      <c r="G1588" s="131"/>
      <c r="H1588" s="117"/>
      <c r="I1588" s="201"/>
      <c r="J1588" s="201"/>
      <c r="K1588" s="202"/>
      <c r="L1588" s="202"/>
      <c r="M1588" s="202"/>
      <c r="N1588" s="201"/>
      <c r="O1588" s="201"/>
      <c r="P1588" s="202"/>
      <c r="Q1588" s="202"/>
      <c r="R1588" s="207"/>
      <c r="S1588" s="204" t="e">
        <f>_xlfn.LET(
_xlpm.ausLJ,_xlfn.XLOOKUP(MitarbeiterFTE[[#This Row],[Name]]&amp;"|"&amp;MitarbeiterFTE[[#This Row],[Jahr]]&amp;"|"&amp;MitarbeiterFTE[[#This Row],[Monat]],#REF!,#REF!,"not found",0,1),
IF(_xlpm.ausLJ="not found","input missing",_xlpm.ausLJ))</f>
        <v>#REF!</v>
      </c>
      <c r="T1588" s="204" t="e">
        <f>_xlfn.LET(
_xlpm.ausLJ,_xlfn.XLOOKUP(MitarbeiterFTE[[#This Row],[Name]]&amp;"|"&amp;MitarbeiterFTE[[#This Row],[Jahr]]&amp;"|"&amp;MitarbeiterFTE[[#This Row],[Monat]],#REF!,#REF!,"not found",0,1),
IF(_xlpm.ausLJ="not found","input missing",_xlpm.ausLJ))</f>
        <v>#REF!</v>
      </c>
      <c r="U1588" s="205"/>
      <c r="V1588" s="40" t="str" cm="1">
        <f t="array" ref="V15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8" s="15" t="str">
        <f>_xlfn.LET(_xlpm.var,MitarbeiterFTE[[#This Row],[Name]]&amp;"|"&amp;MitarbeiterFTE[[#This Row],[Vorhaben]]&amp;"|"&amp;MitarbeiterFTE[[#This Row],[Monat]]&amp;"|"&amp;MitarbeiterFTE[[#This Row],[Jahr]], IF(_xlpm.var="|||","input missing",_xlpm.var))</f>
        <v>input missing</v>
      </c>
      <c r="AB1588" s="15" t="e">
        <f>_xlfn.LET(
_xlpm.start,DATE(MitarbeiterFTE[[#This Row],[Jahr]],MitarbeiterFTE[[#This Row],[Monat]],1),
_xlpm.end,EOMONTH(_xlpm.start,0),
NETWORKDAYS(_xlpm.start,_xlpm.end))</f>
        <v>#NUM!</v>
      </c>
      <c r="AC1588" s="318" t="e">
        <f>MitarbeiterFTE[[#This Row],[BWD]]-MitarbeiterFTE[[#This Row],[Sum Abwesend]]</f>
        <v>#NUM!</v>
      </c>
      <c r="AD1588" s="318">
        <f>SUMIFS(MitarbeiterFTE[BWD],MitarbeiterFTE[Jahr],MitarbeiterFTE[[#This Row],[Jahr]],MitarbeiterFTE[Name],MitarbeiterFTE[[#This Row],[Name]])</f>
        <v>0</v>
      </c>
      <c r="AE1588" s="318">
        <f>SUMIFS(MitarbeiterFTE[NWD],MitarbeiterFTE[Jahr],MitarbeiterFTE[[#This Row],[Jahr]],MitarbeiterFTE[Name],MitarbeiterFTE[[#This Row],[Name]])</f>
        <v>0</v>
      </c>
      <c r="AF1588" s="15" t="str">
        <f>IF(MitarbeiterFTE[[#This Row],[HS]]="ja",2,IF(MitarbeiterFTE[[#This Row],[Tech]]="ja",1,IF(MitarbeiterFTE[[#This Row],[Sonst]]="ja",0,"input missing")))</f>
        <v>input missing</v>
      </c>
      <c r="AG1588" s="130"/>
      <c r="AH1588" s="117"/>
      <c r="AI1588" s="408"/>
      <c r="AJ1588" s="202"/>
      <c r="AK1588" s="412"/>
      <c r="AL1588" s="15" cm="1">
        <f t="array" ref="AL15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8" s="15" t="str">
        <f>IF(Table6[[#This Row],[FT/WE]]=2,"",Table6[[#This Row],[Name]]&amp;Table6[[#This Row],[Tag]])</f>
        <v/>
      </c>
      <c r="AN1588" s="117"/>
    </row>
    <row r="1589" spans="1:40" ht="14.5">
      <c r="A1589" s="117"/>
      <c r="B1589" s="201"/>
      <c r="C1589" s="209"/>
      <c r="D1589" s="210"/>
      <c r="E1589" s="131"/>
      <c r="F1589" s="132"/>
      <c r="G1589" s="131"/>
      <c r="H1589" s="117"/>
      <c r="I1589" s="201"/>
      <c r="J1589" s="201"/>
      <c r="K1589" s="202"/>
      <c r="L1589" s="202"/>
      <c r="M1589" s="202"/>
      <c r="N1589" s="201"/>
      <c r="O1589" s="201"/>
      <c r="P1589" s="202"/>
      <c r="Q1589" s="202"/>
      <c r="R1589" s="207"/>
      <c r="S1589" s="204" t="e">
        <f>_xlfn.LET(
_xlpm.ausLJ,_xlfn.XLOOKUP(MitarbeiterFTE[[#This Row],[Name]]&amp;"|"&amp;MitarbeiterFTE[[#This Row],[Jahr]]&amp;"|"&amp;MitarbeiterFTE[[#This Row],[Monat]],#REF!,#REF!,"not found",0,1),
IF(_xlpm.ausLJ="not found","input missing",_xlpm.ausLJ))</f>
        <v>#REF!</v>
      </c>
      <c r="T1589" s="204" t="e">
        <f>_xlfn.LET(
_xlpm.ausLJ,_xlfn.XLOOKUP(MitarbeiterFTE[[#This Row],[Name]]&amp;"|"&amp;MitarbeiterFTE[[#This Row],[Jahr]]&amp;"|"&amp;MitarbeiterFTE[[#This Row],[Monat]],#REF!,#REF!,"not found",0,1),
IF(_xlpm.ausLJ="not found","input missing",_xlpm.ausLJ))</f>
        <v>#REF!</v>
      </c>
      <c r="U1589" s="205"/>
      <c r="V1589" s="40" t="str" cm="1">
        <f t="array" ref="V15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89" s="15" t="str">
        <f>_xlfn.LET(_xlpm.var,MitarbeiterFTE[[#This Row],[Name]]&amp;"|"&amp;MitarbeiterFTE[[#This Row],[Vorhaben]]&amp;"|"&amp;MitarbeiterFTE[[#This Row],[Monat]]&amp;"|"&amp;MitarbeiterFTE[[#This Row],[Jahr]], IF(_xlpm.var="|||","input missing",_xlpm.var))</f>
        <v>input missing</v>
      </c>
      <c r="AB1589" s="15" t="e">
        <f>_xlfn.LET(
_xlpm.start,DATE(MitarbeiterFTE[[#This Row],[Jahr]],MitarbeiterFTE[[#This Row],[Monat]],1),
_xlpm.end,EOMONTH(_xlpm.start,0),
NETWORKDAYS(_xlpm.start,_xlpm.end))</f>
        <v>#NUM!</v>
      </c>
      <c r="AC1589" s="318" t="e">
        <f>MitarbeiterFTE[[#This Row],[BWD]]-MitarbeiterFTE[[#This Row],[Sum Abwesend]]</f>
        <v>#NUM!</v>
      </c>
      <c r="AD1589" s="318">
        <f>SUMIFS(MitarbeiterFTE[BWD],MitarbeiterFTE[Jahr],MitarbeiterFTE[[#This Row],[Jahr]],MitarbeiterFTE[Name],MitarbeiterFTE[[#This Row],[Name]])</f>
        <v>0</v>
      </c>
      <c r="AE1589" s="318">
        <f>SUMIFS(MitarbeiterFTE[NWD],MitarbeiterFTE[Jahr],MitarbeiterFTE[[#This Row],[Jahr]],MitarbeiterFTE[Name],MitarbeiterFTE[[#This Row],[Name]])</f>
        <v>0</v>
      </c>
      <c r="AF1589" s="15" t="str">
        <f>IF(MitarbeiterFTE[[#This Row],[HS]]="ja",2,IF(MitarbeiterFTE[[#This Row],[Tech]]="ja",1,IF(MitarbeiterFTE[[#This Row],[Sonst]]="ja",0,"input missing")))</f>
        <v>input missing</v>
      </c>
      <c r="AG1589" s="130"/>
      <c r="AH1589" s="117"/>
      <c r="AI1589" s="408"/>
      <c r="AJ1589" s="202"/>
      <c r="AK1589" s="412"/>
      <c r="AL1589" s="15" cm="1">
        <f t="array" ref="AL15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89" s="15" t="str">
        <f>IF(Table6[[#This Row],[FT/WE]]=2,"",Table6[[#This Row],[Name]]&amp;Table6[[#This Row],[Tag]])</f>
        <v/>
      </c>
      <c r="AN1589" s="117"/>
    </row>
    <row r="1590" spans="1:40" ht="14.5">
      <c r="A1590" s="117"/>
      <c r="B1590" s="201"/>
      <c r="C1590" s="209"/>
      <c r="D1590" s="210"/>
      <c r="E1590" s="131"/>
      <c r="F1590" s="132"/>
      <c r="G1590" s="131"/>
      <c r="H1590" s="117"/>
      <c r="I1590" s="201"/>
      <c r="J1590" s="201"/>
      <c r="K1590" s="202"/>
      <c r="L1590" s="202"/>
      <c r="M1590" s="202"/>
      <c r="N1590" s="201"/>
      <c r="O1590" s="201"/>
      <c r="P1590" s="202"/>
      <c r="Q1590" s="202"/>
      <c r="R1590" s="207"/>
      <c r="S1590" s="204" t="e">
        <f>_xlfn.LET(
_xlpm.ausLJ,_xlfn.XLOOKUP(MitarbeiterFTE[[#This Row],[Name]]&amp;"|"&amp;MitarbeiterFTE[[#This Row],[Jahr]]&amp;"|"&amp;MitarbeiterFTE[[#This Row],[Monat]],#REF!,#REF!,"not found",0,1),
IF(_xlpm.ausLJ="not found","input missing",_xlpm.ausLJ))</f>
        <v>#REF!</v>
      </c>
      <c r="T1590" s="204" t="e">
        <f>_xlfn.LET(
_xlpm.ausLJ,_xlfn.XLOOKUP(MitarbeiterFTE[[#This Row],[Name]]&amp;"|"&amp;MitarbeiterFTE[[#This Row],[Jahr]]&amp;"|"&amp;MitarbeiterFTE[[#This Row],[Monat]],#REF!,#REF!,"not found",0,1),
IF(_xlpm.ausLJ="not found","input missing",_xlpm.ausLJ))</f>
        <v>#REF!</v>
      </c>
      <c r="U1590" s="205"/>
      <c r="V1590" s="40" t="str" cm="1">
        <f t="array" ref="V15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0" s="15" t="str">
        <f>_xlfn.LET(_xlpm.var,MitarbeiterFTE[[#This Row],[Name]]&amp;"|"&amp;MitarbeiterFTE[[#This Row],[Vorhaben]]&amp;"|"&amp;MitarbeiterFTE[[#This Row],[Monat]]&amp;"|"&amp;MitarbeiterFTE[[#This Row],[Jahr]], IF(_xlpm.var="|||","input missing",_xlpm.var))</f>
        <v>input missing</v>
      </c>
      <c r="AB1590" s="15" t="e">
        <f>_xlfn.LET(
_xlpm.start,DATE(MitarbeiterFTE[[#This Row],[Jahr]],MitarbeiterFTE[[#This Row],[Monat]],1),
_xlpm.end,EOMONTH(_xlpm.start,0),
NETWORKDAYS(_xlpm.start,_xlpm.end))</f>
        <v>#NUM!</v>
      </c>
      <c r="AC1590" s="318" t="e">
        <f>MitarbeiterFTE[[#This Row],[BWD]]-MitarbeiterFTE[[#This Row],[Sum Abwesend]]</f>
        <v>#NUM!</v>
      </c>
      <c r="AD1590" s="318">
        <f>SUMIFS(MitarbeiterFTE[BWD],MitarbeiterFTE[Jahr],MitarbeiterFTE[[#This Row],[Jahr]],MitarbeiterFTE[Name],MitarbeiterFTE[[#This Row],[Name]])</f>
        <v>0</v>
      </c>
      <c r="AE1590" s="318">
        <f>SUMIFS(MitarbeiterFTE[NWD],MitarbeiterFTE[Jahr],MitarbeiterFTE[[#This Row],[Jahr]],MitarbeiterFTE[Name],MitarbeiterFTE[[#This Row],[Name]])</f>
        <v>0</v>
      </c>
      <c r="AF1590" s="15" t="str">
        <f>IF(MitarbeiterFTE[[#This Row],[HS]]="ja",2,IF(MitarbeiterFTE[[#This Row],[Tech]]="ja",1,IF(MitarbeiterFTE[[#This Row],[Sonst]]="ja",0,"input missing")))</f>
        <v>input missing</v>
      </c>
      <c r="AG1590" s="130"/>
      <c r="AH1590" s="117"/>
      <c r="AI1590" s="408"/>
      <c r="AJ1590" s="202"/>
      <c r="AK1590" s="412"/>
      <c r="AL1590" s="15" cm="1">
        <f t="array" ref="AL15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0" s="15" t="str">
        <f>IF(Table6[[#This Row],[FT/WE]]=2,"",Table6[[#This Row],[Name]]&amp;Table6[[#This Row],[Tag]])</f>
        <v/>
      </c>
      <c r="AN1590" s="117"/>
    </row>
    <row r="1591" spans="1:40" ht="14.5">
      <c r="A1591" s="117"/>
      <c r="B1591" s="201"/>
      <c r="C1591" s="209"/>
      <c r="D1591" s="210"/>
      <c r="E1591" s="131"/>
      <c r="F1591" s="132"/>
      <c r="G1591" s="131"/>
      <c r="H1591" s="117"/>
      <c r="I1591" s="201"/>
      <c r="J1591" s="201"/>
      <c r="K1591" s="202"/>
      <c r="L1591" s="202"/>
      <c r="M1591" s="202"/>
      <c r="N1591" s="201"/>
      <c r="O1591" s="201"/>
      <c r="P1591" s="202"/>
      <c r="Q1591" s="202"/>
      <c r="R1591" s="207"/>
      <c r="S1591" s="204" t="e">
        <f>_xlfn.LET(
_xlpm.ausLJ,_xlfn.XLOOKUP(MitarbeiterFTE[[#This Row],[Name]]&amp;"|"&amp;MitarbeiterFTE[[#This Row],[Jahr]]&amp;"|"&amp;MitarbeiterFTE[[#This Row],[Monat]],#REF!,#REF!,"not found",0,1),
IF(_xlpm.ausLJ="not found","input missing",_xlpm.ausLJ))</f>
        <v>#REF!</v>
      </c>
      <c r="T1591" s="204" t="e">
        <f>_xlfn.LET(
_xlpm.ausLJ,_xlfn.XLOOKUP(MitarbeiterFTE[[#This Row],[Name]]&amp;"|"&amp;MitarbeiterFTE[[#This Row],[Jahr]]&amp;"|"&amp;MitarbeiterFTE[[#This Row],[Monat]],#REF!,#REF!,"not found",0,1),
IF(_xlpm.ausLJ="not found","input missing",_xlpm.ausLJ))</f>
        <v>#REF!</v>
      </c>
      <c r="U1591" s="205"/>
      <c r="V1591" s="40" t="str" cm="1">
        <f t="array" ref="V15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1" s="15" t="str">
        <f>_xlfn.LET(_xlpm.var,MitarbeiterFTE[[#This Row],[Name]]&amp;"|"&amp;MitarbeiterFTE[[#This Row],[Vorhaben]]&amp;"|"&amp;MitarbeiterFTE[[#This Row],[Monat]]&amp;"|"&amp;MitarbeiterFTE[[#This Row],[Jahr]], IF(_xlpm.var="|||","input missing",_xlpm.var))</f>
        <v>input missing</v>
      </c>
      <c r="AB1591" s="15" t="e">
        <f>_xlfn.LET(
_xlpm.start,DATE(MitarbeiterFTE[[#This Row],[Jahr]],MitarbeiterFTE[[#This Row],[Monat]],1),
_xlpm.end,EOMONTH(_xlpm.start,0),
NETWORKDAYS(_xlpm.start,_xlpm.end))</f>
        <v>#NUM!</v>
      </c>
      <c r="AC1591" s="318" t="e">
        <f>MitarbeiterFTE[[#This Row],[BWD]]-MitarbeiterFTE[[#This Row],[Sum Abwesend]]</f>
        <v>#NUM!</v>
      </c>
      <c r="AD1591" s="318">
        <f>SUMIFS(MitarbeiterFTE[BWD],MitarbeiterFTE[Jahr],MitarbeiterFTE[[#This Row],[Jahr]],MitarbeiterFTE[Name],MitarbeiterFTE[[#This Row],[Name]])</f>
        <v>0</v>
      </c>
      <c r="AE1591" s="318">
        <f>SUMIFS(MitarbeiterFTE[NWD],MitarbeiterFTE[Jahr],MitarbeiterFTE[[#This Row],[Jahr]],MitarbeiterFTE[Name],MitarbeiterFTE[[#This Row],[Name]])</f>
        <v>0</v>
      </c>
      <c r="AF1591" s="15" t="str">
        <f>IF(MitarbeiterFTE[[#This Row],[HS]]="ja",2,IF(MitarbeiterFTE[[#This Row],[Tech]]="ja",1,IF(MitarbeiterFTE[[#This Row],[Sonst]]="ja",0,"input missing")))</f>
        <v>input missing</v>
      </c>
      <c r="AG1591" s="130"/>
      <c r="AH1591" s="117"/>
      <c r="AI1591" s="408"/>
      <c r="AJ1591" s="202"/>
      <c r="AK1591" s="412"/>
      <c r="AL1591" s="15" cm="1">
        <f t="array" ref="AL15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1" s="15" t="str">
        <f>IF(Table6[[#This Row],[FT/WE]]=2,"",Table6[[#This Row],[Name]]&amp;Table6[[#This Row],[Tag]])</f>
        <v/>
      </c>
      <c r="AN1591" s="117"/>
    </row>
    <row r="1592" spans="1:40" ht="14.5">
      <c r="A1592" s="117"/>
      <c r="B1592" s="201"/>
      <c r="C1592" s="209"/>
      <c r="D1592" s="210"/>
      <c r="E1592" s="131"/>
      <c r="F1592" s="132"/>
      <c r="G1592" s="131"/>
      <c r="H1592" s="117"/>
      <c r="I1592" s="201"/>
      <c r="J1592" s="201"/>
      <c r="K1592" s="202"/>
      <c r="L1592" s="202"/>
      <c r="M1592" s="202"/>
      <c r="N1592" s="201"/>
      <c r="O1592" s="201"/>
      <c r="P1592" s="202"/>
      <c r="Q1592" s="202"/>
      <c r="R1592" s="207"/>
      <c r="S1592" s="204" t="e">
        <f>_xlfn.LET(
_xlpm.ausLJ,_xlfn.XLOOKUP(MitarbeiterFTE[[#This Row],[Name]]&amp;"|"&amp;MitarbeiterFTE[[#This Row],[Jahr]]&amp;"|"&amp;MitarbeiterFTE[[#This Row],[Monat]],#REF!,#REF!,"not found",0,1),
IF(_xlpm.ausLJ="not found","input missing",_xlpm.ausLJ))</f>
        <v>#REF!</v>
      </c>
      <c r="T1592" s="204" t="e">
        <f>_xlfn.LET(
_xlpm.ausLJ,_xlfn.XLOOKUP(MitarbeiterFTE[[#This Row],[Name]]&amp;"|"&amp;MitarbeiterFTE[[#This Row],[Jahr]]&amp;"|"&amp;MitarbeiterFTE[[#This Row],[Monat]],#REF!,#REF!,"not found",0,1),
IF(_xlpm.ausLJ="not found","input missing",_xlpm.ausLJ))</f>
        <v>#REF!</v>
      </c>
      <c r="U1592" s="205"/>
      <c r="V1592" s="40" t="str" cm="1">
        <f t="array" ref="V15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2" s="15" t="str">
        <f>_xlfn.LET(_xlpm.var,MitarbeiterFTE[[#This Row],[Name]]&amp;"|"&amp;MitarbeiterFTE[[#This Row],[Vorhaben]]&amp;"|"&amp;MitarbeiterFTE[[#This Row],[Monat]]&amp;"|"&amp;MitarbeiterFTE[[#This Row],[Jahr]], IF(_xlpm.var="|||","input missing",_xlpm.var))</f>
        <v>input missing</v>
      </c>
      <c r="AB1592" s="15" t="e">
        <f>_xlfn.LET(
_xlpm.start,DATE(MitarbeiterFTE[[#This Row],[Jahr]],MitarbeiterFTE[[#This Row],[Monat]],1),
_xlpm.end,EOMONTH(_xlpm.start,0),
NETWORKDAYS(_xlpm.start,_xlpm.end))</f>
        <v>#NUM!</v>
      </c>
      <c r="AC1592" s="318" t="e">
        <f>MitarbeiterFTE[[#This Row],[BWD]]-MitarbeiterFTE[[#This Row],[Sum Abwesend]]</f>
        <v>#NUM!</v>
      </c>
      <c r="AD1592" s="318">
        <f>SUMIFS(MitarbeiterFTE[BWD],MitarbeiterFTE[Jahr],MitarbeiterFTE[[#This Row],[Jahr]],MitarbeiterFTE[Name],MitarbeiterFTE[[#This Row],[Name]])</f>
        <v>0</v>
      </c>
      <c r="AE1592" s="318">
        <f>SUMIFS(MitarbeiterFTE[NWD],MitarbeiterFTE[Jahr],MitarbeiterFTE[[#This Row],[Jahr]],MitarbeiterFTE[Name],MitarbeiterFTE[[#This Row],[Name]])</f>
        <v>0</v>
      </c>
      <c r="AF1592" s="15" t="str">
        <f>IF(MitarbeiterFTE[[#This Row],[HS]]="ja",2,IF(MitarbeiterFTE[[#This Row],[Tech]]="ja",1,IF(MitarbeiterFTE[[#This Row],[Sonst]]="ja",0,"input missing")))</f>
        <v>input missing</v>
      </c>
      <c r="AG1592" s="130"/>
      <c r="AH1592" s="117"/>
      <c r="AI1592" s="408"/>
      <c r="AJ1592" s="202"/>
      <c r="AK1592" s="412"/>
      <c r="AL1592" s="15" cm="1">
        <f t="array" ref="AL15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2" s="15" t="str">
        <f>IF(Table6[[#This Row],[FT/WE]]=2,"",Table6[[#This Row],[Name]]&amp;Table6[[#This Row],[Tag]])</f>
        <v/>
      </c>
      <c r="AN1592" s="117"/>
    </row>
    <row r="1593" spans="1:40" ht="14.5">
      <c r="A1593" s="117"/>
      <c r="B1593" s="201"/>
      <c r="C1593" s="209"/>
      <c r="D1593" s="210"/>
      <c r="E1593" s="131"/>
      <c r="F1593" s="132"/>
      <c r="G1593" s="131"/>
      <c r="H1593" s="117"/>
      <c r="I1593" s="201"/>
      <c r="J1593" s="201"/>
      <c r="K1593" s="202"/>
      <c r="L1593" s="202"/>
      <c r="M1593" s="202"/>
      <c r="N1593" s="201"/>
      <c r="O1593" s="201"/>
      <c r="P1593" s="202"/>
      <c r="Q1593" s="202"/>
      <c r="R1593" s="207"/>
      <c r="S1593" s="204" t="e">
        <f>_xlfn.LET(
_xlpm.ausLJ,_xlfn.XLOOKUP(MitarbeiterFTE[[#This Row],[Name]]&amp;"|"&amp;MitarbeiterFTE[[#This Row],[Jahr]]&amp;"|"&amp;MitarbeiterFTE[[#This Row],[Monat]],#REF!,#REF!,"not found",0,1),
IF(_xlpm.ausLJ="not found","input missing",_xlpm.ausLJ))</f>
        <v>#REF!</v>
      </c>
      <c r="T1593" s="204" t="e">
        <f>_xlfn.LET(
_xlpm.ausLJ,_xlfn.XLOOKUP(MitarbeiterFTE[[#This Row],[Name]]&amp;"|"&amp;MitarbeiterFTE[[#This Row],[Jahr]]&amp;"|"&amp;MitarbeiterFTE[[#This Row],[Monat]],#REF!,#REF!,"not found",0,1),
IF(_xlpm.ausLJ="not found","input missing",_xlpm.ausLJ))</f>
        <v>#REF!</v>
      </c>
      <c r="U1593" s="205"/>
      <c r="V1593" s="40" t="str" cm="1">
        <f t="array" ref="V15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3" s="15" t="str">
        <f>_xlfn.LET(_xlpm.var,MitarbeiterFTE[[#This Row],[Name]]&amp;"|"&amp;MitarbeiterFTE[[#This Row],[Vorhaben]]&amp;"|"&amp;MitarbeiterFTE[[#This Row],[Monat]]&amp;"|"&amp;MitarbeiterFTE[[#This Row],[Jahr]], IF(_xlpm.var="|||","input missing",_xlpm.var))</f>
        <v>input missing</v>
      </c>
      <c r="AB1593" s="15" t="e">
        <f>_xlfn.LET(
_xlpm.start,DATE(MitarbeiterFTE[[#This Row],[Jahr]],MitarbeiterFTE[[#This Row],[Monat]],1),
_xlpm.end,EOMONTH(_xlpm.start,0),
NETWORKDAYS(_xlpm.start,_xlpm.end))</f>
        <v>#NUM!</v>
      </c>
      <c r="AC1593" s="318" t="e">
        <f>MitarbeiterFTE[[#This Row],[BWD]]-MitarbeiterFTE[[#This Row],[Sum Abwesend]]</f>
        <v>#NUM!</v>
      </c>
      <c r="AD1593" s="318">
        <f>SUMIFS(MitarbeiterFTE[BWD],MitarbeiterFTE[Jahr],MitarbeiterFTE[[#This Row],[Jahr]],MitarbeiterFTE[Name],MitarbeiterFTE[[#This Row],[Name]])</f>
        <v>0</v>
      </c>
      <c r="AE1593" s="318">
        <f>SUMIFS(MitarbeiterFTE[NWD],MitarbeiterFTE[Jahr],MitarbeiterFTE[[#This Row],[Jahr]],MitarbeiterFTE[Name],MitarbeiterFTE[[#This Row],[Name]])</f>
        <v>0</v>
      </c>
      <c r="AF1593" s="15" t="str">
        <f>IF(MitarbeiterFTE[[#This Row],[HS]]="ja",2,IF(MitarbeiterFTE[[#This Row],[Tech]]="ja",1,IF(MitarbeiterFTE[[#This Row],[Sonst]]="ja",0,"input missing")))</f>
        <v>input missing</v>
      </c>
      <c r="AG1593" s="130"/>
      <c r="AH1593" s="117"/>
      <c r="AI1593" s="408"/>
      <c r="AJ1593" s="202"/>
      <c r="AK1593" s="412"/>
      <c r="AL1593" s="15" cm="1">
        <f t="array" ref="AL15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3" s="15" t="str">
        <f>IF(Table6[[#This Row],[FT/WE]]=2,"",Table6[[#This Row],[Name]]&amp;Table6[[#This Row],[Tag]])</f>
        <v/>
      </c>
      <c r="AN1593" s="117"/>
    </row>
    <row r="1594" spans="1:40" ht="14.5">
      <c r="A1594" s="117"/>
      <c r="B1594" s="201"/>
      <c r="C1594" s="209"/>
      <c r="D1594" s="210"/>
      <c r="E1594" s="131"/>
      <c r="F1594" s="132"/>
      <c r="G1594" s="131"/>
      <c r="H1594" s="117"/>
      <c r="I1594" s="201"/>
      <c r="J1594" s="201"/>
      <c r="K1594" s="202"/>
      <c r="L1594" s="202"/>
      <c r="M1594" s="202"/>
      <c r="N1594" s="201"/>
      <c r="O1594" s="201"/>
      <c r="P1594" s="202"/>
      <c r="Q1594" s="202"/>
      <c r="R1594" s="207"/>
      <c r="S1594" s="204" t="e">
        <f>_xlfn.LET(
_xlpm.ausLJ,_xlfn.XLOOKUP(MitarbeiterFTE[[#This Row],[Name]]&amp;"|"&amp;MitarbeiterFTE[[#This Row],[Jahr]]&amp;"|"&amp;MitarbeiterFTE[[#This Row],[Monat]],#REF!,#REF!,"not found",0,1),
IF(_xlpm.ausLJ="not found","input missing",_xlpm.ausLJ))</f>
        <v>#REF!</v>
      </c>
      <c r="T1594" s="204" t="e">
        <f>_xlfn.LET(
_xlpm.ausLJ,_xlfn.XLOOKUP(MitarbeiterFTE[[#This Row],[Name]]&amp;"|"&amp;MitarbeiterFTE[[#This Row],[Jahr]]&amp;"|"&amp;MitarbeiterFTE[[#This Row],[Monat]],#REF!,#REF!,"not found",0,1),
IF(_xlpm.ausLJ="not found","input missing",_xlpm.ausLJ))</f>
        <v>#REF!</v>
      </c>
      <c r="U1594" s="205"/>
      <c r="V1594" s="40" t="str" cm="1">
        <f t="array" ref="V15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4" s="15" t="str">
        <f>_xlfn.LET(_xlpm.var,MitarbeiterFTE[[#This Row],[Name]]&amp;"|"&amp;MitarbeiterFTE[[#This Row],[Vorhaben]]&amp;"|"&amp;MitarbeiterFTE[[#This Row],[Monat]]&amp;"|"&amp;MitarbeiterFTE[[#This Row],[Jahr]], IF(_xlpm.var="|||","input missing",_xlpm.var))</f>
        <v>input missing</v>
      </c>
      <c r="AB1594" s="15" t="e">
        <f>_xlfn.LET(
_xlpm.start,DATE(MitarbeiterFTE[[#This Row],[Jahr]],MitarbeiterFTE[[#This Row],[Monat]],1),
_xlpm.end,EOMONTH(_xlpm.start,0),
NETWORKDAYS(_xlpm.start,_xlpm.end))</f>
        <v>#NUM!</v>
      </c>
      <c r="AC1594" s="318" t="e">
        <f>MitarbeiterFTE[[#This Row],[BWD]]-MitarbeiterFTE[[#This Row],[Sum Abwesend]]</f>
        <v>#NUM!</v>
      </c>
      <c r="AD1594" s="318">
        <f>SUMIFS(MitarbeiterFTE[BWD],MitarbeiterFTE[Jahr],MitarbeiterFTE[[#This Row],[Jahr]],MitarbeiterFTE[Name],MitarbeiterFTE[[#This Row],[Name]])</f>
        <v>0</v>
      </c>
      <c r="AE1594" s="318">
        <f>SUMIFS(MitarbeiterFTE[NWD],MitarbeiterFTE[Jahr],MitarbeiterFTE[[#This Row],[Jahr]],MitarbeiterFTE[Name],MitarbeiterFTE[[#This Row],[Name]])</f>
        <v>0</v>
      </c>
      <c r="AF1594" s="15" t="str">
        <f>IF(MitarbeiterFTE[[#This Row],[HS]]="ja",2,IF(MitarbeiterFTE[[#This Row],[Tech]]="ja",1,IF(MitarbeiterFTE[[#This Row],[Sonst]]="ja",0,"input missing")))</f>
        <v>input missing</v>
      </c>
      <c r="AG1594" s="130"/>
      <c r="AH1594" s="117"/>
      <c r="AI1594" s="408"/>
      <c r="AJ1594" s="202"/>
      <c r="AK1594" s="412"/>
      <c r="AL1594" s="15" cm="1">
        <f t="array" ref="AL15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4" s="15" t="str">
        <f>IF(Table6[[#This Row],[FT/WE]]=2,"",Table6[[#This Row],[Name]]&amp;Table6[[#This Row],[Tag]])</f>
        <v/>
      </c>
      <c r="AN1594" s="117"/>
    </row>
    <row r="1595" spans="1:40" ht="14.5">
      <c r="A1595" s="117"/>
      <c r="B1595" s="201"/>
      <c r="C1595" s="209"/>
      <c r="D1595" s="210"/>
      <c r="E1595" s="131"/>
      <c r="F1595" s="132"/>
      <c r="G1595" s="131"/>
      <c r="H1595" s="117"/>
      <c r="I1595" s="201"/>
      <c r="J1595" s="201"/>
      <c r="K1595" s="202"/>
      <c r="L1595" s="202"/>
      <c r="M1595" s="202"/>
      <c r="N1595" s="201"/>
      <c r="O1595" s="201"/>
      <c r="P1595" s="202"/>
      <c r="Q1595" s="202"/>
      <c r="R1595" s="207"/>
      <c r="S1595" s="204" t="e">
        <f>_xlfn.LET(
_xlpm.ausLJ,_xlfn.XLOOKUP(MitarbeiterFTE[[#This Row],[Name]]&amp;"|"&amp;MitarbeiterFTE[[#This Row],[Jahr]]&amp;"|"&amp;MitarbeiterFTE[[#This Row],[Monat]],#REF!,#REF!,"not found",0,1),
IF(_xlpm.ausLJ="not found","input missing",_xlpm.ausLJ))</f>
        <v>#REF!</v>
      </c>
      <c r="T1595" s="204" t="e">
        <f>_xlfn.LET(
_xlpm.ausLJ,_xlfn.XLOOKUP(MitarbeiterFTE[[#This Row],[Name]]&amp;"|"&amp;MitarbeiterFTE[[#This Row],[Jahr]]&amp;"|"&amp;MitarbeiterFTE[[#This Row],[Monat]],#REF!,#REF!,"not found",0,1),
IF(_xlpm.ausLJ="not found","input missing",_xlpm.ausLJ))</f>
        <v>#REF!</v>
      </c>
      <c r="U1595" s="205"/>
      <c r="V1595" s="40" t="str" cm="1">
        <f t="array" ref="V15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5" s="15" t="str">
        <f>_xlfn.LET(_xlpm.var,MitarbeiterFTE[[#This Row],[Name]]&amp;"|"&amp;MitarbeiterFTE[[#This Row],[Vorhaben]]&amp;"|"&amp;MitarbeiterFTE[[#This Row],[Monat]]&amp;"|"&amp;MitarbeiterFTE[[#This Row],[Jahr]], IF(_xlpm.var="|||","input missing",_xlpm.var))</f>
        <v>input missing</v>
      </c>
      <c r="AB1595" s="15" t="e">
        <f>_xlfn.LET(
_xlpm.start,DATE(MitarbeiterFTE[[#This Row],[Jahr]],MitarbeiterFTE[[#This Row],[Monat]],1),
_xlpm.end,EOMONTH(_xlpm.start,0),
NETWORKDAYS(_xlpm.start,_xlpm.end))</f>
        <v>#NUM!</v>
      </c>
      <c r="AC1595" s="318" t="e">
        <f>MitarbeiterFTE[[#This Row],[BWD]]-MitarbeiterFTE[[#This Row],[Sum Abwesend]]</f>
        <v>#NUM!</v>
      </c>
      <c r="AD1595" s="318">
        <f>SUMIFS(MitarbeiterFTE[BWD],MitarbeiterFTE[Jahr],MitarbeiterFTE[[#This Row],[Jahr]],MitarbeiterFTE[Name],MitarbeiterFTE[[#This Row],[Name]])</f>
        <v>0</v>
      </c>
      <c r="AE1595" s="318">
        <f>SUMIFS(MitarbeiterFTE[NWD],MitarbeiterFTE[Jahr],MitarbeiterFTE[[#This Row],[Jahr]],MitarbeiterFTE[Name],MitarbeiterFTE[[#This Row],[Name]])</f>
        <v>0</v>
      </c>
      <c r="AF1595" s="15" t="str">
        <f>IF(MitarbeiterFTE[[#This Row],[HS]]="ja",2,IF(MitarbeiterFTE[[#This Row],[Tech]]="ja",1,IF(MitarbeiterFTE[[#This Row],[Sonst]]="ja",0,"input missing")))</f>
        <v>input missing</v>
      </c>
      <c r="AG1595" s="130"/>
      <c r="AH1595" s="117"/>
      <c r="AI1595" s="408"/>
      <c r="AJ1595" s="202"/>
      <c r="AK1595" s="412"/>
      <c r="AL1595" s="15" cm="1">
        <f t="array" ref="AL15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5" s="15" t="str">
        <f>IF(Table6[[#This Row],[FT/WE]]=2,"",Table6[[#This Row],[Name]]&amp;Table6[[#This Row],[Tag]])</f>
        <v/>
      </c>
      <c r="AN1595" s="117"/>
    </row>
    <row r="1596" spans="1:40" ht="14.5">
      <c r="A1596" s="117"/>
      <c r="B1596" s="201"/>
      <c r="C1596" s="209"/>
      <c r="D1596" s="210"/>
      <c r="E1596" s="131"/>
      <c r="F1596" s="132"/>
      <c r="G1596" s="131"/>
      <c r="H1596" s="117"/>
      <c r="I1596" s="201"/>
      <c r="J1596" s="201"/>
      <c r="K1596" s="202"/>
      <c r="L1596" s="202"/>
      <c r="M1596" s="202"/>
      <c r="N1596" s="201"/>
      <c r="O1596" s="201"/>
      <c r="P1596" s="202"/>
      <c r="Q1596" s="202"/>
      <c r="R1596" s="207"/>
      <c r="S1596" s="204" t="e">
        <f>_xlfn.LET(
_xlpm.ausLJ,_xlfn.XLOOKUP(MitarbeiterFTE[[#This Row],[Name]]&amp;"|"&amp;MitarbeiterFTE[[#This Row],[Jahr]]&amp;"|"&amp;MitarbeiterFTE[[#This Row],[Monat]],#REF!,#REF!,"not found",0,1),
IF(_xlpm.ausLJ="not found","input missing",_xlpm.ausLJ))</f>
        <v>#REF!</v>
      </c>
      <c r="T1596" s="204" t="e">
        <f>_xlfn.LET(
_xlpm.ausLJ,_xlfn.XLOOKUP(MitarbeiterFTE[[#This Row],[Name]]&amp;"|"&amp;MitarbeiterFTE[[#This Row],[Jahr]]&amp;"|"&amp;MitarbeiterFTE[[#This Row],[Monat]],#REF!,#REF!,"not found",0,1),
IF(_xlpm.ausLJ="not found","input missing",_xlpm.ausLJ))</f>
        <v>#REF!</v>
      </c>
      <c r="U1596" s="205"/>
      <c r="V1596" s="40" t="str" cm="1">
        <f t="array" ref="V15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6" s="15" t="str">
        <f>_xlfn.LET(_xlpm.var,MitarbeiterFTE[[#This Row],[Name]]&amp;"|"&amp;MitarbeiterFTE[[#This Row],[Vorhaben]]&amp;"|"&amp;MitarbeiterFTE[[#This Row],[Monat]]&amp;"|"&amp;MitarbeiterFTE[[#This Row],[Jahr]], IF(_xlpm.var="|||","input missing",_xlpm.var))</f>
        <v>input missing</v>
      </c>
      <c r="AB1596" s="15" t="e">
        <f>_xlfn.LET(
_xlpm.start,DATE(MitarbeiterFTE[[#This Row],[Jahr]],MitarbeiterFTE[[#This Row],[Monat]],1),
_xlpm.end,EOMONTH(_xlpm.start,0),
NETWORKDAYS(_xlpm.start,_xlpm.end))</f>
        <v>#NUM!</v>
      </c>
      <c r="AC1596" s="318" t="e">
        <f>MitarbeiterFTE[[#This Row],[BWD]]-MitarbeiterFTE[[#This Row],[Sum Abwesend]]</f>
        <v>#NUM!</v>
      </c>
      <c r="AD1596" s="318">
        <f>SUMIFS(MitarbeiterFTE[BWD],MitarbeiterFTE[Jahr],MitarbeiterFTE[[#This Row],[Jahr]],MitarbeiterFTE[Name],MitarbeiterFTE[[#This Row],[Name]])</f>
        <v>0</v>
      </c>
      <c r="AE1596" s="318">
        <f>SUMIFS(MitarbeiterFTE[NWD],MitarbeiterFTE[Jahr],MitarbeiterFTE[[#This Row],[Jahr]],MitarbeiterFTE[Name],MitarbeiterFTE[[#This Row],[Name]])</f>
        <v>0</v>
      </c>
      <c r="AF1596" s="15" t="str">
        <f>IF(MitarbeiterFTE[[#This Row],[HS]]="ja",2,IF(MitarbeiterFTE[[#This Row],[Tech]]="ja",1,IF(MitarbeiterFTE[[#This Row],[Sonst]]="ja",0,"input missing")))</f>
        <v>input missing</v>
      </c>
      <c r="AG1596" s="130"/>
      <c r="AH1596" s="117"/>
      <c r="AI1596" s="408"/>
      <c r="AJ1596" s="202"/>
      <c r="AK1596" s="412"/>
      <c r="AL1596" s="15" cm="1">
        <f t="array" ref="AL15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6" s="15" t="str">
        <f>IF(Table6[[#This Row],[FT/WE]]=2,"",Table6[[#This Row],[Name]]&amp;Table6[[#This Row],[Tag]])</f>
        <v/>
      </c>
      <c r="AN1596" s="117"/>
    </row>
    <row r="1597" spans="1:40" ht="14.5">
      <c r="A1597" s="117"/>
      <c r="B1597" s="201"/>
      <c r="C1597" s="209"/>
      <c r="D1597" s="210"/>
      <c r="E1597" s="131"/>
      <c r="F1597" s="132"/>
      <c r="G1597" s="131"/>
      <c r="H1597" s="117"/>
      <c r="I1597" s="201"/>
      <c r="J1597" s="201"/>
      <c r="K1597" s="202"/>
      <c r="L1597" s="202"/>
      <c r="M1597" s="202"/>
      <c r="N1597" s="201"/>
      <c r="O1597" s="201"/>
      <c r="P1597" s="202"/>
      <c r="Q1597" s="202"/>
      <c r="R1597" s="207"/>
      <c r="S1597" s="204" t="e">
        <f>_xlfn.LET(
_xlpm.ausLJ,_xlfn.XLOOKUP(MitarbeiterFTE[[#This Row],[Name]]&amp;"|"&amp;MitarbeiterFTE[[#This Row],[Jahr]]&amp;"|"&amp;MitarbeiterFTE[[#This Row],[Monat]],#REF!,#REF!,"not found",0,1),
IF(_xlpm.ausLJ="not found","input missing",_xlpm.ausLJ))</f>
        <v>#REF!</v>
      </c>
      <c r="T1597" s="204" t="e">
        <f>_xlfn.LET(
_xlpm.ausLJ,_xlfn.XLOOKUP(MitarbeiterFTE[[#This Row],[Name]]&amp;"|"&amp;MitarbeiterFTE[[#This Row],[Jahr]]&amp;"|"&amp;MitarbeiterFTE[[#This Row],[Monat]],#REF!,#REF!,"not found",0,1),
IF(_xlpm.ausLJ="not found","input missing",_xlpm.ausLJ))</f>
        <v>#REF!</v>
      </c>
      <c r="U1597" s="205"/>
      <c r="V1597" s="40" t="str" cm="1">
        <f t="array" ref="V15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7" s="15" t="str">
        <f>_xlfn.LET(_xlpm.var,MitarbeiterFTE[[#This Row],[Name]]&amp;"|"&amp;MitarbeiterFTE[[#This Row],[Vorhaben]]&amp;"|"&amp;MitarbeiterFTE[[#This Row],[Monat]]&amp;"|"&amp;MitarbeiterFTE[[#This Row],[Jahr]], IF(_xlpm.var="|||","input missing",_xlpm.var))</f>
        <v>input missing</v>
      </c>
      <c r="AB1597" s="15" t="e">
        <f>_xlfn.LET(
_xlpm.start,DATE(MitarbeiterFTE[[#This Row],[Jahr]],MitarbeiterFTE[[#This Row],[Monat]],1),
_xlpm.end,EOMONTH(_xlpm.start,0),
NETWORKDAYS(_xlpm.start,_xlpm.end))</f>
        <v>#NUM!</v>
      </c>
      <c r="AC1597" s="318" t="e">
        <f>MitarbeiterFTE[[#This Row],[BWD]]-MitarbeiterFTE[[#This Row],[Sum Abwesend]]</f>
        <v>#NUM!</v>
      </c>
      <c r="AD1597" s="318">
        <f>SUMIFS(MitarbeiterFTE[BWD],MitarbeiterFTE[Jahr],MitarbeiterFTE[[#This Row],[Jahr]],MitarbeiterFTE[Name],MitarbeiterFTE[[#This Row],[Name]])</f>
        <v>0</v>
      </c>
      <c r="AE1597" s="318">
        <f>SUMIFS(MitarbeiterFTE[NWD],MitarbeiterFTE[Jahr],MitarbeiterFTE[[#This Row],[Jahr]],MitarbeiterFTE[Name],MitarbeiterFTE[[#This Row],[Name]])</f>
        <v>0</v>
      </c>
      <c r="AF1597" s="15" t="str">
        <f>IF(MitarbeiterFTE[[#This Row],[HS]]="ja",2,IF(MitarbeiterFTE[[#This Row],[Tech]]="ja",1,IF(MitarbeiterFTE[[#This Row],[Sonst]]="ja",0,"input missing")))</f>
        <v>input missing</v>
      </c>
      <c r="AG1597" s="130"/>
      <c r="AH1597" s="117"/>
      <c r="AI1597" s="408"/>
      <c r="AJ1597" s="202"/>
      <c r="AK1597" s="412"/>
      <c r="AL1597" s="15" cm="1">
        <f t="array" ref="AL15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7" s="15" t="str">
        <f>IF(Table6[[#This Row],[FT/WE]]=2,"",Table6[[#This Row],[Name]]&amp;Table6[[#This Row],[Tag]])</f>
        <v/>
      </c>
      <c r="AN1597" s="117"/>
    </row>
    <row r="1598" spans="1:40" ht="14.5">
      <c r="A1598" s="117"/>
      <c r="B1598" s="201"/>
      <c r="C1598" s="209"/>
      <c r="D1598" s="210"/>
      <c r="E1598" s="131"/>
      <c r="F1598" s="132"/>
      <c r="G1598" s="131"/>
      <c r="H1598" s="117"/>
      <c r="I1598" s="201"/>
      <c r="J1598" s="201"/>
      <c r="K1598" s="202"/>
      <c r="L1598" s="202"/>
      <c r="M1598" s="202"/>
      <c r="N1598" s="201"/>
      <c r="O1598" s="201"/>
      <c r="P1598" s="202"/>
      <c r="Q1598" s="202"/>
      <c r="R1598" s="207"/>
      <c r="S1598" s="204" t="e">
        <f>_xlfn.LET(
_xlpm.ausLJ,_xlfn.XLOOKUP(MitarbeiterFTE[[#This Row],[Name]]&amp;"|"&amp;MitarbeiterFTE[[#This Row],[Jahr]]&amp;"|"&amp;MitarbeiterFTE[[#This Row],[Monat]],#REF!,#REF!,"not found",0,1),
IF(_xlpm.ausLJ="not found","input missing",_xlpm.ausLJ))</f>
        <v>#REF!</v>
      </c>
      <c r="T1598" s="204" t="e">
        <f>_xlfn.LET(
_xlpm.ausLJ,_xlfn.XLOOKUP(MitarbeiterFTE[[#This Row],[Name]]&amp;"|"&amp;MitarbeiterFTE[[#This Row],[Jahr]]&amp;"|"&amp;MitarbeiterFTE[[#This Row],[Monat]],#REF!,#REF!,"not found",0,1),
IF(_xlpm.ausLJ="not found","input missing",_xlpm.ausLJ))</f>
        <v>#REF!</v>
      </c>
      <c r="U1598" s="205"/>
      <c r="V1598" s="40" t="str" cm="1">
        <f t="array" ref="V15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8" s="15" t="str">
        <f>_xlfn.LET(_xlpm.var,MitarbeiterFTE[[#This Row],[Name]]&amp;"|"&amp;MitarbeiterFTE[[#This Row],[Vorhaben]]&amp;"|"&amp;MitarbeiterFTE[[#This Row],[Monat]]&amp;"|"&amp;MitarbeiterFTE[[#This Row],[Jahr]], IF(_xlpm.var="|||","input missing",_xlpm.var))</f>
        <v>input missing</v>
      </c>
      <c r="AB1598" s="15" t="e">
        <f>_xlfn.LET(
_xlpm.start,DATE(MitarbeiterFTE[[#This Row],[Jahr]],MitarbeiterFTE[[#This Row],[Monat]],1),
_xlpm.end,EOMONTH(_xlpm.start,0),
NETWORKDAYS(_xlpm.start,_xlpm.end))</f>
        <v>#NUM!</v>
      </c>
      <c r="AC1598" s="318" t="e">
        <f>MitarbeiterFTE[[#This Row],[BWD]]-MitarbeiterFTE[[#This Row],[Sum Abwesend]]</f>
        <v>#NUM!</v>
      </c>
      <c r="AD1598" s="318">
        <f>SUMIFS(MitarbeiterFTE[BWD],MitarbeiterFTE[Jahr],MitarbeiterFTE[[#This Row],[Jahr]],MitarbeiterFTE[Name],MitarbeiterFTE[[#This Row],[Name]])</f>
        <v>0</v>
      </c>
      <c r="AE1598" s="318">
        <f>SUMIFS(MitarbeiterFTE[NWD],MitarbeiterFTE[Jahr],MitarbeiterFTE[[#This Row],[Jahr]],MitarbeiterFTE[Name],MitarbeiterFTE[[#This Row],[Name]])</f>
        <v>0</v>
      </c>
      <c r="AF1598" s="15" t="str">
        <f>IF(MitarbeiterFTE[[#This Row],[HS]]="ja",2,IF(MitarbeiterFTE[[#This Row],[Tech]]="ja",1,IF(MitarbeiterFTE[[#This Row],[Sonst]]="ja",0,"input missing")))</f>
        <v>input missing</v>
      </c>
      <c r="AG1598" s="130"/>
      <c r="AH1598" s="117"/>
      <c r="AI1598" s="408"/>
      <c r="AJ1598" s="202"/>
      <c r="AK1598" s="412"/>
      <c r="AL1598" s="15" cm="1">
        <f t="array" ref="AL15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8" s="15" t="str">
        <f>IF(Table6[[#This Row],[FT/WE]]=2,"",Table6[[#This Row],[Name]]&amp;Table6[[#This Row],[Tag]])</f>
        <v/>
      </c>
      <c r="AN1598" s="117"/>
    </row>
    <row r="1599" spans="1:40" ht="14.5">
      <c r="A1599" s="117"/>
      <c r="B1599" s="201"/>
      <c r="C1599" s="209"/>
      <c r="D1599" s="210"/>
      <c r="E1599" s="131"/>
      <c r="F1599" s="132"/>
      <c r="G1599" s="131"/>
      <c r="H1599" s="117"/>
      <c r="I1599" s="201"/>
      <c r="J1599" s="201"/>
      <c r="K1599" s="202"/>
      <c r="L1599" s="202"/>
      <c r="M1599" s="202"/>
      <c r="N1599" s="201"/>
      <c r="O1599" s="201"/>
      <c r="P1599" s="202"/>
      <c r="Q1599" s="202"/>
      <c r="R1599" s="207"/>
      <c r="S1599" s="204" t="e">
        <f>_xlfn.LET(
_xlpm.ausLJ,_xlfn.XLOOKUP(MitarbeiterFTE[[#This Row],[Name]]&amp;"|"&amp;MitarbeiterFTE[[#This Row],[Jahr]]&amp;"|"&amp;MitarbeiterFTE[[#This Row],[Monat]],#REF!,#REF!,"not found",0,1),
IF(_xlpm.ausLJ="not found","input missing",_xlpm.ausLJ))</f>
        <v>#REF!</v>
      </c>
      <c r="T1599" s="204" t="e">
        <f>_xlfn.LET(
_xlpm.ausLJ,_xlfn.XLOOKUP(MitarbeiterFTE[[#This Row],[Name]]&amp;"|"&amp;MitarbeiterFTE[[#This Row],[Jahr]]&amp;"|"&amp;MitarbeiterFTE[[#This Row],[Monat]],#REF!,#REF!,"not found",0,1),
IF(_xlpm.ausLJ="not found","input missing",_xlpm.ausLJ))</f>
        <v>#REF!</v>
      </c>
      <c r="U1599" s="205"/>
      <c r="V1599" s="40" t="str" cm="1">
        <f t="array" ref="V15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5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5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5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5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599" s="15" t="str">
        <f>_xlfn.LET(_xlpm.var,MitarbeiterFTE[[#This Row],[Name]]&amp;"|"&amp;MitarbeiterFTE[[#This Row],[Vorhaben]]&amp;"|"&amp;MitarbeiterFTE[[#This Row],[Monat]]&amp;"|"&amp;MitarbeiterFTE[[#This Row],[Jahr]], IF(_xlpm.var="|||","input missing",_xlpm.var))</f>
        <v>input missing</v>
      </c>
      <c r="AB1599" s="15" t="e">
        <f>_xlfn.LET(
_xlpm.start,DATE(MitarbeiterFTE[[#This Row],[Jahr]],MitarbeiterFTE[[#This Row],[Monat]],1),
_xlpm.end,EOMONTH(_xlpm.start,0),
NETWORKDAYS(_xlpm.start,_xlpm.end))</f>
        <v>#NUM!</v>
      </c>
      <c r="AC1599" s="318" t="e">
        <f>MitarbeiterFTE[[#This Row],[BWD]]-MitarbeiterFTE[[#This Row],[Sum Abwesend]]</f>
        <v>#NUM!</v>
      </c>
      <c r="AD1599" s="318">
        <f>SUMIFS(MitarbeiterFTE[BWD],MitarbeiterFTE[Jahr],MitarbeiterFTE[[#This Row],[Jahr]],MitarbeiterFTE[Name],MitarbeiterFTE[[#This Row],[Name]])</f>
        <v>0</v>
      </c>
      <c r="AE1599" s="318">
        <f>SUMIFS(MitarbeiterFTE[NWD],MitarbeiterFTE[Jahr],MitarbeiterFTE[[#This Row],[Jahr]],MitarbeiterFTE[Name],MitarbeiterFTE[[#This Row],[Name]])</f>
        <v>0</v>
      </c>
      <c r="AF1599" s="15" t="str">
        <f>IF(MitarbeiterFTE[[#This Row],[HS]]="ja",2,IF(MitarbeiterFTE[[#This Row],[Tech]]="ja",1,IF(MitarbeiterFTE[[#This Row],[Sonst]]="ja",0,"input missing")))</f>
        <v>input missing</v>
      </c>
      <c r="AG1599" s="130"/>
      <c r="AH1599" s="117"/>
      <c r="AI1599" s="408"/>
      <c r="AJ1599" s="202"/>
      <c r="AK1599" s="412"/>
      <c r="AL1599" s="15" cm="1">
        <f t="array" ref="AL15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599" s="15" t="str">
        <f>IF(Table6[[#This Row],[FT/WE]]=2,"",Table6[[#This Row],[Name]]&amp;Table6[[#This Row],[Tag]])</f>
        <v/>
      </c>
      <c r="AN1599" s="117"/>
    </row>
    <row r="1600" spans="1:40" ht="14.5">
      <c r="A1600" s="117"/>
      <c r="B1600" s="201"/>
      <c r="C1600" s="209"/>
      <c r="D1600" s="210"/>
      <c r="E1600" s="131"/>
      <c r="F1600" s="132"/>
      <c r="G1600" s="131"/>
      <c r="H1600" s="117"/>
      <c r="I1600" s="201"/>
      <c r="J1600" s="201"/>
      <c r="K1600" s="202"/>
      <c r="L1600" s="202"/>
      <c r="M1600" s="202"/>
      <c r="N1600" s="201"/>
      <c r="O1600" s="201"/>
      <c r="P1600" s="202"/>
      <c r="Q1600" s="202"/>
      <c r="R1600" s="207"/>
      <c r="S1600" s="204" t="e">
        <f>_xlfn.LET(
_xlpm.ausLJ,_xlfn.XLOOKUP(MitarbeiterFTE[[#This Row],[Name]]&amp;"|"&amp;MitarbeiterFTE[[#This Row],[Jahr]]&amp;"|"&amp;MitarbeiterFTE[[#This Row],[Monat]],#REF!,#REF!,"not found",0,1),
IF(_xlpm.ausLJ="not found","input missing",_xlpm.ausLJ))</f>
        <v>#REF!</v>
      </c>
      <c r="T1600" s="204" t="e">
        <f>_xlfn.LET(
_xlpm.ausLJ,_xlfn.XLOOKUP(MitarbeiterFTE[[#This Row],[Name]]&amp;"|"&amp;MitarbeiterFTE[[#This Row],[Jahr]]&amp;"|"&amp;MitarbeiterFTE[[#This Row],[Monat]],#REF!,#REF!,"not found",0,1),
IF(_xlpm.ausLJ="not found","input missing",_xlpm.ausLJ))</f>
        <v>#REF!</v>
      </c>
      <c r="U1600" s="205"/>
      <c r="V1600" s="40" t="str" cm="1">
        <f t="array" ref="V16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0" s="15" t="str">
        <f>_xlfn.LET(_xlpm.var,MitarbeiterFTE[[#This Row],[Name]]&amp;"|"&amp;MitarbeiterFTE[[#This Row],[Vorhaben]]&amp;"|"&amp;MitarbeiterFTE[[#This Row],[Monat]]&amp;"|"&amp;MitarbeiterFTE[[#This Row],[Jahr]], IF(_xlpm.var="|||","input missing",_xlpm.var))</f>
        <v>input missing</v>
      </c>
      <c r="AB1600" s="15" t="e">
        <f>_xlfn.LET(
_xlpm.start,DATE(MitarbeiterFTE[[#This Row],[Jahr]],MitarbeiterFTE[[#This Row],[Monat]],1),
_xlpm.end,EOMONTH(_xlpm.start,0),
NETWORKDAYS(_xlpm.start,_xlpm.end))</f>
        <v>#NUM!</v>
      </c>
      <c r="AC1600" s="318" t="e">
        <f>MitarbeiterFTE[[#This Row],[BWD]]-MitarbeiterFTE[[#This Row],[Sum Abwesend]]</f>
        <v>#NUM!</v>
      </c>
      <c r="AD1600" s="318">
        <f>SUMIFS(MitarbeiterFTE[BWD],MitarbeiterFTE[Jahr],MitarbeiterFTE[[#This Row],[Jahr]],MitarbeiterFTE[Name],MitarbeiterFTE[[#This Row],[Name]])</f>
        <v>0</v>
      </c>
      <c r="AE1600" s="318">
        <f>SUMIFS(MitarbeiterFTE[NWD],MitarbeiterFTE[Jahr],MitarbeiterFTE[[#This Row],[Jahr]],MitarbeiterFTE[Name],MitarbeiterFTE[[#This Row],[Name]])</f>
        <v>0</v>
      </c>
      <c r="AF1600" s="15" t="str">
        <f>IF(MitarbeiterFTE[[#This Row],[HS]]="ja",2,IF(MitarbeiterFTE[[#This Row],[Tech]]="ja",1,IF(MitarbeiterFTE[[#This Row],[Sonst]]="ja",0,"input missing")))</f>
        <v>input missing</v>
      </c>
      <c r="AG1600" s="130"/>
      <c r="AH1600" s="117"/>
      <c r="AI1600" s="408"/>
      <c r="AJ1600" s="202"/>
      <c r="AK1600" s="412"/>
      <c r="AL1600" s="15" cm="1">
        <f t="array" ref="AL16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0" s="15" t="str">
        <f>IF(Table6[[#This Row],[FT/WE]]=2,"",Table6[[#This Row],[Name]]&amp;Table6[[#This Row],[Tag]])</f>
        <v/>
      </c>
      <c r="AN1600" s="117"/>
    </row>
    <row r="1601" spans="1:40" ht="14.5">
      <c r="A1601" s="117"/>
      <c r="B1601" s="201"/>
      <c r="C1601" s="209"/>
      <c r="D1601" s="210"/>
      <c r="E1601" s="131"/>
      <c r="F1601" s="132"/>
      <c r="G1601" s="131"/>
      <c r="H1601" s="117"/>
      <c r="I1601" s="201"/>
      <c r="J1601" s="201"/>
      <c r="K1601" s="202"/>
      <c r="L1601" s="202"/>
      <c r="M1601" s="202"/>
      <c r="N1601" s="201"/>
      <c r="O1601" s="201"/>
      <c r="P1601" s="202"/>
      <c r="Q1601" s="202"/>
      <c r="R1601" s="207"/>
      <c r="S1601" s="204" t="e">
        <f>_xlfn.LET(
_xlpm.ausLJ,_xlfn.XLOOKUP(MitarbeiterFTE[[#This Row],[Name]]&amp;"|"&amp;MitarbeiterFTE[[#This Row],[Jahr]]&amp;"|"&amp;MitarbeiterFTE[[#This Row],[Monat]],#REF!,#REF!,"not found",0,1),
IF(_xlpm.ausLJ="not found","input missing",_xlpm.ausLJ))</f>
        <v>#REF!</v>
      </c>
      <c r="T1601" s="204" t="e">
        <f>_xlfn.LET(
_xlpm.ausLJ,_xlfn.XLOOKUP(MitarbeiterFTE[[#This Row],[Name]]&amp;"|"&amp;MitarbeiterFTE[[#This Row],[Jahr]]&amp;"|"&amp;MitarbeiterFTE[[#This Row],[Monat]],#REF!,#REF!,"not found",0,1),
IF(_xlpm.ausLJ="not found","input missing",_xlpm.ausLJ))</f>
        <v>#REF!</v>
      </c>
      <c r="U1601" s="205"/>
      <c r="V1601" s="40" t="str" cm="1">
        <f t="array" ref="V16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1" s="15" t="str">
        <f>_xlfn.LET(_xlpm.var,MitarbeiterFTE[[#This Row],[Name]]&amp;"|"&amp;MitarbeiterFTE[[#This Row],[Vorhaben]]&amp;"|"&amp;MitarbeiterFTE[[#This Row],[Monat]]&amp;"|"&amp;MitarbeiterFTE[[#This Row],[Jahr]], IF(_xlpm.var="|||","input missing",_xlpm.var))</f>
        <v>input missing</v>
      </c>
      <c r="AB1601" s="15" t="e">
        <f>_xlfn.LET(
_xlpm.start,DATE(MitarbeiterFTE[[#This Row],[Jahr]],MitarbeiterFTE[[#This Row],[Monat]],1),
_xlpm.end,EOMONTH(_xlpm.start,0),
NETWORKDAYS(_xlpm.start,_xlpm.end))</f>
        <v>#NUM!</v>
      </c>
      <c r="AC1601" s="318" t="e">
        <f>MitarbeiterFTE[[#This Row],[BWD]]-MitarbeiterFTE[[#This Row],[Sum Abwesend]]</f>
        <v>#NUM!</v>
      </c>
      <c r="AD1601" s="318">
        <f>SUMIFS(MitarbeiterFTE[BWD],MitarbeiterFTE[Jahr],MitarbeiterFTE[[#This Row],[Jahr]],MitarbeiterFTE[Name],MitarbeiterFTE[[#This Row],[Name]])</f>
        <v>0</v>
      </c>
      <c r="AE1601" s="318">
        <f>SUMIFS(MitarbeiterFTE[NWD],MitarbeiterFTE[Jahr],MitarbeiterFTE[[#This Row],[Jahr]],MitarbeiterFTE[Name],MitarbeiterFTE[[#This Row],[Name]])</f>
        <v>0</v>
      </c>
      <c r="AF1601" s="15" t="str">
        <f>IF(MitarbeiterFTE[[#This Row],[HS]]="ja",2,IF(MitarbeiterFTE[[#This Row],[Tech]]="ja",1,IF(MitarbeiterFTE[[#This Row],[Sonst]]="ja",0,"input missing")))</f>
        <v>input missing</v>
      </c>
      <c r="AG1601" s="130"/>
      <c r="AH1601" s="117"/>
      <c r="AI1601" s="408"/>
      <c r="AJ1601" s="202"/>
      <c r="AK1601" s="412"/>
      <c r="AL1601" s="15" cm="1">
        <f t="array" ref="AL16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1" s="15" t="str">
        <f>IF(Table6[[#This Row],[FT/WE]]=2,"",Table6[[#This Row],[Name]]&amp;Table6[[#This Row],[Tag]])</f>
        <v/>
      </c>
      <c r="AN1601" s="117"/>
    </row>
    <row r="1602" spans="1:40" ht="14.5">
      <c r="A1602" s="117"/>
      <c r="B1602" s="201"/>
      <c r="C1602" s="209"/>
      <c r="D1602" s="210"/>
      <c r="E1602" s="131"/>
      <c r="F1602" s="132"/>
      <c r="G1602" s="131"/>
      <c r="H1602" s="117"/>
      <c r="I1602" s="201"/>
      <c r="J1602" s="201"/>
      <c r="K1602" s="202"/>
      <c r="L1602" s="202"/>
      <c r="M1602" s="202"/>
      <c r="N1602" s="201"/>
      <c r="O1602" s="201"/>
      <c r="P1602" s="202"/>
      <c r="Q1602" s="202"/>
      <c r="R1602" s="207"/>
      <c r="S1602" s="204" t="e">
        <f>_xlfn.LET(
_xlpm.ausLJ,_xlfn.XLOOKUP(MitarbeiterFTE[[#This Row],[Name]]&amp;"|"&amp;MitarbeiterFTE[[#This Row],[Jahr]]&amp;"|"&amp;MitarbeiterFTE[[#This Row],[Monat]],#REF!,#REF!,"not found",0,1),
IF(_xlpm.ausLJ="not found","input missing",_xlpm.ausLJ))</f>
        <v>#REF!</v>
      </c>
      <c r="T1602" s="204" t="e">
        <f>_xlfn.LET(
_xlpm.ausLJ,_xlfn.XLOOKUP(MitarbeiterFTE[[#This Row],[Name]]&amp;"|"&amp;MitarbeiterFTE[[#This Row],[Jahr]]&amp;"|"&amp;MitarbeiterFTE[[#This Row],[Monat]],#REF!,#REF!,"not found",0,1),
IF(_xlpm.ausLJ="not found","input missing",_xlpm.ausLJ))</f>
        <v>#REF!</v>
      </c>
      <c r="U1602" s="205"/>
      <c r="V1602" s="40" t="str" cm="1">
        <f t="array" ref="V16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2" s="15" t="str">
        <f>_xlfn.LET(_xlpm.var,MitarbeiterFTE[[#This Row],[Name]]&amp;"|"&amp;MitarbeiterFTE[[#This Row],[Vorhaben]]&amp;"|"&amp;MitarbeiterFTE[[#This Row],[Monat]]&amp;"|"&amp;MitarbeiterFTE[[#This Row],[Jahr]], IF(_xlpm.var="|||","input missing",_xlpm.var))</f>
        <v>input missing</v>
      </c>
      <c r="AB1602" s="15" t="e">
        <f>_xlfn.LET(
_xlpm.start,DATE(MitarbeiterFTE[[#This Row],[Jahr]],MitarbeiterFTE[[#This Row],[Monat]],1),
_xlpm.end,EOMONTH(_xlpm.start,0),
NETWORKDAYS(_xlpm.start,_xlpm.end))</f>
        <v>#NUM!</v>
      </c>
      <c r="AC1602" s="318" t="e">
        <f>MitarbeiterFTE[[#This Row],[BWD]]-MitarbeiterFTE[[#This Row],[Sum Abwesend]]</f>
        <v>#NUM!</v>
      </c>
      <c r="AD1602" s="318">
        <f>SUMIFS(MitarbeiterFTE[BWD],MitarbeiterFTE[Jahr],MitarbeiterFTE[[#This Row],[Jahr]],MitarbeiterFTE[Name],MitarbeiterFTE[[#This Row],[Name]])</f>
        <v>0</v>
      </c>
      <c r="AE1602" s="318">
        <f>SUMIFS(MitarbeiterFTE[NWD],MitarbeiterFTE[Jahr],MitarbeiterFTE[[#This Row],[Jahr]],MitarbeiterFTE[Name],MitarbeiterFTE[[#This Row],[Name]])</f>
        <v>0</v>
      </c>
      <c r="AF1602" s="15" t="str">
        <f>IF(MitarbeiterFTE[[#This Row],[HS]]="ja",2,IF(MitarbeiterFTE[[#This Row],[Tech]]="ja",1,IF(MitarbeiterFTE[[#This Row],[Sonst]]="ja",0,"input missing")))</f>
        <v>input missing</v>
      </c>
      <c r="AG1602" s="130"/>
      <c r="AH1602" s="117"/>
      <c r="AI1602" s="408"/>
      <c r="AJ1602" s="202"/>
      <c r="AK1602" s="412"/>
      <c r="AL1602" s="15" cm="1">
        <f t="array" ref="AL16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2" s="15" t="str">
        <f>IF(Table6[[#This Row],[FT/WE]]=2,"",Table6[[#This Row],[Name]]&amp;Table6[[#This Row],[Tag]])</f>
        <v/>
      </c>
      <c r="AN1602" s="117"/>
    </row>
    <row r="1603" spans="1:40" ht="14.5">
      <c r="A1603" s="117"/>
      <c r="B1603" s="201"/>
      <c r="C1603" s="209"/>
      <c r="D1603" s="210"/>
      <c r="E1603" s="131"/>
      <c r="F1603" s="132"/>
      <c r="G1603" s="131"/>
      <c r="H1603" s="117"/>
      <c r="I1603" s="201"/>
      <c r="J1603" s="201"/>
      <c r="K1603" s="202"/>
      <c r="L1603" s="202"/>
      <c r="M1603" s="202"/>
      <c r="N1603" s="201"/>
      <c r="O1603" s="201"/>
      <c r="P1603" s="202"/>
      <c r="Q1603" s="202"/>
      <c r="R1603" s="207"/>
      <c r="S1603" s="204" t="e">
        <f>_xlfn.LET(
_xlpm.ausLJ,_xlfn.XLOOKUP(MitarbeiterFTE[[#This Row],[Name]]&amp;"|"&amp;MitarbeiterFTE[[#This Row],[Jahr]]&amp;"|"&amp;MitarbeiterFTE[[#This Row],[Monat]],#REF!,#REF!,"not found",0,1),
IF(_xlpm.ausLJ="not found","input missing",_xlpm.ausLJ))</f>
        <v>#REF!</v>
      </c>
      <c r="T1603" s="204" t="e">
        <f>_xlfn.LET(
_xlpm.ausLJ,_xlfn.XLOOKUP(MitarbeiterFTE[[#This Row],[Name]]&amp;"|"&amp;MitarbeiterFTE[[#This Row],[Jahr]]&amp;"|"&amp;MitarbeiterFTE[[#This Row],[Monat]],#REF!,#REF!,"not found",0,1),
IF(_xlpm.ausLJ="not found","input missing",_xlpm.ausLJ))</f>
        <v>#REF!</v>
      </c>
      <c r="U1603" s="205"/>
      <c r="V1603" s="40" t="str" cm="1">
        <f t="array" ref="V16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3" s="15" t="str">
        <f>_xlfn.LET(_xlpm.var,MitarbeiterFTE[[#This Row],[Name]]&amp;"|"&amp;MitarbeiterFTE[[#This Row],[Vorhaben]]&amp;"|"&amp;MitarbeiterFTE[[#This Row],[Monat]]&amp;"|"&amp;MitarbeiterFTE[[#This Row],[Jahr]], IF(_xlpm.var="|||","input missing",_xlpm.var))</f>
        <v>input missing</v>
      </c>
      <c r="AB1603" s="15" t="e">
        <f>_xlfn.LET(
_xlpm.start,DATE(MitarbeiterFTE[[#This Row],[Jahr]],MitarbeiterFTE[[#This Row],[Monat]],1),
_xlpm.end,EOMONTH(_xlpm.start,0),
NETWORKDAYS(_xlpm.start,_xlpm.end))</f>
        <v>#NUM!</v>
      </c>
      <c r="AC1603" s="318" t="e">
        <f>MitarbeiterFTE[[#This Row],[BWD]]-MitarbeiterFTE[[#This Row],[Sum Abwesend]]</f>
        <v>#NUM!</v>
      </c>
      <c r="AD1603" s="318">
        <f>SUMIFS(MitarbeiterFTE[BWD],MitarbeiterFTE[Jahr],MitarbeiterFTE[[#This Row],[Jahr]],MitarbeiterFTE[Name],MitarbeiterFTE[[#This Row],[Name]])</f>
        <v>0</v>
      </c>
      <c r="AE1603" s="318">
        <f>SUMIFS(MitarbeiterFTE[NWD],MitarbeiterFTE[Jahr],MitarbeiterFTE[[#This Row],[Jahr]],MitarbeiterFTE[Name],MitarbeiterFTE[[#This Row],[Name]])</f>
        <v>0</v>
      </c>
      <c r="AF1603" s="15" t="str">
        <f>IF(MitarbeiterFTE[[#This Row],[HS]]="ja",2,IF(MitarbeiterFTE[[#This Row],[Tech]]="ja",1,IF(MitarbeiterFTE[[#This Row],[Sonst]]="ja",0,"input missing")))</f>
        <v>input missing</v>
      </c>
      <c r="AG1603" s="130"/>
      <c r="AH1603" s="117"/>
      <c r="AI1603" s="408"/>
      <c r="AJ1603" s="202"/>
      <c r="AK1603" s="412"/>
      <c r="AL1603" s="15" cm="1">
        <f t="array" ref="AL16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3" s="15" t="str">
        <f>IF(Table6[[#This Row],[FT/WE]]=2,"",Table6[[#This Row],[Name]]&amp;Table6[[#This Row],[Tag]])</f>
        <v/>
      </c>
      <c r="AN1603" s="117"/>
    </row>
    <row r="1604" spans="1:40" ht="14.5">
      <c r="A1604" s="117"/>
      <c r="B1604" s="201"/>
      <c r="C1604" s="209"/>
      <c r="D1604" s="210"/>
      <c r="E1604" s="131"/>
      <c r="F1604" s="132"/>
      <c r="G1604" s="131"/>
      <c r="H1604" s="117"/>
      <c r="I1604" s="201"/>
      <c r="J1604" s="201"/>
      <c r="K1604" s="202"/>
      <c r="L1604" s="202"/>
      <c r="M1604" s="202"/>
      <c r="N1604" s="201"/>
      <c r="O1604" s="201"/>
      <c r="P1604" s="202"/>
      <c r="Q1604" s="202"/>
      <c r="R1604" s="207"/>
      <c r="S1604" s="204" t="e">
        <f>_xlfn.LET(
_xlpm.ausLJ,_xlfn.XLOOKUP(MitarbeiterFTE[[#This Row],[Name]]&amp;"|"&amp;MitarbeiterFTE[[#This Row],[Jahr]]&amp;"|"&amp;MitarbeiterFTE[[#This Row],[Monat]],#REF!,#REF!,"not found",0,1),
IF(_xlpm.ausLJ="not found","input missing",_xlpm.ausLJ))</f>
        <v>#REF!</v>
      </c>
      <c r="T1604" s="204" t="e">
        <f>_xlfn.LET(
_xlpm.ausLJ,_xlfn.XLOOKUP(MitarbeiterFTE[[#This Row],[Name]]&amp;"|"&amp;MitarbeiterFTE[[#This Row],[Jahr]]&amp;"|"&amp;MitarbeiterFTE[[#This Row],[Monat]],#REF!,#REF!,"not found",0,1),
IF(_xlpm.ausLJ="not found","input missing",_xlpm.ausLJ))</f>
        <v>#REF!</v>
      </c>
      <c r="U1604" s="205"/>
      <c r="V1604" s="40" t="str" cm="1">
        <f t="array" ref="V16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4" s="15" t="str">
        <f>_xlfn.LET(_xlpm.var,MitarbeiterFTE[[#This Row],[Name]]&amp;"|"&amp;MitarbeiterFTE[[#This Row],[Vorhaben]]&amp;"|"&amp;MitarbeiterFTE[[#This Row],[Monat]]&amp;"|"&amp;MitarbeiterFTE[[#This Row],[Jahr]], IF(_xlpm.var="|||","input missing",_xlpm.var))</f>
        <v>input missing</v>
      </c>
      <c r="AB1604" s="15" t="e">
        <f>_xlfn.LET(
_xlpm.start,DATE(MitarbeiterFTE[[#This Row],[Jahr]],MitarbeiterFTE[[#This Row],[Monat]],1),
_xlpm.end,EOMONTH(_xlpm.start,0),
NETWORKDAYS(_xlpm.start,_xlpm.end))</f>
        <v>#NUM!</v>
      </c>
      <c r="AC1604" s="318" t="e">
        <f>MitarbeiterFTE[[#This Row],[BWD]]-MitarbeiterFTE[[#This Row],[Sum Abwesend]]</f>
        <v>#NUM!</v>
      </c>
      <c r="AD1604" s="318">
        <f>SUMIFS(MitarbeiterFTE[BWD],MitarbeiterFTE[Jahr],MitarbeiterFTE[[#This Row],[Jahr]],MitarbeiterFTE[Name],MitarbeiterFTE[[#This Row],[Name]])</f>
        <v>0</v>
      </c>
      <c r="AE1604" s="318">
        <f>SUMIFS(MitarbeiterFTE[NWD],MitarbeiterFTE[Jahr],MitarbeiterFTE[[#This Row],[Jahr]],MitarbeiterFTE[Name],MitarbeiterFTE[[#This Row],[Name]])</f>
        <v>0</v>
      </c>
      <c r="AF1604" s="15" t="str">
        <f>IF(MitarbeiterFTE[[#This Row],[HS]]="ja",2,IF(MitarbeiterFTE[[#This Row],[Tech]]="ja",1,IF(MitarbeiterFTE[[#This Row],[Sonst]]="ja",0,"input missing")))</f>
        <v>input missing</v>
      </c>
      <c r="AG1604" s="130"/>
      <c r="AH1604" s="117"/>
      <c r="AI1604" s="408"/>
      <c r="AJ1604" s="202"/>
      <c r="AK1604" s="412"/>
      <c r="AL1604" s="15" cm="1">
        <f t="array" ref="AL16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4" s="15" t="str">
        <f>IF(Table6[[#This Row],[FT/WE]]=2,"",Table6[[#This Row],[Name]]&amp;Table6[[#This Row],[Tag]])</f>
        <v/>
      </c>
      <c r="AN1604" s="117"/>
    </row>
    <row r="1605" spans="1:40" ht="14.5">
      <c r="A1605" s="117"/>
      <c r="B1605" s="201"/>
      <c r="C1605" s="209"/>
      <c r="D1605" s="210"/>
      <c r="E1605" s="131"/>
      <c r="F1605" s="132"/>
      <c r="G1605" s="131"/>
      <c r="H1605" s="117"/>
      <c r="I1605" s="201"/>
      <c r="J1605" s="201"/>
      <c r="K1605" s="202"/>
      <c r="L1605" s="202"/>
      <c r="M1605" s="202"/>
      <c r="N1605" s="201"/>
      <c r="O1605" s="201"/>
      <c r="P1605" s="202"/>
      <c r="Q1605" s="202"/>
      <c r="R1605" s="207"/>
      <c r="S1605" s="204" t="e">
        <f>_xlfn.LET(
_xlpm.ausLJ,_xlfn.XLOOKUP(MitarbeiterFTE[[#This Row],[Name]]&amp;"|"&amp;MitarbeiterFTE[[#This Row],[Jahr]]&amp;"|"&amp;MitarbeiterFTE[[#This Row],[Monat]],#REF!,#REF!,"not found",0,1),
IF(_xlpm.ausLJ="not found","input missing",_xlpm.ausLJ))</f>
        <v>#REF!</v>
      </c>
      <c r="T1605" s="204" t="e">
        <f>_xlfn.LET(
_xlpm.ausLJ,_xlfn.XLOOKUP(MitarbeiterFTE[[#This Row],[Name]]&amp;"|"&amp;MitarbeiterFTE[[#This Row],[Jahr]]&amp;"|"&amp;MitarbeiterFTE[[#This Row],[Monat]],#REF!,#REF!,"not found",0,1),
IF(_xlpm.ausLJ="not found","input missing",_xlpm.ausLJ))</f>
        <v>#REF!</v>
      </c>
      <c r="U1605" s="205"/>
      <c r="V1605" s="40" t="str" cm="1">
        <f t="array" ref="V16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5" s="15" t="str">
        <f>_xlfn.LET(_xlpm.var,MitarbeiterFTE[[#This Row],[Name]]&amp;"|"&amp;MitarbeiterFTE[[#This Row],[Vorhaben]]&amp;"|"&amp;MitarbeiterFTE[[#This Row],[Monat]]&amp;"|"&amp;MitarbeiterFTE[[#This Row],[Jahr]], IF(_xlpm.var="|||","input missing",_xlpm.var))</f>
        <v>input missing</v>
      </c>
      <c r="AB1605" s="15" t="e">
        <f>_xlfn.LET(
_xlpm.start,DATE(MitarbeiterFTE[[#This Row],[Jahr]],MitarbeiterFTE[[#This Row],[Monat]],1),
_xlpm.end,EOMONTH(_xlpm.start,0),
NETWORKDAYS(_xlpm.start,_xlpm.end))</f>
        <v>#NUM!</v>
      </c>
      <c r="AC1605" s="318" t="e">
        <f>MitarbeiterFTE[[#This Row],[BWD]]-MitarbeiterFTE[[#This Row],[Sum Abwesend]]</f>
        <v>#NUM!</v>
      </c>
      <c r="AD1605" s="318">
        <f>SUMIFS(MitarbeiterFTE[BWD],MitarbeiterFTE[Jahr],MitarbeiterFTE[[#This Row],[Jahr]],MitarbeiterFTE[Name],MitarbeiterFTE[[#This Row],[Name]])</f>
        <v>0</v>
      </c>
      <c r="AE1605" s="318">
        <f>SUMIFS(MitarbeiterFTE[NWD],MitarbeiterFTE[Jahr],MitarbeiterFTE[[#This Row],[Jahr]],MitarbeiterFTE[Name],MitarbeiterFTE[[#This Row],[Name]])</f>
        <v>0</v>
      </c>
      <c r="AF1605" s="15" t="str">
        <f>IF(MitarbeiterFTE[[#This Row],[HS]]="ja",2,IF(MitarbeiterFTE[[#This Row],[Tech]]="ja",1,IF(MitarbeiterFTE[[#This Row],[Sonst]]="ja",0,"input missing")))</f>
        <v>input missing</v>
      </c>
      <c r="AG1605" s="130"/>
      <c r="AH1605" s="117"/>
      <c r="AI1605" s="408"/>
      <c r="AJ1605" s="202"/>
      <c r="AK1605" s="412"/>
      <c r="AL1605" s="15" cm="1">
        <f t="array" ref="AL16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5" s="15" t="str">
        <f>IF(Table6[[#This Row],[FT/WE]]=2,"",Table6[[#This Row],[Name]]&amp;Table6[[#This Row],[Tag]])</f>
        <v/>
      </c>
      <c r="AN1605" s="117"/>
    </row>
    <row r="1606" spans="1:40" ht="14.5">
      <c r="A1606" s="117"/>
      <c r="B1606" s="201"/>
      <c r="C1606" s="209"/>
      <c r="D1606" s="210"/>
      <c r="E1606" s="131"/>
      <c r="F1606" s="132"/>
      <c r="G1606" s="131"/>
      <c r="H1606" s="117"/>
      <c r="I1606" s="201"/>
      <c r="J1606" s="201"/>
      <c r="K1606" s="202"/>
      <c r="L1606" s="202"/>
      <c r="M1606" s="202"/>
      <c r="N1606" s="201"/>
      <c r="O1606" s="201"/>
      <c r="P1606" s="202"/>
      <c r="Q1606" s="202"/>
      <c r="R1606" s="207"/>
      <c r="S1606" s="204" t="e">
        <f>_xlfn.LET(
_xlpm.ausLJ,_xlfn.XLOOKUP(MitarbeiterFTE[[#This Row],[Name]]&amp;"|"&amp;MitarbeiterFTE[[#This Row],[Jahr]]&amp;"|"&amp;MitarbeiterFTE[[#This Row],[Monat]],#REF!,#REF!,"not found",0,1),
IF(_xlpm.ausLJ="not found","input missing",_xlpm.ausLJ))</f>
        <v>#REF!</v>
      </c>
      <c r="T1606" s="204" t="e">
        <f>_xlfn.LET(
_xlpm.ausLJ,_xlfn.XLOOKUP(MitarbeiterFTE[[#This Row],[Name]]&amp;"|"&amp;MitarbeiterFTE[[#This Row],[Jahr]]&amp;"|"&amp;MitarbeiterFTE[[#This Row],[Monat]],#REF!,#REF!,"not found",0,1),
IF(_xlpm.ausLJ="not found","input missing",_xlpm.ausLJ))</f>
        <v>#REF!</v>
      </c>
      <c r="U1606" s="205"/>
      <c r="V1606" s="40" t="str" cm="1">
        <f t="array" ref="V16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6" s="15" t="str">
        <f>_xlfn.LET(_xlpm.var,MitarbeiterFTE[[#This Row],[Name]]&amp;"|"&amp;MitarbeiterFTE[[#This Row],[Vorhaben]]&amp;"|"&amp;MitarbeiterFTE[[#This Row],[Monat]]&amp;"|"&amp;MitarbeiterFTE[[#This Row],[Jahr]], IF(_xlpm.var="|||","input missing",_xlpm.var))</f>
        <v>input missing</v>
      </c>
      <c r="AB1606" s="15" t="e">
        <f>_xlfn.LET(
_xlpm.start,DATE(MitarbeiterFTE[[#This Row],[Jahr]],MitarbeiterFTE[[#This Row],[Monat]],1),
_xlpm.end,EOMONTH(_xlpm.start,0),
NETWORKDAYS(_xlpm.start,_xlpm.end))</f>
        <v>#NUM!</v>
      </c>
      <c r="AC1606" s="318" t="e">
        <f>MitarbeiterFTE[[#This Row],[BWD]]-MitarbeiterFTE[[#This Row],[Sum Abwesend]]</f>
        <v>#NUM!</v>
      </c>
      <c r="AD1606" s="318">
        <f>SUMIFS(MitarbeiterFTE[BWD],MitarbeiterFTE[Jahr],MitarbeiterFTE[[#This Row],[Jahr]],MitarbeiterFTE[Name],MitarbeiterFTE[[#This Row],[Name]])</f>
        <v>0</v>
      </c>
      <c r="AE1606" s="318">
        <f>SUMIFS(MitarbeiterFTE[NWD],MitarbeiterFTE[Jahr],MitarbeiterFTE[[#This Row],[Jahr]],MitarbeiterFTE[Name],MitarbeiterFTE[[#This Row],[Name]])</f>
        <v>0</v>
      </c>
      <c r="AF1606" s="15" t="str">
        <f>IF(MitarbeiterFTE[[#This Row],[HS]]="ja",2,IF(MitarbeiterFTE[[#This Row],[Tech]]="ja",1,IF(MitarbeiterFTE[[#This Row],[Sonst]]="ja",0,"input missing")))</f>
        <v>input missing</v>
      </c>
      <c r="AG1606" s="130"/>
      <c r="AH1606" s="117"/>
      <c r="AI1606" s="408"/>
      <c r="AJ1606" s="202"/>
      <c r="AK1606" s="412"/>
      <c r="AL1606" s="15" cm="1">
        <f t="array" ref="AL16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6" s="15" t="str">
        <f>IF(Table6[[#This Row],[FT/WE]]=2,"",Table6[[#This Row],[Name]]&amp;Table6[[#This Row],[Tag]])</f>
        <v/>
      </c>
      <c r="AN1606" s="117"/>
    </row>
    <row r="1607" spans="1:40" ht="14.5">
      <c r="A1607" s="117"/>
      <c r="B1607" s="201"/>
      <c r="C1607" s="209"/>
      <c r="D1607" s="210"/>
      <c r="E1607" s="131"/>
      <c r="F1607" s="132"/>
      <c r="G1607" s="131"/>
      <c r="H1607" s="117"/>
      <c r="I1607" s="201"/>
      <c r="J1607" s="201"/>
      <c r="K1607" s="202"/>
      <c r="L1607" s="202"/>
      <c r="M1607" s="202"/>
      <c r="N1607" s="201"/>
      <c r="O1607" s="201"/>
      <c r="P1607" s="202"/>
      <c r="Q1607" s="202"/>
      <c r="R1607" s="207"/>
      <c r="S1607" s="204" t="e">
        <f>_xlfn.LET(
_xlpm.ausLJ,_xlfn.XLOOKUP(MitarbeiterFTE[[#This Row],[Name]]&amp;"|"&amp;MitarbeiterFTE[[#This Row],[Jahr]]&amp;"|"&amp;MitarbeiterFTE[[#This Row],[Monat]],#REF!,#REF!,"not found",0,1),
IF(_xlpm.ausLJ="not found","input missing",_xlpm.ausLJ))</f>
        <v>#REF!</v>
      </c>
      <c r="T1607" s="204" t="e">
        <f>_xlfn.LET(
_xlpm.ausLJ,_xlfn.XLOOKUP(MitarbeiterFTE[[#This Row],[Name]]&amp;"|"&amp;MitarbeiterFTE[[#This Row],[Jahr]]&amp;"|"&amp;MitarbeiterFTE[[#This Row],[Monat]],#REF!,#REF!,"not found",0,1),
IF(_xlpm.ausLJ="not found","input missing",_xlpm.ausLJ))</f>
        <v>#REF!</v>
      </c>
      <c r="U1607" s="205"/>
      <c r="V1607" s="40" t="str" cm="1">
        <f t="array" ref="V16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7" s="15" t="str">
        <f>_xlfn.LET(_xlpm.var,MitarbeiterFTE[[#This Row],[Name]]&amp;"|"&amp;MitarbeiterFTE[[#This Row],[Vorhaben]]&amp;"|"&amp;MitarbeiterFTE[[#This Row],[Monat]]&amp;"|"&amp;MitarbeiterFTE[[#This Row],[Jahr]], IF(_xlpm.var="|||","input missing",_xlpm.var))</f>
        <v>input missing</v>
      </c>
      <c r="AB1607" s="15" t="e">
        <f>_xlfn.LET(
_xlpm.start,DATE(MitarbeiterFTE[[#This Row],[Jahr]],MitarbeiterFTE[[#This Row],[Monat]],1),
_xlpm.end,EOMONTH(_xlpm.start,0),
NETWORKDAYS(_xlpm.start,_xlpm.end))</f>
        <v>#NUM!</v>
      </c>
      <c r="AC1607" s="318" t="e">
        <f>MitarbeiterFTE[[#This Row],[BWD]]-MitarbeiterFTE[[#This Row],[Sum Abwesend]]</f>
        <v>#NUM!</v>
      </c>
      <c r="AD1607" s="318">
        <f>SUMIFS(MitarbeiterFTE[BWD],MitarbeiterFTE[Jahr],MitarbeiterFTE[[#This Row],[Jahr]],MitarbeiterFTE[Name],MitarbeiterFTE[[#This Row],[Name]])</f>
        <v>0</v>
      </c>
      <c r="AE1607" s="318">
        <f>SUMIFS(MitarbeiterFTE[NWD],MitarbeiterFTE[Jahr],MitarbeiterFTE[[#This Row],[Jahr]],MitarbeiterFTE[Name],MitarbeiterFTE[[#This Row],[Name]])</f>
        <v>0</v>
      </c>
      <c r="AF1607" s="15" t="str">
        <f>IF(MitarbeiterFTE[[#This Row],[HS]]="ja",2,IF(MitarbeiterFTE[[#This Row],[Tech]]="ja",1,IF(MitarbeiterFTE[[#This Row],[Sonst]]="ja",0,"input missing")))</f>
        <v>input missing</v>
      </c>
      <c r="AG1607" s="130"/>
      <c r="AH1607" s="117"/>
      <c r="AI1607" s="408"/>
      <c r="AJ1607" s="202"/>
      <c r="AK1607" s="412"/>
      <c r="AL1607" s="15" cm="1">
        <f t="array" ref="AL16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7" s="15" t="str">
        <f>IF(Table6[[#This Row],[FT/WE]]=2,"",Table6[[#This Row],[Name]]&amp;Table6[[#This Row],[Tag]])</f>
        <v/>
      </c>
      <c r="AN1607" s="117"/>
    </row>
    <row r="1608" spans="1:40" ht="14.5">
      <c r="A1608" s="117"/>
      <c r="B1608" s="201"/>
      <c r="C1608" s="209"/>
      <c r="D1608" s="210"/>
      <c r="E1608" s="131"/>
      <c r="F1608" s="132"/>
      <c r="G1608" s="131"/>
      <c r="H1608" s="117"/>
      <c r="I1608" s="201"/>
      <c r="J1608" s="201"/>
      <c r="K1608" s="202"/>
      <c r="L1608" s="202"/>
      <c r="M1608" s="202"/>
      <c r="N1608" s="201"/>
      <c r="O1608" s="201"/>
      <c r="P1608" s="202"/>
      <c r="Q1608" s="202"/>
      <c r="R1608" s="207"/>
      <c r="S1608" s="204" t="e">
        <f>_xlfn.LET(
_xlpm.ausLJ,_xlfn.XLOOKUP(MitarbeiterFTE[[#This Row],[Name]]&amp;"|"&amp;MitarbeiterFTE[[#This Row],[Jahr]]&amp;"|"&amp;MitarbeiterFTE[[#This Row],[Monat]],#REF!,#REF!,"not found",0,1),
IF(_xlpm.ausLJ="not found","input missing",_xlpm.ausLJ))</f>
        <v>#REF!</v>
      </c>
      <c r="T1608" s="204" t="e">
        <f>_xlfn.LET(
_xlpm.ausLJ,_xlfn.XLOOKUP(MitarbeiterFTE[[#This Row],[Name]]&amp;"|"&amp;MitarbeiterFTE[[#This Row],[Jahr]]&amp;"|"&amp;MitarbeiterFTE[[#This Row],[Monat]],#REF!,#REF!,"not found",0,1),
IF(_xlpm.ausLJ="not found","input missing",_xlpm.ausLJ))</f>
        <v>#REF!</v>
      </c>
      <c r="U1608" s="205"/>
      <c r="V1608" s="40" t="str" cm="1">
        <f t="array" ref="V16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8" s="15" t="str">
        <f>_xlfn.LET(_xlpm.var,MitarbeiterFTE[[#This Row],[Name]]&amp;"|"&amp;MitarbeiterFTE[[#This Row],[Vorhaben]]&amp;"|"&amp;MitarbeiterFTE[[#This Row],[Monat]]&amp;"|"&amp;MitarbeiterFTE[[#This Row],[Jahr]], IF(_xlpm.var="|||","input missing",_xlpm.var))</f>
        <v>input missing</v>
      </c>
      <c r="AB1608" s="15" t="e">
        <f>_xlfn.LET(
_xlpm.start,DATE(MitarbeiterFTE[[#This Row],[Jahr]],MitarbeiterFTE[[#This Row],[Monat]],1),
_xlpm.end,EOMONTH(_xlpm.start,0),
NETWORKDAYS(_xlpm.start,_xlpm.end))</f>
        <v>#NUM!</v>
      </c>
      <c r="AC1608" s="318" t="e">
        <f>MitarbeiterFTE[[#This Row],[BWD]]-MitarbeiterFTE[[#This Row],[Sum Abwesend]]</f>
        <v>#NUM!</v>
      </c>
      <c r="AD1608" s="318">
        <f>SUMIFS(MitarbeiterFTE[BWD],MitarbeiterFTE[Jahr],MitarbeiterFTE[[#This Row],[Jahr]],MitarbeiterFTE[Name],MitarbeiterFTE[[#This Row],[Name]])</f>
        <v>0</v>
      </c>
      <c r="AE1608" s="318">
        <f>SUMIFS(MitarbeiterFTE[NWD],MitarbeiterFTE[Jahr],MitarbeiterFTE[[#This Row],[Jahr]],MitarbeiterFTE[Name],MitarbeiterFTE[[#This Row],[Name]])</f>
        <v>0</v>
      </c>
      <c r="AF1608" s="15" t="str">
        <f>IF(MitarbeiterFTE[[#This Row],[HS]]="ja",2,IF(MitarbeiterFTE[[#This Row],[Tech]]="ja",1,IF(MitarbeiterFTE[[#This Row],[Sonst]]="ja",0,"input missing")))</f>
        <v>input missing</v>
      </c>
      <c r="AG1608" s="130"/>
      <c r="AH1608" s="117"/>
      <c r="AI1608" s="408"/>
      <c r="AJ1608" s="202"/>
      <c r="AK1608" s="412"/>
      <c r="AL1608" s="15" cm="1">
        <f t="array" ref="AL16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8" s="15" t="str">
        <f>IF(Table6[[#This Row],[FT/WE]]=2,"",Table6[[#This Row],[Name]]&amp;Table6[[#This Row],[Tag]])</f>
        <v/>
      </c>
      <c r="AN1608" s="117"/>
    </row>
    <row r="1609" spans="1:40" ht="14.5">
      <c r="A1609" s="117"/>
      <c r="B1609" s="201"/>
      <c r="C1609" s="209"/>
      <c r="D1609" s="210"/>
      <c r="E1609" s="131"/>
      <c r="F1609" s="132"/>
      <c r="G1609" s="131"/>
      <c r="H1609" s="117"/>
      <c r="I1609" s="201"/>
      <c r="J1609" s="201"/>
      <c r="K1609" s="202"/>
      <c r="L1609" s="202"/>
      <c r="M1609" s="202"/>
      <c r="N1609" s="201"/>
      <c r="O1609" s="201"/>
      <c r="P1609" s="202"/>
      <c r="Q1609" s="202"/>
      <c r="R1609" s="207"/>
      <c r="S1609" s="204" t="e">
        <f>_xlfn.LET(
_xlpm.ausLJ,_xlfn.XLOOKUP(MitarbeiterFTE[[#This Row],[Name]]&amp;"|"&amp;MitarbeiterFTE[[#This Row],[Jahr]]&amp;"|"&amp;MitarbeiterFTE[[#This Row],[Monat]],#REF!,#REF!,"not found",0,1),
IF(_xlpm.ausLJ="not found","input missing",_xlpm.ausLJ))</f>
        <v>#REF!</v>
      </c>
      <c r="T1609" s="204" t="e">
        <f>_xlfn.LET(
_xlpm.ausLJ,_xlfn.XLOOKUP(MitarbeiterFTE[[#This Row],[Name]]&amp;"|"&amp;MitarbeiterFTE[[#This Row],[Jahr]]&amp;"|"&amp;MitarbeiterFTE[[#This Row],[Monat]],#REF!,#REF!,"not found",0,1),
IF(_xlpm.ausLJ="not found","input missing",_xlpm.ausLJ))</f>
        <v>#REF!</v>
      </c>
      <c r="U1609" s="205"/>
      <c r="V1609" s="40" t="str" cm="1">
        <f t="array" ref="V16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09" s="15" t="str">
        <f>_xlfn.LET(_xlpm.var,MitarbeiterFTE[[#This Row],[Name]]&amp;"|"&amp;MitarbeiterFTE[[#This Row],[Vorhaben]]&amp;"|"&amp;MitarbeiterFTE[[#This Row],[Monat]]&amp;"|"&amp;MitarbeiterFTE[[#This Row],[Jahr]], IF(_xlpm.var="|||","input missing",_xlpm.var))</f>
        <v>input missing</v>
      </c>
      <c r="AB1609" s="15" t="e">
        <f>_xlfn.LET(
_xlpm.start,DATE(MitarbeiterFTE[[#This Row],[Jahr]],MitarbeiterFTE[[#This Row],[Monat]],1),
_xlpm.end,EOMONTH(_xlpm.start,0),
NETWORKDAYS(_xlpm.start,_xlpm.end))</f>
        <v>#NUM!</v>
      </c>
      <c r="AC1609" s="318" t="e">
        <f>MitarbeiterFTE[[#This Row],[BWD]]-MitarbeiterFTE[[#This Row],[Sum Abwesend]]</f>
        <v>#NUM!</v>
      </c>
      <c r="AD1609" s="318">
        <f>SUMIFS(MitarbeiterFTE[BWD],MitarbeiterFTE[Jahr],MitarbeiterFTE[[#This Row],[Jahr]],MitarbeiterFTE[Name],MitarbeiterFTE[[#This Row],[Name]])</f>
        <v>0</v>
      </c>
      <c r="AE1609" s="318">
        <f>SUMIFS(MitarbeiterFTE[NWD],MitarbeiterFTE[Jahr],MitarbeiterFTE[[#This Row],[Jahr]],MitarbeiterFTE[Name],MitarbeiterFTE[[#This Row],[Name]])</f>
        <v>0</v>
      </c>
      <c r="AF1609" s="15" t="str">
        <f>IF(MitarbeiterFTE[[#This Row],[HS]]="ja",2,IF(MitarbeiterFTE[[#This Row],[Tech]]="ja",1,IF(MitarbeiterFTE[[#This Row],[Sonst]]="ja",0,"input missing")))</f>
        <v>input missing</v>
      </c>
      <c r="AG1609" s="130"/>
      <c r="AH1609" s="117"/>
      <c r="AI1609" s="408"/>
      <c r="AJ1609" s="202"/>
      <c r="AK1609" s="412"/>
      <c r="AL1609" s="15" cm="1">
        <f t="array" ref="AL16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09" s="15" t="str">
        <f>IF(Table6[[#This Row],[FT/WE]]=2,"",Table6[[#This Row],[Name]]&amp;Table6[[#This Row],[Tag]])</f>
        <v/>
      </c>
      <c r="AN1609" s="117"/>
    </row>
    <row r="1610" spans="1:40" ht="14.5">
      <c r="A1610" s="117"/>
      <c r="B1610" s="201"/>
      <c r="C1610" s="209"/>
      <c r="D1610" s="210"/>
      <c r="E1610" s="131"/>
      <c r="F1610" s="132"/>
      <c r="G1610" s="131"/>
      <c r="H1610" s="117"/>
      <c r="I1610" s="201"/>
      <c r="J1610" s="201"/>
      <c r="K1610" s="202"/>
      <c r="L1610" s="202"/>
      <c r="M1610" s="202"/>
      <c r="N1610" s="201"/>
      <c r="O1610" s="201"/>
      <c r="P1610" s="202"/>
      <c r="Q1610" s="202"/>
      <c r="R1610" s="207"/>
      <c r="S1610" s="204" t="e">
        <f>_xlfn.LET(
_xlpm.ausLJ,_xlfn.XLOOKUP(MitarbeiterFTE[[#This Row],[Name]]&amp;"|"&amp;MitarbeiterFTE[[#This Row],[Jahr]]&amp;"|"&amp;MitarbeiterFTE[[#This Row],[Monat]],#REF!,#REF!,"not found",0,1),
IF(_xlpm.ausLJ="not found","input missing",_xlpm.ausLJ))</f>
        <v>#REF!</v>
      </c>
      <c r="T1610" s="204" t="e">
        <f>_xlfn.LET(
_xlpm.ausLJ,_xlfn.XLOOKUP(MitarbeiterFTE[[#This Row],[Name]]&amp;"|"&amp;MitarbeiterFTE[[#This Row],[Jahr]]&amp;"|"&amp;MitarbeiterFTE[[#This Row],[Monat]],#REF!,#REF!,"not found",0,1),
IF(_xlpm.ausLJ="not found","input missing",_xlpm.ausLJ))</f>
        <v>#REF!</v>
      </c>
      <c r="U1610" s="205"/>
      <c r="V1610" s="40" t="str" cm="1">
        <f t="array" ref="V16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0" s="15" t="str">
        <f>_xlfn.LET(_xlpm.var,MitarbeiterFTE[[#This Row],[Name]]&amp;"|"&amp;MitarbeiterFTE[[#This Row],[Vorhaben]]&amp;"|"&amp;MitarbeiterFTE[[#This Row],[Monat]]&amp;"|"&amp;MitarbeiterFTE[[#This Row],[Jahr]], IF(_xlpm.var="|||","input missing",_xlpm.var))</f>
        <v>input missing</v>
      </c>
      <c r="AB1610" s="15" t="e">
        <f>_xlfn.LET(
_xlpm.start,DATE(MitarbeiterFTE[[#This Row],[Jahr]],MitarbeiterFTE[[#This Row],[Monat]],1),
_xlpm.end,EOMONTH(_xlpm.start,0),
NETWORKDAYS(_xlpm.start,_xlpm.end))</f>
        <v>#NUM!</v>
      </c>
      <c r="AC1610" s="318" t="e">
        <f>MitarbeiterFTE[[#This Row],[BWD]]-MitarbeiterFTE[[#This Row],[Sum Abwesend]]</f>
        <v>#NUM!</v>
      </c>
      <c r="AD1610" s="318">
        <f>SUMIFS(MitarbeiterFTE[BWD],MitarbeiterFTE[Jahr],MitarbeiterFTE[[#This Row],[Jahr]],MitarbeiterFTE[Name],MitarbeiterFTE[[#This Row],[Name]])</f>
        <v>0</v>
      </c>
      <c r="AE1610" s="318">
        <f>SUMIFS(MitarbeiterFTE[NWD],MitarbeiterFTE[Jahr],MitarbeiterFTE[[#This Row],[Jahr]],MitarbeiterFTE[Name],MitarbeiterFTE[[#This Row],[Name]])</f>
        <v>0</v>
      </c>
      <c r="AF1610" s="15" t="str">
        <f>IF(MitarbeiterFTE[[#This Row],[HS]]="ja",2,IF(MitarbeiterFTE[[#This Row],[Tech]]="ja",1,IF(MitarbeiterFTE[[#This Row],[Sonst]]="ja",0,"input missing")))</f>
        <v>input missing</v>
      </c>
      <c r="AG1610" s="130"/>
      <c r="AH1610" s="117"/>
      <c r="AI1610" s="408"/>
      <c r="AJ1610" s="202"/>
      <c r="AK1610" s="412"/>
      <c r="AL1610" s="15" cm="1">
        <f t="array" ref="AL16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0" s="15" t="str">
        <f>IF(Table6[[#This Row],[FT/WE]]=2,"",Table6[[#This Row],[Name]]&amp;Table6[[#This Row],[Tag]])</f>
        <v/>
      </c>
      <c r="AN1610" s="117"/>
    </row>
    <row r="1611" spans="1:40" ht="14.5">
      <c r="A1611" s="117"/>
      <c r="B1611" s="201"/>
      <c r="C1611" s="209"/>
      <c r="D1611" s="210"/>
      <c r="E1611" s="131"/>
      <c r="F1611" s="132"/>
      <c r="G1611" s="131"/>
      <c r="H1611" s="117"/>
      <c r="I1611" s="201"/>
      <c r="J1611" s="201"/>
      <c r="K1611" s="202"/>
      <c r="L1611" s="202"/>
      <c r="M1611" s="202"/>
      <c r="N1611" s="201"/>
      <c r="O1611" s="201"/>
      <c r="P1611" s="202"/>
      <c r="Q1611" s="202"/>
      <c r="R1611" s="207"/>
      <c r="S1611" s="204" t="e">
        <f>_xlfn.LET(
_xlpm.ausLJ,_xlfn.XLOOKUP(MitarbeiterFTE[[#This Row],[Name]]&amp;"|"&amp;MitarbeiterFTE[[#This Row],[Jahr]]&amp;"|"&amp;MitarbeiterFTE[[#This Row],[Monat]],#REF!,#REF!,"not found",0,1),
IF(_xlpm.ausLJ="not found","input missing",_xlpm.ausLJ))</f>
        <v>#REF!</v>
      </c>
      <c r="T1611" s="204" t="e">
        <f>_xlfn.LET(
_xlpm.ausLJ,_xlfn.XLOOKUP(MitarbeiterFTE[[#This Row],[Name]]&amp;"|"&amp;MitarbeiterFTE[[#This Row],[Jahr]]&amp;"|"&amp;MitarbeiterFTE[[#This Row],[Monat]],#REF!,#REF!,"not found",0,1),
IF(_xlpm.ausLJ="not found","input missing",_xlpm.ausLJ))</f>
        <v>#REF!</v>
      </c>
      <c r="U1611" s="205"/>
      <c r="V1611" s="40" t="str" cm="1">
        <f t="array" ref="V16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1" s="15" t="str">
        <f>_xlfn.LET(_xlpm.var,MitarbeiterFTE[[#This Row],[Name]]&amp;"|"&amp;MitarbeiterFTE[[#This Row],[Vorhaben]]&amp;"|"&amp;MitarbeiterFTE[[#This Row],[Monat]]&amp;"|"&amp;MitarbeiterFTE[[#This Row],[Jahr]], IF(_xlpm.var="|||","input missing",_xlpm.var))</f>
        <v>input missing</v>
      </c>
      <c r="AB1611" s="15" t="e">
        <f>_xlfn.LET(
_xlpm.start,DATE(MitarbeiterFTE[[#This Row],[Jahr]],MitarbeiterFTE[[#This Row],[Monat]],1),
_xlpm.end,EOMONTH(_xlpm.start,0),
NETWORKDAYS(_xlpm.start,_xlpm.end))</f>
        <v>#NUM!</v>
      </c>
      <c r="AC1611" s="318" t="e">
        <f>MitarbeiterFTE[[#This Row],[BWD]]-MitarbeiterFTE[[#This Row],[Sum Abwesend]]</f>
        <v>#NUM!</v>
      </c>
      <c r="AD1611" s="318">
        <f>SUMIFS(MitarbeiterFTE[BWD],MitarbeiterFTE[Jahr],MitarbeiterFTE[[#This Row],[Jahr]],MitarbeiterFTE[Name],MitarbeiterFTE[[#This Row],[Name]])</f>
        <v>0</v>
      </c>
      <c r="AE1611" s="318">
        <f>SUMIFS(MitarbeiterFTE[NWD],MitarbeiterFTE[Jahr],MitarbeiterFTE[[#This Row],[Jahr]],MitarbeiterFTE[Name],MitarbeiterFTE[[#This Row],[Name]])</f>
        <v>0</v>
      </c>
      <c r="AF1611" s="15" t="str">
        <f>IF(MitarbeiterFTE[[#This Row],[HS]]="ja",2,IF(MitarbeiterFTE[[#This Row],[Tech]]="ja",1,IF(MitarbeiterFTE[[#This Row],[Sonst]]="ja",0,"input missing")))</f>
        <v>input missing</v>
      </c>
      <c r="AG1611" s="130"/>
      <c r="AH1611" s="117"/>
      <c r="AI1611" s="408"/>
      <c r="AJ1611" s="202"/>
      <c r="AK1611" s="412"/>
      <c r="AL1611" s="15" cm="1">
        <f t="array" ref="AL16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1" s="15" t="str">
        <f>IF(Table6[[#This Row],[FT/WE]]=2,"",Table6[[#This Row],[Name]]&amp;Table6[[#This Row],[Tag]])</f>
        <v/>
      </c>
      <c r="AN1611" s="117"/>
    </row>
    <row r="1612" spans="1:40" ht="14.5">
      <c r="A1612" s="117"/>
      <c r="B1612" s="201"/>
      <c r="C1612" s="209"/>
      <c r="D1612" s="210"/>
      <c r="E1612" s="131"/>
      <c r="F1612" s="132"/>
      <c r="G1612" s="131"/>
      <c r="H1612" s="117"/>
      <c r="I1612" s="201"/>
      <c r="J1612" s="201"/>
      <c r="K1612" s="202"/>
      <c r="L1612" s="202"/>
      <c r="M1612" s="202"/>
      <c r="N1612" s="201"/>
      <c r="O1612" s="201"/>
      <c r="P1612" s="202"/>
      <c r="Q1612" s="202"/>
      <c r="R1612" s="207"/>
      <c r="S1612" s="204" t="e">
        <f>_xlfn.LET(
_xlpm.ausLJ,_xlfn.XLOOKUP(MitarbeiterFTE[[#This Row],[Name]]&amp;"|"&amp;MitarbeiterFTE[[#This Row],[Jahr]]&amp;"|"&amp;MitarbeiterFTE[[#This Row],[Monat]],#REF!,#REF!,"not found",0,1),
IF(_xlpm.ausLJ="not found","input missing",_xlpm.ausLJ))</f>
        <v>#REF!</v>
      </c>
      <c r="T1612" s="204" t="e">
        <f>_xlfn.LET(
_xlpm.ausLJ,_xlfn.XLOOKUP(MitarbeiterFTE[[#This Row],[Name]]&amp;"|"&amp;MitarbeiterFTE[[#This Row],[Jahr]]&amp;"|"&amp;MitarbeiterFTE[[#This Row],[Monat]],#REF!,#REF!,"not found",0,1),
IF(_xlpm.ausLJ="not found","input missing",_xlpm.ausLJ))</f>
        <v>#REF!</v>
      </c>
      <c r="U1612" s="205"/>
      <c r="V1612" s="40" t="str" cm="1">
        <f t="array" ref="V16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2" s="15" t="str">
        <f>_xlfn.LET(_xlpm.var,MitarbeiterFTE[[#This Row],[Name]]&amp;"|"&amp;MitarbeiterFTE[[#This Row],[Vorhaben]]&amp;"|"&amp;MitarbeiterFTE[[#This Row],[Monat]]&amp;"|"&amp;MitarbeiterFTE[[#This Row],[Jahr]], IF(_xlpm.var="|||","input missing",_xlpm.var))</f>
        <v>input missing</v>
      </c>
      <c r="AB1612" s="15" t="e">
        <f>_xlfn.LET(
_xlpm.start,DATE(MitarbeiterFTE[[#This Row],[Jahr]],MitarbeiterFTE[[#This Row],[Monat]],1),
_xlpm.end,EOMONTH(_xlpm.start,0),
NETWORKDAYS(_xlpm.start,_xlpm.end))</f>
        <v>#NUM!</v>
      </c>
      <c r="AC1612" s="318" t="e">
        <f>MitarbeiterFTE[[#This Row],[BWD]]-MitarbeiterFTE[[#This Row],[Sum Abwesend]]</f>
        <v>#NUM!</v>
      </c>
      <c r="AD1612" s="318">
        <f>SUMIFS(MitarbeiterFTE[BWD],MitarbeiterFTE[Jahr],MitarbeiterFTE[[#This Row],[Jahr]],MitarbeiterFTE[Name],MitarbeiterFTE[[#This Row],[Name]])</f>
        <v>0</v>
      </c>
      <c r="AE1612" s="318">
        <f>SUMIFS(MitarbeiterFTE[NWD],MitarbeiterFTE[Jahr],MitarbeiterFTE[[#This Row],[Jahr]],MitarbeiterFTE[Name],MitarbeiterFTE[[#This Row],[Name]])</f>
        <v>0</v>
      </c>
      <c r="AF1612" s="15" t="str">
        <f>IF(MitarbeiterFTE[[#This Row],[HS]]="ja",2,IF(MitarbeiterFTE[[#This Row],[Tech]]="ja",1,IF(MitarbeiterFTE[[#This Row],[Sonst]]="ja",0,"input missing")))</f>
        <v>input missing</v>
      </c>
      <c r="AG1612" s="130"/>
      <c r="AH1612" s="117"/>
      <c r="AI1612" s="408"/>
      <c r="AJ1612" s="202"/>
      <c r="AK1612" s="412"/>
      <c r="AL1612" s="15" cm="1">
        <f t="array" ref="AL16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2" s="15" t="str">
        <f>IF(Table6[[#This Row],[FT/WE]]=2,"",Table6[[#This Row],[Name]]&amp;Table6[[#This Row],[Tag]])</f>
        <v/>
      </c>
      <c r="AN1612" s="117"/>
    </row>
    <row r="1613" spans="1:40" ht="14.5">
      <c r="A1613" s="117"/>
      <c r="B1613" s="201"/>
      <c r="C1613" s="209"/>
      <c r="D1613" s="210"/>
      <c r="E1613" s="131"/>
      <c r="F1613" s="132"/>
      <c r="G1613" s="131"/>
      <c r="H1613" s="117"/>
      <c r="I1613" s="201"/>
      <c r="J1613" s="201"/>
      <c r="K1613" s="202"/>
      <c r="L1613" s="202"/>
      <c r="M1613" s="202"/>
      <c r="N1613" s="201"/>
      <c r="O1613" s="201"/>
      <c r="P1613" s="202"/>
      <c r="Q1613" s="202"/>
      <c r="R1613" s="207"/>
      <c r="S1613" s="204" t="e">
        <f>_xlfn.LET(
_xlpm.ausLJ,_xlfn.XLOOKUP(MitarbeiterFTE[[#This Row],[Name]]&amp;"|"&amp;MitarbeiterFTE[[#This Row],[Jahr]]&amp;"|"&amp;MitarbeiterFTE[[#This Row],[Monat]],#REF!,#REF!,"not found",0,1),
IF(_xlpm.ausLJ="not found","input missing",_xlpm.ausLJ))</f>
        <v>#REF!</v>
      </c>
      <c r="T1613" s="204" t="e">
        <f>_xlfn.LET(
_xlpm.ausLJ,_xlfn.XLOOKUP(MitarbeiterFTE[[#This Row],[Name]]&amp;"|"&amp;MitarbeiterFTE[[#This Row],[Jahr]]&amp;"|"&amp;MitarbeiterFTE[[#This Row],[Monat]],#REF!,#REF!,"not found",0,1),
IF(_xlpm.ausLJ="not found","input missing",_xlpm.ausLJ))</f>
        <v>#REF!</v>
      </c>
      <c r="U1613" s="205"/>
      <c r="V1613" s="40" t="str" cm="1">
        <f t="array" ref="V16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3" s="15" t="str">
        <f>_xlfn.LET(_xlpm.var,MitarbeiterFTE[[#This Row],[Name]]&amp;"|"&amp;MitarbeiterFTE[[#This Row],[Vorhaben]]&amp;"|"&amp;MitarbeiterFTE[[#This Row],[Monat]]&amp;"|"&amp;MitarbeiterFTE[[#This Row],[Jahr]], IF(_xlpm.var="|||","input missing",_xlpm.var))</f>
        <v>input missing</v>
      </c>
      <c r="AB1613" s="15" t="e">
        <f>_xlfn.LET(
_xlpm.start,DATE(MitarbeiterFTE[[#This Row],[Jahr]],MitarbeiterFTE[[#This Row],[Monat]],1),
_xlpm.end,EOMONTH(_xlpm.start,0),
NETWORKDAYS(_xlpm.start,_xlpm.end))</f>
        <v>#NUM!</v>
      </c>
      <c r="AC1613" s="318" t="e">
        <f>MitarbeiterFTE[[#This Row],[BWD]]-MitarbeiterFTE[[#This Row],[Sum Abwesend]]</f>
        <v>#NUM!</v>
      </c>
      <c r="AD1613" s="318">
        <f>SUMIFS(MitarbeiterFTE[BWD],MitarbeiterFTE[Jahr],MitarbeiterFTE[[#This Row],[Jahr]],MitarbeiterFTE[Name],MitarbeiterFTE[[#This Row],[Name]])</f>
        <v>0</v>
      </c>
      <c r="AE1613" s="318">
        <f>SUMIFS(MitarbeiterFTE[NWD],MitarbeiterFTE[Jahr],MitarbeiterFTE[[#This Row],[Jahr]],MitarbeiterFTE[Name],MitarbeiterFTE[[#This Row],[Name]])</f>
        <v>0</v>
      </c>
      <c r="AF1613" s="15" t="str">
        <f>IF(MitarbeiterFTE[[#This Row],[HS]]="ja",2,IF(MitarbeiterFTE[[#This Row],[Tech]]="ja",1,IF(MitarbeiterFTE[[#This Row],[Sonst]]="ja",0,"input missing")))</f>
        <v>input missing</v>
      </c>
      <c r="AG1613" s="130"/>
      <c r="AH1613" s="117"/>
      <c r="AI1613" s="408"/>
      <c r="AJ1613" s="202"/>
      <c r="AK1613" s="412"/>
      <c r="AL1613" s="15" cm="1">
        <f t="array" ref="AL16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3" s="15" t="str">
        <f>IF(Table6[[#This Row],[FT/WE]]=2,"",Table6[[#This Row],[Name]]&amp;Table6[[#This Row],[Tag]])</f>
        <v/>
      </c>
      <c r="AN1613" s="117"/>
    </row>
    <row r="1614" spans="1:40" ht="14.5">
      <c r="A1614" s="117"/>
      <c r="B1614" s="201"/>
      <c r="C1614" s="209"/>
      <c r="D1614" s="210"/>
      <c r="E1614" s="131"/>
      <c r="F1614" s="132"/>
      <c r="G1614" s="131"/>
      <c r="H1614" s="117"/>
      <c r="I1614" s="201"/>
      <c r="J1614" s="201"/>
      <c r="K1614" s="202"/>
      <c r="L1614" s="202"/>
      <c r="M1614" s="202"/>
      <c r="N1614" s="201"/>
      <c r="O1614" s="201"/>
      <c r="P1614" s="202"/>
      <c r="Q1614" s="202"/>
      <c r="R1614" s="207"/>
      <c r="S1614" s="204" t="e">
        <f>_xlfn.LET(
_xlpm.ausLJ,_xlfn.XLOOKUP(MitarbeiterFTE[[#This Row],[Name]]&amp;"|"&amp;MitarbeiterFTE[[#This Row],[Jahr]]&amp;"|"&amp;MitarbeiterFTE[[#This Row],[Monat]],#REF!,#REF!,"not found",0,1),
IF(_xlpm.ausLJ="not found","input missing",_xlpm.ausLJ))</f>
        <v>#REF!</v>
      </c>
      <c r="T1614" s="204" t="e">
        <f>_xlfn.LET(
_xlpm.ausLJ,_xlfn.XLOOKUP(MitarbeiterFTE[[#This Row],[Name]]&amp;"|"&amp;MitarbeiterFTE[[#This Row],[Jahr]]&amp;"|"&amp;MitarbeiterFTE[[#This Row],[Monat]],#REF!,#REF!,"not found",0,1),
IF(_xlpm.ausLJ="not found","input missing",_xlpm.ausLJ))</f>
        <v>#REF!</v>
      </c>
      <c r="U1614" s="205"/>
      <c r="V1614" s="40" t="str" cm="1">
        <f t="array" ref="V16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4" s="15" t="str">
        <f>_xlfn.LET(_xlpm.var,MitarbeiterFTE[[#This Row],[Name]]&amp;"|"&amp;MitarbeiterFTE[[#This Row],[Vorhaben]]&amp;"|"&amp;MitarbeiterFTE[[#This Row],[Monat]]&amp;"|"&amp;MitarbeiterFTE[[#This Row],[Jahr]], IF(_xlpm.var="|||","input missing",_xlpm.var))</f>
        <v>input missing</v>
      </c>
      <c r="AB1614" s="15" t="e">
        <f>_xlfn.LET(
_xlpm.start,DATE(MitarbeiterFTE[[#This Row],[Jahr]],MitarbeiterFTE[[#This Row],[Monat]],1),
_xlpm.end,EOMONTH(_xlpm.start,0),
NETWORKDAYS(_xlpm.start,_xlpm.end))</f>
        <v>#NUM!</v>
      </c>
      <c r="AC1614" s="318" t="e">
        <f>MitarbeiterFTE[[#This Row],[BWD]]-MitarbeiterFTE[[#This Row],[Sum Abwesend]]</f>
        <v>#NUM!</v>
      </c>
      <c r="AD1614" s="318">
        <f>SUMIFS(MitarbeiterFTE[BWD],MitarbeiterFTE[Jahr],MitarbeiterFTE[[#This Row],[Jahr]],MitarbeiterFTE[Name],MitarbeiterFTE[[#This Row],[Name]])</f>
        <v>0</v>
      </c>
      <c r="AE1614" s="318">
        <f>SUMIFS(MitarbeiterFTE[NWD],MitarbeiterFTE[Jahr],MitarbeiterFTE[[#This Row],[Jahr]],MitarbeiterFTE[Name],MitarbeiterFTE[[#This Row],[Name]])</f>
        <v>0</v>
      </c>
      <c r="AF1614" s="15" t="str">
        <f>IF(MitarbeiterFTE[[#This Row],[HS]]="ja",2,IF(MitarbeiterFTE[[#This Row],[Tech]]="ja",1,IF(MitarbeiterFTE[[#This Row],[Sonst]]="ja",0,"input missing")))</f>
        <v>input missing</v>
      </c>
      <c r="AG1614" s="130"/>
      <c r="AH1614" s="117"/>
      <c r="AI1614" s="408"/>
      <c r="AJ1614" s="202"/>
      <c r="AK1614" s="412"/>
      <c r="AL1614" s="15" cm="1">
        <f t="array" ref="AL16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4" s="15" t="str">
        <f>IF(Table6[[#This Row],[FT/WE]]=2,"",Table6[[#This Row],[Name]]&amp;Table6[[#This Row],[Tag]])</f>
        <v/>
      </c>
      <c r="AN1614" s="117"/>
    </row>
    <row r="1615" spans="1:40" ht="14.5">
      <c r="A1615" s="117"/>
      <c r="B1615" s="201"/>
      <c r="C1615" s="209"/>
      <c r="D1615" s="210"/>
      <c r="E1615" s="131"/>
      <c r="F1615" s="132"/>
      <c r="G1615" s="131"/>
      <c r="H1615" s="117"/>
      <c r="I1615" s="201"/>
      <c r="J1615" s="201"/>
      <c r="K1615" s="202"/>
      <c r="L1615" s="202"/>
      <c r="M1615" s="202"/>
      <c r="N1615" s="201"/>
      <c r="O1615" s="201"/>
      <c r="P1615" s="202"/>
      <c r="Q1615" s="202"/>
      <c r="R1615" s="207"/>
      <c r="S1615" s="204" t="e">
        <f>_xlfn.LET(
_xlpm.ausLJ,_xlfn.XLOOKUP(MitarbeiterFTE[[#This Row],[Name]]&amp;"|"&amp;MitarbeiterFTE[[#This Row],[Jahr]]&amp;"|"&amp;MitarbeiterFTE[[#This Row],[Monat]],#REF!,#REF!,"not found",0,1),
IF(_xlpm.ausLJ="not found","input missing",_xlpm.ausLJ))</f>
        <v>#REF!</v>
      </c>
      <c r="T1615" s="204" t="e">
        <f>_xlfn.LET(
_xlpm.ausLJ,_xlfn.XLOOKUP(MitarbeiterFTE[[#This Row],[Name]]&amp;"|"&amp;MitarbeiterFTE[[#This Row],[Jahr]]&amp;"|"&amp;MitarbeiterFTE[[#This Row],[Monat]],#REF!,#REF!,"not found",0,1),
IF(_xlpm.ausLJ="not found","input missing",_xlpm.ausLJ))</f>
        <v>#REF!</v>
      </c>
      <c r="U1615" s="205"/>
      <c r="V1615" s="40" t="str" cm="1">
        <f t="array" ref="V16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5" s="15" t="str">
        <f>_xlfn.LET(_xlpm.var,MitarbeiterFTE[[#This Row],[Name]]&amp;"|"&amp;MitarbeiterFTE[[#This Row],[Vorhaben]]&amp;"|"&amp;MitarbeiterFTE[[#This Row],[Monat]]&amp;"|"&amp;MitarbeiterFTE[[#This Row],[Jahr]], IF(_xlpm.var="|||","input missing",_xlpm.var))</f>
        <v>input missing</v>
      </c>
      <c r="AB1615" s="15" t="e">
        <f>_xlfn.LET(
_xlpm.start,DATE(MitarbeiterFTE[[#This Row],[Jahr]],MitarbeiterFTE[[#This Row],[Monat]],1),
_xlpm.end,EOMONTH(_xlpm.start,0),
NETWORKDAYS(_xlpm.start,_xlpm.end))</f>
        <v>#NUM!</v>
      </c>
      <c r="AC1615" s="318" t="e">
        <f>MitarbeiterFTE[[#This Row],[BWD]]-MitarbeiterFTE[[#This Row],[Sum Abwesend]]</f>
        <v>#NUM!</v>
      </c>
      <c r="AD1615" s="318">
        <f>SUMIFS(MitarbeiterFTE[BWD],MitarbeiterFTE[Jahr],MitarbeiterFTE[[#This Row],[Jahr]],MitarbeiterFTE[Name],MitarbeiterFTE[[#This Row],[Name]])</f>
        <v>0</v>
      </c>
      <c r="AE1615" s="318">
        <f>SUMIFS(MitarbeiterFTE[NWD],MitarbeiterFTE[Jahr],MitarbeiterFTE[[#This Row],[Jahr]],MitarbeiterFTE[Name],MitarbeiterFTE[[#This Row],[Name]])</f>
        <v>0</v>
      </c>
      <c r="AF1615" s="15" t="str">
        <f>IF(MitarbeiterFTE[[#This Row],[HS]]="ja",2,IF(MitarbeiterFTE[[#This Row],[Tech]]="ja",1,IF(MitarbeiterFTE[[#This Row],[Sonst]]="ja",0,"input missing")))</f>
        <v>input missing</v>
      </c>
      <c r="AG1615" s="130"/>
      <c r="AH1615" s="117"/>
      <c r="AI1615" s="408"/>
      <c r="AJ1615" s="202"/>
      <c r="AK1615" s="412"/>
      <c r="AL1615" s="15" cm="1">
        <f t="array" ref="AL16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5" s="15" t="str">
        <f>IF(Table6[[#This Row],[FT/WE]]=2,"",Table6[[#This Row],[Name]]&amp;Table6[[#This Row],[Tag]])</f>
        <v/>
      </c>
      <c r="AN1615" s="117"/>
    </row>
    <row r="1616" spans="1:40" ht="14.5">
      <c r="A1616" s="117"/>
      <c r="B1616" s="201"/>
      <c r="C1616" s="209"/>
      <c r="D1616" s="210"/>
      <c r="E1616" s="131"/>
      <c r="F1616" s="132"/>
      <c r="G1616" s="131"/>
      <c r="H1616" s="117"/>
      <c r="I1616" s="201"/>
      <c r="J1616" s="201"/>
      <c r="K1616" s="202"/>
      <c r="L1616" s="202"/>
      <c r="M1616" s="202"/>
      <c r="N1616" s="201"/>
      <c r="O1616" s="201"/>
      <c r="P1616" s="202"/>
      <c r="Q1616" s="202"/>
      <c r="R1616" s="207"/>
      <c r="S1616" s="204" t="e">
        <f>_xlfn.LET(
_xlpm.ausLJ,_xlfn.XLOOKUP(MitarbeiterFTE[[#This Row],[Name]]&amp;"|"&amp;MitarbeiterFTE[[#This Row],[Jahr]]&amp;"|"&amp;MitarbeiterFTE[[#This Row],[Monat]],#REF!,#REF!,"not found",0,1),
IF(_xlpm.ausLJ="not found","input missing",_xlpm.ausLJ))</f>
        <v>#REF!</v>
      </c>
      <c r="T1616" s="204" t="e">
        <f>_xlfn.LET(
_xlpm.ausLJ,_xlfn.XLOOKUP(MitarbeiterFTE[[#This Row],[Name]]&amp;"|"&amp;MitarbeiterFTE[[#This Row],[Jahr]]&amp;"|"&amp;MitarbeiterFTE[[#This Row],[Monat]],#REF!,#REF!,"not found",0,1),
IF(_xlpm.ausLJ="not found","input missing",_xlpm.ausLJ))</f>
        <v>#REF!</v>
      </c>
      <c r="U1616" s="205"/>
      <c r="V1616" s="40" t="str" cm="1">
        <f t="array" ref="V16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6" s="15" t="str">
        <f>_xlfn.LET(_xlpm.var,MitarbeiterFTE[[#This Row],[Name]]&amp;"|"&amp;MitarbeiterFTE[[#This Row],[Vorhaben]]&amp;"|"&amp;MitarbeiterFTE[[#This Row],[Monat]]&amp;"|"&amp;MitarbeiterFTE[[#This Row],[Jahr]], IF(_xlpm.var="|||","input missing",_xlpm.var))</f>
        <v>input missing</v>
      </c>
      <c r="AB1616" s="15" t="e">
        <f>_xlfn.LET(
_xlpm.start,DATE(MitarbeiterFTE[[#This Row],[Jahr]],MitarbeiterFTE[[#This Row],[Monat]],1),
_xlpm.end,EOMONTH(_xlpm.start,0),
NETWORKDAYS(_xlpm.start,_xlpm.end))</f>
        <v>#NUM!</v>
      </c>
      <c r="AC1616" s="318" t="e">
        <f>MitarbeiterFTE[[#This Row],[BWD]]-MitarbeiterFTE[[#This Row],[Sum Abwesend]]</f>
        <v>#NUM!</v>
      </c>
      <c r="AD1616" s="318">
        <f>SUMIFS(MitarbeiterFTE[BWD],MitarbeiterFTE[Jahr],MitarbeiterFTE[[#This Row],[Jahr]],MitarbeiterFTE[Name],MitarbeiterFTE[[#This Row],[Name]])</f>
        <v>0</v>
      </c>
      <c r="AE1616" s="318">
        <f>SUMIFS(MitarbeiterFTE[NWD],MitarbeiterFTE[Jahr],MitarbeiterFTE[[#This Row],[Jahr]],MitarbeiterFTE[Name],MitarbeiterFTE[[#This Row],[Name]])</f>
        <v>0</v>
      </c>
      <c r="AF1616" s="15" t="str">
        <f>IF(MitarbeiterFTE[[#This Row],[HS]]="ja",2,IF(MitarbeiterFTE[[#This Row],[Tech]]="ja",1,IF(MitarbeiterFTE[[#This Row],[Sonst]]="ja",0,"input missing")))</f>
        <v>input missing</v>
      </c>
      <c r="AG1616" s="130"/>
      <c r="AH1616" s="117"/>
      <c r="AI1616" s="408"/>
      <c r="AJ1616" s="202"/>
      <c r="AK1616" s="412"/>
      <c r="AL1616" s="15" cm="1">
        <f t="array" ref="AL16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6" s="15" t="str">
        <f>IF(Table6[[#This Row],[FT/WE]]=2,"",Table6[[#This Row],[Name]]&amp;Table6[[#This Row],[Tag]])</f>
        <v/>
      </c>
      <c r="AN1616" s="117"/>
    </row>
    <row r="1617" spans="1:40" ht="14.5">
      <c r="A1617" s="117"/>
      <c r="B1617" s="201"/>
      <c r="C1617" s="209"/>
      <c r="D1617" s="210"/>
      <c r="E1617" s="131"/>
      <c r="F1617" s="132"/>
      <c r="G1617" s="131"/>
      <c r="H1617" s="117"/>
      <c r="I1617" s="201"/>
      <c r="J1617" s="201"/>
      <c r="K1617" s="202"/>
      <c r="L1617" s="202"/>
      <c r="M1617" s="202"/>
      <c r="N1617" s="201"/>
      <c r="O1617" s="201"/>
      <c r="P1617" s="202"/>
      <c r="Q1617" s="202"/>
      <c r="R1617" s="207"/>
      <c r="S1617" s="204" t="e">
        <f>_xlfn.LET(
_xlpm.ausLJ,_xlfn.XLOOKUP(MitarbeiterFTE[[#This Row],[Name]]&amp;"|"&amp;MitarbeiterFTE[[#This Row],[Jahr]]&amp;"|"&amp;MitarbeiterFTE[[#This Row],[Monat]],#REF!,#REF!,"not found",0,1),
IF(_xlpm.ausLJ="not found","input missing",_xlpm.ausLJ))</f>
        <v>#REF!</v>
      </c>
      <c r="T1617" s="204" t="e">
        <f>_xlfn.LET(
_xlpm.ausLJ,_xlfn.XLOOKUP(MitarbeiterFTE[[#This Row],[Name]]&amp;"|"&amp;MitarbeiterFTE[[#This Row],[Jahr]]&amp;"|"&amp;MitarbeiterFTE[[#This Row],[Monat]],#REF!,#REF!,"not found",0,1),
IF(_xlpm.ausLJ="not found","input missing",_xlpm.ausLJ))</f>
        <v>#REF!</v>
      </c>
      <c r="U1617" s="205"/>
      <c r="V1617" s="40" t="str" cm="1">
        <f t="array" ref="V16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7" s="15" t="str">
        <f>_xlfn.LET(_xlpm.var,MitarbeiterFTE[[#This Row],[Name]]&amp;"|"&amp;MitarbeiterFTE[[#This Row],[Vorhaben]]&amp;"|"&amp;MitarbeiterFTE[[#This Row],[Monat]]&amp;"|"&amp;MitarbeiterFTE[[#This Row],[Jahr]], IF(_xlpm.var="|||","input missing",_xlpm.var))</f>
        <v>input missing</v>
      </c>
      <c r="AB1617" s="15" t="e">
        <f>_xlfn.LET(
_xlpm.start,DATE(MitarbeiterFTE[[#This Row],[Jahr]],MitarbeiterFTE[[#This Row],[Monat]],1),
_xlpm.end,EOMONTH(_xlpm.start,0),
NETWORKDAYS(_xlpm.start,_xlpm.end))</f>
        <v>#NUM!</v>
      </c>
      <c r="AC1617" s="318" t="e">
        <f>MitarbeiterFTE[[#This Row],[BWD]]-MitarbeiterFTE[[#This Row],[Sum Abwesend]]</f>
        <v>#NUM!</v>
      </c>
      <c r="AD1617" s="318">
        <f>SUMIFS(MitarbeiterFTE[BWD],MitarbeiterFTE[Jahr],MitarbeiterFTE[[#This Row],[Jahr]],MitarbeiterFTE[Name],MitarbeiterFTE[[#This Row],[Name]])</f>
        <v>0</v>
      </c>
      <c r="AE1617" s="318">
        <f>SUMIFS(MitarbeiterFTE[NWD],MitarbeiterFTE[Jahr],MitarbeiterFTE[[#This Row],[Jahr]],MitarbeiterFTE[Name],MitarbeiterFTE[[#This Row],[Name]])</f>
        <v>0</v>
      </c>
      <c r="AF1617" s="15" t="str">
        <f>IF(MitarbeiterFTE[[#This Row],[HS]]="ja",2,IF(MitarbeiterFTE[[#This Row],[Tech]]="ja",1,IF(MitarbeiterFTE[[#This Row],[Sonst]]="ja",0,"input missing")))</f>
        <v>input missing</v>
      </c>
      <c r="AG1617" s="130"/>
      <c r="AH1617" s="117"/>
      <c r="AI1617" s="408"/>
      <c r="AJ1617" s="202"/>
      <c r="AK1617" s="412"/>
      <c r="AL1617" s="15" cm="1">
        <f t="array" ref="AL16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7" s="15" t="str">
        <f>IF(Table6[[#This Row],[FT/WE]]=2,"",Table6[[#This Row],[Name]]&amp;Table6[[#This Row],[Tag]])</f>
        <v/>
      </c>
      <c r="AN1617" s="117"/>
    </row>
    <row r="1618" spans="1:40" ht="14.5">
      <c r="A1618" s="117"/>
      <c r="B1618" s="201"/>
      <c r="C1618" s="209"/>
      <c r="D1618" s="210"/>
      <c r="E1618" s="131"/>
      <c r="F1618" s="132"/>
      <c r="G1618" s="131"/>
      <c r="H1618" s="117"/>
      <c r="I1618" s="201"/>
      <c r="J1618" s="201"/>
      <c r="K1618" s="202"/>
      <c r="L1618" s="202"/>
      <c r="M1618" s="202"/>
      <c r="N1618" s="201"/>
      <c r="O1618" s="201"/>
      <c r="P1618" s="202"/>
      <c r="Q1618" s="202"/>
      <c r="R1618" s="207"/>
      <c r="S1618" s="204" t="e">
        <f>_xlfn.LET(
_xlpm.ausLJ,_xlfn.XLOOKUP(MitarbeiterFTE[[#This Row],[Name]]&amp;"|"&amp;MitarbeiterFTE[[#This Row],[Jahr]]&amp;"|"&amp;MitarbeiterFTE[[#This Row],[Monat]],#REF!,#REF!,"not found",0,1),
IF(_xlpm.ausLJ="not found","input missing",_xlpm.ausLJ))</f>
        <v>#REF!</v>
      </c>
      <c r="T1618" s="204" t="e">
        <f>_xlfn.LET(
_xlpm.ausLJ,_xlfn.XLOOKUP(MitarbeiterFTE[[#This Row],[Name]]&amp;"|"&amp;MitarbeiterFTE[[#This Row],[Jahr]]&amp;"|"&amp;MitarbeiterFTE[[#This Row],[Monat]],#REF!,#REF!,"not found",0,1),
IF(_xlpm.ausLJ="not found","input missing",_xlpm.ausLJ))</f>
        <v>#REF!</v>
      </c>
      <c r="U1618" s="205"/>
      <c r="V1618" s="40" t="str" cm="1">
        <f t="array" ref="V16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8" s="15" t="str">
        <f>_xlfn.LET(_xlpm.var,MitarbeiterFTE[[#This Row],[Name]]&amp;"|"&amp;MitarbeiterFTE[[#This Row],[Vorhaben]]&amp;"|"&amp;MitarbeiterFTE[[#This Row],[Monat]]&amp;"|"&amp;MitarbeiterFTE[[#This Row],[Jahr]], IF(_xlpm.var="|||","input missing",_xlpm.var))</f>
        <v>input missing</v>
      </c>
      <c r="AB1618" s="15" t="e">
        <f>_xlfn.LET(
_xlpm.start,DATE(MitarbeiterFTE[[#This Row],[Jahr]],MitarbeiterFTE[[#This Row],[Monat]],1),
_xlpm.end,EOMONTH(_xlpm.start,0),
NETWORKDAYS(_xlpm.start,_xlpm.end))</f>
        <v>#NUM!</v>
      </c>
      <c r="AC1618" s="318" t="e">
        <f>MitarbeiterFTE[[#This Row],[BWD]]-MitarbeiterFTE[[#This Row],[Sum Abwesend]]</f>
        <v>#NUM!</v>
      </c>
      <c r="AD1618" s="318">
        <f>SUMIFS(MitarbeiterFTE[BWD],MitarbeiterFTE[Jahr],MitarbeiterFTE[[#This Row],[Jahr]],MitarbeiterFTE[Name],MitarbeiterFTE[[#This Row],[Name]])</f>
        <v>0</v>
      </c>
      <c r="AE1618" s="318">
        <f>SUMIFS(MitarbeiterFTE[NWD],MitarbeiterFTE[Jahr],MitarbeiterFTE[[#This Row],[Jahr]],MitarbeiterFTE[Name],MitarbeiterFTE[[#This Row],[Name]])</f>
        <v>0</v>
      </c>
      <c r="AF1618" s="15" t="str">
        <f>IF(MitarbeiterFTE[[#This Row],[HS]]="ja",2,IF(MitarbeiterFTE[[#This Row],[Tech]]="ja",1,IF(MitarbeiterFTE[[#This Row],[Sonst]]="ja",0,"input missing")))</f>
        <v>input missing</v>
      </c>
      <c r="AG1618" s="130"/>
      <c r="AH1618" s="117"/>
      <c r="AI1618" s="408"/>
      <c r="AJ1618" s="202"/>
      <c r="AK1618" s="412"/>
      <c r="AL1618" s="15" cm="1">
        <f t="array" ref="AL16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8" s="15" t="str">
        <f>IF(Table6[[#This Row],[FT/WE]]=2,"",Table6[[#This Row],[Name]]&amp;Table6[[#This Row],[Tag]])</f>
        <v/>
      </c>
      <c r="AN1618" s="117"/>
    </row>
    <row r="1619" spans="1:40" ht="14.5">
      <c r="A1619" s="117"/>
      <c r="B1619" s="201"/>
      <c r="C1619" s="209"/>
      <c r="D1619" s="210"/>
      <c r="E1619" s="131"/>
      <c r="F1619" s="132"/>
      <c r="G1619" s="131"/>
      <c r="H1619" s="117"/>
      <c r="I1619" s="201"/>
      <c r="J1619" s="201"/>
      <c r="K1619" s="202"/>
      <c r="L1619" s="202"/>
      <c r="M1619" s="202"/>
      <c r="N1619" s="201"/>
      <c r="O1619" s="201"/>
      <c r="P1619" s="202"/>
      <c r="Q1619" s="202"/>
      <c r="R1619" s="207"/>
      <c r="S1619" s="204" t="e">
        <f>_xlfn.LET(
_xlpm.ausLJ,_xlfn.XLOOKUP(MitarbeiterFTE[[#This Row],[Name]]&amp;"|"&amp;MitarbeiterFTE[[#This Row],[Jahr]]&amp;"|"&amp;MitarbeiterFTE[[#This Row],[Monat]],#REF!,#REF!,"not found",0,1),
IF(_xlpm.ausLJ="not found","input missing",_xlpm.ausLJ))</f>
        <v>#REF!</v>
      </c>
      <c r="T1619" s="204" t="e">
        <f>_xlfn.LET(
_xlpm.ausLJ,_xlfn.XLOOKUP(MitarbeiterFTE[[#This Row],[Name]]&amp;"|"&amp;MitarbeiterFTE[[#This Row],[Jahr]]&amp;"|"&amp;MitarbeiterFTE[[#This Row],[Monat]],#REF!,#REF!,"not found",0,1),
IF(_xlpm.ausLJ="not found","input missing",_xlpm.ausLJ))</f>
        <v>#REF!</v>
      </c>
      <c r="U1619" s="205"/>
      <c r="V1619" s="40" t="str" cm="1">
        <f t="array" ref="V16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19" s="15" t="str">
        <f>_xlfn.LET(_xlpm.var,MitarbeiterFTE[[#This Row],[Name]]&amp;"|"&amp;MitarbeiterFTE[[#This Row],[Vorhaben]]&amp;"|"&amp;MitarbeiterFTE[[#This Row],[Monat]]&amp;"|"&amp;MitarbeiterFTE[[#This Row],[Jahr]], IF(_xlpm.var="|||","input missing",_xlpm.var))</f>
        <v>input missing</v>
      </c>
      <c r="AB1619" s="15" t="e">
        <f>_xlfn.LET(
_xlpm.start,DATE(MitarbeiterFTE[[#This Row],[Jahr]],MitarbeiterFTE[[#This Row],[Monat]],1),
_xlpm.end,EOMONTH(_xlpm.start,0),
NETWORKDAYS(_xlpm.start,_xlpm.end))</f>
        <v>#NUM!</v>
      </c>
      <c r="AC1619" s="318" t="e">
        <f>MitarbeiterFTE[[#This Row],[BWD]]-MitarbeiterFTE[[#This Row],[Sum Abwesend]]</f>
        <v>#NUM!</v>
      </c>
      <c r="AD1619" s="318">
        <f>SUMIFS(MitarbeiterFTE[BWD],MitarbeiterFTE[Jahr],MitarbeiterFTE[[#This Row],[Jahr]],MitarbeiterFTE[Name],MitarbeiterFTE[[#This Row],[Name]])</f>
        <v>0</v>
      </c>
      <c r="AE1619" s="318">
        <f>SUMIFS(MitarbeiterFTE[NWD],MitarbeiterFTE[Jahr],MitarbeiterFTE[[#This Row],[Jahr]],MitarbeiterFTE[Name],MitarbeiterFTE[[#This Row],[Name]])</f>
        <v>0</v>
      </c>
      <c r="AF1619" s="15" t="str">
        <f>IF(MitarbeiterFTE[[#This Row],[HS]]="ja",2,IF(MitarbeiterFTE[[#This Row],[Tech]]="ja",1,IF(MitarbeiterFTE[[#This Row],[Sonst]]="ja",0,"input missing")))</f>
        <v>input missing</v>
      </c>
      <c r="AG1619" s="130"/>
      <c r="AH1619" s="117"/>
      <c r="AI1619" s="408"/>
      <c r="AJ1619" s="202"/>
      <c r="AK1619" s="412"/>
      <c r="AL1619" s="15" cm="1">
        <f t="array" ref="AL16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19" s="15" t="str">
        <f>IF(Table6[[#This Row],[FT/WE]]=2,"",Table6[[#This Row],[Name]]&amp;Table6[[#This Row],[Tag]])</f>
        <v/>
      </c>
      <c r="AN1619" s="117"/>
    </row>
    <row r="1620" spans="1:40" ht="14.5">
      <c r="A1620" s="117"/>
      <c r="B1620" s="201"/>
      <c r="C1620" s="209"/>
      <c r="D1620" s="210"/>
      <c r="E1620" s="131"/>
      <c r="F1620" s="132"/>
      <c r="G1620" s="131"/>
      <c r="H1620" s="117"/>
      <c r="I1620" s="201"/>
      <c r="J1620" s="201"/>
      <c r="K1620" s="202"/>
      <c r="L1620" s="202"/>
      <c r="M1620" s="202"/>
      <c r="N1620" s="201"/>
      <c r="O1620" s="201"/>
      <c r="P1620" s="202"/>
      <c r="Q1620" s="202"/>
      <c r="R1620" s="207"/>
      <c r="S1620" s="204" t="e">
        <f>_xlfn.LET(
_xlpm.ausLJ,_xlfn.XLOOKUP(MitarbeiterFTE[[#This Row],[Name]]&amp;"|"&amp;MitarbeiterFTE[[#This Row],[Jahr]]&amp;"|"&amp;MitarbeiterFTE[[#This Row],[Monat]],#REF!,#REF!,"not found",0,1),
IF(_xlpm.ausLJ="not found","input missing",_xlpm.ausLJ))</f>
        <v>#REF!</v>
      </c>
      <c r="T1620" s="204" t="e">
        <f>_xlfn.LET(
_xlpm.ausLJ,_xlfn.XLOOKUP(MitarbeiterFTE[[#This Row],[Name]]&amp;"|"&amp;MitarbeiterFTE[[#This Row],[Jahr]]&amp;"|"&amp;MitarbeiterFTE[[#This Row],[Monat]],#REF!,#REF!,"not found",0,1),
IF(_xlpm.ausLJ="not found","input missing",_xlpm.ausLJ))</f>
        <v>#REF!</v>
      </c>
      <c r="U1620" s="205"/>
      <c r="V1620" s="40" t="str" cm="1">
        <f t="array" ref="V16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0" s="15" t="str">
        <f>_xlfn.LET(_xlpm.var,MitarbeiterFTE[[#This Row],[Name]]&amp;"|"&amp;MitarbeiterFTE[[#This Row],[Vorhaben]]&amp;"|"&amp;MitarbeiterFTE[[#This Row],[Monat]]&amp;"|"&amp;MitarbeiterFTE[[#This Row],[Jahr]], IF(_xlpm.var="|||","input missing",_xlpm.var))</f>
        <v>input missing</v>
      </c>
      <c r="AB1620" s="15" t="e">
        <f>_xlfn.LET(
_xlpm.start,DATE(MitarbeiterFTE[[#This Row],[Jahr]],MitarbeiterFTE[[#This Row],[Monat]],1),
_xlpm.end,EOMONTH(_xlpm.start,0),
NETWORKDAYS(_xlpm.start,_xlpm.end))</f>
        <v>#NUM!</v>
      </c>
      <c r="AC1620" s="318" t="e">
        <f>MitarbeiterFTE[[#This Row],[BWD]]-MitarbeiterFTE[[#This Row],[Sum Abwesend]]</f>
        <v>#NUM!</v>
      </c>
      <c r="AD1620" s="318">
        <f>SUMIFS(MitarbeiterFTE[BWD],MitarbeiterFTE[Jahr],MitarbeiterFTE[[#This Row],[Jahr]],MitarbeiterFTE[Name],MitarbeiterFTE[[#This Row],[Name]])</f>
        <v>0</v>
      </c>
      <c r="AE1620" s="318">
        <f>SUMIFS(MitarbeiterFTE[NWD],MitarbeiterFTE[Jahr],MitarbeiterFTE[[#This Row],[Jahr]],MitarbeiterFTE[Name],MitarbeiterFTE[[#This Row],[Name]])</f>
        <v>0</v>
      </c>
      <c r="AF1620" s="15" t="str">
        <f>IF(MitarbeiterFTE[[#This Row],[HS]]="ja",2,IF(MitarbeiterFTE[[#This Row],[Tech]]="ja",1,IF(MitarbeiterFTE[[#This Row],[Sonst]]="ja",0,"input missing")))</f>
        <v>input missing</v>
      </c>
      <c r="AG1620" s="130"/>
      <c r="AH1620" s="117"/>
      <c r="AI1620" s="408"/>
      <c r="AJ1620" s="202"/>
      <c r="AK1620" s="412"/>
      <c r="AL1620" s="15" cm="1">
        <f t="array" ref="AL16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0" s="15" t="str">
        <f>IF(Table6[[#This Row],[FT/WE]]=2,"",Table6[[#This Row],[Name]]&amp;Table6[[#This Row],[Tag]])</f>
        <v/>
      </c>
      <c r="AN1620" s="117"/>
    </row>
    <row r="1621" spans="1:40" ht="14.5">
      <c r="A1621" s="117"/>
      <c r="B1621" s="201"/>
      <c r="C1621" s="209"/>
      <c r="D1621" s="210"/>
      <c r="E1621" s="131"/>
      <c r="F1621" s="132"/>
      <c r="G1621" s="131"/>
      <c r="H1621" s="117"/>
      <c r="I1621" s="201"/>
      <c r="J1621" s="201"/>
      <c r="K1621" s="202"/>
      <c r="L1621" s="202"/>
      <c r="M1621" s="202"/>
      <c r="N1621" s="201"/>
      <c r="O1621" s="201"/>
      <c r="P1621" s="202"/>
      <c r="Q1621" s="202"/>
      <c r="R1621" s="207"/>
      <c r="S1621" s="204" t="e">
        <f>_xlfn.LET(
_xlpm.ausLJ,_xlfn.XLOOKUP(MitarbeiterFTE[[#This Row],[Name]]&amp;"|"&amp;MitarbeiterFTE[[#This Row],[Jahr]]&amp;"|"&amp;MitarbeiterFTE[[#This Row],[Monat]],#REF!,#REF!,"not found",0,1),
IF(_xlpm.ausLJ="not found","input missing",_xlpm.ausLJ))</f>
        <v>#REF!</v>
      </c>
      <c r="T1621" s="204" t="e">
        <f>_xlfn.LET(
_xlpm.ausLJ,_xlfn.XLOOKUP(MitarbeiterFTE[[#This Row],[Name]]&amp;"|"&amp;MitarbeiterFTE[[#This Row],[Jahr]]&amp;"|"&amp;MitarbeiterFTE[[#This Row],[Monat]],#REF!,#REF!,"not found",0,1),
IF(_xlpm.ausLJ="not found","input missing",_xlpm.ausLJ))</f>
        <v>#REF!</v>
      </c>
      <c r="U1621" s="205"/>
      <c r="V1621" s="40" t="str" cm="1">
        <f t="array" ref="V16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1" s="15" t="str">
        <f>_xlfn.LET(_xlpm.var,MitarbeiterFTE[[#This Row],[Name]]&amp;"|"&amp;MitarbeiterFTE[[#This Row],[Vorhaben]]&amp;"|"&amp;MitarbeiterFTE[[#This Row],[Monat]]&amp;"|"&amp;MitarbeiterFTE[[#This Row],[Jahr]], IF(_xlpm.var="|||","input missing",_xlpm.var))</f>
        <v>input missing</v>
      </c>
      <c r="AB1621" s="15" t="e">
        <f>_xlfn.LET(
_xlpm.start,DATE(MitarbeiterFTE[[#This Row],[Jahr]],MitarbeiterFTE[[#This Row],[Monat]],1),
_xlpm.end,EOMONTH(_xlpm.start,0),
NETWORKDAYS(_xlpm.start,_xlpm.end))</f>
        <v>#NUM!</v>
      </c>
      <c r="AC1621" s="318" t="e">
        <f>MitarbeiterFTE[[#This Row],[BWD]]-MitarbeiterFTE[[#This Row],[Sum Abwesend]]</f>
        <v>#NUM!</v>
      </c>
      <c r="AD1621" s="318">
        <f>SUMIFS(MitarbeiterFTE[BWD],MitarbeiterFTE[Jahr],MitarbeiterFTE[[#This Row],[Jahr]],MitarbeiterFTE[Name],MitarbeiterFTE[[#This Row],[Name]])</f>
        <v>0</v>
      </c>
      <c r="AE1621" s="318">
        <f>SUMIFS(MitarbeiterFTE[NWD],MitarbeiterFTE[Jahr],MitarbeiterFTE[[#This Row],[Jahr]],MitarbeiterFTE[Name],MitarbeiterFTE[[#This Row],[Name]])</f>
        <v>0</v>
      </c>
      <c r="AF1621" s="15" t="str">
        <f>IF(MitarbeiterFTE[[#This Row],[HS]]="ja",2,IF(MitarbeiterFTE[[#This Row],[Tech]]="ja",1,IF(MitarbeiterFTE[[#This Row],[Sonst]]="ja",0,"input missing")))</f>
        <v>input missing</v>
      </c>
      <c r="AG1621" s="130"/>
      <c r="AH1621" s="117"/>
      <c r="AI1621" s="408"/>
      <c r="AJ1621" s="202"/>
      <c r="AK1621" s="412"/>
      <c r="AL1621" s="15" cm="1">
        <f t="array" ref="AL16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1" s="15" t="str">
        <f>IF(Table6[[#This Row],[FT/WE]]=2,"",Table6[[#This Row],[Name]]&amp;Table6[[#This Row],[Tag]])</f>
        <v/>
      </c>
      <c r="AN1621" s="117"/>
    </row>
    <row r="1622" spans="1:40" ht="14.5">
      <c r="A1622" s="117"/>
      <c r="B1622" s="201"/>
      <c r="C1622" s="209"/>
      <c r="D1622" s="210"/>
      <c r="E1622" s="131"/>
      <c r="F1622" s="132"/>
      <c r="G1622" s="131"/>
      <c r="H1622" s="117"/>
      <c r="I1622" s="201"/>
      <c r="J1622" s="201"/>
      <c r="K1622" s="202"/>
      <c r="L1622" s="202"/>
      <c r="M1622" s="202"/>
      <c r="N1622" s="201"/>
      <c r="O1622" s="201"/>
      <c r="P1622" s="202"/>
      <c r="Q1622" s="202"/>
      <c r="R1622" s="207"/>
      <c r="S1622" s="204" t="e">
        <f>_xlfn.LET(
_xlpm.ausLJ,_xlfn.XLOOKUP(MitarbeiterFTE[[#This Row],[Name]]&amp;"|"&amp;MitarbeiterFTE[[#This Row],[Jahr]]&amp;"|"&amp;MitarbeiterFTE[[#This Row],[Monat]],#REF!,#REF!,"not found",0,1),
IF(_xlpm.ausLJ="not found","input missing",_xlpm.ausLJ))</f>
        <v>#REF!</v>
      </c>
      <c r="T1622" s="204" t="e">
        <f>_xlfn.LET(
_xlpm.ausLJ,_xlfn.XLOOKUP(MitarbeiterFTE[[#This Row],[Name]]&amp;"|"&amp;MitarbeiterFTE[[#This Row],[Jahr]]&amp;"|"&amp;MitarbeiterFTE[[#This Row],[Monat]],#REF!,#REF!,"not found",0,1),
IF(_xlpm.ausLJ="not found","input missing",_xlpm.ausLJ))</f>
        <v>#REF!</v>
      </c>
      <c r="U1622" s="205"/>
      <c r="V1622" s="40" t="str" cm="1">
        <f t="array" ref="V16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2" s="15" t="str">
        <f>_xlfn.LET(_xlpm.var,MitarbeiterFTE[[#This Row],[Name]]&amp;"|"&amp;MitarbeiterFTE[[#This Row],[Vorhaben]]&amp;"|"&amp;MitarbeiterFTE[[#This Row],[Monat]]&amp;"|"&amp;MitarbeiterFTE[[#This Row],[Jahr]], IF(_xlpm.var="|||","input missing",_xlpm.var))</f>
        <v>input missing</v>
      </c>
      <c r="AB1622" s="15" t="e">
        <f>_xlfn.LET(
_xlpm.start,DATE(MitarbeiterFTE[[#This Row],[Jahr]],MitarbeiterFTE[[#This Row],[Monat]],1),
_xlpm.end,EOMONTH(_xlpm.start,0),
NETWORKDAYS(_xlpm.start,_xlpm.end))</f>
        <v>#NUM!</v>
      </c>
      <c r="AC1622" s="318" t="e">
        <f>MitarbeiterFTE[[#This Row],[BWD]]-MitarbeiterFTE[[#This Row],[Sum Abwesend]]</f>
        <v>#NUM!</v>
      </c>
      <c r="AD1622" s="318">
        <f>SUMIFS(MitarbeiterFTE[BWD],MitarbeiterFTE[Jahr],MitarbeiterFTE[[#This Row],[Jahr]],MitarbeiterFTE[Name],MitarbeiterFTE[[#This Row],[Name]])</f>
        <v>0</v>
      </c>
      <c r="AE1622" s="318">
        <f>SUMIFS(MitarbeiterFTE[NWD],MitarbeiterFTE[Jahr],MitarbeiterFTE[[#This Row],[Jahr]],MitarbeiterFTE[Name],MitarbeiterFTE[[#This Row],[Name]])</f>
        <v>0</v>
      </c>
      <c r="AF1622" s="15" t="str">
        <f>IF(MitarbeiterFTE[[#This Row],[HS]]="ja",2,IF(MitarbeiterFTE[[#This Row],[Tech]]="ja",1,IF(MitarbeiterFTE[[#This Row],[Sonst]]="ja",0,"input missing")))</f>
        <v>input missing</v>
      </c>
      <c r="AG1622" s="130"/>
      <c r="AH1622" s="117"/>
      <c r="AI1622" s="408"/>
      <c r="AJ1622" s="202"/>
      <c r="AK1622" s="412"/>
      <c r="AL1622" s="15" cm="1">
        <f t="array" ref="AL16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2" s="15" t="str">
        <f>IF(Table6[[#This Row],[FT/WE]]=2,"",Table6[[#This Row],[Name]]&amp;Table6[[#This Row],[Tag]])</f>
        <v/>
      </c>
      <c r="AN1622" s="117"/>
    </row>
    <row r="1623" spans="1:40" ht="14.5">
      <c r="A1623" s="117"/>
      <c r="B1623" s="201"/>
      <c r="C1623" s="209"/>
      <c r="D1623" s="210"/>
      <c r="E1623" s="131"/>
      <c r="F1623" s="132"/>
      <c r="G1623" s="131"/>
      <c r="H1623" s="117"/>
      <c r="I1623" s="201"/>
      <c r="J1623" s="201"/>
      <c r="K1623" s="202"/>
      <c r="L1623" s="202"/>
      <c r="M1623" s="202"/>
      <c r="N1623" s="201"/>
      <c r="O1623" s="201"/>
      <c r="P1623" s="202"/>
      <c r="Q1623" s="202"/>
      <c r="R1623" s="207"/>
      <c r="S1623" s="204" t="e">
        <f>_xlfn.LET(
_xlpm.ausLJ,_xlfn.XLOOKUP(MitarbeiterFTE[[#This Row],[Name]]&amp;"|"&amp;MitarbeiterFTE[[#This Row],[Jahr]]&amp;"|"&amp;MitarbeiterFTE[[#This Row],[Monat]],#REF!,#REF!,"not found",0,1),
IF(_xlpm.ausLJ="not found","input missing",_xlpm.ausLJ))</f>
        <v>#REF!</v>
      </c>
      <c r="T1623" s="204" t="e">
        <f>_xlfn.LET(
_xlpm.ausLJ,_xlfn.XLOOKUP(MitarbeiterFTE[[#This Row],[Name]]&amp;"|"&amp;MitarbeiterFTE[[#This Row],[Jahr]]&amp;"|"&amp;MitarbeiterFTE[[#This Row],[Monat]],#REF!,#REF!,"not found",0,1),
IF(_xlpm.ausLJ="not found","input missing",_xlpm.ausLJ))</f>
        <v>#REF!</v>
      </c>
      <c r="U1623" s="205"/>
      <c r="V1623" s="40" t="str" cm="1">
        <f t="array" ref="V16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3" s="15" t="str">
        <f>_xlfn.LET(_xlpm.var,MitarbeiterFTE[[#This Row],[Name]]&amp;"|"&amp;MitarbeiterFTE[[#This Row],[Vorhaben]]&amp;"|"&amp;MitarbeiterFTE[[#This Row],[Monat]]&amp;"|"&amp;MitarbeiterFTE[[#This Row],[Jahr]], IF(_xlpm.var="|||","input missing",_xlpm.var))</f>
        <v>input missing</v>
      </c>
      <c r="AB1623" s="15" t="e">
        <f>_xlfn.LET(
_xlpm.start,DATE(MitarbeiterFTE[[#This Row],[Jahr]],MitarbeiterFTE[[#This Row],[Monat]],1),
_xlpm.end,EOMONTH(_xlpm.start,0),
NETWORKDAYS(_xlpm.start,_xlpm.end))</f>
        <v>#NUM!</v>
      </c>
      <c r="AC1623" s="318" t="e">
        <f>MitarbeiterFTE[[#This Row],[BWD]]-MitarbeiterFTE[[#This Row],[Sum Abwesend]]</f>
        <v>#NUM!</v>
      </c>
      <c r="AD1623" s="318">
        <f>SUMIFS(MitarbeiterFTE[BWD],MitarbeiterFTE[Jahr],MitarbeiterFTE[[#This Row],[Jahr]],MitarbeiterFTE[Name],MitarbeiterFTE[[#This Row],[Name]])</f>
        <v>0</v>
      </c>
      <c r="AE1623" s="318">
        <f>SUMIFS(MitarbeiterFTE[NWD],MitarbeiterFTE[Jahr],MitarbeiterFTE[[#This Row],[Jahr]],MitarbeiterFTE[Name],MitarbeiterFTE[[#This Row],[Name]])</f>
        <v>0</v>
      </c>
      <c r="AF1623" s="15" t="str">
        <f>IF(MitarbeiterFTE[[#This Row],[HS]]="ja",2,IF(MitarbeiterFTE[[#This Row],[Tech]]="ja",1,IF(MitarbeiterFTE[[#This Row],[Sonst]]="ja",0,"input missing")))</f>
        <v>input missing</v>
      </c>
      <c r="AG1623" s="130"/>
      <c r="AH1623" s="117"/>
      <c r="AI1623" s="408"/>
      <c r="AJ1623" s="202"/>
      <c r="AK1623" s="412"/>
      <c r="AL1623" s="15" cm="1">
        <f t="array" ref="AL16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3" s="15" t="str">
        <f>IF(Table6[[#This Row],[FT/WE]]=2,"",Table6[[#This Row],[Name]]&amp;Table6[[#This Row],[Tag]])</f>
        <v/>
      </c>
      <c r="AN1623" s="117"/>
    </row>
    <row r="1624" spans="1:40" ht="14.5">
      <c r="A1624" s="117"/>
      <c r="B1624" s="201"/>
      <c r="C1624" s="209"/>
      <c r="D1624" s="210"/>
      <c r="E1624" s="131"/>
      <c r="F1624" s="132"/>
      <c r="G1624" s="131"/>
      <c r="H1624" s="117"/>
      <c r="I1624" s="201"/>
      <c r="J1624" s="201"/>
      <c r="K1624" s="202"/>
      <c r="L1624" s="202"/>
      <c r="M1624" s="202"/>
      <c r="N1624" s="201"/>
      <c r="O1624" s="201"/>
      <c r="P1624" s="202"/>
      <c r="Q1624" s="202"/>
      <c r="R1624" s="207"/>
      <c r="S1624" s="204" t="e">
        <f>_xlfn.LET(
_xlpm.ausLJ,_xlfn.XLOOKUP(MitarbeiterFTE[[#This Row],[Name]]&amp;"|"&amp;MitarbeiterFTE[[#This Row],[Jahr]]&amp;"|"&amp;MitarbeiterFTE[[#This Row],[Monat]],#REF!,#REF!,"not found",0,1),
IF(_xlpm.ausLJ="not found","input missing",_xlpm.ausLJ))</f>
        <v>#REF!</v>
      </c>
      <c r="T1624" s="204" t="e">
        <f>_xlfn.LET(
_xlpm.ausLJ,_xlfn.XLOOKUP(MitarbeiterFTE[[#This Row],[Name]]&amp;"|"&amp;MitarbeiterFTE[[#This Row],[Jahr]]&amp;"|"&amp;MitarbeiterFTE[[#This Row],[Monat]],#REF!,#REF!,"not found",0,1),
IF(_xlpm.ausLJ="not found","input missing",_xlpm.ausLJ))</f>
        <v>#REF!</v>
      </c>
      <c r="U1624" s="205"/>
      <c r="V1624" s="40" t="str" cm="1">
        <f t="array" ref="V16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4" s="15" t="str">
        <f>_xlfn.LET(_xlpm.var,MitarbeiterFTE[[#This Row],[Name]]&amp;"|"&amp;MitarbeiterFTE[[#This Row],[Vorhaben]]&amp;"|"&amp;MitarbeiterFTE[[#This Row],[Monat]]&amp;"|"&amp;MitarbeiterFTE[[#This Row],[Jahr]], IF(_xlpm.var="|||","input missing",_xlpm.var))</f>
        <v>input missing</v>
      </c>
      <c r="AB1624" s="15" t="e">
        <f>_xlfn.LET(
_xlpm.start,DATE(MitarbeiterFTE[[#This Row],[Jahr]],MitarbeiterFTE[[#This Row],[Monat]],1),
_xlpm.end,EOMONTH(_xlpm.start,0),
NETWORKDAYS(_xlpm.start,_xlpm.end))</f>
        <v>#NUM!</v>
      </c>
      <c r="AC1624" s="318" t="e">
        <f>MitarbeiterFTE[[#This Row],[BWD]]-MitarbeiterFTE[[#This Row],[Sum Abwesend]]</f>
        <v>#NUM!</v>
      </c>
      <c r="AD1624" s="318">
        <f>SUMIFS(MitarbeiterFTE[BWD],MitarbeiterFTE[Jahr],MitarbeiterFTE[[#This Row],[Jahr]],MitarbeiterFTE[Name],MitarbeiterFTE[[#This Row],[Name]])</f>
        <v>0</v>
      </c>
      <c r="AE1624" s="318">
        <f>SUMIFS(MitarbeiterFTE[NWD],MitarbeiterFTE[Jahr],MitarbeiterFTE[[#This Row],[Jahr]],MitarbeiterFTE[Name],MitarbeiterFTE[[#This Row],[Name]])</f>
        <v>0</v>
      </c>
      <c r="AF1624" s="15" t="str">
        <f>IF(MitarbeiterFTE[[#This Row],[HS]]="ja",2,IF(MitarbeiterFTE[[#This Row],[Tech]]="ja",1,IF(MitarbeiterFTE[[#This Row],[Sonst]]="ja",0,"input missing")))</f>
        <v>input missing</v>
      </c>
      <c r="AG1624" s="130"/>
      <c r="AH1624" s="117"/>
      <c r="AI1624" s="408"/>
      <c r="AJ1624" s="202"/>
      <c r="AK1624" s="412"/>
      <c r="AL1624" s="15" cm="1">
        <f t="array" ref="AL16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4" s="15" t="str">
        <f>IF(Table6[[#This Row],[FT/WE]]=2,"",Table6[[#This Row],[Name]]&amp;Table6[[#This Row],[Tag]])</f>
        <v/>
      </c>
      <c r="AN1624" s="117"/>
    </row>
    <row r="1625" spans="1:40" ht="14.5">
      <c r="A1625" s="117"/>
      <c r="B1625" s="201"/>
      <c r="C1625" s="209"/>
      <c r="D1625" s="210"/>
      <c r="E1625" s="131"/>
      <c r="F1625" s="132"/>
      <c r="G1625" s="131"/>
      <c r="H1625" s="117"/>
      <c r="I1625" s="201"/>
      <c r="J1625" s="201"/>
      <c r="K1625" s="202"/>
      <c r="L1625" s="202"/>
      <c r="M1625" s="202"/>
      <c r="N1625" s="201"/>
      <c r="O1625" s="201"/>
      <c r="P1625" s="202"/>
      <c r="Q1625" s="202"/>
      <c r="R1625" s="207"/>
      <c r="S1625" s="204" t="e">
        <f>_xlfn.LET(
_xlpm.ausLJ,_xlfn.XLOOKUP(MitarbeiterFTE[[#This Row],[Name]]&amp;"|"&amp;MitarbeiterFTE[[#This Row],[Jahr]]&amp;"|"&amp;MitarbeiterFTE[[#This Row],[Monat]],#REF!,#REF!,"not found",0,1),
IF(_xlpm.ausLJ="not found","input missing",_xlpm.ausLJ))</f>
        <v>#REF!</v>
      </c>
      <c r="T1625" s="204" t="e">
        <f>_xlfn.LET(
_xlpm.ausLJ,_xlfn.XLOOKUP(MitarbeiterFTE[[#This Row],[Name]]&amp;"|"&amp;MitarbeiterFTE[[#This Row],[Jahr]]&amp;"|"&amp;MitarbeiterFTE[[#This Row],[Monat]],#REF!,#REF!,"not found",0,1),
IF(_xlpm.ausLJ="not found","input missing",_xlpm.ausLJ))</f>
        <v>#REF!</v>
      </c>
      <c r="U1625" s="205"/>
      <c r="V1625" s="40" t="str" cm="1">
        <f t="array" ref="V16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5" s="15" t="str">
        <f>_xlfn.LET(_xlpm.var,MitarbeiterFTE[[#This Row],[Name]]&amp;"|"&amp;MitarbeiterFTE[[#This Row],[Vorhaben]]&amp;"|"&amp;MitarbeiterFTE[[#This Row],[Monat]]&amp;"|"&amp;MitarbeiterFTE[[#This Row],[Jahr]], IF(_xlpm.var="|||","input missing",_xlpm.var))</f>
        <v>input missing</v>
      </c>
      <c r="AB1625" s="15" t="e">
        <f>_xlfn.LET(
_xlpm.start,DATE(MitarbeiterFTE[[#This Row],[Jahr]],MitarbeiterFTE[[#This Row],[Monat]],1),
_xlpm.end,EOMONTH(_xlpm.start,0),
NETWORKDAYS(_xlpm.start,_xlpm.end))</f>
        <v>#NUM!</v>
      </c>
      <c r="AC1625" s="318" t="e">
        <f>MitarbeiterFTE[[#This Row],[BWD]]-MitarbeiterFTE[[#This Row],[Sum Abwesend]]</f>
        <v>#NUM!</v>
      </c>
      <c r="AD1625" s="318">
        <f>SUMIFS(MitarbeiterFTE[BWD],MitarbeiterFTE[Jahr],MitarbeiterFTE[[#This Row],[Jahr]],MitarbeiterFTE[Name],MitarbeiterFTE[[#This Row],[Name]])</f>
        <v>0</v>
      </c>
      <c r="AE1625" s="318">
        <f>SUMIFS(MitarbeiterFTE[NWD],MitarbeiterFTE[Jahr],MitarbeiterFTE[[#This Row],[Jahr]],MitarbeiterFTE[Name],MitarbeiterFTE[[#This Row],[Name]])</f>
        <v>0</v>
      </c>
      <c r="AF1625" s="15" t="str">
        <f>IF(MitarbeiterFTE[[#This Row],[HS]]="ja",2,IF(MitarbeiterFTE[[#This Row],[Tech]]="ja",1,IF(MitarbeiterFTE[[#This Row],[Sonst]]="ja",0,"input missing")))</f>
        <v>input missing</v>
      </c>
      <c r="AG1625" s="130"/>
      <c r="AH1625" s="117"/>
      <c r="AI1625" s="408"/>
      <c r="AJ1625" s="202"/>
      <c r="AK1625" s="412"/>
      <c r="AL1625" s="15" cm="1">
        <f t="array" ref="AL16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5" s="15" t="str">
        <f>IF(Table6[[#This Row],[FT/WE]]=2,"",Table6[[#This Row],[Name]]&amp;Table6[[#This Row],[Tag]])</f>
        <v/>
      </c>
      <c r="AN1625" s="117"/>
    </row>
    <row r="1626" spans="1:40" ht="14.5">
      <c r="A1626" s="117"/>
      <c r="B1626" s="201"/>
      <c r="C1626" s="209"/>
      <c r="D1626" s="210"/>
      <c r="E1626" s="131"/>
      <c r="F1626" s="132"/>
      <c r="G1626" s="131"/>
      <c r="H1626" s="117"/>
      <c r="I1626" s="201"/>
      <c r="J1626" s="201"/>
      <c r="K1626" s="202"/>
      <c r="L1626" s="202"/>
      <c r="M1626" s="202"/>
      <c r="N1626" s="201"/>
      <c r="O1626" s="201"/>
      <c r="P1626" s="202"/>
      <c r="Q1626" s="202"/>
      <c r="R1626" s="207"/>
      <c r="S1626" s="204" t="e">
        <f>_xlfn.LET(
_xlpm.ausLJ,_xlfn.XLOOKUP(MitarbeiterFTE[[#This Row],[Name]]&amp;"|"&amp;MitarbeiterFTE[[#This Row],[Jahr]]&amp;"|"&amp;MitarbeiterFTE[[#This Row],[Monat]],#REF!,#REF!,"not found",0,1),
IF(_xlpm.ausLJ="not found","input missing",_xlpm.ausLJ))</f>
        <v>#REF!</v>
      </c>
      <c r="T1626" s="204" t="e">
        <f>_xlfn.LET(
_xlpm.ausLJ,_xlfn.XLOOKUP(MitarbeiterFTE[[#This Row],[Name]]&amp;"|"&amp;MitarbeiterFTE[[#This Row],[Jahr]]&amp;"|"&amp;MitarbeiterFTE[[#This Row],[Monat]],#REF!,#REF!,"not found",0,1),
IF(_xlpm.ausLJ="not found","input missing",_xlpm.ausLJ))</f>
        <v>#REF!</v>
      </c>
      <c r="U1626" s="205"/>
      <c r="V1626" s="40" t="str" cm="1">
        <f t="array" ref="V16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6" s="15" t="str">
        <f>_xlfn.LET(_xlpm.var,MitarbeiterFTE[[#This Row],[Name]]&amp;"|"&amp;MitarbeiterFTE[[#This Row],[Vorhaben]]&amp;"|"&amp;MitarbeiterFTE[[#This Row],[Monat]]&amp;"|"&amp;MitarbeiterFTE[[#This Row],[Jahr]], IF(_xlpm.var="|||","input missing",_xlpm.var))</f>
        <v>input missing</v>
      </c>
      <c r="AB1626" s="15" t="e">
        <f>_xlfn.LET(
_xlpm.start,DATE(MitarbeiterFTE[[#This Row],[Jahr]],MitarbeiterFTE[[#This Row],[Monat]],1),
_xlpm.end,EOMONTH(_xlpm.start,0),
NETWORKDAYS(_xlpm.start,_xlpm.end))</f>
        <v>#NUM!</v>
      </c>
      <c r="AC1626" s="318" t="e">
        <f>MitarbeiterFTE[[#This Row],[BWD]]-MitarbeiterFTE[[#This Row],[Sum Abwesend]]</f>
        <v>#NUM!</v>
      </c>
      <c r="AD1626" s="318">
        <f>SUMIFS(MitarbeiterFTE[BWD],MitarbeiterFTE[Jahr],MitarbeiterFTE[[#This Row],[Jahr]],MitarbeiterFTE[Name],MitarbeiterFTE[[#This Row],[Name]])</f>
        <v>0</v>
      </c>
      <c r="AE1626" s="318">
        <f>SUMIFS(MitarbeiterFTE[NWD],MitarbeiterFTE[Jahr],MitarbeiterFTE[[#This Row],[Jahr]],MitarbeiterFTE[Name],MitarbeiterFTE[[#This Row],[Name]])</f>
        <v>0</v>
      </c>
      <c r="AF1626" s="15" t="str">
        <f>IF(MitarbeiterFTE[[#This Row],[HS]]="ja",2,IF(MitarbeiterFTE[[#This Row],[Tech]]="ja",1,IF(MitarbeiterFTE[[#This Row],[Sonst]]="ja",0,"input missing")))</f>
        <v>input missing</v>
      </c>
      <c r="AG1626" s="130"/>
      <c r="AH1626" s="117"/>
      <c r="AI1626" s="408"/>
      <c r="AJ1626" s="202"/>
      <c r="AK1626" s="412"/>
      <c r="AL1626" s="15" cm="1">
        <f t="array" ref="AL16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6" s="15" t="str">
        <f>IF(Table6[[#This Row],[FT/WE]]=2,"",Table6[[#This Row],[Name]]&amp;Table6[[#This Row],[Tag]])</f>
        <v/>
      </c>
      <c r="AN1626" s="117"/>
    </row>
    <row r="1627" spans="1:40" ht="14.5">
      <c r="A1627" s="117"/>
      <c r="B1627" s="201"/>
      <c r="C1627" s="209"/>
      <c r="D1627" s="210"/>
      <c r="E1627" s="131"/>
      <c r="F1627" s="132"/>
      <c r="G1627" s="131"/>
      <c r="H1627" s="117"/>
      <c r="I1627" s="201"/>
      <c r="J1627" s="201"/>
      <c r="K1627" s="202"/>
      <c r="L1627" s="202"/>
      <c r="M1627" s="202"/>
      <c r="N1627" s="201"/>
      <c r="O1627" s="201"/>
      <c r="P1627" s="202"/>
      <c r="Q1627" s="202"/>
      <c r="R1627" s="207"/>
      <c r="S1627" s="204" t="e">
        <f>_xlfn.LET(
_xlpm.ausLJ,_xlfn.XLOOKUP(MitarbeiterFTE[[#This Row],[Name]]&amp;"|"&amp;MitarbeiterFTE[[#This Row],[Jahr]]&amp;"|"&amp;MitarbeiterFTE[[#This Row],[Monat]],#REF!,#REF!,"not found",0,1),
IF(_xlpm.ausLJ="not found","input missing",_xlpm.ausLJ))</f>
        <v>#REF!</v>
      </c>
      <c r="T1627" s="204" t="e">
        <f>_xlfn.LET(
_xlpm.ausLJ,_xlfn.XLOOKUP(MitarbeiterFTE[[#This Row],[Name]]&amp;"|"&amp;MitarbeiterFTE[[#This Row],[Jahr]]&amp;"|"&amp;MitarbeiterFTE[[#This Row],[Monat]],#REF!,#REF!,"not found",0,1),
IF(_xlpm.ausLJ="not found","input missing",_xlpm.ausLJ))</f>
        <v>#REF!</v>
      </c>
      <c r="U1627" s="205"/>
      <c r="V1627" s="40" t="str" cm="1">
        <f t="array" ref="V16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7" s="15" t="str">
        <f>_xlfn.LET(_xlpm.var,MitarbeiterFTE[[#This Row],[Name]]&amp;"|"&amp;MitarbeiterFTE[[#This Row],[Vorhaben]]&amp;"|"&amp;MitarbeiterFTE[[#This Row],[Monat]]&amp;"|"&amp;MitarbeiterFTE[[#This Row],[Jahr]], IF(_xlpm.var="|||","input missing",_xlpm.var))</f>
        <v>input missing</v>
      </c>
      <c r="AB1627" s="15" t="e">
        <f>_xlfn.LET(
_xlpm.start,DATE(MitarbeiterFTE[[#This Row],[Jahr]],MitarbeiterFTE[[#This Row],[Monat]],1),
_xlpm.end,EOMONTH(_xlpm.start,0),
NETWORKDAYS(_xlpm.start,_xlpm.end))</f>
        <v>#NUM!</v>
      </c>
      <c r="AC1627" s="318" t="e">
        <f>MitarbeiterFTE[[#This Row],[BWD]]-MitarbeiterFTE[[#This Row],[Sum Abwesend]]</f>
        <v>#NUM!</v>
      </c>
      <c r="AD1627" s="318">
        <f>SUMIFS(MitarbeiterFTE[BWD],MitarbeiterFTE[Jahr],MitarbeiterFTE[[#This Row],[Jahr]],MitarbeiterFTE[Name],MitarbeiterFTE[[#This Row],[Name]])</f>
        <v>0</v>
      </c>
      <c r="AE1627" s="318">
        <f>SUMIFS(MitarbeiterFTE[NWD],MitarbeiterFTE[Jahr],MitarbeiterFTE[[#This Row],[Jahr]],MitarbeiterFTE[Name],MitarbeiterFTE[[#This Row],[Name]])</f>
        <v>0</v>
      </c>
      <c r="AF1627" s="15" t="str">
        <f>IF(MitarbeiterFTE[[#This Row],[HS]]="ja",2,IF(MitarbeiterFTE[[#This Row],[Tech]]="ja",1,IF(MitarbeiterFTE[[#This Row],[Sonst]]="ja",0,"input missing")))</f>
        <v>input missing</v>
      </c>
      <c r="AG1627" s="130"/>
      <c r="AH1627" s="117"/>
      <c r="AI1627" s="408"/>
      <c r="AJ1627" s="202"/>
      <c r="AK1627" s="412"/>
      <c r="AL1627" s="15" cm="1">
        <f t="array" ref="AL16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7" s="15" t="str">
        <f>IF(Table6[[#This Row],[FT/WE]]=2,"",Table6[[#This Row],[Name]]&amp;Table6[[#This Row],[Tag]])</f>
        <v/>
      </c>
      <c r="AN1627" s="117"/>
    </row>
    <row r="1628" spans="1:40" ht="14.5">
      <c r="A1628" s="117"/>
      <c r="B1628" s="201"/>
      <c r="C1628" s="209"/>
      <c r="D1628" s="210"/>
      <c r="E1628" s="131"/>
      <c r="F1628" s="132"/>
      <c r="G1628" s="131"/>
      <c r="H1628" s="117"/>
      <c r="I1628" s="201"/>
      <c r="J1628" s="201"/>
      <c r="K1628" s="202"/>
      <c r="L1628" s="202"/>
      <c r="M1628" s="202"/>
      <c r="N1628" s="201"/>
      <c r="O1628" s="201"/>
      <c r="P1628" s="202"/>
      <c r="Q1628" s="202"/>
      <c r="R1628" s="207"/>
      <c r="S1628" s="204" t="e">
        <f>_xlfn.LET(
_xlpm.ausLJ,_xlfn.XLOOKUP(MitarbeiterFTE[[#This Row],[Name]]&amp;"|"&amp;MitarbeiterFTE[[#This Row],[Jahr]]&amp;"|"&amp;MitarbeiterFTE[[#This Row],[Monat]],#REF!,#REF!,"not found",0,1),
IF(_xlpm.ausLJ="not found","input missing",_xlpm.ausLJ))</f>
        <v>#REF!</v>
      </c>
      <c r="T1628" s="204" t="e">
        <f>_xlfn.LET(
_xlpm.ausLJ,_xlfn.XLOOKUP(MitarbeiterFTE[[#This Row],[Name]]&amp;"|"&amp;MitarbeiterFTE[[#This Row],[Jahr]]&amp;"|"&amp;MitarbeiterFTE[[#This Row],[Monat]],#REF!,#REF!,"not found",0,1),
IF(_xlpm.ausLJ="not found","input missing",_xlpm.ausLJ))</f>
        <v>#REF!</v>
      </c>
      <c r="U1628" s="205"/>
      <c r="V1628" s="40" t="str" cm="1">
        <f t="array" ref="V16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8" s="15" t="str">
        <f>_xlfn.LET(_xlpm.var,MitarbeiterFTE[[#This Row],[Name]]&amp;"|"&amp;MitarbeiterFTE[[#This Row],[Vorhaben]]&amp;"|"&amp;MitarbeiterFTE[[#This Row],[Monat]]&amp;"|"&amp;MitarbeiterFTE[[#This Row],[Jahr]], IF(_xlpm.var="|||","input missing",_xlpm.var))</f>
        <v>input missing</v>
      </c>
      <c r="AB1628" s="15" t="e">
        <f>_xlfn.LET(
_xlpm.start,DATE(MitarbeiterFTE[[#This Row],[Jahr]],MitarbeiterFTE[[#This Row],[Monat]],1),
_xlpm.end,EOMONTH(_xlpm.start,0),
NETWORKDAYS(_xlpm.start,_xlpm.end))</f>
        <v>#NUM!</v>
      </c>
      <c r="AC1628" s="318" t="e">
        <f>MitarbeiterFTE[[#This Row],[BWD]]-MitarbeiterFTE[[#This Row],[Sum Abwesend]]</f>
        <v>#NUM!</v>
      </c>
      <c r="AD1628" s="318">
        <f>SUMIFS(MitarbeiterFTE[BWD],MitarbeiterFTE[Jahr],MitarbeiterFTE[[#This Row],[Jahr]],MitarbeiterFTE[Name],MitarbeiterFTE[[#This Row],[Name]])</f>
        <v>0</v>
      </c>
      <c r="AE1628" s="318">
        <f>SUMIFS(MitarbeiterFTE[NWD],MitarbeiterFTE[Jahr],MitarbeiterFTE[[#This Row],[Jahr]],MitarbeiterFTE[Name],MitarbeiterFTE[[#This Row],[Name]])</f>
        <v>0</v>
      </c>
      <c r="AF1628" s="15" t="str">
        <f>IF(MitarbeiterFTE[[#This Row],[HS]]="ja",2,IF(MitarbeiterFTE[[#This Row],[Tech]]="ja",1,IF(MitarbeiterFTE[[#This Row],[Sonst]]="ja",0,"input missing")))</f>
        <v>input missing</v>
      </c>
      <c r="AG1628" s="130"/>
      <c r="AH1628" s="117"/>
      <c r="AI1628" s="408"/>
      <c r="AJ1628" s="202"/>
      <c r="AK1628" s="412"/>
      <c r="AL1628" s="15" cm="1">
        <f t="array" ref="AL16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8" s="15" t="str">
        <f>IF(Table6[[#This Row],[FT/WE]]=2,"",Table6[[#This Row],[Name]]&amp;Table6[[#This Row],[Tag]])</f>
        <v/>
      </c>
      <c r="AN1628" s="117"/>
    </row>
    <row r="1629" spans="1:40" ht="14.5">
      <c r="A1629" s="117"/>
      <c r="B1629" s="201"/>
      <c r="C1629" s="209"/>
      <c r="D1629" s="210"/>
      <c r="E1629" s="131"/>
      <c r="F1629" s="132"/>
      <c r="G1629" s="131"/>
      <c r="H1629" s="117"/>
      <c r="I1629" s="201"/>
      <c r="J1629" s="201"/>
      <c r="K1629" s="202"/>
      <c r="L1629" s="202"/>
      <c r="M1629" s="202"/>
      <c r="N1629" s="201"/>
      <c r="O1629" s="201"/>
      <c r="P1629" s="202"/>
      <c r="Q1629" s="202"/>
      <c r="R1629" s="207"/>
      <c r="S1629" s="204" t="e">
        <f>_xlfn.LET(
_xlpm.ausLJ,_xlfn.XLOOKUP(MitarbeiterFTE[[#This Row],[Name]]&amp;"|"&amp;MitarbeiterFTE[[#This Row],[Jahr]]&amp;"|"&amp;MitarbeiterFTE[[#This Row],[Monat]],#REF!,#REF!,"not found",0,1),
IF(_xlpm.ausLJ="not found","input missing",_xlpm.ausLJ))</f>
        <v>#REF!</v>
      </c>
      <c r="T1629" s="204" t="e">
        <f>_xlfn.LET(
_xlpm.ausLJ,_xlfn.XLOOKUP(MitarbeiterFTE[[#This Row],[Name]]&amp;"|"&amp;MitarbeiterFTE[[#This Row],[Jahr]]&amp;"|"&amp;MitarbeiterFTE[[#This Row],[Monat]],#REF!,#REF!,"not found",0,1),
IF(_xlpm.ausLJ="not found","input missing",_xlpm.ausLJ))</f>
        <v>#REF!</v>
      </c>
      <c r="U1629" s="205"/>
      <c r="V1629" s="40" t="str" cm="1">
        <f t="array" ref="V16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29" s="15" t="str">
        <f>_xlfn.LET(_xlpm.var,MitarbeiterFTE[[#This Row],[Name]]&amp;"|"&amp;MitarbeiterFTE[[#This Row],[Vorhaben]]&amp;"|"&amp;MitarbeiterFTE[[#This Row],[Monat]]&amp;"|"&amp;MitarbeiterFTE[[#This Row],[Jahr]], IF(_xlpm.var="|||","input missing",_xlpm.var))</f>
        <v>input missing</v>
      </c>
      <c r="AB1629" s="15" t="e">
        <f>_xlfn.LET(
_xlpm.start,DATE(MitarbeiterFTE[[#This Row],[Jahr]],MitarbeiterFTE[[#This Row],[Monat]],1),
_xlpm.end,EOMONTH(_xlpm.start,0),
NETWORKDAYS(_xlpm.start,_xlpm.end))</f>
        <v>#NUM!</v>
      </c>
      <c r="AC1629" s="318" t="e">
        <f>MitarbeiterFTE[[#This Row],[BWD]]-MitarbeiterFTE[[#This Row],[Sum Abwesend]]</f>
        <v>#NUM!</v>
      </c>
      <c r="AD1629" s="318">
        <f>SUMIFS(MitarbeiterFTE[BWD],MitarbeiterFTE[Jahr],MitarbeiterFTE[[#This Row],[Jahr]],MitarbeiterFTE[Name],MitarbeiterFTE[[#This Row],[Name]])</f>
        <v>0</v>
      </c>
      <c r="AE1629" s="318">
        <f>SUMIFS(MitarbeiterFTE[NWD],MitarbeiterFTE[Jahr],MitarbeiterFTE[[#This Row],[Jahr]],MitarbeiterFTE[Name],MitarbeiterFTE[[#This Row],[Name]])</f>
        <v>0</v>
      </c>
      <c r="AF1629" s="15" t="str">
        <f>IF(MitarbeiterFTE[[#This Row],[HS]]="ja",2,IF(MitarbeiterFTE[[#This Row],[Tech]]="ja",1,IF(MitarbeiterFTE[[#This Row],[Sonst]]="ja",0,"input missing")))</f>
        <v>input missing</v>
      </c>
      <c r="AG1629" s="130"/>
      <c r="AH1629" s="117"/>
      <c r="AI1629" s="408"/>
      <c r="AJ1629" s="202"/>
      <c r="AK1629" s="412"/>
      <c r="AL1629" s="15" cm="1">
        <f t="array" ref="AL16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29" s="15" t="str">
        <f>IF(Table6[[#This Row],[FT/WE]]=2,"",Table6[[#This Row],[Name]]&amp;Table6[[#This Row],[Tag]])</f>
        <v/>
      </c>
      <c r="AN1629" s="117"/>
    </row>
    <row r="1630" spans="1:40" ht="14.5">
      <c r="A1630" s="117"/>
      <c r="B1630" s="201"/>
      <c r="C1630" s="209"/>
      <c r="D1630" s="210"/>
      <c r="E1630" s="131"/>
      <c r="F1630" s="132"/>
      <c r="G1630" s="131"/>
      <c r="H1630" s="117"/>
      <c r="I1630" s="201"/>
      <c r="J1630" s="201"/>
      <c r="K1630" s="202"/>
      <c r="L1630" s="202"/>
      <c r="M1630" s="202"/>
      <c r="N1630" s="201"/>
      <c r="O1630" s="201"/>
      <c r="P1630" s="202"/>
      <c r="Q1630" s="202"/>
      <c r="R1630" s="207"/>
      <c r="S1630" s="204" t="e">
        <f>_xlfn.LET(
_xlpm.ausLJ,_xlfn.XLOOKUP(MitarbeiterFTE[[#This Row],[Name]]&amp;"|"&amp;MitarbeiterFTE[[#This Row],[Jahr]]&amp;"|"&amp;MitarbeiterFTE[[#This Row],[Monat]],#REF!,#REF!,"not found",0,1),
IF(_xlpm.ausLJ="not found","input missing",_xlpm.ausLJ))</f>
        <v>#REF!</v>
      </c>
      <c r="T1630" s="204" t="e">
        <f>_xlfn.LET(
_xlpm.ausLJ,_xlfn.XLOOKUP(MitarbeiterFTE[[#This Row],[Name]]&amp;"|"&amp;MitarbeiterFTE[[#This Row],[Jahr]]&amp;"|"&amp;MitarbeiterFTE[[#This Row],[Monat]],#REF!,#REF!,"not found",0,1),
IF(_xlpm.ausLJ="not found","input missing",_xlpm.ausLJ))</f>
        <v>#REF!</v>
      </c>
      <c r="U1630" s="205"/>
      <c r="V1630" s="40" t="str" cm="1">
        <f t="array" ref="V16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0" s="15" t="str">
        <f>_xlfn.LET(_xlpm.var,MitarbeiterFTE[[#This Row],[Name]]&amp;"|"&amp;MitarbeiterFTE[[#This Row],[Vorhaben]]&amp;"|"&amp;MitarbeiterFTE[[#This Row],[Monat]]&amp;"|"&amp;MitarbeiterFTE[[#This Row],[Jahr]], IF(_xlpm.var="|||","input missing",_xlpm.var))</f>
        <v>input missing</v>
      </c>
      <c r="AB1630" s="15" t="e">
        <f>_xlfn.LET(
_xlpm.start,DATE(MitarbeiterFTE[[#This Row],[Jahr]],MitarbeiterFTE[[#This Row],[Monat]],1),
_xlpm.end,EOMONTH(_xlpm.start,0),
NETWORKDAYS(_xlpm.start,_xlpm.end))</f>
        <v>#NUM!</v>
      </c>
      <c r="AC1630" s="318" t="e">
        <f>MitarbeiterFTE[[#This Row],[BWD]]-MitarbeiterFTE[[#This Row],[Sum Abwesend]]</f>
        <v>#NUM!</v>
      </c>
      <c r="AD1630" s="318">
        <f>SUMIFS(MitarbeiterFTE[BWD],MitarbeiterFTE[Jahr],MitarbeiterFTE[[#This Row],[Jahr]],MitarbeiterFTE[Name],MitarbeiterFTE[[#This Row],[Name]])</f>
        <v>0</v>
      </c>
      <c r="AE1630" s="318">
        <f>SUMIFS(MitarbeiterFTE[NWD],MitarbeiterFTE[Jahr],MitarbeiterFTE[[#This Row],[Jahr]],MitarbeiterFTE[Name],MitarbeiterFTE[[#This Row],[Name]])</f>
        <v>0</v>
      </c>
      <c r="AF1630" s="15" t="str">
        <f>IF(MitarbeiterFTE[[#This Row],[HS]]="ja",2,IF(MitarbeiterFTE[[#This Row],[Tech]]="ja",1,IF(MitarbeiterFTE[[#This Row],[Sonst]]="ja",0,"input missing")))</f>
        <v>input missing</v>
      </c>
      <c r="AG1630" s="130"/>
      <c r="AH1630" s="117"/>
      <c r="AI1630" s="408"/>
      <c r="AJ1630" s="202"/>
      <c r="AK1630" s="412"/>
      <c r="AL1630" s="15" cm="1">
        <f t="array" ref="AL16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0" s="15" t="str">
        <f>IF(Table6[[#This Row],[FT/WE]]=2,"",Table6[[#This Row],[Name]]&amp;Table6[[#This Row],[Tag]])</f>
        <v/>
      </c>
      <c r="AN1630" s="117"/>
    </row>
    <row r="1631" spans="1:40" ht="14.5">
      <c r="A1631" s="117"/>
      <c r="B1631" s="201"/>
      <c r="C1631" s="209"/>
      <c r="D1631" s="210"/>
      <c r="E1631" s="131"/>
      <c r="F1631" s="132"/>
      <c r="G1631" s="131"/>
      <c r="H1631" s="117"/>
      <c r="I1631" s="201"/>
      <c r="J1631" s="201"/>
      <c r="K1631" s="202"/>
      <c r="L1631" s="202"/>
      <c r="M1631" s="202"/>
      <c r="N1631" s="201"/>
      <c r="O1631" s="201"/>
      <c r="P1631" s="202"/>
      <c r="Q1631" s="202"/>
      <c r="R1631" s="207"/>
      <c r="S1631" s="204" t="e">
        <f>_xlfn.LET(
_xlpm.ausLJ,_xlfn.XLOOKUP(MitarbeiterFTE[[#This Row],[Name]]&amp;"|"&amp;MitarbeiterFTE[[#This Row],[Jahr]]&amp;"|"&amp;MitarbeiterFTE[[#This Row],[Monat]],#REF!,#REF!,"not found",0,1),
IF(_xlpm.ausLJ="not found","input missing",_xlpm.ausLJ))</f>
        <v>#REF!</v>
      </c>
      <c r="T1631" s="204" t="e">
        <f>_xlfn.LET(
_xlpm.ausLJ,_xlfn.XLOOKUP(MitarbeiterFTE[[#This Row],[Name]]&amp;"|"&amp;MitarbeiterFTE[[#This Row],[Jahr]]&amp;"|"&amp;MitarbeiterFTE[[#This Row],[Monat]],#REF!,#REF!,"not found",0,1),
IF(_xlpm.ausLJ="not found","input missing",_xlpm.ausLJ))</f>
        <v>#REF!</v>
      </c>
      <c r="U1631" s="205"/>
      <c r="V1631" s="40" t="str" cm="1">
        <f t="array" ref="V16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1" s="15" t="str">
        <f>_xlfn.LET(_xlpm.var,MitarbeiterFTE[[#This Row],[Name]]&amp;"|"&amp;MitarbeiterFTE[[#This Row],[Vorhaben]]&amp;"|"&amp;MitarbeiterFTE[[#This Row],[Monat]]&amp;"|"&amp;MitarbeiterFTE[[#This Row],[Jahr]], IF(_xlpm.var="|||","input missing",_xlpm.var))</f>
        <v>input missing</v>
      </c>
      <c r="AB1631" s="15" t="e">
        <f>_xlfn.LET(
_xlpm.start,DATE(MitarbeiterFTE[[#This Row],[Jahr]],MitarbeiterFTE[[#This Row],[Monat]],1),
_xlpm.end,EOMONTH(_xlpm.start,0),
NETWORKDAYS(_xlpm.start,_xlpm.end))</f>
        <v>#NUM!</v>
      </c>
      <c r="AC1631" s="318" t="e">
        <f>MitarbeiterFTE[[#This Row],[BWD]]-MitarbeiterFTE[[#This Row],[Sum Abwesend]]</f>
        <v>#NUM!</v>
      </c>
      <c r="AD1631" s="318">
        <f>SUMIFS(MitarbeiterFTE[BWD],MitarbeiterFTE[Jahr],MitarbeiterFTE[[#This Row],[Jahr]],MitarbeiterFTE[Name],MitarbeiterFTE[[#This Row],[Name]])</f>
        <v>0</v>
      </c>
      <c r="AE1631" s="318">
        <f>SUMIFS(MitarbeiterFTE[NWD],MitarbeiterFTE[Jahr],MitarbeiterFTE[[#This Row],[Jahr]],MitarbeiterFTE[Name],MitarbeiterFTE[[#This Row],[Name]])</f>
        <v>0</v>
      </c>
      <c r="AF1631" s="15" t="str">
        <f>IF(MitarbeiterFTE[[#This Row],[HS]]="ja",2,IF(MitarbeiterFTE[[#This Row],[Tech]]="ja",1,IF(MitarbeiterFTE[[#This Row],[Sonst]]="ja",0,"input missing")))</f>
        <v>input missing</v>
      </c>
      <c r="AG1631" s="130"/>
      <c r="AH1631" s="117"/>
      <c r="AI1631" s="408"/>
      <c r="AJ1631" s="202"/>
      <c r="AK1631" s="412"/>
      <c r="AL1631" s="15" cm="1">
        <f t="array" ref="AL16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1" s="15" t="str">
        <f>IF(Table6[[#This Row],[FT/WE]]=2,"",Table6[[#This Row],[Name]]&amp;Table6[[#This Row],[Tag]])</f>
        <v/>
      </c>
      <c r="AN1631" s="117"/>
    </row>
    <row r="1632" spans="1:40" ht="14.5">
      <c r="A1632" s="117"/>
      <c r="B1632" s="201"/>
      <c r="C1632" s="209"/>
      <c r="D1632" s="210"/>
      <c r="E1632" s="131"/>
      <c r="F1632" s="132"/>
      <c r="G1632" s="131"/>
      <c r="H1632" s="117"/>
      <c r="I1632" s="201"/>
      <c r="J1632" s="201"/>
      <c r="K1632" s="202"/>
      <c r="L1632" s="202"/>
      <c r="M1632" s="202"/>
      <c r="N1632" s="201"/>
      <c r="O1632" s="201"/>
      <c r="P1632" s="202"/>
      <c r="Q1632" s="202"/>
      <c r="R1632" s="207"/>
      <c r="S1632" s="204" t="e">
        <f>_xlfn.LET(
_xlpm.ausLJ,_xlfn.XLOOKUP(MitarbeiterFTE[[#This Row],[Name]]&amp;"|"&amp;MitarbeiterFTE[[#This Row],[Jahr]]&amp;"|"&amp;MitarbeiterFTE[[#This Row],[Monat]],#REF!,#REF!,"not found",0,1),
IF(_xlpm.ausLJ="not found","input missing",_xlpm.ausLJ))</f>
        <v>#REF!</v>
      </c>
      <c r="T1632" s="204" t="e">
        <f>_xlfn.LET(
_xlpm.ausLJ,_xlfn.XLOOKUP(MitarbeiterFTE[[#This Row],[Name]]&amp;"|"&amp;MitarbeiterFTE[[#This Row],[Jahr]]&amp;"|"&amp;MitarbeiterFTE[[#This Row],[Monat]],#REF!,#REF!,"not found",0,1),
IF(_xlpm.ausLJ="not found","input missing",_xlpm.ausLJ))</f>
        <v>#REF!</v>
      </c>
      <c r="U1632" s="205"/>
      <c r="V1632" s="40" t="str" cm="1">
        <f t="array" ref="V16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2" s="15" t="str">
        <f>_xlfn.LET(_xlpm.var,MitarbeiterFTE[[#This Row],[Name]]&amp;"|"&amp;MitarbeiterFTE[[#This Row],[Vorhaben]]&amp;"|"&amp;MitarbeiterFTE[[#This Row],[Monat]]&amp;"|"&amp;MitarbeiterFTE[[#This Row],[Jahr]], IF(_xlpm.var="|||","input missing",_xlpm.var))</f>
        <v>input missing</v>
      </c>
      <c r="AB1632" s="15" t="e">
        <f>_xlfn.LET(
_xlpm.start,DATE(MitarbeiterFTE[[#This Row],[Jahr]],MitarbeiterFTE[[#This Row],[Monat]],1),
_xlpm.end,EOMONTH(_xlpm.start,0),
NETWORKDAYS(_xlpm.start,_xlpm.end))</f>
        <v>#NUM!</v>
      </c>
      <c r="AC1632" s="318" t="e">
        <f>MitarbeiterFTE[[#This Row],[BWD]]-MitarbeiterFTE[[#This Row],[Sum Abwesend]]</f>
        <v>#NUM!</v>
      </c>
      <c r="AD1632" s="318">
        <f>SUMIFS(MitarbeiterFTE[BWD],MitarbeiterFTE[Jahr],MitarbeiterFTE[[#This Row],[Jahr]],MitarbeiterFTE[Name],MitarbeiterFTE[[#This Row],[Name]])</f>
        <v>0</v>
      </c>
      <c r="AE1632" s="318">
        <f>SUMIFS(MitarbeiterFTE[NWD],MitarbeiterFTE[Jahr],MitarbeiterFTE[[#This Row],[Jahr]],MitarbeiterFTE[Name],MitarbeiterFTE[[#This Row],[Name]])</f>
        <v>0</v>
      </c>
      <c r="AF1632" s="15" t="str">
        <f>IF(MitarbeiterFTE[[#This Row],[HS]]="ja",2,IF(MitarbeiterFTE[[#This Row],[Tech]]="ja",1,IF(MitarbeiterFTE[[#This Row],[Sonst]]="ja",0,"input missing")))</f>
        <v>input missing</v>
      </c>
      <c r="AG1632" s="130"/>
      <c r="AH1632" s="117"/>
      <c r="AI1632" s="408"/>
      <c r="AJ1632" s="202"/>
      <c r="AK1632" s="412"/>
      <c r="AL1632" s="15" cm="1">
        <f t="array" ref="AL16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2" s="15" t="str">
        <f>IF(Table6[[#This Row],[FT/WE]]=2,"",Table6[[#This Row],[Name]]&amp;Table6[[#This Row],[Tag]])</f>
        <v/>
      </c>
      <c r="AN1632" s="117"/>
    </row>
    <row r="1633" spans="1:40" ht="14.5">
      <c r="A1633" s="117"/>
      <c r="B1633" s="201"/>
      <c r="C1633" s="209"/>
      <c r="D1633" s="210"/>
      <c r="E1633" s="131"/>
      <c r="F1633" s="132"/>
      <c r="G1633" s="131"/>
      <c r="H1633" s="117"/>
      <c r="I1633" s="201"/>
      <c r="J1633" s="201"/>
      <c r="K1633" s="202"/>
      <c r="L1633" s="202"/>
      <c r="M1633" s="202"/>
      <c r="N1633" s="201"/>
      <c r="O1633" s="201"/>
      <c r="P1633" s="202"/>
      <c r="Q1633" s="202"/>
      <c r="R1633" s="207"/>
      <c r="S1633" s="204" t="e">
        <f>_xlfn.LET(
_xlpm.ausLJ,_xlfn.XLOOKUP(MitarbeiterFTE[[#This Row],[Name]]&amp;"|"&amp;MitarbeiterFTE[[#This Row],[Jahr]]&amp;"|"&amp;MitarbeiterFTE[[#This Row],[Monat]],#REF!,#REF!,"not found",0,1),
IF(_xlpm.ausLJ="not found","input missing",_xlpm.ausLJ))</f>
        <v>#REF!</v>
      </c>
      <c r="T1633" s="204" t="e">
        <f>_xlfn.LET(
_xlpm.ausLJ,_xlfn.XLOOKUP(MitarbeiterFTE[[#This Row],[Name]]&amp;"|"&amp;MitarbeiterFTE[[#This Row],[Jahr]]&amp;"|"&amp;MitarbeiterFTE[[#This Row],[Monat]],#REF!,#REF!,"not found",0,1),
IF(_xlpm.ausLJ="not found","input missing",_xlpm.ausLJ))</f>
        <v>#REF!</v>
      </c>
      <c r="U1633" s="205"/>
      <c r="V1633" s="40" t="str" cm="1">
        <f t="array" ref="V16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3" s="15" t="str">
        <f>_xlfn.LET(_xlpm.var,MitarbeiterFTE[[#This Row],[Name]]&amp;"|"&amp;MitarbeiterFTE[[#This Row],[Vorhaben]]&amp;"|"&amp;MitarbeiterFTE[[#This Row],[Monat]]&amp;"|"&amp;MitarbeiterFTE[[#This Row],[Jahr]], IF(_xlpm.var="|||","input missing",_xlpm.var))</f>
        <v>input missing</v>
      </c>
      <c r="AB1633" s="15" t="e">
        <f>_xlfn.LET(
_xlpm.start,DATE(MitarbeiterFTE[[#This Row],[Jahr]],MitarbeiterFTE[[#This Row],[Monat]],1),
_xlpm.end,EOMONTH(_xlpm.start,0),
NETWORKDAYS(_xlpm.start,_xlpm.end))</f>
        <v>#NUM!</v>
      </c>
      <c r="AC1633" s="318" t="e">
        <f>MitarbeiterFTE[[#This Row],[BWD]]-MitarbeiterFTE[[#This Row],[Sum Abwesend]]</f>
        <v>#NUM!</v>
      </c>
      <c r="AD1633" s="318">
        <f>SUMIFS(MitarbeiterFTE[BWD],MitarbeiterFTE[Jahr],MitarbeiterFTE[[#This Row],[Jahr]],MitarbeiterFTE[Name],MitarbeiterFTE[[#This Row],[Name]])</f>
        <v>0</v>
      </c>
      <c r="AE1633" s="318">
        <f>SUMIFS(MitarbeiterFTE[NWD],MitarbeiterFTE[Jahr],MitarbeiterFTE[[#This Row],[Jahr]],MitarbeiterFTE[Name],MitarbeiterFTE[[#This Row],[Name]])</f>
        <v>0</v>
      </c>
      <c r="AF1633" s="15" t="str">
        <f>IF(MitarbeiterFTE[[#This Row],[HS]]="ja",2,IF(MitarbeiterFTE[[#This Row],[Tech]]="ja",1,IF(MitarbeiterFTE[[#This Row],[Sonst]]="ja",0,"input missing")))</f>
        <v>input missing</v>
      </c>
      <c r="AG1633" s="130"/>
      <c r="AH1633" s="117"/>
      <c r="AI1633" s="408"/>
      <c r="AJ1633" s="202"/>
      <c r="AK1633" s="412"/>
      <c r="AL1633" s="15" cm="1">
        <f t="array" ref="AL16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3" s="15" t="str">
        <f>IF(Table6[[#This Row],[FT/WE]]=2,"",Table6[[#This Row],[Name]]&amp;Table6[[#This Row],[Tag]])</f>
        <v/>
      </c>
      <c r="AN1633" s="117"/>
    </row>
    <row r="1634" spans="1:40" ht="14.5">
      <c r="A1634" s="117"/>
      <c r="B1634" s="201"/>
      <c r="C1634" s="209"/>
      <c r="D1634" s="210"/>
      <c r="E1634" s="131"/>
      <c r="F1634" s="132"/>
      <c r="G1634" s="131"/>
      <c r="H1634" s="117"/>
      <c r="I1634" s="201"/>
      <c r="J1634" s="201"/>
      <c r="K1634" s="202"/>
      <c r="L1634" s="202"/>
      <c r="M1634" s="202"/>
      <c r="N1634" s="201"/>
      <c r="O1634" s="201"/>
      <c r="P1634" s="202"/>
      <c r="Q1634" s="202"/>
      <c r="R1634" s="207"/>
      <c r="S1634" s="204" t="e">
        <f>_xlfn.LET(
_xlpm.ausLJ,_xlfn.XLOOKUP(MitarbeiterFTE[[#This Row],[Name]]&amp;"|"&amp;MitarbeiterFTE[[#This Row],[Jahr]]&amp;"|"&amp;MitarbeiterFTE[[#This Row],[Monat]],#REF!,#REF!,"not found",0,1),
IF(_xlpm.ausLJ="not found","input missing",_xlpm.ausLJ))</f>
        <v>#REF!</v>
      </c>
      <c r="T1634" s="204" t="e">
        <f>_xlfn.LET(
_xlpm.ausLJ,_xlfn.XLOOKUP(MitarbeiterFTE[[#This Row],[Name]]&amp;"|"&amp;MitarbeiterFTE[[#This Row],[Jahr]]&amp;"|"&amp;MitarbeiterFTE[[#This Row],[Monat]],#REF!,#REF!,"not found",0,1),
IF(_xlpm.ausLJ="not found","input missing",_xlpm.ausLJ))</f>
        <v>#REF!</v>
      </c>
      <c r="U1634" s="205"/>
      <c r="V1634" s="40" t="str" cm="1">
        <f t="array" ref="V16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4" s="15" t="str">
        <f>_xlfn.LET(_xlpm.var,MitarbeiterFTE[[#This Row],[Name]]&amp;"|"&amp;MitarbeiterFTE[[#This Row],[Vorhaben]]&amp;"|"&amp;MitarbeiterFTE[[#This Row],[Monat]]&amp;"|"&amp;MitarbeiterFTE[[#This Row],[Jahr]], IF(_xlpm.var="|||","input missing",_xlpm.var))</f>
        <v>input missing</v>
      </c>
      <c r="AB1634" s="15" t="e">
        <f>_xlfn.LET(
_xlpm.start,DATE(MitarbeiterFTE[[#This Row],[Jahr]],MitarbeiterFTE[[#This Row],[Monat]],1),
_xlpm.end,EOMONTH(_xlpm.start,0),
NETWORKDAYS(_xlpm.start,_xlpm.end))</f>
        <v>#NUM!</v>
      </c>
      <c r="AC1634" s="318" t="e">
        <f>MitarbeiterFTE[[#This Row],[BWD]]-MitarbeiterFTE[[#This Row],[Sum Abwesend]]</f>
        <v>#NUM!</v>
      </c>
      <c r="AD1634" s="318">
        <f>SUMIFS(MitarbeiterFTE[BWD],MitarbeiterFTE[Jahr],MitarbeiterFTE[[#This Row],[Jahr]],MitarbeiterFTE[Name],MitarbeiterFTE[[#This Row],[Name]])</f>
        <v>0</v>
      </c>
      <c r="AE1634" s="318">
        <f>SUMIFS(MitarbeiterFTE[NWD],MitarbeiterFTE[Jahr],MitarbeiterFTE[[#This Row],[Jahr]],MitarbeiterFTE[Name],MitarbeiterFTE[[#This Row],[Name]])</f>
        <v>0</v>
      </c>
      <c r="AF1634" s="15" t="str">
        <f>IF(MitarbeiterFTE[[#This Row],[HS]]="ja",2,IF(MitarbeiterFTE[[#This Row],[Tech]]="ja",1,IF(MitarbeiterFTE[[#This Row],[Sonst]]="ja",0,"input missing")))</f>
        <v>input missing</v>
      </c>
      <c r="AG1634" s="130"/>
      <c r="AH1634" s="117"/>
      <c r="AI1634" s="408"/>
      <c r="AJ1634" s="202"/>
      <c r="AK1634" s="412"/>
      <c r="AL1634" s="15" cm="1">
        <f t="array" ref="AL16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4" s="15" t="str">
        <f>IF(Table6[[#This Row],[FT/WE]]=2,"",Table6[[#This Row],[Name]]&amp;Table6[[#This Row],[Tag]])</f>
        <v/>
      </c>
      <c r="AN1634" s="117"/>
    </row>
    <row r="1635" spans="1:40" ht="14.5">
      <c r="A1635" s="117"/>
      <c r="B1635" s="201"/>
      <c r="C1635" s="209"/>
      <c r="D1635" s="210"/>
      <c r="E1635" s="131"/>
      <c r="F1635" s="132"/>
      <c r="G1635" s="131"/>
      <c r="H1635" s="117"/>
      <c r="I1635" s="201"/>
      <c r="J1635" s="201"/>
      <c r="K1635" s="202"/>
      <c r="L1635" s="202"/>
      <c r="M1635" s="202"/>
      <c r="N1635" s="201"/>
      <c r="O1635" s="201"/>
      <c r="P1635" s="202"/>
      <c r="Q1635" s="202"/>
      <c r="R1635" s="207"/>
      <c r="S1635" s="204" t="e">
        <f>_xlfn.LET(
_xlpm.ausLJ,_xlfn.XLOOKUP(MitarbeiterFTE[[#This Row],[Name]]&amp;"|"&amp;MitarbeiterFTE[[#This Row],[Jahr]]&amp;"|"&amp;MitarbeiterFTE[[#This Row],[Monat]],#REF!,#REF!,"not found",0,1),
IF(_xlpm.ausLJ="not found","input missing",_xlpm.ausLJ))</f>
        <v>#REF!</v>
      </c>
      <c r="T1635" s="204" t="e">
        <f>_xlfn.LET(
_xlpm.ausLJ,_xlfn.XLOOKUP(MitarbeiterFTE[[#This Row],[Name]]&amp;"|"&amp;MitarbeiterFTE[[#This Row],[Jahr]]&amp;"|"&amp;MitarbeiterFTE[[#This Row],[Monat]],#REF!,#REF!,"not found",0,1),
IF(_xlpm.ausLJ="not found","input missing",_xlpm.ausLJ))</f>
        <v>#REF!</v>
      </c>
      <c r="U1635" s="205"/>
      <c r="V1635" s="40" t="str" cm="1">
        <f t="array" ref="V16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5" s="15" t="str">
        <f>_xlfn.LET(_xlpm.var,MitarbeiterFTE[[#This Row],[Name]]&amp;"|"&amp;MitarbeiterFTE[[#This Row],[Vorhaben]]&amp;"|"&amp;MitarbeiterFTE[[#This Row],[Monat]]&amp;"|"&amp;MitarbeiterFTE[[#This Row],[Jahr]], IF(_xlpm.var="|||","input missing",_xlpm.var))</f>
        <v>input missing</v>
      </c>
      <c r="AB1635" s="15" t="e">
        <f>_xlfn.LET(
_xlpm.start,DATE(MitarbeiterFTE[[#This Row],[Jahr]],MitarbeiterFTE[[#This Row],[Monat]],1),
_xlpm.end,EOMONTH(_xlpm.start,0),
NETWORKDAYS(_xlpm.start,_xlpm.end))</f>
        <v>#NUM!</v>
      </c>
      <c r="AC1635" s="318" t="e">
        <f>MitarbeiterFTE[[#This Row],[BWD]]-MitarbeiterFTE[[#This Row],[Sum Abwesend]]</f>
        <v>#NUM!</v>
      </c>
      <c r="AD1635" s="318">
        <f>SUMIFS(MitarbeiterFTE[BWD],MitarbeiterFTE[Jahr],MitarbeiterFTE[[#This Row],[Jahr]],MitarbeiterFTE[Name],MitarbeiterFTE[[#This Row],[Name]])</f>
        <v>0</v>
      </c>
      <c r="AE1635" s="318">
        <f>SUMIFS(MitarbeiterFTE[NWD],MitarbeiterFTE[Jahr],MitarbeiterFTE[[#This Row],[Jahr]],MitarbeiterFTE[Name],MitarbeiterFTE[[#This Row],[Name]])</f>
        <v>0</v>
      </c>
      <c r="AF1635" s="15" t="str">
        <f>IF(MitarbeiterFTE[[#This Row],[HS]]="ja",2,IF(MitarbeiterFTE[[#This Row],[Tech]]="ja",1,IF(MitarbeiterFTE[[#This Row],[Sonst]]="ja",0,"input missing")))</f>
        <v>input missing</v>
      </c>
      <c r="AG1635" s="130"/>
      <c r="AH1635" s="117"/>
      <c r="AI1635" s="408"/>
      <c r="AJ1635" s="202"/>
      <c r="AK1635" s="412"/>
      <c r="AL1635" s="15" cm="1">
        <f t="array" ref="AL16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5" s="15" t="str">
        <f>IF(Table6[[#This Row],[FT/WE]]=2,"",Table6[[#This Row],[Name]]&amp;Table6[[#This Row],[Tag]])</f>
        <v/>
      </c>
      <c r="AN1635" s="117"/>
    </row>
    <row r="1636" spans="1:40" ht="14.5">
      <c r="A1636" s="117"/>
      <c r="B1636" s="201"/>
      <c r="C1636" s="209"/>
      <c r="D1636" s="210"/>
      <c r="E1636" s="131"/>
      <c r="F1636" s="132"/>
      <c r="G1636" s="131"/>
      <c r="H1636" s="117"/>
      <c r="I1636" s="201"/>
      <c r="J1636" s="201"/>
      <c r="K1636" s="202"/>
      <c r="L1636" s="202"/>
      <c r="M1636" s="202"/>
      <c r="N1636" s="201"/>
      <c r="O1636" s="201"/>
      <c r="P1636" s="202"/>
      <c r="Q1636" s="202"/>
      <c r="R1636" s="207"/>
      <c r="S1636" s="204" t="e">
        <f>_xlfn.LET(
_xlpm.ausLJ,_xlfn.XLOOKUP(MitarbeiterFTE[[#This Row],[Name]]&amp;"|"&amp;MitarbeiterFTE[[#This Row],[Jahr]]&amp;"|"&amp;MitarbeiterFTE[[#This Row],[Monat]],#REF!,#REF!,"not found",0,1),
IF(_xlpm.ausLJ="not found","input missing",_xlpm.ausLJ))</f>
        <v>#REF!</v>
      </c>
      <c r="T1636" s="204" t="e">
        <f>_xlfn.LET(
_xlpm.ausLJ,_xlfn.XLOOKUP(MitarbeiterFTE[[#This Row],[Name]]&amp;"|"&amp;MitarbeiterFTE[[#This Row],[Jahr]]&amp;"|"&amp;MitarbeiterFTE[[#This Row],[Monat]],#REF!,#REF!,"not found",0,1),
IF(_xlpm.ausLJ="not found","input missing",_xlpm.ausLJ))</f>
        <v>#REF!</v>
      </c>
      <c r="U1636" s="205"/>
      <c r="V1636" s="40" t="str" cm="1">
        <f t="array" ref="V16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6" s="15" t="str">
        <f>_xlfn.LET(_xlpm.var,MitarbeiterFTE[[#This Row],[Name]]&amp;"|"&amp;MitarbeiterFTE[[#This Row],[Vorhaben]]&amp;"|"&amp;MitarbeiterFTE[[#This Row],[Monat]]&amp;"|"&amp;MitarbeiterFTE[[#This Row],[Jahr]], IF(_xlpm.var="|||","input missing",_xlpm.var))</f>
        <v>input missing</v>
      </c>
      <c r="AB1636" s="15" t="e">
        <f>_xlfn.LET(
_xlpm.start,DATE(MitarbeiterFTE[[#This Row],[Jahr]],MitarbeiterFTE[[#This Row],[Monat]],1),
_xlpm.end,EOMONTH(_xlpm.start,0),
NETWORKDAYS(_xlpm.start,_xlpm.end))</f>
        <v>#NUM!</v>
      </c>
      <c r="AC1636" s="318" t="e">
        <f>MitarbeiterFTE[[#This Row],[BWD]]-MitarbeiterFTE[[#This Row],[Sum Abwesend]]</f>
        <v>#NUM!</v>
      </c>
      <c r="AD1636" s="318">
        <f>SUMIFS(MitarbeiterFTE[BWD],MitarbeiterFTE[Jahr],MitarbeiterFTE[[#This Row],[Jahr]],MitarbeiterFTE[Name],MitarbeiterFTE[[#This Row],[Name]])</f>
        <v>0</v>
      </c>
      <c r="AE1636" s="318">
        <f>SUMIFS(MitarbeiterFTE[NWD],MitarbeiterFTE[Jahr],MitarbeiterFTE[[#This Row],[Jahr]],MitarbeiterFTE[Name],MitarbeiterFTE[[#This Row],[Name]])</f>
        <v>0</v>
      </c>
      <c r="AF1636" s="15" t="str">
        <f>IF(MitarbeiterFTE[[#This Row],[HS]]="ja",2,IF(MitarbeiterFTE[[#This Row],[Tech]]="ja",1,IF(MitarbeiterFTE[[#This Row],[Sonst]]="ja",0,"input missing")))</f>
        <v>input missing</v>
      </c>
      <c r="AG1636" s="130"/>
      <c r="AH1636" s="117"/>
      <c r="AI1636" s="408"/>
      <c r="AJ1636" s="202"/>
      <c r="AK1636" s="412"/>
      <c r="AL1636" s="15" cm="1">
        <f t="array" ref="AL16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6" s="15" t="str">
        <f>IF(Table6[[#This Row],[FT/WE]]=2,"",Table6[[#This Row],[Name]]&amp;Table6[[#This Row],[Tag]])</f>
        <v/>
      </c>
      <c r="AN1636" s="117"/>
    </row>
    <row r="1637" spans="1:40" ht="14.5">
      <c r="A1637" s="117"/>
      <c r="B1637" s="201"/>
      <c r="C1637" s="209"/>
      <c r="D1637" s="210"/>
      <c r="E1637" s="131"/>
      <c r="F1637" s="132"/>
      <c r="G1637" s="131"/>
      <c r="H1637" s="117"/>
      <c r="I1637" s="201"/>
      <c r="J1637" s="201"/>
      <c r="K1637" s="202"/>
      <c r="L1637" s="202"/>
      <c r="M1637" s="202"/>
      <c r="N1637" s="201"/>
      <c r="O1637" s="201"/>
      <c r="P1637" s="202"/>
      <c r="Q1637" s="202"/>
      <c r="R1637" s="207"/>
      <c r="S1637" s="204" t="e">
        <f>_xlfn.LET(
_xlpm.ausLJ,_xlfn.XLOOKUP(MitarbeiterFTE[[#This Row],[Name]]&amp;"|"&amp;MitarbeiterFTE[[#This Row],[Jahr]]&amp;"|"&amp;MitarbeiterFTE[[#This Row],[Monat]],#REF!,#REF!,"not found",0,1),
IF(_xlpm.ausLJ="not found","input missing",_xlpm.ausLJ))</f>
        <v>#REF!</v>
      </c>
      <c r="T1637" s="204" t="e">
        <f>_xlfn.LET(
_xlpm.ausLJ,_xlfn.XLOOKUP(MitarbeiterFTE[[#This Row],[Name]]&amp;"|"&amp;MitarbeiterFTE[[#This Row],[Jahr]]&amp;"|"&amp;MitarbeiterFTE[[#This Row],[Monat]],#REF!,#REF!,"not found",0,1),
IF(_xlpm.ausLJ="not found","input missing",_xlpm.ausLJ))</f>
        <v>#REF!</v>
      </c>
      <c r="U1637" s="205"/>
      <c r="V1637" s="40" t="str" cm="1">
        <f t="array" ref="V16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7" s="15" t="str">
        <f>_xlfn.LET(_xlpm.var,MitarbeiterFTE[[#This Row],[Name]]&amp;"|"&amp;MitarbeiterFTE[[#This Row],[Vorhaben]]&amp;"|"&amp;MitarbeiterFTE[[#This Row],[Monat]]&amp;"|"&amp;MitarbeiterFTE[[#This Row],[Jahr]], IF(_xlpm.var="|||","input missing",_xlpm.var))</f>
        <v>input missing</v>
      </c>
      <c r="AB1637" s="15" t="e">
        <f>_xlfn.LET(
_xlpm.start,DATE(MitarbeiterFTE[[#This Row],[Jahr]],MitarbeiterFTE[[#This Row],[Monat]],1),
_xlpm.end,EOMONTH(_xlpm.start,0),
NETWORKDAYS(_xlpm.start,_xlpm.end))</f>
        <v>#NUM!</v>
      </c>
      <c r="AC1637" s="318" t="e">
        <f>MitarbeiterFTE[[#This Row],[BWD]]-MitarbeiterFTE[[#This Row],[Sum Abwesend]]</f>
        <v>#NUM!</v>
      </c>
      <c r="AD1637" s="318">
        <f>SUMIFS(MitarbeiterFTE[BWD],MitarbeiterFTE[Jahr],MitarbeiterFTE[[#This Row],[Jahr]],MitarbeiterFTE[Name],MitarbeiterFTE[[#This Row],[Name]])</f>
        <v>0</v>
      </c>
      <c r="AE1637" s="318">
        <f>SUMIFS(MitarbeiterFTE[NWD],MitarbeiterFTE[Jahr],MitarbeiterFTE[[#This Row],[Jahr]],MitarbeiterFTE[Name],MitarbeiterFTE[[#This Row],[Name]])</f>
        <v>0</v>
      </c>
      <c r="AF1637" s="15" t="str">
        <f>IF(MitarbeiterFTE[[#This Row],[HS]]="ja",2,IF(MitarbeiterFTE[[#This Row],[Tech]]="ja",1,IF(MitarbeiterFTE[[#This Row],[Sonst]]="ja",0,"input missing")))</f>
        <v>input missing</v>
      </c>
      <c r="AG1637" s="130"/>
      <c r="AH1637" s="117"/>
      <c r="AI1637" s="408"/>
      <c r="AJ1637" s="202"/>
      <c r="AK1637" s="412"/>
      <c r="AL1637" s="15" cm="1">
        <f t="array" ref="AL16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7" s="15" t="str">
        <f>IF(Table6[[#This Row],[FT/WE]]=2,"",Table6[[#This Row],[Name]]&amp;Table6[[#This Row],[Tag]])</f>
        <v/>
      </c>
      <c r="AN1637" s="117"/>
    </row>
    <row r="1638" spans="1:40" ht="14.5">
      <c r="A1638" s="117"/>
      <c r="B1638" s="201"/>
      <c r="C1638" s="209"/>
      <c r="D1638" s="210"/>
      <c r="E1638" s="131"/>
      <c r="F1638" s="132"/>
      <c r="G1638" s="131"/>
      <c r="H1638" s="117"/>
      <c r="I1638" s="201"/>
      <c r="J1638" s="201"/>
      <c r="K1638" s="202"/>
      <c r="L1638" s="202"/>
      <c r="M1638" s="202"/>
      <c r="N1638" s="201"/>
      <c r="O1638" s="201"/>
      <c r="P1638" s="202"/>
      <c r="Q1638" s="202"/>
      <c r="R1638" s="207"/>
      <c r="S1638" s="204" t="e">
        <f>_xlfn.LET(
_xlpm.ausLJ,_xlfn.XLOOKUP(MitarbeiterFTE[[#This Row],[Name]]&amp;"|"&amp;MitarbeiterFTE[[#This Row],[Jahr]]&amp;"|"&amp;MitarbeiterFTE[[#This Row],[Monat]],#REF!,#REF!,"not found",0,1),
IF(_xlpm.ausLJ="not found","input missing",_xlpm.ausLJ))</f>
        <v>#REF!</v>
      </c>
      <c r="T1638" s="204" t="e">
        <f>_xlfn.LET(
_xlpm.ausLJ,_xlfn.XLOOKUP(MitarbeiterFTE[[#This Row],[Name]]&amp;"|"&amp;MitarbeiterFTE[[#This Row],[Jahr]]&amp;"|"&amp;MitarbeiterFTE[[#This Row],[Monat]],#REF!,#REF!,"not found",0,1),
IF(_xlpm.ausLJ="not found","input missing",_xlpm.ausLJ))</f>
        <v>#REF!</v>
      </c>
      <c r="U1638" s="205"/>
      <c r="V1638" s="40" t="str" cm="1">
        <f t="array" ref="V16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8" s="15" t="str">
        <f>_xlfn.LET(_xlpm.var,MitarbeiterFTE[[#This Row],[Name]]&amp;"|"&amp;MitarbeiterFTE[[#This Row],[Vorhaben]]&amp;"|"&amp;MitarbeiterFTE[[#This Row],[Monat]]&amp;"|"&amp;MitarbeiterFTE[[#This Row],[Jahr]], IF(_xlpm.var="|||","input missing",_xlpm.var))</f>
        <v>input missing</v>
      </c>
      <c r="AB1638" s="15" t="e">
        <f>_xlfn.LET(
_xlpm.start,DATE(MitarbeiterFTE[[#This Row],[Jahr]],MitarbeiterFTE[[#This Row],[Monat]],1),
_xlpm.end,EOMONTH(_xlpm.start,0),
NETWORKDAYS(_xlpm.start,_xlpm.end))</f>
        <v>#NUM!</v>
      </c>
      <c r="AC1638" s="318" t="e">
        <f>MitarbeiterFTE[[#This Row],[BWD]]-MitarbeiterFTE[[#This Row],[Sum Abwesend]]</f>
        <v>#NUM!</v>
      </c>
      <c r="AD1638" s="318">
        <f>SUMIFS(MitarbeiterFTE[BWD],MitarbeiterFTE[Jahr],MitarbeiterFTE[[#This Row],[Jahr]],MitarbeiterFTE[Name],MitarbeiterFTE[[#This Row],[Name]])</f>
        <v>0</v>
      </c>
      <c r="AE1638" s="318">
        <f>SUMIFS(MitarbeiterFTE[NWD],MitarbeiterFTE[Jahr],MitarbeiterFTE[[#This Row],[Jahr]],MitarbeiterFTE[Name],MitarbeiterFTE[[#This Row],[Name]])</f>
        <v>0</v>
      </c>
      <c r="AF1638" s="15" t="str">
        <f>IF(MitarbeiterFTE[[#This Row],[HS]]="ja",2,IF(MitarbeiterFTE[[#This Row],[Tech]]="ja",1,IF(MitarbeiterFTE[[#This Row],[Sonst]]="ja",0,"input missing")))</f>
        <v>input missing</v>
      </c>
      <c r="AG1638" s="130"/>
      <c r="AH1638" s="117"/>
      <c r="AI1638" s="408"/>
      <c r="AJ1638" s="202"/>
      <c r="AK1638" s="412"/>
      <c r="AL1638" s="15" cm="1">
        <f t="array" ref="AL16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8" s="15" t="str">
        <f>IF(Table6[[#This Row],[FT/WE]]=2,"",Table6[[#This Row],[Name]]&amp;Table6[[#This Row],[Tag]])</f>
        <v/>
      </c>
      <c r="AN1638" s="117"/>
    </row>
    <row r="1639" spans="1:40" ht="14.5">
      <c r="A1639" s="117"/>
      <c r="B1639" s="201"/>
      <c r="C1639" s="209"/>
      <c r="D1639" s="210"/>
      <c r="E1639" s="131"/>
      <c r="F1639" s="132"/>
      <c r="G1639" s="131"/>
      <c r="H1639" s="117"/>
      <c r="I1639" s="201"/>
      <c r="J1639" s="201"/>
      <c r="K1639" s="202"/>
      <c r="L1639" s="202"/>
      <c r="M1639" s="202"/>
      <c r="N1639" s="201"/>
      <c r="O1639" s="201"/>
      <c r="P1639" s="202"/>
      <c r="Q1639" s="202"/>
      <c r="R1639" s="207"/>
      <c r="S1639" s="204" t="e">
        <f>_xlfn.LET(
_xlpm.ausLJ,_xlfn.XLOOKUP(MitarbeiterFTE[[#This Row],[Name]]&amp;"|"&amp;MitarbeiterFTE[[#This Row],[Jahr]]&amp;"|"&amp;MitarbeiterFTE[[#This Row],[Monat]],#REF!,#REF!,"not found",0,1),
IF(_xlpm.ausLJ="not found","input missing",_xlpm.ausLJ))</f>
        <v>#REF!</v>
      </c>
      <c r="T1639" s="204" t="e">
        <f>_xlfn.LET(
_xlpm.ausLJ,_xlfn.XLOOKUP(MitarbeiterFTE[[#This Row],[Name]]&amp;"|"&amp;MitarbeiterFTE[[#This Row],[Jahr]]&amp;"|"&amp;MitarbeiterFTE[[#This Row],[Monat]],#REF!,#REF!,"not found",0,1),
IF(_xlpm.ausLJ="not found","input missing",_xlpm.ausLJ))</f>
        <v>#REF!</v>
      </c>
      <c r="U1639" s="205"/>
      <c r="V1639" s="40" t="str" cm="1">
        <f t="array" ref="V16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39" s="15" t="str">
        <f>_xlfn.LET(_xlpm.var,MitarbeiterFTE[[#This Row],[Name]]&amp;"|"&amp;MitarbeiterFTE[[#This Row],[Vorhaben]]&amp;"|"&amp;MitarbeiterFTE[[#This Row],[Monat]]&amp;"|"&amp;MitarbeiterFTE[[#This Row],[Jahr]], IF(_xlpm.var="|||","input missing",_xlpm.var))</f>
        <v>input missing</v>
      </c>
      <c r="AB1639" s="15" t="e">
        <f>_xlfn.LET(
_xlpm.start,DATE(MitarbeiterFTE[[#This Row],[Jahr]],MitarbeiterFTE[[#This Row],[Monat]],1),
_xlpm.end,EOMONTH(_xlpm.start,0),
NETWORKDAYS(_xlpm.start,_xlpm.end))</f>
        <v>#NUM!</v>
      </c>
      <c r="AC1639" s="318" t="e">
        <f>MitarbeiterFTE[[#This Row],[BWD]]-MitarbeiterFTE[[#This Row],[Sum Abwesend]]</f>
        <v>#NUM!</v>
      </c>
      <c r="AD1639" s="318">
        <f>SUMIFS(MitarbeiterFTE[BWD],MitarbeiterFTE[Jahr],MitarbeiterFTE[[#This Row],[Jahr]],MitarbeiterFTE[Name],MitarbeiterFTE[[#This Row],[Name]])</f>
        <v>0</v>
      </c>
      <c r="AE1639" s="318">
        <f>SUMIFS(MitarbeiterFTE[NWD],MitarbeiterFTE[Jahr],MitarbeiterFTE[[#This Row],[Jahr]],MitarbeiterFTE[Name],MitarbeiterFTE[[#This Row],[Name]])</f>
        <v>0</v>
      </c>
      <c r="AF1639" s="15" t="str">
        <f>IF(MitarbeiterFTE[[#This Row],[HS]]="ja",2,IF(MitarbeiterFTE[[#This Row],[Tech]]="ja",1,IF(MitarbeiterFTE[[#This Row],[Sonst]]="ja",0,"input missing")))</f>
        <v>input missing</v>
      </c>
      <c r="AG1639" s="130"/>
      <c r="AH1639" s="117"/>
      <c r="AI1639" s="408"/>
      <c r="AJ1639" s="202"/>
      <c r="AK1639" s="412"/>
      <c r="AL1639" s="15" cm="1">
        <f t="array" ref="AL16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39" s="15" t="str">
        <f>IF(Table6[[#This Row],[FT/WE]]=2,"",Table6[[#This Row],[Name]]&amp;Table6[[#This Row],[Tag]])</f>
        <v/>
      </c>
      <c r="AN1639" s="117"/>
    </row>
    <row r="1640" spans="1:40" ht="14.5">
      <c r="A1640" s="117"/>
      <c r="B1640" s="201"/>
      <c r="C1640" s="209"/>
      <c r="D1640" s="210"/>
      <c r="E1640" s="131"/>
      <c r="F1640" s="132"/>
      <c r="G1640" s="131"/>
      <c r="H1640" s="117"/>
      <c r="I1640" s="201"/>
      <c r="J1640" s="201"/>
      <c r="K1640" s="202"/>
      <c r="L1640" s="202"/>
      <c r="M1640" s="202"/>
      <c r="N1640" s="201"/>
      <c r="O1640" s="201"/>
      <c r="P1640" s="202"/>
      <c r="Q1640" s="202"/>
      <c r="R1640" s="207"/>
      <c r="S1640" s="204" t="e">
        <f>_xlfn.LET(
_xlpm.ausLJ,_xlfn.XLOOKUP(MitarbeiterFTE[[#This Row],[Name]]&amp;"|"&amp;MitarbeiterFTE[[#This Row],[Jahr]]&amp;"|"&amp;MitarbeiterFTE[[#This Row],[Monat]],#REF!,#REF!,"not found",0,1),
IF(_xlpm.ausLJ="not found","input missing",_xlpm.ausLJ))</f>
        <v>#REF!</v>
      </c>
      <c r="T1640" s="204" t="e">
        <f>_xlfn.LET(
_xlpm.ausLJ,_xlfn.XLOOKUP(MitarbeiterFTE[[#This Row],[Name]]&amp;"|"&amp;MitarbeiterFTE[[#This Row],[Jahr]]&amp;"|"&amp;MitarbeiterFTE[[#This Row],[Monat]],#REF!,#REF!,"not found",0,1),
IF(_xlpm.ausLJ="not found","input missing",_xlpm.ausLJ))</f>
        <v>#REF!</v>
      </c>
      <c r="U1640" s="205"/>
      <c r="V1640" s="40" t="str" cm="1">
        <f t="array" ref="V16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0" s="15" t="str">
        <f>_xlfn.LET(_xlpm.var,MitarbeiterFTE[[#This Row],[Name]]&amp;"|"&amp;MitarbeiterFTE[[#This Row],[Vorhaben]]&amp;"|"&amp;MitarbeiterFTE[[#This Row],[Monat]]&amp;"|"&amp;MitarbeiterFTE[[#This Row],[Jahr]], IF(_xlpm.var="|||","input missing",_xlpm.var))</f>
        <v>input missing</v>
      </c>
      <c r="AB1640" s="15" t="e">
        <f>_xlfn.LET(
_xlpm.start,DATE(MitarbeiterFTE[[#This Row],[Jahr]],MitarbeiterFTE[[#This Row],[Monat]],1),
_xlpm.end,EOMONTH(_xlpm.start,0),
NETWORKDAYS(_xlpm.start,_xlpm.end))</f>
        <v>#NUM!</v>
      </c>
      <c r="AC1640" s="318" t="e">
        <f>MitarbeiterFTE[[#This Row],[BWD]]-MitarbeiterFTE[[#This Row],[Sum Abwesend]]</f>
        <v>#NUM!</v>
      </c>
      <c r="AD1640" s="318">
        <f>SUMIFS(MitarbeiterFTE[BWD],MitarbeiterFTE[Jahr],MitarbeiterFTE[[#This Row],[Jahr]],MitarbeiterFTE[Name],MitarbeiterFTE[[#This Row],[Name]])</f>
        <v>0</v>
      </c>
      <c r="AE1640" s="318">
        <f>SUMIFS(MitarbeiterFTE[NWD],MitarbeiterFTE[Jahr],MitarbeiterFTE[[#This Row],[Jahr]],MitarbeiterFTE[Name],MitarbeiterFTE[[#This Row],[Name]])</f>
        <v>0</v>
      </c>
      <c r="AF1640" s="15" t="str">
        <f>IF(MitarbeiterFTE[[#This Row],[HS]]="ja",2,IF(MitarbeiterFTE[[#This Row],[Tech]]="ja",1,IF(MitarbeiterFTE[[#This Row],[Sonst]]="ja",0,"input missing")))</f>
        <v>input missing</v>
      </c>
      <c r="AG1640" s="130"/>
      <c r="AH1640" s="117"/>
      <c r="AI1640" s="408"/>
      <c r="AJ1640" s="202"/>
      <c r="AK1640" s="412"/>
      <c r="AL1640" s="15" cm="1">
        <f t="array" ref="AL16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0" s="15" t="str">
        <f>IF(Table6[[#This Row],[FT/WE]]=2,"",Table6[[#This Row],[Name]]&amp;Table6[[#This Row],[Tag]])</f>
        <v/>
      </c>
      <c r="AN1640" s="117"/>
    </row>
    <row r="1641" spans="1:40" ht="14.5">
      <c r="A1641" s="117"/>
      <c r="B1641" s="201"/>
      <c r="C1641" s="209"/>
      <c r="D1641" s="210"/>
      <c r="E1641" s="131"/>
      <c r="F1641" s="132"/>
      <c r="G1641" s="131"/>
      <c r="H1641" s="117"/>
      <c r="I1641" s="201"/>
      <c r="J1641" s="201"/>
      <c r="K1641" s="202"/>
      <c r="L1641" s="202"/>
      <c r="M1641" s="202"/>
      <c r="N1641" s="201"/>
      <c r="O1641" s="201"/>
      <c r="P1641" s="202"/>
      <c r="Q1641" s="202"/>
      <c r="R1641" s="207"/>
      <c r="S1641" s="204" t="e">
        <f>_xlfn.LET(
_xlpm.ausLJ,_xlfn.XLOOKUP(MitarbeiterFTE[[#This Row],[Name]]&amp;"|"&amp;MitarbeiterFTE[[#This Row],[Jahr]]&amp;"|"&amp;MitarbeiterFTE[[#This Row],[Monat]],#REF!,#REF!,"not found",0,1),
IF(_xlpm.ausLJ="not found","input missing",_xlpm.ausLJ))</f>
        <v>#REF!</v>
      </c>
      <c r="T1641" s="204" t="e">
        <f>_xlfn.LET(
_xlpm.ausLJ,_xlfn.XLOOKUP(MitarbeiterFTE[[#This Row],[Name]]&amp;"|"&amp;MitarbeiterFTE[[#This Row],[Jahr]]&amp;"|"&amp;MitarbeiterFTE[[#This Row],[Monat]],#REF!,#REF!,"not found",0,1),
IF(_xlpm.ausLJ="not found","input missing",_xlpm.ausLJ))</f>
        <v>#REF!</v>
      </c>
      <c r="U1641" s="205"/>
      <c r="V1641" s="40" t="str" cm="1">
        <f t="array" ref="V16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1" s="15" t="str">
        <f>_xlfn.LET(_xlpm.var,MitarbeiterFTE[[#This Row],[Name]]&amp;"|"&amp;MitarbeiterFTE[[#This Row],[Vorhaben]]&amp;"|"&amp;MitarbeiterFTE[[#This Row],[Monat]]&amp;"|"&amp;MitarbeiterFTE[[#This Row],[Jahr]], IF(_xlpm.var="|||","input missing",_xlpm.var))</f>
        <v>input missing</v>
      </c>
      <c r="AB1641" s="15" t="e">
        <f>_xlfn.LET(
_xlpm.start,DATE(MitarbeiterFTE[[#This Row],[Jahr]],MitarbeiterFTE[[#This Row],[Monat]],1),
_xlpm.end,EOMONTH(_xlpm.start,0),
NETWORKDAYS(_xlpm.start,_xlpm.end))</f>
        <v>#NUM!</v>
      </c>
      <c r="AC1641" s="318" t="e">
        <f>MitarbeiterFTE[[#This Row],[BWD]]-MitarbeiterFTE[[#This Row],[Sum Abwesend]]</f>
        <v>#NUM!</v>
      </c>
      <c r="AD1641" s="318">
        <f>SUMIFS(MitarbeiterFTE[BWD],MitarbeiterFTE[Jahr],MitarbeiterFTE[[#This Row],[Jahr]],MitarbeiterFTE[Name],MitarbeiterFTE[[#This Row],[Name]])</f>
        <v>0</v>
      </c>
      <c r="AE1641" s="318">
        <f>SUMIFS(MitarbeiterFTE[NWD],MitarbeiterFTE[Jahr],MitarbeiterFTE[[#This Row],[Jahr]],MitarbeiterFTE[Name],MitarbeiterFTE[[#This Row],[Name]])</f>
        <v>0</v>
      </c>
      <c r="AF1641" s="15" t="str">
        <f>IF(MitarbeiterFTE[[#This Row],[HS]]="ja",2,IF(MitarbeiterFTE[[#This Row],[Tech]]="ja",1,IF(MitarbeiterFTE[[#This Row],[Sonst]]="ja",0,"input missing")))</f>
        <v>input missing</v>
      </c>
      <c r="AG1641" s="130"/>
      <c r="AH1641" s="117"/>
      <c r="AI1641" s="408"/>
      <c r="AJ1641" s="202"/>
      <c r="AK1641" s="412"/>
      <c r="AL1641" s="15" cm="1">
        <f t="array" ref="AL16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1" s="15" t="str">
        <f>IF(Table6[[#This Row],[FT/WE]]=2,"",Table6[[#This Row],[Name]]&amp;Table6[[#This Row],[Tag]])</f>
        <v/>
      </c>
      <c r="AN1641" s="117"/>
    </row>
    <row r="1642" spans="1:40" ht="14.5">
      <c r="A1642" s="117"/>
      <c r="B1642" s="201"/>
      <c r="C1642" s="209"/>
      <c r="D1642" s="210"/>
      <c r="E1642" s="131"/>
      <c r="F1642" s="132"/>
      <c r="G1642" s="131"/>
      <c r="H1642" s="117"/>
      <c r="I1642" s="201"/>
      <c r="J1642" s="201"/>
      <c r="K1642" s="202"/>
      <c r="L1642" s="202"/>
      <c r="M1642" s="202"/>
      <c r="N1642" s="201"/>
      <c r="O1642" s="201"/>
      <c r="P1642" s="202"/>
      <c r="Q1642" s="202"/>
      <c r="R1642" s="207"/>
      <c r="S1642" s="204" t="e">
        <f>_xlfn.LET(
_xlpm.ausLJ,_xlfn.XLOOKUP(MitarbeiterFTE[[#This Row],[Name]]&amp;"|"&amp;MitarbeiterFTE[[#This Row],[Jahr]]&amp;"|"&amp;MitarbeiterFTE[[#This Row],[Monat]],#REF!,#REF!,"not found",0,1),
IF(_xlpm.ausLJ="not found","input missing",_xlpm.ausLJ))</f>
        <v>#REF!</v>
      </c>
      <c r="T1642" s="204" t="e">
        <f>_xlfn.LET(
_xlpm.ausLJ,_xlfn.XLOOKUP(MitarbeiterFTE[[#This Row],[Name]]&amp;"|"&amp;MitarbeiterFTE[[#This Row],[Jahr]]&amp;"|"&amp;MitarbeiterFTE[[#This Row],[Monat]],#REF!,#REF!,"not found",0,1),
IF(_xlpm.ausLJ="not found","input missing",_xlpm.ausLJ))</f>
        <v>#REF!</v>
      </c>
      <c r="U1642" s="205"/>
      <c r="V1642" s="40" t="str" cm="1">
        <f t="array" ref="V16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2" s="15" t="str">
        <f>_xlfn.LET(_xlpm.var,MitarbeiterFTE[[#This Row],[Name]]&amp;"|"&amp;MitarbeiterFTE[[#This Row],[Vorhaben]]&amp;"|"&amp;MitarbeiterFTE[[#This Row],[Monat]]&amp;"|"&amp;MitarbeiterFTE[[#This Row],[Jahr]], IF(_xlpm.var="|||","input missing",_xlpm.var))</f>
        <v>input missing</v>
      </c>
      <c r="AB1642" s="15" t="e">
        <f>_xlfn.LET(
_xlpm.start,DATE(MitarbeiterFTE[[#This Row],[Jahr]],MitarbeiterFTE[[#This Row],[Monat]],1),
_xlpm.end,EOMONTH(_xlpm.start,0),
NETWORKDAYS(_xlpm.start,_xlpm.end))</f>
        <v>#NUM!</v>
      </c>
      <c r="AC1642" s="318" t="e">
        <f>MitarbeiterFTE[[#This Row],[BWD]]-MitarbeiterFTE[[#This Row],[Sum Abwesend]]</f>
        <v>#NUM!</v>
      </c>
      <c r="AD1642" s="318">
        <f>SUMIFS(MitarbeiterFTE[BWD],MitarbeiterFTE[Jahr],MitarbeiterFTE[[#This Row],[Jahr]],MitarbeiterFTE[Name],MitarbeiterFTE[[#This Row],[Name]])</f>
        <v>0</v>
      </c>
      <c r="AE1642" s="318">
        <f>SUMIFS(MitarbeiterFTE[NWD],MitarbeiterFTE[Jahr],MitarbeiterFTE[[#This Row],[Jahr]],MitarbeiterFTE[Name],MitarbeiterFTE[[#This Row],[Name]])</f>
        <v>0</v>
      </c>
      <c r="AF1642" s="15" t="str">
        <f>IF(MitarbeiterFTE[[#This Row],[HS]]="ja",2,IF(MitarbeiterFTE[[#This Row],[Tech]]="ja",1,IF(MitarbeiterFTE[[#This Row],[Sonst]]="ja",0,"input missing")))</f>
        <v>input missing</v>
      </c>
      <c r="AG1642" s="130"/>
      <c r="AH1642" s="117"/>
      <c r="AI1642" s="408"/>
      <c r="AJ1642" s="202"/>
      <c r="AK1642" s="412"/>
      <c r="AL1642" s="15" cm="1">
        <f t="array" ref="AL16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2" s="15" t="str">
        <f>IF(Table6[[#This Row],[FT/WE]]=2,"",Table6[[#This Row],[Name]]&amp;Table6[[#This Row],[Tag]])</f>
        <v/>
      </c>
      <c r="AN1642" s="117"/>
    </row>
    <row r="1643" spans="1:40" ht="14.5">
      <c r="A1643" s="117"/>
      <c r="B1643" s="201"/>
      <c r="C1643" s="209"/>
      <c r="D1643" s="210"/>
      <c r="E1643" s="131"/>
      <c r="F1643" s="132"/>
      <c r="G1643" s="131"/>
      <c r="H1643" s="117"/>
      <c r="I1643" s="201"/>
      <c r="J1643" s="201"/>
      <c r="K1643" s="202"/>
      <c r="L1643" s="202"/>
      <c r="M1643" s="202"/>
      <c r="N1643" s="201"/>
      <c r="O1643" s="201"/>
      <c r="P1643" s="202"/>
      <c r="Q1643" s="202"/>
      <c r="R1643" s="207"/>
      <c r="S1643" s="204" t="e">
        <f>_xlfn.LET(
_xlpm.ausLJ,_xlfn.XLOOKUP(MitarbeiterFTE[[#This Row],[Name]]&amp;"|"&amp;MitarbeiterFTE[[#This Row],[Jahr]]&amp;"|"&amp;MitarbeiterFTE[[#This Row],[Monat]],#REF!,#REF!,"not found",0,1),
IF(_xlpm.ausLJ="not found","input missing",_xlpm.ausLJ))</f>
        <v>#REF!</v>
      </c>
      <c r="T1643" s="204" t="e">
        <f>_xlfn.LET(
_xlpm.ausLJ,_xlfn.XLOOKUP(MitarbeiterFTE[[#This Row],[Name]]&amp;"|"&amp;MitarbeiterFTE[[#This Row],[Jahr]]&amp;"|"&amp;MitarbeiterFTE[[#This Row],[Monat]],#REF!,#REF!,"not found",0,1),
IF(_xlpm.ausLJ="not found","input missing",_xlpm.ausLJ))</f>
        <v>#REF!</v>
      </c>
      <c r="U1643" s="205"/>
      <c r="V1643" s="40" t="str" cm="1">
        <f t="array" ref="V16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3" s="15" t="str">
        <f>_xlfn.LET(_xlpm.var,MitarbeiterFTE[[#This Row],[Name]]&amp;"|"&amp;MitarbeiterFTE[[#This Row],[Vorhaben]]&amp;"|"&amp;MitarbeiterFTE[[#This Row],[Monat]]&amp;"|"&amp;MitarbeiterFTE[[#This Row],[Jahr]], IF(_xlpm.var="|||","input missing",_xlpm.var))</f>
        <v>input missing</v>
      </c>
      <c r="AB1643" s="15" t="e">
        <f>_xlfn.LET(
_xlpm.start,DATE(MitarbeiterFTE[[#This Row],[Jahr]],MitarbeiterFTE[[#This Row],[Monat]],1),
_xlpm.end,EOMONTH(_xlpm.start,0),
NETWORKDAYS(_xlpm.start,_xlpm.end))</f>
        <v>#NUM!</v>
      </c>
      <c r="AC1643" s="318" t="e">
        <f>MitarbeiterFTE[[#This Row],[BWD]]-MitarbeiterFTE[[#This Row],[Sum Abwesend]]</f>
        <v>#NUM!</v>
      </c>
      <c r="AD1643" s="318">
        <f>SUMIFS(MitarbeiterFTE[BWD],MitarbeiterFTE[Jahr],MitarbeiterFTE[[#This Row],[Jahr]],MitarbeiterFTE[Name],MitarbeiterFTE[[#This Row],[Name]])</f>
        <v>0</v>
      </c>
      <c r="AE1643" s="318">
        <f>SUMIFS(MitarbeiterFTE[NWD],MitarbeiterFTE[Jahr],MitarbeiterFTE[[#This Row],[Jahr]],MitarbeiterFTE[Name],MitarbeiterFTE[[#This Row],[Name]])</f>
        <v>0</v>
      </c>
      <c r="AF1643" s="15" t="str">
        <f>IF(MitarbeiterFTE[[#This Row],[HS]]="ja",2,IF(MitarbeiterFTE[[#This Row],[Tech]]="ja",1,IF(MitarbeiterFTE[[#This Row],[Sonst]]="ja",0,"input missing")))</f>
        <v>input missing</v>
      </c>
      <c r="AG1643" s="130"/>
      <c r="AH1643" s="117"/>
      <c r="AI1643" s="408"/>
      <c r="AJ1643" s="202"/>
      <c r="AK1643" s="412"/>
      <c r="AL1643" s="15" cm="1">
        <f t="array" ref="AL16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3" s="15" t="str">
        <f>IF(Table6[[#This Row],[FT/WE]]=2,"",Table6[[#This Row],[Name]]&amp;Table6[[#This Row],[Tag]])</f>
        <v/>
      </c>
      <c r="AN1643" s="117"/>
    </row>
    <row r="1644" spans="1:40" ht="14.5">
      <c r="A1644" s="117"/>
      <c r="B1644" s="201"/>
      <c r="C1644" s="209"/>
      <c r="D1644" s="210"/>
      <c r="E1644" s="131"/>
      <c r="F1644" s="132"/>
      <c r="G1644" s="131"/>
      <c r="H1644" s="117"/>
      <c r="I1644" s="201"/>
      <c r="J1644" s="201"/>
      <c r="K1644" s="202"/>
      <c r="L1644" s="202"/>
      <c r="M1644" s="202"/>
      <c r="N1644" s="201"/>
      <c r="O1644" s="201"/>
      <c r="P1644" s="202"/>
      <c r="Q1644" s="202"/>
      <c r="R1644" s="207"/>
      <c r="S1644" s="204" t="e">
        <f>_xlfn.LET(
_xlpm.ausLJ,_xlfn.XLOOKUP(MitarbeiterFTE[[#This Row],[Name]]&amp;"|"&amp;MitarbeiterFTE[[#This Row],[Jahr]]&amp;"|"&amp;MitarbeiterFTE[[#This Row],[Monat]],#REF!,#REF!,"not found",0,1),
IF(_xlpm.ausLJ="not found","input missing",_xlpm.ausLJ))</f>
        <v>#REF!</v>
      </c>
      <c r="T1644" s="204" t="e">
        <f>_xlfn.LET(
_xlpm.ausLJ,_xlfn.XLOOKUP(MitarbeiterFTE[[#This Row],[Name]]&amp;"|"&amp;MitarbeiterFTE[[#This Row],[Jahr]]&amp;"|"&amp;MitarbeiterFTE[[#This Row],[Monat]],#REF!,#REF!,"not found",0,1),
IF(_xlpm.ausLJ="not found","input missing",_xlpm.ausLJ))</f>
        <v>#REF!</v>
      </c>
      <c r="U1644" s="205"/>
      <c r="V1644" s="40" t="str" cm="1">
        <f t="array" ref="V16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4" s="15" t="str">
        <f>_xlfn.LET(_xlpm.var,MitarbeiterFTE[[#This Row],[Name]]&amp;"|"&amp;MitarbeiterFTE[[#This Row],[Vorhaben]]&amp;"|"&amp;MitarbeiterFTE[[#This Row],[Monat]]&amp;"|"&amp;MitarbeiterFTE[[#This Row],[Jahr]], IF(_xlpm.var="|||","input missing",_xlpm.var))</f>
        <v>input missing</v>
      </c>
      <c r="AB1644" s="15" t="e">
        <f>_xlfn.LET(
_xlpm.start,DATE(MitarbeiterFTE[[#This Row],[Jahr]],MitarbeiterFTE[[#This Row],[Monat]],1),
_xlpm.end,EOMONTH(_xlpm.start,0),
NETWORKDAYS(_xlpm.start,_xlpm.end))</f>
        <v>#NUM!</v>
      </c>
      <c r="AC1644" s="318" t="e">
        <f>MitarbeiterFTE[[#This Row],[BWD]]-MitarbeiterFTE[[#This Row],[Sum Abwesend]]</f>
        <v>#NUM!</v>
      </c>
      <c r="AD1644" s="318">
        <f>SUMIFS(MitarbeiterFTE[BWD],MitarbeiterFTE[Jahr],MitarbeiterFTE[[#This Row],[Jahr]],MitarbeiterFTE[Name],MitarbeiterFTE[[#This Row],[Name]])</f>
        <v>0</v>
      </c>
      <c r="AE1644" s="318">
        <f>SUMIFS(MitarbeiterFTE[NWD],MitarbeiterFTE[Jahr],MitarbeiterFTE[[#This Row],[Jahr]],MitarbeiterFTE[Name],MitarbeiterFTE[[#This Row],[Name]])</f>
        <v>0</v>
      </c>
      <c r="AF1644" s="15" t="str">
        <f>IF(MitarbeiterFTE[[#This Row],[HS]]="ja",2,IF(MitarbeiterFTE[[#This Row],[Tech]]="ja",1,IF(MitarbeiterFTE[[#This Row],[Sonst]]="ja",0,"input missing")))</f>
        <v>input missing</v>
      </c>
      <c r="AG1644" s="130"/>
      <c r="AH1644" s="117"/>
      <c r="AI1644" s="408"/>
      <c r="AJ1644" s="202"/>
      <c r="AK1644" s="412"/>
      <c r="AL1644" s="15" cm="1">
        <f t="array" ref="AL16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4" s="15" t="str">
        <f>IF(Table6[[#This Row],[FT/WE]]=2,"",Table6[[#This Row],[Name]]&amp;Table6[[#This Row],[Tag]])</f>
        <v/>
      </c>
      <c r="AN1644" s="117"/>
    </row>
    <row r="1645" spans="1:40" ht="14.5">
      <c r="A1645" s="117"/>
      <c r="B1645" s="201"/>
      <c r="C1645" s="209"/>
      <c r="D1645" s="210"/>
      <c r="E1645" s="131"/>
      <c r="F1645" s="132"/>
      <c r="G1645" s="131"/>
      <c r="H1645" s="117"/>
      <c r="I1645" s="201"/>
      <c r="J1645" s="201"/>
      <c r="K1645" s="202"/>
      <c r="L1645" s="202"/>
      <c r="M1645" s="202"/>
      <c r="N1645" s="201"/>
      <c r="O1645" s="201"/>
      <c r="P1645" s="202"/>
      <c r="Q1645" s="202"/>
      <c r="R1645" s="207"/>
      <c r="S1645" s="204" t="e">
        <f>_xlfn.LET(
_xlpm.ausLJ,_xlfn.XLOOKUP(MitarbeiterFTE[[#This Row],[Name]]&amp;"|"&amp;MitarbeiterFTE[[#This Row],[Jahr]]&amp;"|"&amp;MitarbeiterFTE[[#This Row],[Monat]],#REF!,#REF!,"not found",0,1),
IF(_xlpm.ausLJ="not found","input missing",_xlpm.ausLJ))</f>
        <v>#REF!</v>
      </c>
      <c r="T1645" s="204" t="e">
        <f>_xlfn.LET(
_xlpm.ausLJ,_xlfn.XLOOKUP(MitarbeiterFTE[[#This Row],[Name]]&amp;"|"&amp;MitarbeiterFTE[[#This Row],[Jahr]]&amp;"|"&amp;MitarbeiterFTE[[#This Row],[Monat]],#REF!,#REF!,"not found",0,1),
IF(_xlpm.ausLJ="not found","input missing",_xlpm.ausLJ))</f>
        <v>#REF!</v>
      </c>
      <c r="U1645" s="205"/>
      <c r="V1645" s="40" t="str" cm="1">
        <f t="array" ref="V16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5" s="15" t="str">
        <f>_xlfn.LET(_xlpm.var,MitarbeiterFTE[[#This Row],[Name]]&amp;"|"&amp;MitarbeiterFTE[[#This Row],[Vorhaben]]&amp;"|"&amp;MitarbeiterFTE[[#This Row],[Monat]]&amp;"|"&amp;MitarbeiterFTE[[#This Row],[Jahr]], IF(_xlpm.var="|||","input missing",_xlpm.var))</f>
        <v>input missing</v>
      </c>
      <c r="AB1645" s="15" t="e">
        <f>_xlfn.LET(
_xlpm.start,DATE(MitarbeiterFTE[[#This Row],[Jahr]],MitarbeiterFTE[[#This Row],[Monat]],1),
_xlpm.end,EOMONTH(_xlpm.start,0),
NETWORKDAYS(_xlpm.start,_xlpm.end))</f>
        <v>#NUM!</v>
      </c>
      <c r="AC1645" s="318" t="e">
        <f>MitarbeiterFTE[[#This Row],[BWD]]-MitarbeiterFTE[[#This Row],[Sum Abwesend]]</f>
        <v>#NUM!</v>
      </c>
      <c r="AD1645" s="318">
        <f>SUMIFS(MitarbeiterFTE[BWD],MitarbeiterFTE[Jahr],MitarbeiterFTE[[#This Row],[Jahr]],MitarbeiterFTE[Name],MitarbeiterFTE[[#This Row],[Name]])</f>
        <v>0</v>
      </c>
      <c r="AE1645" s="318">
        <f>SUMIFS(MitarbeiterFTE[NWD],MitarbeiterFTE[Jahr],MitarbeiterFTE[[#This Row],[Jahr]],MitarbeiterFTE[Name],MitarbeiterFTE[[#This Row],[Name]])</f>
        <v>0</v>
      </c>
      <c r="AF1645" s="15" t="str">
        <f>IF(MitarbeiterFTE[[#This Row],[HS]]="ja",2,IF(MitarbeiterFTE[[#This Row],[Tech]]="ja",1,IF(MitarbeiterFTE[[#This Row],[Sonst]]="ja",0,"input missing")))</f>
        <v>input missing</v>
      </c>
      <c r="AG1645" s="130"/>
      <c r="AH1645" s="117"/>
      <c r="AI1645" s="408"/>
      <c r="AJ1645" s="202"/>
      <c r="AK1645" s="412"/>
      <c r="AL1645" s="15" cm="1">
        <f t="array" ref="AL16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5" s="15" t="str">
        <f>IF(Table6[[#This Row],[FT/WE]]=2,"",Table6[[#This Row],[Name]]&amp;Table6[[#This Row],[Tag]])</f>
        <v/>
      </c>
      <c r="AN1645" s="117"/>
    </row>
    <row r="1646" spans="1:40" ht="14.5">
      <c r="A1646" s="117"/>
      <c r="B1646" s="201"/>
      <c r="C1646" s="209"/>
      <c r="D1646" s="210"/>
      <c r="E1646" s="131"/>
      <c r="F1646" s="132"/>
      <c r="G1646" s="131"/>
      <c r="H1646" s="117"/>
      <c r="I1646" s="201"/>
      <c r="J1646" s="201"/>
      <c r="K1646" s="202"/>
      <c r="L1646" s="202"/>
      <c r="M1646" s="202"/>
      <c r="N1646" s="201"/>
      <c r="O1646" s="201"/>
      <c r="P1646" s="202"/>
      <c r="Q1646" s="202"/>
      <c r="R1646" s="207"/>
      <c r="S1646" s="204" t="e">
        <f>_xlfn.LET(
_xlpm.ausLJ,_xlfn.XLOOKUP(MitarbeiterFTE[[#This Row],[Name]]&amp;"|"&amp;MitarbeiterFTE[[#This Row],[Jahr]]&amp;"|"&amp;MitarbeiterFTE[[#This Row],[Monat]],#REF!,#REF!,"not found",0,1),
IF(_xlpm.ausLJ="not found","input missing",_xlpm.ausLJ))</f>
        <v>#REF!</v>
      </c>
      <c r="T1646" s="204" t="e">
        <f>_xlfn.LET(
_xlpm.ausLJ,_xlfn.XLOOKUP(MitarbeiterFTE[[#This Row],[Name]]&amp;"|"&amp;MitarbeiterFTE[[#This Row],[Jahr]]&amp;"|"&amp;MitarbeiterFTE[[#This Row],[Monat]],#REF!,#REF!,"not found",0,1),
IF(_xlpm.ausLJ="not found","input missing",_xlpm.ausLJ))</f>
        <v>#REF!</v>
      </c>
      <c r="U1646" s="205"/>
      <c r="V1646" s="40" t="str" cm="1">
        <f t="array" ref="V16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6" s="15" t="str">
        <f>_xlfn.LET(_xlpm.var,MitarbeiterFTE[[#This Row],[Name]]&amp;"|"&amp;MitarbeiterFTE[[#This Row],[Vorhaben]]&amp;"|"&amp;MitarbeiterFTE[[#This Row],[Monat]]&amp;"|"&amp;MitarbeiterFTE[[#This Row],[Jahr]], IF(_xlpm.var="|||","input missing",_xlpm.var))</f>
        <v>input missing</v>
      </c>
      <c r="AB1646" s="15" t="e">
        <f>_xlfn.LET(
_xlpm.start,DATE(MitarbeiterFTE[[#This Row],[Jahr]],MitarbeiterFTE[[#This Row],[Monat]],1),
_xlpm.end,EOMONTH(_xlpm.start,0),
NETWORKDAYS(_xlpm.start,_xlpm.end))</f>
        <v>#NUM!</v>
      </c>
      <c r="AC1646" s="318" t="e">
        <f>MitarbeiterFTE[[#This Row],[BWD]]-MitarbeiterFTE[[#This Row],[Sum Abwesend]]</f>
        <v>#NUM!</v>
      </c>
      <c r="AD1646" s="318">
        <f>SUMIFS(MitarbeiterFTE[BWD],MitarbeiterFTE[Jahr],MitarbeiterFTE[[#This Row],[Jahr]],MitarbeiterFTE[Name],MitarbeiterFTE[[#This Row],[Name]])</f>
        <v>0</v>
      </c>
      <c r="AE1646" s="318">
        <f>SUMIFS(MitarbeiterFTE[NWD],MitarbeiterFTE[Jahr],MitarbeiterFTE[[#This Row],[Jahr]],MitarbeiterFTE[Name],MitarbeiterFTE[[#This Row],[Name]])</f>
        <v>0</v>
      </c>
      <c r="AF1646" s="15" t="str">
        <f>IF(MitarbeiterFTE[[#This Row],[HS]]="ja",2,IF(MitarbeiterFTE[[#This Row],[Tech]]="ja",1,IF(MitarbeiterFTE[[#This Row],[Sonst]]="ja",0,"input missing")))</f>
        <v>input missing</v>
      </c>
      <c r="AG1646" s="130"/>
      <c r="AH1646" s="117"/>
      <c r="AI1646" s="408"/>
      <c r="AJ1646" s="202"/>
      <c r="AK1646" s="412"/>
      <c r="AL1646" s="15" cm="1">
        <f t="array" ref="AL16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6" s="15" t="str">
        <f>IF(Table6[[#This Row],[FT/WE]]=2,"",Table6[[#This Row],[Name]]&amp;Table6[[#This Row],[Tag]])</f>
        <v/>
      </c>
      <c r="AN1646" s="117"/>
    </row>
    <row r="1647" spans="1:40" ht="14.5">
      <c r="A1647" s="117"/>
      <c r="B1647" s="201"/>
      <c r="C1647" s="209"/>
      <c r="D1647" s="210"/>
      <c r="E1647" s="131"/>
      <c r="F1647" s="132"/>
      <c r="G1647" s="131"/>
      <c r="H1647" s="117"/>
      <c r="I1647" s="201"/>
      <c r="J1647" s="201"/>
      <c r="K1647" s="202"/>
      <c r="L1647" s="202"/>
      <c r="M1647" s="202"/>
      <c r="N1647" s="201"/>
      <c r="O1647" s="201"/>
      <c r="P1647" s="202"/>
      <c r="Q1647" s="202"/>
      <c r="R1647" s="207"/>
      <c r="S1647" s="204" t="e">
        <f>_xlfn.LET(
_xlpm.ausLJ,_xlfn.XLOOKUP(MitarbeiterFTE[[#This Row],[Name]]&amp;"|"&amp;MitarbeiterFTE[[#This Row],[Jahr]]&amp;"|"&amp;MitarbeiterFTE[[#This Row],[Monat]],#REF!,#REF!,"not found",0,1),
IF(_xlpm.ausLJ="not found","input missing",_xlpm.ausLJ))</f>
        <v>#REF!</v>
      </c>
      <c r="T1647" s="204" t="e">
        <f>_xlfn.LET(
_xlpm.ausLJ,_xlfn.XLOOKUP(MitarbeiterFTE[[#This Row],[Name]]&amp;"|"&amp;MitarbeiterFTE[[#This Row],[Jahr]]&amp;"|"&amp;MitarbeiterFTE[[#This Row],[Monat]],#REF!,#REF!,"not found",0,1),
IF(_xlpm.ausLJ="not found","input missing",_xlpm.ausLJ))</f>
        <v>#REF!</v>
      </c>
      <c r="U1647" s="205"/>
      <c r="V1647" s="40" t="str" cm="1">
        <f t="array" ref="V16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7" s="15" t="str">
        <f>_xlfn.LET(_xlpm.var,MitarbeiterFTE[[#This Row],[Name]]&amp;"|"&amp;MitarbeiterFTE[[#This Row],[Vorhaben]]&amp;"|"&amp;MitarbeiterFTE[[#This Row],[Monat]]&amp;"|"&amp;MitarbeiterFTE[[#This Row],[Jahr]], IF(_xlpm.var="|||","input missing",_xlpm.var))</f>
        <v>input missing</v>
      </c>
      <c r="AB1647" s="15" t="e">
        <f>_xlfn.LET(
_xlpm.start,DATE(MitarbeiterFTE[[#This Row],[Jahr]],MitarbeiterFTE[[#This Row],[Monat]],1),
_xlpm.end,EOMONTH(_xlpm.start,0),
NETWORKDAYS(_xlpm.start,_xlpm.end))</f>
        <v>#NUM!</v>
      </c>
      <c r="AC1647" s="318" t="e">
        <f>MitarbeiterFTE[[#This Row],[BWD]]-MitarbeiterFTE[[#This Row],[Sum Abwesend]]</f>
        <v>#NUM!</v>
      </c>
      <c r="AD1647" s="318">
        <f>SUMIFS(MitarbeiterFTE[BWD],MitarbeiterFTE[Jahr],MitarbeiterFTE[[#This Row],[Jahr]],MitarbeiterFTE[Name],MitarbeiterFTE[[#This Row],[Name]])</f>
        <v>0</v>
      </c>
      <c r="AE1647" s="318">
        <f>SUMIFS(MitarbeiterFTE[NWD],MitarbeiterFTE[Jahr],MitarbeiterFTE[[#This Row],[Jahr]],MitarbeiterFTE[Name],MitarbeiterFTE[[#This Row],[Name]])</f>
        <v>0</v>
      </c>
      <c r="AF1647" s="15" t="str">
        <f>IF(MitarbeiterFTE[[#This Row],[HS]]="ja",2,IF(MitarbeiterFTE[[#This Row],[Tech]]="ja",1,IF(MitarbeiterFTE[[#This Row],[Sonst]]="ja",0,"input missing")))</f>
        <v>input missing</v>
      </c>
      <c r="AG1647" s="130"/>
      <c r="AH1647" s="117"/>
      <c r="AI1647" s="408"/>
      <c r="AJ1647" s="202"/>
      <c r="AK1647" s="412"/>
      <c r="AL1647" s="15" cm="1">
        <f t="array" ref="AL16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7" s="15" t="str">
        <f>IF(Table6[[#This Row],[FT/WE]]=2,"",Table6[[#This Row],[Name]]&amp;Table6[[#This Row],[Tag]])</f>
        <v/>
      </c>
      <c r="AN1647" s="117"/>
    </row>
    <row r="1648" spans="1:40" ht="14.5">
      <c r="A1648" s="117"/>
      <c r="B1648" s="201"/>
      <c r="C1648" s="209"/>
      <c r="D1648" s="210"/>
      <c r="E1648" s="131"/>
      <c r="F1648" s="132"/>
      <c r="G1648" s="131"/>
      <c r="H1648" s="117"/>
      <c r="I1648" s="201"/>
      <c r="J1648" s="201"/>
      <c r="K1648" s="202"/>
      <c r="L1648" s="202"/>
      <c r="M1648" s="202"/>
      <c r="N1648" s="201"/>
      <c r="O1648" s="201"/>
      <c r="P1648" s="202"/>
      <c r="Q1648" s="202"/>
      <c r="R1648" s="207"/>
      <c r="S1648" s="204" t="e">
        <f>_xlfn.LET(
_xlpm.ausLJ,_xlfn.XLOOKUP(MitarbeiterFTE[[#This Row],[Name]]&amp;"|"&amp;MitarbeiterFTE[[#This Row],[Jahr]]&amp;"|"&amp;MitarbeiterFTE[[#This Row],[Monat]],#REF!,#REF!,"not found",0,1),
IF(_xlpm.ausLJ="not found","input missing",_xlpm.ausLJ))</f>
        <v>#REF!</v>
      </c>
      <c r="T1648" s="204" t="e">
        <f>_xlfn.LET(
_xlpm.ausLJ,_xlfn.XLOOKUP(MitarbeiterFTE[[#This Row],[Name]]&amp;"|"&amp;MitarbeiterFTE[[#This Row],[Jahr]]&amp;"|"&amp;MitarbeiterFTE[[#This Row],[Monat]],#REF!,#REF!,"not found",0,1),
IF(_xlpm.ausLJ="not found","input missing",_xlpm.ausLJ))</f>
        <v>#REF!</v>
      </c>
      <c r="U1648" s="205"/>
      <c r="V1648" s="40" t="str" cm="1">
        <f t="array" ref="V16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8" s="15" t="str">
        <f>_xlfn.LET(_xlpm.var,MitarbeiterFTE[[#This Row],[Name]]&amp;"|"&amp;MitarbeiterFTE[[#This Row],[Vorhaben]]&amp;"|"&amp;MitarbeiterFTE[[#This Row],[Monat]]&amp;"|"&amp;MitarbeiterFTE[[#This Row],[Jahr]], IF(_xlpm.var="|||","input missing",_xlpm.var))</f>
        <v>input missing</v>
      </c>
      <c r="AB1648" s="15" t="e">
        <f>_xlfn.LET(
_xlpm.start,DATE(MitarbeiterFTE[[#This Row],[Jahr]],MitarbeiterFTE[[#This Row],[Monat]],1),
_xlpm.end,EOMONTH(_xlpm.start,0),
NETWORKDAYS(_xlpm.start,_xlpm.end))</f>
        <v>#NUM!</v>
      </c>
      <c r="AC1648" s="318" t="e">
        <f>MitarbeiterFTE[[#This Row],[BWD]]-MitarbeiterFTE[[#This Row],[Sum Abwesend]]</f>
        <v>#NUM!</v>
      </c>
      <c r="AD1648" s="318">
        <f>SUMIFS(MitarbeiterFTE[BWD],MitarbeiterFTE[Jahr],MitarbeiterFTE[[#This Row],[Jahr]],MitarbeiterFTE[Name],MitarbeiterFTE[[#This Row],[Name]])</f>
        <v>0</v>
      </c>
      <c r="AE1648" s="318">
        <f>SUMIFS(MitarbeiterFTE[NWD],MitarbeiterFTE[Jahr],MitarbeiterFTE[[#This Row],[Jahr]],MitarbeiterFTE[Name],MitarbeiterFTE[[#This Row],[Name]])</f>
        <v>0</v>
      </c>
      <c r="AF1648" s="15" t="str">
        <f>IF(MitarbeiterFTE[[#This Row],[HS]]="ja",2,IF(MitarbeiterFTE[[#This Row],[Tech]]="ja",1,IF(MitarbeiterFTE[[#This Row],[Sonst]]="ja",0,"input missing")))</f>
        <v>input missing</v>
      </c>
      <c r="AG1648" s="130"/>
      <c r="AH1648" s="117"/>
      <c r="AI1648" s="408"/>
      <c r="AJ1648" s="202"/>
      <c r="AK1648" s="412"/>
      <c r="AL1648" s="15" cm="1">
        <f t="array" ref="AL16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8" s="15" t="str">
        <f>IF(Table6[[#This Row],[FT/WE]]=2,"",Table6[[#This Row],[Name]]&amp;Table6[[#This Row],[Tag]])</f>
        <v/>
      </c>
      <c r="AN1648" s="117"/>
    </row>
    <row r="1649" spans="1:40" ht="14.5">
      <c r="A1649" s="117"/>
      <c r="B1649" s="201"/>
      <c r="C1649" s="209"/>
      <c r="D1649" s="210"/>
      <c r="E1649" s="131"/>
      <c r="F1649" s="132"/>
      <c r="G1649" s="131"/>
      <c r="H1649" s="117"/>
      <c r="I1649" s="201"/>
      <c r="J1649" s="201"/>
      <c r="K1649" s="202"/>
      <c r="L1649" s="202"/>
      <c r="M1649" s="202"/>
      <c r="N1649" s="201"/>
      <c r="O1649" s="201"/>
      <c r="P1649" s="202"/>
      <c r="Q1649" s="202"/>
      <c r="R1649" s="207"/>
      <c r="S1649" s="204" t="e">
        <f>_xlfn.LET(
_xlpm.ausLJ,_xlfn.XLOOKUP(MitarbeiterFTE[[#This Row],[Name]]&amp;"|"&amp;MitarbeiterFTE[[#This Row],[Jahr]]&amp;"|"&amp;MitarbeiterFTE[[#This Row],[Monat]],#REF!,#REF!,"not found",0,1),
IF(_xlpm.ausLJ="not found","input missing",_xlpm.ausLJ))</f>
        <v>#REF!</v>
      </c>
      <c r="T1649" s="204" t="e">
        <f>_xlfn.LET(
_xlpm.ausLJ,_xlfn.XLOOKUP(MitarbeiterFTE[[#This Row],[Name]]&amp;"|"&amp;MitarbeiterFTE[[#This Row],[Jahr]]&amp;"|"&amp;MitarbeiterFTE[[#This Row],[Monat]],#REF!,#REF!,"not found",0,1),
IF(_xlpm.ausLJ="not found","input missing",_xlpm.ausLJ))</f>
        <v>#REF!</v>
      </c>
      <c r="U1649" s="205"/>
      <c r="V1649" s="40" t="str" cm="1">
        <f t="array" ref="V16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49" s="15" t="str">
        <f>_xlfn.LET(_xlpm.var,MitarbeiterFTE[[#This Row],[Name]]&amp;"|"&amp;MitarbeiterFTE[[#This Row],[Vorhaben]]&amp;"|"&amp;MitarbeiterFTE[[#This Row],[Monat]]&amp;"|"&amp;MitarbeiterFTE[[#This Row],[Jahr]], IF(_xlpm.var="|||","input missing",_xlpm.var))</f>
        <v>input missing</v>
      </c>
      <c r="AB1649" s="15" t="e">
        <f>_xlfn.LET(
_xlpm.start,DATE(MitarbeiterFTE[[#This Row],[Jahr]],MitarbeiterFTE[[#This Row],[Monat]],1),
_xlpm.end,EOMONTH(_xlpm.start,0),
NETWORKDAYS(_xlpm.start,_xlpm.end))</f>
        <v>#NUM!</v>
      </c>
      <c r="AC1649" s="318" t="e">
        <f>MitarbeiterFTE[[#This Row],[BWD]]-MitarbeiterFTE[[#This Row],[Sum Abwesend]]</f>
        <v>#NUM!</v>
      </c>
      <c r="AD1649" s="318">
        <f>SUMIFS(MitarbeiterFTE[BWD],MitarbeiterFTE[Jahr],MitarbeiterFTE[[#This Row],[Jahr]],MitarbeiterFTE[Name],MitarbeiterFTE[[#This Row],[Name]])</f>
        <v>0</v>
      </c>
      <c r="AE1649" s="318">
        <f>SUMIFS(MitarbeiterFTE[NWD],MitarbeiterFTE[Jahr],MitarbeiterFTE[[#This Row],[Jahr]],MitarbeiterFTE[Name],MitarbeiterFTE[[#This Row],[Name]])</f>
        <v>0</v>
      </c>
      <c r="AF1649" s="15" t="str">
        <f>IF(MitarbeiterFTE[[#This Row],[HS]]="ja",2,IF(MitarbeiterFTE[[#This Row],[Tech]]="ja",1,IF(MitarbeiterFTE[[#This Row],[Sonst]]="ja",0,"input missing")))</f>
        <v>input missing</v>
      </c>
      <c r="AG1649" s="130"/>
      <c r="AH1649" s="117"/>
      <c r="AI1649" s="408"/>
      <c r="AJ1649" s="202"/>
      <c r="AK1649" s="412"/>
      <c r="AL1649" s="15" cm="1">
        <f t="array" ref="AL16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49" s="15" t="str">
        <f>IF(Table6[[#This Row],[FT/WE]]=2,"",Table6[[#This Row],[Name]]&amp;Table6[[#This Row],[Tag]])</f>
        <v/>
      </c>
      <c r="AN1649" s="117"/>
    </row>
    <row r="1650" spans="1:40" ht="14.5">
      <c r="A1650" s="117"/>
      <c r="B1650" s="201"/>
      <c r="C1650" s="209"/>
      <c r="D1650" s="210"/>
      <c r="E1650" s="131"/>
      <c r="F1650" s="132"/>
      <c r="G1650" s="131"/>
      <c r="H1650" s="117"/>
      <c r="I1650" s="201"/>
      <c r="J1650" s="201"/>
      <c r="K1650" s="202"/>
      <c r="L1650" s="202"/>
      <c r="M1650" s="202"/>
      <c r="N1650" s="201"/>
      <c r="O1650" s="201"/>
      <c r="P1650" s="202"/>
      <c r="Q1650" s="202"/>
      <c r="R1650" s="207"/>
      <c r="S1650" s="204" t="e">
        <f>_xlfn.LET(
_xlpm.ausLJ,_xlfn.XLOOKUP(MitarbeiterFTE[[#This Row],[Name]]&amp;"|"&amp;MitarbeiterFTE[[#This Row],[Jahr]]&amp;"|"&amp;MitarbeiterFTE[[#This Row],[Monat]],#REF!,#REF!,"not found",0,1),
IF(_xlpm.ausLJ="not found","input missing",_xlpm.ausLJ))</f>
        <v>#REF!</v>
      </c>
      <c r="T1650" s="204" t="e">
        <f>_xlfn.LET(
_xlpm.ausLJ,_xlfn.XLOOKUP(MitarbeiterFTE[[#This Row],[Name]]&amp;"|"&amp;MitarbeiterFTE[[#This Row],[Jahr]]&amp;"|"&amp;MitarbeiterFTE[[#This Row],[Monat]],#REF!,#REF!,"not found",0,1),
IF(_xlpm.ausLJ="not found","input missing",_xlpm.ausLJ))</f>
        <v>#REF!</v>
      </c>
      <c r="U1650" s="205"/>
      <c r="V1650" s="40" t="str" cm="1">
        <f t="array" ref="V16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0" s="15" t="str">
        <f>_xlfn.LET(_xlpm.var,MitarbeiterFTE[[#This Row],[Name]]&amp;"|"&amp;MitarbeiterFTE[[#This Row],[Vorhaben]]&amp;"|"&amp;MitarbeiterFTE[[#This Row],[Monat]]&amp;"|"&amp;MitarbeiterFTE[[#This Row],[Jahr]], IF(_xlpm.var="|||","input missing",_xlpm.var))</f>
        <v>input missing</v>
      </c>
      <c r="AB1650" s="15" t="e">
        <f>_xlfn.LET(
_xlpm.start,DATE(MitarbeiterFTE[[#This Row],[Jahr]],MitarbeiterFTE[[#This Row],[Monat]],1),
_xlpm.end,EOMONTH(_xlpm.start,0),
NETWORKDAYS(_xlpm.start,_xlpm.end))</f>
        <v>#NUM!</v>
      </c>
      <c r="AC1650" s="318" t="e">
        <f>MitarbeiterFTE[[#This Row],[BWD]]-MitarbeiterFTE[[#This Row],[Sum Abwesend]]</f>
        <v>#NUM!</v>
      </c>
      <c r="AD1650" s="318">
        <f>SUMIFS(MitarbeiterFTE[BWD],MitarbeiterFTE[Jahr],MitarbeiterFTE[[#This Row],[Jahr]],MitarbeiterFTE[Name],MitarbeiterFTE[[#This Row],[Name]])</f>
        <v>0</v>
      </c>
      <c r="AE1650" s="318">
        <f>SUMIFS(MitarbeiterFTE[NWD],MitarbeiterFTE[Jahr],MitarbeiterFTE[[#This Row],[Jahr]],MitarbeiterFTE[Name],MitarbeiterFTE[[#This Row],[Name]])</f>
        <v>0</v>
      </c>
      <c r="AF1650" s="15" t="str">
        <f>IF(MitarbeiterFTE[[#This Row],[HS]]="ja",2,IF(MitarbeiterFTE[[#This Row],[Tech]]="ja",1,IF(MitarbeiterFTE[[#This Row],[Sonst]]="ja",0,"input missing")))</f>
        <v>input missing</v>
      </c>
      <c r="AG1650" s="130"/>
      <c r="AH1650" s="117"/>
      <c r="AI1650" s="408"/>
      <c r="AJ1650" s="202"/>
      <c r="AK1650" s="412"/>
      <c r="AL1650" s="15" cm="1">
        <f t="array" ref="AL16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0" s="15" t="str">
        <f>IF(Table6[[#This Row],[FT/WE]]=2,"",Table6[[#This Row],[Name]]&amp;Table6[[#This Row],[Tag]])</f>
        <v/>
      </c>
      <c r="AN1650" s="117"/>
    </row>
    <row r="1651" spans="1:40" ht="14.5">
      <c r="A1651" s="117"/>
      <c r="B1651" s="201"/>
      <c r="C1651" s="209"/>
      <c r="D1651" s="210"/>
      <c r="E1651" s="131"/>
      <c r="F1651" s="132"/>
      <c r="G1651" s="131"/>
      <c r="H1651" s="117"/>
      <c r="I1651" s="201"/>
      <c r="J1651" s="201"/>
      <c r="K1651" s="202"/>
      <c r="L1651" s="202"/>
      <c r="M1651" s="202"/>
      <c r="N1651" s="201"/>
      <c r="O1651" s="201"/>
      <c r="P1651" s="202"/>
      <c r="Q1651" s="202"/>
      <c r="R1651" s="207"/>
      <c r="S1651" s="204" t="e">
        <f>_xlfn.LET(
_xlpm.ausLJ,_xlfn.XLOOKUP(MitarbeiterFTE[[#This Row],[Name]]&amp;"|"&amp;MitarbeiterFTE[[#This Row],[Jahr]]&amp;"|"&amp;MitarbeiterFTE[[#This Row],[Monat]],#REF!,#REF!,"not found",0,1),
IF(_xlpm.ausLJ="not found","input missing",_xlpm.ausLJ))</f>
        <v>#REF!</v>
      </c>
      <c r="T1651" s="204" t="e">
        <f>_xlfn.LET(
_xlpm.ausLJ,_xlfn.XLOOKUP(MitarbeiterFTE[[#This Row],[Name]]&amp;"|"&amp;MitarbeiterFTE[[#This Row],[Jahr]]&amp;"|"&amp;MitarbeiterFTE[[#This Row],[Monat]],#REF!,#REF!,"not found",0,1),
IF(_xlpm.ausLJ="not found","input missing",_xlpm.ausLJ))</f>
        <v>#REF!</v>
      </c>
      <c r="U1651" s="205"/>
      <c r="V1651" s="40" t="str" cm="1">
        <f t="array" ref="V16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1" s="15" t="str">
        <f>_xlfn.LET(_xlpm.var,MitarbeiterFTE[[#This Row],[Name]]&amp;"|"&amp;MitarbeiterFTE[[#This Row],[Vorhaben]]&amp;"|"&amp;MitarbeiterFTE[[#This Row],[Monat]]&amp;"|"&amp;MitarbeiterFTE[[#This Row],[Jahr]], IF(_xlpm.var="|||","input missing",_xlpm.var))</f>
        <v>input missing</v>
      </c>
      <c r="AB1651" s="15" t="e">
        <f>_xlfn.LET(
_xlpm.start,DATE(MitarbeiterFTE[[#This Row],[Jahr]],MitarbeiterFTE[[#This Row],[Monat]],1),
_xlpm.end,EOMONTH(_xlpm.start,0),
NETWORKDAYS(_xlpm.start,_xlpm.end))</f>
        <v>#NUM!</v>
      </c>
      <c r="AC1651" s="318" t="e">
        <f>MitarbeiterFTE[[#This Row],[BWD]]-MitarbeiterFTE[[#This Row],[Sum Abwesend]]</f>
        <v>#NUM!</v>
      </c>
      <c r="AD1651" s="318">
        <f>SUMIFS(MitarbeiterFTE[BWD],MitarbeiterFTE[Jahr],MitarbeiterFTE[[#This Row],[Jahr]],MitarbeiterFTE[Name],MitarbeiterFTE[[#This Row],[Name]])</f>
        <v>0</v>
      </c>
      <c r="AE1651" s="318">
        <f>SUMIFS(MitarbeiterFTE[NWD],MitarbeiterFTE[Jahr],MitarbeiterFTE[[#This Row],[Jahr]],MitarbeiterFTE[Name],MitarbeiterFTE[[#This Row],[Name]])</f>
        <v>0</v>
      </c>
      <c r="AF1651" s="15" t="str">
        <f>IF(MitarbeiterFTE[[#This Row],[HS]]="ja",2,IF(MitarbeiterFTE[[#This Row],[Tech]]="ja",1,IF(MitarbeiterFTE[[#This Row],[Sonst]]="ja",0,"input missing")))</f>
        <v>input missing</v>
      </c>
      <c r="AG1651" s="130"/>
      <c r="AH1651" s="117"/>
      <c r="AI1651" s="408"/>
      <c r="AJ1651" s="202"/>
      <c r="AK1651" s="412"/>
      <c r="AL1651" s="15" cm="1">
        <f t="array" ref="AL16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1" s="15" t="str">
        <f>IF(Table6[[#This Row],[FT/WE]]=2,"",Table6[[#This Row],[Name]]&amp;Table6[[#This Row],[Tag]])</f>
        <v/>
      </c>
      <c r="AN1651" s="117"/>
    </row>
    <row r="1652" spans="1:40" ht="14.5">
      <c r="A1652" s="117"/>
      <c r="B1652" s="201"/>
      <c r="C1652" s="209"/>
      <c r="D1652" s="210"/>
      <c r="E1652" s="131"/>
      <c r="F1652" s="132"/>
      <c r="G1652" s="131"/>
      <c r="H1652" s="117"/>
      <c r="I1652" s="201"/>
      <c r="J1652" s="201"/>
      <c r="K1652" s="202"/>
      <c r="L1652" s="202"/>
      <c r="M1652" s="202"/>
      <c r="N1652" s="201"/>
      <c r="O1652" s="201"/>
      <c r="P1652" s="202"/>
      <c r="Q1652" s="202"/>
      <c r="R1652" s="207"/>
      <c r="S1652" s="204" t="e">
        <f>_xlfn.LET(
_xlpm.ausLJ,_xlfn.XLOOKUP(MitarbeiterFTE[[#This Row],[Name]]&amp;"|"&amp;MitarbeiterFTE[[#This Row],[Jahr]]&amp;"|"&amp;MitarbeiterFTE[[#This Row],[Monat]],#REF!,#REF!,"not found",0,1),
IF(_xlpm.ausLJ="not found","input missing",_xlpm.ausLJ))</f>
        <v>#REF!</v>
      </c>
      <c r="T1652" s="204" t="e">
        <f>_xlfn.LET(
_xlpm.ausLJ,_xlfn.XLOOKUP(MitarbeiterFTE[[#This Row],[Name]]&amp;"|"&amp;MitarbeiterFTE[[#This Row],[Jahr]]&amp;"|"&amp;MitarbeiterFTE[[#This Row],[Monat]],#REF!,#REF!,"not found",0,1),
IF(_xlpm.ausLJ="not found","input missing",_xlpm.ausLJ))</f>
        <v>#REF!</v>
      </c>
      <c r="U1652" s="205"/>
      <c r="V1652" s="40" t="str" cm="1">
        <f t="array" ref="V16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2" s="15" t="str">
        <f>_xlfn.LET(_xlpm.var,MitarbeiterFTE[[#This Row],[Name]]&amp;"|"&amp;MitarbeiterFTE[[#This Row],[Vorhaben]]&amp;"|"&amp;MitarbeiterFTE[[#This Row],[Monat]]&amp;"|"&amp;MitarbeiterFTE[[#This Row],[Jahr]], IF(_xlpm.var="|||","input missing",_xlpm.var))</f>
        <v>input missing</v>
      </c>
      <c r="AB1652" s="15" t="e">
        <f>_xlfn.LET(
_xlpm.start,DATE(MitarbeiterFTE[[#This Row],[Jahr]],MitarbeiterFTE[[#This Row],[Monat]],1),
_xlpm.end,EOMONTH(_xlpm.start,0),
NETWORKDAYS(_xlpm.start,_xlpm.end))</f>
        <v>#NUM!</v>
      </c>
      <c r="AC1652" s="318" t="e">
        <f>MitarbeiterFTE[[#This Row],[BWD]]-MitarbeiterFTE[[#This Row],[Sum Abwesend]]</f>
        <v>#NUM!</v>
      </c>
      <c r="AD1652" s="318">
        <f>SUMIFS(MitarbeiterFTE[BWD],MitarbeiterFTE[Jahr],MitarbeiterFTE[[#This Row],[Jahr]],MitarbeiterFTE[Name],MitarbeiterFTE[[#This Row],[Name]])</f>
        <v>0</v>
      </c>
      <c r="AE1652" s="318">
        <f>SUMIFS(MitarbeiterFTE[NWD],MitarbeiterFTE[Jahr],MitarbeiterFTE[[#This Row],[Jahr]],MitarbeiterFTE[Name],MitarbeiterFTE[[#This Row],[Name]])</f>
        <v>0</v>
      </c>
      <c r="AF1652" s="15" t="str">
        <f>IF(MitarbeiterFTE[[#This Row],[HS]]="ja",2,IF(MitarbeiterFTE[[#This Row],[Tech]]="ja",1,IF(MitarbeiterFTE[[#This Row],[Sonst]]="ja",0,"input missing")))</f>
        <v>input missing</v>
      </c>
      <c r="AG1652" s="130"/>
      <c r="AH1652" s="117"/>
      <c r="AI1652" s="408"/>
      <c r="AJ1652" s="202"/>
      <c r="AK1652" s="412"/>
      <c r="AL1652" s="15" cm="1">
        <f t="array" ref="AL16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2" s="15" t="str">
        <f>IF(Table6[[#This Row],[FT/WE]]=2,"",Table6[[#This Row],[Name]]&amp;Table6[[#This Row],[Tag]])</f>
        <v/>
      </c>
      <c r="AN1652" s="117"/>
    </row>
    <row r="1653" spans="1:40" ht="14.5">
      <c r="A1653" s="117"/>
      <c r="B1653" s="201"/>
      <c r="C1653" s="209"/>
      <c r="D1653" s="210"/>
      <c r="E1653" s="131"/>
      <c r="F1653" s="132"/>
      <c r="G1653" s="131"/>
      <c r="H1653" s="117"/>
      <c r="I1653" s="201"/>
      <c r="J1653" s="201"/>
      <c r="K1653" s="202"/>
      <c r="L1653" s="202"/>
      <c r="M1653" s="202"/>
      <c r="N1653" s="201"/>
      <c r="O1653" s="201"/>
      <c r="P1653" s="202"/>
      <c r="Q1653" s="202"/>
      <c r="R1653" s="207"/>
      <c r="S1653" s="204" t="e">
        <f>_xlfn.LET(
_xlpm.ausLJ,_xlfn.XLOOKUP(MitarbeiterFTE[[#This Row],[Name]]&amp;"|"&amp;MitarbeiterFTE[[#This Row],[Jahr]]&amp;"|"&amp;MitarbeiterFTE[[#This Row],[Monat]],#REF!,#REF!,"not found",0,1),
IF(_xlpm.ausLJ="not found","input missing",_xlpm.ausLJ))</f>
        <v>#REF!</v>
      </c>
      <c r="T1653" s="204" t="e">
        <f>_xlfn.LET(
_xlpm.ausLJ,_xlfn.XLOOKUP(MitarbeiterFTE[[#This Row],[Name]]&amp;"|"&amp;MitarbeiterFTE[[#This Row],[Jahr]]&amp;"|"&amp;MitarbeiterFTE[[#This Row],[Monat]],#REF!,#REF!,"not found",0,1),
IF(_xlpm.ausLJ="not found","input missing",_xlpm.ausLJ))</f>
        <v>#REF!</v>
      </c>
      <c r="U1653" s="205"/>
      <c r="V1653" s="40" t="str" cm="1">
        <f t="array" ref="V16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3" s="15" t="str">
        <f>_xlfn.LET(_xlpm.var,MitarbeiterFTE[[#This Row],[Name]]&amp;"|"&amp;MitarbeiterFTE[[#This Row],[Vorhaben]]&amp;"|"&amp;MitarbeiterFTE[[#This Row],[Monat]]&amp;"|"&amp;MitarbeiterFTE[[#This Row],[Jahr]], IF(_xlpm.var="|||","input missing",_xlpm.var))</f>
        <v>input missing</v>
      </c>
      <c r="AB1653" s="15" t="e">
        <f>_xlfn.LET(
_xlpm.start,DATE(MitarbeiterFTE[[#This Row],[Jahr]],MitarbeiterFTE[[#This Row],[Monat]],1),
_xlpm.end,EOMONTH(_xlpm.start,0),
NETWORKDAYS(_xlpm.start,_xlpm.end))</f>
        <v>#NUM!</v>
      </c>
      <c r="AC1653" s="318" t="e">
        <f>MitarbeiterFTE[[#This Row],[BWD]]-MitarbeiterFTE[[#This Row],[Sum Abwesend]]</f>
        <v>#NUM!</v>
      </c>
      <c r="AD1653" s="318">
        <f>SUMIFS(MitarbeiterFTE[BWD],MitarbeiterFTE[Jahr],MitarbeiterFTE[[#This Row],[Jahr]],MitarbeiterFTE[Name],MitarbeiterFTE[[#This Row],[Name]])</f>
        <v>0</v>
      </c>
      <c r="AE1653" s="318">
        <f>SUMIFS(MitarbeiterFTE[NWD],MitarbeiterFTE[Jahr],MitarbeiterFTE[[#This Row],[Jahr]],MitarbeiterFTE[Name],MitarbeiterFTE[[#This Row],[Name]])</f>
        <v>0</v>
      </c>
      <c r="AF1653" s="15" t="str">
        <f>IF(MitarbeiterFTE[[#This Row],[HS]]="ja",2,IF(MitarbeiterFTE[[#This Row],[Tech]]="ja",1,IF(MitarbeiterFTE[[#This Row],[Sonst]]="ja",0,"input missing")))</f>
        <v>input missing</v>
      </c>
      <c r="AG1653" s="130"/>
      <c r="AH1653" s="117"/>
      <c r="AI1653" s="408"/>
      <c r="AJ1653" s="202"/>
      <c r="AK1653" s="412"/>
      <c r="AL1653" s="15" cm="1">
        <f t="array" ref="AL16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3" s="15" t="str">
        <f>IF(Table6[[#This Row],[FT/WE]]=2,"",Table6[[#This Row],[Name]]&amp;Table6[[#This Row],[Tag]])</f>
        <v/>
      </c>
      <c r="AN1653" s="117"/>
    </row>
    <row r="1654" spans="1:40" ht="14.5">
      <c r="A1654" s="117"/>
      <c r="B1654" s="201"/>
      <c r="C1654" s="209"/>
      <c r="D1654" s="210"/>
      <c r="E1654" s="131"/>
      <c r="F1654" s="132"/>
      <c r="G1654" s="131"/>
      <c r="H1654" s="117"/>
      <c r="I1654" s="201"/>
      <c r="J1654" s="201"/>
      <c r="K1654" s="202"/>
      <c r="L1654" s="202"/>
      <c r="M1654" s="202"/>
      <c r="N1654" s="201"/>
      <c r="O1654" s="201"/>
      <c r="P1654" s="202"/>
      <c r="Q1654" s="202"/>
      <c r="R1654" s="207"/>
      <c r="S1654" s="204" t="e">
        <f>_xlfn.LET(
_xlpm.ausLJ,_xlfn.XLOOKUP(MitarbeiterFTE[[#This Row],[Name]]&amp;"|"&amp;MitarbeiterFTE[[#This Row],[Jahr]]&amp;"|"&amp;MitarbeiterFTE[[#This Row],[Monat]],#REF!,#REF!,"not found",0,1),
IF(_xlpm.ausLJ="not found","input missing",_xlpm.ausLJ))</f>
        <v>#REF!</v>
      </c>
      <c r="T1654" s="204" t="e">
        <f>_xlfn.LET(
_xlpm.ausLJ,_xlfn.XLOOKUP(MitarbeiterFTE[[#This Row],[Name]]&amp;"|"&amp;MitarbeiterFTE[[#This Row],[Jahr]]&amp;"|"&amp;MitarbeiterFTE[[#This Row],[Monat]],#REF!,#REF!,"not found",0,1),
IF(_xlpm.ausLJ="not found","input missing",_xlpm.ausLJ))</f>
        <v>#REF!</v>
      </c>
      <c r="U1654" s="205"/>
      <c r="V1654" s="40" t="str" cm="1">
        <f t="array" ref="V16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4" s="15" t="str">
        <f>_xlfn.LET(_xlpm.var,MitarbeiterFTE[[#This Row],[Name]]&amp;"|"&amp;MitarbeiterFTE[[#This Row],[Vorhaben]]&amp;"|"&amp;MitarbeiterFTE[[#This Row],[Monat]]&amp;"|"&amp;MitarbeiterFTE[[#This Row],[Jahr]], IF(_xlpm.var="|||","input missing",_xlpm.var))</f>
        <v>input missing</v>
      </c>
      <c r="AB1654" s="15" t="e">
        <f>_xlfn.LET(
_xlpm.start,DATE(MitarbeiterFTE[[#This Row],[Jahr]],MitarbeiterFTE[[#This Row],[Monat]],1),
_xlpm.end,EOMONTH(_xlpm.start,0),
NETWORKDAYS(_xlpm.start,_xlpm.end))</f>
        <v>#NUM!</v>
      </c>
      <c r="AC1654" s="318" t="e">
        <f>MitarbeiterFTE[[#This Row],[BWD]]-MitarbeiterFTE[[#This Row],[Sum Abwesend]]</f>
        <v>#NUM!</v>
      </c>
      <c r="AD1654" s="318">
        <f>SUMIFS(MitarbeiterFTE[BWD],MitarbeiterFTE[Jahr],MitarbeiterFTE[[#This Row],[Jahr]],MitarbeiterFTE[Name],MitarbeiterFTE[[#This Row],[Name]])</f>
        <v>0</v>
      </c>
      <c r="AE1654" s="318">
        <f>SUMIFS(MitarbeiterFTE[NWD],MitarbeiterFTE[Jahr],MitarbeiterFTE[[#This Row],[Jahr]],MitarbeiterFTE[Name],MitarbeiterFTE[[#This Row],[Name]])</f>
        <v>0</v>
      </c>
      <c r="AF1654" s="15" t="str">
        <f>IF(MitarbeiterFTE[[#This Row],[HS]]="ja",2,IF(MitarbeiterFTE[[#This Row],[Tech]]="ja",1,IF(MitarbeiterFTE[[#This Row],[Sonst]]="ja",0,"input missing")))</f>
        <v>input missing</v>
      </c>
      <c r="AG1654" s="130"/>
      <c r="AH1654" s="117"/>
      <c r="AI1654" s="408"/>
      <c r="AJ1654" s="202"/>
      <c r="AK1654" s="412"/>
      <c r="AL1654" s="15" cm="1">
        <f t="array" ref="AL16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4" s="15" t="str">
        <f>IF(Table6[[#This Row],[FT/WE]]=2,"",Table6[[#This Row],[Name]]&amp;Table6[[#This Row],[Tag]])</f>
        <v/>
      </c>
      <c r="AN1654" s="117"/>
    </row>
    <row r="1655" spans="1:40" ht="14.5">
      <c r="A1655" s="117"/>
      <c r="B1655" s="201"/>
      <c r="C1655" s="209"/>
      <c r="D1655" s="210"/>
      <c r="E1655" s="131"/>
      <c r="F1655" s="132"/>
      <c r="G1655" s="131"/>
      <c r="H1655" s="117"/>
      <c r="I1655" s="201"/>
      <c r="J1655" s="201"/>
      <c r="K1655" s="202"/>
      <c r="L1655" s="202"/>
      <c r="M1655" s="202"/>
      <c r="N1655" s="201"/>
      <c r="O1655" s="201"/>
      <c r="P1655" s="202"/>
      <c r="Q1655" s="202"/>
      <c r="R1655" s="207"/>
      <c r="S1655" s="204" t="e">
        <f>_xlfn.LET(
_xlpm.ausLJ,_xlfn.XLOOKUP(MitarbeiterFTE[[#This Row],[Name]]&amp;"|"&amp;MitarbeiterFTE[[#This Row],[Jahr]]&amp;"|"&amp;MitarbeiterFTE[[#This Row],[Monat]],#REF!,#REF!,"not found",0,1),
IF(_xlpm.ausLJ="not found","input missing",_xlpm.ausLJ))</f>
        <v>#REF!</v>
      </c>
      <c r="T1655" s="204" t="e">
        <f>_xlfn.LET(
_xlpm.ausLJ,_xlfn.XLOOKUP(MitarbeiterFTE[[#This Row],[Name]]&amp;"|"&amp;MitarbeiterFTE[[#This Row],[Jahr]]&amp;"|"&amp;MitarbeiterFTE[[#This Row],[Monat]],#REF!,#REF!,"not found",0,1),
IF(_xlpm.ausLJ="not found","input missing",_xlpm.ausLJ))</f>
        <v>#REF!</v>
      </c>
      <c r="U1655" s="205"/>
      <c r="V1655" s="40" t="str" cm="1">
        <f t="array" ref="V16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5" s="15" t="str">
        <f>_xlfn.LET(_xlpm.var,MitarbeiterFTE[[#This Row],[Name]]&amp;"|"&amp;MitarbeiterFTE[[#This Row],[Vorhaben]]&amp;"|"&amp;MitarbeiterFTE[[#This Row],[Monat]]&amp;"|"&amp;MitarbeiterFTE[[#This Row],[Jahr]], IF(_xlpm.var="|||","input missing",_xlpm.var))</f>
        <v>input missing</v>
      </c>
      <c r="AB1655" s="15" t="e">
        <f>_xlfn.LET(
_xlpm.start,DATE(MitarbeiterFTE[[#This Row],[Jahr]],MitarbeiterFTE[[#This Row],[Monat]],1),
_xlpm.end,EOMONTH(_xlpm.start,0),
NETWORKDAYS(_xlpm.start,_xlpm.end))</f>
        <v>#NUM!</v>
      </c>
      <c r="AC1655" s="318" t="e">
        <f>MitarbeiterFTE[[#This Row],[BWD]]-MitarbeiterFTE[[#This Row],[Sum Abwesend]]</f>
        <v>#NUM!</v>
      </c>
      <c r="AD1655" s="318">
        <f>SUMIFS(MitarbeiterFTE[BWD],MitarbeiterFTE[Jahr],MitarbeiterFTE[[#This Row],[Jahr]],MitarbeiterFTE[Name],MitarbeiterFTE[[#This Row],[Name]])</f>
        <v>0</v>
      </c>
      <c r="AE1655" s="318">
        <f>SUMIFS(MitarbeiterFTE[NWD],MitarbeiterFTE[Jahr],MitarbeiterFTE[[#This Row],[Jahr]],MitarbeiterFTE[Name],MitarbeiterFTE[[#This Row],[Name]])</f>
        <v>0</v>
      </c>
      <c r="AF1655" s="15" t="str">
        <f>IF(MitarbeiterFTE[[#This Row],[HS]]="ja",2,IF(MitarbeiterFTE[[#This Row],[Tech]]="ja",1,IF(MitarbeiterFTE[[#This Row],[Sonst]]="ja",0,"input missing")))</f>
        <v>input missing</v>
      </c>
      <c r="AG1655" s="130"/>
      <c r="AH1655" s="117"/>
      <c r="AI1655" s="408"/>
      <c r="AJ1655" s="202"/>
      <c r="AK1655" s="412"/>
      <c r="AL1655" s="15" cm="1">
        <f t="array" ref="AL16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5" s="15" t="str">
        <f>IF(Table6[[#This Row],[FT/WE]]=2,"",Table6[[#This Row],[Name]]&amp;Table6[[#This Row],[Tag]])</f>
        <v/>
      </c>
      <c r="AN1655" s="117"/>
    </row>
    <row r="1656" spans="1:40" ht="14.5">
      <c r="A1656" s="117"/>
      <c r="B1656" s="201"/>
      <c r="C1656" s="209"/>
      <c r="D1656" s="210"/>
      <c r="E1656" s="131"/>
      <c r="F1656" s="132"/>
      <c r="G1656" s="131"/>
      <c r="H1656" s="117"/>
      <c r="I1656" s="201"/>
      <c r="J1656" s="201"/>
      <c r="K1656" s="202"/>
      <c r="L1656" s="202"/>
      <c r="M1656" s="202"/>
      <c r="N1656" s="201"/>
      <c r="O1656" s="201"/>
      <c r="P1656" s="202"/>
      <c r="Q1656" s="202"/>
      <c r="R1656" s="207"/>
      <c r="S1656" s="204" t="e">
        <f>_xlfn.LET(
_xlpm.ausLJ,_xlfn.XLOOKUP(MitarbeiterFTE[[#This Row],[Name]]&amp;"|"&amp;MitarbeiterFTE[[#This Row],[Jahr]]&amp;"|"&amp;MitarbeiterFTE[[#This Row],[Monat]],#REF!,#REF!,"not found",0,1),
IF(_xlpm.ausLJ="not found","input missing",_xlpm.ausLJ))</f>
        <v>#REF!</v>
      </c>
      <c r="T1656" s="204" t="e">
        <f>_xlfn.LET(
_xlpm.ausLJ,_xlfn.XLOOKUP(MitarbeiterFTE[[#This Row],[Name]]&amp;"|"&amp;MitarbeiterFTE[[#This Row],[Jahr]]&amp;"|"&amp;MitarbeiterFTE[[#This Row],[Monat]],#REF!,#REF!,"not found",0,1),
IF(_xlpm.ausLJ="not found","input missing",_xlpm.ausLJ))</f>
        <v>#REF!</v>
      </c>
      <c r="U1656" s="205"/>
      <c r="V1656" s="40" t="str" cm="1">
        <f t="array" ref="V16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6" s="15" t="str">
        <f>_xlfn.LET(_xlpm.var,MitarbeiterFTE[[#This Row],[Name]]&amp;"|"&amp;MitarbeiterFTE[[#This Row],[Vorhaben]]&amp;"|"&amp;MitarbeiterFTE[[#This Row],[Monat]]&amp;"|"&amp;MitarbeiterFTE[[#This Row],[Jahr]], IF(_xlpm.var="|||","input missing",_xlpm.var))</f>
        <v>input missing</v>
      </c>
      <c r="AB1656" s="15" t="e">
        <f>_xlfn.LET(
_xlpm.start,DATE(MitarbeiterFTE[[#This Row],[Jahr]],MitarbeiterFTE[[#This Row],[Monat]],1),
_xlpm.end,EOMONTH(_xlpm.start,0),
NETWORKDAYS(_xlpm.start,_xlpm.end))</f>
        <v>#NUM!</v>
      </c>
      <c r="AC1656" s="318" t="e">
        <f>MitarbeiterFTE[[#This Row],[BWD]]-MitarbeiterFTE[[#This Row],[Sum Abwesend]]</f>
        <v>#NUM!</v>
      </c>
      <c r="AD1656" s="318">
        <f>SUMIFS(MitarbeiterFTE[BWD],MitarbeiterFTE[Jahr],MitarbeiterFTE[[#This Row],[Jahr]],MitarbeiterFTE[Name],MitarbeiterFTE[[#This Row],[Name]])</f>
        <v>0</v>
      </c>
      <c r="AE1656" s="318">
        <f>SUMIFS(MitarbeiterFTE[NWD],MitarbeiterFTE[Jahr],MitarbeiterFTE[[#This Row],[Jahr]],MitarbeiterFTE[Name],MitarbeiterFTE[[#This Row],[Name]])</f>
        <v>0</v>
      </c>
      <c r="AF1656" s="15" t="str">
        <f>IF(MitarbeiterFTE[[#This Row],[HS]]="ja",2,IF(MitarbeiterFTE[[#This Row],[Tech]]="ja",1,IF(MitarbeiterFTE[[#This Row],[Sonst]]="ja",0,"input missing")))</f>
        <v>input missing</v>
      </c>
      <c r="AG1656" s="130"/>
      <c r="AH1656" s="117"/>
      <c r="AI1656" s="408"/>
      <c r="AJ1656" s="202"/>
      <c r="AK1656" s="412"/>
      <c r="AL1656" s="15" cm="1">
        <f t="array" ref="AL16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6" s="15" t="str">
        <f>IF(Table6[[#This Row],[FT/WE]]=2,"",Table6[[#This Row],[Name]]&amp;Table6[[#This Row],[Tag]])</f>
        <v/>
      </c>
      <c r="AN1656" s="117"/>
    </row>
    <row r="1657" spans="1:40" ht="14.5">
      <c r="A1657" s="117"/>
      <c r="B1657" s="201"/>
      <c r="C1657" s="209"/>
      <c r="D1657" s="210"/>
      <c r="E1657" s="131"/>
      <c r="F1657" s="132"/>
      <c r="G1657" s="131"/>
      <c r="H1657" s="117"/>
      <c r="I1657" s="201"/>
      <c r="J1657" s="201"/>
      <c r="K1657" s="202"/>
      <c r="L1657" s="202"/>
      <c r="M1657" s="202"/>
      <c r="N1657" s="201"/>
      <c r="O1657" s="201"/>
      <c r="P1657" s="202"/>
      <c r="Q1657" s="202"/>
      <c r="R1657" s="207"/>
      <c r="S1657" s="204" t="e">
        <f>_xlfn.LET(
_xlpm.ausLJ,_xlfn.XLOOKUP(MitarbeiterFTE[[#This Row],[Name]]&amp;"|"&amp;MitarbeiterFTE[[#This Row],[Jahr]]&amp;"|"&amp;MitarbeiterFTE[[#This Row],[Monat]],#REF!,#REF!,"not found",0,1),
IF(_xlpm.ausLJ="not found","input missing",_xlpm.ausLJ))</f>
        <v>#REF!</v>
      </c>
      <c r="T1657" s="204" t="e">
        <f>_xlfn.LET(
_xlpm.ausLJ,_xlfn.XLOOKUP(MitarbeiterFTE[[#This Row],[Name]]&amp;"|"&amp;MitarbeiterFTE[[#This Row],[Jahr]]&amp;"|"&amp;MitarbeiterFTE[[#This Row],[Monat]],#REF!,#REF!,"not found",0,1),
IF(_xlpm.ausLJ="not found","input missing",_xlpm.ausLJ))</f>
        <v>#REF!</v>
      </c>
      <c r="U1657" s="205"/>
      <c r="V1657" s="40" t="str" cm="1">
        <f t="array" ref="V16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7" s="15" t="str">
        <f>_xlfn.LET(_xlpm.var,MitarbeiterFTE[[#This Row],[Name]]&amp;"|"&amp;MitarbeiterFTE[[#This Row],[Vorhaben]]&amp;"|"&amp;MitarbeiterFTE[[#This Row],[Monat]]&amp;"|"&amp;MitarbeiterFTE[[#This Row],[Jahr]], IF(_xlpm.var="|||","input missing",_xlpm.var))</f>
        <v>input missing</v>
      </c>
      <c r="AB1657" s="15" t="e">
        <f>_xlfn.LET(
_xlpm.start,DATE(MitarbeiterFTE[[#This Row],[Jahr]],MitarbeiterFTE[[#This Row],[Monat]],1),
_xlpm.end,EOMONTH(_xlpm.start,0),
NETWORKDAYS(_xlpm.start,_xlpm.end))</f>
        <v>#NUM!</v>
      </c>
      <c r="AC1657" s="318" t="e">
        <f>MitarbeiterFTE[[#This Row],[BWD]]-MitarbeiterFTE[[#This Row],[Sum Abwesend]]</f>
        <v>#NUM!</v>
      </c>
      <c r="AD1657" s="318">
        <f>SUMIFS(MitarbeiterFTE[BWD],MitarbeiterFTE[Jahr],MitarbeiterFTE[[#This Row],[Jahr]],MitarbeiterFTE[Name],MitarbeiterFTE[[#This Row],[Name]])</f>
        <v>0</v>
      </c>
      <c r="AE1657" s="318">
        <f>SUMIFS(MitarbeiterFTE[NWD],MitarbeiterFTE[Jahr],MitarbeiterFTE[[#This Row],[Jahr]],MitarbeiterFTE[Name],MitarbeiterFTE[[#This Row],[Name]])</f>
        <v>0</v>
      </c>
      <c r="AF1657" s="15" t="str">
        <f>IF(MitarbeiterFTE[[#This Row],[HS]]="ja",2,IF(MitarbeiterFTE[[#This Row],[Tech]]="ja",1,IF(MitarbeiterFTE[[#This Row],[Sonst]]="ja",0,"input missing")))</f>
        <v>input missing</v>
      </c>
      <c r="AG1657" s="130"/>
      <c r="AH1657" s="117"/>
      <c r="AI1657" s="408"/>
      <c r="AJ1657" s="202"/>
      <c r="AK1657" s="412"/>
      <c r="AL1657" s="15" cm="1">
        <f t="array" ref="AL16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7" s="15" t="str">
        <f>IF(Table6[[#This Row],[FT/WE]]=2,"",Table6[[#This Row],[Name]]&amp;Table6[[#This Row],[Tag]])</f>
        <v/>
      </c>
      <c r="AN1657" s="117"/>
    </row>
    <row r="1658" spans="1:40" ht="14.5">
      <c r="A1658" s="117"/>
      <c r="B1658" s="201"/>
      <c r="C1658" s="209"/>
      <c r="D1658" s="210"/>
      <c r="E1658" s="131"/>
      <c r="F1658" s="132"/>
      <c r="G1658" s="131"/>
      <c r="H1658" s="117"/>
      <c r="I1658" s="201"/>
      <c r="J1658" s="201"/>
      <c r="K1658" s="202"/>
      <c r="L1658" s="202"/>
      <c r="M1658" s="202"/>
      <c r="N1658" s="201"/>
      <c r="O1658" s="201"/>
      <c r="P1658" s="202"/>
      <c r="Q1658" s="202"/>
      <c r="R1658" s="207"/>
      <c r="S1658" s="204" t="e">
        <f>_xlfn.LET(
_xlpm.ausLJ,_xlfn.XLOOKUP(MitarbeiterFTE[[#This Row],[Name]]&amp;"|"&amp;MitarbeiterFTE[[#This Row],[Jahr]]&amp;"|"&amp;MitarbeiterFTE[[#This Row],[Monat]],#REF!,#REF!,"not found",0,1),
IF(_xlpm.ausLJ="not found","input missing",_xlpm.ausLJ))</f>
        <v>#REF!</v>
      </c>
      <c r="T1658" s="204" t="e">
        <f>_xlfn.LET(
_xlpm.ausLJ,_xlfn.XLOOKUP(MitarbeiterFTE[[#This Row],[Name]]&amp;"|"&amp;MitarbeiterFTE[[#This Row],[Jahr]]&amp;"|"&amp;MitarbeiterFTE[[#This Row],[Monat]],#REF!,#REF!,"not found",0,1),
IF(_xlpm.ausLJ="not found","input missing",_xlpm.ausLJ))</f>
        <v>#REF!</v>
      </c>
      <c r="U1658" s="205"/>
      <c r="V1658" s="40" t="str" cm="1">
        <f t="array" ref="V16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8" s="15" t="str">
        <f>_xlfn.LET(_xlpm.var,MitarbeiterFTE[[#This Row],[Name]]&amp;"|"&amp;MitarbeiterFTE[[#This Row],[Vorhaben]]&amp;"|"&amp;MitarbeiterFTE[[#This Row],[Monat]]&amp;"|"&amp;MitarbeiterFTE[[#This Row],[Jahr]], IF(_xlpm.var="|||","input missing",_xlpm.var))</f>
        <v>input missing</v>
      </c>
      <c r="AB1658" s="15" t="e">
        <f>_xlfn.LET(
_xlpm.start,DATE(MitarbeiterFTE[[#This Row],[Jahr]],MitarbeiterFTE[[#This Row],[Monat]],1),
_xlpm.end,EOMONTH(_xlpm.start,0),
NETWORKDAYS(_xlpm.start,_xlpm.end))</f>
        <v>#NUM!</v>
      </c>
      <c r="AC1658" s="318" t="e">
        <f>MitarbeiterFTE[[#This Row],[BWD]]-MitarbeiterFTE[[#This Row],[Sum Abwesend]]</f>
        <v>#NUM!</v>
      </c>
      <c r="AD1658" s="318">
        <f>SUMIFS(MitarbeiterFTE[BWD],MitarbeiterFTE[Jahr],MitarbeiterFTE[[#This Row],[Jahr]],MitarbeiterFTE[Name],MitarbeiterFTE[[#This Row],[Name]])</f>
        <v>0</v>
      </c>
      <c r="AE1658" s="318">
        <f>SUMIFS(MitarbeiterFTE[NWD],MitarbeiterFTE[Jahr],MitarbeiterFTE[[#This Row],[Jahr]],MitarbeiterFTE[Name],MitarbeiterFTE[[#This Row],[Name]])</f>
        <v>0</v>
      </c>
      <c r="AF1658" s="15" t="str">
        <f>IF(MitarbeiterFTE[[#This Row],[HS]]="ja",2,IF(MitarbeiterFTE[[#This Row],[Tech]]="ja",1,IF(MitarbeiterFTE[[#This Row],[Sonst]]="ja",0,"input missing")))</f>
        <v>input missing</v>
      </c>
      <c r="AG1658" s="130"/>
      <c r="AH1658" s="117"/>
      <c r="AI1658" s="408"/>
      <c r="AJ1658" s="202"/>
      <c r="AK1658" s="412"/>
      <c r="AL1658" s="15" cm="1">
        <f t="array" ref="AL16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8" s="15" t="str">
        <f>IF(Table6[[#This Row],[FT/WE]]=2,"",Table6[[#This Row],[Name]]&amp;Table6[[#This Row],[Tag]])</f>
        <v/>
      </c>
      <c r="AN1658" s="117"/>
    </row>
    <row r="1659" spans="1:40" ht="14.5">
      <c r="A1659" s="117"/>
      <c r="B1659" s="201"/>
      <c r="C1659" s="209"/>
      <c r="D1659" s="210"/>
      <c r="E1659" s="131"/>
      <c r="F1659" s="132"/>
      <c r="G1659" s="131"/>
      <c r="H1659" s="117"/>
      <c r="I1659" s="201"/>
      <c r="J1659" s="201"/>
      <c r="K1659" s="202"/>
      <c r="L1659" s="202"/>
      <c r="M1659" s="202"/>
      <c r="N1659" s="201"/>
      <c r="O1659" s="201"/>
      <c r="P1659" s="202"/>
      <c r="Q1659" s="202"/>
      <c r="R1659" s="207"/>
      <c r="S1659" s="204" t="e">
        <f>_xlfn.LET(
_xlpm.ausLJ,_xlfn.XLOOKUP(MitarbeiterFTE[[#This Row],[Name]]&amp;"|"&amp;MitarbeiterFTE[[#This Row],[Jahr]]&amp;"|"&amp;MitarbeiterFTE[[#This Row],[Monat]],#REF!,#REF!,"not found",0,1),
IF(_xlpm.ausLJ="not found","input missing",_xlpm.ausLJ))</f>
        <v>#REF!</v>
      </c>
      <c r="T1659" s="204" t="e">
        <f>_xlfn.LET(
_xlpm.ausLJ,_xlfn.XLOOKUP(MitarbeiterFTE[[#This Row],[Name]]&amp;"|"&amp;MitarbeiterFTE[[#This Row],[Jahr]]&amp;"|"&amp;MitarbeiterFTE[[#This Row],[Monat]],#REF!,#REF!,"not found",0,1),
IF(_xlpm.ausLJ="not found","input missing",_xlpm.ausLJ))</f>
        <v>#REF!</v>
      </c>
      <c r="U1659" s="205"/>
      <c r="V1659" s="40" t="str" cm="1">
        <f t="array" ref="V16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59" s="15" t="str">
        <f>_xlfn.LET(_xlpm.var,MitarbeiterFTE[[#This Row],[Name]]&amp;"|"&amp;MitarbeiterFTE[[#This Row],[Vorhaben]]&amp;"|"&amp;MitarbeiterFTE[[#This Row],[Monat]]&amp;"|"&amp;MitarbeiterFTE[[#This Row],[Jahr]], IF(_xlpm.var="|||","input missing",_xlpm.var))</f>
        <v>input missing</v>
      </c>
      <c r="AB1659" s="15" t="e">
        <f>_xlfn.LET(
_xlpm.start,DATE(MitarbeiterFTE[[#This Row],[Jahr]],MitarbeiterFTE[[#This Row],[Monat]],1),
_xlpm.end,EOMONTH(_xlpm.start,0),
NETWORKDAYS(_xlpm.start,_xlpm.end))</f>
        <v>#NUM!</v>
      </c>
      <c r="AC1659" s="318" t="e">
        <f>MitarbeiterFTE[[#This Row],[BWD]]-MitarbeiterFTE[[#This Row],[Sum Abwesend]]</f>
        <v>#NUM!</v>
      </c>
      <c r="AD1659" s="318">
        <f>SUMIFS(MitarbeiterFTE[BWD],MitarbeiterFTE[Jahr],MitarbeiterFTE[[#This Row],[Jahr]],MitarbeiterFTE[Name],MitarbeiterFTE[[#This Row],[Name]])</f>
        <v>0</v>
      </c>
      <c r="AE1659" s="318">
        <f>SUMIFS(MitarbeiterFTE[NWD],MitarbeiterFTE[Jahr],MitarbeiterFTE[[#This Row],[Jahr]],MitarbeiterFTE[Name],MitarbeiterFTE[[#This Row],[Name]])</f>
        <v>0</v>
      </c>
      <c r="AF1659" s="15" t="str">
        <f>IF(MitarbeiterFTE[[#This Row],[HS]]="ja",2,IF(MitarbeiterFTE[[#This Row],[Tech]]="ja",1,IF(MitarbeiterFTE[[#This Row],[Sonst]]="ja",0,"input missing")))</f>
        <v>input missing</v>
      </c>
      <c r="AG1659" s="130"/>
      <c r="AH1659" s="117"/>
      <c r="AI1659" s="408"/>
      <c r="AJ1659" s="202"/>
      <c r="AK1659" s="412"/>
      <c r="AL1659" s="15" cm="1">
        <f t="array" ref="AL16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59" s="15" t="str">
        <f>IF(Table6[[#This Row],[FT/WE]]=2,"",Table6[[#This Row],[Name]]&amp;Table6[[#This Row],[Tag]])</f>
        <v/>
      </c>
      <c r="AN1659" s="117"/>
    </row>
    <row r="1660" spans="1:40" ht="14.5">
      <c r="A1660" s="117"/>
      <c r="B1660" s="201"/>
      <c r="C1660" s="209"/>
      <c r="D1660" s="210"/>
      <c r="E1660" s="131"/>
      <c r="F1660" s="132"/>
      <c r="G1660" s="131"/>
      <c r="H1660" s="117"/>
      <c r="I1660" s="201"/>
      <c r="J1660" s="201"/>
      <c r="K1660" s="202"/>
      <c r="L1660" s="202"/>
      <c r="M1660" s="202"/>
      <c r="N1660" s="201"/>
      <c r="O1660" s="201"/>
      <c r="P1660" s="202"/>
      <c r="Q1660" s="202"/>
      <c r="R1660" s="207"/>
      <c r="S1660" s="204" t="e">
        <f>_xlfn.LET(
_xlpm.ausLJ,_xlfn.XLOOKUP(MitarbeiterFTE[[#This Row],[Name]]&amp;"|"&amp;MitarbeiterFTE[[#This Row],[Jahr]]&amp;"|"&amp;MitarbeiterFTE[[#This Row],[Monat]],#REF!,#REF!,"not found",0,1),
IF(_xlpm.ausLJ="not found","input missing",_xlpm.ausLJ))</f>
        <v>#REF!</v>
      </c>
      <c r="T1660" s="204" t="e">
        <f>_xlfn.LET(
_xlpm.ausLJ,_xlfn.XLOOKUP(MitarbeiterFTE[[#This Row],[Name]]&amp;"|"&amp;MitarbeiterFTE[[#This Row],[Jahr]]&amp;"|"&amp;MitarbeiterFTE[[#This Row],[Monat]],#REF!,#REF!,"not found",0,1),
IF(_xlpm.ausLJ="not found","input missing",_xlpm.ausLJ))</f>
        <v>#REF!</v>
      </c>
      <c r="U1660" s="205"/>
      <c r="V1660" s="40" t="str" cm="1">
        <f t="array" ref="V16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0" s="15" t="str">
        <f>_xlfn.LET(_xlpm.var,MitarbeiterFTE[[#This Row],[Name]]&amp;"|"&amp;MitarbeiterFTE[[#This Row],[Vorhaben]]&amp;"|"&amp;MitarbeiterFTE[[#This Row],[Monat]]&amp;"|"&amp;MitarbeiterFTE[[#This Row],[Jahr]], IF(_xlpm.var="|||","input missing",_xlpm.var))</f>
        <v>input missing</v>
      </c>
      <c r="AB1660" s="15" t="e">
        <f>_xlfn.LET(
_xlpm.start,DATE(MitarbeiterFTE[[#This Row],[Jahr]],MitarbeiterFTE[[#This Row],[Monat]],1),
_xlpm.end,EOMONTH(_xlpm.start,0),
NETWORKDAYS(_xlpm.start,_xlpm.end))</f>
        <v>#NUM!</v>
      </c>
      <c r="AC1660" s="318" t="e">
        <f>MitarbeiterFTE[[#This Row],[BWD]]-MitarbeiterFTE[[#This Row],[Sum Abwesend]]</f>
        <v>#NUM!</v>
      </c>
      <c r="AD1660" s="318">
        <f>SUMIFS(MitarbeiterFTE[BWD],MitarbeiterFTE[Jahr],MitarbeiterFTE[[#This Row],[Jahr]],MitarbeiterFTE[Name],MitarbeiterFTE[[#This Row],[Name]])</f>
        <v>0</v>
      </c>
      <c r="AE1660" s="318">
        <f>SUMIFS(MitarbeiterFTE[NWD],MitarbeiterFTE[Jahr],MitarbeiterFTE[[#This Row],[Jahr]],MitarbeiterFTE[Name],MitarbeiterFTE[[#This Row],[Name]])</f>
        <v>0</v>
      </c>
      <c r="AF1660" s="15" t="str">
        <f>IF(MitarbeiterFTE[[#This Row],[HS]]="ja",2,IF(MitarbeiterFTE[[#This Row],[Tech]]="ja",1,IF(MitarbeiterFTE[[#This Row],[Sonst]]="ja",0,"input missing")))</f>
        <v>input missing</v>
      </c>
      <c r="AG1660" s="130"/>
      <c r="AH1660" s="117"/>
      <c r="AI1660" s="408"/>
      <c r="AJ1660" s="202"/>
      <c r="AK1660" s="412"/>
      <c r="AL1660" s="15" cm="1">
        <f t="array" ref="AL16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0" s="15" t="str">
        <f>IF(Table6[[#This Row],[FT/WE]]=2,"",Table6[[#This Row],[Name]]&amp;Table6[[#This Row],[Tag]])</f>
        <v/>
      </c>
      <c r="AN1660" s="117"/>
    </row>
    <row r="1661" spans="1:40" ht="14.5">
      <c r="A1661" s="117"/>
      <c r="B1661" s="201"/>
      <c r="C1661" s="209"/>
      <c r="D1661" s="210"/>
      <c r="E1661" s="131"/>
      <c r="F1661" s="132"/>
      <c r="G1661" s="131"/>
      <c r="H1661" s="117"/>
      <c r="I1661" s="201"/>
      <c r="J1661" s="201"/>
      <c r="K1661" s="202"/>
      <c r="L1661" s="202"/>
      <c r="M1661" s="202"/>
      <c r="N1661" s="201"/>
      <c r="O1661" s="201"/>
      <c r="P1661" s="202"/>
      <c r="Q1661" s="202"/>
      <c r="R1661" s="207"/>
      <c r="S1661" s="204" t="e">
        <f>_xlfn.LET(
_xlpm.ausLJ,_xlfn.XLOOKUP(MitarbeiterFTE[[#This Row],[Name]]&amp;"|"&amp;MitarbeiterFTE[[#This Row],[Jahr]]&amp;"|"&amp;MitarbeiterFTE[[#This Row],[Monat]],#REF!,#REF!,"not found",0,1),
IF(_xlpm.ausLJ="not found","input missing",_xlpm.ausLJ))</f>
        <v>#REF!</v>
      </c>
      <c r="T1661" s="204" t="e">
        <f>_xlfn.LET(
_xlpm.ausLJ,_xlfn.XLOOKUP(MitarbeiterFTE[[#This Row],[Name]]&amp;"|"&amp;MitarbeiterFTE[[#This Row],[Jahr]]&amp;"|"&amp;MitarbeiterFTE[[#This Row],[Monat]],#REF!,#REF!,"not found",0,1),
IF(_xlpm.ausLJ="not found","input missing",_xlpm.ausLJ))</f>
        <v>#REF!</v>
      </c>
      <c r="U1661" s="205"/>
      <c r="V1661" s="40" t="str" cm="1">
        <f t="array" ref="V16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1" s="15" t="str">
        <f>_xlfn.LET(_xlpm.var,MitarbeiterFTE[[#This Row],[Name]]&amp;"|"&amp;MitarbeiterFTE[[#This Row],[Vorhaben]]&amp;"|"&amp;MitarbeiterFTE[[#This Row],[Monat]]&amp;"|"&amp;MitarbeiterFTE[[#This Row],[Jahr]], IF(_xlpm.var="|||","input missing",_xlpm.var))</f>
        <v>input missing</v>
      </c>
      <c r="AB1661" s="15" t="e">
        <f>_xlfn.LET(
_xlpm.start,DATE(MitarbeiterFTE[[#This Row],[Jahr]],MitarbeiterFTE[[#This Row],[Monat]],1),
_xlpm.end,EOMONTH(_xlpm.start,0),
NETWORKDAYS(_xlpm.start,_xlpm.end))</f>
        <v>#NUM!</v>
      </c>
      <c r="AC1661" s="318" t="e">
        <f>MitarbeiterFTE[[#This Row],[BWD]]-MitarbeiterFTE[[#This Row],[Sum Abwesend]]</f>
        <v>#NUM!</v>
      </c>
      <c r="AD1661" s="318">
        <f>SUMIFS(MitarbeiterFTE[BWD],MitarbeiterFTE[Jahr],MitarbeiterFTE[[#This Row],[Jahr]],MitarbeiterFTE[Name],MitarbeiterFTE[[#This Row],[Name]])</f>
        <v>0</v>
      </c>
      <c r="AE1661" s="318">
        <f>SUMIFS(MitarbeiterFTE[NWD],MitarbeiterFTE[Jahr],MitarbeiterFTE[[#This Row],[Jahr]],MitarbeiterFTE[Name],MitarbeiterFTE[[#This Row],[Name]])</f>
        <v>0</v>
      </c>
      <c r="AF1661" s="15" t="str">
        <f>IF(MitarbeiterFTE[[#This Row],[HS]]="ja",2,IF(MitarbeiterFTE[[#This Row],[Tech]]="ja",1,IF(MitarbeiterFTE[[#This Row],[Sonst]]="ja",0,"input missing")))</f>
        <v>input missing</v>
      </c>
      <c r="AG1661" s="130"/>
      <c r="AH1661" s="117"/>
      <c r="AI1661" s="408"/>
      <c r="AJ1661" s="202"/>
      <c r="AK1661" s="412"/>
      <c r="AL1661" s="15" cm="1">
        <f t="array" ref="AL16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1" s="15" t="str">
        <f>IF(Table6[[#This Row],[FT/WE]]=2,"",Table6[[#This Row],[Name]]&amp;Table6[[#This Row],[Tag]])</f>
        <v/>
      </c>
      <c r="AN1661" s="117"/>
    </row>
    <row r="1662" spans="1:40" ht="14.5">
      <c r="A1662" s="117"/>
      <c r="B1662" s="201"/>
      <c r="C1662" s="209"/>
      <c r="D1662" s="210"/>
      <c r="E1662" s="131"/>
      <c r="F1662" s="132"/>
      <c r="G1662" s="131"/>
      <c r="H1662" s="117"/>
      <c r="I1662" s="201"/>
      <c r="J1662" s="201"/>
      <c r="K1662" s="202"/>
      <c r="L1662" s="202"/>
      <c r="M1662" s="202"/>
      <c r="N1662" s="201"/>
      <c r="O1662" s="201"/>
      <c r="P1662" s="202"/>
      <c r="Q1662" s="202"/>
      <c r="R1662" s="207"/>
      <c r="S1662" s="204" t="e">
        <f>_xlfn.LET(
_xlpm.ausLJ,_xlfn.XLOOKUP(MitarbeiterFTE[[#This Row],[Name]]&amp;"|"&amp;MitarbeiterFTE[[#This Row],[Jahr]]&amp;"|"&amp;MitarbeiterFTE[[#This Row],[Monat]],#REF!,#REF!,"not found",0,1),
IF(_xlpm.ausLJ="not found","input missing",_xlpm.ausLJ))</f>
        <v>#REF!</v>
      </c>
      <c r="T1662" s="204" t="e">
        <f>_xlfn.LET(
_xlpm.ausLJ,_xlfn.XLOOKUP(MitarbeiterFTE[[#This Row],[Name]]&amp;"|"&amp;MitarbeiterFTE[[#This Row],[Jahr]]&amp;"|"&amp;MitarbeiterFTE[[#This Row],[Monat]],#REF!,#REF!,"not found",0,1),
IF(_xlpm.ausLJ="not found","input missing",_xlpm.ausLJ))</f>
        <v>#REF!</v>
      </c>
      <c r="U1662" s="205"/>
      <c r="V1662" s="40" t="str" cm="1">
        <f t="array" ref="V16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2" s="15" t="str">
        <f>_xlfn.LET(_xlpm.var,MitarbeiterFTE[[#This Row],[Name]]&amp;"|"&amp;MitarbeiterFTE[[#This Row],[Vorhaben]]&amp;"|"&amp;MitarbeiterFTE[[#This Row],[Monat]]&amp;"|"&amp;MitarbeiterFTE[[#This Row],[Jahr]], IF(_xlpm.var="|||","input missing",_xlpm.var))</f>
        <v>input missing</v>
      </c>
      <c r="AB1662" s="15" t="e">
        <f>_xlfn.LET(
_xlpm.start,DATE(MitarbeiterFTE[[#This Row],[Jahr]],MitarbeiterFTE[[#This Row],[Monat]],1),
_xlpm.end,EOMONTH(_xlpm.start,0),
NETWORKDAYS(_xlpm.start,_xlpm.end))</f>
        <v>#NUM!</v>
      </c>
      <c r="AC1662" s="318" t="e">
        <f>MitarbeiterFTE[[#This Row],[BWD]]-MitarbeiterFTE[[#This Row],[Sum Abwesend]]</f>
        <v>#NUM!</v>
      </c>
      <c r="AD1662" s="318">
        <f>SUMIFS(MitarbeiterFTE[BWD],MitarbeiterFTE[Jahr],MitarbeiterFTE[[#This Row],[Jahr]],MitarbeiterFTE[Name],MitarbeiterFTE[[#This Row],[Name]])</f>
        <v>0</v>
      </c>
      <c r="AE1662" s="318">
        <f>SUMIFS(MitarbeiterFTE[NWD],MitarbeiterFTE[Jahr],MitarbeiterFTE[[#This Row],[Jahr]],MitarbeiterFTE[Name],MitarbeiterFTE[[#This Row],[Name]])</f>
        <v>0</v>
      </c>
      <c r="AF1662" s="15" t="str">
        <f>IF(MitarbeiterFTE[[#This Row],[HS]]="ja",2,IF(MitarbeiterFTE[[#This Row],[Tech]]="ja",1,IF(MitarbeiterFTE[[#This Row],[Sonst]]="ja",0,"input missing")))</f>
        <v>input missing</v>
      </c>
      <c r="AG1662" s="130"/>
      <c r="AH1662" s="117"/>
      <c r="AI1662" s="408"/>
      <c r="AJ1662" s="202"/>
      <c r="AK1662" s="412"/>
      <c r="AL1662" s="15" cm="1">
        <f t="array" ref="AL16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2" s="15" t="str">
        <f>IF(Table6[[#This Row],[FT/WE]]=2,"",Table6[[#This Row],[Name]]&amp;Table6[[#This Row],[Tag]])</f>
        <v/>
      </c>
      <c r="AN1662" s="117"/>
    </row>
    <row r="1663" spans="1:40" ht="14.5">
      <c r="A1663" s="117"/>
      <c r="B1663" s="201"/>
      <c r="C1663" s="209"/>
      <c r="D1663" s="210"/>
      <c r="E1663" s="131"/>
      <c r="F1663" s="132"/>
      <c r="G1663" s="131"/>
      <c r="H1663" s="117"/>
      <c r="I1663" s="201"/>
      <c r="J1663" s="201"/>
      <c r="K1663" s="202"/>
      <c r="L1663" s="202"/>
      <c r="M1663" s="202"/>
      <c r="N1663" s="201"/>
      <c r="O1663" s="201"/>
      <c r="P1663" s="202"/>
      <c r="Q1663" s="202"/>
      <c r="R1663" s="207"/>
      <c r="S1663" s="204" t="e">
        <f>_xlfn.LET(
_xlpm.ausLJ,_xlfn.XLOOKUP(MitarbeiterFTE[[#This Row],[Name]]&amp;"|"&amp;MitarbeiterFTE[[#This Row],[Jahr]]&amp;"|"&amp;MitarbeiterFTE[[#This Row],[Monat]],#REF!,#REF!,"not found",0,1),
IF(_xlpm.ausLJ="not found","input missing",_xlpm.ausLJ))</f>
        <v>#REF!</v>
      </c>
      <c r="T1663" s="204" t="e">
        <f>_xlfn.LET(
_xlpm.ausLJ,_xlfn.XLOOKUP(MitarbeiterFTE[[#This Row],[Name]]&amp;"|"&amp;MitarbeiterFTE[[#This Row],[Jahr]]&amp;"|"&amp;MitarbeiterFTE[[#This Row],[Monat]],#REF!,#REF!,"not found",0,1),
IF(_xlpm.ausLJ="not found","input missing",_xlpm.ausLJ))</f>
        <v>#REF!</v>
      </c>
      <c r="U1663" s="205"/>
      <c r="V1663" s="40" t="str" cm="1">
        <f t="array" ref="V16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3" s="15" t="str">
        <f>_xlfn.LET(_xlpm.var,MitarbeiterFTE[[#This Row],[Name]]&amp;"|"&amp;MitarbeiterFTE[[#This Row],[Vorhaben]]&amp;"|"&amp;MitarbeiterFTE[[#This Row],[Monat]]&amp;"|"&amp;MitarbeiterFTE[[#This Row],[Jahr]], IF(_xlpm.var="|||","input missing",_xlpm.var))</f>
        <v>input missing</v>
      </c>
      <c r="AB1663" s="15" t="e">
        <f>_xlfn.LET(
_xlpm.start,DATE(MitarbeiterFTE[[#This Row],[Jahr]],MitarbeiterFTE[[#This Row],[Monat]],1),
_xlpm.end,EOMONTH(_xlpm.start,0),
NETWORKDAYS(_xlpm.start,_xlpm.end))</f>
        <v>#NUM!</v>
      </c>
      <c r="AC1663" s="318" t="e">
        <f>MitarbeiterFTE[[#This Row],[BWD]]-MitarbeiterFTE[[#This Row],[Sum Abwesend]]</f>
        <v>#NUM!</v>
      </c>
      <c r="AD1663" s="318">
        <f>SUMIFS(MitarbeiterFTE[BWD],MitarbeiterFTE[Jahr],MitarbeiterFTE[[#This Row],[Jahr]],MitarbeiterFTE[Name],MitarbeiterFTE[[#This Row],[Name]])</f>
        <v>0</v>
      </c>
      <c r="AE1663" s="318">
        <f>SUMIFS(MitarbeiterFTE[NWD],MitarbeiterFTE[Jahr],MitarbeiterFTE[[#This Row],[Jahr]],MitarbeiterFTE[Name],MitarbeiterFTE[[#This Row],[Name]])</f>
        <v>0</v>
      </c>
      <c r="AF1663" s="15" t="str">
        <f>IF(MitarbeiterFTE[[#This Row],[HS]]="ja",2,IF(MitarbeiterFTE[[#This Row],[Tech]]="ja",1,IF(MitarbeiterFTE[[#This Row],[Sonst]]="ja",0,"input missing")))</f>
        <v>input missing</v>
      </c>
      <c r="AG1663" s="130"/>
      <c r="AH1663" s="117"/>
      <c r="AI1663" s="408"/>
      <c r="AJ1663" s="202"/>
      <c r="AK1663" s="412"/>
      <c r="AL1663" s="15" cm="1">
        <f t="array" ref="AL16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3" s="15" t="str">
        <f>IF(Table6[[#This Row],[FT/WE]]=2,"",Table6[[#This Row],[Name]]&amp;Table6[[#This Row],[Tag]])</f>
        <v/>
      </c>
      <c r="AN1663" s="117"/>
    </row>
    <row r="1664" spans="1:40" ht="14.5">
      <c r="A1664" s="117"/>
      <c r="B1664" s="201"/>
      <c r="C1664" s="209"/>
      <c r="D1664" s="210"/>
      <c r="E1664" s="131"/>
      <c r="F1664" s="132"/>
      <c r="G1664" s="131"/>
      <c r="H1664" s="117"/>
      <c r="I1664" s="201"/>
      <c r="J1664" s="201"/>
      <c r="K1664" s="202"/>
      <c r="L1664" s="202"/>
      <c r="M1664" s="202"/>
      <c r="N1664" s="201"/>
      <c r="O1664" s="201"/>
      <c r="P1664" s="202"/>
      <c r="Q1664" s="202"/>
      <c r="R1664" s="207"/>
      <c r="S1664" s="204" t="e">
        <f>_xlfn.LET(
_xlpm.ausLJ,_xlfn.XLOOKUP(MitarbeiterFTE[[#This Row],[Name]]&amp;"|"&amp;MitarbeiterFTE[[#This Row],[Jahr]]&amp;"|"&amp;MitarbeiterFTE[[#This Row],[Monat]],#REF!,#REF!,"not found",0,1),
IF(_xlpm.ausLJ="not found","input missing",_xlpm.ausLJ))</f>
        <v>#REF!</v>
      </c>
      <c r="T1664" s="204" t="e">
        <f>_xlfn.LET(
_xlpm.ausLJ,_xlfn.XLOOKUP(MitarbeiterFTE[[#This Row],[Name]]&amp;"|"&amp;MitarbeiterFTE[[#This Row],[Jahr]]&amp;"|"&amp;MitarbeiterFTE[[#This Row],[Monat]],#REF!,#REF!,"not found",0,1),
IF(_xlpm.ausLJ="not found","input missing",_xlpm.ausLJ))</f>
        <v>#REF!</v>
      </c>
      <c r="U1664" s="205"/>
      <c r="V1664" s="40" t="str" cm="1">
        <f t="array" ref="V16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4" s="15" t="str">
        <f>_xlfn.LET(_xlpm.var,MitarbeiterFTE[[#This Row],[Name]]&amp;"|"&amp;MitarbeiterFTE[[#This Row],[Vorhaben]]&amp;"|"&amp;MitarbeiterFTE[[#This Row],[Monat]]&amp;"|"&amp;MitarbeiterFTE[[#This Row],[Jahr]], IF(_xlpm.var="|||","input missing",_xlpm.var))</f>
        <v>input missing</v>
      </c>
      <c r="AB1664" s="15" t="e">
        <f>_xlfn.LET(
_xlpm.start,DATE(MitarbeiterFTE[[#This Row],[Jahr]],MitarbeiterFTE[[#This Row],[Monat]],1),
_xlpm.end,EOMONTH(_xlpm.start,0),
NETWORKDAYS(_xlpm.start,_xlpm.end))</f>
        <v>#NUM!</v>
      </c>
      <c r="AC1664" s="318" t="e">
        <f>MitarbeiterFTE[[#This Row],[BWD]]-MitarbeiterFTE[[#This Row],[Sum Abwesend]]</f>
        <v>#NUM!</v>
      </c>
      <c r="AD1664" s="318">
        <f>SUMIFS(MitarbeiterFTE[BWD],MitarbeiterFTE[Jahr],MitarbeiterFTE[[#This Row],[Jahr]],MitarbeiterFTE[Name],MitarbeiterFTE[[#This Row],[Name]])</f>
        <v>0</v>
      </c>
      <c r="AE1664" s="318">
        <f>SUMIFS(MitarbeiterFTE[NWD],MitarbeiterFTE[Jahr],MitarbeiterFTE[[#This Row],[Jahr]],MitarbeiterFTE[Name],MitarbeiterFTE[[#This Row],[Name]])</f>
        <v>0</v>
      </c>
      <c r="AF1664" s="15" t="str">
        <f>IF(MitarbeiterFTE[[#This Row],[HS]]="ja",2,IF(MitarbeiterFTE[[#This Row],[Tech]]="ja",1,IF(MitarbeiterFTE[[#This Row],[Sonst]]="ja",0,"input missing")))</f>
        <v>input missing</v>
      </c>
      <c r="AG1664" s="130"/>
      <c r="AH1664" s="117"/>
      <c r="AI1664" s="408"/>
      <c r="AJ1664" s="202"/>
      <c r="AK1664" s="412"/>
      <c r="AL1664" s="15" cm="1">
        <f t="array" ref="AL16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4" s="15" t="str">
        <f>IF(Table6[[#This Row],[FT/WE]]=2,"",Table6[[#This Row],[Name]]&amp;Table6[[#This Row],[Tag]])</f>
        <v/>
      </c>
      <c r="AN1664" s="117"/>
    </row>
    <row r="1665" spans="1:40" ht="14.5">
      <c r="A1665" s="117"/>
      <c r="B1665" s="201"/>
      <c r="C1665" s="209"/>
      <c r="D1665" s="210"/>
      <c r="E1665" s="131"/>
      <c r="F1665" s="132"/>
      <c r="G1665" s="131"/>
      <c r="H1665" s="117"/>
      <c r="I1665" s="201"/>
      <c r="J1665" s="201"/>
      <c r="K1665" s="202"/>
      <c r="L1665" s="202"/>
      <c r="M1665" s="202"/>
      <c r="N1665" s="201"/>
      <c r="O1665" s="201"/>
      <c r="P1665" s="202"/>
      <c r="Q1665" s="202"/>
      <c r="R1665" s="207"/>
      <c r="S1665" s="204" t="e">
        <f>_xlfn.LET(
_xlpm.ausLJ,_xlfn.XLOOKUP(MitarbeiterFTE[[#This Row],[Name]]&amp;"|"&amp;MitarbeiterFTE[[#This Row],[Jahr]]&amp;"|"&amp;MitarbeiterFTE[[#This Row],[Monat]],#REF!,#REF!,"not found",0,1),
IF(_xlpm.ausLJ="not found","input missing",_xlpm.ausLJ))</f>
        <v>#REF!</v>
      </c>
      <c r="T1665" s="204" t="e">
        <f>_xlfn.LET(
_xlpm.ausLJ,_xlfn.XLOOKUP(MitarbeiterFTE[[#This Row],[Name]]&amp;"|"&amp;MitarbeiterFTE[[#This Row],[Jahr]]&amp;"|"&amp;MitarbeiterFTE[[#This Row],[Monat]],#REF!,#REF!,"not found",0,1),
IF(_xlpm.ausLJ="not found","input missing",_xlpm.ausLJ))</f>
        <v>#REF!</v>
      </c>
      <c r="U1665" s="205"/>
      <c r="V1665" s="40" t="str" cm="1">
        <f t="array" ref="V16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5" s="15" t="str">
        <f>_xlfn.LET(_xlpm.var,MitarbeiterFTE[[#This Row],[Name]]&amp;"|"&amp;MitarbeiterFTE[[#This Row],[Vorhaben]]&amp;"|"&amp;MitarbeiterFTE[[#This Row],[Monat]]&amp;"|"&amp;MitarbeiterFTE[[#This Row],[Jahr]], IF(_xlpm.var="|||","input missing",_xlpm.var))</f>
        <v>input missing</v>
      </c>
      <c r="AB1665" s="15" t="e">
        <f>_xlfn.LET(
_xlpm.start,DATE(MitarbeiterFTE[[#This Row],[Jahr]],MitarbeiterFTE[[#This Row],[Monat]],1),
_xlpm.end,EOMONTH(_xlpm.start,0),
NETWORKDAYS(_xlpm.start,_xlpm.end))</f>
        <v>#NUM!</v>
      </c>
      <c r="AC1665" s="318" t="e">
        <f>MitarbeiterFTE[[#This Row],[BWD]]-MitarbeiterFTE[[#This Row],[Sum Abwesend]]</f>
        <v>#NUM!</v>
      </c>
      <c r="AD1665" s="318">
        <f>SUMIFS(MitarbeiterFTE[BWD],MitarbeiterFTE[Jahr],MitarbeiterFTE[[#This Row],[Jahr]],MitarbeiterFTE[Name],MitarbeiterFTE[[#This Row],[Name]])</f>
        <v>0</v>
      </c>
      <c r="AE1665" s="318">
        <f>SUMIFS(MitarbeiterFTE[NWD],MitarbeiterFTE[Jahr],MitarbeiterFTE[[#This Row],[Jahr]],MitarbeiterFTE[Name],MitarbeiterFTE[[#This Row],[Name]])</f>
        <v>0</v>
      </c>
      <c r="AF1665" s="15" t="str">
        <f>IF(MitarbeiterFTE[[#This Row],[HS]]="ja",2,IF(MitarbeiterFTE[[#This Row],[Tech]]="ja",1,IF(MitarbeiterFTE[[#This Row],[Sonst]]="ja",0,"input missing")))</f>
        <v>input missing</v>
      </c>
      <c r="AG1665" s="130"/>
      <c r="AH1665" s="117"/>
      <c r="AI1665" s="408"/>
      <c r="AJ1665" s="202"/>
      <c r="AK1665" s="412"/>
      <c r="AL1665" s="15" cm="1">
        <f t="array" ref="AL16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5" s="15" t="str">
        <f>IF(Table6[[#This Row],[FT/WE]]=2,"",Table6[[#This Row],[Name]]&amp;Table6[[#This Row],[Tag]])</f>
        <v/>
      </c>
      <c r="AN1665" s="117"/>
    </row>
    <row r="1666" spans="1:40" ht="14.5">
      <c r="A1666" s="117"/>
      <c r="B1666" s="201"/>
      <c r="C1666" s="209"/>
      <c r="D1666" s="210"/>
      <c r="E1666" s="131"/>
      <c r="F1666" s="132"/>
      <c r="G1666" s="131"/>
      <c r="H1666" s="117"/>
      <c r="I1666" s="201"/>
      <c r="J1666" s="201"/>
      <c r="K1666" s="202"/>
      <c r="L1666" s="202"/>
      <c r="M1666" s="202"/>
      <c r="N1666" s="201"/>
      <c r="O1666" s="201"/>
      <c r="P1666" s="202"/>
      <c r="Q1666" s="202"/>
      <c r="R1666" s="207"/>
      <c r="S1666" s="204" t="e">
        <f>_xlfn.LET(
_xlpm.ausLJ,_xlfn.XLOOKUP(MitarbeiterFTE[[#This Row],[Name]]&amp;"|"&amp;MitarbeiterFTE[[#This Row],[Jahr]]&amp;"|"&amp;MitarbeiterFTE[[#This Row],[Monat]],#REF!,#REF!,"not found",0,1),
IF(_xlpm.ausLJ="not found","input missing",_xlpm.ausLJ))</f>
        <v>#REF!</v>
      </c>
      <c r="T1666" s="204" t="e">
        <f>_xlfn.LET(
_xlpm.ausLJ,_xlfn.XLOOKUP(MitarbeiterFTE[[#This Row],[Name]]&amp;"|"&amp;MitarbeiterFTE[[#This Row],[Jahr]]&amp;"|"&amp;MitarbeiterFTE[[#This Row],[Monat]],#REF!,#REF!,"not found",0,1),
IF(_xlpm.ausLJ="not found","input missing",_xlpm.ausLJ))</f>
        <v>#REF!</v>
      </c>
      <c r="U1666" s="205"/>
      <c r="V1666" s="40" t="str" cm="1">
        <f t="array" ref="V16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6" s="15" t="str">
        <f>_xlfn.LET(_xlpm.var,MitarbeiterFTE[[#This Row],[Name]]&amp;"|"&amp;MitarbeiterFTE[[#This Row],[Vorhaben]]&amp;"|"&amp;MitarbeiterFTE[[#This Row],[Monat]]&amp;"|"&amp;MitarbeiterFTE[[#This Row],[Jahr]], IF(_xlpm.var="|||","input missing",_xlpm.var))</f>
        <v>input missing</v>
      </c>
      <c r="AB1666" s="15" t="e">
        <f>_xlfn.LET(
_xlpm.start,DATE(MitarbeiterFTE[[#This Row],[Jahr]],MitarbeiterFTE[[#This Row],[Monat]],1),
_xlpm.end,EOMONTH(_xlpm.start,0),
NETWORKDAYS(_xlpm.start,_xlpm.end))</f>
        <v>#NUM!</v>
      </c>
      <c r="AC1666" s="318" t="e">
        <f>MitarbeiterFTE[[#This Row],[BWD]]-MitarbeiterFTE[[#This Row],[Sum Abwesend]]</f>
        <v>#NUM!</v>
      </c>
      <c r="AD1666" s="318">
        <f>SUMIFS(MitarbeiterFTE[BWD],MitarbeiterFTE[Jahr],MitarbeiterFTE[[#This Row],[Jahr]],MitarbeiterFTE[Name],MitarbeiterFTE[[#This Row],[Name]])</f>
        <v>0</v>
      </c>
      <c r="AE1666" s="318">
        <f>SUMIFS(MitarbeiterFTE[NWD],MitarbeiterFTE[Jahr],MitarbeiterFTE[[#This Row],[Jahr]],MitarbeiterFTE[Name],MitarbeiterFTE[[#This Row],[Name]])</f>
        <v>0</v>
      </c>
      <c r="AF1666" s="15" t="str">
        <f>IF(MitarbeiterFTE[[#This Row],[HS]]="ja",2,IF(MitarbeiterFTE[[#This Row],[Tech]]="ja",1,IF(MitarbeiterFTE[[#This Row],[Sonst]]="ja",0,"input missing")))</f>
        <v>input missing</v>
      </c>
      <c r="AG1666" s="130"/>
      <c r="AH1666" s="117"/>
      <c r="AI1666" s="408"/>
      <c r="AJ1666" s="202"/>
      <c r="AK1666" s="412"/>
      <c r="AL1666" s="15" cm="1">
        <f t="array" ref="AL16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6" s="15" t="str">
        <f>IF(Table6[[#This Row],[FT/WE]]=2,"",Table6[[#This Row],[Name]]&amp;Table6[[#This Row],[Tag]])</f>
        <v/>
      </c>
      <c r="AN1666" s="117"/>
    </row>
    <row r="1667" spans="1:40" ht="14.5">
      <c r="A1667" s="117"/>
      <c r="B1667" s="201"/>
      <c r="C1667" s="209"/>
      <c r="D1667" s="210"/>
      <c r="E1667" s="131"/>
      <c r="F1667" s="132"/>
      <c r="G1667" s="131"/>
      <c r="H1667" s="117"/>
      <c r="I1667" s="201"/>
      <c r="J1667" s="201"/>
      <c r="K1667" s="202"/>
      <c r="L1667" s="202"/>
      <c r="M1667" s="202"/>
      <c r="N1667" s="201"/>
      <c r="O1667" s="201"/>
      <c r="P1667" s="202"/>
      <c r="Q1667" s="202"/>
      <c r="R1667" s="207"/>
      <c r="S1667" s="204" t="e">
        <f>_xlfn.LET(
_xlpm.ausLJ,_xlfn.XLOOKUP(MitarbeiterFTE[[#This Row],[Name]]&amp;"|"&amp;MitarbeiterFTE[[#This Row],[Jahr]]&amp;"|"&amp;MitarbeiterFTE[[#This Row],[Monat]],#REF!,#REF!,"not found",0,1),
IF(_xlpm.ausLJ="not found","input missing",_xlpm.ausLJ))</f>
        <v>#REF!</v>
      </c>
      <c r="T1667" s="204" t="e">
        <f>_xlfn.LET(
_xlpm.ausLJ,_xlfn.XLOOKUP(MitarbeiterFTE[[#This Row],[Name]]&amp;"|"&amp;MitarbeiterFTE[[#This Row],[Jahr]]&amp;"|"&amp;MitarbeiterFTE[[#This Row],[Monat]],#REF!,#REF!,"not found",0,1),
IF(_xlpm.ausLJ="not found","input missing",_xlpm.ausLJ))</f>
        <v>#REF!</v>
      </c>
      <c r="U1667" s="205"/>
      <c r="V1667" s="40" t="str" cm="1">
        <f t="array" ref="V16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7" s="15" t="str">
        <f>_xlfn.LET(_xlpm.var,MitarbeiterFTE[[#This Row],[Name]]&amp;"|"&amp;MitarbeiterFTE[[#This Row],[Vorhaben]]&amp;"|"&amp;MitarbeiterFTE[[#This Row],[Monat]]&amp;"|"&amp;MitarbeiterFTE[[#This Row],[Jahr]], IF(_xlpm.var="|||","input missing",_xlpm.var))</f>
        <v>input missing</v>
      </c>
      <c r="AB1667" s="15" t="e">
        <f>_xlfn.LET(
_xlpm.start,DATE(MitarbeiterFTE[[#This Row],[Jahr]],MitarbeiterFTE[[#This Row],[Monat]],1),
_xlpm.end,EOMONTH(_xlpm.start,0),
NETWORKDAYS(_xlpm.start,_xlpm.end))</f>
        <v>#NUM!</v>
      </c>
      <c r="AC1667" s="318" t="e">
        <f>MitarbeiterFTE[[#This Row],[BWD]]-MitarbeiterFTE[[#This Row],[Sum Abwesend]]</f>
        <v>#NUM!</v>
      </c>
      <c r="AD1667" s="318">
        <f>SUMIFS(MitarbeiterFTE[BWD],MitarbeiterFTE[Jahr],MitarbeiterFTE[[#This Row],[Jahr]],MitarbeiterFTE[Name],MitarbeiterFTE[[#This Row],[Name]])</f>
        <v>0</v>
      </c>
      <c r="AE1667" s="318">
        <f>SUMIFS(MitarbeiterFTE[NWD],MitarbeiterFTE[Jahr],MitarbeiterFTE[[#This Row],[Jahr]],MitarbeiterFTE[Name],MitarbeiterFTE[[#This Row],[Name]])</f>
        <v>0</v>
      </c>
      <c r="AF1667" s="15" t="str">
        <f>IF(MitarbeiterFTE[[#This Row],[HS]]="ja",2,IF(MitarbeiterFTE[[#This Row],[Tech]]="ja",1,IF(MitarbeiterFTE[[#This Row],[Sonst]]="ja",0,"input missing")))</f>
        <v>input missing</v>
      </c>
      <c r="AG1667" s="130"/>
      <c r="AH1667" s="117"/>
      <c r="AI1667" s="408"/>
      <c r="AJ1667" s="202"/>
      <c r="AK1667" s="412"/>
      <c r="AL1667" s="15" cm="1">
        <f t="array" ref="AL16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7" s="15" t="str">
        <f>IF(Table6[[#This Row],[FT/WE]]=2,"",Table6[[#This Row],[Name]]&amp;Table6[[#This Row],[Tag]])</f>
        <v/>
      </c>
      <c r="AN1667" s="117"/>
    </row>
    <row r="1668" spans="1:40" ht="14.5">
      <c r="A1668" s="117"/>
      <c r="B1668" s="201"/>
      <c r="C1668" s="209"/>
      <c r="D1668" s="210"/>
      <c r="E1668" s="131"/>
      <c r="F1668" s="132"/>
      <c r="G1668" s="131"/>
      <c r="H1668" s="117"/>
      <c r="I1668" s="201"/>
      <c r="J1668" s="201"/>
      <c r="K1668" s="202"/>
      <c r="L1668" s="202"/>
      <c r="M1668" s="202"/>
      <c r="N1668" s="201"/>
      <c r="O1668" s="201"/>
      <c r="P1668" s="202"/>
      <c r="Q1668" s="202"/>
      <c r="R1668" s="207"/>
      <c r="S1668" s="204" t="e">
        <f>_xlfn.LET(
_xlpm.ausLJ,_xlfn.XLOOKUP(MitarbeiterFTE[[#This Row],[Name]]&amp;"|"&amp;MitarbeiterFTE[[#This Row],[Jahr]]&amp;"|"&amp;MitarbeiterFTE[[#This Row],[Monat]],#REF!,#REF!,"not found",0,1),
IF(_xlpm.ausLJ="not found","input missing",_xlpm.ausLJ))</f>
        <v>#REF!</v>
      </c>
      <c r="T1668" s="204" t="e">
        <f>_xlfn.LET(
_xlpm.ausLJ,_xlfn.XLOOKUP(MitarbeiterFTE[[#This Row],[Name]]&amp;"|"&amp;MitarbeiterFTE[[#This Row],[Jahr]]&amp;"|"&amp;MitarbeiterFTE[[#This Row],[Monat]],#REF!,#REF!,"not found",0,1),
IF(_xlpm.ausLJ="not found","input missing",_xlpm.ausLJ))</f>
        <v>#REF!</v>
      </c>
      <c r="U1668" s="205"/>
      <c r="V1668" s="40" t="str" cm="1">
        <f t="array" ref="V16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8" s="15" t="str">
        <f>_xlfn.LET(_xlpm.var,MitarbeiterFTE[[#This Row],[Name]]&amp;"|"&amp;MitarbeiterFTE[[#This Row],[Vorhaben]]&amp;"|"&amp;MitarbeiterFTE[[#This Row],[Monat]]&amp;"|"&amp;MitarbeiterFTE[[#This Row],[Jahr]], IF(_xlpm.var="|||","input missing",_xlpm.var))</f>
        <v>input missing</v>
      </c>
      <c r="AB1668" s="15" t="e">
        <f>_xlfn.LET(
_xlpm.start,DATE(MitarbeiterFTE[[#This Row],[Jahr]],MitarbeiterFTE[[#This Row],[Monat]],1),
_xlpm.end,EOMONTH(_xlpm.start,0),
NETWORKDAYS(_xlpm.start,_xlpm.end))</f>
        <v>#NUM!</v>
      </c>
      <c r="AC1668" s="318" t="e">
        <f>MitarbeiterFTE[[#This Row],[BWD]]-MitarbeiterFTE[[#This Row],[Sum Abwesend]]</f>
        <v>#NUM!</v>
      </c>
      <c r="AD1668" s="318">
        <f>SUMIFS(MitarbeiterFTE[BWD],MitarbeiterFTE[Jahr],MitarbeiterFTE[[#This Row],[Jahr]],MitarbeiterFTE[Name],MitarbeiterFTE[[#This Row],[Name]])</f>
        <v>0</v>
      </c>
      <c r="AE1668" s="318">
        <f>SUMIFS(MitarbeiterFTE[NWD],MitarbeiterFTE[Jahr],MitarbeiterFTE[[#This Row],[Jahr]],MitarbeiterFTE[Name],MitarbeiterFTE[[#This Row],[Name]])</f>
        <v>0</v>
      </c>
      <c r="AF1668" s="15" t="str">
        <f>IF(MitarbeiterFTE[[#This Row],[HS]]="ja",2,IF(MitarbeiterFTE[[#This Row],[Tech]]="ja",1,IF(MitarbeiterFTE[[#This Row],[Sonst]]="ja",0,"input missing")))</f>
        <v>input missing</v>
      </c>
      <c r="AG1668" s="130"/>
      <c r="AH1668" s="117"/>
      <c r="AI1668" s="408"/>
      <c r="AJ1668" s="202"/>
      <c r="AK1668" s="412"/>
      <c r="AL1668" s="15" cm="1">
        <f t="array" ref="AL16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8" s="15" t="str">
        <f>IF(Table6[[#This Row],[FT/WE]]=2,"",Table6[[#This Row],[Name]]&amp;Table6[[#This Row],[Tag]])</f>
        <v/>
      </c>
      <c r="AN1668" s="117"/>
    </row>
    <row r="1669" spans="1:40" ht="14.5">
      <c r="A1669" s="117"/>
      <c r="B1669" s="201"/>
      <c r="C1669" s="209"/>
      <c r="D1669" s="210"/>
      <c r="E1669" s="131"/>
      <c r="F1669" s="132"/>
      <c r="G1669" s="131"/>
      <c r="H1669" s="117"/>
      <c r="I1669" s="201"/>
      <c r="J1669" s="201"/>
      <c r="K1669" s="202"/>
      <c r="L1669" s="202"/>
      <c r="M1669" s="202"/>
      <c r="N1669" s="201"/>
      <c r="O1669" s="201"/>
      <c r="P1669" s="202"/>
      <c r="Q1669" s="202"/>
      <c r="R1669" s="207"/>
      <c r="S1669" s="204" t="e">
        <f>_xlfn.LET(
_xlpm.ausLJ,_xlfn.XLOOKUP(MitarbeiterFTE[[#This Row],[Name]]&amp;"|"&amp;MitarbeiterFTE[[#This Row],[Jahr]]&amp;"|"&amp;MitarbeiterFTE[[#This Row],[Monat]],#REF!,#REF!,"not found",0,1),
IF(_xlpm.ausLJ="not found","input missing",_xlpm.ausLJ))</f>
        <v>#REF!</v>
      </c>
      <c r="T1669" s="204" t="e">
        <f>_xlfn.LET(
_xlpm.ausLJ,_xlfn.XLOOKUP(MitarbeiterFTE[[#This Row],[Name]]&amp;"|"&amp;MitarbeiterFTE[[#This Row],[Jahr]]&amp;"|"&amp;MitarbeiterFTE[[#This Row],[Monat]],#REF!,#REF!,"not found",0,1),
IF(_xlpm.ausLJ="not found","input missing",_xlpm.ausLJ))</f>
        <v>#REF!</v>
      </c>
      <c r="U1669" s="205"/>
      <c r="V1669" s="40" t="str" cm="1">
        <f t="array" ref="V16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69" s="15" t="str">
        <f>_xlfn.LET(_xlpm.var,MitarbeiterFTE[[#This Row],[Name]]&amp;"|"&amp;MitarbeiterFTE[[#This Row],[Vorhaben]]&amp;"|"&amp;MitarbeiterFTE[[#This Row],[Monat]]&amp;"|"&amp;MitarbeiterFTE[[#This Row],[Jahr]], IF(_xlpm.var="|||","input missing",_xlpm.var))</f>
        <v>input missing</v>
      </c>
      <c r="AB1669" s="15" t="e">
        <f>_xlfn.LET(
_xlpm.start,DATE(MitarbeiterFTE[[#This Row],[Jahr]],MitarbeiterFTE[[#This Row],[Monat]],1),
_xlpm.end,EOMONTH(_xlpm.start,0),
NETWORKDAYS(_xlpm.start,_xlpm.end))</f>
        <v>#NUM!</v>
      </c>
      <c r="AC1669" s="318" t="e">
        <f>MitarbeiterFTE[[#This Row],[BWD]]-MitarbeiterFTE[[#This Row],[Sum Abwesend]]</f>
        <v>#NUM!</v>
      </c>
      <c r="AD1669" s="318">
        <f>SUMIFS(MitarbeiterFTE[BWD],MitarbeiterFTE[Jahr],MitarbeiterFTE[[#This Row],[Jahr]],MitarbeiterFTE[Name],MitarbeiterFTE[[#This Row],[Name]])</f>
        <v>0</v>
      </c>
      <c r="AE1669" s="318">
        <f>SUMIFS(MitarbeiterFTE[NWD],MitarbeiterFTE[Jahr],MitarbeiterFTE[[#This Row],[Jahr]],MitarbeiterFTE[Name],MitarbeiterFTE[[#This Row],[Name]])</f>
        <v>0</v>
      </c>
      <c r="AF1669" s="15" t="str">
        <f>IF(MitarbeiterFTE[[#This Row],[HS]]="ja",2,IF(MitarbeiterFTE[[#This Row],[Tech]]="ja",1,IF(MitarbeiterFTE[[#This Row],[Sonst]]="ja",0,"input missing")))</f>
        <v>input missing</v>
      </c>
      <c r="AG1669" s="130"/>
      <c r="AH1669" s="117"/>
      <c r="AI1669" s="408"/>
      <c r="AJ1669" s="202"/>
      <c r="AK1669" s="412"/>
      <c r="AL1669" s="15" cm="1">
        <f t="array" ref="AL16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69" s="15" t="str">
        <f>IF(Table6[[#This Row],[FT/WE]]=2,"",Table6[[#This Row],[Name]]&amp;Table6[[#This Row],[Tag]])</f>
        <v/>
      </c>
      <c r="AN1669" s="117"/>
    </row>
    <row r="1670" spans="1:40" ht="14.5">
      <c r="A1670" s="117"/>
      <c r="B1670" s="201"/>
      <c r="C1670" s="209"/>
      <c r="D1670" s="210"/>
      <c r="E1670" s="131"/>
      <c r="F1670" s="132"/>
      <c r="G1670" s="131"/>
      <c r="H1670" s="117"/>
      <c r="I1670" s="201"/>
      <c r="J1670" s="201"/>
      <c r="K1670" s="202"/>
      <c r="L1670" s="202"/>
      <c r="M1670" s="202"/>
      <c r="N1670" s="201"/>
      <c r="O1670" s="201"/>
      <c r="P1670" s="202"/>
      <c r="Q1670" s="202"/>
      <c r="R1670" s="207"/>
      <c r="S1670" s="204" t="e">
        <f>_xlfn.LET(
_xlpm.ausLJ,_xlfn.XLOOKUP(MitarbeiterFTE[[#This Row],[Name]]&amp;"|"&amp;MitarbeiterFTE[[#This Row],[Jahr]]&amp;"|"&amp;MitarbeiterFTE[[#This Row],[Monat]],#REF!,#REF!,"not found",0,1),
IF(_xlpm.ausLJ="not found","input missing",_xlpm.ausLJ))</f>
        <v>#REF!</v>
      </c>
      <c r="T1670" s="204" t="e">
        <f>_xlfn.LET(
_xlpm.ausLJ,_xlfn.XLOOKUP(MitarbeiterFTE[[#This Row],[Name]]&amp;"|"&amp;MitarbeiterFTE[[#This Row],[Jahr]]&amp;"|"&amp;MitarbeiterFTE[[#This Row],[Monat]],#REF!,#REF!,"not found",0,1),
IF(_xlpm.ausLJ="not found","input missing",_xlpm.ausLJ))</f>
        <v>#REF!</v>
      </c>
      <c r="U1670" s="205"/>
      <c r="V1670" s="40" t="str" cm="1">
        <f t="array" ref="V16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0" s="15" t="str">
        <f>_xlfn.LET(_xlpm.var,MitarbeiterFTE[[#This Row],[Name]]&amp;"|"&amp;MitarbeiterFTE[[#This Row],[Vorhaben]]&amp;"|"&amp;MitarbeiterFTE[[#This Row],[Monat]]&amp;"|"&amp;MitarbeiterFTE[[#This Row],[Jahr]], IF(_xlpm.var="|||","input missing",_xlpm.var))</f>
        <v>input missing</v>
      </c>
      <c r="AB1670" s="15" t="e">
        <f>_xlfn.LET(
_xlpm.start,DATE(MitarbeiterFTE[[#This Row],[Jahr]],MitarbeiterFTE[[#This Row],[Monat]],1),
_xlpm.end,EOMONTH(_xlpm.start,0),
NETWORKDAYS(_xlpm.start,_xlpm.end))</f>
        <v>#NUM!</v>
      </c>
      <c r="AC1670" s="318" t="e">
        <f>MitarbeiterFTE[[#This Row],[BWD]]-MitarbeiterFTE[[#This Row],[Sum Abwesend]]</f>
        <v>#NUM!</v>
      </c>
      <c r="AD1670" s="318">
        <f>SUMIFS(MitarbeiterFTE[BWD],MitarbeiterFTE[Jahr],MitarbeiterFTE[[#This Row],[Jahr]],MitarbeiterFTE[Name],MitarbeiterFTE[[#This Row],[Name]])</f>
        <v>0</v>
      </c>
      <c r="AE1670" s="318">
        <f>SUMIFS(MitarbeiterFTE[NWD],MitarbeiterFTE[Jahr],MitarbeiterFTE[[#This Row],[Jahr]],MitarbeiterFTE[Name],MitarbeiterFTE[[#This Row],[Name]])</f>
        <v>0</v>
      </c>
      <c r="AF1670" s="15" t="str">
        <f>IF(MitarbeiterFTE[[#This Row],[HS]]="ja",2,IF(MitarbeiterFTE[[#This Row],[Tech]]="ja",1,IF(MitarbeiterFTE[[#This Row],[Sonst]]="ja",0,"input missing")))</f>
        <v>input missing</v>
      </c>
      <c r="AG1670" s="130"/>
      <c r="AH1670" s="117"/>
      <c r="AI1670" s="408"/>
      <c r="AJ1670" s="202"/>
      <c r="AK1670" s="412"/>
      <c r="AL1670" s="15" cm="1">
        <f t="array" ref="AL16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0" s="15" t="str">
        <f>IF(Table6[[#This Row],[FT/WE]]=2,"",Table6[[#This Row],[Name]]&amp;Table6[[#This Row],[Tag]])</f>
        <v/>
      </c>
      <c r="AN1670" s="117"/>
    </row>
    <row r="1671" spans="1:40" ht="14.5">
      <c r="A1671" s="117"/>
      <c r="B1671" s="201"/>
      <c r="C1671" s="209"/>
      <c r="D1671" s="210"/>
      <c r="E1671" s="131"/>
      <c r="F1671" s="132"/>
      <c r="G1671" s="131"/>
      <c r="H1671" s="117"/>
      <c r="I1671" s="201"/>
      <c r="J1671" s="201"/>
      <c r="K1671" s="202"/>
      <c r="L1671" s="202"/>
      <c r="M1671" s="202"/>
      <c r="N1671" s="201"/>
      <c r="O1671" s="201"/>
      <c r="P1671" s="202"/>
      <c r="Q1671" s="202"/>
      <c r="R1671" s="207"/>
      <c r="S1671" s="204" t="e">
        <f>_xlfn.LET(
_xlpm.ausLJ,_xlfn.XLOOKUP(MitarbeiterFTE[[#This Row],[Name]]&amp;"|"&amp;MitarbeiterFTE[[#This Row],[Jahr]]&amp;"|"&amp;MitarbeiterFTE[[#This Row],[Monat]],#REF!,#REF!,"not found",0,1),
IF(_xlpm.ausLJ="not found","input missing",_xlpm.ausLJ))</f>
        <v>#REF!</v>
      </c>
      <c r="T1671" s="204" t="e">
        <f>_xlfn.LET(
_xlpm.ausLJ,_xlfn.XLOOKUP(MitarbeiterFTE[[#This Row],[Name]]&amp;"|"&amp;MitarbeiterFTE[[#This Row],[Jahr]]&amp;"|"&amp;MitarbeiterFTE[[#This Row],[Monat]],#REF!,#REF!,"not found",0,1),
IF(_xlpm.ausLJ="not found","input missing",_xlpm.ausLJ))</f>
        <v>#REF!</v>
      </c>
      <c r="U1671" s="205"/>
      <c r="V1671" s="40" t="str" cm="1">
        <f t="array" ref="V16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1" s="15" t="str">
        <f>_xlfn.LET(_xlpm.var,MitarbeiterFTE[[#This Row],[Name]]&amp;"|"&amp;MitarbeiterFTE[[#This Row],[Vorhaben]]&amp;"|"&amp;MitarbeiterFTE[[#This Row],[Monat]]&amp;"|"&amp;MitarbeiterFTE[[#This Row],[Jahr]], IF(_xlpm.var="|||","input missing",_xlpm.var))</f>
        <v>input missing</v>
      </c>
      <c r="AB1671" s="15" t="e">
        <f>_xlfn.LET(
_xlpm.start,DATE(MitarbeiterFTE[[#This Row],[Jahr]],MitarbeiterFTE[[#This Row],[Monat]],1),
_xlpm.end,EOMONTH(_xlpm.start,0),
NETWORKDAYS(_xlpm.start,_xlpm.end))</f>
        <v>#NUM!</v>
      </c>
      <c r="AC1671" s="318" t="e">
        <f>MitarbeiterFTE[[#This Row],[BWD]]-MitarbeiterFTE[[#This Row],[Sum Abwesend]]</f>
        <v>#NUM!</v>
      </c>
      <c r="AD1671" s="318">
        <f>SUMIFS(MitarbeiterFTE[BWD],MitarbeiterFTE[Jahr],MitarbeiterFTE[[#This Row],[Jahr]],MitarbeiterFTE[Name],MitarbeiterFTE[[#This Row],[Name]])</f>
        <v>0</v>
      </c>
      <c r="AE1671" s="318">
        <f>SUMIFS(MitarbeiterFTE[NWD],MitarbeiterFTE[Jahr],MitarbeiterFTE[[#This Row],[Jahr]],MitarbeiterFTE[Name],MitarbeiterFTE[[#This Row],[Name]])</f>
        <v>0</v>
      </c>
      <c r="AF1671" s="15" t="str">
        <f>IF(MitarbeiterFTE[[#This Row],[HS]]="ja",2,IF(MitarbeiterFTE[[#This Row],[Tech]]="ja",1,IF(MitarbeiterFTE[[#This Row],[Sonst]]="ja",0,"input missing")))</f>
        <v>input missing</v>
      </c>
      <c r="AG1671" s="130"/>
      <c r="AH1671" s="117"/>
      <c r="AI1671" s="408"/>
      <c r="AJ1671" s="202"/>
      <c r="AK1671" s="412"/>
      <c r="AL1671" s="15" cm="1">
        <f t="array" ref="AL16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1" s="15" t="str">
        <f>IF(Table6[[#This Row],[FT/WE]]=2,"",Table6[[#This Row],[Name]]&amp;Table6[[#This Row],[Tag]])</f>
        <v/>
      </c>
      <c r="AN1671" s="117"/>
    </row>
    <row r="1672" spans="1:40" ht="14.5">
      <c r="A1672" s="117"/>
      <c r="B1672" s="201"/>
      <c r="C1672" s="209"/>
      <c r="D1672" s="210"/>
      <c r="E1672" s="131"/>
      <c r="F1672" s="132"/>
      <c r="G1672" s="131"/>
      <c r="H1672" s="117"/>
      <c r="I1672" s="201"/>
      <c r="J1672" s="201"/>
      <c r="K1672" s="202"/>
      <c r="L1672" s="202"/>
      <c r="M1672" s="202"/>
      <c r="N1672" s="201"/>
      <c r="O1672" s="201"/>
      <c r="P1672" s="202"/>
      <c r="Q1672" s="202"/>
      <c r="R1672" s="207"/>
      <c r="S1672" s="204" t="e">
        <f>_xlfn.LET(
_xlpm.ausLJ,_xlfn.XLOOKUP(MitarbeiterFTE[[#This Row],[Name]]&amp;"|"&amp;MitarbeiterFTE[[#This Row],[Jahr]]&amp;"|"&amp;MitarbeiterFTE[[#This Row],[Monat]],#REF!,#REF!,"not found",0,1),
IF(_xlpm.ausLJ="not found","input missing",_xlpm.ausLJ))</f>
        <v>#REF!</v>
      </c>
      <c r="T1672" s="204" t="e">
        <f>_xlfn.LET(
_xlpm.ausLJ,_xlfn.XLOOKUP(MitarbeiterFTE[[#This Row],[Name]]&amp;"|"&amp;MitarbeiterFTE[[#This Row],[Jahr]]&amp;"|"&amp;MitarbeiterFTE[[#This Row],[Monat]],#REF!,#REF!,"not found",0,1),
IF(_xlpm.ausLJ="not found","input missing",_xlpm.ausLJ))</f>
        <v>#REF!</v>
      </c>
      <c r="U1672" s="205"/>
      <c r="V1672" s="40" t="str" cm="1">
        <f t="array" ref="V16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2" s="15" t="str">
        <f>_xlfn.LET(_xlpm.var,MitarbeiterFTE[[#This Row],[Name]]&amp;"|"&amp;MitarbeiterFTE[[#This Row],[Vorhaben]]&amp;"|"&amp;MitarbeiterFTE[[#This Row],[Monat]]&amp;"|"&amp;MitarbeiterFTE[[#This Row],[Jahr]], IF(_xlpm.var="|||","input missing",_xlpm.var))</f>
        <v>input missing</v>
      </c>
      <c r="AB1672" s="15" t="e">
        <f>_xlfn.LET(
_xlpm.start,DATE(MitarbeiterFTE[[#This Row],[Jahr]],MitarbeiterFTE[[#This Row],[Monat]],1),
_xlpm.end,EOMONTH(_xlpm.start,0),
NETWORKDAYS(_xlpm.start,_xlpm.end))</f>
        <v>#NUM!</v>
      </c>
      <c r="AC1672" s="318" t="e">
        <f>MitarbeiterFTE[[#This Row],[BWD]]-MitarbeiterFTE[[#This Row],[Sum Abwesend]]</f>
        <v>#NUM!</v>
      </c>
      <c r="AD1672" s="318">
        <f>SUMIFS(MitarbeiterFTE[BWD],MitarbeiterFTE[Jahr],MitarbeiterFTE[[#This Row],[Jahr]],MitarbeiterFTE[Name],MitarbeiterFTE[[#This Row],[Name]])</f>
        <v>0</v>
      </c>
      <c r="AE1672" s="318">
        <f>SUMIFS(MitarbeiterFTE[NWD],MitarbeiterFTE[Jahr],MitarbeiterFTE[[#This Row],[Jahr]],MitarbeiterFTE[Name],MitarbeiterFTE[[#This Row],[Name]])</f>
        <v>0</v>
      </c>
      <c r="AF1672" s="15" t="str">
        <f>IF(MitarbeiterFTE[[#This Row],[HS]]="ja",2,IF(MitarbeiterFTE[[#This Row],[Tech]]="ja",1,IF(MitarbeiterFTE[[#This Row],[Sonst]]="ja",0,"input missing")))</f>
        <v>input missing</v>
      </c>
      <c r="AG1672" s="130"/>
      <c r="AH1672" s="117"/>
      <c r="AI1672" s="408"/>
      <c r="AJ1672" s="202"/>
      <c r="AK1672" s="412"/>
      <c r="AL1672" s="15" cm="1">
        <f t="array" ref="AL16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2" s="15" t="str">
        <f>IF(Table6[[#This Row],[FT/WE]]=2,"",Table6[[#This Row],[Name]]&amp;Table6[[#This Row],[Tag]])</f>
        <v/>
      </c>
      <c r="AN1672" s="117"/>
    </row>
    <row r="1673" spans="1:40" ht="14.5">
      <c r="A1673" s="117"/>
      <c r="B1673" s="201"/>
      <c r="C1673" s="209"/>
      <c r="D1673" s="210"/>
      <c r="E1673" s="131"/>
      <c r="F1673" s="132"/>
      <c r="G1673" s="131"/>
      <c r="H1673" s="117"/>
      <c r="I1673" s="201"/>
      <c r="J1673" s="201"/>
      <c r="K1673" s="202"/>
      <c r="L1673" s="202"/>
      <c r="M1673" s="202"/>
      <c r="N1673" s="201"/>
      <c r="O1673" s="201"/>
      <c r="P1673" s="202"/>
      <c r="Q1673" s="202"/>
      <c r="R1673" s="207"/>
      <c r="S1673" s="204" t="e">
        <f>_xlfn.LET(
_xlpm.ausLJ,_xlfn.XLOOKUP(MitarbeiterFTE[[#This Row],[Name]]&amp;"|"&amp;MitarbeiterFTE[[#This Row],[Jahr]]&amp;"|"&amp;MitarbeiterFTE[[#This Row],[Monat]],#REF!,#REF!,"not found",0,1),
IF(_xlpm.ausLJ="not found","input missing",_xlpm.ausLJ))</f>
        <v>#REF!</v>
      </c>
      <c r="T1673" s="204" t="e">
        <f>_xlfn.LET(
_xlpm.ausLJ,_xlfn.XLOOKUP(MitarbeiterFTE[[#This Row],[Name]]&amp;"|"&amp;MitarbeiterFTE[[#This Row],[Jahr]]&amp;"|"&amp;MitarbeiterFTE[[#This Row],[Monat]],#REF!,#REF!,"not found",0,1),
IF(_xlpm.ausLJ="not found","input missing",_xlpm.ausLJ))</f>
        <v>#REF!</v>
      </c>
      <c r="U1673" s="205"/>
      <c r="V1673" s="40" t="str" cm="1">
        <f t="array" ref="V16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3" s="15" t="str">
        <f>_xlfn.LET(_xlpm.var,MitarbeiterFTE[[#This Row],[Name]]&amp;"|"&amp;MitarbeiterFTE[[#This Row],[Vorhaben]]&amp;"|"&amp;MitarbeiterFTE[[#This Row],[Monat]]&amp;"|"&amp;MitarbeiterFTE[[#This Row],[Jahr]], IF(_xlpm.var="|||","input missing",_xlpm.var))</f>
        <v>input missing</v>
      </c>
      <c r="AB1673" s="15" t="e">
        <f>_xlfn.LET(
_xlpm.start,DATE(MitarbeiterFTE[[#This Row],[Jahr]],MitarbeiterFTE[[#This Row],[Monat]],1),
_xlpm.end,EOMONTH(_xlpm.start,0),
NETWORKDAYS(_xlpm.start,_xlpm.end))</f>
        <v>#NUM!</v>
      </c>
      <c r="AC1673" s="318" t="e">
        <f>MitarbeiterFTE[[#This Row],[BWD]]-MitarbeiterFTE[[#This Row],[Sum Abwesend]]</f>
        <v>#NUM!</v>
      </c>
      <c r="AD1673" s="318">
        <f>SUMIFS(MitarbeiterFTE[BWD],MitarbeiterFTE[Jahr],MitarbeiterFTE[[#This Row],[Jahr]],MitarbeiterFTE[Name],MitarbeiterFTE[[#This Row],[Name]])</f>
        <v>0</v>
      </c>
      <c r="AE1673" s="318">
        <f>SUMIFS(MitarbeiterFTE[NWD],MitarbeiterFTE[Jahr],MitarbeiterFTE[[#This Row],[Jahr]],MitarbeiterFTE[Name],MitarbeiterFTE[[#This Row],[Name]])</f>
        <v>0</v>
      </c>
      <c r="AF1673" s="15" t="str">
        <f>IF(MitarbeiterFTE[[#This Row],[HS]]="ja",2,IF(MitarbeiterFTE[[#This Row],[Tech]]="ja",1,IF(MitarbeiterFTE[[#This Row],[Sonst]]="ja",0,"input missing")))</f>
        <v>input missing</v>
      </c>
      <c r="AG1673" s="130"/>
      <c r="AH1673" s="117"/>
      <c r="AI1673" s="408"/>
      <c r="AJ1673" s="202"/>
      <c r="AK1673" s="412"/>
      <c r="AL1673" s="15" cm="1">
        <f t="array" ref="AL16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3" s="15" t="str">
        <f>IF(Table6[[#This Row],[FT/WE]]=2,"",Table6[[#This Row],[Name]]&amp;Table6[[#This Row],[Tag]])</f>
        <v/>
      </c>
      <c r="AN1673" s="117"/>
    </row>
    <row r="1674" spans="1:40" ht="14.5">
      <c r="A1674" s="117"/>
      <c r="B1674" s="201"/>
      <c r="C1674" s="209"/>
      <c r="D1674" s="210"/>
      <c r="E1674" s="131"/>
      <c r="F1674" s="132"/>
      <c r="G1674" s="131"/>
      <c r="H1674" s="117"/>
      <c r="I1674" s="201"/>
      <c r="J1674" s="201"/>
      <c r="K1674" s="202"/>
      <c r="L1674" s="202"/>
      <c r="M1674" s="202"/>
      <c r="N1674" s="201"/>
      <c r="O1674" s="201"/>
      <c r="P1674" s="202"/>
      <c r="Q1674" s="202"/>
      <c r="R1674" s="207"/>
      <c r="S1674" s="204" t="e">
        <f>_xlfn.LET(
_xlpm.ausLJ,_xlfn.XLOOKUP(MitarbeiterFTE[[#This Row],[Name]]&amp;"|"&amp;MitarbeiterFTE[[#This Row],[Jahr]]&amp;"|"&amp;MitarbeiterFTE[[#This Row],[Monat]],#REF!,#REF!,"not found",0,1),
IF(_xlpm.ausLJ="not found","input missing",_xlpm.ausLJ))</f>
        <v>#REF!</v>
      </c>
      <c r="T1674" s="204" t="e">
        <f>_xlfn.LET(
_xlpm.ausLJ,_xlfn.XLOOKUP(MitarbeiterFTE[[#This Row],[Name]]&amp;"|"&amp;MitarbeiterFTE[[#This Row],[Jahr]]&amp;"|"&amp;MitarbeiterFTE[[#This Row],[Monat]],#REF!,#REF!,"not found",0,1),
IF(_xlpm.ausLJ="not found","input missing",_xlpm.ausLJ))</f>
        <v>#REF!</v>
      </c>
      <c r="U1674" s="205"/>
      <c r="V1674" s="40" t="str" cm="1">
        <f t="array" ref="V16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4" s="15" t="str">
        <f>_xlfn.LET(_xlpm.var,MitarbeiterFTE[[#This Row],[Name]]&amp;"|"&amp;MitarbeiterFTE[[#This Row],[Vorhaben]]&amp;"|"&amp;MitarbeiterFTE[[#This Row],[Monat]]&amp;"|"&amp;MitarbeiterFTE[[#This Row],[Jahr]], IF(_xlpm.var="|||","input missing",_xlpm.var))</f>
        <v>input missing</v>
      </c>
      <c r="AB1674" s="15" t="e">
        <f>_xlfn.LET(
_xlpm.start,DATE(MitarbeiterFTE[[#This Row],[Jahr]],MitarbeiterFTE[[#This Row],[Monat]],1),
_xlpm.end,EOMONTH(_xlpm.start,0),
NETWORKDAYS(_xlpm.start,_xlpm.end))</f>
        <v>#NUM!</v>
      </c>
      <c r="AC1674" s="318" t="e">
        <f>MitarbeiterFTE[[#This Row],[BWD]]-MitarbeiterFTE[[#This Row],[Sum Abwesend]]</f>
        <v>#NUM!</v>
      </c>
      <c r="AD1674" s="318">
        <f>SUMIFS(MitarbeiterFTE[BWD],MitarbeiterFTE[Jahr],MitarbeiterFTE[[#This Row],[Jahr]],MitarbeiterFTE[Name],MitarbeiterFTE[[#This Row],[Name]])</f>
        <v>0</v>
      </c>
      <c r="AE1674" s="318">
        <f>SUMIFS(MitarbeiterFTE[NWD],MitarbeiterFTE[Jahr],MitarbeiterFTE[[#This Row],[Jahr]],MitarbeiterFTE[Name],MitarbeiterFTE[[#This Row],[Name]])</f>
        <v>0</v>
      </c>
      <c r="AF1674" s="15" t="str">
        <f>IF(MitarbeiterFTE[[#This Row],[HS]]="ja",2,IF(MitarbeiterFTE[[#This Row],[Tech]]="ja",1,IF(MitarbeiterFTE[[#This Row],[Sonst]]="ja",0,"input missing")))</f>
        <v>input missing</v>
      </c>
      <c r="AG1674" s="130"/>
      <c r="AH1674" s="117"/>
      <c r="AI1674" s="408"/>
      <c r="AJ1674" s="202"/>
      <c r="AK1674" s="412"/>
      <c r="AL1674" s="15" cm="1">
        <f t="array" ref="AL16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4" s="15" t="str">
        <f>IF(Table6[[#This Row],[FT/WE]]=2,"",Table6[[#This Row],[Name]]&amp;Table6[[#This Row],[Tag]])</f>
        <v/>
      </c>
      <c r="AN1674" s="117"/>
    </row>
    <row r="1675" spans="1:40" ht="14.5">
      <c r="A1675" s="117"/>
      <c r="B1675" s="201"/>
      <c r="C1675" s="209"/>
      <c r="D1675" s="210"/>
      <c r="E1675" s="131"/>
      <c r="F1675" s="132"/>
      <c r="G1675" s="131"/>
      <c r="H1675" s="117"/>
      <c r="I1675" s="201"/>
      <c r="J1675" s="201"/>
      <c r="K1675" s="202"/>
      <c r="L1675" s="202"/>
      <c r="M1675" s="202"/>
      <c r="N1675" s="201"/>
      <c r="O1675" s="201"/>
      <c r="P1675" s="202"/>
      <c r="Q1675" s="202"/>
      <c r="R1675" s="207"/>
      <c r="S1675" s="204" t="e">
        <f>_xlfn.LET(
_xlpm.ausLJ,_xlfn.XLOOKUP(MitarbeiterFTE[[#This Row],[Name]]&amp;"|"&amp;MitarbeiterFTE[[#This Row],[Jahr]]&amp;"|"&amp;MitarbeiterFTE[[#This Row],[Monat]],#REF!,#REF!,"not found",0,1),
IF(_xlpm.ausLJ="not found","input missing",_xlpm.ausLJ))</f>
        <v>#REF!</v>
      </c>
      <c r="T1675" s="204" t="e">
        <f>_xlfn.LET(
_xlpm.ausLJ,_xlfn.XLOOKUP(MitarbeiterFTE[[#This Row],[Name]]&amp;"|"&amp;MitarbeiterFTE[[#This Row],[Jahr]]&amp;"|"&amp;MitarbeiterFTE[[#This Row],[Monat]],#REF!,#REF!,"not found",0,1),
IF(_xlpm.ausLJ="not found","input missing",_xlpm.ausLJ))</f>
        <v>#REF!</v>
      </c>
      <c r="U1675" s="205"/>
      <c r="V1675" s="40" t="str" cm="1">
        <f t="array" ref="V16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5" s="15" t="str">
        <f>_xlfn.LET(_xlpm.var,MitarbeiterFTE[[#This Row],[Name]]&amp;"|"&amp;MitarbeiterFTE[[#This Row],[Vorhaben]]&amp;"|"&amp;MitarbeiterFTE[[#This Row],[Monat]]&amp;"|"&amp;MitarbeiterFTE[[#This Row],[Jahr]], IF(_xlpm.var="|||","input missing",_xlpm.var))</f>
        <v>input missing</v>
      </c>
      <c r="AB1675" s="15" t="e">
        <f>_xlfn.LET(
_xlpm.start,DATE(MitarbeiterFTE[[#This Row],[Jahr]],MitarbeiterFTE[[#This Row],[Monat]],1),
_xlpm.end,EOMONTH(_xlpm.start,0),
NETWORKDAYS(_xlpm.start,_xlpm.end))</f>
        <v>#NUM!</v>
      </c>
      <c r="AC1675" s="318" t="e">
        <f>MitarbeiterFTE[[#This Row],[BWD]]-MitarbeiterFTE[[#This Row],[Sum Abwesend]]</f>
        <v>#NUM!</v>
      </c>
      <c r="AD1675" s="318">
        <f>SUMIFS(MitarbeiterFTE[BWD],MitarbeiterFTE[Jahr],MitarbeiterFTE[[#This Row],[Jahr]],MitarbeiterFTE[Name],MitarbeiterFTE[[#This Row],[Name]])</f>
        <v>0</v>
      </c>
      <c r="AE1675" s="318">
        <f>SUMIFS(MitarbeiterFTE[NWD],MitarbeiterFTE[Jahr],MitarbeiterFTE[[#This Row],[Jahr]],MitarbeiterFTE[Name],MitarbeiterFTE[[#This Row],[Name]])</f>
        <v>0</v>
      </c>
      <c r="AF1675" s="15" t="str">
        <f>IF(MitarbeiterFTE[[#This Row],[HS]]="ja",2,IF(MitarbeiterFTE[[#This Row],[Tech]]="ja",1,IF(MitarbeiterFTE[[#This Row],[Sonst]]="ja",0,"input missing")))</f>
        <v>input missing</v>
      </c>
      <c r="AG1675" s="130"/>
      <c r="AH1675" s="117"/>
      <c r="AI1675" s="408"/>
      <c r="AJ1675" s="202"/>
      <c r="AK1675" s="412"/>
      <c r="AL1675" s="15" cm="1">
        <f t="array" ref="AL16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5" s="15" t="str">
        <f>IF(Table6[[#This Row],[FT/WE]]=2,"",Table6[[#This Row],[Name]]&amp;Table6[[#This Row],[Tag]])</f>
        <v/>
      </c>
      <c r="AN1675" s="117"/>
    </row>
    <row r="1676" spans="1:40" ht="14.5">
      <c r="A1676" s="117"/>
      <c r="B1676" s="201"/>
      <c r="C1676" s="209"/>
      <c r="D1676" s="210"/>
      <c r="E1676" s="131"/>
      <c r="F1676" s="132"/>
      <c r="G1676" s="131"/>
      <c r="H1676" s="117"/>
      <c r="I1676" s="201"/>
      <c r="J1676" s="201"/>
      <c r="K1676" s="202"/>
      <c r="L1676" s="202"/>
      <c r="M1676" s="202"/>
      <c r="N1676" s="201"/>
      <c r="O1676" s="201"/>
      <c r="P1676" s="202"/>
      <c r="Q1676" s="202"/>
      <c r="R1676" s="207"/>
      <c r="S1676" s="204" t="e">
        <f>_xlfn.LET(
_xlpm.ausLJ,_xlfn.XLOOKUP(MitarbeiterFTE[[#This Row],[Name]]&amp;"|"&amp;MitarbeiterFTE[[#This Row],[Jahr]]&amp;"|"&amp;MitarbeiterFTE[[#This Row],[Monat]],#REF!,#REF!,"not found",0,1),
IF(_xlpm.ausLJ="not found","input missing",_xlpm.ausLJ))</f>
        <v>#REF!</v>
      </c>
      <c r="T1676" s="204" t="e">
        <f>_xlfn.LET(
_xlpm.ausLJ,_xlfn.XLOOKUP(MitarbeiterFTE[[#This Row],[Name]]&amp;"|"&amp;MitarbeiterFTE[[#This Row],[Jahr]]&amp;"|"&amp;MitarbeiterFTE[[#This Row],[Monat]],#REF!,#REF!,"not found",0,1),
IF(_xlpm.ausLJ="not found","input missing",_xlpm.ausLJ))</f>
        <v>#REF!</v>
      </c>
      <c r="U1676" s="205"/>
      <c r="V1676" s="40" t="str" cm="1">
        <f t="array" ref="V16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6" s="15" t="str">
        <f>_xlfn.LET(_xlpm.var,MitarbeiterFTE[[#This Row],[Name]]&amp;"|"&amp;MitarbeiterFTE[[#This Row],[Vorhaben]]&amp;"|"&amp;MitarbeiterFTE[[#This Row],[Monat]]&amp;"|"&amp;MitarbeiterFTE[[#This Row],[Jahr]], IF(_xlpm.var="|||","input missing",_xlpm.var))</f>
        <v>input missing</v>
      </c>
      <c r="AB1676" s="15" t="e">
        <f>_xlfn.LET(
_xlpm.start,DATE(MitarbeiterFTE[[#This Row],[Jahr]],MitarbeiterFTE[[#This Row],[Monat]],1),
_xlpm.end,EOMONTH(_xlpm.start,0),
NETWORKDAYS(_xlpm.start,_xlpm.end))</f>
        <v>#NUM!</v>
      </c>
      <c r="AC1676" s="318" t="e">
        <f>MitarbeiterFTE[[#This Row],[BWD]]-MitarbeiterFTE[[#This Row],[Sum Abwesend]]</f>
        <v>#NUM!</v>
      </c>
      <c r="AD1676" s="318">
        <f>SUMIFS(MitarbeiterFTE[BWD],MitarbeiterFTE[Jahr],MitarbeiterFTE[[#This Row],[Jahr]],MitarbeiterFTE[Name],MitarbeiterFTE[[#This Row],[Name]])</f>
        <v>0</v>
      </c>
      <c r="AE1676" s="318">
        <f>SUMIFS(MitarbeiterFTE[NWD],MitarbeiterFTE[Jahr],MitarbeiterFTE[[#This Row],[Jahr]],MitarbeiterFTE[Name],MitarbeiterFTE[[#This Row],[Name]])</f>
        <v>0</v>
      </c>
      <c r="AF1676" s="15" t="str">
        <f>IF(MitarbeiterFTE[[#This Row],[HS]]="ja",2,IF(MitarbeiterFTE[[#This Row],[Tech]]="ja",1,IF(MitarbeiterFTE[[#This Row],[Sonst]]="ja",0,"input missing")))</f>
        <v>input missing</v>
      </c>
      <c r="AG1676" s="130"/>
      <c r="AH1676" s="117"/>
      <c r="AI1676" s="408"/>
      <c r="AJ1676" s="202"/>
      <c r="AK1676" s="412"/>
      <c r="AL1676" s="15" cm="1">
        <f t="array" ref="AL16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6" s="15" t="str">
        <f>IF(Table6[[#This Row],[FT/WE]]=2,"",Table6[[#This Row],[Name]]&amp;Table6[[#This Row],[Tag]])</f>
        <v/>
      </c>
      <c r="AN1676" s="117"/>
    </row>
    <row r="1677" spans="1:40" ht="14.5">
      <c r="A1677" s="117"/>
      <c r="B1677" s="201"/>
      <c r="C1677" s="209"/>
      <c r="D1677" s="210"/>
      <c r="E1677" s="131"/>
      <c r="F1677" s="132"/>
      <c r="G1677" s="131"/>
      <c r="H1677" s="117"/>
      <c r="I1677" s="201"/>
      <c r="J1677" s="201"/>
      <c r="K1677" s="202"/>
      <c r="L1677" s="202"/>
      <c r="M1677" s="202"/>
      <c r="N1677" s="201"/>
      <c r="O1677" s="201"/>
      <c r="P1677" s="202"/>
      <c r="Q1677" s="202"/>
      <c r="R1677" s="207"/>
      <c r="S1677" s="204" t="e">
        <f>_xlfn.LET(
_xlpm.ausLJ,_xlfn.XLOOKUP(MitarbeiterFTE[[#This Row],[Name]]&amp;"|"&amp;MitarbeiterFTE[[#This Row],[Jahr]]&amp;"|"&amp;MitarbeiterFTE[[#This Row],[Monat]],#REF!,#REF!,"not found",0,1),
IF(_xlpm.ausLJ="not found","input missing",_xlpm.ausLJ))</f>
        <v>#REF!</v>
      </c>
      <c r="T1677" s="204" t="e">
        <f>_xlfn.LET(
_xlpm.ausLJ,_xlfn.XLOOKUP(MitarbeiterFTE[[#This Row],[Name]]&amp;"|"&amp;MitarbeiterFTE[[#This Row],[Jahr]]&amp;"|"&amp;MitarbeiterFTE[[#This Row],[Monat]],#REF!,#REF!,"not found",0,1),
IF(_xlpm.ausLJ="not found","input missing",_xlpm.ausLJ))</f>
        <v>#REF!</v>
      </c>
      <c r="U1677" s="205"/>
      <c r="V1677" s="40" t="str" cm="1">
        <f t="array" ref="V16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7" s="15" t="str">
        <f>_xlfn.LET(_xlpm.var,MitarbeiterFTE[[#This Row],[Name]]&amp;"|"&amp;MitarbeiterFTE[[#This Row],[Vorhaben]]&amp;"|"&amp;MitarbeiterFTE[[#This Row],[Monat]]&amp;"|"&amp;MitarbeiterFTE[[#This Row],[Jahr]], IF(_xlpm.var="|||","input missing",_xlpm.var))</f>
        <v>input missing</v>
      </c>
      <c r="AB1677" s="15" t="e">
        <f>_xlfn.LET(
_xlpm.start,DATE(MitarbeiterFTE[[#This Row],[Jahr]],MitarbeiterFTE[[#This Row],[Monat]],1),
_xlpm.end,EOMONTH(_xlpm.start,0),
NETWORKDAYS(_xlpm.start,_xlpm.end))</f>
        <v>#NUM!</v>
      </c>
      <c r="AC1677" s="318" t="e">
        <f>MitarbeiterFTE[[#This Row],[BWD]]-MitarbeiterFTE[[#This Row],[Sum Abwesend]]</f>
        <v>#NUM!</v>
      </c>
      <c r="AD1677" s="318">
        <f>SUMIFS(MitarbeiterFTE[BWD],MitarbeiterFTE[Jahr],MitarbeiterFTE[[#This Row],[Jahr]],MitarbeiterFTE[Name],MitarbeiterFTE[[#This Row],[Name]])</f>
        <v>0</v>
      </c>
      <c r="AE1677" s="318">
        <f>SUMIFS(MitarbeiterFTE[NWD],MitarbeiterFTE[Jahr],MitarbeiterFTE[[#This Row],[Jahr]],MitarbeiterFTE[Name],MitarbeiterFTE[[#This Row],[Name]])</f>
        <v>0</v>
      </c>
      <c r="AF1677" s="15" t="str">
        <f>IF(MitarbeiterFTE[[#This Row],[HS]]="ja",2,IF(MitarbeiterFTE[[#This Row],[Tech]]="ja",1,IF(MitarbeiterFTE[[#This Row],[Sonst]]="ja",0,"input missing")))</f>
        <v>input missing</v>
      </c>
      <c r="AG1677" s="130"/>
      <c r="AH1677" s="117"/>
      <c r="AI1677" s="408"/>
      <c r="AJ1677" s="202"/>
      <c r="AK1677" s="412"/>
      <c r="AL1677" s="15" cm="1">
        <f t="array" ref="AL16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7" s="15" t="str">
        <f>IF(Table6[[#This Row],[FT/WE]]=2,"",Table6[[#This Row],[Name]]&amp;Table6[[#This Row],[Tag]])</f>
        <v/>
      </c>
      <c r="AN1677" s="117"/>
    </row>
    <row r="1678" spans="1:40" ht="14.5">
      <c r="A1678" s="117"/>
      <c r="B1678" s="201"/>
      <c r="C1678" s="209"/>
      <c r="D1678" s="210"/>
      <c r="E1678" s="131"/>
      <c r="F1678" s="132"/>
      <c r="G1678" s="131"/>
      <c r="H1678" s="117"/>
      <c r="I1678" s="201"/>
      <c r="J1678" s="201"/>
      <c r="K1678" s="202"/>
      <c r="L1678" s="202"/>
      <c r="M1678" s="202"/>
      <c r="N1678" s="201"/>
      <c r="O1678" s="201"/>
      <c r="P1678" s="202"/>
      <c r="Q1678" s="202"/>
      <c r="R1678" s="207"/>
      <c r="S1678" s="204" t="e">
        <f>_xlfn.LET(
_xlpm.ausLJ,_xlfn.XLOOKUP(MitarbeiterFTE[[#This Row],[Name]]&amp;"|"&amp;MitarbeiterFTE[[#This Row],[Jahr]]&amp;"|"&amp;MitarbeiterFTE[[#This Row],[Monat]],#REF!,#REF!,"not found",0,1),
IF(_xlpm.ausLJ="not found","input missing",_xlpm.ausLJ))</f>
        <v>#REF!</v>
      </c>
      <c r="T1678" s="204" t="e">
        <f>_xlfn.LET(
_xlpm.ausLJ,_xlfn.XLOOKUP(MitarbeiterFTE[[#This Row],[Name]]&amp;"|"&amp;MitarbeiterFTE[[#This Row],[Jahr]]&amp;"|"&amp;MitarbeiterFTE[[#This Row],[Monat]],#REF!,#REF!,"not found",0,1),
IF(_xlpm.ausLJ="not found","input missing",_xlpm.ausLJ))</f>
        <v>#REF!</v>
      </c>
      <c r="U1678" s="205"/>
      <c r="V1678" s="40" t="str" cm="1">
        <f t="array" ref="V16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8" s="15" t="str">
        <f>_xlfn.LET(_xlpm.var,MitarbeiterFTE[[#This Row],[Name]]&amp;"|"&amp;MitarbeiterFTE[[#This Row],[Vorhaben]]&amp;"|"&amp;MitarbeiterFTE[[#This Row],[Monat]]&amp;"|"&amp;MitarbeiterFTE[[#This Row],[Jahr]], IF(_xlpm.var="|||","input missing",_xlpm.var))</f>
        <v>input missing</v>
      </c>
      <c r="AB1678" s="15" t="e">
        <f>_xlfn.LET(
_xlpm.start,DATE(MitarbeiterFTE[[#This Row],[Jahr]],MitarbeiterFTE[[#This Row],[Monat]],1),
_xlpm.end,EOMONTH(_xlpm.start,0),
NETWORKDAYS(_xlpm.start,_xlpm.end))</f>
        <v>#NUM!</v>
      </c>
      <c r="AC1678" s="318" t="e">
        <f>MitarbeiterFTE[[#This Row],[BWD]]-MitarbeiterFTE[[#This Row],[Sum Abwesend]]</f>
        <v>#NUM!</v>
      </c>
      <c r="AD1678" s="318">
        <f>SUMIFS(MitarbeiterFTE[BWD],MitarbeiterFTE[Jahr],MitarbeiterFTE[[#This Row],[Jahr]],MitarbeiterFTE[Name],MitarbeiterFTE[[#This Row],[Name]])</f>
        <v>0</v>
      </c>
      <c r="AE1678" s="318">
        <f>SUMIFS(MitarbeiterFTE[NWD],MitarbeiterFTE[Jahr],MitarbeiterFTE[[#This Row],[Jahr]],MitarbeiterFTE[Name],MitarbeiterFTE[[#This Row],[Name]])</f>
        <v>0</v>
      </c>
      <c r="AF1678" s="15" t="str">
        <f>IF(MitarbeiterFTE[[#This Row],[HS]]="ja",2,IF(MitarbeiterFTE[[#This Row],[Tech]]="ja",1,IF(MitarbeiterFTE[[#This Row],[Sonst]]="ja",0,"input missing")))</f>
        <v>input missing</v>
      </c>
      <c r="AG1678" s="130"/>
      <c r="AH1678" s="117"/>
      <c r="AI1678" s="408"/>
      <c r="AJ1678" s="202"/>
      <c r="AK1678" s="412"/>
      <c r="AL1678" s="15" cm="1">
        <f t="array" ref="AL16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8" s="15" t="str">
        <f>IF(Table6[[#This Row],[FT/WE]]=2,"",Table6[[#This Row],[Name]]&amp;Table6[[#This Row],[Tag]])</f>
        <v/>
      </c>
      <c r="AN1678" s="117"/>
    </row>
    <row r="1679" spans="1:40" ht="14.5">
      <c r="A1679" s="117"/>
      <c r="B1679" s="201"/>
      <c r="C1679" s="209"/>
      <c r="D1679" s="210"/>
      <c r="E1679" s="131"/>
      <c r="F1679" s="132"/>
      <c r="G1679" s="131"/>
      <c r="H1679" s="117"/>
      <c r="I1679" s="201"/>
      <c r="J1679" s="201"/>
      <c r="K1679" s="202"/>
      <c r="L1679" s="202"/>
      <c r="M1679" s="202"/>
      <c r="N1679" s="201"/>
      <c r="O1679" s="201"/>
      <c r="P1679" s="202"/>
      <c r="Q1679" s="202"/>
      <c r="R1679" s="207"/>
      <c r="S1679" s="204" t="e">
        <f>_xlfn.LET(
_xlpm.ausLJ,_xlfn.XLOOKUP(MitarbeiterFTE[[#This Row],[Name]]&amp;"|"&amp;MitarbeiterFTE[[#This Row],[Jahr]]&amp;"|"&amp;MitarbeiterFTE[[#This Row],[Monat]],#REF!,#REF!,"not found",0,1),
IF(_xlpm.ausLJ="not found","input missing",_xlpm.ausLJ))</f>
        <v>#REF!</v>
      </c>
      <c r="T1679" s="204" t="e">
        <f>_xlfn.LET(
_xlpm.ausLJ,_xlfn.XLOOKUP(MitarbeiterFTE[[#This Row],[Name]]&amp;"|"&amp;MitarbeiterFTE[[#This Row],[Jahr]]&amp;"|"&amp;MitarbeiterFTE[[#This Row],[Monat]],#REF!,#REF!,"not found",0,1),
IF(_xlpm.ausLJ="not found","input missing",_xlpm.ausLJ))</f>
        <v>#REF!</v>
      </c>
      <c r="U1679" s="205"/>
      <c r="V1679" s="40" t="str" cm="1">
        <f t="array" ref="V16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79" s="15" t="str">
        <f>_xlfn.LET(_xlpm.var,MitarbeiterFTE[[#This Row],[Name]]&amp;"|"&amp;MitarbeiterFTE[[#This Row],[Vorhaben]]&amp;"|"&amp;MitarbeiterFTE[[#This Row],[Monat]]&amp;"|"&amp;MitarbeiterFTE[[#This Row],[Jahr]], IF(_xlpm.var="|||","input missing",_xlpm.var))</f>
        <v>input missing</v>
      </c>
      <c r="AB1679" s="15" t="e">
        <f>_xlfn.LET(
_xlpm.start,DATE(MitarbeiterFTE[[#This Row],[Jahr]],MitarbeiterFTE[[#This Row],[Monat]],1),
_xlpm.end,EOMONTH(_xlpm.start,0),
NETWORKDAYS(_xlpm.start,_xlpm.end))</f>
        <v>#NUM!</v>
      </c>
      <c r="AC1679" s="318" t="e">
        <f>MitarbeiterFTE[[#This Row],[BWD]]-MitarbeiterFTE[[#This Row],[Sum Abwesend]]</f>
        <v>#NUM!</v>
      </c>
      <c r="AD1679" s="318">
        <f>SUMIFS(MitarbeiterFTE[BWD],MitarbeiterFTE[Jahr],MitarbeiterFTE[[#This Row],[Jahr]],MitarbeiterFTE[Name],MitarbeiterFTE[[#This Row],[Name]])</f>
        <v>0</v>
      </c>
      <c r="AE1679" s="318">
        <f>SUMIFS(MitarbeiterFTE[NWD],MitarbeiterFTE[Jahr],MitarbeiterFTE[[#This Row],[Jahr]],MitarbeiterFTE[Name],MitarbeiterFTE[[#This Row],[Name]])</f>
        <v>0</v>
      </c>
      <c r="AF1679" s="15" t="str">
        <f>IF(MitarbeiterFTE[[#This Row],[HS]]="ja",2,IF(MitarbeiterFTE[[#This Row],[Tech]]="ja",1,IF(MitarbeiterFTE[[#This Row],[Sonst]]="ja",0,"input missing")))</f>
        <v>input missing</v>
      </c>
      <c r="AG1679" s="130"/>
      <c r="AH1679" s="117"/>
      <c r="AI1679" s="408"/>
      <c r="AJ1679" s="202"/>
      <c r="AK1679" s="412"/>
      <c r="AL1679" s="15" cm="1">
        <f t="array" ref="AL16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79" s="15" t="str">
        <f>IF(Table6[[#This Row],[FT/WE]]=2,"",Table6[[#This Row],[Name]]&amp;Table6[[#This Row],[Tag]])</f>
        <v/>
      </c>
      <c r="AN1679" s="117"/>
    </row>
    <row r="1680" spans="1:40" ht="14.5">
      <c r="A1680" s="117"/>
      <c r="B1680" s="201"/>
      <c r="C1680" s="209"/>
      <c r="D1680" s="210"/>
      <c r="E1680" s="131"/>
      <c r="F1680" s="132"/>
      <c r="G1680" s="131"/>
      <c r="H1680" s="117"/>
      <c r="I1680" s="201"/>
      <c r="J1680" s="201"/>
      <c r="K1680" s="202"/>
      <c r="L1680" s="202"/>
      <c r="M1680" s="202"/>
      <c r="N1680" s="201"/>
      <c r="O1680" s="201"/>
      <c r="P1680" s="202"/>
      <c r="Q1680" s="202"/>
      <c r="R1680" s="207"/>
      <c r="S1680" s="204" t="e">
        <f>_xlfn.LET(
_xlpm.ausLJ,_xlfn.XLOOKUP(MitarbeiterFTE[[#This Row],[Name]]&amp;"|"&amp;MitarbeiterFTE[[#This Row],[Jahr]]&amp;"|"&amp;MitarbeiterFTE[[#This Row],[Monat]],#REF!,#REF!,"not found",0,1),
IF(_xlpm.ausLJ="not found","input missing",_xlpm.ausLJ))</f>
        <v>#REF!</v>
      </c>
      <c r="T1680" s="204" t="e">
        <f>_xlfn.LET(
_xlpm.ausLJ,_xlfn.XLOOKUP(MitarbeiterFTE[[#This Row],[Name]]&amp;"|"&amp;MitarbeiterFTE[[#This Row],[Jahr]]&amp;"|"&amp;MitarbeiterFTE[[#This Row],[Monat]],#REF!,#REF!,"not found",0,1),
IF(_xlpm.ausLJ="not found","input missing",_xlpm.ausLJ))</f>
        <v>#REF!</v>
      </c>
      <c r="U1680" s="205"/>
      <c r="V1680" s="40" t="str" cm="1">
        <f t="array" ref="V16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0" s="15" t="str">
        <f>_xlfn.LET(_xlpm.var,MitarbeiterFTE[[#This Row],[Name]]&amp;"|"&amp;MitarbeiterFTE[[#This Row],[Vorhaben]]&amp;"|"&amp;MitarbeiterFTE[[#This Row],[Monat]]&amp;"|"&amp;MitarbeiterFTE[[#This Row],[Jahr]], IF(_xlpm.var="|||","input missing",_xlpm.var))</f>
        <v>input missing</v>
      </c>
      <c r="AB1680" s="15" t="e">
        <f>_xlfn.LET(
_xlpm.start,DATE(MitarbeiterFTE[[#This Row],[Jahr]],MitarbeiterFTE[[#This Row],[Monat]],1),
_xlpm.end,EOMONTH(_xlpm.start,0),
NETWORKDAYS(_xlpm.start,_xlpm.end))</f>
        <v>#NUM!</v>
      </c>
      <c r="AC1680" s="318" t="e">
        <f>MitarbeiterFTE[[#This Row],[BWD]]-MitarbeiterFTE[[#This Row],[Sum Abwesend]]</f>
        <v>#NUM!</v>
      </c>
      <c r="AD1680" s="318">
        <f>SUMIFS(MitarbeiterFTE[BWD],MitarbeiterFTE[Jahr],MitarbeiterFTE[[#This Row],[Jahr]],MitarbeiterFTE[Name],MitarbeiterFTE[[#This Row],[Name]])</f>
        <v>0</v>
      </c>
      <c r="AE1680" s="318">
        <f>SUMIFS(MitarbeiterFTE[NWD],MitarbeiterFTE[Jahr],MitarbeiterFTE[[#This Row],[Jahr]],MitarbeiterFTE[Name],MitarbeiterFTE[[#This Row],[Name]])</f>
        <v>0</v>
      </c>
      <c r="AF1680" s="15" t="str">
        <f>IF(MitarbeiterFTE[[#This Row],[HS]]="ja",2,IF(MitarbeiterFTE[[#This Row],[Tech]]="ja",1,IF(MitarbeiterFTE[[#This Row],[Sonst]]="ja",0,"input missing")))</f>
        <v>input missing</v>
      </c>
      <c r="AG1680" s="130"/>
      <c r="AH1680" s="117"/>
      <c r="AI1680" s="408"/>
      <c r="AJ1680" s="202"/>
      <c r="AK1680" s="412"/>
      <c r="AL1680" s="15" cm="1">
        <f t="array" ref="AL16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0" s="15" t="str">
        <f>IF(Table6[[#This Row],[FT/WE]]=2,"",Table6[[#This Row],[Name]]&amp;Table6[[#This Row],[Tag]])</f>
        <v/>
      </c>
      <c r="AN1680" s="117"/>
    </row>
    <row r="1681" spans="1:40" ht="14.5">
      <c r="A1681" s="117"/>
      <c r="B1681" s="201"/>
      <c r="C1681" s="209"/>
      <c r="D1681" s="210"/>
      <c r="E1681" s="131"/>
      <c r="F1681" s="132"/>
      <c r="G1681" s="131"/>
      <c r="H1681" s="117"/>
      <c r="I1681" s="201"/>
      <c r="J1681" s="201"/>
      <c r="K1681" s="202"/>
      <c r="L1681" s="202"/>
      <c r="M1681" s="202"/>
      <c r="N1681" s="201"/>
      <c r="O1681" s="201"/>
      <c r="P1681" s="202"/>
      <c r="Q1681" s="202"/>
      <c r="R1681" s="207"/>
      <c r="S1681" s="204" t="e">
        <f>_xlfn.LET(
_xlpm.ausLJ,_xlfn.XLOOKUP(MitarbeiterFTE[[#This Row],[Name]]&amp;"|"&amp;MitarbeiterFTE[[#This Row],[Jahr]]&amp;"|"&amp;MitarbeiterFTE[[#This Row],[Monat]],#REF!,#REF!,"not found",0,1),
IF(_xlpm.ausLJ="not found","input missing",_xlpm.ausLJ))</f>
        <v>#REF!</v>
      </c>
      <c r="T1681" s="204" t="e">
        <f>_xlfn.LET(
_xlpm.ausLJ,_xlfn.XLOOKUP(MitarbeiterFTE[[#This Row],[Name]]&amp;"|"&amp;MitarbeiterFTE[[#This Row],[Jahr]]&amp;"|"&amp;MitarbeiterFTE[[#This Row],[Monat]],#REF!,#REF!,"not found",0,1),
IF(_xlpm.ausLJ="not found","input missing",_xlpm.ausLJ))</f>
        <v>#REF!</v>
      </c>
      <c r="U1681" s="205"/>
      <c r="V1681" s="40" t="str" cm="1">
        <f t="array" ref="V16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1" s="15" t="str">
        <f>_xlfn.LET(_xlpm.var,MitarbeiterFTE[[#This Row],[Name]]&amp;"|"&amp;MitarbeiterFTE[[#This Row],[Vorhaben]]&amp;"|"&amp;MitarbeiterFTE[[#This Row],[Monat]]&amp;"|"&amp;MitarbeiterFTE[[#This Row],[Jahr]], IF(_xlpm.var="|||","input missing",_xlpm.var))</f>
        <v>input missing</v>
      </c>
      <c r="AB1681" s="15" t="e">
        <f>_xlfn.LET(
_xlpm.start,DATE(MitarbeiterFTE[[#This Row],[Jahr]],MitarbeiterFTE[[#This Row],[Monat]],1),
_xlpm.end,EOMONTH(_xlpm.start,0),
NETWORKDAYS(_xlpm.start,_xlpm.end))</f>
        <v>#NUM!</v>
      </c>
      <c r="AC1681" s="318" t="e">
        <f>MitarbeiterFTE[[#This Row],[BWD]]-MitarbeiterFTE[[#This Row],[Sum Abwesend]]</f>
        <v>#NUM!</v>
      </c>
      <c r="AD1681" s="318">
        <f>SUMIFS(MitarbeiterFTE[BWD],MitarbeiterFTE[Jahr],MitarbeiterFTE[[#This Row],[Jahr]],MitarbeiterFTE[Name],MitarbeiterFTE[[#This Row],[Name]])</f>
        <v>0</v>
      </c>
      <c r="AE1681" s="318">
        <f>SUMIFS(MitarbeiterFTE[NWD],MitarbeiterFTE[Jahr],MitarbeiterFTE[[#This Row],[Jahr]],MitarbeiterFTE[Name],MitarbeiterFTE[[#This Row],[Name]])</f>
        <v>0</v>
      </c>
      <c r="AF1681" s="15" t="str">
        <f>IF(MitarbeiterFTE[[#This Row],[HS]]="ja",2,IF(MitarbeiterFTE[[#This Row],[Tech]]="ja",1,IF(MitarbeiterFTE[[#This Row],[Sonst]]="ja",0,"input missing")))</f>
        <v>input missing</v>
      </c>
      <c r="AG1681" s="130"/>
      <c r="AH1681" s="117"/>
      <c r="AI1681" s="408"/>
      <c r="AJ1681" s="202"/>
      <c r="AK1681" s="412"/>
      <c r="AL1681" s="15" cm="1">
        <f t="array" ref="AL16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1" s="15" t="str">
        <f>IF(Table6[[#This Row],[FT/WE]]=2,"",Table6[[#This Row],[Name]]&amp;Table6[[#This Row],[Tag]])</f>
        <v/>
      </c>
      <c r="AN1681" s="117"/>
    </row>
    <row r="1682" spans="1:40" ht="14.5">
      <c r="A1682" s="117"/>
      <c r="B1682" s="201"/>
      <c r="C1682" s="209"/>
      <c r="D1682" s="210"/>
      <c r="E1682" s="131"/>
      <c r="F1682" s="132"/>
      <c r="G1682" s="131"/>
      <c r="H1682" s="117"/>
      <c r="I1682" s="201"/>
      <c r="J1682" s="201"/>
      <c r="K1682" s="202"/>
      <c r="L1682" s="202"/>
      <c r="M1682" s="202"/>
      <c r="N1682" s="201"/>
      <c r="O1682" s="201"/>
      <c r="P1682" s="202"/>
      <c r="Q1682" s="202"/>
      <c r="R1682" s="207"/>
      <c r="S1682" s="204" t="e">
        <f>_xlfn.LET(
_xlpm.ausLJ,_xlfn.XLOOKUP(MitarbeiterFTE[[#This Row],[Name]]&amp;"|"&amp;MitarbeiterFTE[[#This Row],[Jahr]]&amp;"|"&amp;MitarbeiterFTE[[#This Row],[Monat]],#REF!,#REF!,"not found",0,1),
IF(_xlpm.ausLJ="not found","input missing",_xlpm.ausLJ))</f>
        <v>#REF!</v>
      </c>
      <c r="T1682" s="204" t="e">
        <f>_xlfn.LET(
_xlpm.ausLJ,_xlfn.XLOOKUP(MitarbeiterFTE[[#This Row],[Name]]&amp;"|"&amp;MitarbeiterFTE[[#This Row],[Jahr]]&amp;"|"&amp;MitarbeiterFTE[[#This Row],[Monat]],#REF!,#REF!,"not found",0,1),
IF(_xlpm.ausLJ="not found","input missing",_xlpm.ausLJ))</f>
        <v>#REF!</v>
      </c>
      <c r="U1682" s="205"/>
      <c r="V1682" s="40" t="str" cm="1">
        <f t="array" ref="V16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2" s="15" t="str">
        <f>_xlfn.LET(_xlpm.var,MitarbeiterFTE[[#This Row],[Name]]&amp;"|"&amp;MitarbeiterFTE[[#This Row],[Vorhaben]]&amp;"|"&amp;MitarbeiterFTE[[#This Row],[Monat]]&amp;"|"&amp;MitarbeiterFTE[[#This Row],[Jahr]], IF(_xlpm.var="|||","input missing",_xlpm.var))</f>
        <v>input missing</v>
      </c>
      <c r="AB1682" s="15" t="e">
        <f>_xlfn.LET(
_xlpm.start,DATE(MitarbeiterFTE[[#This Row],[Jahr]],MitarbeiterFTE[[#This Row],[Monat]],1),
_xlpm.end,EOMONTH(_xlpm.start,0),
NETWORKDAYS(_xlpm.start,_xlpm.end))</f>
        <v>#NUM!</v>
      </c>
      <c r="AC1682" s="318" t="e">
        <f>MitarbeiterFTE[[#This Row],[BWD]]-MitarbeiterFTE[[#This Row],[Sum Abwesend]]</f>
        <v>#NUM!</v>
      </c>
      <c r="AD1682" s="318">
        <f>SUMIFS(MitarbeiterFTE[BWD],MitarbeiterFTE[Jahr],MitarbeiterFTE[[#This Row],[Jahr]],MitarbeiterFTE[Name],MitarbeiterFTE[[#This Row],[Name]])</f>
        <v>0</v>
      </c>
      <c r="AE1682" s="318">
        <f>SUMIFS(MitarbeiterFTE[NWD],MitarbeiterFTE[Jahr],MitarbeiterFTE[[#This Row],[Jahr]],MitarbeiterFTE[Name],MitarbeiterFTE[[#This Row],[Name]])</f>
        <v>0</v>
      </c>
      <c r="AF1682" s="15" t="str">
        <f>IF(MitarbeiterFTE[[#This Row],[HS]]="ja",2,IF(MitarbeiterFTE[[#This Row],[Tech]]="ja",1,IF(MitarbeiterFTE[[#This Row],[Sonst]]="ja",0,"input missing")))</f>
        <v>input missing</v>
      </c>
      <c r="AG1682" s="130"/>
      <c r="AH1682" s="117"/>
      <c r="AI1682" s="408"/>
      <c r="AJ1682" s="202"/>
      <c r="AK1682" s="412"/>
      <c r="AL1682" s="15" cm="1">
        <f t="array" ref="AL16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2" s="15" t="str">
        <f>IF(Table6[[#This Row],[FT/WE]]=2,"",Table6[[#This Row],[Name]]&amp;Table6[[#This Row],[Tag]])</f>
        <v/>
      </c>
      <c r="AN1682" s="117"/>
    </row>
    <row r="1683" spans="1:40" ht="14.5">
      <c r="A1683" s="117"/>
      <c r="B1683" s="201"/>
      <c r="C1683" s="209"/>
      <c r="D1683" s="210"/>
      <c r="E1683" s="131"/>
      <c r="F1683" s="132"/>
      <c r="G1683" s="131"/>
      <c r="H1683" s="117"/>
      <c r="I1683" s="201"/>
      <c r="J1683" s="201"/>
      <c r="K1683" s="202"/>
      <c r="L1683" s="202"/>
      <c r="M1683" s="202"/>
      <c r="N1683" s="201"/>
      <c r="O1683" s="201"/>
      <c r="P1683" s="202"/>
      <c r="Q1683" s="202"/>
      <c r="R1683" s="207"/>
      <c r="S1683" s="204" t="e">
        <f>_xlfn.LET(
_xlpm.ausLJ,_xlfn.XLOOKUP(MitarbeiterFTE[[#This Row],[Name]]&amp;"|"&amp;MitarbeiterFTE[[#This Row],[Jahr]]&amp;"|"&amp;MitarbeiterFTE[[#This Row],[Monat]],#REF!,#REF!,"not found",0,1),
IF(_xlpm.ausLJ="not found","input missing",_xlpm.ausLJ))</f>
        <v>#REF!</v>
      </c>
      <c r="T1683" s="204" t="e">
        <f>_xlfn.LET(
_xlpm.ausLJ,_xlfn.XLOOKUP(MitarbeiterFTE[[#This Row],[Name]]&amp;"|"&amp;MitarbeiterFTE[[#This Row],[Jahr]]&amp;"|"&amp;MitarbeiterFTE[[#This Row],[Monat]],#REF!,#REF!,"not found",0,1),
IF(_xlpm.ausLJ="not found","input missing",_xlpm.ausLJ))</f>
        <v>#REF!</v>
      </c>
      <c r="U1683" s="205"/>
      <c r="V1683" s="40" t="str" cm="1">
        <f t="array" ref="V16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3" s="15" t="str">
        <f>_xlfn.LET(_xlpm.var,MitarbeiterFTE[[#This Row],[Name]]&amp;"|"&amp;MitarbeiterFTE[[#This Row],[Vorhaben]]&amp;"|"&amp;MitarbeiterFTE[[#This Row],[Monat]]&amp;"|"&amp;MitarbeiterFTE[[#This Row],[Jahr]], IF(_xlpm.var="|||","input missing",_xlpm.var))</f>
        <v>input missing</v>
      </c>
      <c r="AB1683" s="15" t="e">
        <f>_xlfn.LET(
_xlpm.start,DATE(MitarbeiterFTE[[#This Row],[Jahr]],MitarbeiterFTE[[#This Row],[Monat]],1),
_xlpm.end,EOMONTH(_xlpm.start,0),
NETWORKDAYS(_xlpm.start,_xlpm.end))</f>
        <v>#NUM!</v>
      </c>
      <c r="AC1683" s="318" t="e">
        <f>MitarbeiterFTE[[#This Row],[BWD]]-MitarbeiterFTE[[#This Row],[Sum Abwesend]]</f>
        <v>#NUM!</v>
      </c>
      <c r="AD1683" s="318">
        <f>SUMIFS(MitarbeiterFTE[BWD],MitarbeiterFTE[Jahr],MitarbeiterFTE[[#This Row],[Jahr]],MitarbeiterFTE[Name],MitarbeiterFTE[[#This Row],[Name]])</f>
        <v>0</v>
      </c>
      <c r="AE1683" s="318">
        <f>SUMIFS(MitarbeiterFTE[NWD],MitarbeiterFTE[Jahr],MitarbeiterFTE[[#This Row],[Jahr]],MitarbeiterFTE[Name],MitarbeiterFTE[[#This Row],[Name]])</f>
        <v>0</v>
      </c>
      <c r="AF1683" s="15" t="str">
        <f>IF(MitarbeiterFTE[[#This Row],[HS]]="ja",2,IF(MitarbeiterFTE[[#This Row],[Tech]]="ja",1,IF(MitarbeiterFTE[[#This Row],[Sonst]]="ja",0,"input missing")))</f>
        <v>input missing</v>
      </c>
      <c r="AG1683" s="130"/>
      <c r="AH1683" s="117"/>
      <c r="AI1683" s="408"/>
      <c r="AJ1683" s="202"/>
      <c r="AK1683" s="412"/>
      <c r="AL1683" s="15" cm="1">
        <f t="array" ref="AL16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3" s="15" t="str">
        <f>IF(Table6[[#This Row],[FT/WE]]=2,"",Table6[[#This Row],[Name]]&amp;Table6[[#This Row],[Tag]])</f>
        <v/>
      </c>
      <c r="AN1683" s="117"/>
    </row>
    <row r="1684" spans="1:40" ht="14.5">
      <c r="A1684" s="117"/>
      <c r="B1684" s="201"/>
      <c r="C1684" s="209"/>
      <c r="D1684" s="210"/>
      <c r="E1684" s="131"/>
      <c r="F1684" s="132"/>
      <c r="G1684" s="131"/>
      <c r="H1684" s="117"/>
      <c r="I1684" s="201"/>
      <c r="J1684" s="201"/>
      <c r="K1684" s="202"/>
      <c r="L1684" s="202"/>
      <c r="M1684" s="202"/>
      <c r="N1684" s="201"/>
      <c r="O1684" s="201"/>
      <c r="P1684" s="202"/>
      <c r="Q1684" s="202"/>
      <c r="R1684" s="207"/>
      <c r="S1684" s="204" t="e">
        <f>_xlfn.LET(
_xlpm.ausLJ,_xlfn.XLOOKUP(MitarbeiterFTE[[#This Row],[Name]]&amp;"|"&amp;MitarbeiterFTE[[#This Row],[Jahr]]&amp;"|"&amp;MitarbeiterFTE[[#This Row],[Monat]],#REF!,#REF!,"not found",0,1),
IF(_xlpm.ausLJ="not found","input missing",_xlpm.ausLJ))</f>
        <v>#REF!</v>
      </c>
      <c r="T1684" s="204" t="e">
        <f>_xlfn.LET(
_xlpm.ausLJ,_xlfn.XLOOKUP(MitarbeiterFTE[[#This Row],[Name]]&amp;"|"&amp;MitarbeiterFTE[[#This Row],[Jahr]]&amp;"|"&amp;MitarbeiterFTE[[#This Row],[Monat]],#REF!,#REF!,"not found",0,1),
IF(_xlpm.ausLJ="not found","input missing",_xlpm.ausLJ))</f>
        <v>#REF!</v>
      </c>
      <c r="U1684" s="205"/>
      <c r="V1684" s="40" t="str" cm="1">
        <f t="array" ref="V16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4" s="15" t="str">
        <f>_xlfn.LET(_xlpm.var,MitarbeiterFTE[[#This Row],[Name]]&amp;"|"&amp;MitarbeiterFTE[[#This Row],[Vorhaben]]&amp;"|"&amp;MitarbeiterFTE[[#This Row],[Monat]]&amp;"|"&amp;MitarbeiterFTE[[#This Row],[Jahr]], IF(_xlpm.var="|||","input missing",_xlpm.var))</f>
        <v>input missing</v>
      </c>
      <c r="AB1684" s="15" t="e">
        <f>_xlfn.LET(
_xlpm.start,DATE(MitarbeiterFTE[[#This Row],[Jahr]],MitarbeiterFTE[[#This Row],[Monat]],1),
_xlpm.end,EOMONTH(_xlpm.start,0),
NETWORKDAYS(_xlpm.start,_xlpm.end))</f>
        <v>#NUM!</v>
      </c>
      <c r="AC1684" s="318" t="e">
        <f>MitarbeiterFTE[[#This Row],[BWD]]-MitarbeiterFTE[[#This Row],[Sum Abwesend]]</f>
        <v>#NUM!</v>
      </c>
      <c r="AD1684" s="318">
        <f>SUMIFS(MitarbeiterFTE[BWD],MitarbeiterFTE[Jahr],MitarbeiterFTE[[#This Row],[Jahr]],MitarbeiterFTE[Name],MitarbeiterFTE[[#This Row],[Name]])</f>
        <v>0</v>
      </c>
      <c r="AE1684" s="318">
        <f>SUMIFS(MitarbeiterFTE[NWD],MitarbeiterFTE[Jahr],MitarbeiterFTE[[#This Row],[Jahr]],MitarbeiterFTE[Name],MitarbeiterFTE[[#This Row],[Name]])</f>
        <v>0</v>
      </c>
      <c r="AF1684" s="15" t="str">
        <f>IF(MitarbeiterFTE[[#This Row],[HS]]="ja",2,IF(MitarbeiterFTE[[#This Row],[Tech]]="ja",1,IF(MitarbeiterFTE[[#This Row],[Sonst]]="ja",0,"input missing")))</f>
        <v>input missing</v>
      </c>
      <c r="AG1684" s="130"/>
      <c r="AH1684" s="117"/>
      <c r="AI1684" s="408"/>
      <c r="AJ1684" s="202"/>
      <c r="AK1684" s="412"/>
      <c r="AL1684" s="15" cm="1">
        <f t="array" ref="AL16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4" s="15" t="str">
        <f>IF(Table6[[#This Row],[FT/WE]]=2,"",Table6[[#This Row],[Name]]&amp;Table6[[#This Row],[Tag]])</f>
        <v/>
      </c>
      <c r="AN1684" s="117"/>
    </row>
    <row r="1685" spans="1:40" ht="14.5">
      <c r="A1685" s="117"/>
      <c r="B1685" s="201"/>
      <c r="C1685" s="209"/>
      <c r="D1685" s="210"/>
      <c r="E1685" s="131"/>
      <c r="F1685" s="132"/>
      <c r="G1685" s="131"/>
      <c r="H1685" s="117"/>
      <c r="I1685" s="201"/>
      <c r="J1685" s="201"/>
      <c r="K1685" s="202"/>
      <c r="L1685" s="202"/>
      <c r="M1685" s="202"/>
      <c r="N1685" s="201"/>
      <c r="O1685" s="201"/>
      <c r="P1685" s="202"/>
      <c r="Q1685" s="202"/>
      <c r="R1685" s="207"/>
      <c r="S1685" s="204" t="e">
        <f>_xlfn.LET(
_xlpm.ausLJ,_xlfn.XLOOKUP(MitarbeiterFTE[[#This Row],[Name]]&amp;"|"&amp;MitarbeiterFTE[[#This Row],[Jahr]]&amp;"|"&amp;MitarbeiterFTE[[#This Row],[Monat]],#REF!,#REF!,"not found",0,1),
IF(_xlpm.ausLJ="not found","input missing",_xlpm.ausLJ))</f>
        <v>#REF!</v>
      </c>
      <c r="T1685" s="204" t="e">
        <f>_xlfn.LET(
_xlpm.ausLJ,_xlfn.XLOOKUP(MitarbeiterFTE[[#This Row],[Name]]&amp;"|"&amp;MitarbeiterFTE[[#This Row],[Jahr]]&amp;"|"&amp;MitarbeiterFTE[[#This Row],[Monat]],#REF!,#REF!,"not found",0,1),
IF(_xlpm.ausLJ="not found","input missing",_xlpm.ausLJ))</f>
        <v>#REF!</v>
      </c>
      <c r="U1685" s="205"/>
      <c r="V1685" s="40" t="str" cm="1">
        <f t="array" ref="V16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5" s="15" t="str">
        <f>_xlfn.LET(_xlpm.var,MitarbeiterFTE[[#This Row],[Name]]&amp;"|"&amp;MitarbeiterFTE[[#This Row],[Vorhaben]]&amp;"|"&amp;MitarbeiterFTE[[#This Row],[Monat]]&amp;"|"&amp;MitarbeiterFTE[[#This Row],[Jahr]], IF(_xlpm.var="|||","input missing",_xlpm.var))</f>
        <v>input missing</v>
      </c>
      <c r="AB1685" s="15" t="e">
        <f>_xlfn.LET(
_xlpm.start,DATE(MitarbeiterFTE[[#This Row],[Jahr]],MitarbeiterFTE[[#This Row],[Monat]],1),
_xlpm.end,EOMONTH(_xlpm.start,0),
NETWORKDAYS(_xlpm.start,_xlpm.end))</f>
        <v>#NUM!</v>
      </c>
      <c r="AC1685" s="318" t="e">
        <f>MitarbeiterFTE[[#This Row],[BWD]]-MitarbeiterFTE[[#This Row],[Sum Abwesend]]</f>
        <v>#NUM!</v>
      </c>
      <c r="AD1685" s="318">
        <f>SUMIFS(MitarbeiterFTE[BWD],MitarbeiterFTE[Jahr],MitarbeiterFTE[[#This Row],[Jahr]],MitarbeiterFTE[Name],MitarbeiterFTE[[#This Row],[Name]])</f>
        <v>0</v>
      </c>
      <c r="AE1685" s="318">
        <f>SUMIFS(MitarbeiterFTE[NWD],MitarbeiterFTE[Jahr],MitarbeiterFTE[[#This Row],[Jahr]],MitarbeiterFTE[Name],MitarbeiterFTE[[#This Row],[Name]])</f>
        <v>0</v>
      </c>
      <c r="AF1685" s="15" t="str">
        <f>IF(MitarbeiterFTE[[#This Row],[HS]]="ja",2,IF(MitarbeiterFTE[[#This Row],[Tech]]="ja",1,IF(MitarbeiterFTE[[#This Row],[Sonst]]="ja",0,"input missing")))</f>
        <v>input missing</v>
      </c>
      <c r="AG1685" s="130"/>
      <c r="AH1685" s="117"/>
      <c r="AI1685" s="408"/>
      <c r="AJ1685" s="202"/>
      <c r="AK1685" s="412"/>
      <c r="AL1685" s="15" cm="1">
        <f t="array" ref="AL16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5" s="15" t="str">
        <f>IF(Table6[[#This Row],[FT/WE]]=2,"",Table6[[#This Row],[Name]]&amp;Table6[[#This Row],[Tag]])</f>
        <v/>
      </c>
      <c r="AN1685" s="117"/>
    </row>
    <row r="1686" spans="1:40" ht="14.5">
      <c r="A1686" s="117"/>
      <c r="B1686" s="201"/>
      <c r="C1686" s="209"/>
      <c r="D1686" s="210"/>
      <c r="E1686" s="131"/>
      <c r="F1686" s="132"/>
      <c r="G1686" s="131"/>
      <c r="H1686" s="117"/>
      <c r="I1686" s="201"/>
      <c r="J1686" s="201"/>
      <c r="K1686" s="202"/>
      <c r="L1686" s="202"/>
      <c r="M1686" s="202"/>
      <c r="N1686" s="201"/>
      <c r="O1686" s="201"/>
      <c r="P1686" s="202"/>
      <c r="Q1686" s="202"/>
      <c r="R1686" s="207"/>
      <c r="S1686" s="204" t="e">
        <f>_xlfn.LET(
_xlpm.ausLJ,_xlfn.XLOOKUP(MitarbeiterFTE[[#This Row],[Name]]&amp;"|"&amp;MitarbeiterFTE[[#This Row],[Jahr]]&amp;"|"&amp;MitarbeiterFTE[[#This Row],[Monat]],#REF!,#REF!,"not found",0,1),
IF(_xlpm.ausLJ="not found","input missing",_xlpm.ausLJ))</f>
        <v>#REF!</v>
      </c>
      <c r="T1686" s="204" t="e">
        <f>_xlfn.LET(
_xlpm.ausLJ,_xlfn.XLOOKUP(MitarbeiterFTE[[#This Row],[Name]]&amp;"|"&amp;MitarbeiterFTE[[#This Row],[Jahr]]&amp;"|"&amp;MitarbeiterFTE[[#This Row],[Monat]],#REF!,#REF!,"not found",0,1),
IF(_xlpm.ausLJ="not found","input missing",_xlpm.ausLJ))</f>
        <v>#REF!</v>
      </c>
      <c r="U1686" s="205"/>
      <c r="V1686" s="40" t="str" cm="1">
        <f t="array" ref="V16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6" s="15" t="str">
        <f>_xlfn.LET(_xlpm.var,MitarbeiterFTE[[#This Row],[Name]]&amp;"|"&amp;MitarbeiterFTE[[#This Row],[Vorhaben]]&amp;"|"&amp;MitarbeiterFTE[[#This Row],[Monat]]&amp;"|"&amp;MitarbeiterFTE[[#This Row],[Jahr]], IF(_xlpm.var="|||","input missing",_xlpm.var))</f>
        <v>input missing</v>
      </c>
      <c r="AB1686" s="15" t="e">
        <f>_xlfn.LET(
_xlpm.start,DATE(MitarbeiterFTE[[#This Row],[Jahr]],MitarbeiterFTE[[#This Row],[Monat]],1),
_xlpm.end,EOMONTH(_xlpm.start,0),
NETWORKDAYS(_xlpm.start,_xlpm.end))</f>
        <v>#NUM!</v>
      </c>
      <c r="AC1686" s="318" t="e">
        <f>MitarbeiterFTE[[#This Row],[BWD]]-MitarbeiterFTE[[#This Row],[Sum Abwesend]]</f>
        <v>#NUM!</v>
      </c>
      <c r="AD1686" s="318">
        <f>SUMIFS(MitarbeiterFTE[BWD],MitarbeiterFTE[Jahr],MitarbeiterFTE[[#This Row],[Jahr]],MitarbeiterFTE[Name],MitarbeiterFTE[[#This Row],[Name]])</f>
        <v>0</v>
      </c>
      <c r="AE1686" s="318">
        <f>SUMIFS(MitarbeiterFTE[NWD],MitarbeiterFTE[Jahr],MitarbeiterFTE[[#This Row],[Jahr]],MitarbeiterFTE[Name],MitarbeiterFTE[[#This Row],[Name]])</f>
        <v>0</v>
      </c>
      <c r="AF1686" s="15" t="str">
        <f>IF(MitarbeiterFTE[[#This Row],[HS]]="ja",2,IF(MitarbeiterFTE[[#This Row],[Tech]]="ja",1,IF(MitarbeiterFTE[[#This Row],[Sonst]]="ja",0,"input missing")))</f>
        <v>input missing</v>
      </c>
      <c r="AG1686" s="130"/>
      <c r="AH1686" s="117"/>
      <c r="AI1686" s="408"/>
      <c r="AJ1686" s="202"/>
      <c r="AK1686" s="412"/>
      <c r="AL1686" s="15" cm="1">
        <f t="array" ref="AL16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6" s="15" t="str">
        <f>IF(Table6[[#This Row],[FT/WE]]=2,"",Table6[[#This Row],[Name]]&amp;Table6[[#This Row],[Tag]])</f>
        <v/>
      </c>
      <c r="AN1686" s="117"/>
    </row>
    <row r="1687" spans="1:40" ht="14.5">
      <c r="A1687" s="117"/>
      <c r="B1687" s="201"/>
      <c r="C1687" s="209"/>
      <c r="D1687" s="210"/>
      <c r="E1687" s="131"/>
      <c r="F1687" s="132"/>
      <c r="G1687" s="131"/>
      <c r="H1687" s="117"/>
      <c r="I1687" s="201"/>
      <c r="J1687" s="201"/>
      <c r="K1687" s="202"/>
      <c r="L1687" s="202"/>
      <c r="M1687" s="202"/>
      <c r="N1687" s="201"/>
      <c r="O1687" s="201"/>
      <c r="P1687" s="202"/>
      <c r="Q1687" s="202"/>
      <c r="R1687" s="207"/>
      <c r="S1687" s="204" t="e">
        <f>_xlfn.LET(
_xlpm.ausLJ,_xlfn.XLOOKUP(MitarbeiterFTE[[#This Row],[Name]]&amp;"|"&amp;MitarbeiterFTE[[#This Row],[Jahr]]&amp;"|"&amp;MitarbeiterFTE[[#This Row],[Monat]],#REF!,#REF!,"not found",0,1),
IF(_xlpm.ausLJ="not found","input missing",_xlpm.ausLJ))</f>
        <v>#REF!</v>
      </c>
      <c r="T1687" s="204" t="e">
        <f>_xlfn.LET(
_xlpm.ausLJ,_xlfn.XLOOKUP(MitarbeiterFTE[[#This Row],[Name]]&amp;"|"&amp;MitarbeiterFTE[[#This Row],[Jahr]]&amp;"|"&amp;MitarbeiterFTE[[#This Row],[Monat]],#REF!,#REF!,"not found",0,1),
IF(_xlpm.ausLJ="not found","input missing",_xlpm.ausLJ))</f>
        <v>#REF!</v>
      </c>
      <c r="U1687" s="205"/>
      <c r="V1687" s="40" t="str" cm="1">
        <f t="array" ref="V16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7" s="15" t="str">
        <f>_xlfn.LET(_xlpm.var,MitarbeiterFTE[[#This Row],[Name]]&amp;"|"&amp;MitarbeiterFTE[[#This Row],[Vorhaben]]&amp;"|"&amp;MitarbeiterFTE[[#This Row],[Monat]]&amp;"|"&amp;MitarbeiterFTE[[#This Row],[Jahr]], IF(_xlpm.var="|||","input missing",_xlpm.var))</f>
        <v>input missing</v>
      </c>
      <c r="AB1687" s="15" t="e">
        <f>_xlfn.LET(
_xlpm.start,DATE(MitarbeiterFTE[[#This Row],[Jahr]],MitarbeiterFTE[[#This Row],[Monat]],1),
_xlpm.end,EOMONTH(_xlpm.start,0),
NETWORKDAYS(_xlpm.start,_xlpm.end))</f>
        <v>#NUM!</v>
      </c>
      <c r="AC1687" s="318" t="e">
        <f>MitarbeiterFTE[[#This Row],[BWD]]-MitarbeiterFTE[[#This Row],[Sum Abwesend]]</f>
        <v>#NUM!</v>
      </c>
      <c r="AD1687" s="318">
        <f>SUMIFS(MitarbeiterFTE[BWD],MitarbeiterFTE[Jahr],MitarbeiterFTE[[#This Row],[Jahr]],MitarbeiterFTE[Name],MitarbeiterFTE[[#This Row],[Name]])</f>
        <v>0</v>
      </c>
      <c r="AE1687" s="318">
        <f>SUMIFS(MitarbeiterFTE[NWD],MitarbeiterFTE[Jahr],MitarbeiterFTE[[#This Row],[Jahr]],MitarbeiterFTE[Name],MitarbeiterFTE[[#This Row],[Name]])</f>
        <v>0</v>
      </c>
      <c r="AF1687" s="15" t="str">
        <f>IF(MitarbeiterFTE[[#This Row],[HS]]="ja",2,IF(MitarbeiterFTE[[#This Row],[Tech]]="ja",1,IF(MitarbeiterFTE[[#This Row],[Sonst]]="ja",0,"input missing")))</f>
        <v>input missing</v>
      </c>
      <c r="AG1687" s="130"/>
      <c r="AH1687" s="117"/>
      <c r="AI1687" s="408"/>
      <c r="AJ1687" s="202"/>
      <c r="AK1687" s="412"/>
      <c r="AL1687" s="15" cm="1">
        <f t="array" ref="AL16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7" s="15" t="str">
        <f>IF(Table6[[#This Row],[FT/WE]]=2,"",Table6[[#This Row],[Name]]&amp;Table6[[#This Row],[Tag]])</f>
        <v/>
      </c>
      <c r="AN1687" s="117"/>
    </row>
    <row r="1688" spans="1:40" ht="14.5">
      <c r="A1688" s="117"/>
      <c r="B1688" s="201"/>
      <c r="C1688" s="209"/>
      <c r="D1688" s="210"/>
      <c r="E1688" s="131"/>
      <c r="F1688" s="132"/>
      <c r="G1688" s="131"/>
      <c r="H1688" s="117"/>
      <c r="I1688" s="201"/>
      <c r="J1688" s="201"/>
      <c r="K1688" s="202"/>
      <c r="L1688" s="202"/>
      <c r="M1688" s="202"/>
      <c r="N1688" s="201"/>
      <c r="O1688" s="201"/>
      <c r="P1688" s="202"/>
      <c r="Q1688" s="202"/>
      <c r="R1688" s="207"/>
      <c r="S1688" s="204" t="e">
        <f>_xlfn.LET(
_xlpm.ausLJ,_xlfn.XLOOKUP(MitarbeiterFTE[[#This Row],[Name]]&amp;"|"&amp;MitarbeiterFTE[[#This Row],[Jahr]]&amp;"|"&amp;MitarbeiterFTE[[#This Row],[Monat]],#REF!,#REF!,"not found",0,1),
IF(_xlpm.ausLJ="not found","input missing",_xlpm.ausLJ))</f>
        <v>#REF!</v>
      </c>
      <c r="T1688" s="204" t="e">
        <f>_xlfn.LET(
_xlpm.ausLJ,_xlfn.XLOOKUP(MitarbeiterFTE[[#This Row],[Name]]&amp;"|"&amp;MitarbeiterFTE[[#This Row],[Jahr]]&amp;"|"&amp;MitarbeiterFTE[[#This Row],[Monat]],#REF!,#REF!,"not found",0,1),
IF(_xlpm.ausLJ="not found","input missing",_xlpm.ausLJ))</f>
        <v>#REF!</v>
      </c>
      <c r="U1688" s="205"/>
      <c r="V1688" s="40" t="str" cm="1">
        <f t="array" ref="V16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8" s="15" t="str">
        <f>_xlfn.LET(_xlpm.var,MitarbeiterFTE[[#This Row],[Name]]&amp;"|"&amp;MitarbeiterFTE[[#This Row],[Vorhaben]]&amp;"|"&amp;MitarbeiterFTE[[#This Row],[Monat]]&amp;"|"&amp;MitarbeiterFTE[[#This Row],[Jahr]], IF(_xlpm.var="|||","input missing",_xlpm.var))</f>
        <v>input missing</v>
      </c>
      <c r="AB1688" s="15" t="e">
        <f>_xlfn.LET(
_xlpm.start,DATE(MitarbeiterFTE[[#This Row],[Jahr]],MitarbeiterFTE[[#This Row],[Monat]],1),
_xlpm.end,EOMONTH(_xlpm.start,0),
NETWORKDAYS(_xlpm.start,_xlpm.end))</f>
        <v>#NUM!</v>
      </c>
      <c r="AC1688" s="318" t="e">
        <f>MitarbeiterFTE[[#This Row],[BWD]]-MitarbeiterFTE[[#This Row],[Sum Abwesend]]</f>
        <v>#NUM!</v>
      </c>
      <c r="AD1688" s="318">
        <f>SUMIFS(MitarbeiterFTE[BWD],MitarbeiterFTE[Jahr],MitarbeiterFTE[[#This Row],[Jahr]],MitarbeiterFTE[Name],MitarbeiterFTE[[#This Row],[Name]])</f>
        <v>0</v>
      </c>
      <c r="AE1688" s="318">
        <f>SUMIFS(MitarbeiterFTE[NWD],MitarbeiterFTE[Jahr],MitarbeiterFTE[[#This Row],[Jahr]],MitarbeiterFTE[Name],MitarbeiterFTE[[#This Row],[Name]])</f>
        <v>0</v>
      </c>
      <c r="AF1688" s="15" t="str">
        <f>IF(MitarbeiterFTE[[#This Row],[HS]]="ja",2,IF(MitarbeiterFTE[[#This Row],[Tech]]="ja",1,IF(MitarbeiterFTE[[#This Row],[Sonst]]="ja",0,"input missing")))</f>
        <v>input missing</v>
      </c>
      <c r="AG1688" s="130"/>
      <c r="AH1688" s="117"/>
      <c r="AI1688" s="408"/>
      <c r="AJ1688" s="202"/>
      <c r="AK1688" s="412"/>
      <c r="AL1688" s="15" cm="1">
        <f t="array" ref="AL16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8" s="15" t="str">
        <f>IF(Table6[[#This Row],[FT/WE]]=2,"",Table6[[#This Row],[Name]]&amp;Table6[[#This Row],[Tag]])</f>
        <v/>
      </c>
      <c r="AN1688" s="117"/>
    </row>
    <row r="1689" spans="1:40" ht="14.5">
      <c r="A1689" s="117"/>
      <c r="B1689" s="201"/>
      <c r="C1689" s="209"/>
      <c r="D1689" s="210"/>
      <c r="E1689" s="131"/>
      <c r="F1689" s="132"/>
      <c r="G1689" s="131"/>
      <c r="H1689" s="117"/>
      <c r="I1689" s="201"/>
      <c r="J1689" s="201"/>
      <c r="K1689" s="202"/>
      <c r="L1689" s="202"/>
      <c r="M1689" s="202"/>
      <c r="N1689" s="201"/>
      <c r="O1689" s="201"/>
      <c r="P1689" s="202"/>
      <c r="Q1689" s="202"/>
      <c r="R1689" s="207"/>
      <c r="S1689" s="204" t="e">
        <f>_xlfn.LET(
_xlpm.ausLJ,_xlfn.XLOOKUP(MitarbeiterFTE[[#This Row],[Name]]&amp;"|"&amp;MitarbeiterFTE[[#This Row],[Jahr]]&amp;"|"&amp;MitarbeiterFTE[[#This Row],[Monat]],#REF!,#REF!,"not found",0,1),
IF(_xlpm.ausLJ="not found","input missing",_xlpm.ausLJ))</f>
        <v>#REF!</v>
      </c>
      <c r="T1689" s="204" t="e">
        <f>_xlfn.LET(
_xlpm.ausLJ,_xlfn.XLOOKUP(MitarbeiterFTE[[#This Row],[Name]]&amp;"|"&amp;MitarbeiterFTE[[#This Row],[Jahr]]&amp;"|"&amp;MitarbeiterFTE[[#This Row],[Monat]],#REF!,#REF!,"not found",0,1),
IF(_xlpm.ausLJ="not found","input missing",_xlpm.ausLJ))</f>
        <v>#REF!</v>
      </c>
      <c r="U1689" s="205"/>
      <c r="V1689" s="40" t="str" cm="1">
        <f t="array" ref="V16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89" s="15" t="str">
        <f>_xlfn.LET(_xlpm.var,MitarbeiterFTE[[#This Row],[Name]]&amp;"|"&amp;MitarbeiterFTE[[#This Row],[Vorhaben]]&amp;"|"&amp;MitarbeiterFTE[[#This Row],[Monat]]&amp;"|"&amp;MitarbeiterFTE[[#This Row],[Jahr]], IF(_xlpm.var="|||","input missing",_xlpm.var))</f>
        <v>input missing</v>
      </c>
      <c r="AB1689" s="15" t="e">
        <f>_xlfn.LET(
_xlpm.start,DATE(MitarbeiterFTE[[#This Row],[Jahr]],MitarbeiterFTE[[#This Row],[Monat]],1),
_xlpm.end,EOMONTH(_xlpm.start,0),
NETWORKDAYS(_xlpm.start,_xlpm.end))</f>
        <v>#NUM!</v>
      </c>
      <c r="AC1689" s="318" t="e">
        <f>MitarbeiterFTE[[#This Row],[BWD]]-MitarbeiterFTE[[#This Row],[Sum Abwesend]]</f>
        <v>#NUM!</v>
      </c>
      <c r="AD1689" s="318">
        <f>SUMIFS(MitarbeiterFTE[BWD],MitarbeiterFTE[Jahr],MitarbeiterFTE[[#This Row],[Jahr]],MitarbeiterFTE[Name],MitarbeiterFTE[[#This Row],[Name]])</f>
        <v>0</v>
      </c>
      <c r="AE1689" s="318">
        <f>SUMIFS(MitarbeiterFTE[NWD],MitarbeiterFTE[Jahr],MitarbeiterFTE[[#This Row],[Jahr]],MitarbeiterFTE[Name],MitarbeiterFTE[[#This Row],[Name]])</f>
        <v>0</v>
      </c>
      <c r="AF1689" s="15" t="str">
        <f>IF(MitarbeiterFTE[[#This Row],[HS]]="ja",2,IF(MitarbeiterFTE[[#This Row],[Tech]]="ja",1,IF(MitarbeiterFTE[[#This Row],[Sonst]]="ja",0,"input missing")))</f>
        <v>input missing</v>
      </c>
      <c r="AG1689" s="130"/>
      <c r="AH1689" s="117"/>
      <c r="AI1689" s="408"/>
      <c r="AJ1689" s="202"/>
      <c r="AK1689" s="412"/>
      <c r="AL1689" s="15" cm="1">
        <f t="array" ref="AL16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89" s="15" t="str">
        <f>IF(Table6[[#This Row],[FT/WE]]=2,"",Table6[[#This Row],[Name]]&amp;Table6[[#This Row],[Tag]])</f>
        <v/>
      </c>
      <c r="AN1689" s="117"/>
    </row>
    <row r="1690" spans="1:40" ht="14.5">
      <c r="A1690" s="117"/>
      <c r="B1690" s="201"/>
      <c r="C1690" s="209"/>
      <c r="D1690" s="210"/>
      <c r="E1690" s="131"/>
      <c r="F1690" s="132"/>
      <c r="G1690" s="131"/>
      <c r="H1690" s="117"/>
      <c r="I1690" s="201"/>
      <c r="J1690" s="201"/>
      <c r="K1690" s="202"/>
      <c r="L1690" s="202"/>
      <c r="M1690" s="202"/>
      <c r="N1690" s="201"/>
      <c r="O1690" s="201"/>
      <c r="P1690" s="202"/>
      <c r="Q1690" s="202"/>
      <c r="R1690" s="207"/>
      <c r="S1690" s="204" t="e">
        <f>_xlfn.LET(
_xlpm.ausLJ,_xlfn.XLOOKUP(MitarbeiterFTE[[#This Row],[Name]]&amp;"|"&amp;MitarbeiterFTE[[#This Row],[Jahr]]&amp;"|"&amp;MitarbeiterFTE[[#This Row],[Monat]],#REF!,#REF!,"not found",0,1),
IF(_xlpm.ausLJ="not found","input missing",_xlpm.ausLJ))</f>
        <v>#REF!</v>
      </c>
      <c r="T1690" s="204" t="e">
        <f>_xlfn.LET(
_xlpm.ausLJ,_xlfn.XLOOKUP(MitarbeiterFTE[[#This Row],[Name]]&amp;"|"&amp;MitarbeiterFTE[[#This Row],[Jahr]]&amp;"|"&amp;MitarbeiterFTE[[#This Row],[Monat]],#REF!,#REF!,"not found",0,1),
IF(_xlpm.ausLJ="not found","input missing",_xlpm.ausLJ))</f>
        <v>#REF!</v>
      </c>
      <c r="U1690" s="205"/>
      <c r="V1690" s="40" t="str" cm="1">
        <f t="array" ref="V16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0" s="15" t="str">
        <f>_xlfn.LET(_xlpm.var,MitarbeiterFTE[[#This Row],[Name]]&amp;"|"&amp;MitarbeiterFTE[[#This Row],[Vorhaben]]&amp;"|"&amp;MitarbeiterFTE[[#This Row],[Monat]]&amp;"|"&amp;MitarbeiterFTE[[#This Row],[Jahr]], IF(_xlpm.var="|||","input missing",_xlpm.var))</f>
        <v>input missing</v>
      </c>
      <c r="AB1690" s="15" t="e">
        <f>_xlfn.LET(
_xlpm.start,DATE(MitarbeiterFTE[[#This Row],[Jahr]],MitarbeiterFTE[[#This Row],[Monat]],1),
_xlpm.end,EOMONTH(_xlpm.start,0),
NETWORKDAYS(_xlpm.start,_xlpm.end))</f>
        <v>#NUM!</v>
      </c>
      <c r="AC1690" s="318" t="e">
        <f>MitarbeiterFTE[[#This Row],[BWD]]-MitarbeiterFTE[[#This Row],[Sum Abwesend]]</f>
        <v>#NUM!</v>
      </c>
      <c r="AD1690" s="318">
        <f>SUMIFS(MitarbeiterFTE[BWD],MitarbeiterFTE[Jahr],MitarbeiterFTE[[#This Row],[Jahr]],MitarbeiterFTE[Name],MitarbeiterFTE[[#This Row],[Name]])</f>
        <v>0</v>
      </c>
      <c r="AE1690" s="318">
        <f>SUMIFS(MitarbeiterFTE[NWD],MitarbeiterFTE[Jahr],MitarbeiterFTE[[#This Row],[Jahr]],MitarbeiterFTE[Name],MitarbeiterFTE[[#This Row],[Name]])</f>
        <v>0</v>
      </c>
      <c r="AF1690" s="15" t="str">
        <f>IF(MitarbeiterFTE[[#This Row],[HS]]="ja",2,IF(MitarbeiterFTE[[#This Row],[Tech]]="ja",1,IF(MitarbeiterFTE[[#This Row],[Sonst]]="ja",0,"input missing")))</f>
        <v>input missing</v>
      </c>
      <c r="AG1690" s="130"/>
      <c r="AH1690" s="117"/>
      <c r="AI1690" s="408"/>
      <c r="AJ1690" s="202"/>
      <c r="AK1690" s="412"/>
      <c r="AL1690" s="15" cm="1">
        <f t="array" ref="AL16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0" s="15" t="str">
        <f>IF(Table6[[#This Row],[FT/WE]]=2,"",Table6[[#This Row],[Name]]&amp;Table6[[#This Row],[Tag]])</f>
        <v/>
      </c>
      <c r="AN1690" s="117"/>
    </row>
    <row r="1691" spans="1:40" ht="14.5">
      <c r="A1691" s="117"/>
      <c r="B1691" s="201"/>
      <c r="C1691" s="209"/>
      <c r="D1691" s="210"/>
      <c r="E1691" s="131"/>
      <c r="F1691" s="132"/>
      <c r="G1691" s="131"/>
      <c r="H1691" s="117"/>
      <c r="I1691" s="201"/>
      <c r="J1691" s="201"/>
      <c r="K1691" s="202"/>
      <c r="L1691" s="202"/>
      <c r="M1691" s="202"/>
      <c r="N1691" s="201"/>
      <c r="O1691" s="201"/>
      <c r="P1691" s="202"/>
      <c r="Q1691" s="202"/>
      <c r="R1691" s="207"/>
      <c r="S1691" s="204" t="e">
        <f>_xlfn.LET(
_xlpm.ausLJ,_xlfn.XLOOKUP(MitarbeiterFTE[[#This Row],[Name]]&amp;"|"&amp;MitarbeiterFTE[[#This Row],[Jahr]]&amp;"|"&amp;MitarbeiterFTE[[#This Row],[Monat]],#REF!,#REF!,"not found",0,1),
IF(_xlpm.ausLJ="not found","input missing",_xlpm.ausLJ))</f>
        <v>#REF!</v>
      </c>
      <c r="T1691" s="204" t="e">
        <f>_xlfn.LET(
_xlpm.ausLJ,_xlfn.XLOOKUP(MitarbeiterFTE[[#This Row],[Name]]&amp;"|"&amp;MitarbeiterFTE[[#This Row],[Jahr]]&amp;"|"&amp;MitarbeiterFTE[[#This Row],[Monat]],#REF!,#REF!,"not found",0,1),
IF(_xlpm.ausLJ="not found","input missing",_xlpm.ausLJ))</f>
        <v>#REF!</v>
      </c>
      <c r="U1691" s="205"/>
      <c r="V1691" s="40" t="str" cm="1">
        <f t="array" ref="V16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1" s="15" t="str">
        <f>_xlfn.LET(_xlpm.var,MitarbeiterFTE[[#This Row],[Name]]&amp;"|"&amp;MitarbeiterFTE[[#This Row],[Vorhaben]]&amp;"|"&amp;MitarbeiterFTE[[#This Row],[Monat]]&amp;"|"&amp;MitarbeiterFTE[[#This Row],[Jahr]], IF(_xlpm.var="|||","input missing",_xlpm.var))</f>
        <v>input missing</v>
      </c>
      <c r="AB1691" s="15" t="e">
        <f>_xlfn.LET(
_xlpm.start,DATE(MitarbeiterFTE[[#This Row],[Jahr]],MitarbeiterFTE[[#This Row],[Monat]],1),
_xlpm.end,EOMONTH(_xlpm.start,0),
NETWORKDAYS(_xlpm.start,_xlpm.end))</f>
        <v>#NUM!</v>
      </c>
      <c r="AC1691" s="318" t="e">
        <f>MitarbeiterFTE[[#This Row],[BWD]]-MitarbeiterFTE[[#This Row],[Sum Abwesend]]</f>
        <v>#NUM!</v>
      </c>
      <c r="AD1691" s="318">
        <f>SUMIFS(MitarbeiterFTE[BWD],MitarbeiterFTE[Jahr],MitarbeiterFTE[[#This Row],[Jahr]],MitarbeiterFTE[Name],MitarbeiterFTE[[#This Row],[Name]])</f>
        <v>0</v>
      </c>
      <c r="AE1691" s="318">
        <f>SUMIFS(MitarbeiterFTE[NWD],MitarbeiterFTE[Jahr],MitarbeiterFTE[[#This Row],[Jahr]],MitarbeiterFTE[Name],MitarbeiterFTE[[#This Row],[Name]])</f>
        <v>0</v>
      </c>
      <c r="AF1691" s="15" t="str">
        <f>IF(MitarbeiterFTE[[#This Row],[HS]]="ja",2,IF(MitarbeiterFTE[[#This Row],[Tech]]="ja",1,IF(MitarbeiterFTE[[#This Row],[Sonst]]="ja",0,"input missing")))</f>
        <v>input missing</v>
      </c>
      <c r="AG1691" s="130"/>
      <c r="AH1691" s="117"/>
      <c r="AI1691" s="408"/>
      <c r="AJ1691" s="202"/>
      <c r="AK1691" s="412"/>
      <c r="AL1691" s="15" cm="1">
        <f t="array" ref="AL16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1" s="15" t="str">
        <f>IF(Table6[[#This Row],[FT/WE]]=2,"",Table6[[#This Row],[Name]]&amp;Table6[[#This Row],[Tag]])</f>
        <v/>
      </c>
      <c r="AN1691" s="117"/>
    </row>
    <row r="1692" spans="1:40" ht="14.5">
      <c r="A1692" s="117"/>
      <c r="B1692" s="201"/>
      <c r="C1692" s="209"/>
      <c r="D1692" s="210"/>
      <c r="E1692" s="131"/>
      <c r="F1692" s="132"/>
      <c r="G1692" s="131"/>
      <c r="H1692" s="117"/>
      <c r="I1692" s="201"/>
      <c r="J1692" s="201"/>
      <c r="K1692" s="202"/>
      <c r="L1692" s="202"/>
      <c r="M1692" s="202"/>
      <c r="N1692" s="201"/>
      <c r="O1692" s="201"/>
      <c r="P1692" s="202"/>
      <c r="Q1692" s="202"/>
      <c r="R1692" s="207"/>
      <c r="S1692" s="204" t="e">
        <f>_xlfn.LET(
_xlpm.ausLJ,_xlfn.XLOOKUP(MitarbeiterFTE[[#This Row],[Name]]&amp;"|"&amp;MitarbeiterFTE[[#This Row],[Jahr]]&amp;"|"&amp;MitarbeiterFTE[[#This Row],[Monat]],#REF!,#REF!,"not found",0,1),
IF(_xlpm.ausLJ="not found","input missing",_xlpm.ausLJ))</f>
        <v>#REF!</v>
      </c>
      <c r="T1692" s="204" t="e">
        <f>_xlfn.LET(
_xlpm.ausLJ,_xlfn.XLOOKUP(MitarbeiterFTE[[#This Row],[Name]]&amp;"|"&amp;MitarbeiterFTE[[#This Row],[Jahr]]&amp;"|"&amp;MitarbeiterFTE[[#This Row],[Monat]],#REF!,#REF!,"not found",0,1),
IF(_xlpm.ausLJ="not found","input missing",_xlpm.ausLJ))</f>
        <v>#REF!</v>
      </c>
      <c r="U1692" s="205"/>
      <c r="V1692" s="40" t="str" cm="1">
        <f t="array" ref="V16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2" s="15" t="str">
        <f>_xlfn.LET(_xlpm.var,MitarbeiterFTE[[#This Row],[Name]]&amp;"|"&amp;MitarbeiterFTE[[#This Row],[Vorhaben]]&amp;"|"&amp;MitarbeiterFTE[[#This Row],[Monat]]&amp;"|"&amp;MitarbeiterFTE[[#This Row],[Jahr]], IF(_xlpm.var="|||","input missing",_xlpm.var))</f>
        <v>input missing</v>
      </c>
      <c r="AB1692" s="15" t="e">
        <f>_xlfn.LET(
_xlpm.start,DATE(MitarbeiterFTE[[#This Row],[Jahr]],MitarbeiterFTE[[#This Row],[Monat]],1),
_xlpm.end,EOMONTH(_xlpm.start,0),
NETWORKDAYS(_xlpm.start,_xlpm.end))</f>
        <v>#NUM!</v>
      </c>
      <c r="AC1692" s="318" t="e">
        <f>MitarbeiterFTE[[#This Row],[BWD]]-MitarbeiterFTE[[#This Row],[Sum Abwesend]]</f>
        <v>#NUM!</v>
      </c>
      <c r="AD1692" s="318">
        <f>SUMIFS(MitarbeiterFTE[BWD],MitarbeiterFTE[Jahr],MitarbeiterFTE[[#This Row],[Jahr]],MitarbeiterFTE[Name],MitarbeiterFTE[[#This Row],[Name]])</f>
        <v>0</v>
      </c>
      <c r="AE1692" s="318">
        <f>SUMIFS(MitarbeiterFTE[NWD],MitarbeiterFTE[Jahr],MitarbeiterFTE[[#This Row],[Jahr]],MitarbeiterFTE[Name],MitarbeiterFTE[[#This Row],[Name]])</f>
        <v>0</v>
      </c>
      <c r="AF1692" s="15" t="str">
        <f>IF(MitarbeiterFTE[[#This Row],[HS]]="ja",2,IF(MitarbeiterFTE[[#This Row],[Tech]]="ja",1,IF(MitarbeiterFTE[[#This Row],[Sonst]]="ja",0,"input missing")))</f>
        <v>input missing</v>
      </c>
      <c r="AG1692" s="130"/>
      <c r="AH1692" s="117"/>
      <c r="AI1692" s="408"/>
      <c r="AJ1692" s="202"/>
      <c r="AK1692" s="412"/>
      <c r="AL1692" s="15" cm="1">
        <f t="array" ref="AL16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2" s="15" t="str">
        <f>IF(Table6[[#This Row],[FT/WE]]=2,"",Table6[[#This Row],[Name]]&amp;Table6[[#This Row],[Tag]])</f>
        <v/>
      </c>
      <c r="AN1692" s="117"/>
    </row>
    <row r="1693" spans="1:40" ht="14.5">
      <c r="A1693" s="117"/>
      <c r="B1693" s="201"/>
      <c r="C1693" s="209"/>
      <c r="D1693" s="210"/>
      <c r="E1693" s="131"/>
      <c r="F1693" s="132"/>
      <c r="G1693" s="131"/>
      <c r="H1693" s="117"/>
      <c r="I1693" s="201"/>
      <c r="J1693" s="201"/>
      <c r="K1693" s="202"/>
      <c r="L1693" s="202"/>
      <c r="M1693" s="202"/>
      <c r="N1693" s="201"/>
      <c r="O1693" s="201"/>
      <c r="P1693" s="202"/>
      <c r="Q1693" s="202"/>
      <c r="R1693" s="207"/>
      <c r="S1693" s="204" t="e">
        <f>_xlfn.LET(
_xlpm.ausLJ,_xlfn.XLOOKUP(MitarbeiterFTE[[#This Row],[Name]]&amp;"|"&amp;MitarbeiterFTE[[#This Row],[Jahr]]&amp;"|"&amp;MitarbeiterFTE[[#This Row],[Monat]],#REF!,#REF!,"not found",0,1),
IF(_xlpm.ausLJ="not found","input missing",_xlpm.ausLJ))</f>
        <v>#REF!</v>
      </c>
      <c r="T1693" s="204" t="e">
        <f>_xlfn.LET(
_xlpm.ausLJ,_xlfn.XLOOKUP(MitarbeiterFTE[[#This Row],[Name]]&amp;"|"&amp;MitarbeiterFTE[[#This Row],[Jahr]]&amp;"|"&amp;MitarbeiterFTE[[#This Row],[Monat]],#REF!,#REF!,"not found",0,1),
IF(_xlpm.ausLJ="not found","input missing",_xlpm.ausLJ))</f>
        <v>#REF!</v>
      </c>
      <c r="U1693" s="205"/>
      <c r="V1693" s="40" t="str" cm="1">
        <f t="array" ref="V16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3" s="15" t="str">
        <f>_xlfn.LET(_xlpm.var,MitarbeiterFTE[[#This Row],[Name]]&amp;"|"&amp;MitarbeiterFTE[[#This Row],[Vorhaben]]&amp;"|"&amp;MitarbeiterFTE[[#This Row],[Monat]]&amp;"|"&amp;MitarbeiterFTE[[#This Row],[Jahr]], IF(_xlpm.var="|||","input missing",_xlpm.var))</f>
        <v>input missing</v>
      </c>
      <c r="AB1693" s="15" t="e">
        <f>_xlfn.LET(
_xlpm.start,DATE(MitarbeiterFTE[[#This Row],[Jahr]],MitarbeiterFTE[[#This Row],[Monat]],1),
_xlpm.end,EOMONTH(_xlpm.start,0),
NETWORKDAYS(_xlpm.start,_xlpm.end))</f>
        <v>#NUM!</v>
      </c>
      <c r="AC1693" s="318" t="e">
        <f>MitarbeiterFTE[[#This Row],[BWD]]-MitarbeiterFTE[[#This Row],[Sum Abwesend]]</f>
        <v>#NUM!</v>
      </c>
      <c r="AD1693" s="318">
        <f>SUMIFS(MitarbeiterFTE[BWD],MitarbeiterFTE[Jahr],MitarbeiterFTE[[#This Row],[Jahr]],MitarbeiterFTE[Name],MitarbeiterFTE[[#This Row],[Name]])</f>
        <v>0</v>
      </c>
      <c r="AE1693" s="318">
        <f>SUMIFS(MitarbeiterFTE[NWD],MitarbeiterFTE[Jahr],MitarbeiterFTE[[#This Row],[Jahr]],MitarbeiterFTE[Name],MitarbeiterFTE[[#This Row],[Name]])</f>
        <v>0</v>
      </c>
      <c r="AF1693" s="15" t="str">
        <f>IF(MitarbeiterFTE[[#This Row],[HS]]="ja",2,IF(MitarbeiterFTE[[#This Row],[Tech]]="ja",1,IF(MitarbeiterFTE[[#This Row],[Sonst]]="ja",0,"input missing")))</f>
        <v>input missing</v>
      </c>
      <c r="AG1693" s="130"/>
      <c r="AH1693" s="117"/>
      <c r="AI1693" s="408"/>
      <c r="AJ1693" s="202"/>
      <c r="AK1693" s="412"/>
      <c r="AL1693" s="15" cm="1">
        <f t="array" ref="AL16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3" s="15" t="str">
        <f>IF(Table6[[#This Row],[FT/WE]]=2,"",Table6[[#This Row],[Name]]&amp;Table6[[#This Row],[Tag]])</f>
        <v/>
      </c>
      <c r="AN1693" s="117"/>
    </row>
    <row r="1694" spans="1:40" ht="14.5">
      <c r="A1694" s="117"/>
      <c r="B1694" s="201"/>
      <c r="C1694" s="209"/>
      <c r="D1694" s="210"/>
      <c r="E1694" s="131"/>
      <c r="F1694" s="132"/>
      <c r="G1694" s="131"/>
      <c r="H1694" s="117"/>
      <c r="I1694" s="201"/>
      <c r="J1694" s="201"/>
      <c r="K1694" s="202"/>
      <c r="L1694" s="202"/>
      <c r="M1694" s="202"/>
      <c r="N1694" s="201"/>
      <c r="O1694" s="201"/>
      <c r="P1694" s="202"/>
      <c r="Q1694" s="202"/>
      <c r="R1694" s="207"/>
      <c r="S1694" s="204" t="e">
        <f>_xlfn.LET(
_xlpm.ausLJ,_xlfn.XLOOKUP(MitarbeiterFTE[[#This Row],[Name]]&amp;"|"&amp;MitarbeiterFTE[[#This Row],[Jahr]]&amp;"|"&amp;MitarbeiterFTE[[#This Row],[Monat]],#REF!,#REF!,"not found",0,1),
IF(_xlpm.ausLJ="not found","input missing",_xlpm.ausLJ))</f>
        <v>#REF!</v>
      </c>
      <c r="T1694" s="204" t="e">
        <f>_xlfn.LET(
_xlpm.ausLJ,_xlfn.XLOOKUP(MitarbeiterFTE[[#This Row],[Name]]&amp;"|"&amp;MitarbeiterFTE[[#This Row],[Jahr]]&amp;"|"&amp;MitarbeiterFTE[[#This Row],[Monat]],#REF!,#REF!,"not found",0,1),
IF(_xlpm.ausLJ="not found","input missing",_xlpm.ausLJ))</f>
        <v>#REF!</v>
      </c>
      <c r="U1694" s="205"/>
      <c r="V1694" s="40" t="str" cm="1">
        <f t="array" ref="V16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4" s="15" t="str">
        <f>_xlfn.LET(_xlpm.var,MitarbeiterFTE[[#This Row],[Name]]&amp;"|"&amp;MitarbeiterFTE[[#This Row],[Vorhaben]]&amp;"|"&amp;MitarbeiterFTE[[#This Row],[Monat]]&amp;"|"&amp;MitarbeiterFTE[[#This Row],[Jahr]], IF(_xlpm.var="|||","input missing",_xlpm.var))</f>
        <v>input missing</v>
      </c>
      <c r="AB1694" s="15" t="e">
        <f>_xlfn.LET(
_xlpm.start,DATE(MitarbeiterFTE[[#This Row],[Jahr]],MitarbeiterFTE[[#This Row],[Monat]],1),
_xlpm.end,EOMONTH(_xlpm.start,0),
NETWORKDAYS(_xlpm.start,_xlpm.end))</f>
        <v>#NUM!</v>
      </c>
      <c r="AC1694" s="318" t="e">
        <f>MitarbeiterFTE[[#This Row],[BWD]]-MitarbeiterFTE[[#This Row],[Sum Abwesend]]</f>
        <v>#NUM!</v>
      </c>
      <c r="AD1694" s="318">
        <f>SUMIFS(MitarbeiterFTE[BWD],MitarbeiterFTE[Jahr],MitarbeiterFTE[[#This Row],[Jahr]],MitarbeiterFTE[Name],MitarbeiterFTE[[#This Row],[Name]])</f>
        <v>0</v>
      </c>
      <c r="AE1694" s="318">
        <f>SUMIFS(MitarbeiterFTE[NWD],MitarbeiterFTE[Jahr],MitarbeiterFTE[[#This Row],[Jahr]],MitarbeiterFTE[Name],MitarbeiterFTE[[#This Row],[Name]])</f>
        <v>0</v>
      </c>
      <c r="AF1694" s="15" t="str">
        <f>IF(MitarbeiterFTE[[#This Row],[HS]]="ja",2,IF(MitarbeiterFTE[[#This Row],[Tech]]="ja",1,IF(MitarbeiterFTE[[#This Row],[Sonst]]="ja",0,"input missing")))</f>
        <v>input missing</v>
      </c>
      <c r="AG1694" s="130"/>
      <c r="AH1694" s="117"/>
      <c r="AI1694" s="408"/>
      <c r="AJ1694" s="202"/>
      <c r="AK1694" s="412"/>
      <c r="AL1694" s="15" cm="1">
        <f t="array" ref="AL16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4" s="15" t="str">
        <f>IF(Table6[[#This Row],[FT/WE]]=2,"",Table6[[#This Row],[Name]]&amp;Table6[[#This Row],[Tag]])</f>
        <v/>
      </c>
      <c r="AN1694" s="117"/>
    </row>
    <row r="1695" spans="1:40" ht="14.5">
      <c r="A1695" s="117"/>
      <c r="B1695" s="201"/>
      <c r="C1695" s="209"/>
      <c r="D1695" s="210"/>
      <c r="E1695" s="131"/>
      <c r="F1695" s="132"/>
      <c r="G1695" s="131"/>
      <c r="H1695" s="117"/>
      <c r="I1695" s="201"/>
      <c r="J1695" s="201"/>
      <c r="K1695" s="202"/>
      <c r="L1695" s="202"/>
      <c r="M1695" s="202"/>
      <c r="N1695" s="201"/>
      <c r="O1695" s="201"/>
      <c r="P1695" s="202"/>
      <c r="Q1695" s="202"/>
      <c r="R1695" s="207"/>
      <c r="S1695" s="204" t="e">
        <f>_xlfn.LET(
_xlpm.ausLJ,_xlfn.XLOOKUP(MitarbeiterFTE[[#This Row],[Name]]&amp;"|"&amp;MitarbeiterFTE[[#This Row],[Jahr]]&amp;"|"&amp;MitarbeiterFTE[[#This Row],[Monat]],#REF!,#REF!,"not found",0,1),
IF(_xlpm.ausLJ="not found","input missing",_xlpm.ausLJ))</f>
        <v>#REF!</v>
      </c>
      <c r="T1695" s="204" t="e">
        <f>_xlfn.LET(
_xlpm.ausLJ,_xlfn.XLOOKUP(MitarbeiterFTE[[#This Row],[Name]]&amp;"|"&amp;MitarbeiterFTE[[#This Row],[Jahr]]&amp;"|"&amp;MitarbeiterFTE[[#This Row],[Monat]],#REF!,#REF!,"not found",0,1),
IF(_xlpm.ausLJ="not found","input missing",_xlpm.ausLJ))</f>
        <v>#REF!</v>
      </c>
      <c r="U1695" s="205"/>
      <c r="V1695" s="40" t="str" cm="1">
        <f t="array" ref="V16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5" s="15" t="str">
        <f>_xlfn.LET(_xlpm.var,MitarbeiterFTE[[#This Row],[Name]]&amp;"|"&amp;MitarbeiterFTE[[#This Row],[Vorhaben]]&amp;"|"&amp;MitarbeiterFTE[[#This Row],[Monat]]&amp;"|"&amp;MitarbeiterFTE[[#This Row],[Jahr]], IF(_xlpm.var="|||","input missing",_xlpm.var))</f>
        <v>input missing</v>
      </c>
      <c r="AB1695" s="15" t="e">
        <f>_xlfn.LET(
_xlpm.start,DATE(MitarbeiterFTE[[#This Row],[Jahr]],MitarbeiterFTE[[#This Row],[Monat]],1),
_xlpm.end,EOMONTH(_xlpm.start,0),
NETWORKDAYS(_xlpm.start,_xlpm.end))</f>
        <v>#NUM!</v>
      </c>
      <c r="AC1695" s="318" t="e">
        <f>MitarbeiterFTE[[#This Row],[BWD]]-MitarbeiterFTE[[#This Row],[Sum Abwesend]]</f>
        <v>#NUM!</v>
      </c>
      <c r="AD1695" s="318">
        <f>SUMIFS(MitarbeiterFTE[BWD],MitarbeiterFTE[Jahr],MitarbeiterFTE[[#This Row],[Jahr]],MitarbeiterFTE[Name],MitarbeiterFTE[[#This Row],[Name]])</f>
        <v>0</v>
      </c>
      <c r="AE1695" s="318">
        <f>SUMIFS(MitarbeiterFTE[NWD],MitarbeiterFTE[Jahr],MitarbeiterFTE[[#This Row],[Jahr]],MitarbeiterFTE[Name],MitarbeiterFTE[[#This Row],[Name]])</f>
        <v>0</v>
      </c>
      <c r="AF1695" s="15" t="str">
        <f>IF(MitarbeiterFTE[[#This Row],[HS]]="ja",2,IF(MitarbeiterFTE[[#This Row],[Tech]]="ja",1,IF(MitarbeiterFTE[[#This Row],[Sonst]]="ja",0,"input missing")))</f>
        <v>input missing</v>
      </c>
      <c r="AG1695" s="130"/>
      <c r="AH1695" s="117"/>
      <c r="AI1695" s="408"/>
      <c r="AJ1695" s="202"/>
      <c r="AK1695" s="412"/>
      <c r="AL1695" s="15" cm="1">
        <f t="array" ref="AL16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5" s="15" t="str">
        <f>IF(Table6[[#This Row],[FT/WE]]=2,"",Table6[[#This Row],[Name]]&amp;Table6[[#This Row],[Tag]])</f>
        <v/>
      </c>
      <c r="AN1695" s="117"/>
    </row>
    <row r="1696" spans="1:40" ht="14.5">
      <c r="A1696" s="117"/>
      <c r="B1696" s="201"/>
      <c r="C1696" s="209"/>
      <c r="D1696" s="210"/>
      <c r="E1696" s="131"/>
      <c r="F1696" s="132"/>
      <c r="G1696" s="131"/>
      <c r="H1696" s="117"/>
      <c r="I1696" s="201"/>
      <c r="J1696" s="201"/>
      <c r="K1696" s="202"/>
      <c r="L1696" s="202"/>
      <c r="M1696" s="202"/>
      <c r="N1696" s="201"/>
      <c r="O1696" s="201"/>
      <c r="P1696" s="202"/>
      <c r="Q1696" s="202"/>
      <c r="R1696" s="207"/>
      <c r="S1696" s="204" t="e">
        <f>_xlfn.LET(
_xlpm.ausLJ,_xlfn.XLOOKUP(MitarbeiterFTE[[#This Row],[Name]]&amp;"|"&amp;MitarbeiterFTE[[#This Row],[Jahr]]&amp;"|"&amp;MitarbeiterFTE[[#This Row],[Monat]],#REF!,#REF!,"not found",0,1),
IF(_xlpm.ausLJ="not found","input missing",_xlpm.ausLJ))</f>
        <v>#REF!</v>
      </c>
      <c r="T1696" s="204" t="e">
        <f>_xlfn.LET(
_xlpm.ausLJ,_xlfn.XLOOKUP(MitarbeiterFTE[[#This Row],[Name]]&amp;"|"&amp;MitarbeiterFTE[[#This Row],[Jahr]]&amp;"|"&amp;MitarbeiterFTE[[#This Row],[Monat]],#REF!,#REF!,"not found",0,1),
IF(_xlpm.ausLJ="not found","input missing",_xlpm.ausLJ))</f>
        <v>#REF!</v>
      </c>
      <c r="U1696" s="205"/>
      <c r="V1696" s="40" t="str" cm="1">
        <f t="array" ref="V16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6" s="15" t="str">
        <f>_xlfn.LET(_xlpm.var,MitarbeiterFTE[[#This Row],[Name]]&amp;"|"&amp;MitarbeiterFTE[[#This Row],[Vorhaben]]&amp;"|"&amp;MitarbeiterFTE[[#This Row],[Monat]]&amp;"|"&amp;MitarbeiterFTE[[#This Row],[Jahr]], IF(_xlpm.var="|||","input missing",_xlpm.var))</f>
        <v>input missing</v>
      </c>
      <c r="AB1696" s="15" t="e">
        <f>_xlfn.LET(
_xlpm.start,DATE(MitarbeiterFTE[[#This Row],[Jahr]],MitarbeiterFTE[[#This Row],[Monat]],1),
_xlpm.end,EOMONTH(_xlpm.start,0),
NETWORKDAYS(_xlpm.start,_xlpm.end))</f>
        <v>#NUM!</v>
      </c>
      <c r="AC1696" s="318" t="e">
        <f>MitarbeiterFTE[[#This Row],[BWD]]-MitarbeiterFTE[[#This Row],[Sum Abwesend]]</f>
        <v>#NUM!</v>
      </c>
      <c r="AD1696" s="318">
        <f>SUMIFS(MitarbeiterFTE[BWD],MitarbeiterFTE[Jahr],MitarbeiterFTE[[#This Row],[Jahr]],MitarbeiterFTE[Name],MitarbeiterFTE[[#This Row],[Name]])</f>
        <v>0</v>
      </c>
      <c r="AE1696" s="318">
        <f>SUMIFS(MitarbeiterFTE[NWD],MitarbeiterFTE[Jahr],MitarbeiterFTE[[#This Row],[Jahr]],MitarbeiterFTE[Name],MitarbeiterFTE[[#This Row],[Name]])</f>
        <v>0</v>
      </c>
      <c r="AF1696" s="15" t="str">
        <f>IF(MitarbeiterFTE[[#This Row],[HS]]="ja",2,IF(MitarbeiterFTE[[#This Row],[Tech]]="ja",1,IF(MitarbeiterFTE[[#This Row],[Sonst]]="ja",0,"input missing")))</f>
        <v>input missing</v>
      </c>
      <c r="AG1696" s="130"/>
      <c r="AH1696" s="117"/>
      <c r="AI1696" s="408"/>
      <c r="AJ1696" s="202"/>
      <c r="AK1696" s="412"/>
      <c r="AL1696" s="15" cm="1">
        <f t="array" ref="AL16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6" s="15" t="str">
        <f>IF(Table6[[#This Row],[FT/WE]]=2,"",Table6[[#This Row],[Name]]&amp;Table6[[#This Row],[Tag]])</f>
        <v/>
      </c>
      <c r="AN1696" s="117"/>
    </row>
    <row r="1697" spans="1:40" ht="14.5">
      <c r="A1697" s="117"/>
      <c r="B1697" s="201"/>
      <c r="C1697" s="209"/>
      <c r="D1697" s="210"/>
      <c r="E1697" s="131"/>
      <c r="F1697" s="132"/>
      <c r="G1697" s="131"/>
      <c r="H1697" s="117"/>
      <c r="I1697" s="201"/>
      <c r="J1697" s="201"/>
      <c r="K1697" s="202"/>
      <c r="L1697" s="202"/>
      <c r="M1697" s="202"/>
      <c r="N1697" s="201"/>
      <c r="O1697" s="201"/>
      <c r="P1697" s="202"/>
      <c r="Q1697" s="202"/>
      <c r="R1697" s="207"/>
      <c r="S1697" s="204" t="e">
        <f>_xlfn.LET(
_xlpm.ausLJ,_xlfn.XLOOKUP(MitarbeiterFTE[[#This Row],[Name]]&amp;"|"&amp;MitarbeiterFTE[[#This Row],[Jahr]]&amp;"|"&amp;MitarbeiterFTE[[#This Row],[Monat]],#REF!,#REF!,"not found",0,1),
IF(_xlpm.ausLJ="not found","input missing",_xlpm.ausLJ))</f>
        <v>#REF!</v>
      </c>
      <c r="T1697" s="204" t="e">
        <f>_xlfn.LET(
_xlpm.ausLJ,_xlfn.XLOOKUP(MitarbeiterFTE[[#This Row],[Name]]&amp;"|"&amp;MitarbeiterFTE[[#This Row],[Jahr]]&amp;"|"&amp;MitarbeiterFTE[[#This Row],[Monat]],#REF!,#REF!,"not found",0,1),
IF(_xlpm.ausLJ="not found","input missing",_xlpm.ausLJ))</f>
        <v>#REF!</v>
      </c>
      <c r="U1697" s="205"/>
      <c r="V1697" s="40" t="str" cm="1">
        <f t="array" ref="V16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7" s="15" t="str">
        <f>_xlfn.LET(_xlpm.var,MitarbeiterFTE[[#This Row],[Name]]&amp;"|"&amp;MitarbeiterFTE[[#This Row],[Vorhaben]]&amp;"|"&amp;MitarbeiterFTE[[#This Row],[Monat]]&amp;"|"&amp;MitarbeiterFTE[[#This Row],[Jahr]], IF(_xlpm.var="|||","input missing",_xlpm.var))</f>
        <v>input missing</v>
      </c>
      <c r="AB1697" s="15" t="e">
        <f>_xlfn.LET(
_xlpm.start,DATE(MitarbeiterFTE[[#This Row],[Jahr]],MitarbeiterFTE[[#This Row],[Monat]],1),
_xlpm.end,EOMONTH(_xlpm.start,0),
NETWORKDAYS(_xlpm.start,_xlpm.end))</f>
        <v>#NUM!</v>
      </c>
      <c r="AC1697" s="318" t="e">
        <f>MitarbeiterFTE[[#This Row],[BWD]]-MitarbeiterFTE[[#This Row],[Sum Abwesend]]</f>
        <v>#NUM!</v>
      </c>
      <c r="AD1697" s="318">
        <f>SUMIFS(MitarbeiterFTE[BWD],MitarbeiterFTE[Jahr],MitarbeiterFTE[[#This Row],[Jahr]],MitarbeiterFTE[Name],MitarbeiterFTE[[#This Row],[Name]])</f>
        <v>0</v>
      </c>
      <c r="AE1697" s="318">
        <f>SUMIFS(MitarbeiterFTE[NWD],MitarbeiterFTE[Jahr],MitarbeiterFTE[[#This Row],[Jahr]],MitarbeiterFTE[Name],MitarbeiterFTE[[#This Row],[Name]])</f>
        <v>0</v>
      </c>
      <c r="AF1697" s="15" t="str">
        <f>IF(MitarbeiterFTE[[#This Row],[HS]]="ja",2,IF(MitarbeiterFTE[[#This Row],[Tech]]="ja",1,IF(MitarbeiterFTE[[#This Row],[Sonst]]="ja",0,"input missing")))</f>
        <v>input missing</v>
      </c>
      <c r="AG1697" s="130"/>
      <c r="AH1697" s="117"/>
      <c r="AI1697" s="408"/>
      <c r="AJ1697" s="202"/>
      <c r="AK1697" s="412"/>
      <c r="AL1697" s="15" cm="1">
        <f t="array" ref="AL16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7" s="15" t="str">
        <f>IF(Table6[[#This Row],[FT/WE]]=2,"",Table6[[#This Row],[Name]]&amp;Table6[[#This Row],[Tag]])</f>
        <v/>
      </c>
      <c r="AN1697" s="117"/>
    </row>
    <row r="1698" spans="1:40" ht="14.5">
      <c r="A1698" s="117"/>
      <c r="B1698" s="201"/>
      <c r="C1698" s="209"/>
      <c r="D1698" s="210"/>
      <c r="E1698" s="131"/>
      <c r="F1698" s="132"/>
      <c r="G1698" s="131"/>
      <c r="H1698" s="117"/>
      <c r="I1698" s="201"/>
      <c r="J1698" s="201"/>
      <c r="K1698" s="202"/>
      <c r="L1698" s="202"/>
      <c r="M1698" s="202"/>
      <c r="N1698" s="201"/>
      <c r="O1698" s="201"/>
      <c r="P1698" s="202"/>
      <c r="Q1698" s="202"/>
      <c r="R1698" s="207"/>
      <c r="S1698" s="204" t="e">
        <f>_xlfn.LET(
_xlpm.ausLJ,_xlfn.XLOOKUP(MitarbeiterFTE[[#This Row],[Name]]&amp;"|"&amp;MitarbeiterFTE[[#This Row],[Jahr]]&amp;"|"&amp;MitarbeiterFTE[[#This Row],[Monat]],#REF!,#REF!,"not found",0,1),
IF(_xlpm.ausLJ="not found","input missing",_xlpm.ausLJ))</f>
        <v>#REF!</v>
      </c>
      <c r="T1698" s="204" t="e">
        <f>_xlfn.LET(
_xlpm.ausLJ,_xlfn.XLOOKUP(MitarbeiterFTE[[#This Row],[Name]]&amp;"|"&amp;MitarbeiterFTE[[#This Row],[Jahr]]&amp;"|"&amp;MitarbeiterFTE[[#This Row],[Monat]],#REF!,#REF!,"not found",0,1),
IF(_xlpm.ausLJ="not found","input missing",_xlpm.ausLJ))</f>
        <v>#REF!</v>
      </c>
      <c r="U1698" s="205"/>
      <c r="V1698" s="40" t="str" cm="1">
        <f t="array" ref="V16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8" s="15" t="str">
        <f>_xlfn.LET(_xlpm.var,MitarbeiterFTE[[#This Row],[Name]]&amp;"|"&amp;MitarbeiterFTE[[#This Row],[Vorhaben]]&amp;"|"&amp;MitarbeiterFTE[[#This Row],[Monat]]&amp;"|"&amp;MitarbeiterFTE[[#This Row],[Jahr]], IF(_xlpm.var="|||","input missing",_xlpm.var))</f>
        <v>input missing</v>
      </c>
      <c r="AB1698" s="15" t="e">
        <f>_xlfn.LET(
_xlpm.start,DATE(MitarbeiterFTE[[#This Row],[Jahr]],MitarbeiterFTE[[#This Row],[Monat]],1),
_xlpm.end,EOMONTH(_xlpm.start,0),
NETWORKDAYS(_xlpm.start,_xlpm.end))</f>
        <v>#NUM!</v>
      </c>
      <c r="AC1698" s="318" t="e">
        <f>MitarbeiterFTE[[#This Row],[BWD]]-MitarbeiterFTE[[#This Row],[Sum Abwesend]]</f>
        <v>#NUM!</v>
      </c>
      <c r="AD1698" s="318">
        <f>SUMIFS(MitarbeiterFTE[BWD],MitarbeiterFTE[Jahr],MitarbeiterFTE[[#This Row],[Jahr]],MitarbeiterFTE[Name],MitarbeiterFTE[[#This Row],[Name]])</f>
        <v>0</v>
      </c>
      <c r="AE1698" s="318">
        <f>SUMIFS(MitarbeiterFTE[NWD],MitarbeiterFTE[Jahr],MitarbeiterFTE[[#This Row],[Jahr]],MitarbeiterFTE[Name],MitarbeiterFTE[[#This Row],[Name]])</f>
        <v>0</v>
      </c>
      <c r="AF1698" s="15" t="str">
        <f>IF(MitarbeiterFTE[[#This Row],[HS]]="ja",2,IF(MitarbeiterFTE[[#This Row],[Tech]]="ja",1,IF(MitarbeiterFTE[[#This Row],[Sonst]]="ja",0,"input missing")))</f>
        <v>input missing</v>
      </c>
      <c r="AG1698" s="130"/>
      <c r="AH1698" s="117"/>
      <c r="AI1698" s="408"/>
      <c r="AJ1698" s="202"/>
      <c r="AK1698" s="412"/>
      <c r="AL1698" s="15" cm="1">
        <f t="array" ref="AL16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8" s="15" t="str">
        <f>IF(Table6[[#This Row],[FT/WE]]=2,"",Table6[[#This Row],[Name]]&amp;Table6[[#This Row],[Tag]])</f>
        <v/>
      </c>
      <c r="AN1698" s="117"/>
    </row>
    <row r="1699" spans="1:40" ht="14.5">
      <c r="A1699" s="117"/>
      <c r="B1699" s="201"/>
      <c r="C1699" s="209"/>
      <c r="D1699" s="210"/>
      <c r="E1699" s="131"/>
      <c r="F1699" s="132"/>
      <c r="G1699" s="131"/>
      <c r="H1699" s="117"/>
      <c r="I1699" s="201"/>
      <c r="J1699" s="201"/>
      <c r="K1699" s="202"/>
      <c r="L1699" s="202"/>
      <c r="M1699" s="202"/>
      <c r="N1699" s="201"/>
      <c r="O1699" s="201"/>
      <c r="P1699" s="202"/>
      <c r="Q1699" s="202"/>
      <c r="R1699" s="207"/>
      <c r="S1699" s="204" t="e">
        <f>_xlfn.LET(
_xlpm.ausLJ,_xlfn.XLOOKUP(MitarbeiterFTE[[#This Row],[Name]]&amp;"|"&amp;MitarbeiterFTE[[#This Row],[Jahr]]&amp;"|"&amp;MitarbeiterFTE[[#This Row],[Monat]],#REF!,#REF!,"not found",0,1),
IF(_xlpm.ausLJ="not found","input missing",_xlpm.ausLJ))</f>
        <v>#REF!</v>
      </c>
      <c r="T1699" s="204" t="e">
        <f>_xlfn.LET(
_xlpm.ausLJ,_xlfn.XLOOKUP(MitarbeiterFTE[[#This Row],[Name]]&amp;"|"&amp;MitarbeiterFTE[[#This Row],[Jahr]]&amp;"|"&amp;MitarbeiterFTE[[#This Row],[Monat]],#REF!,#REF!,"not found",0,1),
IF(_xlpm.ausLJ="not found","input missing",_xlpm.ausLJ))</f>
        <v>#REF!</v>
      </c>
      <c r="U1699" s="205"/>
      <c r="V1699" s="40" t="str" cm="1">
        <f t="array" ref="V16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6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6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6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6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699" s="15" t="str">
        <f>_xlfn.LET(_xlpm.var,MitarbeiterFTE[[#This Row],[Name]]&amp;"|"&amp;MitarbeiterFTE[[#This Row],[Vorhaben]]&amp;"|"&amp;MitarbeiterFTE[[#This Row],[Monat]]&amp;"|"&amp;MitarbeiterFTE[[#This Row],[Jahr]], IF(_xlpm.var="|||","input missing",_xlpm.var))</f>
        <v>input missing</v>
      </c>
      <c r="AB1699" s="15" t="e">
        <f>_xlfn.LET(
_xlpm.start,DATE(MitarbeiterFTE[[#This Row],[Jahr]],MitarbeiterFTE[[#This Row],[Monat]],1),
_xlpm.end,EOMONTH(_xlpm.start,0),
NETWORKDAYS(_xlpm.start,_xlpm.end))</f>
        <v>#NUM!</v>
      </c>
      <c r="AC1699" s="318" t="e">
        <f>MitarbeiterFTE[[#This Row],[BWD]]-MitarbeiterFTE[[#This Row],[Sum Abwesend]]</f>
        <v>#NUM!</v>
      </c>
      <c r="AD1699" s="318">
        <f>SUMIFS(MitarbeiterFTE[BWD],MitarbeiterFTE[Jahr],MitarbeiterFTE[[#This Row],[Jahr]],MitarbeiterFTE[Name],MitarbeiterFTE[[#This Row],[Name]])</f>
        <v>0</v>
      </c>
      <c r="AE1699" s="318">
        <f>SUMIFS(MitarbeiterFTE[NWD],MitarbeiterFTE[Jahr],MitarbeiterFTE[[#This Row],[Jahr]],MitarbeiterFTE[Name],MitarbeiterFTE[[#This Row],[Name]])</f>
        <v>0</v>
      </c>
      <c r="AF1699" s="15" t="str">
        <f>IF(MitarbeiterFTE[[#This Row],[HS]]="ja",2,IF(MitarbeiterFTE[[#This Row],[Tech]]="ja",1,IF(MitarbeiterFTE[[#This Row],[Sonst]]="ja",0,"input missing")))</f>
        <v>input missing</v>
      </c>
      <c r="AG1699" s="130"/>
      <c r="AH1699" s="117"/>
      <c r="AI1699" s="408"/>
      <c r="AJ1699" s="202"/>
      <c r="AK1699" s="412"/>
      <c r="AL1699" s="15" cm="1">
        <f t="array" ref="AL16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699" s="15" t="str">
        <f>IF(Table6[[#This Row],[FT/WE]]=2,"",Table6[[#This Row],[Name]]&amp;Table6[[#This Row],[Tag]])</f>
        <v/>
      </c>
      <c r="AN1699" s="117"/>
    </row>
    <row r="1700" spans="1:40" ht="14.5">
      <c r="A1700" s="117"/>
      <c r="B1700" s="201"/>
      <c r="C1700" s="209"/>
      <c r="D1700" s="210"/>
      <c r="E1700" s="131"/>
      <c r="F1700" s="132"/>
      <c r="G1700" s="131"/>
      <c r="H1700" s="117"/>
      <c r="I1700" s="201"/>
      <c r="J1700" s="201"/>
      <c r="K1700" s="202"/>
      <c r="L1700" s="202"/>
      <c r="M1700" s="202"/>
      <c r="N1700" s="201"/>
      <c r="O1700" s="201"/>
      <c r="P1700" s="202"/>
      <c r="Q1700" s="202"/>
      <c r="R1700" s="207"/>
      <c r="S1700" s="204" t="e">
        <f>_xlfn.LET(
_xlpm.ausLJ,_xlfn.XLOOKUP(MitarbeiterFTE[[#This Row],[Name]]&amp;"|"&amp;MitarbeiterFTE[[#This Row],[Jahr]]&amp;"|"&amp;MitarbeiterFTE[[#This Row],[Monat]],#REF!,#REF!,"not found",0,1),
IF(_xlpm.ausLJ="not found","input missing",_xlpm.ausLJ))</f>
        <v>#REF!</v>
      </c>
      <c r="T1700" s="204" t="e">
        <f>_xlfn.LET(
_xlpm.ausLJ,_xlfn.XLOOKUP(MitarbeiterFTE[[#This Row],[Name]]&amp;"|"&amp;MitarbeiterFTE[[#This Row],[Jahr]]&amp;"|"&amp;MitarbeiterFTE[[#This Row],[Monat]],#REF!,#REF!,"not found",0,1),
IF(_xlpm.ausLJ="not found","input missing",_xlpm.ausLJ))</f>
        <v>#REF!</v>
      </c>
      <c r="U1700" s="205"/>
      <c r="V1700" s="40" t="str" cm="1">
        <f t="array" ref="V17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0" s="15" t="str">
        <f>_xlfn.LET(_xlpm.var,MitarbeiterFTE[[#This Row],[Name]]&amp;"|"&amp;MitarbeiterFTE[[#This Row],[Vorhaben]]&amp;"|"&amp;MitarbeiterFTE[[#This Row],[Monat]]&amp;"|"&amp;MitarbeiterFTE[[#This Row],[Jahr]], IF(_xlpm.var="|||","input missing",_xlpm.var))</f>
        <v>input missing</v>
      </c>
      <c r="AB1700" s="15" t="e">
        <f>_xlfn.LET(
_xlpm.start,DATE(MitarbeiterFTE[[#This Row],[Jahr]],MitarbeiterFTE[[#This Row],[Monat]],1),
_xlpm.end,EOMONTH(_xlpm.start,0),
NETWORKDAYS(_xlpm.start,_xlpm.end))</f>
        <v>#NUM!</v>
      </c>
      <c r="AC1700" s="318" t="e">
        <f>MitarbeiterFTE[[#This Row],[BWD]]-MitarbeiterFTE[[#This Row],[Sum Abwesend]]</f>
        <v>#NUM!</v>
      </c>
      <c r="AD1700" s="318">
        <f>SUMIFS(MitarbeiterFTE[BWD],MitarbeiterFTE[Jahr],MitarbeiterFTE[[#This Row],[Jahr]],MitarbeiterFTE[Name],MitarbeiterFTE[[#This Row],[Name]])</f>
        <v>0</v>
      </c>
      <c r="AE1700" s="318">
        <f>SUMIFS(MitarbeiterFTE[NWD],MitarbeiterFTE[Jahr],MitarbeiterFTE[[#This Row],[Jahr]],MitarbeiterFTE[Name],MitarbeiterFTE[[#This Row],[Name]])</f>
        <v>0</v>
      </c>
      <c r="AF1700" s="15" t="str">
        <f>IF(MitarbeiterFTE[[#This Row],[HS]]="ja",2,IF(MitarbeiterFTE[[#This Row],[Tech]]="ja",1,IF(MitarbeiterFTE[[#This Row],[Sonst]]="ja",0,"input missing")))</f>
        <v>input missing</v>
      </c>
      <c r="AG1700" s="130"/>
      <c r="AH1700" s="117"/>
      <c r="AI1700" s="408"/>
      <c r="AJ1700" s="202"/>
      <c r="AK1700" s="412"/>
      <c r="AL1700" s="15" cm="1">
        <f t="array" ref="AL17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0" s="15" t="str">
        <f>IF(Table6[[#This Row],[FT/WE]]=2,"",Table6[[#This Row],[Name]]&amp;Table6[[#This Row],[Tag]])</f>
        <v/>
      </c>
      <c r="AN1700" s="117"/>
    </row>
    <row r="1701" spans="1:40" ht="14.5">
      <c r="A1701" s="117"/>
      <c r="B1701" s="201"/>
      <c r="C1701" s="209"/>
      <c r="D1701" s="210"/>
      <c r="E1701" s="131"/>
      <c r="F1701" s="132"/>
      <c r="G1701" s="131"/>
      <c r="H1701" s="117"/>
      <c r="I1701" s="201"/>
      <c r="J1701" s="201"/>
      <c r="K1701" s="202"/>
      <c r="L1701" s="202"/>
      <c r="M1701" s="202"/>
      <c r="N1701" s="201"/>
      <c r="O1701" s="201"/>
      <c r="P1701" s="202"/>
      <c r="Q1701" s="202"/>
      <c r="R1701" s="207"/>
      <c r="S1701" s="204" t="e">
        <f>_xlfn.LET(
_xlpm.ausLJ,_xlfn.XLOOKUP(MitarbeiterFTE[[#This Row],[Name]]&amp;"|"&amp;MitarbeiterFTE[[#This Row],[Jahr]]&amp;"|"&amp;MitarbeiterFTE[[#This Row],[Monat]],#REF!,#REF!,"not found",0,1),
IF(_xlpm.ausLJ="not found","input missing",_xlpm.ausLJ))</f>
        <v>#REF!</v>
      </c>
      <c r="T1701" s="204" t="e">
        <f>_xlfn.LET(
_xlpm.ausLJ,_xlfn.XLOOKUP(MitarbeiterFTE[[#This Row],[Name]]&amp;"|"&amp;MitarbeiterFTE[[#This Row],[Jahr]]&amp;"|"&amp;MitarbeiterFTE[[#This Row],[Monat]],#REF!,#REF!,"not found",0,1),
IF(_xlpm.ausLJ="not found","input missing",_xlpm.ausLJ))</f>
        <v>#REF!</v>
      </c>
      <c r="U1701" s="205"/>
      <c r="V1701" s="40" t="str" cm="1">
        <f t="array" ref="V17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1" s="15" t="str">
        <f>_xlfn.LET(_xlpm.var,MitarbeiterFTE[[#This Row],[Name]]&amp;"|"&amp;MitarbeiterFTE[[#This Row],[Vorhaben]]&amp;"|"&amp;MitarbeiterFTE[[#This Row],[Monat]]&amp;"|"&amp;MitarbeiterFTE[[#This Row],[Jahr]], IF(_xlpm.var="|||","input missing",_xlpm.var))</f>
        <v>input missing</v>
      </c>
      <c r="AB1701" s="15" t="e">
        <f>_xlfn.LET(
_xlpm.start,DATE(MitarbeiterFTE[[#This Row],[Jahr]],MitarbeiterFTE[[#This Row],[Monat]],1),
_xlpm.end,EOMONTH(_xlpm.start,0),
NETWORKDAYS(_xlpm.start,_xlpm.end))</f>
        <v>#NUM!</v>
      </c>
      <c r="AC1701" s="318" t="e">
        <f>MitarbeiterFTE[[#This Row],[BWD]]-MitarbeiterFTE[[#This Row],[Sum Abwesend]]</f>
        <v>#NUM!</v>
      </c>
      <c r="AD1701" s="318">
        <f>SUMIFS(MitarbeiterFTE[BWD],MitarbeiterFTE[Jahr],MitarbeiterFTE[[#This Row],[Jahr]],MitarbeiterFTE[Name],MitarbeiterFTE[[#This Row],[Name]])</f>
        <v>0</v>
      </c>
      <c r="AE1701" s="318">
        <f>SUMIFS(MitarbeiterFTE[NWD],MitarbeiterFTE[Jahr],MitarbeiterFTE[[#This Row],[Jahr]],MitarbeiterFTE[Name],MitarbeiterFTE[[#This Row],[Name]])</f>
        <v>0</v>
      </c>
      <c r="AF1701" s="15" t="str">
        <f>IF(MitarbeiterFTE[[#This Row],[HS]]="ja",2,IF(MitarbeiterFTE[[#This Row],[Tech]]="ja",1,IF(MitarbeiterFTE[[#This Row],[Sonst]]="ja",0,"input missing")))</f>
        <v>input missing</v>
      </c>
      <c r="AG1701" s="130"/>
      <c r="AH1701" s="117"/>
      <c r="AI1701" s="408"/>
      <c r="AJ1701" s="202"/>
      <c r="AK1701" s="412"/>
      <c r="AL1701" s="15" cm="1">
        <f t="array" ref="AL17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1" s="15" t="str">
        <f>IF(Table6[[#This Row],[FT/WE]]=2,"",Table6[[#This Row],[Name]]&amp;Table6[[#This Row],[Tag]])</f>
        <v/>
      </c>
      <c r="AN1701" s="117"/>
    </row>
    <row r="1702" spans="1:40" ht="14.5">
      <c r="A1702" s="117"/>
      <c r="B1702" s="201"/>
      <c r="C1702" s="209"/>
      <c r="D1702" s="210"/>
      <c r="E1702" s="131"/>
      <c r="F1702" s="132"/>
      <c r="G1702" s="131"/>
      <c r="H1702" s="117"/>
      <c r="I1702" s="201"/>
      <c r="J1702" s="201"/>
      <c r="K1702" s="202"/>
      <c r="L1702" s="202"/>
      <c r="M1702" s="202"/>
      <c r="N1702" s="201"/>
      <c r="O1702" s="201"/>
      <c r="P1702" s="202"/>
      <c r="Q1702" s="202"/>
      <c r="R1702" s="207"/>
      <c r="S1702" s="204" t="e">
        <f>_xlfn.LET(
_xlpm.ausLJ,_xlfn.XLOOKUP(MitarbeiterFTE[[#This Row],[Name]]&amp;"|"&amp;MitarbeiterFTE[[#This Row],[Jahr]]&amp;"|"&amp;MitarbeiterFTE[[#This Row],[Monat]],#REF!,#REF!,"not found",0,1),
IF(_xlpm.ausLJ="not found","input missing",_xlpm.ausLJ))</f>
        <v>#REF!</v>
      </c>
      <c r="T1702" s="204" t="e">
        <f>_xlfn.LET(
_xlpm.ausLJ,_xlfn.XLOOKUP(MitarbeiterFTE[[#This Row],[Name]]&amp;"|"&amp;MitarbeiterFTE[[#This Row],[Jahr]]&amp;"|"&amp;MitarbeiterFTE[[#This Row],[Monat]],#REF!,#REF!,"not found",0,1),
IF(_xlpm.ausLJ="not found","input missing",_xlpm.ausLJ))</f>
        <v>#REF!</v>
      </c>
      <c r="U1702" s="205"/>
      <c r="V1702" s="40" t="str" cm="1">
        <f t="array" ref="V17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2" s="15" t="str">
        <f>_xlfn.LET(_xlpm.var,MitarbeiterFTE[[#This Row],[Name]]&amp;"|"&amp;MitarbeiterFTE[[#This Row],[Vorhaben]]&amp;"|"&amp;MitarbeiterFTE[[#This Row],[Monat]]&amp;"|"&amp;MitarbeiterFTE[[#This Row],[Jahr]], IF(_xlpm.var="|||","input missing",_xlpm.var))</f>
        <v>input missing</v>
      </c>
      <c r="AB1702" s="15" t="e">
        <f>_xlfn.LET(
_xlpm.start,DATE(MitarbeiterFTE[[#This Row],[Jahr]],MitarbeiterFTE[[#This Row],[Monat]],1),
_xlpm.end,EOMONTH(_xlpm.start,0),
NETWORKDAYS(_xlpm.start,_xlpm.end))</f>
        <v>#NUM!</v>
      </c>
      <c r="AC1702" s="318" t="e">
        <f>MitarbeiterFTE[[#This Row],[BWD]]-MitarbeiterFTE[[#This Row],[Sum Abwesend]]</f>
        <v>#NUM!</v>
      </c>
      <c r="AD1702" s="318">
        <f>SUMIFS(MitarbeiterFTE[BWD],MitarbeiterFTE[Jahr],MitarbeiterFTE[[#This Row],[Jahr]],MitarbeiterFTE[Name],MitarbeiterFTE[[#This Row],[Name]])</f>
        <v>0</v>
      </c>
      <c r="AE1702" s="318">
        <f>SUMIFS(MitarbeiterFTE[NWD],MitarbeiterFTE[Jahr],MitarbeiterFTE[[#This Row],[Jahr]],MitarbeiterFTE[Name],MitarbeiterFTE[[#This Row],[Name]])</f>
        <v>0</v>
      </c>
      <c r="AF1702" s="15" t="str">
        <f>IF(MitarbeiterFTE[[#This Row],[HS]]="ja",2,IF(MitarbeiterFTE[[#This Row],[Tech]]="ja",1,IF(MitarbeiterFTE[[#This Row],[Sonst]]="ja",0,"input missing")))</f>
        <v>input missing</v>
      </c>
      <c r="AG1702" s="130"/>
      <c r="AH1702" s="117"/>
      <c r="AI1702" s="408"/>
      <c r="AJ1702" s="202"/>
      <c r="AK1702" s="412"/>
      <c r="AL1702" s="15" cm="1">
        <f t="array" ref="AL17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2" s="15" t="str">
        <f>IF(Table6[[#This Row],[FT/WE]]=2,"",Table6[[#This Row],[Name]]&amp;Table6[[#This Row],[Tag]])</f>
        <v/>
      </c>
      <c r="AN1702" s="117"/>
    </row>
    <row r="1703" spans="1:40" ht="14.5">
      <c r="A1703" s="117"/>
      <c r="B1703" s="201"/>
      <c r="C1703" s="209"/>
      <c r="D1703" s="210"/>
      <c r="E1703" s="131"/>
      <c r="F1703" s="132"/>
      <c r="G1703" s="131"/>
      <c r="H1703" s="117"/>
      <c r="I1703" s="201"/>
      <c r="J1703" s="201"/>
      <c r="K1703" s="202"/>
      <c r="L1703" s="202"/>
      <c r="M1703" s="202"/>
      <c r="N1703" s="201"/>
      <c r="O1703" s="201"/>
      <c r="P1703" s="202"/>
      <c r="Q1703" s="202"/>
      <c r="R1703" s="207"/>
      <c r="S1703" s="204" t="e">
        <f>_xlfn.LET(
_xlpm.ausLJ,_xlfn.XLOOKUP(MitarbeiterFTE[[#This Row],[Name]]&amp;"|"&amp;MitarbeiterFTE[[#This Row],[Jahr]]&amp;"|"&amp;MitarbeiterFTE[[#This Row],[Monat]],#REF!,#REF!,"not found",0,1),
IF(_xlpm.ausLJ="not found","input missing",_xlpm.ausLJ))</f>
        <v>#REF!</v>
      </c>
      <c r="T1703" s="204" t="e">
        <f>_xlfn.LET(
_xlpm.ausLJ,_xlfn.XLOOKUP(MitarbeiterFTE[[#This Row],[Name]]&amp;"|"&amp;MitarbeiterFTE[[#This Row],[Jahr]]&amp;"|"&amp;MitarbeiterFTE[[#This Row],[Monat]],#REF!,#REF!,"not found",0,1),
IF(_xlpm.ausLJ="not found","input missing",_xlpm.ausLJ))</f>
        <v>#REF!</v>
      </c>
      <c r="U1703" s="205"/>
      <c r="V1703" s="40" t="str" cm="1">
        <f t="array" ref="V17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3" s="15" t="str">
        <f>_xlfn.LET(_xlpm.var,MitarbeiterFTE[[#This Row],[Name]]&amp;"|"&amp;MitarbeiterFTE[[#This Row],[Vorhaben]]&amp;"|"&amp;MitarbeiterFTE[[#This Row],[Monat]]&amp;"|"&amp;MitarbeiterFTE[[#This Row],[Jahr]], IF(_xlpm.var="|||","input missing",_xlpm.var))</f>
        <v>input missing</v>
      </c>
      <c r="AB1703" s="15" t="e">
        <f>_xlfn.LET(
_xlpm.start,DATE(MitarbeiterFTE[[#This Row],[Jahr]],MitarbeiterFTE[[#This Row],[Monat]],1),
_xlpm.end,EOMONTH(_xlpm.start,0),
NETWORKDAYS(_xlpm.start,_xlpm.end))</f>
        <v>#NUM!</v>
      </c>
      <c r="AC1703" s="318" t="e">
        <f>MitarbeiterFTE[[#This Row],[BWD]]-MitarbeiterFTE[[#This Row],[Sum Abwesend]]</f>
        <v>#NUM!</v>
      </c>
      <c r="AD1703" s="318">
        <f>SUMIFS(MitarbeiterFTE[BWD],MitarbeiterFTE[Jahr],MitarbeiterFTE[[#This Row],[Jahr]],MitarbeiterFTE[Name],MitarbeiterFTE[[#This Row],[Name]])</f>
        <v>0</v>
      </c>
      <c r="AE1703" s="318">
        <f>SUMIFS(MitarbeiterFTE[NWD],MitarbeiterFTE[Jahr],MitarbeiterFTE[[#This Row],[Jahr]],MitarbeiterFTE[Name],MitarbeiterFTE[[#This Row],[Name]])</f>
        <v>0</v>
      </c>
      <c r="AF1703" s="15" t="str">
        <f>IF(MitarbeiterFTE[[#This Row],[HS]]="ja",2,IF(MitarbeiterFTE[[#This Row],[Tech]]="ja",1,IF(MitarbeiterFTE[[#This Row],[Sonst]]="ja",0,"input missing")))</f>
        <v>input missing</v>
      </c>
      <c r="AG1703" s="130"/>
      <c r="AH1703" s="117"/>
      <c r="AI1703" s="408"/>
      <c r="AJ1703" s="202"/>
      <c r="AK1703" s="412"/>
      <c r="AL1703" s="15" cm="1">
        <f t="array" ref="AL17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3" s="15" t="str">
        <f>IF(Table6[[#This Row],[FT/WE]]=2,"",Table6[[#This Row],[Name]]&amp;Table6[[#This Row],[Tag]])</f>
        <v/>
      </c>
      <c r="AN1703" s="117"/>
    </row>
    <row r="1704" spans="1:40" ht="14.5">
      <c r="A1704" s="117"/>
      <c r="B1704" s="201"/>
      <c r="C1704" s="209"/>
      <c r="D1704" s="210"/>
      <c r="E1704" s="131"/>
      <c r="F1704" s="132"/>
      <c r="G1704" s="131"/>
      <c r="H1704" s="117"/>
      <c r="I1704" s="201"/>
      <c r="J1704" s="201"/>
      <c r="K1704" s="202"/>
      <c r="L1704" s="202"/>
      <c r="M1704" s="202"/>
      <c r="N1704" s="201"/>
      <c r="O1704" s="201"/>
      <c r="P1704" s="202"/>
      <c r="Q1704" s="202"/>
      <c r="R1704" s="207"/>
      <c r="S1704" s="204" t="e">
        <f>_xlfn.LET(
_xlpm.ausLJ,_xlfn.XLOOKUP(MitarbeiterFTE[[#This Row],[Name]]&amp;"|"&amp;MitarbeiterFTE[[#This Row],[Jahr]]&amp;"|"&amp;MitarbeiterFTE[[#This Row],[Monat]],#REF!,#REF!,"not found",0,1),
IF(_xlpm.ausLJ="not found","input missing",_xlpm.ausLJ))</f>
        <v>#REF!</v>
      </c>
      <c r="T1704" s="204" t="e">
        <f>_xlfn.LET(
_xlpm.ausLJ,_xlfn.XLOOKUP(MitarbeiterFTE[[#This Row],[Name]]&amp;"|"&amp;MitarbeiterFTE[[#This Row],[Jahr]]&amp;"|"&amp;MitarbeiterFTE[[#This Row],[Monat]],#REF!,#REF!,"not found",0,1),
IF(_xlpm.ausLJ="not found","input missing",_xlpm.ausLJ))</f>
        <v>#REF!</v>
      </c>
      <c r="U1704" s="205"/>
      <c r="V1704" s="40" t="str" cm="1">
        <f t="array" ref="V17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4" s="15" t="str">
        <f>_xlfn.LET(_xlpm.var,MitarbeiterFTE[[#This Row],[Name]]&amp;"|"&amp;MitarbeiterFTE[[#This Row],[Vorhaben]]&amp;"|"&amp;MitarbeiterFTE[[#This Row],[Monat]]&amp;"|"&amp;MitarbeiterFTE[[#This Row],[Jahr]], IF(_xlpm.var="|||","input missing",_xlpm.var))</f>
        <v>input missing</v>
      </c>
      <c r="AB1704" s="15" t="e">
        <f>_xlfn.LET(
_xlpm.start,DATE(MitarbeiterFTE[[#This Row],[Jahr]],MitarbeiterFTE[[#This Row],[Monat]],1),
_xlpm.end,EOMONTH(_xlpm.start,0),
NETWORKDAYS(_xlpm.start,_xlpm.end))</f>
        <v>#NUM!</v>
      </c>
      <c r="AC1704" s="318" t="e">
        <f>MitarbeiterFTE[[#This Row],[BWD]]-MitarbeiterFTE[[#This Row],[Sum Abwesend]]</f>
        <v>#NUM!</v>
      </c>
      <c r="AD1704" s="318">
        <f>SUMIFS(MitarbeiterFTE[BWD],MitarbeiterFTE[Jahr],MitarbeiterFTE[[#This Row],[Jahr]],MitarbeiterFTE[Name],MitarbeiterFTE[[#This Row],[Name]])</f>
        <v>0</v>
      </c>
      <c r="AE1704" s="318">
        <f>SUMIFS(MitarbeiterFTE[NWD],MitarbeiterFTE[Jahr],MitarbeiterFTE[[#This Row],[Jahr]],MitarbeiterFTE[Name],MitarbeiterFTE[[#This Row],[Name]])</f>
        <v>0</v>
      </c>
      <c r="AF1704" s="15" t="str">
        <f>IF(MitarbeiterFTE[[#This Row],[HS]]="ja",2,IF(MitarbeiterFTE[[#This Row],[Tech]]="ja",1,IF(MitarbeiterFTE[[#This Row],[Sonst]]="ja",0,"input missing")))</f>
        <v>input missing</v>
      </c>
      <c r="AG1704" s="130"/>
      <c r="AH1704" s="117"/>
      <c r="AI1704" s="408"/>
      <c r="AJ1704" s="202"/>
      <c r="AK1704" s="412"/>
      <c r="AL1704" s="15" cm="1">
        <f t="array" ref="AL17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4" s="15" t="str">
        <f>IF(Table6[[#This Row],[FT/WE]]=2,"",Table6[[#This Row],[Name]]&amp;Table6[[#This Row],[Tag]])</f>
        <v/>
      </c>
      <c r="AN1704" s="117"/>
    </row>
    <row r="1705" spans="1:40" ht="14.5">
      <c r="A1705" s="117"/>
      <c r="B1705" s="201"/>
      <c r="C1705" s="209"/>
      <c r="D1705" s="210"/>
      <c r="E1705" s="131"/>
      <c r="F1705" s="132"/>
      <c r="G1705" s="131"/>
      <c r="H1705" s="117"/>
      <c r="I1705" s="201"/>
      <c r="J1705" s="201"/>
      <c r="K1705" s="202"/>
      <c r="L1705" s="202"/>
      <c r="M1705" s="202"/>
      <c r="N1705" s="201"/>
      <c r="O1705" s="201"/>
      <c r="P1705" s="202"/>
      <c r="Q1705" s="202"/>
      <c r="R1705" s="207"/>
      <c r="S1705" s="204" t="e">
        <f>_xlfn.LET(
_xlpm.ausLJ,_xlfn.XLOOKUP(MitarbeiterFTE[[#This Row],[Name]]&amp;"|"&amp;MitarbeiterFTE[[#This Row],[Jahr]]&amp;"|"&amp;MitarbeiterFTE[[#This Row],[Monat]],#REF!,#REF!,"not found",0,1),
IF(_xlpm.ausLJ="not found","input missing",_xlpm.ausLJ))</f>
        <v>#REF!</v>
      </c>
      <c r="T1705" s="204" t="e">
        <f>_xlfn.LET(
_xlpm.ausLJ,_xlfn.XLOOKUP(MitarbeiterFTE[[#This Row],[Name]]&amp;"|"&amp;MitarbeiterFTE[[#This Row],[Jahr]]&amp;"|"&amp;MitarbeiterFTE[[#This Row],[Monat]],#REF!,#REF!,"not found",0,1),
IF(_xlpm.ausLJ="not found","input missing",_xlpm.ausLJ))</f>
        <v>#REF!</v>
      </c>
      <c r="U1705" s="205"/>
      <c r="V1705" s="40" t="str" cm="1">
        <f t="array" ref="V17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5" s="15" t="str">
        <f>_xlfn.LET(_xlpm.var,MitarbeiterFTE[[#This Row],[Name]]&amp;"|"&amp;MitarbeiterFTE[[#This Row],[Vorhaben]]&amp;"|"&amp;MitarbeiterFTE[[#This Row],[Monat]]&amp;"|"&amp;MitarbeiterFTE[[#This Row],[Jahr]], IF(_xlpm.var="|||","input missing",_xlpm.var))</f>
        <v>input missing</v>
      </c>
      <c r="AB1705" s="15" t="e">
        <f>_xlfn.LET(
_xlpm.start,DATE(MitarbeiterFTE[[#This Row],[Jahr]],MitarbeiterFTE[[#This Row],[Monat]],1),
_xlpm.end,EOMONTH(_xlpm.start,0),
NETWORKDAYS(_xlpm.start,_xlpm.end))</f>
        <v>#NUM!</v>
      </c>
      <c r="AC1705" s="318" t="e">
        <f>MitarbeiterFTE[[#This Row],[BWD]]-MitarbeiterFTE[[#This Row],[Sum Abwesend]]</f>
        <v>#NUM!</v>
      </c>
      <c r="AD1705" s="318">
        <f>SUMIFS(MitarbeiterFTE[BWD],MitarbeiterFTE[Jahr],MitarbeiterFTE[[#This Row],[Jahr]],MitarbeiterFTE[Name],MitarbeiterFTE[[#This Row],[Name]])</f>
        <v>0</v>
      </c>
      <c r="AE1705" s="318">
        <f>SUMIFS(MitarbeiterFTE[NWD],MitarbeiterFTE[Jahr],MitarbeiterFTE[[#This Row],[Jahr]],MitarbeiterFTE[Name],MitarbeiterFTE[[#This Row],[Name]])</f>
        <v>0</v>
      </c>
      <c r="AF1705" s="15" t="str">
        <f>IF(MitarbeiterFTE[[#This Row],[HS]]="ja",2,IF(MitarbeiterFTE[[#This Row],[Tech]]="ja",1,IF(MitarbeiterFTE[[#This Row],[Sonst]]="ja",0,"input missing")))</f>
        <v>input missing</v>
      </c>
      <c r="AG1705" s="130"/>
      <c r="AH1705" s="117"/>
      <c r="AI1705" s="408"/>
      <c r="AJ1705" s="202"/>
      <c r="AK1705" s="412"/>
      <c r="AL1705" s="15" cm="1">
        <f t="array" ref="AL17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5" s="15" t="str">
        <f>IF(Table6[[#This Row],[FT/WE]]=2,"",Table6[[#This Row],[Name]]&amp;Table6[[#This Row],[Tag]])</f>
        <v/>
      </c>
      <c r="AN1705" s="117"/>
    </row>
    <row r="1706" spans="1:40" ht="14.5">
      <c r="A1706" s="117"/>
      <c r="B1706" s="201"/>
      <c r="C1706" s="209"/>
      <c r="D1706" s="210"/>
      <c r="E1706" s="131"/>
      <c r="F1706" s="132"/>
      <c r="G1706" s="131"/>
      <c r="H1706" s="117"/>
      <c r="I1706" s="201"/>
      <c r="J1706" s="201"/>
      <c r="K1706" s="202"/>
      <c r="L1706" s="202"/>
      <c r="M1706" s="202"/>
      <c r="N1706" s="201"/>
      <c r="O1706" s="201"/>
      <c r="P1706" s="202"/>
      <c r="Q1706" s="202"/>
      <c r="R1706" s="207"/>
      <c r="S1706" s="204" t="e">
        <f>_xlfn.LET(
_xlpm.ausLJ,_xlfn.XLOOKUP(MitarbeiterFTE[[#This Row],[Name]]&amp;"|"&amp;MitarbeiterFTE[[#This Row],[Jahr]]&amp;"|"&amp;MitarbeiterFTE[[#This Row],[Monat]],#REF!,#REF!,"not found",0,1),
IF(_xlpm.ausLJ="not found","input missing",_xlpm.ausLJ))</f>
        <v>#REF!</v>
      </c>
      <c r="T1706" s="204" t="e">
        <f>_xlfn.LET(
_xlpm.ausLJ,_xlfn.XLOOKUP(MitarbeiterFTE[[#This Row],[Name]]&amp;"|"&amp;MitarbeiterFTE[[#This Row],[Jahr]]&amp;"|"&amp;MitarbeiterFTE[[#This Row],[Monat]],#REF!,#REF!,"not found",0,1),
IF(_xlpm.ausLJ="not found","input missing",_xlpm.ausLJ))</f>
        <v>#REF!</v>
      </c>
      <c r="U1706" s="205"/>
      <c r="V1706" s="40" t="str" cm="1">
        <f t="array" ref="V17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6" s="15" t="str">
        <f>_xlfn.LET(_xlpm.var,MitarbeiterFTE[[#This Row],[Name]]&amp;"|"&amp;MitarbeiterFTE[[#This Row],[Vorhaben]]&amp;"|"&amp;MitarbeiterFTE[[#This Row],[Monat]]&amp;"|"&amp;MitarbeiterFTE[[#This Row],[Jahr]], IF(_xlpm.var="|||","input missing",_xlpm.var))</f>
        <v>input missing</v>
      </c>
      <c r="AB1706" s="15" t="e">
        <f>_xlfn.LET(
_xlpm.start,DATE(MitarbeiterFTE[[#This Row],[Jahr]],MitarbeiterFTE[[#This Row],[Monat]],1),
_xlpm.end,EOMONTH(_xlpm.start,0),
NETWORKDAYS(_xlpm.start,_xlpm.end))</f>
        <v>#NUM!</v>
      </c>
      <c r="AC1706" s="318" t="e">
        <f>MitarbeiterFTE[[#This Row],[BWD]]-MitarbeiterFTE[[#This Row],[Sum Abwesend]]</f>
        <v>#NUM!</v>
      </c>
      <c r="AD1706" s="318">
        <f>SUMIFS(MitarbeiterFTE[BWD],MitarbeiterFTE[Jahr],MitarbeiterFTE[[#This Row],[Jahr]],MitarbeiterFTE[Name],MitarbeiterFTE[[#This Row],[Name]])</f>
        <v>0</v>
      </c>
      <c r="AE1706" s="318">
        <f>SUMIFS(MitarbeiterFTE[NWD],MitarbeiterFTE[Jahr],MitarbeiterFTE[[#This Row],[Jahr]],MitarbeiterFTE[Name],MitarbeiterFTE[[#This Row],[Name]])</f>
        <v>0</v>
      </c>
      <c r="AF1706" s="15" t="str">
        <f>IF(MitarbeiterFTE[[#This Row],[HS]]="ja",2,IF(MitarbeiterFTE[[#This Row],[Tech]]="ja",1,IF(MitarbeiterFTE[[#This Row],[Sonst]]="ja",0,"input missing")))</f>
        <v>input missing</v>
      </c>
      <c r="AG1706" s="130"/>
      <c r="AH1706" s="117"/>
      <c r="AI1706" s="408"/>
      <c r="AJ1706" s="202"/>
      <c r="AK1706" s="412"/>
      <c r="AL1706" s="15" cm="1">
        <f t="array" ref="AL17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6" s="15" t="str">
        <f>IF(Table6[[#This Row],[FT/WE]]=2,"",Table6[[#This Row],[Name]]&amp;Table6[[#This Row],[Tag]])</f>
        <v/>
      </c>
      <c r="AN1706" s="117"/>
    </row>
    <row r="1707" spans="1:40" ht="14.5">
      <c r="A1707" s="117"/>
      <c r="B1707" s="201"/>
      <c r="C1707" s="209"/>
      <c r="D1707" s="210"/>
      <c r="E1707" s="131"/>
      <c r="F1707" s="132"/>
      <c r="G1707" s="131"/>
      <c r="H1707" s="117"/>
      <c r="I1707" s="201"/>
      <c r="J1707" s="201"/>
      <c r="K1707" s="202"/>
      <c r="L1707" s="202"/>
      <c r="M1707" s="202"/>
      <c r="N1707" s="201"/>
      <c r="O1707" s="201"/>
      <c r="P1707" s="202"/>
      <c r="Q1707" s="202"/>
      <c r="R1707" s="207"/>
      <c r="S1707" s="204" t="e">
        <f>_xlfn.LET(
_xlpm.ausLJ,_xlfn.XLOOKUP(MitarbeiterFTE[[#This Row],[Name]]&amp;"|"&amp;MitarbeiterFTE[[#This Row],[Jahr]]&amp;"|"&amp;MitarbeiterFTE[[#This Row],[Monat]],#REF!,#REF!,"not found",0,1),
IF(_xlpm.ausLJ="not found","input missing",_xlpm.ausLJ))</f>
        <v>#REF!</v>
      </c>
      <c r="T1707" s="204" t="e">
        <f>_xlfn.LET(
_xlpm.ausLJ,_xlfn.XLOOKUP(MitarbeiterFTE[[#This Row],[Name]]&amp;"|"&amp;MitarbeiterFTE[[#This Row],[Jahr]]&amp;"|"&amp;MitarbeiterFTE[[#This Row],[Monat]],#REF!,#REF!,"not found",0,1),
IF(_xlpm.ausLJ="not found","input missing",_xlpm.ausLJ))</f>
        <v>#REF!</v>
      </c>
      <c r="U1707" s="205"/>
      <c r="V1707" s="40" t="str" cm="1">
        <f t="array" ref="V17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7" s="15" t="str">
        <f>_xlfn.LET(_xlpm.var,MitarbeiterFTE[[#This Row],[Name]]&amp;"|"&amp;MitarbeiterFTE[[#This Row],[Vorhaben]]&amp;"|"&amp;MitarbeiterFTE[[#This Row],[Monat]]&amp;"|"&amp;MitarbeiterFTE[[#This Row],[Jahr]], IF(_xlpm.var="|||","input missing",_xlpm.var))</f>
        <v>input missing</v>
      </c>
      <c r="AB1707" s="15" t="e">
        <f>_xlfn.LET(
_xlpm.start,DATE(MitarbeiterFTE[[#This Row],[Jahr]],MitarbeiterFTE[[#This Row],[Monat]],1),
_xlpm.end,EOMONTH(_xlpm.start,0),
NETWORKDAYS(_xlpm.start,_xlpm.end))</f>
        <v>#NUM!</v>
      </c>
      <c r="AC1707" s="318" t="e">
        <f>MitarbeiterFTE[[#This Row],[BWD]]-MitarbeiterFTE[[#This Row],[Sum Abwesend]]</f>
        <v>#NUM!</v>
      </c>
      <c r="AD1707" s="318">
        <f>SUMIFS(MitarbeiterFTE[BWD],MitarbeiterFTE[Jahr],MitarbeiterFTE[[#This Row],[Jahr]],MitarbeiterFTE[Name],MitarbeiterFTE[[#This Row],[Name]])</f>
        <v>0</v>
      </c>
      <c r="AE1707" s="318">
        <f>SUMIFS(MitarbeiterFTE[NWD],MitarbeiterFTE[Jahr],MitarbeiterFTE[[#This Row],[Jahr]],MitarbeiterFTE[Name],MitarbeiterFTE[[#This Row],[Name]])</f>
        <v>0</v>
      </c>
      <c r="AF1707" s="15" t="str">
        <f>IF(MitarbeiterFTE[[#This Row],[HS]]="ja",2,IF(MitarbeiterFTE[[#This Row],[Tech]]="ja",1,IF(MitarbeiterFTE[[#This Row],[Sonst]]="ja",0,"input missing")))</f>
        <v>input missing</v>
      </c>
      <c r="AG1707" s="130"/>
      <c r="AH1707" s="117"/>
      <c r="AI1707" s="408"/>
      <c r="AJ1707" s="202"/>
      <c r="AK1707" s="412"/>
      <c r="AL1707" s="15" cm="1">
        <f t="array" ref="AL17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7" s="15" t="str">
        <f>IF(Table6[[#This Row],[FT/WE]]=2,"",Table6[[#This Row],[Name]]&amp;Table6[[#This Row],[Tag]])</f>
        <v/>
      </c>
      <c r="AN1707" s="117"/>
    </row>
    <row r="1708" spans="1:40" ht="14.5">
      <c r="A1708" s="117"/>
      <c r="B1708" s="201"/>
      <c r="C1708" s="209"/>
      <c r="D1708" s="210"/>
      <c r="E1708" s="131"/>
      <c r="F1708" s="132"/>
      <c r="G1708" s="131"/>
      <c r="H1708" s="117"/>
      <c r="I1708" s="201"/>
      <c r="J1708" s="201"/>
      <c r="K1708" s="202"/>
      <c r="L1708" s="202"/>
      <c r="M1708" s="202"/>
      <c r="N1708" s="201"/>
      <c r="O1708" s="201"/>
      <c r="P1708" s="202"/>
      <c r="Q1708" s="202"/>
      <c r="R1708" s="207"/>
      <c r="S1708" s="204" t="e">
        <f>_xlfn.LET(
_xlpm.ausLJ,_xlfn.XLOOKUP(MitarbeiterFTE[[#This Row],[Name]]&amp;"|"&amp;MitarbeiterFTE[[#This Row],[Jahr]]&amp;"|"&amp;MitarbeiterFTE[[#This Row],[Monat]],#REF!,#REF!,"not found",0,1),
IF(_xlpm.ausLJ="not found","input missing",_xlpm.ausLJ))</f>
        <v>#REF!</v>
      </c>
      <c r="T1708" s="204" t="e">
        <f>_xlfn.LET(
_xlpm.ausLJ,_xlfn.XLOOKUP(MitarbeiterFTE[[#This Row],[Name]]&amp;"|"&amp;MitarbeiterFTE[[#This Row],[Jahr]]&amp;"|"&amp;MitarbeiterFTE[[#This Row],[Monat]],#REF!,#REF!,"not found",0,1),
IF(_xlpm.ausLJ="not found","input missing",_xlpm.ausLJ))</f>
        <v>#REF!</v>
      </c>
      <c r="U1708" s="205"/>
      <c r="V1708" s="40" t="str" cm="1">
        <f t="array" ref="V17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8" s="15" t="str">
        <f>_xlfn.LET(_xlpm.var,MitarbeiterFTE[[#This Row],[Name]]&amp;"|"&amp;MitarbeiterFTE[[#This Row],[Vorhaben]]&amp;"|"&amp;MitarbeiterFTE[[#This Row],[Monat]]&amp;"|"&amp;MitarbeiterFTE[[#This Row],[Jahr]], IF(_xlpm.var="|||","input missing",_xlpm.var))</f>
        <v>input missing</v>
      </c>
      <c r="AB1708" s="15" t="e">
        <f>_xlfn.LET(
_xlpm.start,DATE(MitarbeiterFTE[[#This Row],[Jahr]],MitarbeiterFTE[[#This Row],[Monat]],1),
_xlpm.end,EOMONTH(_xlpm.start,0),
NETWORKDAYS(_xlpm.start,_xlpm.end))</f>
        <v>#NUM!</v>
      </c>
      <c r="AC1708" s="318" t="e">
        <f>MitarbeiterFTE[[#This Row],[BWD]]-MitarbeiterFTE[[#This Row],[Sum Abwesend]]</f>
        <v>#NUM!</v>
      </c>
      <c r="AD1708" s="318">
        <f>SUMIFS(MitarbeiterFTE[BWD],MitarbeiterFTE[Jahr],MitarbeiterFTE[[#This Row],[Jahr]],MitarbeiterFTE[Name],MitarbeiterFTE[[#This Row],[Name]])</f>
        <v>0</v>
      </c>
      <c r="AE1708" s="318">
        <f>SUMIFS(MitarbeiterFTE[NWD],MitarbeiterFTE[Jahr],MitarbeiterFTE[[#This Row],[Jahr]],MitarbeiterFTE[Name],MitarbeiterFTE[[#This Row],[Name]])</f>
        <v>0</v>
      </c>
      <c r="AF1708" s="15" t="str">
        <f>IF(MitarbeiterFTE[[#This Row],[HS]]="ja",2,IF(MitarbeiterFTE[[#This Row],[Tech]]="ja",1,IF(MitarbeiterFTE[[#This Row],[Sonst]]="ja",0,"input missing")))</f>
        <v>input missing</v>
      </c>
      <c r="AG1708" s="130"/>
      <c r="AH1708" s="117"/>
      <c r="AI1708" s="408"/>
      <c r="AJ1708" s="202"/>
      <c r="AK1708" s="412"/>
      <c r="AL1708" s="15" cm="1">
        <f t="array" ref="AL17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8" s="15" t="str">
        <f>IF(Table6[[#This Row],[FT/WE]]=2,"",Table6[[#This Row],[Name]]&amp;Table6[[#This Row],[Tag]])</f>
        <v/>
      </c>
      <c r="AN1708" s="117"/>
    </row>
    <row r="1709" spans="1:40" ht="14.5">
      <c r="A1709" s="117"/>
      <c r="B1709" s="201"/>
      <c r="C1709" s="209"/>
      <c r="D1709" s="210"/>
      <c r="E1709" s="131"/>
      <c r="F1709" s="132"/>
      <c r="G1709" s="131"/>
      <c r="H1709" s="117"/>
      <c r="I1709" s="201"/>
      <c r="J1709" s="201"/>
      <c r="K1709" s="202"/>
      <c r="L1709" s="202"/>
      <c r="M1709" s="202"/>
      <c r="N1709" s="201"/>
      <c r="O1709" s="201"/>
      <c r="P1709" s="202"/>
      <c r="Q1709" s="202"/>
      <c r="R1709" s="207"/>
      <c r="S1709" s="204" t="e">
        <f>_xlfn.LET(
_xlpm.ausLJ,_xlfn.XLOOKUP(MitarbeiterFTE[[#This Row],[Name]]&amp;"|"&amp;MitarbeiterFTE[[#This Row],[Jahr]]&amp;"|"&amp;MitarbeiterFTE[[#This Row],[Monat]],#REF!,#REF!,"not found",0,1),
IF(_xlpm.ausLJ="not found","input missing",_xlpm.ausLJ))</f>
        <v>#REF!</v>
      </c>
      <c r="T1709" s="204" t="e">
        <f>_xlfn.LET(
_xlpm.ausLJ,_xlfn.XLOOKUP(MitarbeiterFTE[[#This Row],[Name]]&amp;"|"&amp;MitarbeiterFTE[[#This Row],[Jahr]]&amp;"|"&amp;MitarbeiterFTE[[#This Row],[Monat]],#REF!,#REF!,"not found",0,1),
IF(_xlpm.ausLJ="not found","input missing",_xlpm.ausLJ))</f>
        <v>#REF!</v>
      </c>
      <c r="U1709" s="205"/>
      <c r="V1709" s="40" t="str" cm="1">
        <f t="array" ref="V17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09" s="15" t="str">
        <f>_xlfn.LET(_xlpm.var,MitarbeiterFTE[[#This Row],[Name]]&amp;"|"&amp;MitarbeiterFTE[[#This Row],[Vorhaben]]&amp;"|"&amp;MitarbeiterFTE[[#This Row],[Monat]]&amp;"|"&amp;MitarbeiterFTE[[#This Row],[Jahr]], IF(_xlpm.var="|||","input missing",_xlpm.var))</f>
        <v>input missing</v>
      </c>
      <c r="AB1709" s="15" t="e">
        <f>_xlfn.LET(
_xlpm.start,DATE(MitarbeiterFTE[[#This Row],[Jahr]],MitarbeiterFTE[[#This Row],[Monat]],1),
_xlpm.end,EOMONTH(_xlpm.start,0),
NETWORKDAYS(_xlpm.start,_xlpm.end))</f>
        <v>#NUM!</v>
      </c>
      <c r="AC1709" s="318" t="e">
        <f>MitarbeiterFTE[[#This Row],[BWD]]-MitarbeiterFTE[[#This Row],[Sum Abwesend]]</f>
        <v>#NUM!</v>
      </c>
      <c r="AD1709" s="318">
        <f>SUMIFS(MitarbeiterFTE[BWD],MitarbeiterFTE[Jahr],MitarbeiterFTE[[#This Row],[Jahr]],MitarbeiterFTE[Name],MitarbeiterFTE[[#This Row],[Name]])</f>
        <v>0</v>
      </c>
      <c r="AE1709" s="318">
        <f>SUMIFS(MitarbeiterFTE[NWD],MitarbeiterFTE[Jahr],MitarbeiterFTE[[#This Row],[Jahr]],MitarbeiterFTE[Name],MitarbeiterFTE[[#This Row],[Name]])</f>
        <v>0</v>
      </c>
      <c r="AF1709" s="15" t="str">
        <f>IF(MitarbeiterFTE[[#This Row],[HS]]="ja",2,IF(MitarbeiterFTE[[#This Row],[Tech]]="ja",1,IF(MitarbeiterFTE[[#This Row],[Sonst]]="ja",0,"input missing")))</f>
        <v>input missing</v>
      </c>
      <c r="AG1709" s="130"/>
      <c r="AH1709" s="117"/>
      <c r="AI1709" s="408"/>
      <c r="AJ1709" s="202"/>
      <c r="AK1709" s="412"/>
      <c r="AL1709" s="15" cm="1">
        <f t="array" ref="AL17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09" s="15" t="str">
        <f>IF(Table6[[#This Row],[FT/WE]]=2,"",Table6[[#This Row],[Name]]&amp;Table6[[#This Row],[Tag]])</f>
        <v/>
      </c>
      <c r="AN1709" s="117"/>
    </row>
    <row r="1710" spans="1:40" ht="14.5">
      <c r="A1710" s="117"/>
      <c r="B1710" s="201"/>
      <c r="C1710" s="209"/>
      <c r="D1710" s="210"/>
      <c r="E1710" s="131"/>
      <c r="F1710" s="132"/>
      <c r="G1710" s="131"/>
      <c r="H1710" s="117"/>
      <c r="I1710" s="201"/>
      <c r="J1710" s="201"/>
      <c r="K1710" s="202"/>
      <c r="L1710" s="202"/>
      <c r="M1710" s="202"/>
      <c r="N1710" s="201"/>
      <c r="O1710" s="201"/>
      <c r="P1710" s="202"/>
      <c r="Q1710" s="202"/>
      <c r="R1710" s="207"/>
      <c r="S1710" s="204" t="e">
        <f>_xlfn.LET(
_xlpm.ausLJ,_xlfn.XLOOKUP(MitarbeiterFTE[[#This Row],[Name]]&amp;"|"&amp;MitarbeiterFTE[[#This Row],[Jahr]]&amp;"|"&amp;MitarbeiterFTE[[#This Row],[Monat]],#REF!,#REF!,"not found",0,1),
IF(_xlpm.ausLJ="not found","input missing",_xlpm.ausLJ))</f>
        <v>#REF!</v>
      </c>
      <c r="T1710" s="204" t="e">
        <f>_xlfn.LET(
_xlpm.ausLJ,_xlfn.XLOOKUP(MitarbeiterFTE[[#This Row],[Name]]&amp;"|"&amp;MitarbeiterFTE[[#This Row],[Jahr]]&amp;"|"&amp;MitarbeiterFTE[[#This Row],[Monat]],#REF!,#REF!,"not found",0,1),
IF(_xlpm.ausLJ="not found","input missing",_xlpm.ausLJ))</f>
        <v>#REF!</v>
      </c>
      <c r="U1710" s="205"/>
      <c r="V1710" s="40" t="str" cm="1">
        <f t="array" ref="V17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0" s="15" t="str">
        <f>_xlfn.LET(_xlpm.var,MitarbeiterFTE[[#This Row],[Name]]&amp;"|"&amp;MitarbeiterFTE[[#This Row],[Vorhaben]]&amp;"|"&amp;MitarbeiterFTE[[#This Row],[Monat]]&amp;"|"&amp;MitarbeiterFTE[[#This Row],[Jahr]], IF(_xlpm.var="|||","input missing",_xlpm.var))</f>
        <v>input missing</v>
      </c>
      <c r="AB1710" s="15" t="e">
        <f>_xlfn.LET(
_xlpm.start,DATE(MitarbeiterFTE[[#This Row],[Jahr]],MitarbeiterFTE[[#This Row],[Monat]],1),
_xlpm.end,EOMONTH(_xlpm.start,0),
NETWORKDAYS(_xlpm.start,_xlpm.end))</f>
        <v>#NUM!</v>
      </c>
      <c r="AC1710" s="318" t="e">
        <f>MitarbeiterFTE[[#This Row],[BWD]]-MitarbeiterFTE[[#This Row],[Sum Abwesend]]</f>
        <v>#NUM!</v>
      </c>
      <c r="AD1710" s="318">
        <f>SUMIFS(MitarbeiterFTE[BWD],MitarbeiterFTE[Jahr],MitarbeiterFTE[[#This Row],[Jahr]],MitarbeiterFTE[Name],MitarbeiterFTE[[#This Row],[Name]])</f>
        <v>0</v>
      </c>
      <c r="AE1710" s="318">
        <f>SUMIFS(MitarbeiterFTE[NWD],MitarbeiterFTE[Jahr],MitarbeiterFTE[[#This Row],[Jahr]],MitarbeiterFTE[Name],MitarbeiterFTE[[#This Row],[Name]])</f>
        <v>0</v>
      </c>
      <c r="AF1710" s="15" t="str">
        <f>IF(MitarbeiterFTE[[#This Row],[HS]]="ja",2,IF(MitarbeiterFTE[[#This Row],[Tech]]="ja",1,IF(MitarbeiterFTE[[#This Row],[Sonst]]="ja",0,"input missing")))</f>
        <v>input missing</v>
      </c>
      <c r="AG1710" s="130"/>
      <c r="AH1710" s="117"/>
      <c r="AI1710" s="408"/>
      <c r="AJ1710" s="202"/>
      <c r="AK1710" s="412"/>
      <c r="AL1710" s="15" cm="1">
        <f t="array" ref="AL17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0" s="15" t="str">
        <f>IF(Table6[[#This Row],[FT/WE]]=2,"",Table6[[#This Row],[Name]]&amp;Table6[[#This Row],[Tag]])</f>
        <v/>
      </c>
      <c r="AN1710" s="117"/>
    </row>
    <row r="1711" spans="1:40" ht="14.5">
      <c r="A1711" s="117"/>
      <c r="B1711" s="201"/>
      <c r="C1711" s="209"/>
      <c r="D1711" s="210"/>
      <c r="E1711" s="131"/>
      <c r="F1711" s="132"/>
      <c r="G1711" s="131"/>
      <c r="H1711" s="117"/>
      <c r="I1711" s="201"/>
      <c r="J1711" s="201"/>
      <c r="K1711" s="202"/>
      <c r="L1711" s="202"/>
      <c r="M1711" s="202"/>
      <c r="N1711" s="201"/>
      <c r="O1711" s="201"/>
      <c r="P1711" s="202"/>
      <c r="Q1711" s="202"/>
      <c r="R1711" s="207"/>
      <c r="S1711" s="204" t="e">
        <f>_xlfn.LET(
_xlpm.ausLJ,_xlfn.XLOOKUP(MitarbeiterFTE[[#This Row],[Name]]&amp;"|"&amp;MitarbeiterFTE[[#This Row],[Jahr]]&amp;"|"&amp;MitarbeiterFTE[[#This Row],[Monat]],#REF!,#REF!,"not found",0,1),
IF(_xlpm.ausLJ="not found","input missing",_xlpm.ausLJ))</f>
        <v>#REF!</v>
      </c>
      <c r="T1711" s="204" t="e">
        <f>_xlfn.LET(
_xlpm.ausLJ,_xlfn.XLOOKUP(MitarbeiterFTE[[#This Row],[Name]]&amp;"|"&amp;MitarbeiterFTE[[#This Row],[Jahr]]&amp;"|"&amp;MitarbeiterFTE[[#This Row],[Monat]],#REF!,#REF!,"not found",0,1),
IF(_xlpm.ausLJ="not found","input missing",_xlpm.ausLJ))</f>
        <v>#REF!</v>
      </c>
      <c r="U1711" s="205"/>
      <c r="V1711" s="40" t="str" cm="1">
        <f t="array" ref="V17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1" s="15" t="str">
        <f>_xlfn.LET(_xlpm.var,MitarbeiterFTE[[#This Row],[Name]]&amp;"|"&amp;MitarbeiterFTE[[#This Row],[Vorhaben]]&amp;"|"&amp;MitarbeiterFTE[[#This Row],[Monat]]&amp;"|"&amp;MitarbeiterFTE[[#This Row],[Jahr]], IF(_xlpm.var="|||","input missing",_xlpm.var))</f>
        <v>input missing</v>
      </c>
      <c r="AB1711" s="15" t="e">
        <f>_xlfn.LET(
_xlpm.start,DATE(MitarbeiterFTE[[#This Row],[Jahr]],MitarbeiterFTE[[#This Row],[Monat]],1),
_xlpm.end,EOMONTH(_xlpm.start,0),
NETWORKDAYS(_xlpm.start,_xlpm.end))</f>
        <v>#NUM!</v>
      </c>
      <c r="AC1711" s="318" t="e">
        <f>MitarbeiterFTE[[#This Row],[BWD]]-MitarbeiterFTE[[#This Row],[Sum Abwesend]]</f>
        <v>#NUM!</v>
      </c>
      <c r="AD1711" s="318">
        <f>SUMIFS(MitarbeiterFTE[BWD],MitarbeiterFTE[Jahr],MitarbeiterFTE[[#This Row],[Jahr]],MitarbeiterFTE[Name],MitarbeiterFTE[[#This Row],[Name]])</f>
        <v>0</v>
      </c>
      <c r="AE1711" s="318">
        <f>SUMIFS(MitarbeiterFTE[NWD],MitarbeiterFTE[Jahr],MitarbeiterFTE[[#This Row],[Jahr]],MitarbeiterFTE[Name],MitarbeiterFTE[[#This Row],[Name]])</f>
        <v>0</v>
      </c>
      <c r="AF1711" s="15" t="str">
        <f>IF(MitarbeiterFTE[[#This Row],[HS]]="ja",2,IF(MitarbeiterFTE[[#This Row],[Tech]]="ja",1,IF(MitarbeiterFTE[[#This Row],[Sonst]]="ja",0,"input missing")))</f>
        <v>input missing</v>
      </c>
      <c r="AG1711" s="130"/>
      <c r="AH1711" s="117"/>
      <c r="AI1711" s="408"/>
      <c r="AJ1711" s="202"/>
      <c r="AK1711" s="412"/>
      <c r="AL1711" s="15" cm="1">
        <f t="array" ref="AL17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1" s="15" t="str">
        <f>IF(Table6[[#This Row],[FT/WE]]=2,"",Table6[[#This Row],[Name]]&amp;Table6[[#This Row],[Tag]])</f>
        <v/>
      </c>
      <c r="AN1711" s="117"/>
    </row>
    <row r="1712" spans="1:40" ht="14.5">
      <c r="A1712" s="117"/>
      <c r="B1712" s="201"/>
      <c r="C1712" s="209"/>
      <c r="D1712" s="210"/>
      <c r="E1712" s="131"/>
      <c r="F1712" s="132"/>
      <c r="G1712" s="131"/>
      <c r="H1712" s="117"/>
      <c r="I1712" s="201"/>
      <c r="J1712" s="201"/>
      <c r="K1712" s="202"/>
      <c r="L1712" s="202"/>
      <c r="M1712" s="202"/>
      <c r="N1712" s="201"/>
      <c r="O1712" s="201"/>
      <c r="P1712" s="202"/>
      <c r="Q1712" s="202"/>
      <c r="R1712" s="207"/>
      <c r="S1712" s="204" t="e">
        <f>_xlfn.LET(
_xlpm.ausLJ,_xlfn.XLOOKUP(MitarbeiterFTE[[#This Row],[Name]]&amp;"|"&amp;MitarbeiterFTE[[#This Row],[Jahr]]&amp;"|"&amp;MitarbeiterFTE[[#This Row],[Monat]],#REF!,#REF!,"not found",0,1),
IF(_xlpm.ausLJ="not found","input missing",_xlpm.ausLJ))</f>
        <v>#REF!</v>
      </c>
      <c r="T1712" s="204" t="e">
        <f>_xlfn.LET(
_xlpm.ausLJ,_xlfn.XLOOKUP(MitarbeiterFTE[[#This Row],[Name]]&amp;"|"&amp;MitarbeiterFTE[[#This Row],[Jahr]]&amp;"|"&amp;MitarbeiterFTE[[#This Row],[Monat]],#REF!,#REF!,"not found",0,1),
IF(_xlpm.ausLJ="not found","input missing",_xlpm.ausLJ))</f>
        <v>#REF!</v>
      </c>
      <c r="U1712" s="205"/>
      <c r="V1712" s="40" t="str" cm="1">
        <f t="array" ref="V17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2" s="15" t="str">
        <f>_xlfn.LET(_xlpm.var,MitarbeiterFTE[[#This Row],[Name]]&amp;"|"&amp;MitarbeiterFTE[[#This Row],[Vorhaben]]&amp;"|"&amp;MitarbeiterFTE[[#This Row],[Monat]]&amp;"|"&amp;MitarbeiterFTE[[#This Row],[Jahr]], IF(_xlpm.var="|||","input missing",_xlpm.var))</f>
        <v>input missing</v>
      </c>
      <c r="AB1712" s="15" t="e">
        <f>_xlfn.LET(
_xlpm.start,DATE(MitarbeiterFTE[[#This Row],[Jahr]],MitarbeiterFTE[[#This Row],[Monat]],1),
_xlpm.end,EOMONTH(_xlpm.start,0),
NETWORKDAYS(_xlpm.start,_xlpm.end))</f>
        <v>#NUM!</v>
      </c>
      <c r="AC1712" s="318" t="e">
        <f>MitarbeiterFTE[[#This Row],[BWD]]-MitarbeiterFTE[[#This Row],[Sum Abwesend]]</f>
        <v>#NUM!</v>
      </c>
      <c r="AD1712" s="318">
        <f>SUMIFS(MitarbeiterFTE[BWD],MitarbeiterFTE[Jahr],MitarbeiterFTE[[#This Row],[Jahr]],MitarbeiterFTE[Name],MitarbeiterFTE[[#This Row],[Name]])</f>
        <v>0</v>
      </c>
      <c r="AE1712" s="318">
        <f>SUMIFS(MitarbeiterFTE[NWD],MitarbeiterFTE[Jahr],MitarbeiterFTE[[#This Row],[Jahr]],MitarbeiterFTE[Name],MitarbeiterFTE[[#This Row],[Name]])</f>
        <v>0</v>
      </c>
      <c r="AF1712" s="15" t="str">
        <f>IF(MitarbeiterFTE[[#This Row],[HS]]="ja",2,IF(MitarbeiterFTE[[#This Row],[Tech]]="ja",1,IF(MitarbeiterFTE[[#This Row],[Sonst]]="ja",0,"input missing")))</f>
        <v>input missing</v>
      </c>
      <c r="AG1712" s="130"/>
      <c r="AH1712" s="117"/>
      <c r="AI1712" s="408"/>
      <c r="AJ1712" s="202"/>
      <c r="AK1712" s="412"/>
      <c r="AL1712" s="15" cm="1">
        <f t="array" ref="AL17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2" s="15" t="str">
        <f>IF(Table6[[#This Row],[FT/WE]]=2,"",Table6[[#This Row],[Name]]&amp;Table6[[#This Row],[Tag]])</f>
        <v/>
      </c>
      <c r="AN1712" s="117"/>
    </row>
    <row r="1713" spans="1:40" ht="14.5">
      <c r="A1713" s="117"/>
      <c r="B1713" s="201"/>
      <c r="C1713" s="209"/>
      <c r="D1713" s="210"/>
      <c r="E1713" s="131"/>
      <c r="F1713" s="132"/>
      <c r="G1713" s="131"/>
      <c r="H1713" s="117"/>
      <c r="I1713" s="201"/>
      <c r="J1713" s="201"/>
      <c r="K1713" s="202"/>
      <c r="L1713" s="202"/>
      <c r="M1713" s="202"/>
      <c r="N1713" s="201"/>
      <c r="O1713" s="201"/>
      <c r="P1713" s="202"/>
      <c r="Q1713" s="202"/>
      <c r="R1713" s="207"/>
      <c r="S1713" s="204" t="e">
        <f>_xlfn.LET(
_xlpm.ausLJ,_xlfn.XLOOKUP(MitarbeiterFTE[[#This Row],[Name]]&amp;"|"&amp;MitarbeiterFTE[[#This Row],[Jahr]]&amp;"|"&amp;MitarbeiterFTE[[#This Row],[Monat]],#REF!,#REF!,"not found",0,1),
IF(_xlpm.ausLJ="not found","input missing",_xlpm.ausLJ))</f>
        <v>#REF!</v>
      </c>
      <c r="T1713" s="204" t="e">
        <f>_xlfn.LET(
_xlpm.ausLJ,_xlfn.XLOOKUP(MitarbeiterFTE[[#This Row],[Name]]&amp;"|"&amp;MitarbeiterFTE[[#This Row],[Jahr]]&amp;"|"&amp;MitarbeiterFTE[[#This Row],[Monat]],#REF!,#REF!,"not found",0,1),
IF(_xlpm.ausLJ="not found","input missing",_xlpm.ausLJ))</f>
        <v>#REF!</v>
      </c>
      <c r="U1713" s="205"/>
      <c r="V1713" s="40" t="str" cm="1">
        <f t="array" ref="V17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3" s="15" t="str">
        <f>_xlfn.LET(_xlpm.var,MitarbeiterFTE[[#This Row],[Name]]&amp;"|"&amp;MitarbeiterFTE[[#This Row],[Vorhaben]]&amp;"|"&amp;MitarbeiterFTE[[#This Row],[Monat]]&amp;"|"&amp;MitarbeiterFTE[[#This Row],[Jahr]], IF(_xlpm.var="|||","input missing",_xlpm.var))</f>
        <v>input missing</v>
      </c>
      <c r="AB1713" s="15" t="e">
        <f>_xlfn.LET(
_xlpm.start,DATE(MitarbeiterFTE[[#This Row],[Jahr]],MitarbeiterFTE[[#This Row],[Monat]],1),
_xlpm.end,EOMONTH(_xlpm.start,0),
NETWORKDAYS(_xlpm.start,_xlpm.end))</f>
        <v>#NUM!</v>
      </c>
      <c r="AC1713" s="318" t="e">
        <f>MitarbeiterFTE[[#This Row],[BWD]]-MitarbeiterFTE[[#This Row],[Sum Abwesend]]</f>
        <v>#NUM!</v>
      </c>
      <c r="AD1713" s="318">
        <f>SUMIFS(MitarbeiterFTE[BWD],MitarbeiterFTE[Jahr],MitarbeiterFTE[[#This Row],[Jahr]],MitarbeiterFTE[Name],MitarbeiterFTE[[#This Row],[Name]])</f>
        <v>0</v>
      </c>
      <c r="AE1713" s="318">
        <f>SUMIFS(MitarbeiterFTE[NWD],MitarbeiterFTE[Jahr],MitarbeiterFTE[[#This Row],[Jahr]],MitarbeiterFTE[Name],MitarbeiterFTE[[#This Row],[Name]])</f>
        <v>0</v>
      </c>
      <c r="AF1713" s="15" t="str">
        <f>IF(MitarbeiterFTE[[#This Row],[HS]]="ja",2,IF(MitarbeiterFTE[[#This Row],[Tech]]="ja",1,IF(MitarbeiterFTE[[#This Row],[Sonst]]="ja",0,"input missing")))</f>
        <v>input missing</v>
      </c>
      <c r="AG1713" s="130"/>
      <c r="AH1713" s="117"/>
      <c r="AI1713" s="408"/>
      <c r="AJ1713" s="202"/>
      <c r="AK1713" s="412"/>
      <c r="AL1713" s="15" cm="1">
        <f t="array" ref="AL17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3" s="15" t="str">
        <f>IF(Table6[[#This Row],[FT/WE]]=2,"",Table6[[#This Row],[Name]]&amp;Table6[[#This Row],[Tag]])</f>
        <v/>
      </c>
      <c r="AN1713" s="117"/>
    </row>
    <row r="1714" spans="1:40" ht="14.5">
      <c r="A1714" s="117"/>
      <c r="B1714" s="201"/>
      <c r="C1714" s="209"/>
      <c r="D1714" s="210"/>
      <c r="E1714" s="131"/>
      <c r="F1714" s="132"/>
      <c r="G1714" s="131"/>
      <c r="H1714" s="117"/>
      <c r="I1714" s="201"/>
      <c r="J1714" s="201"/>
      <c r="K1714" s="202"/>
      <c r="L1714" s="202"/>
      <c r="M1714" s="202"/>
      <c r="N1714" s="201"/>
      <c r="O1714" s="201"/>
      <c r="P1714" s="202"/>
      <c r="Q1714" s="202"/>
      <c r="R1714" s="207"/>
      <c r="S1714" s="204" t="e">
        <f>_xlfn.LET(
_xlpm.ausLJ,_xlfn.XLOOKUP(MitarbeiterFTE[[#This Row],[Name]]&amp;"|"&amp;MitarbeiterFTE[[#This Row],[Jahr]]&amp;"|"&amp;MitarbeiterFTE[[#This Row],[Monat]],#REF!,#REF!,"not found",0,1),
IF(_xlpm.ausLJ="not found","input missing",_xlpm.ausLJ))</f>
        <v>#REF!</v>
      </c>
      <c r="T1714" s="204" t="e">
        <f>_xlfn.LET(
_xlpm.ausLJ,_xlfn.XLOOKUP(MitarbeiterFTE[[#This Row],[Name]]&amp;"|"&amp;MitarbeiterFTE[[#This Row],[Jahr]]&amp;"|"&amp;MitarbeiterFTE[[#This Row],[Monat]],#REF!,#REF!,"not found",0,1),
IF(_xlpm.ausLJ="not found","input missing",_xlpm.ausLJ))</f>
        <v>#REF!</v>
      </c>
      <c r="U1714" s="205"/>
      <c r="V1714" s="40" t="str" cm="1">
        <f t="array" ref="V17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4" s="15" t="str">
        <f>_xlfn.LET(_xlpm.var,MitarbeiterFTE[[#This Row],[Name]]&amp;"|"&amp;MitarbeiterFTE[[#This Row],[Vorhaben]]&amp;"|"&amp;MitarbeiterFTE[[#This Row],[Monat]]&amp;"|"&amp;MitarbeiterFTE[[#This Row],[Jahr]], IF(_xlpm.var="|||","input missing",_xlpm.var))</f>
        <v>input missing</v>
      </c>
      <c r="AB1714" s="15" t="e">
        <f>_xlfn.LET(
_xlpm.start,DATE(MitarbeiterFTE[[#This Row],[Jahr]],MitarbeiterFTE[[#This Row],[Monat]],1),
_xlpm.end,EOMONTH(_xlpm.start,0),
NETWORKDAYS(_xlpm.start,_xlpm.end))</f>
        <v>#NUM!</v>
      </c>
      <c r="AC1714" s="318" t="e">
        <f>MitarbeiterFTE[[#This Row],[BWD]]-MitarbeiterFTE[[#This Row],[Sum Abwesend]]</f>
        <v>#NUM!</v>
      </c>
      <c r="AD1714" s="318">
        <f>SUMIFS(MitarbeiterFTE[BWD],MitarbeiterFTE[Jahr],MitarbeiterFTE[[#This Row],[Jahr]],MitarbeiterFTE[Name],MitarbeiterFTE[[#This Row],[Name]])</f>
        <v>0</v>
      </c>
      <c r="AE1714" s="318">
        <f>SUMIFS(MitarbeiterFTE[NWD],MitarbeiterFTE[Jahr],MitarbeiterFTE[[#This Row],[Jahr]],MitarbeiterFTE[Name],MitarbeiterFTE[[#This Row],[Name]])</f>
        <v>0</v>
      </c>
      <c r="AF1714" s="15" t="str">
        <f>IF(MitarbeiterFTE[[#This Row],[HS]]="ja",2,IF(MitarbeiterFTE[[#This Row],[Tech]]="ja",1,IF(MitarbeiterFTE[[#This Row],[Sonst]]="ja",0,"input missing")))</f>
        <v>input missing</v>
      </c>
      <c r="AG1714" s="130"/>
      <c r="AH1714" s="117"/>
      <c r="AI1714" s="408"/>
      <c r="AJ1714" s="202"/>
      <c r="AK1714" s="412"/>
      <c r="AL1714" s="15" cm="1">
        <f t="array" ref="AL17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4" s="15" t="str">
        <f>IF(Table6[[#This Row],[FT/WE]]=2,"",Table6[[#This Row],[Name]]&amp;Table6[[#This Row],[Tag]])</f>
        <v/>
      </c>
      <c r="AN1714" s="117"/>
    </row>
    <row r="1715" spans="1:40" ht="14.5">
      <c r="A1715" s="117"/>
      <c r="B1715" s="201"/>
      <c r="C1715" s="209"/>
      <c r="D1715" s="210"/>
      <c r="E1715" s="131"/>
      <c r="F1715" s="132"/>
      <c r="G1715" s="131"/>
      <c r="H1715" s="117"/>
      <c r="I1715" s="201"/>
      <c r="J1715" s="201"/>
      <c r="K1715" s="202"/>
      <c r="L1715" s="202"/>
      <c r="M1715" s="202"/>
      <c r="N1715" s="201"/>
      <c r="O1715" s="201"/>
      <c r="P1715" s="202"/>
      <c r="Q1715" s="202"/>
      <c r="R1715" s="207"/>
      <c r="S1715" s="204" t="e">
        <f>_xlfn.LET(
_xlpm.ausLJ,_xlfn.XLOOKUP(MitarbeiterFTE[[#This Row],[Name]]&amp;"|"&amp;MitarbeiterFTE[[#This Row],[Jahr]]&amp;"|"&amp;MitarbeiterFTE[[#This Row],[Monat]],#REF!,#REF!,"not found",0,1),
IF(_xlpm.ausLJ="not found","input missing",_xlpm.ausLJ))</f>
        <v>#REF!</v>
      </c>
      <c r="T1715" s="204" t="e">
        <f>_xlfn.LET(
_xlpm.ausLJ,_xlfn.XLOOKUP(MitarbeiterFTE[[#This Row],[Name]]&amp;"|"&amp;MitarbeiterFTE[[#This Row],[Jahr]]&amp;"|"&amp;MitarbeiterFTE[[#This Row],[Monat]],#REF!,#REF!,"not found",0,1),
IF(_xlpm.ausLJ="not found","input missing",_xlpm.ausLJ))</f>
        <v>#REF!</v>
      </c>
      <c r="U1715" s="205"/>
      <c r="V1715" s="40" t="str" cm="1">
        <f t="array" ref="V17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5" s="15" t="str">
        <f>_xlfn.LET(_xlpm.var,MitarbeiterFTE[[#This Row],[Name]]&amp;"|"&amp;MitarbeiterFTE[[#This Row],[Vorhaben]]&amp;"|"&amp;MitarbeiterFTE[[#This Row],[Monat]]&amp;"|"&amp;MitarbeiterFTE[[#This Row],[Jahr]], IF(_xlpm.var="|||","input missing",_xlpm.var))</f>
        <v>input missing</v>
      </c>
      <c r="AB1715" s="15" t="e">
        <f>_xlfn.LET(
_xlpm.start,DATE(MitarbeiterFTE[[#This Row],[Jahr]],MitarbeiterFTE[[#This Row],[Monat]],1),
_xlpm.end,EOMONTH(_xlpm.start,0),
NETWORKDAYS(_xlpm.start,_xlpm.end))</f>
        <v>#NUM!</v>
      </c>
      <c r="AC1715" s="318" t="e">
        <f>MitarbeiterFTE[[#This Row],[BWD]]-MitarbeiterFTE[[#This Row],[Sum Abwesend]]</f>
        <v>#NUM!</v>
      </c>
      <c r="AD1715" s="318">
        <f>SUMIFS(MitarbeiterFTE[BWD],MitarbeiterFTE[Jahr],MitarbeiterFTE[[#This Row],[Jahr]],MitarbeiterFTE[Name],MitarbeiterFTE[[#This Row],[Name]])</f>
        <v>0</v>
      </c>
      <c r="AE1715" s="318">
        <f>SUMIFS(MitarbeiterFTE[NWD],MitarbeiterFTE[Jahr],MitarbeiterFTE[[#This Row],[Jahr]],MitarbeiterFTE[Name],MitarbeiterFTE[[#This Row],[Name]])</f>
        <v>0</v>
      </c>
      <c r="AF1715" s="15" t="str">
        <f>IF(MitarbeiterFTE[[#This Row],[HS]]="ja",2,IF(MitarbeiterFTE[[#This Row],[Tech]]="ja",1,IF(MitarbeiterFTE[[#This Row],[Sonst]]="ja",0,"input missing")))</f>
        <v>input missing</v>
      </c>
      <c r="AG1715" s="130"/>
      <c r="AH1715" s="117"/>
      <c r="AI1715" s="408"/>
      <c r="AJ1715" s="202"/>
      <c r="AK1715" s="412"/>
      <c r="AL1715" s="15" cm="1">
        <f t="array" ref="AL17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5" s="15" t="str">
        <f>IF(Table6[[#This Row],[FT/WE]]=2,"",Table6[[#This Row],[Name]]&amp;Table6[[#This Row],[Tag]])</f>
        <v/>
      </c>
      <c r="AN1715" s="117"/>
    </row>
    <row r="1716" spans="1:40" ht="14.5">
      <c r="A1716" s="117"/>
      <c r="B1716" s="201"/>
      <c r="C1716" s="209"/>
      <c r="D1716" s="210"/>
      <c r="E1716" s="131"/>
      <c r="F1716" s="132"/>
      <c r="G1716" s="131"/>
      <c r="H1716" s="117"/>
      <c r="I1716" s="201"/>
      <c r="J1716" s="201"/>
      <c r="K1716" s="202"/>
      <c r="L1716" s="202"/>
      <c r="M1716" s="202"/>
      <c r="N1716" s="201"/>
      <c r="O1716" s="201"/>
      <c r="P1716" s="202"/>
      <c r="Q1716" s="202"/>
      <c r="R1716" s="207"/>
      <c r="S1716" s="204" t="e">
        <f>_xlfn.LET(
_xlpm.ausLJ,_xlfn.XLOOKUP(MitarbeiterFTE[[#This Row],[Name]]&amp;"|"&amp;MitarbeiterFTE[[#This Row],[Jahr]]&amp;"|"&amp;MitarbeiterFTE[[#This Row],[Monat]],#REF!,#REF!,"not found",0,1),
IF(_xlpm.ausLJ="not found","input missing",_xlpm.ausLJ))</f>
        <v>#REF!</v>
      </c>
      <c r="T1716" s="204" t="e">
        <f>_xlfn.LET(
_xlpm.ausLJ,_xlfn.XLOOKUP(MitarbeiterFTE[[#This Row],[Name]]&amp;"|"&amp;MitarbeiterFTE[[#This Row],[Jahr]]&amp;"|"&amp;MitarbeiterFTE[[#This Row],[Monat]],#REF!,#REF!,"not found",0,1),
IF(_xlpm.ausLJ="not found","input missing",_xlpm.ausLJ))</f>
        <v>#REF!</v>
      </c>
      <c r="U1716" s="205"/>
      <c r="V1716" s="40" t="str" cm="1">
        <f t="array" ref="V17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6" s="15" t="str">
        <f>_xlfn.LET(_xlpm.var,MitarbeiterFTE[[#This Row],[Name]]&amp;"|"&amp;MitarbeiterFTE[[#This Row],[Vorhaben]]&amp;"|"&amp;MitarbeiterFTE[[#This Row],[Monat]]&amp;"|"&amp;MitarbeiterFTE[[#This Row],[Jahr]], IF(_xlpm.var="|||","input missing",_xlpm.var))</f>
        <v>input missing</v>
      </c>
      <c r="AB1716" s="15" t="e">
        <f>_xlfn.LET(
_xlpm.start,DATE(MitarbeiterFTE[[#This Row],[Jahr]],MitarbeiterFTE[[#This Row],[Monat]],1),
_xlpm.end,EOMONTH(_xlpm.start,0),
NETWORKDAYS(_xlpm.start,_xlpm.end))</f>
        <v>#NUM!</v>
      </c>
      <c r="AC1716" s="318" t="e">
        <f>MitarbeiterFTE[[#This Row],[BWD]]-MitarbeiterFTE[[#This Row],[Sum Abwesend]]</f>
        <v>#NUM!</v>
      </c>
      <c r="AD1716" s="318">
        <f>SUMIFS(MitarbeiterFTE[BWD],MitarbeiterFTE[Jahr],MitarbeiterFTE[[#This Row],[Jahr]],MitarbeiterFTE[Name],MitarbeiterFTE[[#This Row],[Name]])</f>
        <v>0</v>
      </c>
      <c r="AE1716" s="318">
        <f>SUMIFS(MitarbeiterFTE[NWD],MitarbeiterFTE[Jahr],MitarbeiterFTE[[#This Row],[Jahr]],MitarbeiterFTE[Name],MitarbeiterFTE[[#This Row],[Name]])</f>
        <v>0</v>
      </c>
      <c r="AF1716" s="15" t="str">
        <f>IF(MitarbeiterFTE[[#This Row],[HS]]="ja",2,IF(MitarbeiterFTE[[#This Row],[Tech]]="ja",1,IF(MitarbeiterFTE[[#This Row],[Sonst]]="ja",0,"input missing")))</f>
        <v>input missing</v>
      </c>
      <c r="AG1716" s="130"/>
      <c r="AH1716" s="117"/>
      <c r="AI1716" s="408"/>
      <c r="AJ1716" s="202"/>
      <c r="AK1716" s="412"/>
      <c r="AL1716" s="15" cm="1">
        <f t="array" ref="AL17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6" s="15" t="str">
        <f>IF(Table6[[#This Row],[FT/WE]]=2,"",Table6[[#This Row],[Name]]&amp;Table6[[#This Row],[Tag]])</f>
        <v/>
      </c>
      <c r="AN1716" s="117"/>
    </row>
    <row r="1717" spans="1:40" ht="14.5">
      <c r="A1717" s="117"/>
      <c r="B1717" s="201"/>
      <c r="C1717" s="209"/>
      <c r="D1717" s="210"/>
      <c r="E1717" s="131"/>
      <c r="F1717" s="132"/>
      <c r="G1717" s="131"/>
      <c r="H1717" s="117"/>
      <c r="I1717" s="201"/>
      <c r="J1717" s="201"/>
      <c r="K1717" s="202"/>
      <c r="L1717" s="202"/>
      <c r="M1717" s="202"/>
      <c r="N1717" s="201"/>
      <c r="O1717" s="201"/>
      <c r="P1717" s="202"/>
      <c r="Q1717" s="202"/>
      <c r="R1717" s="207"/>
      <c r="S1717" s="204" t="e">
        <f>_xlfn.LET(
_xlpm.ausLJ,_xlfn.XLOOKUP(MitarbeiterFTE[[#This Row],[Name]]&amp;"|"&amp;MitarbeiterFTE[[#This Row],[Jahr]]&amp;"|"&amp;MitarbeiterFTE[[#This Row],[Monat]],#REF!,#REF!,"not found",0,1),
IF(_xlpm.ausLJ="not found","input missing",_xlpm.ausLJ))</f>
        <v>#REF!</v>
      </c>
      <c r="T1717" s="204" t="e">
        <f>_xlfn.LET(
_xlpm.ausLJ,_xlfn.XLOOKUP(MitarbeiterFTE[[#This Row],[Name]]&amp;"|"&amp;MitarbeiterFTE[[#This Row],[Jahr]]&amp;"|"&amp;MitarbeiterFTE[[#This Row],[Monat]],#REF!,#REF!,"not found",0,1),
IF(_xlpm.ausLJ="not found","input missing",_xlpm.ausLJ))</f>
        <v>#REF!</v>
      </c>
      <c r="U1717" s="205"/>
      <c r="V1717" s="40" t="str" cm="1">
        <f t="array" ref="V17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7" s="15" t="str">
        <f>_xlfn.LET(_xlpm.var,MitarbeiterFTE[[#This Row],[Name]]&amp;"|"&amp;MitarbeiterFTE[[#This Row],[Vorhaben]]&amp;"|"&amp;MitarbeiterFTE[[#This Row],[Monat]]&amp;"|"&amp;MitarbeiterFTE[[#This Row],[Jahr]], IF(_xlpm.var="|||","input missing",_xlpm.var))</f>
        <v>input missing</v>
      </c>
      <c r="AB1717" s="15" t="e">
        <f>_xlfn.LET(
_xlpm.start,DATE(MitarbeiterFTE[[#This Row],[Jahr]],MitarbeiterFTE[[#This Row],[Monat]],1),
_xlpm.end,EOMONTH(_xlpm.start,0),
NETWORKDAYS(_xlpm.start,_xlpm.end))</f>
        <v>#NUM!</v>
      </c>
      <c r="AC1717" s="318" t="e">
        <f>MitarbeiterFTE[[#This Row],[BWD]]-MitarbeiterFTE[[#This Row],[Sum Abwesend]]</f>
        <v>#NUM!</v>
      </c>
      <c r="AD1717" s="318">
        <f>SUMIFS(MitarbeiterFTE[BWD],MitarbeiterFTE[Jahr],MitarbeiterFTE[[#This Row],[Jahr]],MitarbeiterFTE[Name],MitarbeiterFTE[[#This Row],[Name]])</f>
        <v>0</v>
      </c>
      <c r="AE1717" s="318">
        <f>SUMIFS(MitarbeiterFTE[NWD],MitarbeiterFTE[Jahr],MitarbeiterFTE[[#This Row],[Jahr]],MitarbeiterFTE[Name],MitarbeiterFTE[[#This Row],[Name]])</f>
        <v>0</v>
      </c>
      <c r="AF1717" s="15" t="str">
        <f>IF(MitarbeiterFTE[[#This Row],[HS]]="ja",2,IF(MitarbeiterFTE[[#This Row],[Tech]]="ja",1,IF(MitarbeiterFTE[[#This Row],[Sonst]]="ja",0,"input missing")))</f>
        <v>input missing</v>
      </c>
      <c r="AG1717" s="130"/>
      <c r="AH1717" s="117"/>
      <c r="AI1717" s="408"/>
      <c r="AJ1717" s="202"/>
      <c r="AK1717" s="412"/>
      <c r="AL1717" s="15" cm="1">
        <f t="array" ref="AL17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7" s="15" t="str">
        <f>IF(Table6[[#This Row],[FT/WE]]=2,"",Table6[[#This Row],[Name]]&amp;Table6[[#This Row],[Tag]])</f>
        <v/>
      </c>
      <c r="AN1717" s="117"/>
    </row>
    <row r="1718" spans="1:40" ht="14.5">
      <c r="A1718" s="117"/>
      <c r="B1718" s="201"/>
      <c r="C1718" s="209"/>
      <c r="D1718" s="210"/>
      <c r="E1718" s="131"/>
      <c r="F1718" s="132"/>
      <c r="G1718" s="131"/>
      <c r="H1718" s="117"/>
      <c r="I1718" s="201"/>
      <c r="J1718" s="201"/>
      <c r="K1718" s="202"/>
      <c r="L1718" s="202"/>
      <c r="M1718" s="202"/>
      <c r="N1718" s="201"/>
      <c r="O1718" s="201"/>
      <c r="P1718" s="202"/>
      <c r="Q1718" s="202"/>
      <c r="R1718" s="207"/>
      <c r="S1718" s="204" t="e">
        <f>_xlfn.LET(
_xlpm.ausLJ,_xlfn.XLOOKUP(MitarbeiterFTE[[#This Row],[Name]]&amp;"|"&amp;MitarbeiterFTE[[#This Row],[Jahr]]&amp;"|"&amp;MitarbeiterFTE[[#This Row],[Monat]],#REF!,#REF!,"not found",0,1),
IF(_xlpm.ausLJ="not found","input missing",_xlpm.ausLJ))</f>
        <v>#REF!</v>
      </c>
      <c r="T1718" s="204" t="e">
        <f>_xlfn.LET(
_xlpm.ausLJ,_xlfn.XLOOKUP(MitarbeiterFTE[[#This Row],[Name]]&amp;"|"&amp;MitarbeiterFTE[[#This Row],[Jahr]]&amp;"|"&amp;MitarbeiterFTE[[#This Row],[Monat]],#REF!,#REF!,"not found",0,1),
IF(_xlpm.ausLJ="not found","input missing",_xlpm.ausLJ))</f>
        <v>#REF!</v>
      </c>
      <c r="U1718" s="205"/>
      <c r="V1718" s="40" t="str" cm="1">
        <f t="array" ref="V17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8" s="15" t="str">
        <f>_xlfn.LET(_xlpm.var,MitarbeiterFTE[[#This Row],[Name]]&amp;"|"&amp;MitarbeiterFTE[[#This Row],[Vorhaben]]&amp;"|"&amp;MitarbeiterFTE[[#This Row],[Monat]]&amp;"|"&amp;MitarbeiterFTE[[#This Row],[Jahr]], IF(_xlpm.var="|||","input missing",_xlpm.var))</f>
        <v>input missing</v>
      </c>
      <c r="AB1718" s="15" t="e">
        <f>_xlfn.LET(
_xlpm.start,DATE(MitarbeiterFTE[[#This Row],[Jahr]],MitarbeiterFTE[[#This Row],[Monat]],1),
_xlpm.end,EOMONTH(_xlpm.start,0),
NETWORKDAYS(_xlpm.start,_xlpm.end))</f>
        <v>#NUM!</v>
      </c>
      <c r="AC1718" s="318" t="e">
        <f>MitarbeiterFTE[[#This Row],[BWD]]-MitarbeiterFTE[[#This Row],[Sum Abwesend]]</f>
        <v>#NUM!</v>
      </c>
      <c r="AD1718" s="318">
        <f>SUMIFS(MitarbeiterFTE[BWD],MitarbeiterFTE[Jahr],MitarbeiterFTE[[#This Row],[Jahr]],MitarbeiterFTE[Name],MitarbeiterFTE[[#This Row],[Name]])</f>
        <v>0</v>
      </c>
      <c r="AE1718" s="318">
        <f>SUMIFS(MitarbeiterFTE[NWD],MitarbeiterFTE[Jahr],MitarbeiterFTE[[#This Row],[Jahr]],MitarbeiterFTE[Name],MitarbeiterFTE[[#This Row],[Name]])</f>
        <v>0</v>
      </c>
      <c r="AF1718" s="15" t="str">
        <f>IF(MitarbeiterFTE[[#This Row],[HS]]="ja",2,IF(MitarbeiterFTE[[#This Row],[Tech]]="ja",1,IF(MitarbeiterFTE[[#This Row],[Sonst]]="ja",0,"input missing")))</f>
        <v>input missing</v>
      </c>
      <c r="AG1718" s="130"/>
      <c r="AH1718" s="117"/>
      <c r="AI1718" s="408"/>
      <c r="AJ1718" s="202"/>
      <c r="AK1718" s="412"/>
      <c r="AL1718" s="15" cm="1">
        <f t="array" ref="AL17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8" s="15" t="str">
        <f>IF(Table6[[#This Row],[FT/WE]]=2,"",Table6[[#This Row],[Name]]&amp;Table6[[#This Row],[Tag]])</f>
        <v/>
      </c>
      <c r="AN1718" s="117"/>
    </row>
    <row r="1719" spans="1:40" ht="14.5">
      <c r="A1719" s="117"/>
      <c r="B1719" s="201"/>
      <c r="C1719" s="209"/>
      <c r="D1719" s="210"/>
      <c r="E1719" s="131"/>
      <c r="F1719" s="132"/>
      <c r="G1719" s="131"/>
      <c r="H1719" s="117"/>
      <c r="I1719" s="201"/>
      <c r="J1719" s="201"/>
      <c r="K1719" s="202"/>
      <c r="L1719" s="202"/>
      <c r="M1719" s="202"/>
      <c r="N1719" s="201"/>
      <c r="O1719" s="201"/>
      <c r="P1719" s="202"/>
      <c r="Q1719" s="202"/>
      <c r="R1719" s="207"/>
      <c r="S1719" s="204" t="e">
        <f>_xlfn.LET(
_xlpm.ausLJ,_xlfn.XLOOKUP(MitarbeiterFTE[[#This Row],[Name]]&amp;"|"&amp;MitarbeiterFTE[[#This Row],[Jahr]]&amp;"|"&amp;MitarbeiterFTE[[#This Row],[Monat]],#REF!,#REF!,"not found",0,1),
IF(_xlpm.ausLJ="not found","input missing",_xlpm.ausLJ))</f>
        <v>#REF!</v>
      </c>
      <c r="T1719" s="204" t="e">
        <f>_xlfn.LET(
_xlpm.ausLJ,_xlfn.XLOOKUP(MitarbeiterFTE[[#This Row],[Name]]&amp;"|"&amp;MitarbeiterFTE[[#This Row],[Jahr]]&amp;"|"&amp;MitarbeiterFTE[[#This Row],[Monat]],#REF!,#REF!,"not found",0,1),
IF(_xlpm.ausLJ="not found","input missing",_xlpm.ausLJ))</f>
        <v>#REF!</v>
      </c>
      <c r="U1719" s="205"/>
      <c r="V1719" s="40" t="str" cm="1">
        <f t="array" ref="V17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19" s="15" t="str">
        <f>_xlfn.LET(_xlpm.var,MitarbeiterFTE[[#This Row],[Name]]&amp;"|"&amp;MitarbeiterFTE[[#This Row],[Vorhaben]]&amp;"|"&amp;MitarbeiterFTE[[#This Row],[Monat]]&amp;"|"&amp;MitarbeiterFTE[[#This Row],[Jahr]], IF(_xlpm.var="|||","input missing",_xlpm.var))</f>
        <v>input missing</v>
      </c>
      <c r="AB1719" s="15" t="e">
        <f>_xlfn.LET(
_xlpm.start,DATE(MitarbeiterFTE[[#This Row],[Jahr]],MitarbeiterFTE[[#This Row],[Monat]],1),
_xlpm.end,EOMONTH(_xlpm.start,0),
NETWORKDAYS(_xlpm.start,_xlpm.end))</f>
        <v>#NUM!</v>
      </c>
      <c r="AC1719" s="318" t="e">
        <f>MitarbeiterFTE[[#This Row],[BWD]]-MitarbeiterFTE[[#This Row],[Sum Abwesend]]</f>
        <v>#NUM!</v>
      </c>
      <c r="AD1719" s="318">
        <f>SUMIFS(MitarbeiterFTE[BWD],MitarbeiterFTE[Jahr],MitarbeiterFTE[[#This Row],[Jahr]],MitarbeiterFTE[Name],MitarbeiterFTE[[#This Row],[Name]])</f>
        <v>0</v>
      </c>
      <c r="AE1719" s="318">
        <f>SUMIFS(MitarbeiterFTE[NWD],MitarbeiterFTE[Jahr],MitarbeiterFTE[[#This Row],[Jahr]],MitarbeiterFTE[Name],MitarbeiterFTE[[#This Row],[Name]])</f>
        <v>0</v>
      </c>
      <c r="AF1719" s="15" t="str">
        <f>IF(MitarbeiterFTE[[#This Row],[HS]]="ja",2,IF(MitarbeiterFTE[[#This Row],[Tech]]="ja",1,IF(MitarbeiterFTE[[#This Row],[Sonst]]="ja",0,"input missing")))</f>
        <v>input missing</v>
      </c>
      <c r="AG1719" s="130"/>
      <c r="AH1719" s="117"/>
      <c r="AI1719" s="408"/>
      <c r="AJ1719" s="202"/>
      <c r="AK1719" s="412"/>
      <c r="AL1719" s="15" cm="1">
        <f t="array" ref="AL17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19" s="15" t="str">
        <f>IF(Table6[[#This Row],[FT/WE]]=2,"",Table6[[#This Row],[Name]]&amp;Table6[[#This Row],[Tag]])</f>
        <v/>
      </c>
      <c r="AN1719" s="117"/>
    </row>
    <row r="1720" spans="1:40" ht="14.5">
      <c r="A1720" s="117"/>
      <c r="B1720" s="201"/>
      <c r="C1720" s="209"/>
      <c r="D1720" s="210"/>
      <c r="E1720" s="131"/>
      <c r="F1720" s="132"/>
      <c r="G1720" s="131"/>
      <c r="H1720" s="117"/>
      <c r="I1720" s="201"/>
      <c r="J1720" s="201"/>
      <c r="K1720" s="202"/>
      <c r="L1720" s="202"/>
      <c r="M1720" s="202"/>
      <c r="N1720" s="201"/>
      <c r="O1720" s="201"/>
      <c r="P1720" s="202"/>
      <c r="Q1720" s="202"/>
      <c r="R1720" s="207"/>
      <c r="S1720" s="204" t="e">
        <f>_xlfn.LET(
_xlpm.ausLJ,_xlfn.XLOOKUP(MitarbeiterFTE[[#This Row],[Name]]&amp;"|"&amp;MitarbeiterFTE[[#This Row],[Jahr]]&amp;"|"&amp;MitarbeiterFTE[[#This Row],[Monat]],#REF!,#REF!,"not found",0,1),
IF(_xlpm.ausLJ="not found","input missing",_xlpm.ausLJ))</f>
        <v>#REF!</v>
      </c>
      <c r="T1720" s="204" t="e">
        <f>_xlfn.LET(
_xlpm.ausLJ,_xlfn.XLOOKUP(MitarbeiterFTE[[#This Row],[Name]]&amp;"|"&amp;MitarbeiterFTE[[#This Row],[Jahr]]&amp;"|"&amp;MitarbeiterFTE[[#This Row],[Monat]],#REF!,#REF!,"not found",0,1),
IF(_xlpm.ausLJ="not found","input missing",_xlpm.ausLJ))</f>
        <v>#REF!</v>
      </c>
      <c r="U1720" s="205"/>
      <c r="V1720" s="40" t="str" cm="1">
        <f t="array" ref="V17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0" s="15" t="str">
        <f>_xlfn.LET(_xlpm.var,MitarbeiterFTE[[#This Row],[Name]]&amp;"|"&amp;MitarbeiterFTE[[#This Row],[Vorhaben]]&amp;"|"&amp;MitarbeiterFTE[[#This Row],[Monat]]&amp;"|"&amp;MitarbeiterFTE[[#This Row],[Jahr]], IF(_xlpm.var="|||","input missing",_xlpm.var))</f>
        <v>input missing</v>
      </c>
      <c r="AB1720" s="15" t="e">
        <f>_xlfn.LET(
_xlpm.start,DATE(MitarbeiterFTE[[#This Row],[Jahr]],MitarbeiterFTE[[#This Row],[Monat]],1),
_xlpm.end,EOMONTH(_xlpm.start,0),
NETWORKDAYS(_xlpm.start,_xlpm.end))</f>
        <v>#NUM!</v>
      </c>
      <c r="AC1720" s="318" t="e">
        <f>MitarbeiterFTE[[#This Row],[BWD]]-MitarbeiterFTE[[#This Row],[Sum Abwesend]]</f>
        <v>#NUM!</v>
      </c>
      <c r="AD1720" s="318">
        <f>SUMIFS(MitarbeiterFTE[BWD],MitarbeiterFTE[Jahr],MitarbeiterFTE[[#This Row],[Jahr]],MitarbeiterFTE[Name],MitarbeiterFTE[[#This Row],[Name]])</f>
        <v>0</v>
      </c>
      <c r="AE1720" s="318">
        <f>SUMIFS(MitarbeiterFTE[NWD],MitarbeiterFTE[Jahr],MitarbeiterFTE[[#This Row],[Jahr]],MitarbeiterFTE[Name],MitarbeiterFTE[[#This Row],[Name]])</f>
        <v>0</v>
      </c>
      <c r="AF1720" s="15" t="str">
        <f>IF(MitarbeiterFTE[[#This Row],[HS]]="ja",2,IF(MitarbeiterFTE[[#This Row],[Tech]]="ja",1,IF(MitarbeiterFTE[[#This Row],[Sonst]]="ja",0,"input missing")))</f>
        <v>input missing</v>
      </c>
      <c r="AG1720" s="130"/>
      <c r="AH1720" s="117"/>
      <c r="AI1720" s="408"/>
      <c r="AJ1720" s="202"/>
      <c r="AK1720" s="412"/>
      <c r="AL1720" s="15" cm="1">
        <f t="array" ref="AL17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0" s="15" t="str">
        <f>IF(Table6[[#This Row],[FT/WE]]=2,"",Table6[[#This Row],[Name]]&amp;Table6[[#This Row],[Tag]])</f>
        <v/>
      </c>
      <c r="AN1720" s="117"/>
    </row>
    <row r="1721" spans="1:40" ht="14.5">
      <c r="A1721" s="117"/>
      <c r="B1721" s="201"/>
      <c r="C1721" s="209"/>
      <c r="D1721" s="210"/>
      <c r="E1721" s="131"/>
      <c r="F1721" s="132"/>
      <c r="G1721" s="131"/>
      <c r="H1721" s="117"/>
      <c r="I1721" s="201"/>
      <c r="J1721" s="201"/>
      <c r="K1721" s="202"/>
      <c r="L1721" s="202"/>
      <c r="M1721" s="202"/>
      <c r="N1721" s="201"/>
      <c r="O1721" s="201"/>
      <c r="P1721" s="202"/>
      <c r="Q1721" s="202"/>
      <c r="R1721" s="207"/>
      <c r="S1721" s="204" t="e">
        <f>_xlfn.LET(
_xlpm.ausLJ,_xlfn.XLOOKUP(MitarbeiterFTE[[#This Row],[Name]]&amp;"|"&amp;MitarbeiterFTE[[#This Row],[Jahr]]&amp;"|"&amp;MitarbeiterFTE[[#This Row],[Monat]],#REF!,#REF!,"not found",0,1),
IF(_xlpm.ausLJ="not found","input missing",_xlpm.ausLJ))</f>
        <v>#REF!</v>
      </c>
      <c r="T1721" s="204" t="e">
        <f>_xlfn.LET(
_xlpm.ausLJ,_xlfn.XLOOKUP(MitarbeiterFTE[[#This Row],[Name]]&amp;"|"&amp;MitarbeiterFTE[[#This Row],[Jahr]]&amp;"|"&amp;MitarbeiterFTE[[#This Row],[Monat]],#REF!,#REF!,"not found",0,1),
IF(_xlpm.ausLJ="not found","input missing",_xlpm.ausLJ))</f>
        <v>#REF!</v>
      </c>
      <c r="U1721" s="205"/>
      <c r="V1721" s="40" t="str" cm="1">
        <f t="array" ref="V17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1" s="15" t="str">
        <f>_xlfn.LET(_xlpm.var,MitarbeiterFTE[[#This Row],[Name]]&amp;"|"&amp;MitarbeiterFTE[[#This Row],[Vorhaben]]&amp;"|"&amp;MitarbeiterFTE[[#This Row],[Monat]]&amp;"|"&amp;MitarbeiterFTE[[#This Row],[Jahr]], IF(_xlpm.var="|||","input missing",_xlpm.var))</f>
        <v>input missing</v>
      </c>
      <c r="AB1721" s="15" t="e">
        <f>_xlfn.LET(
_xlpm.start,DATE(MitarbeiterFTE[[#This Row],[Jahr]],MitarbeiterFTE[[#This Row],[Monat]],1),
_xlpm.end,EOMONTH(_xlpm.start,0),
NETWORKDAYS(_xlpm.start,_xlpm.end))</f>
        <v>#NUM!</v>
      </c>
      <c r="AC1721" s="318" t="e">
        <f>MitarbeiterFTE[[#This Row],[BWD]]-MitarbeiterFTE[[#This Row],[Sum Abwesend]]</f>
        <v>#NUM!</v>
      </c>
      <c r="AD1721" s="318">
        <f>SUMIFS(MitarbeiterFTE[BWD],MitarbeiterFTE[Jahr],MitarbeiterFTE[[#This Row],[Jahr]],MitarbeiterFTE[Name],MitarbeiterFTE[[#This Row],[Name]])</f>
        <v>0</v>
      </c>
      <c r="AE1721" s="318">
        <f>SUMIFS(MitarbeiterFTE[NWD],MitarbeiterFTE[Jahr],MitarbeiterFTE[[#This Row],[Jahr]],MitarbeiterFTE[Name],MitarbeiterFTE[[#This Row],[Name]])</f>
        <v>0</v>
      </c>
      <c r="AF1721" s="15" t="str">
        <f>IF(MitarbeiterFTE[[#This Row],[HS]]="ja",2,IF(MitarbeiterFTE[[#This Row],[Tech]]="ja",1,IF(MitarbeiterFTE[[#This Row],[Sonst]]="ja",0,"input missing")))</f>
        <v>input missing</v>
      </c>
      <c r="AG1721" s="130"/>
      <c r="AH1721" s="117"/>
      <c r="AI1721" s="408"/>
      <c r="AJ1721" s="202"/>
      <c r="AK1721" s="412"/>
      <c r="AL1721" s="15" cm="1">
        <f t="array" ref="AL17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1" s="15" t="str">
        <f>IF(Table6[[#This Row],[FT/WE]]=2,"",Table6[[#This Row],[Name]]&amp;Table6[[#This Row],[Tag]])</f>
        <v/>
      </c>
      <c r="AN1721" s="117"/>
    </row>
    <row r="1722" spans="1:40" ht="14.5">
      <c r="A1722" s="117"/>
      <c r="B1722" s="201"/>
      <c r="C1722" s="209"/>
      <c r="D1722" s="210"/>
      <c r="E1722" s="131"/>
      <c r="F1722" s="132"/>
      <c r="G1722" s="131"/>
      <c r="H1722" s="117"/>
      <c r="I1722" s="201"/>
      <c r="J1722" s="201"/>
      <c r="K1722" s="202"/>
      <c r="L1722" s="202"/>
      <c r="M1722" s="202"/>
      <c r="N1722" s="201"/>
      <c r="O1722" s="201"/>
      <c r="P1722" s="202"/>
      <c r="Q1722" s="202"/>
      <c r="R1722" s="207"/>
      <c r="S1722" s="204" t="e">
        <f>_xlfn.LET(
_xlpm.ausLJ,_xlfn.XLOOKUP(MitarbeiterFTE[[#This Row],[Name]]&amp;"|"&amp;MitarbeiterFTE[[#This Row],[Jahr]]&amp;"|"&amp;MitarbeiterFTE[[#This Row],[Monat]],#REF!,#REF!,"not found",0,1),
IF(_xlpm.ausLJ="not found","input missing",_xlpm.ausLJ))</f>
        <v>#REF!</v>
      </c>
      <c r="T1722" s="204" t="e">
        <f>_xlfn.LET(
_xlpm.ausLJ,_xlfn.XLOOKUP(MitarbeiterFTE[[#This Row],[Name]]&amp;"|"&amp;MitarbeiterFTE[[#This Row],[Jahr]]&amp;"|"&amp;MitarbeiterFTE[[#This Row],[Monat]],#REF!,#REF!,"not found",0,1),
IF(_xlpm.ausLJ="not found","input missing",_xlpm.ausLJ))</f>
        <v>#REF!</v>
      </c>
      <c r="U1722" s="205"/>
      <c r="V1722" s="40" t="str" cm="1">
        <f t="array" ref="V17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2" s="15" t="str">
        <f>_xlfn.LET(_xlpm.var,MitarbeiterFTE[[#This Row],[Name]]&amp;"|"&amp;MitarbeiterFTE[[#This Row],[Vorhaben]]&amp;"|"&amp;MitarbeiterFTE[[#This Row],[Monat]]&amp;"|"&amp;MitarbeiterFTE[[#This Row],[Jahr]], IF(_xlpm.var="|||","input missing",_xlpm.var))</f>
        <v>input missing</v>
      </c>
      <c r="AB1722" s="15" t="e">
        <f>_xlfn.LET(
_xlpm.start,DATE(MitarbeiterFTE[[#This Row],[Jahr]],MitarbeiterFTE[[#This Row],[Monat]],1),
_xlpm.end,EOMONTH(_xlpm.start,0),
NETWORKDAYS(_xlpm.start,_xlpm.end))</f>
        <v>#NUM!</v>
      </c>
      <c r="AC1722" s="318" t="e">
        <f>MitarbeiterFTE[[#This Row],[BWD]]-MitarbeiterFTE[[#This Row],[Sum Abwesend]]</f>
        <v>#NUM!</v>
      </c>
      <c r="AD1722" s="318">
        <f>SUMIFS(MitarbeiterFTE[BWD],MitarbeiterFTE[Jahr],MitarbeiterFTE[[#This Row],[Jahr]],MitarbeiterFTE[Name],MitarbeiterFTE[[#This Row],[Name]])</f>
        <v>0</v>
      </c>
      <c r="AE1722" s="318">
        <f>SUMIFS(MitarbeiterFTE[NWD],MitarbeiterFTE[Jahr],MitarbeiterFTE[[#This Row],[Jahr]],MitarbeiterFTE[Name],MitarbeiterFTE[[#This Row],[Name]])</f>
        <v>0</v>
      </c>
      <c r="AF1722" s="15" t="str">
        <f>IF(MitarbeiterFTE[[#This Row],[HS]]="ja",2,IF(MitarbeiterFTE[[#This Row],[Tech]]="ja",1,IF(MitarbeiterFTE[[#This Row],[Sonst]]="ja",0,"input missing")))</f>
        <v>input missing</v>
      </c>
      <c r="AG1722" s="130"/>
      <c r="AH1722" s="117"/>
      <c r="AI1722" s="408"/>
      <c r="AJ1722" s="202"/>
      <c r="AK1722" s="412"/>
      <c r="AL1722" s="15" cm="1">
        <f t="array" ref="AL17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2" s="15" t="str">
        <f>IF(Table6[[#This Row],[FT/WE]]=2,"",Table6[[#This Row],[Name]]&amp;Table6[[#This Row],[Tag]])</f>
        <v/>
      </c>
      <c r="AN1722" s="117"/>
    </row>
    <row r="1723" spans="1:40" ht="14.5">
      <c r="A1723" s="117"/>
      <c r="B1723" s="201"/>
      <c r="C1723" s="209"/>
      <c r="D1723" s="210"/>
      <c r="E1723" s="131"/>
      <c r="F1723" s="132"/>
      <c r="G1723" s="131"/>
      <c r="H1723" s="117"/>
      <c r="I1723" s="201"/>
      <c r="J1723" s="201"/>
      <c r="K1723" s="202"/>
      <c r="L1723" s="202"/>
      <c r="M1723" s="202"/>
      <c r="N1723" s="201"/>
      <c r="O1723" s="201"/>
      <c r="P1723" s="202"/>
      <c r="Q1723" s="202"/>
      <c r="R1723" s="207"/>
      <c r="S1723" s="204" t="e">
        <f>_xlfn.LET(
_xlpm.ausLJ,_xlfn.XLOOKUP(MitarbeiterFTE[[#This Row],[Name]]&amp;"|"&amp;MitarbeiterFTE[[#This Row],[Jahr]]&amp;"|"&amp;MitarbeiterFTE[[#This Row],[Monat]],#REF!,#REF!,"not found",0,1),
IF(_xlpm.ausLJ="not found","input missing",_xlpm.ausLJ))</f>
        <v>#REF!</v>
      </c>
      <c r="T1723" s="204" t="e">
        <f>_xlfn.LET(
_xlpm.ausLJ,_xlfn.XLOOKUP(MitarbeiterFTE[[#This Row],[Name]]&amp;"|"&amp;MitarbeiterFTE[[#This Row],[Jahr]]&amp;"|"&amp;MitarbeiterFTE[[#This Row],[Monat]],#REF!,#REF!,"not found",0,1),
IF(_xlpm.ausLJ="not found","input missing",_xlpm.ausLJ))</f>
        <v>#REF!</v>
      </c>
      <c r="U1723" s="205"/>
      <c r="V1723" s="40" t="str" cm="1">
        <f t="array" ref="V17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3" s="15" t="str">
        <f>_xlfn.LET(_xlpm.var,MitarbeiterFTE[[#This Row],[Name]]&amp;"|"&amp;MitarbeiterFTE[[#This Row],[Vorhaben]]&amp;"|"&amp;MitarbeiterFTE[[#This Row],[Monat]]&amp;"|"&amp;MitarbeiterFTE[[#This Row],[Jahr]], IF(_xlpm.var="|||","input missing",_xlpm.var))</f>
        <v>input missing</v>
      </c>
      <c r="AB1723" s="15" t="e">
        <f>_xlfn.LET(
_xlpm.start,DATE(MitarbeiterFTE[[#This Row],[Jahr]],MitarbeiterFTE[[#This Row],[Monat]],1),
_xlpm.end,EOMONTH(_xlpm.start,0),
NETWORKDAYS(_xlpm.start,_xlpm.end))</f>
        <v>#NUM!</v>
      </c>
      <c r="AC1723" s="318" t="e">
        <f>MitarbeiterFTE[[#This Row],[BWD]]-MitarbeiterFTE[[#This Row],[Sum Abwesend]]</f>
        <v>#NUM!</v>
      </c>
      <c r="AD1723" s="318">
        <f>SUMIFS(MitarbeiterFTE[BWD],MitarbeiterFTE[Jahr],MitarbeiterFTE[[#This Row],[Jahr]],MitarbeiterFTE[Name],MitarbeiterFTE[[#This Row],[Name]])</f>
        <v>0</v>
      </c>
      <c r="AE1723" s="318">
        <f>SUMIFS(MitarbeiterFTE[NWD],MitarbeiterFTE[Jahr],MitarbeiterFTE[[#This Row],[Jahr]],MitarbeiterFTE[Name],MitarbeiterFTE[[#This Row],[Name]])</f>
        <v>0</v>
      </c>
      <c r="AF1723" s="15" t="str">
        <f>IF(MitarbeiterFTE[[#This Row],[HS]]="ja",2,IF(MitarbeiterFTE[[#This Row],[Tech]]="ja",1,IF(MitarbeiterFTE[[#This Row],[Sonst]]="ja",0,"input missing")))</f>
        <v>input missing</v>
      </c>
      <c r="AG1723" s="130"/>
      <c r="AH1723" s="117"/>
      <c r="AI1723" s="408"/>
      <c r="AJ1723" s="202"/>
      <c r="AK1723" s="412"/>
      <c r="AL1723" s="15" cm="1">
        <f t="array" ref="AL17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3" s="15" t="str">
        <f>IF(Table6[[#This Row],[FT/WE]]=2,"",Table6[[#This Row],[Name]]&amp;Table6[[#This Row],[Tag]])</f>
        <v/>
      </c>
      <c r="AN1723" s="117"/>
    </row>
    <row r="1724" spans="1:40" ht="14.5">
      <c r="A1724" s="117"/>
      <c r="B1724" s="201"/>
      <c r="C1724" s="209"/>
      <c r="D1724" s="210"/>
      <c r="E1724" s="131"/>
      <c r="F1724" s="132"/>
      <c r="G1724" s="131"/>
      <c r="H1724" s="117"/>
      <c r="I1724" s="201"/>
      <c r="J1724" s="201"/>
      <c r="K1724" s="202"/>
      <c r="L1724" s="202"/>
      <c r="M1724" s="202"/>
      <c r="N1724" s="201"/>
      <c r="O1724" s="201"/>
      <c r="P1724" s="202"/>
      <c r="Q1724" s="202"/>
      <c r="R1724" s="207"/>
      <c r="S1724" s="204" t="e">
        <f>_xlfn.LET(
_xlpm.ausLJ,_xlfn.XLOOKUP(MitarbeiterFTE[[#This Row],[Name]]&amp;"|"&amp;MitarbeiterFTE[[#This Row],[Jahr]]&amp;"|"&amp;MitarbeiterFTE[[#This Row],[Monat]],#REF!,#REF!,"not found",0,1),
IF(_xlpm.ausLJ="not found","input missing",_xlpm.ausLJ))</f>
        <v>#REF!</v>
      </c>
      <c r="T1724" s="204" t="e">
        <f>_xlfn.LET(
_xlpm.ausLJ,_xlfn.XLOOKUP(MitarbeiterFTE[[#This Row],[Name]]&amp;"|"&amp;MitarbeiterFTE[[#This Row],[Jahr]]&amp;"|"&amp;MitarbeiterFTE[[#This Row],[Monat]],#REF!,#REF!,"not found",0,1),
IF(_xlpm.ausLJ="not found","input missing",_xlpm.ausLJ))</f>
        <v>#REF!</v>
      </c>
      <c r="U1724" s="205"/>
      <c r="V1724" s="40" t="str" cm="1">
        <f t="array" ref="V17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4" s="15" t="str">
        <f>_xlfn.LET(_xlpm.var,MitarbeiterFTE[[#This Row],[Name]]&amp;"|"&amp;MitarbeiterFTE[[#This Row],[Vorhaben]]&amp;"|"&amp;MitarbeiterFTE[[#This Row],[Monat]]&amp;"|"&amp;MitarbeiterFTE[[#This Row],[Jahr]], IF(_xlpm.var="|||","input missing",_xlpm.var))</f>
        <v>input missing</v>
      </c>
      <c r="AB1724" s="15" t="e">
        <f>_xlfn.LET(
_xlpm.start,DATE(MitarbeiterFTE[[#This Row],[Jahr]],MitarbeiterFTE[[#This Row],[Monat]],1),
_xlpm.end,EOMONTH(_xlpm.start,0),
NETWORKDAYS(_xlpm.start,_xlpm.end))</f>
        <v>#NUM!</v>
      </c>
      <c r="AC1724" s="318" t="e">
        <f>MitarbeiterFTE[[#This Row],[BWD]]-MitarbeiterFTE[[#This Row],[Sum Abwesend]]</f>
        <v>#NUM!</v>
      </c>
      <c r="AD1724" s="318">
        <f>SUMIFS(MitarbeiterFTE[BWD],MitarbeiterFTE[Jahr],MitarbeiterFTE[[#This Row],[Jahr]],MitarbeiterFTE[Name],MitarbeiterFTE[[#This Row],[Name]])</f>
        <v>0</v>
      </c>
      <c r="AE1724" s="318">
        <f>SUMIFS(MitarbeiterFTE[NWD],MitarbeiterFTE[Jahr],MitarbeiterFTE[[#This Row],[Jahr]],MitarbeiterFTE[Name],MitarbeiterFTE[[#This Row],[Name]])</f>
        <v>0</v>
      </c>
      <c r="AF1724" s="15" t="str">
        <f>IF(MitarbeiterFTE[[#This Row],[HS]]="ja",2,IF(MitarbeiterFTE[[#This Row],[Tech]]="ja",1,IF(MitarbeiterFTE[[#This Row],[Sonst]]="ja",0,"input missing")))</f>
        <v>input missing</v>
      </c>
      <c r="AG1724" s="130"/>
      <c r="AH1724" s="117"/>
      <c r="AI1724" s="408"/>
      <c r="AJ1724" s="202"/>
      <c r="AK1724" s="412"/>
      <c r="AL1724" s="15" cm="1">
        <f t="array" ref="AL17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4" s="15" t="str">
        <f>IF(Table6[[#This Row],[FT/WE]]=2,"",Table6[[#This Row],[Name]]&amp;Table6[[#This Row],[Tag]])</f>
        <v/>
      </c>
      <c r="AN1724" s="117"/>
    </row>
    <row r="1725" spans="1:40" ht="14.5">
      <c r="A1725" s="117"/>
      <c r="B1725" s="201"/>
      <c r="C1725" s="209"/>
      <c r="D1725" s="210"/>
      <c r="E1725" s="131"/>
      <c r="F1725" s="132"/>
      <c r="G1725" s="131"/>
      <c r="H1725" s="117"/>
      <c r="I1725" s="201"/>
      <c r="J1725" s="201"/>
      <c r="K1725" s="202"/>
      <c r="L1725" s="202"/>
      <c r="M1725" s="202"/>
      <c r="N1725" s="201"/>
      <c r="O1725" s="201"/>
      <c r="P1725" s="202"/>
      <c r="Q1725" s="202"/>
      <c r="R1725" s="207"/>
      <c r="S1725" s="204" t="e">
        <f>_xlfn.LET(
_xlpm.ausLJ,_xlfn.XLOOKUP(MitarbeiterFTE[[#This Row],[Name]]&amp;"|"&amp;MitarbeiterFTE[[#This Row],[Jahr]]&amp;"|"&amp;MitarbeiterFTE[[#This Row],[Monat]],#REF!,#REF!,"not found",0,1),
IF(_xlpm.ausLJ="not found","input missing",_xlpm.ausLJ))</f>
        <v>#REF!</v>
      </c>
      <c r="T1725" s="204" t="e">
        <f>_xlfn.LET(
_xlpm.ausLJ,_xlfn.XLOOKUP(MitarbeiterFTE[[#This Row],[Name]]&amp;"|"&amp;MitarbeiterFTE[[#This Row],[Jahr]]&amp;"|"&amp;MitarbeiterFTE[[#This Row],[Monat]],#REF!,#REF!,"not found",0,1),
IF(_xlpm.ausLJ="not found","input missing",_xlpm.ausLJ))</f>
        <v>#REF!</v>
      </c>
      <c r="U1725" s="205"/>
      <c r="V1725" s="40" t="str" cm="1">
        <f t="array" ref="V17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5" s="15" t="str">
        <f>_xlfn.LET(_xlpm.var,MitarbeiterFTE[[#This Row],[Name]]&amp;"|"&amp;MitarbeiterFTE[[#This Row],[Vorhaben]]&amp;"|"&amp;MitarbeiterFTE[[#This Row],[Monat]]&amp;"|"&amp;MitarbeiterFTE[[#This Row],[Jahr]], IF(_xlpm.var="|||","input missing",_xlpm.var))</f>
        <v>input missing</v>
      </c>
      <c r="AB1725" s="15" t="e">
        <f>_xlfn.LET(
_xlpm.start,DATE(MitarbeiterFTE[[#This Row],[Jahr]],MitarbeiterFTE[[#This Row],[Monat]],1),
_xlpm.end,EOMONTH(_xlpm.start,0),
NETWORKDAYS(_xlpm.start,_xlpm.end))</f>
        <v>#NUM!</v>
      </c>
      <c r="AC1725" s="318" t="e">
        <f>MitarbeiterFTE[[#This Row],[BWD]]-MitarbeiterFTE[[#This Row],[Sum Abwesend]]</f>
        <v>#NUM!</v>
      </c>
      <c r="AD1725" s="318">
        <f>SUMIFS(MitarbeiterFTE[BWD],MitarbeiterFTE[Jahr],MitarbeiterFTE[[#This Row],[Jahr]],MitarbeiterFTE[Name],MitarbeiterFTE[[#This Row],[Name]])</f>
        <v>0</v>
      </c>
      <c r="AE1725" s="318">
        <f>SUMIFS(MitarbeiterFTE[NWD],MitarbeiterFTE[Jahr],MitarbeiterFTE[[#This Row],[Jahr]],MitarbeiterFTE[Name],MitarbeiterFTE[[#This Row],[Name]])</f>
        <v>0</v>
      </c>
      <c r="AF1725" s="15" t="str">
        <f>IF(MitarbeiterFTE[[#This Row],[HS]]="ja",2,IF(MitarbeiterFTE[[#This Row],[Tech]]="ja",1,IF(MitarbeiterFTE[[#This Row],[Sonst]]="ja",0,"input missing")))</f>
        <v>input missing</v>
      </c>
      <c r="AG1725" s="130"/>
      <c r="AH1725" s="117"/>
      <c r="AI1725" s="408"/>
      <c r="AJ1725" s="202"/>
      <c r="AK1725" s="412"/>
      <c r="AL1725" s="15" cm="1">
        <f t="array" ref="AL17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5" s="15" t="str">
        <f>IF(Table6[[#This Row],[FT/WE]]=2,"",Table6[[#This Row],[Name]]&amp;Table6[[#This Row],[Tag]])</f>
        <v/>
      </c>
      <c r="AN1725" s="117"/>
    </row>
    <row r="1726" spans="1:40" ht="14.5">
      <c r="A1726" s="117"/>
      <c r="B1726" s="201"/>
      <c r="C1726" s="209"/>
      <c r="D1726" s="210"/>
      <c r="E1726" s="131"/>
      <c r="F1726" s="132"/>
      <c r="G1726" s="131"/>
      <c r="H1726" s="117"/>
      <c r="I1726" s="201"/>
      <c r="J1726" s="201"/>
      <c r="K1726" s="202"/>
      <c r="L1726" s="202"/>
      <c r="M1726" s="202"/>
      <c r="N1726" s="201"/>
      <c r="O1726" s="201"/>
      <c r="P1726" s="202"/>
      <c r="Q1726" s="202"/>
      <c r="R1726" s="207"/>
      <c r="S1726" s="204" t="e">
        <f>_xlfn.LET(
_xlpm.ausLJ,_xlfn.XLOOKUP(MitarbeiterFTE[[#This Row],[Name]]&amp;"|"&amp;MitarbeiterFTE[[#This Row],[Jahr]]&amp;"|"&amp;MitarbeiterFTE[[#This Row],[Monat]],#REF!,#REF!,"not found",0,1),
IF(_xlpm.ausLJ="not found","input missing",_xlpm.ausLJ))</f>
        <v>#REF!</v>
      </c>
      <c r="T1726" s="204" t="e">
        <f>_xlfn.LET(
_xlpm.ausLJ,_xlfn.XLOOKUP(MitarbeiterFTE[[#This Row],[Name]]&amp;"|"&amp;MitarbeiterFTE[[#This Row],[Jahr]]&amp;"|"&amp;MitarbeiterFTE[[#This Row],[Monat]],#REF!,#REF!,"not found",0,1),
IF(_xlpm.ausLJ="not found","input missing",_xlpm.ausLJ))</f>
        <v>#REF!</v>
      </c>
      <c r="U1726" s="205"/>
      <c r="V1726" s="40" t="str" cm="1">
        <f t="array" ref="V17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6" s="15" t="str">
        <f>_xlfn.LET(_xlpm.var,MitarbeiterFTE[[#This Row],[Name]]&amp;"|"&amp;MitarbeiterFTE[[#This Row],[Vorhaben]]&amp;"|"&amp;MitarbeiterFTE[[#This Row],[Monat]]&amp;"|"&amp;MitarbeiterFTE[[#This Row],[Jahr]], IF(_xlpm.var="|||","input missing",_xlpm.var))</f>
        <v>input missing</v>
      </c>
      <c r="AB1726" s="15" t="e">
        <f>_xlfn.LET(
_xlpm.start,DATE(MitarbeiterFTE[[#This Row],[Jahr]],MitarbeiterFTE[[#This Row],[Monat]],1),
_xlpm.end,EOMONTH(_xlpm.start,0),
NETWORKDAYS(_xlpm.start,_xlpm.end))</f>
        <v>#NUM!</v>
      </c>
      <c r="AC1726" s="318" t="e">
        <f>MitarbeiterFTE[[#This Row],[BWD]]-MitarbeiterFTE[[#This Row],[Sum Abwesend]]</f>
        <v>#NUM!</v>
      </c>
      <c r="AD1726" s="318">
        <f>SUMIFS(MitarbeiterFTE[BWD],MitarbeiterFTE[Jahr],MitarbeiterFTE[[#This Row],[Jahr]],MitarbeiterFTE[Name],MitarbeiterFTE[[#This Row],[Name]])</f>
        <v>0</v>
      </c>
      <c r="AE1726" s="318">
        <f>SUMIFS(MitarbeiterFTE[NWD],MitarbeiterFTE[Jahr],MitarbeiterFTE[[#This Row],[Jahr]],MitarbeiterFTE[Name],MitarbeiterFTE[[#This Row],[Name]])</f>
        <v>0</v>
      </c>
      <c r="AF1726" s="15" t="str">
        <f>IF(MitarbeiterFTE[[#This Row],[HS]]="ja",2,IF(MitarbeiterFTE[[#This Row],[Tech]]="ja",1,IF(MitarbeiterFTE[[#This Row],[Sonst]]="ja",0,"input missing")))</f>
        <v>input missing</v>
      </c>
      <c r="AG1726" s="130"/>
      <c r="AH1726" s="117"/>
      <c r="AI1726" s="408"/>
      <c r="AJ1726" s="202"/>
      <c r="AK1726" s="412"/>
      <c r="AL1726" s="15" cm="1">
        <f t="array" ref="AL17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6" s="15" t="str">
        <f>IF(Table6[[#This Row],[FT/WE]]=2,"",Table6[[#This Row],[Name]]&amp;Table6[[#This Row],[Tag]])</f>
        <v/>
      </c>
      <c r="AN1726" s="117"/>
    </row>
    <row r="1727" spans="1:40" ht="14.5">
      <c r="A1727" s="117"/>
      <c r="B1727" s="201"/>
      <c r="C1727" s="209"/>
      <c r="D1727" s="210"/>
      <c r="E1727" s="131"/>
      <c r="F1727" s="132"/>
      <c r="G1727" s="131"/>
      <c r="H1727" s="117"/>
      <c r="I1727" s="201"/>
      <c r="J1727" s="201"/>
      <c r="K1727" s="202"/>
      <c r="L1727" s="202"/>
      <c r="M1727" s="202"/>
      <c r="N1727" s="201"/>
      <c r="O1727" s="201"/>
      <c r="P1727" s="202"/>
      <c r="Q1727" s="202"/>
      <c r="R1727" s="207"/>
      <c r="S1727" s="204" t="e">
        <f>_xlfn.LET(
_xlpm.ausLJ,_xlfn.XLOOKUP(MitarbeiterFTE[[#This Row],[Name]]&amp;"|"&amp;MitarbeiterFTE[[#This Row],[Jahr]]&amp;"|"&amp;MitarbeiterFTE[[#This Row],[Monat]],#REF!,#REF!,"not found",0,1),
IF(_xlpm.ausLJ="not found","input missing",_xlpm.ausLJ))</f>
        <v>#REF!</v>
      </c>
      <c r="T1727" s="204" t="e">
        <f>_xlfn.LET(
_xlpm.ausLJ,_xlfn.XLOOKUP(MitarbeiterFTE[[#This Row],[Name]]&amp;"|"&amp;MitarbeiterFTE[[#This Row],[Jahr]]&amp;"|"&amp;MitarbeiterFTE[[#This Row],[Monat]],#REF!,#REF!,"not found",0,1),
IF(_xlpm.ausLJ="not found","input missing",_xlpm.ausLJ))</f>
        <v>#REF!</v>
      </c>
      <c r="U1727" s="205"/>
      <c r="V1727" s="40" t="str" cm="1">
        <f t="array" ref="V17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7" s="15" t="str">
        <f>_xlfn.LET(_xlpm.var,MitarbeiterFTE[[#This Row],[Name]]&amp;"|"&amp;MitarbeiterFTE[[#This Row],[Vorhaben]]&amp;"|"&amp;MitarbeiterFTE[[#This Row],[Monat]]&amp;"|"&amp;MitarbeiterFTE[[#This Row],[Jahr]], IF(_xlpm.var="|||","input missing",_xlpm.var))</f>
        <v>input missing</v>
      </c>
      <c r="AB1727" s="15" t="e">
        <f>_xlfn.LET(
_xlpm.start,DATE(MitarbeiterFTE[[#This Row],[Jahr]],MitarbeiterFTE[[#This Row],[Monat]],1),
_xlpm.end,EOMONTH(_xlpm.start,0),
NETWORKDAYS(_xlpm.start,_xlpm.end))</f>
        <v>#NUM!</v>
      </c>
      <c r="AC1727" s="318" t="e">
        <f>MitarbeiterFTE[[#This Row],[BWD]]-MitarbeiterFTE[[#This Row],[Sum Abwesend]]</f>
        <v>#NUM!</v>
      </c>
      <c r="AD1727" s="318">
        <f>SUMIFS(MitarbeiterFTE[BWD],MitarbeiterFTE[Jahr],MitarbeiterFTE[[#This Row],[Jahr]],MitarbeiterFTE[Name],MitarbeiterFTE[[#This Row],[Name]])</f>
        <v>0</v>
      </c>
      <c r="AE1727" s="318">
        <f>SUMIFS(MitarbeiterFTE[NWD],MitarbeiterFTE[Jahr],MitarbeiterFTE[[#This Row],[Jahr]],MitarbeiterFTE[Name],MitarbeiterFTE[[#This Row],[Name]])</f>
        <v>0</v>
      </c>
      <c r="AF1727" s="15" t="str">
        <f>IF(MitarbeiterFTE[[#This Row],[HS]]="ja",2,IF(MitarbeiterFTE[[#This Row],[Tech]]="ja",1,IF(MitarbeiterFTE[[#This Row],[Sonst]]="ja",0,"input missing")))</f>
        <v>input missing</v>
      </c>
      <c r="AG1727" s="130"/>
      <c r="AH1727" s="117"/>
      <c r="AI1727" s="408"/>
      <c r="AJ1727" s="202"/>
      <c r="AK1727" s="412"/>
      <c r="AL1727" s="15" cm="1">
        <f t="array" ref="AL17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7" s="15" t="str">
        <f>IF(Table6[[#This Row],[FT/WE]]=2,"",Table6[[#This Row],[Name]]&amp;Table6[[#This Row],[Tag]])</f>
        <v/>
      </c>
      <c r="AN1727" s="117"/>
    </row>
    <row r="1728" spans="1:40" ht="14.5">
      <c r="A1728" s="117"/>
      <c r="B1728" s="201"/>
      <c r="C1728" s="209"/>
      <c r="D1728" s="210"/>
      <c r="E1728" s="131"/>
      <c r="F1728" s="132"/>
      <c r="G1728" s="131"/>
      <c r="H1728" s="117"/>
      <c r="I1728" s="201"/>
      <c r="J1728" s="201"/>
      <c r="K1728" s="202"/>
      <c r="L1728" s="202"/>
      <c r="M1728" s="202"/>
      <c r="N1728" s="201"/>
      <c r="O1728" s="201"/>
      <c r="P1728" s="202"/>
      <c r="Q1728" s="202"/>
      <c r="R1728" s="207"/>
      <c r="S1728" s="204" t="e">
        <f>_xlfn.LET(
_xlpm.ausLJ,_xlfn.XLOOKUP(MitarbeiterFTE[[#This Row],[Name]]&amp;"|"&amp;MitarbeiterFTE[[#This Row],[Jahr]]&amp;"|"&amp;MitarbeiterFTE[[#This Row],[Monat]],#REF!,#REF!,"not found",0,1),
IF(_xlpm.ausLJ="not found","input missing",_xlpm.ausLJ))</f>
        <v>#REF!</v>
      </c>
      <c r="T1728" s="204" t="e">
        <f>_xlfn.LET(
_xlpm.ausLJ,_xlfn.XLOOKUP(MitarbeiterFTE[[#This Row],[Name]]&amp;"|"&amp;MitarbeiterFTE[[#This Row],[Jahr]]&amp;"|"&amp;MitarbeiterFTE[[#This Row],[Monat]],#REF!,#REF!,"not found",0,1),
IF(_xlpm.ausLJ="not found","input missing",_xlpm.ausLJ))</f>
        <v>#REF!</v>
      </c>
      <c r="U1728" s="205"/>
      <c r="V1728" s="40" t="str" cm="1">
        <f t="array" ref="V17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8" s="15" t="str">
        <f>_xlfn.LET(_xlpm.var,MitarbeiterFTE[[#This Row],[Name]]&amp;"|"&amp;MitarbeiterFTE[[#This Row],[Vorhaben]]&amp;"|"&amp;MitarbeiterFTE[[#This Row],[Monat]]&amp;"|"&amp;MitarbeiterFTE[[#This Row],[Jahr]], IF(_xlpm.var="|||","input missing",_xlpm.var))</f>
        <v>input missing</v>
      </c>
      <c r="AB1728" s="15" t="e">
        <f>_xlfn.LET(
_xlpm.start,DATE(MitarbeiterFTE[[#This Row],[Jahr]],MitarbeiterFTE[[#This Row],[Monat]],1),
_xlpm.end,EOMONTH(_xlpm.start,0),
NETWORKDAYS(_xlpm.start,_xlpm.end))</f>
        <v>#NUM!</v>
      </c>
      <c r="AC1728" s="318" t="e">
        <f>MitarbeiterFTE[[#This Row],[BWD]]-MitarbeiterFTE[[#This Row],[Sum Abwesend]]</f>
        <v>#NUM!</v>
      </c>
      <c r="AD1728" s="318">
        <f>SUMIFS(MitarbeiterFTE[BWD],MitarbeiterFTE[Jahr],MitarbeiterFTE[[#This Row],[Jahr]],MitarbeiterFTE[Name],MitarbeiterFTE[[#This Row],[Name]])</f>
        <v>0</v>
      </c>
      <c r="AE1728" s="318">
        <f>SUMIFS(MitarbeiterFTE[NWD],MitarbeiterFTE[Jahr],MitarbeiterFTE[[#This Row],[Jahr]],MitarbeiterFTE[Name],MitarbeiterFTE[[#This Row],[Name]])</f>
        <v>0</v>
      </c>
      <c r="AF1728" s="15" t="str">
        <f>IF(MitarbeiterFTE[[#This Row],[HS]]="ja",2,IF(MitarbeiterFTE[[#This Row],[Tech]]="ja",1,IF(MitarbeiterFTE[[#This Row],[Sonst]]="ja",0,"input missing")))</f>
        <v>input missing</v>
      </c>
      <c r="AG1728" s="130"/>
      <c r="AH1728" s="117"/>
      <c r="AI1728" s="408"/>
      <c r="AJ1728" s="202"/>
      <c r="AK1728" s="412"/>
      <c r="AL1728" s="15" cm="1">
        <f t="array" ref="AL17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8" s="15" t="str">
        <f>IF(Table6[[#This Row],[FT/WE]]=2,"",Table6[[#This Row],[Name]]&amp;Table6[[#This Row],[Tag]])</f>
        <v/>
      </c>
      <c r="AN1728" s="117"/>
    </row>
    <row r="1729" spans="1:40" ht="14.5">
      <c r="A1729" s="117"/>
      <c r="B1729" s="201"/>
      <c r="C1729" s="209"/>
      <c r="D1729" s="210"/>
      <c r="E1729" s="131"/>
      <c r="F1729" s="132"/>
      <c r="G1729" s="131"/>
      <c r="H1729" s="117"/>
      <c r="I1729" s="201"/>
      <c r="J1729" s="201"/>
      <c r="K1729" s="202"/>
      <c r="L1729" s="202"/>
      <c r="M1729" s="202"/>
      <c r="N1729" s="201"/>
      <c r="O1729" s="201"/>
      <c r="P1729" s="202"/>
      <c r="Q1729" s="202"/>
      <c r="R1729" s="207"/>
      <c r="S1729" s="204" t="e">
        <f>_xlfn.LET(
_xlpm.ausLJ,_xlfn.XLOOKUP(MitarbeiterFTE[[#This Row],[Name]]&amp;"|"&amp;MitarbeiterFTE[[#This Row],[Jahr]]&amp;"|"&amp;MitarbeiterFTE[[#This Row],[Monat]],#REF!,#REF!,"not found",0,1),
IF(_xlpm.ausLJ="not found","input missing",_xlpm.ausLJ))</f>
        <v>#REF!</v>
      </c>
      <c r="T1729" s="204" t="e">
        <f>_xlfn.LET(
_xlpm.ausLJ,_xlfn.XLOOKUP(MitarbeiterFTE[[#This Row],[Name]]&amp;"|"&amp;MitarbeiterFTE[[#This Row],[Jahr]]&amp;"|"&amp;MitarbeiterFTE[[#This Row],[Monat]],#REF!,#REF!,"not found",0,1),
IF(_xlpm.ausLJ="not found","input missing",_xlpm.ausLJ))</f>
        <v>#REF!</v>
      </c>
      <c r="U1729" s="205"/>
      <c r="V1729" s="40" t="str" cm="1">
        <f t="array" ref="V17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29" s="15" t="str">
        <f>_xlfn.LET(_xlpm.var,MitarbeiterFTE[[#This Row],[Name]]&amp;"|"&amp;MitarbeiterFTE[[#This Row],[Vorhaben]]&amp;"|"&amp;MitarbeiterFTE[[#This Row],[Monat]]&amp;"|"&amp;MitarbeiterFTE[[#This Row],[Jahr]], IF(_xlpm.var="|||","input missing",_xlpm.var))</f>
        <v>input missing</v>
      </c>
      <c r="AB1729" s="15" t="e">
        <f>_xlfn.LET(
_xlpm.start,DATE(MitarbeiterFTE[[#This Row],[Jahr]],MitarbeiterFTE[[#This Row],[Monat]],1),
_xlpm.end,EOMONTH(_xlpm.start,0),
NETWORKDAYS(_xlpm.start,_xlpm.end))</f>
        <v>#NUM!</v>
      </c>
      <c r="AC1729" s="318" t="e">
        <f>MitarbeiterFTE[[#This Row],[BWD]]-MitarbeiterFTE[[#This Row],[Sum Abwesend]]</f>
        <v>#NUM!</v>
      </c>
      <c r="AD1729" s="318">
        <f>SUMIFS(MitarbeiterFTE[BWD],MitarbeiterFTE[Jahr],MitarbeiterFTE[[#This Row],[Jahr]],MitarbeiterFTE[Name],MitarbeiterFTE[[#This Row],[Name]])</f>
        <v>0</v>
      </c>
      <c r="AE1729" s="318">
        <f>SUMIFS(MitarbeiterFTE[NWD],MitarbeiterFTE[Jahr],MitarbeiterFTE[[#This Row],[Jahr]],MitarbeiterFTE[Name],MitarbeiterFTE[[#This Row],[Name]])</f>
        <v>0</v>
      </c>
      <c r="AF1729" s="15" t="str">
        <f>IF(MitarbeiterFTE[[#This Row],[HS]]="ja",2,IF(MitarbeiterFTE[[#This Row],[Tech]]="ja",1,IF(MitarbeiterFTE[[#This Row],[Sonst]]="ja",0,"input missing")))</f>
        <v>input missing</v>
      </c>
      <c r="AG1729" s="130"/>
      <c r="AH1729" s="117"/>
      <c r="AI1729" s="408"/>
      <c r="AJ1729" s="202"/>
      <c r="AK1729" s="412"/>
      <c r="AL1729" s="15" cm="1">
        <f t="array" ref="AL17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29" s="15" t="str">
        <f>IF(Table6[[#This Row],[FT/WE]]=2,"",Table6[[#This Row],[Name]]&amp;Table6[[#This Row],[Tag]])</f>
        <v/>
      </c>
      <c r="AN1729" s="117"/>
    </row>
    <row r="1730" spans="1:40" ht="14.5">
      <c r="A1730" s="117"/>
      <c r="B1730" s="201"/>
      <c r="C1730" s="209"/>
      <c r="D1730" s="210"/>
      <c r="E1730" s="131"/>
      <c r="F1730" s="132"/>
      <c r="G1730" s="131"/>
      <c r="H1730" s="117"/>
      <c r="I1730" s="201"/>
      <c r="J1730" s="201"/>
      <c r="K1730" s="202"/>
      <c r="L1730" s="202"/>
      <c r="M1730" s="202"/>
      <c r="N1730" s="201"/>
      <c r="O1730" s="201"/>
      <c r="P1730" s="202"/>
      <c r="Q1730" s="202"/>
      <c r="R1730" s="207"/>
      <c r="S1730" s="204" t="e">
        <f>_xlfn.LET(
_xlpm.ausLJ,_xlfn.XLOOKUP(MitarbeiterFTE[[#This Row],[Name]]&amp;"|"&amp;MitarbeiterFTE[[#This Row],[Jahr]]&amp;"|"&amp;MitarbeiterFTE[[#This Row],[Monat]],#REF!,#REF!,"not found",0,1),
IF(_xlpm.ausLJ="not found","input missing",_xlpm.ausLJ))</f>
        <v>#REF!</v>
      </c>
      <c r="T1730" s="204" t="e">
        <f>_xlfn.LET(
_xlpm.ausLJ,_xlfn.XLOOKUP(MitarbeiterFTE[[#This Row],[Name]]&amp;"|"&amp;MitarbeiterFTE[[#This Row],[Jahr]]&amp;"|"&amp;MitarbeiterFTE[[#This Row],[Monat]],#REF!,#REF!,"not found",0,1),
IF(_xlpm.ausLJ="not found","input missing",_xlpm.ausLJ))</f>
        <v>#REF!</v>
      </c>
      <c r="U1730" s="205"/>
      <c r="V1730" s="40" t="str" cm="1">
        <f t="array" ref="V17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0" s="15" t="str">
        <f>_xlfn.LET(_xlpm.var,MitarbeiterFTE[[#This Row],[Name]]&amp;"|"&amp;MitarbeiterFTE[[#This Row],[Vorhaben]]&amp;"|"&amp;MitarbeiterFTE[[#This Row],[Monat]]&amp;"|"&amp;MitarbeiterFTE[[#This Row],[Jahr]], IF(_xlpm.var="|||","input missing",_xlpm.var))</f>
        <v>input missing</v>
      </c>
      <c r="AB1730" s="15" t="e">
        <f>_xlfn.LET(
_xlpm.start,DATE(MitarbeiterFTE[[#This Row],[Jahr]],MitarbeiterFTE[[#This Row],[Monat]],1),
_xlpm.end,EOMONTH(_xlpm.start,0),
NETWORKDAYS(_xlpm.start,_xlpm.end))</f>
        <v>#NUM!</v>
      </c>
      <c r="AC1730" s="318" t="e">
        <f>MitarbeiterFTE[[#This Row],[BWD]]-MitarbeiterFTE[[#This Row],[Sum Abwesend]]</f>
        <v>#NUM!</v>
      </c>
      <c r="AD1730" s="318">
        <f>SUMIFS(MitarbeiterFTE[BWD],MitarbeiterFTE[Jahr],MitarbeiterFTE[[#This Row],[Jahr]],MitarbeiterFTE[Name],MitarbeiterFTE[[#This Row],[Name]])</f>
        <v>0</v>
      </c>
      <c r="AE1730" s="318">
        <f>SUMIFS(MitarbeiterFTE[NWD],MitarbeiterFTE[Jahr],MitarbeiterFTE[[#This Row],[Jahr]],MitarbeiterFTE[Name],MitarbeiterFTE[[#This Row],[Name]])</f>
        <v>0</v>
      </c>
      <c r="AF1730" s="15" t="str">
        <f>IF(MitarbeiterFTE[[#This Row],[HS]]="ja",2,IF(MitarbeiterFTE[[#This Row],[Tech]]="ja",1,IF(MitarbeiterFTE[[#This Row],[Sonst]]="ja",0,"input missing")))</f>
        <v>input missing</v>
      </c>
      <c r="AG1730" s="130"/>
      <c r="AH1730" s="117"/>
      <c r="AI1730" s="408"/>
      <c r="AJ1730" s="202"/>
      <c r="AK1730" s="412"/>
      <c r="AL1730" s="15" cm="1">
        <f t="array" ref="AL17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0" s="15" t="str">
        <f>IF(Table6[[#This Row],[FT/WE]]=2,"",Table6[[#This Row],[Name]]&amp;Table6[[#This Row],[Tag]])</f>
        <v/>
      </c>
      <c r="AN1730" s="117"/>
    </row>
    <row r="1731" spans="1:40" ht="14.5">
      <c r="A1731" s="117"/>
      <c r="B1731" s="201"/>
      <c r="C1731" s="209"/>
      <c r="D1731" s="210"/>
      <c r="E1731" s="131"/>
      <c r="F1731" s="132"/>
      <c r="G1731" s="131"/>
      <c r="H1731" s="117"/>
      <c r="I1731" s="201"/>
      <c r="J1731" s="201"/>
      <c r="K1731" s="202"/>
      <c r="L1731" s="202"/>
      <c r="M1731" s="202"/>
      <c r="N1731" s="201"/>
      <c r="O1731" s="201"/>
      <c r="P1731" s="202"/>
      <c r="Q1731" s="202"/>
      <c r="R1731" s="207"/>
      <c r="S1731" s="204" t="e">
        <f>_xlfn.LET(
_xlpm.ausLJ,_xlfn.XLOOKUP(MitarbeiterFTE[[#This Row],[Name]]&amp;"|"&amp;MitarbeiterFTE[[#This Row],[Jahr]]&amp;"|"&amp;MitarbeiterFTE[[#This Row],[Monat]],#REF!,#REF!,"not found",0,1),
IF(_xlpm.ausLJ="not found","input missing",_xlpm.ausLJ))</f>
        <v>#REF!</v>
      </c>
      <c r="T1731" s="204" t="e">
        <f>_xlfn.LET(
_xlpm.ausLJ,_xlfn.XLOOKUP(MitarbeiterFTE[[#This Row],[Name]]&amp;"|"&amp;MitarbeiterFTE[[#This Row],[Jahr]]&amp;"|"&amp;MitarbeiterFTE[[#This Row],[Monat]],#REF!,#REF!,"not found",0,1),
IF(_xlpm.ausLJ="not found","input missing",_xlpm.ausLJ))</f>
        <v>#REF!</v>
      </c>
      <c r="U1731" s="205"/>
      <c r="V1731" s="40" t="str" cm="1">
        <f t="array" ref="V17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1" s="15" t="str">
        <f>_xlfn.LET(_xlpm.var,MitarbeiterFTE[[#This Row],[Name]]&amp;"|"&amp;MitarbeiterFTE[[#This Row],[Vorhaben]]&amp;"|"&amp;MitarbeiterFTE[[#This Row],[Monat]]&amp;"|"&amp;MitarbeiterFTE[[#This Row],[Jahr]], IF(_xlpm.var="|||","input missing",_xlpm.var))</f>
        <v>input missing</v>
      </c>
      <c r="AB1731" s="15" t="e">
        <f>_xlfn.LET(
_xlpm.start,DATE(MitarbeiterFTE[[#This Row],[Jahr]],MitarbeiterFTE[[#This Row],[Monat]],1),
_xlpm.end,EOMONTH(_xlpm.start,0),
NETWORKDAYS(_xlpm.start,_xlpm.end))</f>
        <v>#NUM!</v>
      </c>
      <c r="AC1731" s="318" t="e">
        <f>MitarbeiterFTE[[#This Row],[BWD]]-MitarbeiterFTE[[#This Row],[Sum Abwesend]]</f>
        <v>#NUM!</v>
      </c>
      <c r="AD1731" s="318">
        <f>SUMIFS(MitarbeiterFTE[BWD],MitarbeiterFTE[Jahr],MitarbeiterFTE[[#This Row],[Jahr]],MitarbeiterFTE[Name],MitarbeiterFTE[[#This Row],[Name]])</f>
        <v>0</v>
      </c>
      <c r="AE1731" s="318">
        <f>SUMIFS(MitarbeiterFTE[NWD],MitarbeiterFTE[Jahr],MitarbeiterFTE[[#This Row],[Jahr]],MitarbeiterFTE[Name],MitarbeiterFTE[[#This Row],[Name]])</f>
        <v>0</v>
      </c>
      <c r="AF1731" s="15" t="str">
        <f>IF(MitarbeiterFTE[[#This Row],[HS]]="ja",2,IF(MitarbeiterFTE[[#This Row],[Tech]]="ja",1,IF(MitarbeiterFTE[[#This Row],[Sonst]]="ja",0,"input missing")))</f>
        <v>input missing</v>
      </c>
      <c r="AG1731" s="130"/>
      <c r="AH1731" s="117"/>
      <c r="AI1731" s="408"/>
      <c r="AJ1731" s="202"/>
      <c r="AK1731" s="412"/>
      <c r="AL1731" s="15" cm="1">
        <f t="array" ref="AL17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1" s="15" t="str">
        <f>IF(Table6[[#This Row],[FT/WE]]=2,"",Table6[[#This Row],[Name]]&amp;Table6[[#This Row],[Tag]])</f>
        <v/>
      </c>
      <c r="AN1731" s="117"/>
    </row>
    <row r="1732" spans="1:40" ht="14.5">
      <c r="A1732" s="117"/>
      <c r="B1732" s="201"/>
      <c r="C1732" s="209"/>
      <c r="D1732" s="210"/>
      <c r="E1732" s="131"/>
      <c r="F1732" s="132"/>
      <c r="G1732" s="131"/>
      <c r="H1732" s="117"/>
      <c r="I1732" s="201"/>
      <c r="J1732" s="201"/>
      <c r="K1732" s="202"/>
      <c r="L1732" s="202"/>
      <c r="M1732" s="202"/>
      <c r="N1732" s="201"/>
      <c r="O1732" s="201"/>
      <c r="P1732" s="202"/>
      <c r="Q1732" s="202"/>
      <c r="R1732" s="207"/>
      <c r="S1732" s="204" t="e">
        <f>_xlfn.LET(
_xlpm.ausLJ,_xlfn.XLOOKUP(MitarbeiterFTE[[#This Row],[Name]]&amp;"|"&amp;MitarbeiterFTE[[#This Row],[Jahr]]&amp;"|"&amp;MitarbeiterFTE[[#This Row],[Monat]],#REF!,#REF!,"not found",0,1),
IF(_xlpm.ausLJ="not found","input missing",_xlpm.ausLJ))</f>
        <v>#REF!</v>
      </c>
      <c r="T1732" s="204" t="e">
        <f>_xlfn.LET(
_xlpm.ausLJ,_xlfn.XLOOKUP(MitarbeiterFTE[[#This Row],[Name]]&amp;"|"&amp;MitarbeiterFTE[[#This Row],[Jahr]]&amp;"|"&amp;MitarbeiterFTE[[#This Row],[Monat]],#REF!,#REF!,"not found",0,1),
IF(_xlpm.ausLJ="not found","input missing",_xlpm.ausLJ))</f>
        <v>#REF!</v>
      </c>
      <c r="U1732" s="205"/>
      <c r="V1732" s="40" t="str" cm="1">
        <f t="array" ref="V17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2" s="15" t="str">
        <f>_xlfn.LET(_xlpm.var,MitarbeiterFTE[[#This Row],[Name]]&amp;"|"&amp;MitarbeiterFTE[[#This Row],[Vorhaben]]&amp;"|"&amp;MitarbeiterFTE[[#This Row],[Monat]]&amp;"|"&amp;MitarbeiterFTE[[#This Row],[Jahr]], IF(_xlpm.var="|||","input missing",_xlpm.var))</f>
        <v>input missing</v>
      </c>
      <c r="AB1732" s="15" t="e">
        <f>_xlfn.LET(
_xlpm.start,DATE(MitarbeiterFTE[[#This Row],[Jahr]],MitarbeiterFTE[[#This Row],[Monat]],1),
_xlpm.end,EOMONTH(_xlpm.start,0),
NETWORKDAYS(_xlpm.start,_xlpm.end))</f>
        <v>#NUM!</v>
      </c>
      <c r="AC1732" s="318" t="e">
        <f>MitarbeiterFTE[[#This Row],[BWD]]-MitarbeiterFTE[[#This Row],[Sum Abwesend]]</f>
        <v>#NUM!</v>
      </c>
      <c r="AD1732" s="318">
        <f>SUMIFS(MitarbeiterFTE[BWD],MitarbeiterFTE[Jahr],MitarbeiterFTE[[#This Row],[Jahr]],MitarbeiterFTE[Name],MitarbeiterFTE[[#This Row],[Name]])</f>
        <v>0</v>
      </c>
      <c r="AE1732" s="318">
        <f>SUMIFS(MitarbeiterFTE[NWD],MitarbeiterFTE[Jahr],MitarbeiterFTE[[#This Row],[Jahr]],MitarbeiterFTE[Name],MitarbeiterFTE[[#This Row],[Name]])</f>
        <v>0</v>
      </c>
      <c r="AF1732" s="15" t="str">
        <f>IF(MitarbeiterFTE[[#This Row],[HS]]="ja",2,IF(MitarbeiterFTE[[#This Row],[Tech]]="ja",1,IF(MitarbeiterFTE[[#This Row],[Sonst]]="ja",0,"input missing")))</f>
        <v>input missing</v>
      </c>
      <c r="AG1732" s="130"/>
      <c r="AH1732" s="117"/>
      <c r="AI1732" s="408"/>
      <c r="AJ1732" s="202"/>
      <c r="AK1732" s="412"/>
      <c r="AL1732" s="15" cm="1">
        <f t="array" ref="AL17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2" s="15" t="str">
        <f>IF(Table6[[#This Row],[FT/WE]]=2,"",Table6[[#This Row],[Name]]&amp;Table6[[#This Row],[Tag]])</f>
        <v/>
      </c>
      <c r="AN1732" s="117"/>
    </row>
    <row r="1733" spans="1:40" ht="14.5">
      <c r="A1733" s="117"/>
      <c r="B1733" s="201"/>
      <c r="C1733" s="209"/>
      <c r="D1733" s="210"/>
      <c r="E1733" s="131"/>
      <c r="F1733" s="132"/>
      <c r="G1733" s="131"/>
      <c r="H1733" s="117"/>
      <c r="I1733" s="201"/>
      <c r="J1733" s="201"/>
      <c r="K1733" s="202"/>
      <c r="L1733" s="202"/>
      <c r="M1733" s="202"/>
      <c r="N1733" s="201"/>
      <c r="O1733" s="201"/>
      <c r="P1733" s="202"/>
      <c r="Q1733" s="202"/>
      <c r="R1733" s="207"/>
      <c r="S1733" s="204" t="e">
        <f>_xlfn.LET(
_xlpm.ausLJ,_xlfn.XLOOKUP(MitarbeiterFTE[[#This Row],[Name]]&amp;"|"&amp;MitarbeiterFTE[[#This Row],[Jahr]]&amp;"|"&amp;MitarbeiterFTE[[#This Row],[Monat]],#REF!,#REF!,"not found",0,1),
IF(_xlpm.ausLJ="not found","input missing",_xlpm.ausLJ))</f>
        <v>#REF!</v>
      </c>
      <c r="T1733" s="204" t="e">
        <f>_xlfn.LET(
_xlpm.ausLJ,_xlfn.XLOOKUP(MitarbeiterFTE[[#This Row],[Name]]&amp;"|"&amp;MitarbeiterFTE[[#This Row],[Jahr]]&amp;"|"&amp;MitarbeiterFTE[[#This Row],[Monat]],#REF!,#REF!,"not found",0,1),
IF(_xlpm.ausLJ="not found","input missing",_xlpm.ausLJ))</f>
        <v>#REF!</v>
      </c>
      <c r="U1733" s="205"/>
      <c r="V1733" s="40" t="str" cm="1">
        <f t="array" ref="V17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3" s="15" t="str">
        <f>_xlfn.LET(_xlpm.var,MitarbeiterFTE[[#This Row],[Name]]&amp;"|"&amp;MitarbeiterFTE[[#This Row],[Vorhaben]]&amp;"|"&amp;MitarbeiterFTE[[#This Row],[Monat]]&amp;"|"&amp;MitarbeiterFTE[[#This Row],[Jahr]], IF(_xlpm.var="|||","input missing",_xlpm.var))</f>
        <v>input missing</v>
      </c>
      <c r="AB1733" s="15" t="e">
        <f>_xlfn.LET(
_xlpm.start,DATE(MitarbeiterFTE[[#This Row],[Jahr]],MitarbeiterFTE[[#This Row],[Monat]],1),
_xlpm.end,EOMONTH(_xlpm.start,0),
NETWORKDAYS(_xlpm.start,_xlpm.end))</f>
        <v>#NUM!</v>
      </c>
      <c r="AC1733" s="318" t="e">
        <f>MitarbeiterFTE[[#This Row],[BWD]]-MitarbeiterFTE[[#This Row],[Sum Abwesend]]</f>
        <v>#NUM!</v>
      </c>
      <c r="AD1733" s="318">
        <f>SUMIFS(MitarbeiterFTE[BWD],MitarbeiterFTE[Jahr],MitarbeiterFTE[[#This Row],[Jahr]],MitarbeiterFTE[Name],MitarbeiterFTE[[#This Row],[Name]])</f>
        <v>0</v>
      </c>
      <c r="AE1733" s="318">
        <f>SUMIFS(MitarbeiterFTE[NWD],MitarbeiterFTE[Jahr],MitarbeiterFTE[[#This Row],[Jahr]],MitarbeiterFTE[Name],MitarbeiterFTE[[#This Row],[Name]])</f>
        <v>0</v>
      </c>
      <c r="AF1733" s="15" t="str">
        <f>IF(MitarbeiterFTE[[#This Row],[HS]]="ja",2,IF(MitarbeiterFTE[[#This Row],[Tech]]="ja",1,IF(MitarbeiterFTE[[#This Row],[Sonst]]="ja",0,"input missing")))</f>
        <v>input missing</v>
      </c>
      <c r="AG1733" s="130"/>
      <c r="AH1733" s="117"/>
      <c r="AI1733" s="408"/>
      <c r="AJ1733" s="202"/>
      <c r="AK1733" s="412"/>
      <c r="AL1733" s="15" cm="1">
        <f t="array" ref="AL17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3" s="15" t="str">
        <f>IF(Table6[[#This Row],[FT/WE]]=2,"",Table6[[#This Row],[Name]]&amp;Table6[[#This Row],[Tag]])</f>
        <v/>
      </c>
      <c r="AN1733" s="117"/>
    </row>
    <row r="1734" spans="1:40" ht="14.5">
      <c r="A1734" s="117"/>
      <c r="B1734" s="201"/>
      <c r="C1734" s="209"/>
      <c r="D1734" s="210"/>
      <c r="E1734" s="131"/>
      <c r="F1734" s="132"/>
      <c r="G1734" s="131"/>
      <c r="H1734" s="117"/>
      <c r="I1734" s="201"/>
      <c r="J1734" s="201"/>
      <c r="K1734" s="202"/>
      <c r="L1734" s="202"/>
      <c r="M1734" s="202"/>
      <c r="N1734" s="201"/>
      <c r="O1734" s="201"/>
      <c r="P1734" s="202"/>
      <c r="Q1734" s="202"/>
      <c r="R1734" s="207"/>
      <c r="S1734" s="204" t="e">
        <f>_xlfn.LET(
_xlpm.ausLJ,_xlfn.XLOOKUP(MitarbeiterFTE[[#This Row],[Name]]&amp;"|"&amp;MitarbeiterFTE[[#This Row],[Jahr]]&amp;"|"&amp;MitarbeiterFTE[[#This Row],[Monat]],#REF!,#REF!,"not found",0,1),
IF(_xlpm.ausLJ="not found","input missing",_xlpm.ausLJ))</f>
        <v>#REF!</v>
      </c>
      <c r="T1734" s="204" t="e">
        <f>_xlfn.LET(
_xlpm.ausLJ,_xlfn.XLOOKUP(MitarbeiterFTE[[#This Row],[Name]]&amp;"|"&amp;MitarbeiterFTE[[#This Row],[Jahr]]&amp;"|"&amp;MitarbeiterFTE[[#This Row],[Monat]],#REF!,#REF!,"not found",0,1),
IF(_xlpm.ausLJ="not found","input missing",_xlpm.ausLJ))</f>
        <v>#REF!</v>
      </c>
      <c r="U1734" s="205"/>
      <c r="V1734" s="40" t="str" cm="1">
        <f t="array" ref="V17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4" s="15" t="str">
        <f>_xlfn.LET(_xlpm.var,MitarbeiterFTE[[#This Row],[Name]]&amp;"|"&amp;MitarbeiterFTE[[#This Row],[Vorhaben]]&amp;"|"&amp;MitarbeiterFTE[[#This Row],[Monat]]&amp;"|"&amp;MitarbeiterFTE[[#This Row],[Jahr]], IF(_xlpm.var="|||","input missing",_xlpm.var))</f>
        <v>input missing</v>
      </c>
      <c r="AB1734" s="15" t="e">
        <f>_xlfn.LET(
_xlpm.start,DATE(MitarbeiterFTE[[#This Row],[Jahr]],MitarbeiterFTE[[#This Row],[Monat]],1),
_xlpm.end,EOMONTH(_xlpm.start,0),
NETWORKDAYS(_xlpm.start,_xlpm.end))</f>
        <v>#NUM!</v>
      </c>
      <c r="AC1734" s="318" t="e">
        <f>MitarbeiterFTE[[#This Row],[BWD]]-MitarbeiterFTE[[#This Row],[Sum Abwesend]]</f>
        <v>#NUM!</v>
      </c>
      <c r="AD1734" s="318">
        <f>SUMIFS(MitarbeiterFTE[BWD],MitarbeiterFTE[Jahr],MitarbeiterFTE[[#This Row],[Jahr]],MitarbeiterFTE[Name],MitarbeiterFTE[[#This Row],[Name]])</f>
        <v>0</v>
      </c>
      <c r="AE1734" s="318">
        <f>SUMIFS(MitarbeiterFTE[NWD],MitarbeiterFTE[Jahr],MitarbeiterFTE[[#This Row],[Jahr]],MitarbeiterFTE[Name],MitarbeiterFTE[[#This Row],[Name]])</f>
        <v>0</v>
      </c>
      <c r="AF1734" s="15" t="str">
        <f>IF(MitarbeiterFTE[[#This Row],[HS]]="ja",2,IF(MitarbeiterFTE[[#This Row],[Tech]]="ja",1,IF(MitarbeiterFTE[[#This Row],[Sonst]]="ja",0,"input missing")))</f>
        <v>input missing</v>
      </c>
      <c r="AG1734" s="130"/>
      <c r="AH1734" s="117"/>
      <c r="AI1734" s="408"/>
      <c r="AJ1734" s="202"/>
      <c r="AK1734" s="412"/>
      <c r="AL1734" s="15" cm="1">
        <f t="array" ref="AL17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4" s="15" t="str">
        <f>IF(Table6[[#This Row],[FT/WE]]=2,"",Table6[[#This Row],[Name]]&amp;Table6[[#This Row],[Tag]])</f>
        <v/>
      </c>
      <c r="AN1734" s="117"/>
    </row>
    <row r="1735" spans="1:40" ht="14.5">
      <c r="A1735" s="117"/>
      <c r="B1735" s="201"/>
      <c r="C1735" s="209"/>
      <c r="D1735" s="210"/>
      <c r="E1735" s="131"/>
      <c r="F1735" s="132"/>
      <c r="G1735" s="131"/>
      <c r="H1735" s="117"/>
      <c r="I1735" s="201"/>
      <c r="J1735" s="201"/>
      <c r="K1735" s="202"/>
      <c r="L1735" s="202"/>
      <c r="M1735" s="202"/>
      <c r="N1735" s="201"/>
      <c r="O1735" s="201"/>
      <c r="P1735" s="202"/>
      <c r="Q1735" s="202"/>
      <c r="R1735" s="207"/>
      <c r="S1735" s="204" t="e">
        <f>_xlfn.LET(
_xlpm.ausLJ,_xlfn.XLOOKUP(MitarbeiterFTE[[#This Row],[Name]]&amp;"|"&amp;MitarbeiterFTE[[#This Row],[Jahr]]&amp;"|"&amp;MitarbeiterFTE[[#This Row],[Monat]],#REF!,#REF!,"not found",0,1),
IF(_xlpm.ausLJ="not found","input missing",_xlpm.ausLJ))</f>
        <v>#REF!</v>
      </c>
      <c r="T1735" s="204" t="e">
        <f>_xlfn.LET(
_xlpm.ausLJ,_xlfn.XLOOKUP(MitarbeiterFTE[[#This Row],[Name]]&amp;"|"&amp;MitarbeiterFTE[[#This Row],[Jahr]]&amp;"|"&amp;MitarbeiterFTE[[#This Row],[Monat]],#REF!,#REF!,"not found",0,1),
IF(_xlpm.ausLJ="not found","input missing",_xlpm.ausLJ))</f>
        <v>#REF!</v>
      </c>
      <c r="U1735" s="205"/>
      <c r="V1735" s="40" t="str" cm="1">
        <f t="array" ref="V17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5" s="15" t="str">
        <f>_xlfn.LET(_xlpm.var,MitarbeiterFTE[[#This Row],[Name]]&amp;"|"&amp;MitarbeiterFTE[[#This Row],[Vorhaben]]&amp;"|"&amp;MitarbeiterFTE[[#This Row],[Monat]]&amp;"|"&amp;MitarbeiterFTE[[#This Row],[Jahr]], IF(_xlpm.var="|||","input missing",_xlpm.var))</f>
        <v>input missing</v>
      </c>
      <c r="AB1735" s="15" t="e">
        <f>_xlfn.LET(
_xlpm.start,DATE(MitarbeiterFTE[[#This Row],[Jahr]],MitarbeiterFTE[[#This Row],[Monat]],1),
_xlpm.end,EOMONTH(_xlpm.start,0),
NETWORKDAYS(_xlpm.start,_xlpm.end))</f>
        <v>#NUM!</v>
      </c>
      <c r="AC1735" s="318" t="e">
        <f>MitarbeiterFTE[[#This Row],[BWD]]-MitarbeiterFTE[[#This Row],[Sum Abwesend]]</f>
        <v>#NUM!</v>
      </c>
      <c r="AD1735" s="318">
        <f>SUMIFS(MitarbeiterFTE[BWD],MitarbeiterFTE[Jahr],MitarbeiterFTE[[#This Row],[Jahr]],MitarbeiterFTE[Name],MitarbeiterFTE[[#This Row],[Name]])</f>
        <v>0</v>
      </c>
      <c r="AE1735" s="318">
        <f>SUMIFS(MitarbeiterFTE[NWD],MitarbeiterFTE[Jahr],MitarbeiterFTE[[#This Row],[Jahr]],MitarbeiterFTE[Name],MitarbeiterFTE[[#This Row],[Name]])</f>
        <v>0</v>
      </c>
      <c r="AF1735" s="15" t="str">
        <f>IF(MitarbeiterFTE[[#This Row],[HS]]="ja",2,IF(MitarbeiterFTE[[#This Row],[Tech]]="ja",1,IF(MitarbeiterFTE[[#This Row],[Sonst]]="ja",0,"input missing")))</f>
        <v>input missing</v>
      </c>
      <c r="AG1735" s="130"/>
      <c r="AH1735" s="117"/>
      <c r="AI1735" s="408"/>
      <c r="AJ1735" s="202"/>
      <c r="AK1735" s="412"/>
      <c r="AL1735" s="15" cm="1">
        <f t="array" ref="AL17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5" s="15" t="str">
        <f>IF(Table6[[#This Row],[FT/WE]]=2,"",Table6[[#This Row],[Name]]&amp;Table6[[#This Row],[Tag]])</f>
        <v/>
      </c>
      <c r="AN1735" s="117"/>
    </row>
    <row r="1736" spans="1:40" ht="14.5">
      <c r="A1736" s="117"/>
      <c r="B1736" s="201"/>
      <c r="C1736" s="209"/>
      <c r="D1736" s="210"/>
      <c r="E1736" s="131"/>
      <c r="F1736" s="132"/>
      <c r="G1736" s="131"/>
      <c r="H1736" s="117"/>
      <c r="I1736" s="201"/>
      <c r="J1736" s="201"/>
      <c r="K1736" s="202"/>
      <c r="L1736" s="202"/>
      <c r="M1736" s="202"/>
      <c r="N1736" s="201"/>
      <c r="O1736" s="201"/>
      <c r="P1736" s="202"/>
      <c r="Q1736" s="202"/>
      <c r="R1736" s="207"/>
      <c r="S1736" s="204" t="e">
        <f>_xlfn.LET(
_xlpm.ausLJ,_xlfn.XLOOKUP(MitarbeiterFTE[[#This Row],[Name]]&amp;"|"&amp;MitarbeiterFTE[[#This Row],[Jahr]]&amp;"|"&amp;MitarbeiterFTE[[#This Row],[Monat]],#REF!,#REF!,"not found",0,1),
IF(_xlpm.ausLJ="not found","input missing",_xlpm.ausLJ))</f>
        <v>#REF!</v>
      </c>
      <c r="T1736" s="204" t="e">
        <f>_xlfn.LET(
_xlpm.ausLJ,_xlfn.XLOOKUP(MitarbeiterFTE[[#This Row],[Name]]&amp;"|"&amp;MitarbeiterFTE[[#This Row],[Jahr]]&amp;"|"&amp;MitarbeiterFTE[[#This Row],[Monat]],#REF!,#REF!,"not found",0,1),
IF(_xlpm.ausLJ="not found","input missing",_xlpm.ausLJ))</f>
        <v>#REF!</v>
      </c>
      <c r="U1736" s="205"/>
      <c r="V1736" s="40" t="str" cm="1">
        <f t="array" ref="V17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6" s="15" t="str">
        <f>_xlfn.LET(_xlpm.var,MitarbeiterFTE[[#This Row],[Name]]&amp;"|"&amp;MitarbeiterFTE[[#This Row],[Vorhaben]]&amp;"|"&amp;MitarbeiterFTE[[#This Row],[Monat]]&amp;"|"&amp;MitarbeiterFTE[[#This Row],[Jahr]], IF(_xlpm.var="|||","input missing",_xlpm.var))</f>
        <v>input missing</v>
      </c>
      <c r="AB1736" s="15" t="e">
        <f>_xlfn.LET(
_xlpm.start,DATE(MitarbeiterFTE[[#This Row],[Jahr]],MitarbeiterFTE[[#This Row],[Monat]],1),
_xlpm.end,EOMONTH(_xlpm.start,0),
NETWORKDAYS(_xlpm.start,_xlpm.end))</f>
        <v>#NUM!</v>
      </c>
      <c r="AC1736" s="318" t="e">
        <f>MitarbeiterFTE[[#This Row],[BWD]]-MitarbeiterFTE[[#This Row],[Sum Abwesend]]</f>
        <v>#NUM!</v>
      </c>
      <c r="AD1736" s="318">
        <f>SUMIFS(MitarbeiterFTE[BWD],MitarbeiterFTE[Jahr],MitarbeiterFTE[[#This Row],[Jahr]],MitarbeiterFTE[Name],MitarbeiterFTE[[#This Row],[Name]])</f>
        <v>0</v>
      </c>
      <c r="AE1736" s="318">
        <f>SUMIFS(MitarbeiterFTE[NWD],MitarbeiterFTE[Jahr],MitarbeiterFTE[[#This Row],[Jahr]],MitarbeiterFTE[Name],MitarbeiterFTE[[#This Row],[Name]])</f>
        <v>0</v>
      </c>
      <c r="AF1736" s="15" t="str">
        <f>IF(MitarbeiterFTE[[#This Row],[HS]]="ja",2,IF(MitarbeiterFTE[[#This Row],[Tech]]="ja",1,IF(MitarbeiterFTE[[#This Row],[Sonst]]="ja",0,"input missing")))</f>
        <v>input missing</v>
      </c>
      <c r="AG1736" s="130"/>
      <c r="AH1736" s="117"/>
      <c r="AI1736" s="408"/>
      <c r="AJ1736" s="202"/>
      <c r="AK1736" s="412"/>
      <c r="AL1736" s="15" cm="1">
        <f t="array" ref="AL17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6" s="15" t="str">
        <f>IF(Table6[[#This Row],[FT/WE]]=2,"",Table6[[#This Row],[Name]]&amp;Table6[[#This Row],[Tag]])</f>
        <v/>
      </c>
      <c r="AN1736" s="117"/>
    </row>
    <row r="1737" spans="1:40" ht="14.5">
      <c r="A1737" s="117"/>
      <c r="B1737" s="201"/>
      <c r="C1737" s="209"/>
      <c r="D1737" s="210"/>
      <c r="E1737" s="131"/>
      <c r="F1737" s="132"/>
      <c r="G1737" s="131"/>
      <c r="H1737" s="117"/>
      <c r="I1737" s="201"/>
      <c r="J1737" s="201"/>
      <c r="K1737" s="202"/>
      <c r="L1737" s="202"/>
      <c r="M1737" s="202"/>
      <c r="N1737" s="201"/>
      <c r="O1737" s="201"/>
      <c r="P1737" s="202"/>
      <c r="Q1737" s="202"/>
      <c r="R1737" s="207"/>
      <c r="S1737" s="204" t="e">
        <f>_xlfn.LET(
_xlpm.ausLJ,_xlfn.XLOOKUP(MitarbeiterFTE[[#This Row],[Name]]&amp;"|"&amp;MitarbeiterFTE[[#This Row],[Jahr]]&amp;"|"&amp;MitarbeiterFTE[[#This Row],[Monat]],#REF!,#REF!,"not found",0,1),
IF(_xlpm.ausLJ="not found","input missing",_xlpm.ausLJ))</f>
        <v>#REF!</v>
      </c>
      <c r="T1737" s="204" t="e">
        <f>_xlfn.LET(
_xlpm.ausLJ,_xlfn.XLOOKUP(MitarbeiterFTE[[#This Row],[Name]]&amp;"|"&amp;MitarbeiterFTE[[#This Row],[Jahr]]&amp;"|"&amp;MitarbeiterFTE[[#This Row],[Monat]],#REF!,#REF!,"not found",0,1),
IF(_xlpm.ausLJ="not found","input missing",_xlpm.ausLJ))</f>
        <v>#REF!</v>
      </c>
      <c r="U1737" s="205"/>
      <c r="V1737" s="40" t="str" cm="1">
        <f t="array" ref="V17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7" s="15" t="str">
        <f>_xlfn.LET(_xlpm.var,MitarbeiterFTE[[#This Row],[Name]]&amp;"|"&amp;MitarbeiterFTE[[#This Row],[Vorhaben]]&amp;"|"&amp;MitarbeiterFTE[[#This Row],[Monat]]&amp;"|"&amp;MitarbeiterFTE[[#This Row],[Jahr]], IF(_xlpm.var="|||","input missing",_xlpm.var))</f>
        <v>input missing</v>
      </c>
      <c r="AB1737" s="15" t="e">
        <f>_xlfn.LET(
_xlpm.start,DATE(MitarbeiterFTE[[#This Row],[Jahr]],MitarbeiterFTE[[#This Row],[Monat]],1),
_xlpm.end,EOMONTH(_xlpm.start,0),
NETWORKDAYS(_xlpm.start,_xlpm.end))</f>
        <v>#NUM!</v>
      </c>
      <c r="AC1737" s="318" t="e">
        <f>MitarbeiterFTE[[#This Row],[BWD]]-MitarbeiterFTE[[#This Row],[Sum Abwesend]]</f>
        <v>#NUM!</v>
      </c>
      <c r="AD1737" s="318">
        <f>SUMIFS(MitarbeiterFTE[BWD],MitarbeiterFTE[Jahr],MitarbeiterFTE[[#This Row],[Jahr]],MitarbeiterFTE[Name],MitarbeiterFTE[[#This Row],[Name]])</f>
        <v>0</v>
      </c>
      <c r="AE1737" s="318">
        <f>SUMIFS(MitarbeiterFTE[NWD],MitarbeiterFTE[Jahr],MitarbeiterFTE[[#This Row],[Jahr]],MitarbeiterFTE[Name],MitarbeiterFTE[[#This Row],[Name]])</f>
        <v>0</v>
      </c>
      <c r="AF1737" s="15" t="str">
        <f>IF(MitarbeiterFTE[[#This Row],[HS]]="ja",2,IF(MitarbeiterFTE[[#This Row],[Tech]]="ja",1,IF(MitarbeiterFTE[[#This Row],[Sonst]]="ja",0,"input missing")))</f>
        <v>input missing</v>
      </c>
      <c r="AG1737" s="130"/>
      <c r="AH1737" s="117"/>
      <c r="AI1737" s="408"/>
      <c r="AJ1737" s="202"/>
      <c r="AK1737" s="412"/>
      <c r="AL1737" s="15" cm="1">
        <f t="array" ref="AL17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7" s="15" t="str">
        <f>IF(Table6[[#This Row],[FT/WE]]=2,"",Table6[[#This Row],[Name]]&amp;Table6[[#This Row],[Tag]])</f>
        <v/>
      </c>
      <c r="AN1737" s="117"/>
    </row>
    <row r="1738" spans="1:40" ht="14.5">
      <c r="A1738" s="117"/>
      <c r="B1738" s="201"/>
      <c r="C1738" s="209"/>
      <c r="D1738" s="210"/>
      <c r="E1738" s="131"/>
      <c r="F1738" s="132"/>
      <c r="G1738" s="131"/>
      <c r="H1738" s="117"/>
      <c r="I1738" s="201"/>
      <c r="J1738" s="201"/>
      <c r="K1738" s="202"/>
      <c r="L1738" s="202"/>
      <c r="M1738" s="202"/>
      <c r="N1738" s="201"/>
      <c r="O1738" s="201"/>
      <c r="P1738" s="202"/>
      <c r="Q1738" s="202"/>
      <c r="R1738" s="207"/>
      <c r="S1738" s="204" t="e">
        <f>_xlfn.LET(
_xlpm.ausLJ,_xlfn.XLOOKUP(MitarbeiterFTE[[#This Row],[Name]]&amp;"|"&amp;MitarbeiterFTE[[#This Row],[Jahr]]&amp;"|"&amp;MitarbeiterFTE[[#This Row],[Monat]],#REF!,#REF!,"not found",0,1),
IF(_xlpm.ausLJ="not found","input missing",_xlpm.ausLJ))</f>
        <v>#REF!</v>
      </c>
      <c r="T1738" s="204" t="e">
        <f>_xlfn.LET(
_xlpm.ausLJ,_xlfn.XLOOKUP(MitarbeiterFTE[[#This Row],[Name]]&amp;"|"&amp;MitarbeiterFTE[[#This Row],[Jahr]]&amp;"|"&amp;MitarbeiterFTE[[#This Row],[Monat]],#REF!,#REF!,"not found",0,1),
IF(_xlpm.ausLJ="not found","input missing",_xlpm.ausLJ))</f>
        <v>#REF!</v>
      </c>
      <c r="U1738" s="205"/>
      <c r="V1738" s="40" t="str" cm="1">
        <f t="array" ref="V17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8" s="15" t="str">
        <f>_xlfn.LET(_xlpm.var,MitarbeiterFTE[[#This Row],[Name]]&amp;"|"&amp;MitarbeiterFTE[[#This Row],[Vorhaben]]&amp;"|"&amp;MitarbeiterFTE[[#This Row],[Monat]]&amp;"|"&amp;MitarbeiterFTE[[#This Row],[Jahr]], IF(_xlpm.var="|||","input missing",_xlpm.var))</f>
        <v>input missing</v>
      </c>
      <c r="AB1738" s="15" t="e">
        <f>_xlfn.LET(
_xlpm.start,DATE(MitarbeiterFTE[[#This Row],[Jahr]],MitarbeiterFTE[[#This Row],[Monat]],1),
_xlpm.end,EOMONTH(_xlpm.start,0),
NETWORKDAYS(_xlpm.start,_xlpm.end))</f>
        <v>#NUM!</v>
      </c>
      <c r="AC1738" s="318" t="e">
        <f>MitarbeiterFTE[[#This Row],[BWD]]-MitarbeiterFTE[[#This Row],[Sum Abwesend]]</f>
        <v>#NUM!</v>
      </c>
      <c r="AD1738" s="318">
        <f>SUMIFS(MitarbeiterFTE[BWD],MitarbeiterFTE[Jahr],MitarbeiterFTE[[#This Row],[Jahr]],MitarbeiterFTE[Name],MitarbeiterFTE[[#This Row],[Name]])</f>
        <v>0</v>
      </c>
      <c r="AE1738" s="318">
        <f>SUMIFS(MitarbeiterFTE[NWD],MitarbeiterFTE[Jahr],MitarbeiterFTE[[#This Row],[Jahr]],MitarbeiterFTE[Name],MitarbeiterFTE[[#This Row],[Name]])</f>
        <v>0</v>
      </c>
      <c r="AF1738" s="15" t="str">
        <f>IF(MitarbeiterFTE[[#This Row],[HS]]="ja",2,IF(MitarbeiterFTE[[#This Row],[Tech]]="ja",1,IF(MitarbeiterFTE[[#This Row],[Sonst]]="ja",0,"input missing")))</f>
        <v>input missing</v>
      </c>
      <c r="AG1738" s="130"/>
      <c r="AH1738" s="117"/>
      <c r="AI1738" s="408"/>
      <c r="AJ1738" s="202"/>
      <c r="AK1738" s="412"/>
      <c r="AL1738" s="15" cm="1">
        <f t="array" ref="AL17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8" s="15" t="str">
        <f>IF(Table6[[#This Row],[FT/WE]]=2,"",Table6[[#This Row],[Name]]&amp;Table6[[#This Row],[Tag]])</f>
        <v/>
      </c>
      <c r="AN1738" s="117"/>
    </row>
    <row r="1739" spans="1:40" ht="14.5">
      <c r="A1739" s="117"/>
      <c r="B1739" s="201"/>
      <c r="C1739" s="209"/>
      <c r="D1739" s="210"/>
      <c r="E1739" s="131"/>
      <c r="F1739" s="132"/>
      <c r="G1739" s="131"/>
      <c r="H1739" s="117"/>
      <c r="I1739" s="201"/>
      <c r="J1739" s="201"/>
      <c r="K1739" s="202"/>
      <c r="L1739" s="202"/>
      <c r="M1739" s="202"/>
      <c r="N1739" s="201"/>
      <c r="O1739" s="201"/>
      <c r="P1739" s="202"/>
      <c r="Q1739" s="202"/>
      <c r="R1739" s="207"/>
      <c r="S1739" s="204" t="e">
        <f>_xlfn.LET(
_xlpm.ausLJ,_xlfn.XLOOKUP(MitarbeiterFTE[[#This Row],[Name]]&amp;"|"&amp;MitarbeiterFTE[[#This Row],[Jahr]]&amp;"|"&amp;MitarbeiterFTE[[#This Row],[Monat]],#REF!,#REF!,"not found",0,1),
IF(_xlpm.ausLJ="not found","input missing",_xlpm.ausLJ))</f>
        <v>#REF!</v>
      </c>
      <c r="T1739" s="204" t="e">
        <f>_xlfn.LET(
_xlpm.ausLJ,_xlfn.XLOOKUP(MitarbeiterFTE[[#This Row],[Name]]&amp;"|"&amp;MitarbeiterFTE[[#This Row],[Jahr]]&amp;"|"&amp;MitarbeiterFTE[[#This Row],[Monat]],#REF!,#REF!,"not found",0,1),
IF(_xlpm.ausLJ="not found","input missing",_xlpm.ausLJ))</f>
        <v>#REF!</v>
      </c>
      <c r="U1739" s="205"/>
      <c r="V1739" s="40" t="str" cm="1">
        <f t="array" ref="V17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39" s="15" t="str">
        <f>_xlfn.LET(_xlpm.var,MitarbeiterFTE[[#This Row],[Name]]&amp;"|"&amp;MitarbeiterFTE[[#This Row],[Vorhaben]]&amp;"|"&amp;MitarbeiterFTE[[#This Row],[Monat]]&amp;"|"&amp;MitarbeiterFTE[[#This Row],[Jahr]], IF(_xlpm.var="|||","input missing",_xlpm.var))</f>
        <v>input missing</v>
      </c>
      <c r="AB1739" s="15" t="e">
        <f>_xlfn.LET(
_xlpm.start,DATE(MitarbeiterFTE[[#This Row],[Jahr]],MitarbeiterFTE[[#This Row],[Monat]],1),
_xlpm.end,EOMONTH(_xlpm.start,0),
NETWORKDAYS(_xlpm.start,_xlpm.end))</f>
        <v>#NUM!</v>
      </c>
      <c r="AC1739" s="318" t="e">
        <f>MitarbeiterFTE[[#This Row],[BWD]]-MitarbeiterFTE[[#This Row],[Sum Abwesend]]</f>
        <v>#NUM!</v>
      </c>
      <c r="AD1739" s="318">
        <f>SUMIFS(MitarbeiterFTE[BWD],MitarbeiterFTE[Jahr],MitarbeiterFTE[[#This Row],[Jahr]],MitarbeiterFTE[Name],MitarbeiterFTE[[#This Row],[Name]])</f>
        <v>0</v>
      </c>
      <c r="AE1739" s="318">
        <f>SUMIFS(MitarbeiterFTE[NWD],MitarbeiterFTE[Jahr],MitarbeiterFTE[[#This Row],[Jahr]],MitarbeiterFTE[Name],MitarbeiterFTE[[#This Row],[Name]])</f>
        <v>0</v>
      </c>
      <c r="AF1739" s="15" t="str">
        <f>IF(MitarbeiterFTE[[#This Row],[HS]]="ja",2,IF(MitarbeiterFTE[[#This Row],[Tech]]="ja",1,IF(MitarbeiterFTE[[#This Row],[Sonst]]="ja",0,"input missing")))</f>
        <v>input missing</v>
      </c>
      <c r="AG1739" s="130"/>
      <c r="AH1739" s="117"/>
      <c r="AI1739" s="408"/>
      <c r="AJ1739" s="202"/>
      <c r="AK1739" s="412"/>
      <c r="AL1739" s="15" cm="1">
        <f t="array" ref="AL17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39" s="15" t="str">
        <f>IF(Table6[[#This Row],[FT/WE]]=2,"",Table6[[#This Row],[Name]]&amp;Table6[[#This Row],[Tag]])</f>
        <v/>
      </c>
      <c r="AN1739" s="117"/>
    </row>
    <row r="1740" spans="1:40" ht="14.5">
      <c r="A1740" s="117"/>
      <c r="B1740" s="201"/>
      <c r="C1740" s="209"/>
      <c r="D1740" s="210"/>
      <c r="E1740" s="131"/>
      <c r="F1740" s="132"/>
      <c r="G1740" s="131"/>
      <c r="H1740" s="117"/>
      <c r="I1740" s="201"/>
      <c r="J1740" s="201"/>
      <c r="K1740" s="202"/>
      <c r="L1740" s="202"/>
      <c r="M1740" s="202"/>
      <c r="N1740" s="201"/>
      <c r="O1740" s="201"/>
      <c r="P1740" s="202"/>
      <c r="Q1740" s="202"/>
      <c r="R1740" s="207"/>
      <c r="S1740" s="204" t="e">
        <f>_xlfn.LET(
_xlpm.ausLJ,_xlfn.XLOOKUP(MitarbeiterFTE[[#This Row],[Name]]&amp;"|"&amp;MitarbeiterFTE[[#This Row],[Jahr]]&amp;"|"&amp;MitarbeiterFTE[[#This Row],[Monat]],#REF!,#REF!,"not found",0,1),
IF(_xlpm.ausLJ="not found","input missing",_xlpm.ausLJ))</f>
        <v>#REF!</v>
      </c>
      <c r="T1740" s="204" t="e">
        <f>_xlfn.LET(
_xlpm.ausLJ,_xlfn.XLOOKUP(MitarbeiterFTE[[#This Row],[Name]]&amp;"|"&amp;MitarbeiterFTE[[#This Row],[Jahr]]&amp;"|"&amp;MitarbeiterFTE[[#This Row],[Monat]],#REF!,#REF!,"not found",0,1),
IF(_xlpm.ausLJ="not found","input missing",_xlpm.ausLJ))</f>
        <v>#REF!</v>
      </c>
      <c r="U1740" s="205"/>
      <c r="V1740" s="40" t="str" cm="1">
        <f t="array" ref="V17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0" s="15" t="str">
        <f>_xlfn.LET(_xlpm.var,MitarbeiterFTE[[#This Row],[Name]]&amp;"|"&amp;MitarbeiterFTE[[#This Row],[Vorhaben]]&amp;"|"&amp;MitarbeiterFTE[[#This Row],[Monat]]&amp;"|"&amp;MitarbeiterFTE[[#This Row],[Jahr]], IF(_xlpm.var="|||","input missing",_xlpm.var))</f>
        <v>input missing</v>
      </c>
      <c r="AB1740" s="15" t="e">
        <f>_xlfn.LET(
_xlpm.start,DATE(MitarbeiterFTE[[#This Row],[Jahr]],MitarbeiterFTE[[#This Row],[Monat]],1),
_xlpm.end,EOMONTH(_xlpm.start,0),
NETWORKDAYS(_xlpm.start,_xlpm.end))</f>
        <v>#NUM!</v>
      </c>
      <c r="AC1740" s="318" t="e">
        <f>MitarbeiterFTE[[#This Row],[BWD]]-MitarbeiterFTE[[#This Row],[Sum Abwesend]]</f>
        <v>#NUM!</v>
      </c>
      <c r="AD1740" s="318">
        <f>SUMIFS(MitarbeiterFTE[BWD],MitarbeiterFTE[Jahr],MitarbeiterFTE[[#This Row],[Jahr]],MitarbeiterFTE[Name],MitarbeiterFTE[[#This Row],[Name]])</f>
        <v>0</v>
      </c>
      <c r="AE1740" s="318">
        <f>SUMIFS(MitarbeiterFTE[NWD],MitarbeiterFTE[Jahr],MitarbeiterFTE[[#This Row],[Jahr]],MitarbeiterFTE[Name],MitarbeiterFTE[[#This Row],[Name]])</f>
        <v>0</v>
      </c>
      <c r="AF1740" s="15" t="str">
        <f>IF(MitarbeiterFTE[[#This Row],[HS]]="ja",2,IF(MitarbeiterFTE[[#This Row],[Tech]]="ja",1,IF(MitarbeiterFTE[[#This Row],[Sonst]]="ja",0,"input missing")))</f>
        <v>input missing</v>
      </c>
      <c r="AG1740" s="130"/>
      <c r="AH1740" s="117"/>
      <c r="AI1740" s="408"/>
      <c r="AJ1740" s="202"/>
      <c r="AK1740" s="412"/>
      <c r="AL1740" s="15" cm="1">
        <f t="array" ref="AL17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0" s="15" t="str">
        <f>IF(Table6[[#This Row],[FT/WE]]=2,"",Table6[[#This Row],[Name]]&amp;Table6[[#This Row],[Tag]])</f>
        <v/>
      </c>
      <c r="AN1740" s="117"/>
    </row>
    <row r="1741" spans="1:40" ht="14.5">
      <c r="A1741" s="117"/>
      <c r="B1741" s="201"/>
      <c r="C1741" s="209"/>
      <c r="D1741" s="210"/>
      <c r="E1741" s="131"/>
      <c r="F1741" s="132"/>
      <c r="G1741" s="131"/>
      <c r="H1741" s="117"/>
      <c r="I1741" s="201"/>
      <c r="J1741" s="201"/>
      <c r="K1741" s="202"/>
      <c r="L1741" s="202"/>
      <c r="M1741" s="202"/>
      <c r="N1741" s="201"/>
      <c r="O1741" s="201"/>
      <c r="P1741" s="202"/>
      <c r="Q1741" s="202"/>
      <c r="R1741" s="207"/>
      <c r="S1741" s="204" t="e">
        <f>_xlfn.LET(
_xlpm.ausLJ,_xlfn.XLOOKUP(MitarbeiterFTE[[#This Row],[Name]]&amp;"|"&amp;MitarbeiterFTE[[#This Row],[Jahr]]&amp;"|"&amp;MitarbeiterFTE[[#This Row],[Monat]],#REF!,#REF!,"not found",0,1),
IF(_xlpm.ausLJ="not found","input missing",_xlpm.ausLJ))</f>
        <v>#REF!</v>
      </c>
      <c r="T1741" s="204" t="e">
        <f>_xlfn.LET(
_xlpm.ausLJ,_xlfn.XLOOKUP(MitarbeiterFTE[[#This Row],[Name]]&amp;"|"&amp;MitarbeiterFTE[[#This Row],[Jahr]]&amp;"|"&amp;MitarbeiterFTE[[#This Row],[Monat]],#REF!,#REF!,"not found",0,1),
IF(_xlpm.ausLJ="not found","input missing",_xlpm.ausLJ))</f>
        <v>#REF!</v>
      </c>
      <c r="U1741" s="205"/>
      <c r="V1741" s="40" t="str" cm="1">
        <f t="array" ref="V17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1" s="15" t="str">
        <f>_xlfn.LET(_xlpm.var,MitarbeiterFTE[[#This Row],[Name]]&amp;"|"&amp;MitarbeiterFTE[[#This Row],[Vorhaben]]&amp;"|"&amp;MitarbeiterFTE[[#This Row],[Monat]]&amp;"|"&amp;MitarbeiterFTE[[#This Row],[Jahr]], IF(_xlpm.var="|||","input missing",_xlpm.var))</f>
        <v>input missing</v>
      </c>
      <c r="AB1741" s="15" t="e">
        <f>_xlfn.LET(
_xlpm.start,DATE(MitarbeiterFTE[[#This Row],[Jahr]],MitarbeiterFTE[[#This Row],[Monat]],1),
_xlpm.end,EOMONTH(_xlpm.start,0),
NETWORKDAYS(_xlpm.start,_xlpm.end))</f>
        <v>#NUM!</v>
      </c>
      <c r="AC1741" s="318" t="e">
        <f>MitarbeiterFTE[[#This Row],[BWD]]-MitarbeiterFTE[[#This Row],[Sum Abwesend]]</f>
        <v>#NUM!</v>
      </c>
      <c r="AD1741" s="318">
        <f>SUMIFS(MitarbeiterFTE[BWD],MitarbeiterFTE[Jahr],MitarbeiterFTE[[#This Row],[Jahr]],MitarbeiterFTE[Name],MitarbeiterFTE[[#This Row],[Name]])</f>
        <v>0</v>
      </c>
      <c r="AE1741" s="318">
        <f>SUMIFS(MitarbeiterFTE[NWD],MitarbeiterFTE[Jahr],MitarbeiterFTE[[#This Row],[Jahr]],MitarbeiterFTE[Name],MitarbeiterFTE[[#This Row],[Name]])</f>
        <v>0</v>
      </c>
      <c r="AF1741" s="15" t="str">
        <f>IF(MitarbeiterFTE[[#This Row],[HS]]="ja",2,IF(MitarbeiterFTE[[#This Row],[Tech]]="ja",1,IF(MitarbeiterFTE[[#This Row],[Sonst]]="ja",0,"input missing")))</f>
        <v>input missing</v>
      </c>
      <c r="AG1741" s="130"/>
      <c r="AH1741" s="117"/>
      <c r="AI1741" s="408"/>
      <c r="AJ1741" s="202"/>
      <c r="AK1741" s="412"/>
      <c r="AL1741" s="15" cm="1">
        <f t="array" ref="AL17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1" s="15" t="str">
        <f>IF(Table6[[#This Row],[FT/WE]]=2,"",Table6[[#This Row],[Name]]&amp;Table6[[#This Row],[Tag]])</f>
        <v/>
      </c>
      <c r="AN1741" s="117"/>
    </row>
    <row r="1742" spans="1:40" ht="14.5">
      <c r="A1742" s="117"/>
      <c r="B1742" s="201"/>
      <c r="C1742" s="209"/>
      <c r="D1742" s="210"/>
      <c r="E1742" s="131"/>
      <c r="F1742" s="132"/>
      <c r="G1742" s="131"/>
      <c r="H1742" s="117"/>
      <c r="I1742" s="201"/>
      <c r="J1742" s="201"/>
      <c r="K1742" s="202"/>
      <c r="L1742" s="202"/>
      <c r="M1742" s="202"/>
      <c r="N1742" s="201"/>
      <c r="O1742" s="201"/>
      <c r="P1742" s="202"/>
      <c r="Q1742" s="202"/>
      <c r="R1742" s="207"/>
      <c r="S1742" s="204" t="e">
        <f>_xlfn.LET(
_xlpm.ausLJ,_xlfn.XLOOKUP(MitarbeiterFTE[[#This Row],[Name]]&amp;"|"&amp;MitarbeiterFTE[[#This Row],[Jahr]]&amp;"|"&amp;MitarbeiterFTE[[#This Row],[Monat]],#REF!,#REF!,"not found",0,1),
IF(_xlpm.ausLJ="not found","input missing",_xlpm.ausLJ))</f>
        <v>#REF!</v>
      </c>
      <c r="T1742" s="204" t="e">
        <f>_xlfn.LET(
_xlpm.ausLJ,_xlfn.XLOOKUP(MitarbeiterFTE[[#This Row],[Name]]&amp;"|"&amp;MitarbeiterFTE[[#This Row],[Jahr]]&amp;"|"&amp;MitarbeiterFTE[[#This Row],[Monat]],#REF!,#REF!,"not found",0,1),
IF(_xlpm.ausLJ="not found","input missing",_xlpm.ausLJ))</f>
        <v>#REF!</v>
      </c>
      <c r="U1742" s="205"/>
      <c r="V1742" s="40" t="str" cm="1">
        <f t="array" ref="V17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2" s="15" t="str">
        <f>_xlfn.LET(_xlpm.var,MitarbeiterFTE[[#This Row],[Name]]&amp;"|"&amp;MitarbeiterFTE[[#This Row],[Vorhaben]]&amp;"|"&amp;MitarbeiterFTE[[#This Row],[Monat]]&amp;"|"&amp;MitarbeiterFTE[[#This Row],[Jahr]], IF(_xlpm.var="|||","input missing",_xlpm.var))</f>
        <v>input missing</v>
      </c>
      <c r="AB1742" s="15" t="e">
        <f>_xlfn.LET(
_xlpm.start,DATE(MitarbeiterFTE[[#This Row],[Jahr]],MitarbeiterFTE[[#This Row],[Monat]],1),
_xlpm.end,EOMONTH(_xlpm.start,0),
NETWORKDAYS(_xlpm.start,_xlpm.end))</f>
        <v>#NUM!</v>
      </c>
      <c r="AC1742" s="318" t="e">
        <f>MitarbeiterFTE[[#This Row],[BWD]]-MitarbeiterFTE[[#This Row],[Sum Abwesend]]</f>
        <v>#NUM!</v>
      </c>
      <c r="AD1742" s="318">
        <f>SUMIFS(MitarbeiterFTE[BWD],MitarbeiterFTE[Jahr],MitarbeiterFTE[[#This Row],[Jahr]],MitarbeiterFTE[Name],MitarbeiterFTE[[#This Row],[Name]])</f>
        <v>0</v>
      </c>
      <c r="AE1742" s="318">
        <f>SUMIFS(MitarbeiterFTE[NWD],MitarbeiterFTE[Jahr],MitarbeiterFTE[[#This Row],[Jahr]],MitarbeiterFTE[Name],MitarbeiterFTE[[#This Row],[Name]])</f>
        <v>0</v>
      </c>
      <c r="AF1742" s="15" t="str">
        <f>IF(MitarbeiterFTE[[#This Row],[HS]]="ja",2,IF(MitarbeiterFTE[[#This Row],[Tech]]="ja",1,IF(MitarbeiterFTE[[#This Row],[Sonst]]="ja",0,"input missing")))</f>
        <v>input missing</v>
      </c>
      <c r="AG1742" s="130"/>
      <c r="AH1742" s="117"/>
      <c r="AI1742" s="408"/>
      <c r="AJ1742" s="202"/>
      <c r="AK1742" s="412"/>
      <c r="AL1742" s="15" cm="1">
        <f t="array" ref="AL17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2" s="15" t="str">
        <f>IF(Table6[[#This Row],[FT/WE]]=2,"",Table6[[#This Row],[Name]]&amp;Table6[[#This Row],[Tag]])</f>
        <v/>
      </c>
      <c r="AN1742" s="117"/>
    </row>
    <row r="1743" spans="1:40" ht="14.5">
      <c r="A1743" s="117"/>
      <c r="B1743" s="201"/>
      <c r="C1743" s="209"/>
      <c r="D1743" s="210"/>
      <c r="E1743" s="131"/>
      <c r="F1743" s="132"/>
      <c r="G1743" s="131"/>
      <c r="H1743" s="117"/>
      <c r="I1743" s="201"/>
      <c r="J1743" s="201"/>
      <c r="K1743" s="202"/>
      <c r="L1743" s="202"/>
      <c r="M1743" s="202"/>
      <c r="N1743" s="201"/>
      <c r="O1743" s="201"/>
      <c r="P1743" s="202"/>
      <c r="Q1743" s="202"/>
      <c r="R1743" s="207"/>
      <c r="S1743" s="204" t="e">
        <f>_xlfn.LET(
_xlpm.ausLJ,_xlfn.XLOOKUP(MitarbeiterFTE[[#This Row],[Name]]&amp;"|"&amp;MitarbeiterFTE[[#This Row],[Jahr]]&amp;"|"&amp;MitarbeiterFTE[[#This Row],[Monat]],#REF!,#REF!,"not found",0,1),
IF(_xlpm.ausLJ="not found","input missing",_xlpm.ausLJ))</f>
        <v>#REF!</v>
      </c>
      <c r="T1743" s="204" t="e">
        <f>_xlfn.LET(
_xlpm.ausLJ,_xlfn.XLOOKUP(MitarbeiterFTE[[#This Row],[Name]]&amp;"|"&amp;MitarbeiterFTE[[#This Row],[Jahr]]&amp;"|"&amp;MitarbeiterFTE[[#This Row],[Monat]],#REF!,#REF!,"not found",0,1),
IF(_xlpm.ausLJ="not found","input missing",_xlpm.ausLJ))</f>
        <v>#REF!</v>
      </c>
      <c r="U1743" s="205"/>
      <c r="V1743" s="40" t="str" cm="1">
        <f t="array" ref="V17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3" s="15" t="str">
        <f>_xlfn.LET(_xlpm.var,MitarbeiterFTE[[#This Row],[Name]]&amp;"|"&amp;MitarbeiterFTE[[#This Row],[Vorhaben]]&amp;"|"&amp;MitarbeiterFTE[[#This Row],[Monat]]&amp;"|"&amp;MitarbeiterFTE[[#This Row],[Jahr]], IF(_xlpm.var="|||","input missing",_xlpm.var))</f>
        <v>input missing</v>
      </c>
      <c r="AB1743" s="15" t="e">
        <f>_xlfn.LET(
_xlpm.start,DATE(MitarbeiterFTE[[#This Row],[Jahr]],MitarbeiterFTE[[#This Row],[Monat]],1),
_xlpm.end,EOMONTH(_xlpm.start,0),
NETWORKDAYS(_xlpm.start,_xlpm.end))</f>
        <v>#NUM!</v>
      </c>
      <c r="AC1743" s="318" t="e">
        <f>MitarbeiterFTE[[#This Row],[BWD]]-MitarbeiterFTE[[#This Row],[Sum Abwesend]]</f>
        <v>#NUM!</v>
      </c>
      <c r="AD1743" s="318">
        <f>SUMIFS(MitarbeiterFTE[BWD],MitarbeiterFTE[Jahr],MitarbeiterFTE[[#This Row],[Jahr]],MitarbeiterFTE[Name],MitarbeiterFTE[[#This Row],[Name]])</f>
        <v>0</v>
      </c>
      <c r="AE1743" s="318">
        <f>SUMIFS(MitarbeiterFTE[NWD],MitarbeiterFTE[Jahr],MitarbeiterFTE[[#This Row],[Jahr]],MitarbeiterFTE[Name],MitarbeiterFTE[[#This Row],[Name]])</f>
        <v>0</v>
      </c>
      <c r="AF1743" s="15" t="str">
        <f>IF(MitarbeiterFTE[[#This Row],[HS]]="ja",2,IF(MitarbeiterFTE[[#This Row],[Tech]]="ja",1,IF(MitarbeiterFTE[[#This Row],[Sonst]]="ja",0,"input missing")))</f>
        <v>input missing</v>
      </c>
      <c r="AG1743" s="130"/>
      <c r="AH1743" s="117"/>
      <c r="AI1743" s="408"/>
      <c r="AJ1743" s="202"/>
      <c r="AK1743" s="412"/>
      <c r="AL1743" s="15" cm="1">
        <f t="array" ref="AL17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3" s="15" t="str">
        <f>IF(Table6[[#This Row],[FT/WE]]=2,"",Table6[[#This Row],[Name]]&amp;Table6[[#This Row],[Tag]])</f>
        <v/>
      </c>
      <c r="AN1743" s="117"/>
    </row>
    <row r="1744" spans="1:40" ht="14.5">
      <c r="A1744" s="117"/>
      <c r="B1744" s="201"/>
      <c r="C1744" s="209"/>
      <c r="D1744" s="210"/>
      <c r="E1744" s="131"/>
      <c r="F1744" s="132"/>
      <c r="G1744" s="131"/>
      <c r="H1744" s="117"/>
      <c r="I1744" s="201"/>
      <c r="J1744" s="201"/>
      <c r="K1744" s="202"/>
      <c r="L1744" s="202"/>
      <c r="M1744" s="202"/>
      <c r="N1744" s="201"/>
      <c r="O1744" s="201"/>
      <c r="P1744" s="202"/>
      <c r="Q1744" s="202"/>
      <c r="R1744" s="207"/>
      <c r="S1744" s="204" t="e">
        <f>_xlfn.LET(
_xlpm.ausLJ,_xlfn.XLOOKUP(MitarbeiterFTE[[#This Row],[Name]]&amp;"|"&amp;MitarbeiterFTE[[#This Row],[Jahr]]&amp;"|"&amp;MitarbeiterFTE[[#This Row],[Monat]],#REF!,#REF!,"not found",0,1),
IF(_xlpm.ausLJ="not found","input missing",_xlpm.ausLJ))</f>
        <v>#REF!</v>
      </c>
      <c r="T1744" s="204" t="e">
        <f>_xlfn.LET(
_xlpm.ausLJ,_xlfn.XLOOKUP(MitarbeiterFTE[[#This Row],[Name]]&amp;"|"&amp;MitarbeiterFTE[[#This Row],[Jahr]]&amp;"|"&amp;MitarbeiterFTE[[#This Row],[Monat]],#REF!,#REF!,"not found",0,1),
IF(_xlpm.ausLJ="not found","input missing",_xlpm.ausLJ))</f>
        <v>#REF!</v>
      </c>
      <c r="U1744" s="205"/>
      <c r="V1744" s="40" t="str" cm="1">
        <f t="array" ref="V17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4" s="15" t="str">
        <f>_xlfn.LET(_xlpm.var,MitarbeiterFTE[[#This Row],[Name]]&amp;"|"&amp;MitarbeiterFTE[[#This Row],[Vorhaben]]&amp;"|"&amp;MitarbeiterFTE[[#This Row],[Monat]]&amp;"|"&amp;MitarbeiterFTE[[#This Row],[Jahr]], IF(_xlpm.var="|||","input missing",_xlpm.var))</f>
        <v>input missing</v>
      </c>
      <c r="AB1744" s="15" t="e">
        <f>_xlfn.LET(
_xlpm.start,DATE(MitarbeiterFTE[[#This Row],[Jahr]],MitarbeiterFTE[[#This Row],[Monat]],1),
_xlpm.end,EOMONTH(_xlpm.start,0),
NETWORKDAYS(_xlpm.start,_xlpm.end))</f>
        <v>#NUM!</v>
      </c>
      <c r="AC1744" s="318" t="e">
        <f>MitarbeiterFTE[[#This Row],[BWD]]-MitarbeiterFTE[[#This Row],[Sum Abwesend]]</f>
        <v>#NUM!</v>
      </c>
      <c r="AD1744" s="318">
        <f>SUMIFS(MitarbeiterFTE[BWD],MitarbeiterFTE[Jahr],MitarbeiterFTE[[#This Row],[Jahr]],MitarbeiterFTE[Name],MitarbeiterFTE[[#This Row],[Name]])</f>
        <v>0</v>
      </c>
      <c r="AE1744" s="318">
        <f>SUMIFS(MitarbeiterFTE[NWD],MitarbeiterFTE[Jahr],MitarbeiterFTE[[#This Row],[Jahr]],MitarbeiterFTE[Name],MitarbeiterFTE[[#This Row],[Name]])</f>
        <v>0</v>
      </c>
      <c r="AF1744" s="15" t="str">
        <f>IF(MitarbeiterFTE[[#This Row],[HS]]="ja",2,IF(MitarbeiterFTE[[#This Row],[Tech]]="ja",1,IF(MitarbeiterFTE[[#This Row],[Sonst]]="ja",0,"input missing")))</f>
        <v>input missing</v>
      </c>
      <c r="AG1744" s="130"/>
      <c r="AH1744" s="117"/>
      <c r="AI1744" s="408"/>
      <c r="AJ1744" s="202"/>
      <c r="AK1744" s="412"/>
      <c r="AL1744" s="15" cm="1">
        <f t="array" ref="AL17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4" s="15" t="str">
        <f>IF(Table6[[#This Row],[FT/WE]]=2,"",Table6[[#This Row],[Name]]&amp;Table6[[#This Row],[Tag]])</f>
        <v/>
      </c>
      <c r="AN1744" s="117"/>
    </row>
    <row r="1745" spans="1:40" ht="14.5">
      <c r="A1745" s="117"/>
      <c r="B1745" s="201"/>
      <c r="C1745" s="209"/>
      <c r="D1745" s="210"/>
      <c r="E1745" s="131"/>
      <c r="F1745" s="132"/>
      <c r="G1745" s="131"/>
      <c r="H1745" s="117"/>
      <c r="I1745" s="201"/>
      <c r="J1745" s="201"/>
      <c r="K1745" s="202"/>
      <c r="L1745" s="202"/>
      <c r="M1745" s="202"/>
      <c r="N1745" s="201"/>
      <c r="O1745" s="201"/>
      <c r="P1745" s="202"/>
      <c r="Q1745" s="202"/>
      <c r="R1745" s="207"/>
      <c r="S1745" s="204" t="e">
        <f>_xlfn.LET(
_xlpm.ausLJ,_xlfn.XLOOKUP(MitarbeiterFTE[[#This Row],[Name]]&amp;"|"&amp;MitarbeiterFTE[[#This Row],[Jahr]]&amp;"|"&amp;MitarbeiterFTE[[#This Row],[Monat]],#REF!,#REF!,"not found",0,1),
IF(_xlpm.ausLJ="not found","input missing",_xlpm.ausLJ))</f>
        <v>#REF!</v>
      </c>
      <c r="T1745" s="204" t="e">
        <f>_xlfn.LET(
_xlpm.ausLJ,_xlfn.XLOOKUP(MitarbeiterFTE[[#This Row],[Name]]&amp;"|"&amp;MitarbeiterFTE[[#This Row],[Jahr]]&amp;"|"&amp;MitarbeiterFTE[[#This Row],[Monat]],#REF!,#REF!,"not found",0,1),
IF(_xlpm.ausLJ="not found","input missing",_xlpm.ausLJ))</f>
        <v>#REF!</v>
      </c>
      <c r="U1745" s="205"/>
      <c r="V1745" s="40" t="str" cm="1">
        <f t="array" ref="V17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5" s="15" t="str">
        <f>_xlfn.LET(_xlpm.var,MitarbeiterFTE[[#This Row],[Name]]&amp;"|"&amp;MitarbeiterFTE[[#This Row],[Vorhaben]]&amp;"|"&amp;MitarbeiterFTE[[#This Row],[Monat]]&amp;"|"&amp;MitarbeiterFTE[[#This Row],[Jahr]], IF(_xlpm.var="|||","input missing",_xlpm.var))</f>
        <v>input missing</v>
      </c>
      <c r="AB1745" s="15" t="e">
        <f>_xlfn.LET(
_xlpm.start,DATE(MitarbeiterFTE[[#This Row],[Jahr]],MitarbeiterFTE[[#This Row],[Monat]],1),
_xlpm.end,EOMONTH(_xlpm.start,0),
NETWORKDAYS(_xlpm.start,_xlpm.end))</f>
        <v>#NUM!</v>
      </c>
      <c r="AC1745" s="318" t="e">
        <f>MitarbeiterFTE[[#This Row],[BWD]]-MitarbeiterFTE[[#This Row],[Sum Abwesend]]</f>
        <v>#NUM!</v>
      </c>
      <c r="AD1745" s="318">
        <f>SUMIFS(MitarbeiterFTE[BWD],MitarbeiterFTE[Jahr],MitarbeiterFTE[[#This Row],[Jahr]],MitarbeiterFTE[Name],MitarbeiterFTE[[#This Row],[Name]])</f>
        <v>0</v>
      </c>
      <c r="AE1745" s="318">
        <f>SUMIFS(MitarbeiterFTE[NWD],MitarbeiterFTE[Jahr],MitarbeiterFTE[[#This Row],[Jahr]],MitarbeiterFTE[Name],MitarbeiterFTE[[#This Row],[Name]])</f>
        <v>0</v>
      </c>
      <c r="AF1745" s="15" t="str">
        <f>IF(MitarbeiterFTE[[#This Row],[HS]]="ja",2,IF(MitarbeiterFTE[[#This Row],[Tech]]="ja",1,IF(MitarbeiterFTE[[#This Row],[Sonst]]="ja",0,"input missing")))</f>
        <v>input missing</v>
      </c>
      <c r="AG1745" s="130"/>
      <c r="AH1745" s="117"/>
      <c r="AI1745" s="408"/>
      <c r="AJ1745" s="202"/>
      <c r="AK1745" s="412"/>
      <c r="AL1745" s="15" cm="1">
        <f t="array" ref="AL17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5" s="15" t="str">
        <f>IF(Table6[[#This Row],[FT/WE]]=2,"",Table6[[#This Row],[Name]]&amp;Table6[[#This Row],[Tag]])</f>
        <v/>
      </c>
      <c r="AN1745" s="117"/>
    </row>
    <row r="1746" spans="1:40" ht="14.5">
      <c r="A1746" s="117"/>
      <c r="B1746" s="201"/>
      <c r="C1746" s="209"/>
      <c r="D1746" s="210"/>
      <c r="E1746" s="131"/>
      <c r="F1746" s="132"/>
      <c r="G1746" s="131"/>
      <c r="H1746" s="117"/>
      <c r="I1746" s="201"/>
      <c r="J1746" s="201"/>
      <c r="K1746" s="202"/>
      <c r="L1746" s="202"/>
      <c r="M1746" s="202"/>
      <c r="N1746" s="201"/>
      <c r="O1746" s="201"/>
      <c r="P1746" s="202"/>
      <c r="Q1746" s="202"/>
      <c r="R1746" s="207"/>
      <c r="S1746" s="204" t="e">
        <f>_xlfn.LET(
_xlpm.ausLJ,_xlfn.XLOOKUP(MitarbeiterFTE[[#This Row],[Name]]&amp;"|"&amp;MitarbeiterFTE[[#This Row],[Jahr]]&amp;"|"&amp;MitarbeiterFTE[[#This Row],[Monat]],#REF!,#REF!,"not found",0,1),
IF(_xlpm.ausLJ="not found","input missing",_xlpm.ausLJ))</f>
        <v>#REF!</v>
      </c>
      <c r="T1746" s="204" t="e">
        <f>_xlfn.LET(
_xlpm.ausLJ,_xlfn.XLOOKUP(MitarbeiterFTE[[#This Row],[Name]]&amp;"|"&amp;MitarbeiterFTE[[#This Row],[Jahr]]&amp;"|"&amp;MitarbeiterFTE[[#This Row],[Monat]],#REF!,#REF!,"not found",0,1),
IF(_xlpm.ausLJ="not found","input missing",_xlpm.ausLJ))</f>
        <v>#REF!</v>
      </c>
      <c r="U1746" s="205"/>
      <c r="V1746" s="40" t="str" cm="1">
        <f t="array" ref="V17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6" s="15" t="str">
        <f>_xlfn.LET(_xlpm.var,MitarbeiterFTE[[#This Row],[Name]]&amp;"|"&amp;MitarbeiterFTE[[#This Row],[Vorhaben]]&amp;"|"&amp;MitarbeiterFTE[[#This Row],[Monat]]&amp;"|"&amp;MitarbeiterFTE[[#This Row],[Jahr]], IF(_xlpm.var="|||","input missing",_xlpm.var))</f>
        <v>input missing</v>
      </c>
      <c r="AB1746" s="15" t="e">
        <f>_xlfn.LET(
_xlpm.start,DATE(MitarbeiterFTE[[#This Row],[Jahr]],MitarbeiterFTE[[#This Row],[Monat]],1),
_xlpm.end,EOMONTH(_xlpm.start,0),
NETWORKDAYS(_xlpm.start,_xlpm.end))</f>
        <v>#NUM!</v>
      </c>
      <c r="AC1746" s="318" t="e">
        <f>MitarbeiterFTE[[#This Row],[BWD]]-MitarbeiterFTE[[#This Row],[Sum Abwesend]]</f>
        <v>#NUM!</v>
      </c>
      <c r="AD1746" s="318">
        <f>SUMIFS(MitarbeiterFTE[BWD],MitarbeiterFTE[Jahr],MitarbeiterFTE[[#This Row],[Jahr]],MitarbeiterFTE[Name],MitarbeiterFTE[[#This Row],[Name]])</f>
        <v>0</v>
      </c>
      <c r="AE1746" s="318">
        <f>SUMIFS(MitarbeiterFTE[NWD],MitarbeiterFTE[Jahr],MitarbeiterFTE[[#This Row],[Jahr]],MitarbeiterFTE[Name],MitarbeiterFTE[[#This Row],[Name]])</f>
        <v>0</v>
      </c>
      <c r="AF1746" s="15" t="str">
        <f>IF(MitarbeiterFTE[[#This Row],[HS]]="ja",2,IF(MitarbeiterFTE[[#This Row],[Tech]]="ja",1,IF(MitarbeiterFTE[[#This Row],[Sonst]]="ja",0,"input missing")))</f>
        <v>input missing</v>
      </c>
      <c r="AG1746" s="130"/>
      <c r="AH1746" s="117"/>
      <c r="AI1746" s="408"/>
      <c r="AJ1746" s="202"/>
      <c r="AK1746" s="412"/>
      <c r="AL1746" s="15" cm="1">
        <f t="array" ref="AL17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6" s="15" t="str">
        <f>IF(Table6[[#This Row],[FT/WE]]=2,"",Table6[[#This Row],[Name]]&amp;Table6[[#This Row],[Tag]])</f>
        <v/>
      </c>
      <c r="AN1746" s="117"/>
    </row>
    <row r="1747" spans="1:40" ht="14.5">
      <c r="A1747" s="117"/>
      <c r="B1747" s="201"/>
      <c r="C1747" s="209"/>
      <c r="D1747" s="210"/>
      <c r="E1747" s="131"/>
      <c r="F1747" s="132"/>
      <c r="G1747" s="131"/>
      <c r="H1747" s="117"/>
      <c r="I1747" s="201"/>
      <c r="J1747" s="201"/>
      <c r="K1747" s="202"/>
      <c r="L1747" s="202"/>
      <c r="M1747" s="202"/>
      <c r="N1747" s="201"/>
      <c r="O1747" s="201"/>
      <c r="P1747" s="202"/>
      <c r="Q1747" s="202"/>
      <c r="R1747" s="207"/>
      <c r="S1747" s="204" t="e">
        <f>_xlfn.LET(
_xlpm.ausLJ,_xlfn.XLOOKUP(MitarbeiterFTE[[#This Row],[Name]]&amp;"|"&amp;MitarbeiterFTE[[#This Row],[Jahr]]&amp;"|"&amp;MitarbeiterFTE[[#This Row],[Monat]],#REF!,#REF!,"not found",0,1),
IF(_xlpm.ausLJ="not found","input missing",_xlpm.ausLJ))</f>
        <v>#REF!</v>
      </c>
      <c r="T1747" s="204" t="e">
        <f>_xlfn.LET(
_xlpm.ausLJ,_xlfn.XLOOKUP(MitarbeiterFTE[[#This Row],[Name]]&amp;"|"&amp;MitarbeiterFTE[[#This Row],[Jahr]]&amp;"|"&amp;MitarbeiterFTE[[#This Row],[Monat]],#REF!,#REF!,"not found",0,1),
IF(_xlpm.ausLJ="not found","input missing",_xlpm.ausLJ))</f>
        <v>#REF!</v>
      </c>
      <c r="U1747" s="205"/>
      <c r="V1747" s="40" t="str" cm="1">
        <f t="array" ref="V17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7" s="15" t="str">
        <f>_xlfn.LET(_xlpm.var,MitarbeiterFTE[[#This Row],[Name]]&amp;"|"&amp;MitarbeiterFTE[[#This Row],[Vorhaben]]&amp;"|"&amp;MitarbeiterFTE[[#This Row],[Monat]]&amp;"|"&amp;MitarbeiterFTE[[#This Row],[Jahr]], IF(_xlpm.var="|||","input missing",_xlpm.var))</f>
        <v>input missing</v>
      </c>
      <c r="AB1747" s="15" t="e">
        <f>_xlfn.LET(
_xlpm.start,DATE(MitarbeiterFTE[[#This Row],[Jahr]],MitarbeiterFTE[[#This Row],[Monat]],1),
_xlpm.end,EOMONTH(_xlpm.start,0),
NETWORKDAYS(_xlpm.start,_xlpm.end))</f>
        <v>#NUM!</v>
      </c>
      <c r="AC1747" s="318" t="e">
        <f>MitarbeiterFTE[[#This Row],[BWD]]-MitarbeiterFTE[[#This Row],[Sum Abwesend]]</f>
        <v>#NUM!</v>
      </c>
      <c r="AD1747" s="318">
        <f>SUMIFS(MitarbeiterFTE[BWD],MitarbeiterFTE[Jahr],MitarbeiterFTE[[#This Row],[Jahr]],MitarbeiterFTE[Name],MitarbeiterFTE[[#This Row],[Name]])</f>
        <v>0</v>
      </c>
      <c r="AE1747" s="318">
        <f>SUMIFS(MitarbeiterFTE[NWD],MitarbeiterFTE[Jahr],MitarbeiterFTE[[#This Row],[Jahr]],MitarbeiterFTE[Name],MitarbeiterFTE[[#This Row],[Name]])</f>
        <v>0</v>
      </c>
      <c r="AF1747" s="15" t="str">
        <f>IF(MitarbeiterFTE[[#This Row],[HS]]="ja",2,IF(MitarbeiterFTE[[#This Row],[Tech]]="ja",1,IF(MitarbeiterFTE[[#This Row],[Sonst]]="ja",0,"input missing")))</f>
        <v>input missing</v>
      </c>
      <c r="AG1747" s="130"/>
      <c r="AH1747" s="117"/>
      <c r="AI1747" s="408"/>
      <c r="AJ1747" s="202"/>
      <c r="AK1747" s="412"/>
      <c r="AL1747" s="15" cm="1">
        <f t="array" ref="AL17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7" s="15" t="str">
        <f>IF(Table6[[#This Row],[FT/WE]]=2,"",Table6[[#This Row],[Name]]&amp;Table6[[#This Row],[Tag]])</f>
        <v/>
      </c>
      <c r="AN1747" s="117"/>
    </row>
    <row r="1748" spans="1:40" ht="14.5">
      <c r="A1748" s="117"/>
      <c r="B1748" s="201"/>
      <c r="C1748" s="209"/>
      <c r="D1748" s="210"/>
      <c r="E1748" s="131"/>
      <c r="F1748" s="132"/>
      <c r="G1748" s="131"/>
      <c r="H1748" s="117"/>
      <c r="I1748" s="201"/>
      <c r="J1748" s="201"/>
      <c r="K1748" s="202"/>
      <c r="L1748" s="202"/>
      <c r="M1748" s="202"/>
      <c r="N1748" s="201"/>
      <c r="O1748" s="201"/>
      <c r="P1748" s="202"/>
      <c r="Q1748" s="202"/>
      <c r="R1748" s="207"/>
      <c r="S1748" s="204" t="e">
        <f>_xlfn.LET(
_xlpm.ausLJ,_xlfn.XLOOKUP(MitarbeiterFTE[[#This Row],[Name]]&amp;"|"&amp;MitarbeiterFTE[[#This Row],[Jahr]]&amp;"|"&amp;MitarbeiterFTE[[#This Row],[Monat]],#REF!,#REF!,"not found",0,1),
IF(_xlpm.ausLJ="not found","input missing",_xlpm.ausLJ))</f>
        <v>#REF!</v>
      </c>
      <c r="T1748" s="204" t="e">
        <f>_xlfn.LET(
_xlpm.ausLJ,_xlfn.XLOOKUP(MitarbeiterFTE[[#This Row],[Name]]&amp;"|"&amp;MitarbeiterFTE[[#This Row],[Jahr]]&amp;"|"&amp;MitarbeiterFTE[[#This Row],[Monat]],#REF!,#REF!,"not found",0,1),
IF(_xlpm.ausLJ="not found","input missing",_xlpm.ausLJ))</f>
        <v>#REF!</v>
      </c>
      <c r="U1748" s="205"/>
      <c r="V1748" s="40" t="str" cm="1">
        <f t="array" ref="V17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8" s="15" t="str">
        <f>_xlfn.LET(_xlpm.var,MitarbeiterFTE[[#This Row],[Name]]&amp;"|"&amp;MitarbeiterFTE[[#This Row],[Vorhaben]]&amp;"|"&amp;MitarbeiterFTE[[#This Row],[Monat]]&amp;"|"&amp;MitarbeiterFTE[[#This Row],[Jahr]], IF(_xlpm.var="|||","input missing",_xlpm.var))</f>
        <v>input missing</v>
      </c>
      <c r="AB1748" s="15" t="e">
        <f>_xlfn.LET(
_xlpm.start,DATE(MitarbeiterFTE[[#This Row],[Jahr]],MitarbeiterFTE[[#This Row],[Monat]],1),
_xlpm.end,EOMONTH(_xlpm.start,0),
NETWORKDAYS(_xlpm.start,_xlpm.end))</f>
        <v>#NUM!</v>
      </c>
      <c r="AC1748" s="318" t="e">
        <f>MitarbeiterFTE[[#This Row],[BWD]]-MitarbeiterFTE[[#This Row],[Sum Abwesend]]</f>
        <v>#NUM!</v>
      </c>
      <c r="AD1748" s="318">
        <f>SUMIFS(MitarbeiterFTE[BWD],MitarbeiterFTE[Jahr],MitarbeiterFTE[[#This Row],[Jahr]],MitarbeiterFTE[Name],MitarbeiterFTE[[#This Row],[Name]])</f>
        <v>0</v>
      </c>
      <c r="AE1748" s="318">
        <f>SUMIFS(MitarbeiterFTE[NWD],MitarbeiterFTE[Jahr],MitarbeiterFTE[[#This Row],[Jahr]],MitarbeiterFTE[Name],MitarbeiterFTE[[#This Row],[Name]])</f>
        <v>0</v>
      </c>
      <c r="AF1748" s="15" t="str">
        <f>IF(MitarbeiterFTE[[#This Row],[HS]]="ja",2,IF(MitarbeiterFTE[[#This Row],[Tech]]="ja",1,IF(MitarbeiterFTE[[#This Row],[Sonst]]="ja",0,"input missing")))</f>
        <v>input missing</v>
      </c>
      <c r="AG1748" s="130"/>
      <c r="AH1748" s="117"/>
      <c r="AI1748" s="408"/>
      <c r="AJ1748" s="202"/>
      <c r="AK1748" s="412"/>
      <c r="AL1748" s="15" cm="1">
        <f t="array" ref="AL17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8" s="15" t="str">
        <f>IF(Table6[[#This Row],[FT/WE]]=2,"",Table6[[#This Row],[Name]]&amp;Table6[[#This Row],[Tag]])</f>
        <v/>
      </c>
      <c r="AN1748" s="117"/>
    </row>
    <row r="1749" spans="1:40" ht="14.5">
      <c r="A1749" s="117"/>
      <c r="B1749" s="201"/>
      <c r="C1749" s="209"/>
      <c r="D1749" s="210"/>
      <c r="E1749" s="131"/>
      <c r="F1749" s="132"/>
      <c r="G1749" s="131"/>
      <c r="H1749" s="117"/>
      <c r="I1749" s="201"/>
      <c r="J1749" s="201"/>
      <c r="K1749" s="202"/>
      <c r="L1749" s="202"/>
      <c r="M1749" s="202"/>
      <c r="N1749" s="201"/>
      <c r="O1749" s="201"/>
      <c r="P1749" s="202"/>
      <c r="Q1749" s="202"/>
      <c r="R1749" s="207"/>
      <c r="S1749" s="204" t="e">
        <f>_xlfn.LET(
_xlpm.ausLJ,_xlfn.XLOOKUP(MitarbeiterFTE[[#This Row],[Name]]&amp;"|"&amp;MitarbeiterFTE[[#This Row],[Jahr]]&amp;"|"&amp;MitarbeiterFTE[[#This Row],[Monat]],#REF!,#REF!,"not found",0,1),
IF(_xlpm.ausLJ="not found","input missing",_xlpm.ausLJ))</f>
        <v>#REF!</v>
      </c>
      <c r="T1749" s="204" t="e">
        <f>_xlfn.LET(
_xlpm.ausLJ,_xlfn.XLOOKUP(MitarbeiterFTE[[#This Row],[Name]]&amp;"|"&amp;MitarbeiterFTE[[#This Row],[Jahr]]&amp;"|"&amp;MitarbeiterFTE[[#This Row],[Monat]],#REF!,#REF!,"not found",0,1),
IF(_xlpm.ausLJ="not found","input missing",_xlpm.ausLJ))</f>
        <v>#REF!</v>
      </c>
      <c r="U1749" s="205"/>
      <c r="V1749" s="40" t="str" cm="1">
        <f t="array" ref="V17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49" s="15" t="str">
        <f>_xlfn.LET(_xlpm.var,MitarbeiterFTE[[#This Row],[Name]]&amp;"|"&amp;MitarbeiterFTE[[#This Row],[Vorhaben]]&amp;"|"&amp;MitarbeiterFTE[[#This Row],[Monat]]&amp;"|"&amp;MitarbeiterFTE[[#This Row],[Jahr]], IF(_xlpm.var="|||","input missing",_xlpm.var))</f>
        <v>input missing</v>
      </c>
      <c r="AB1749" s="15" t="e">
        <f>_xlfn.LET(
_xlpm.start,DATE(MitarbeiterFTE[[#This Row],[Jahr]],MitarbeiterFTE[[#This Row],[Monat]],1),
_xlpm.end,EOMONTH(_xlpm.start,0),
NETWORKDAYS(_xlpm.start,_xlpm.end))</f>
        <v>#NUM!</v>
      </c>
      <c r="AC1749" s="318" t="e">
        <f>MitarbeiterFTE[[#This Row],[BWD]]-MitarbeiterFTE[[#This Row],[Sum Abwesend]]</f>
        <v>#NUM!</v>
      </c>
      <c r="AD1749" s="318">
        <f>SUMIFS(MitarbeiterFTE[BWD],MitarbeiterFTE[Jahr],MitarbeiterFTE[[#This Row],[Jahr]],MitarbeiterFTE[Name],MitarbeiterFTE[[#This Row],[Name]])</f>
        <v>0</v>
      </c>
      <c r="AE1749" s="318">
        <f>SUMIFS(MitarbeiterFTE[NWD],MitarbeiterFTE[Jahr],MitarbeiterFTE[[#This Row],[Jahr]],MitarbeiterFTE[Name],MitarbeiterFTE[[#This Row],[Name]])</f>
        <v>0</v>
      </c>
      <c r="AF1749" s="15" t="str">
        <f>IF(MitarbeiterFTE[[#This Row],[HS]]="ja",2,IF(MitarbeiterFTE[[#This Row],[Tech]]="ja",1,IF(MitarbeiterFTE[[#This Row],[Sonst]]="ja",0,"input missing")))</f>
        <v>input missing</v>
      </c>
      <c r="AG1749" s="130"/>
      <c r="AH1749" s="117"/>
      <c r="AI1749" s="408"/>
      <c r="AJ1749" s="202"/>
      <c r="AK1749" s="412"/>
      <c r="AL1749" s="15" cm="1">
        <f t="array" ref="AL17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49" s="15" t="str">
        <f>IF(Table6[[#This Row],[FT/WE]]=2,"",Table6[[#This Row],[Name]]&amp;Table6[[#This Row],[Tag]])</f>
        <v/>
      </c>
      <c r="AN1749" s="117"/>
    </row>
    <row r="1750" spans="1:40" ht="14.5">
      <c r="A1750" s="117"/>
      <c r="B1750" s="201"/>
      <c r="C1750" s="209"/>
      <c r="D1750" s="210"/>
      <c r="E1750" s="131"/>
      <c r="F1750" s="132"/>
      <c r="G1750" s="131"/>
      <c r="H1750" s="117"/>
      <c r="I1750" s="201"/>
      <c r="J1750" s="201"/>
      <c r="K1750" s="202"/>
      <c r="L1750" s="202"/>
      <c r="M1750" s="202"/>
      <c r="N1750" s="201"/>
      <c r="O1750" s="201"/>
      <c r="P1750" s="202"/>
      <c r="Q1750" s="202"/>
      <c r="R1750" s="207"/>
      <c r="S1750" s="204" t="e">
        <f>_xlfn.LET(
_xlpm.ausLJ,_xlfn.XLOOKUP(MitarbeiterFTE[[#This Row],[Name]]&amp;"|"&amp;MitarbeiterFTE[[#This Row],[Jahr]]&amp;"|"&amp;MitarbeiterFTE[[#This Row],[Monat]],#REF!,#REF!,"not found",0,1),
IF(_xlpm.ausLJ="not found","input missing",_xlpm.ausLJ))</f>
        <v>#REF!</v>
      </c>
      <c r="T1750" s="204" t="e">
        <f>_xlfn.LET(
_xlpm.ausLJ,_xlfn.XLOOKUP(MitarbeiterFTE[[#This Row],[Name]]&amp;"|"&amp;MitarbeiterFTE[[#This Row],[Jahr]]&amp;"|"&amp;MitarbeiterFTE[[#This Row],[Monat]],#REF!,#REF!,"not found",0,1),
IF(_xlpm.ausLJ="not found","input missing",_xlpm.ausLJ))</f>
        <v>#REF!</v>
      </c>
      <c r="U1750" s="205"/>
      <c r="V1750" s="40" t="str" cm="1">
        <f t="array" ref="V17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0" s="15" t="str">
        <f>_xlfn.LET(_xlpm.var,MitarbeiterFTE[[#This Row],[Name]]&amp;"|"&amp;MitarbeiterFTE[[#This Row],[Vorhaben]]&amp;"|"&amp;MitarbeiterFTE[[#This Row],[Monat]]&amp;"|"&amp;MitarbeiterFTE[[#This Row],[Jahr]], IF(_xlpm.var="|||","input missing",_xlpm.var))</f>
        <v>input missing</v>
      </c>
      <c r="AB1750" s="15" t="e">
        <f>_xlfn.LET(
_xlpm.start,DATE(MitarbeiterFTE[[#This Row],[Jahr]],MitarbeiterFTE[[#This Row],[Monat]],1),
_xlpm.end,EOMONTH(_xlpm.start,0),
NETWORKDAYS(_xlpm.start,_xlpm.end))</f>
        <v>#NUM!</v>
      </c>
      <c r="AC1750" s="318" t="e">
        <f>MitarbeiterFTE[[#This Row],[BWD]]-MitarbeiterFTE[[#This Row],[Sum Abwesend]]</f>
        <v>#NUM!</v>
      </c>
      <c r="AD1750" s="318">
        <f>SUMIFS(MitarbeiterFTE[BWD],MitarbeiterFTE[Jahr],MitarbeiterFTE[[#This Row],[Jahr]],MitarbeiterFTE[Name],MitarbeiterFTE[[#This Row],[Name]])</f>
        <v>0</v>
      </c>
      <c r="AE1750" s="318">
        <f>SUMIFS(MitarbeiterFTE[NWD],MitarbeiterFTE[Jahr],MitarbeiterFTE[[#This Row],[Jahr]],MitarbeiterFTE[Name],MitarbeiterFTE[[#This Row],[Name]])</f>
        <v>0</v>
      </c>
      <c r="AF1750" s="15" t="str">
        <f>IF(MitarbeiterFTE[[#This Row],[HS]]="ja",2,IF(MitarbeiterFTE[[#This Row],[Tech]]="ja",1,IF(MitarbeiterFTE[[#This Row],[Sonst]]="ja",0,"input missing")))</f>
        <v>input missing</v>
      </c>
      <c r="AG1750" s="130"/>
      <c r="AH1750" s="117"/>
      <c r="AI1750" s="408"/>
      <c r="AJ1750" s="202"/>
      <c r="AK1750" s="412"/>
      <c r="AL1750" s="15" cm="1">
        <f t="array" ref="AL17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0" s="15" t="str">
        <f>IF(Table6[[#This Row],[FT/WE]]=2,"",Table6[[#This Row],[Name]]&amp;Table6[[#This Row],[Tag]])</f>
        <v/>
      </c>
      <c r="AN1750" s="117"/>
    </row>
    <row r="1751" spans="1:40" ht="14.5">
      <c r="A1751" s="117"/>
      <c r="B1751" s="201"/>
      <c r="C1751" s="209"/>
      <c r="D1751" s="210"/>
      <c r="E1751" s="131"/>
      <c r="F1751" s="132"/>
      <c r="G1751" s="131"/>
      <c r="H1751" s="117"/>
      <c r="I1751" s="201"/>
      <c r="J1751" s="201"/>
      <c r="K1751" s="202"/>
      <c r="L1751" s="202"/>
      <c r="M1751" s="202"/>
      <c r="N1751" s="201"/>
      <c r="O1751" s="201"/>
      <c r="P1751" s="202"/>
      <c r="Q1751" s="202"/>
      <c r="R1751" s="207"/>
      <c r="S1751" s="204" t="e">
        <f>_xlfn.LET(
_xlpm.ausLJ,_xlfn.XLOOKUP(MitarbeiterFTE[[#This Row],[Name]]&amp;"|"&amp;MitarbeiterFTE[[#This Row],[Jahr]]&amp;"|"&amp;MitarbeiterFTE[[#This Row],[Monat]],#REF!,#REF!,"not found",0,1),
IF(_xlpm.ausLJ="not found","input missing",_xlpm.ausLJ))</f>
        <v>#REF!</v>
      </c>
      <c r="T1751" s="204" t="e">
        <f>_xlfn.LET(
_xlpm.ausLJ,_xlfn.XLOOKUP(MitarbeiterFTE[[#This Row],[Name]]&amp;"|"&amp;MitarbeiterFTE[[#This Row],[Jahr]]&amp;"|"&amp;MitarbeiterFTE[[#This Row],[Monat]],#REF!,#REF!,"not found",0,1),
IF(_xlpm.ausLJ="not found","input missing",_xlpm.ausLJ))</f>
        <v>#REF!</v>
      </c>
      <c r="U1751" s="205"/>
      <c r="V1751" s="40" t="str" cm="1">
        <f t="array" ref="V17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1" s="15" t="str">
        <f>_xlfn.LET(_xlpm.var,MitarbeiterFTE[[#This Row],[Name]]&amp;"|"&amp;MitarbeiterFTE[[#This Row],[Vorhaben]]&amp;"|"&amp;MitarbeiterFTE[[#This Row],[Monat]]&amp;"|"&amp;MitarbeiterFTE[[#This Row],[Jahr]], IF(_xlpm.var="|||","input missing",_xlpm.var))</f>
        <v>input missing</v>
      </c>
      <c r="AB1751" s="15" t="e">
        <f>_xlfn.LET(
_xlpm.start,DATE(MitarbeiterFTE[[#This Row],[Jahr]],MitarbeiterFTE[[#This Row],[Monat]],1),
_xlpm.end,EOMONTH(_xlpm.start,0),
NETWORKDAYS(_xlpm.start,_xlpm.end))</f>
        <v>#NUM!</v>
      </c>
      <c r="AC1751" s="318" t="e">
        <f>MitarbeiterFTE[[#This Row],[BWD]]-MitarbeiterFTE[[#This Row],[Sum Abwesend]]</f>
        <v>#NUM!</v>
      </c>
      <c r="AD1751" s="318">
        <f>SUMIFS(MitarbeiterFTE[BWD],MitarbeiterFTE[Jahr],MitarbeiterFTE[[#This Row],[Jahr]],MitarbeiterFTE[Name],MitarbeiterFTE[[#This Row],[Name]])</f>
        <v>0</v>
      </c>
      <c r="AE1751" s="318">
        <f>SUMIFS(MitarbeiterFTE[NWD],MitarbeiterFTE[Jahr],MitarbeiterFTE[[#This Row],[Jahr]],MitarbeiterFTE[Name],MitarbeiterFTE[[#This Row],[Name]])</f>
        <v>0</v>
      </c>
      <c r="AF1751" s="15" t="str">
        <f>IF(MitarbeiterFTE[[#This Row],[HS]]="ja",2,IF(MitarbeiterFTE[[#This Row],[Tech]]="ja",1,IF(MitarbeiterFTE[[#This Row],[Sonst]]="ja",0,"input missing")))</f>
        <v>input missing</v>
      </c>
      <c r="AG1751" s="130"/>
      <c r="AH1751" s="117"/>
      <c r="AI1751" s="408"/>
      <c r="AJ1751" s="202"/>
      <c r="AK1751" s="412"/>
      <c r="AL1751" s="15" cm="1">
        <f t="array" ref="AL17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1" s="15" t="str">
        <f>IF(Table6[[#This Row],[FT/WE]]=2,"",Table6[[#This Row],[Name]]&amp;Table6[[#This Row],[Tag]])</f>
        <v/>
      </c>
      <c r="AN1751" s="117"/>
    </row>
    <row r="1752" spans="1:40" ht="14.5">
      <c r="A1752" s="117"/>
      <c r="B1752" s="201"/>
      <c r="C1752" s="209"/>
      <c r="D1752" s="210"/>
      <c r="E1752" s="131"/>
      <c r="F1752" s="132"/>
      <c r="G1752" s="131"/>
      <c r="H1752" s="117"/>
      <c r="I1752" s="201"/>
      <c r="J1752" s="201"/>
      <c r="K1752" s="202"/>
      <c r="L1752" s="202"/>
      <c r="M1752" s="202"/>
      <c r="N1752" s="201"/>
      <c r="O1752" s="201"/>
      <c r="P1752" s="202"/>
      <c r="Q1752" s="202"/>
      <c r="R1752" s="207"/>
      <c r="S1752" s="204" t="e">
        <f>_xlfn.LET(
_xlpm.ausLJ,_xlfn.XLOOKUP(MitarbeiterFTE[[#This Row],[Name]]&amp;"|"&amp;MitarbeiterFTE[[#This Row],[Jahr]]&amp;"|"&amp;MitarbeiterFTE[[#This Row],[Monat]],#REF!,#REF!,"not found",0,1),
IF(_xlpm.ausLJ="not found","input missing",_xlpm.ausLJ))</f>
        <v>#REF!</v>
      </c>
      <c r="T1752" s="204" t="e">
        <f>_xlfn.LET(
_xlpm.ausLJ,_xlfn.XLOOKUP(MitarbeiterFTE[[#This Row],[Name]]&amp;"|"&amp;MitarbeiterFTE[[#This Row],[Jahr]]&amp;"|"&amp;MitarbeiterFTE[[#This Row],[Monat]],#REF!,#REF!,"not found",0,1),
IF(_xlpm.ausLJ="not found","input missing",_xlpm.ausLJ))</f>
        <v>#REF!</v>
      </c>
      <c r="U1752" s="205"/>
      <c r="V1752" s="40" t="str" cm="1">
        <f t="array" ref="V17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2" s="15" t="str">
        <f>_xlfn.LET(_xlpm.var,MitarbeiterFTE[[#This Row],[Name]]&amp;"|"&amp;MitarbeiterFTE[[#This Row],[Vorhaben]]&amp;"|"&amp;MitarbeiterFTE[[#This Row],[Monat]]&amp;"|"&amp;MitarbeiterFTE[[#This Row],[Jahr]], IF(_xlpm.var="|||","input missing",_xlpm.var))</f>
        <v>input missing</v>
      </c>
      <c r="AB1752" s="15" t="e">
        <f>_xlfn.LET(
_xlpm.start,DATE(MitarbeiterFTE[[#This Row],[Jahr]],MitarbeiterFTE[[#This Row],[Monat]],1),
_xlpm.end,EOMONTH(_xlpm.start,0),
NETWORKDAYS(_xlpm.start,_xlpm.end))</f>
        <v>#NUM!</v>
      </c>
      <c r="AC1752" s="318" t="e">
        <f>MitarbeiterFTE[[#This Row],[BWD]]-MitarbeiterFTE[[#This Row],[Sum Abwesend]]</f>
        <v>#NUM!</v>
      </c>
      <c r="AD1752" s="318">
        <f>SUMIFS(MitarbeiterFTE[BWD],MitarbeiterFTE[Jahr],MitarbeiterFTE[[#This Row],[Jahr]],MitarbeiterFTE[Name],MitarbeiterFTE[[#This Row],[Name]])</f>
        <v>0</v>
      </c>
      <c r="AE1752" s="318">
        <f>SUMIFS(MitarbeiterFTE[NWD],MitarbeiterFTE[Jahr],MitarbeiterFTE[[#This Row],[Jahr]],MitarbeiterFTE[Name],MitarbeiterFTE[[#This Row],[Name]])</f>
        <v>0</v>
      </c>
      <c r="AF1752" s="15" t="str">
        <f>IF(MitarbeiterFTE[[#This Row],[HS]]="ja",2,IF(MitarbeiterFTE[[#This Row],[Tech]]="ja",1,IF(MitarbeiterFTE[[#This Row],[Sonst]]="ja",0,"input missing")))</f>
        <v>input missing</v>
      </c>
      <c r="AG1752" s="130"/>
      <c r="AH1752" s="117"/>
      <c r="AI1752" s="408"/>
      <c r="AJ1752" s="202"/>
      <c r="AK1752" s="412"/>
      <c r="AL1752" s="15" cm="1">
        <f t="array" ref="AL17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2" s="15" t="str">
        <f>IF(Table6[[#This Row],[FT/WE]]=2,"",Table6[[#This Row],[Name]]&amp;Table6[[#This Row],[Tag]])</f>
        <v/>
      </c>
      <c r="AN1752" s="117"/>
    </row>
    <row r="1753" spans="1:40" ht="14.5">
      <c r="A1753" s="117"/>
      <c r="B1753" s="201"/>
      <c r="C1753" s="209"/>
      <c r="D1753" s="210"/>
      <c r="E1753" s="131"/>
      <c r="F1753" s="132"/>
      <c r="G1753" s="131"/>
      <c r="H1753" s="117"/>
      <c r="I1753" s="201"/>
      <c r="J1753" s="201"/>
      <c r="K1753" s="202"/>
      <c r="L1753" s="202"/>
      <c r="M1753" s="202"/>
      <c r="N1753" s="201"/>
      <c r="O1753" s="201"/>
      <c r="P1753" s="202"/>
      <c r="Q1753" s="202"/>
      <c r="R1753" s="207"/>
      <c r="S1753" s="204" t="e">
        <f>_xlfn.LET(
_xlpm.ausLJ,_xlfn.XLOOKUP(MitarbeiterFTE[[#This Row],[Name]]&amp;"|"&amp;MitarbeiterFTE[[#This Row],[Jahr]]&amp;"|"&amp;MitarbeiterFTE[[#This Row],[Monat]],#REF!,#REF!,"not found",0,1),
IF(_xlpm.ausLJ="not found","input missing",_xlpm.ausLJ))</f>
        <v>#REF!</v>
      </c>
      <c r="T1753" s="204" t="e">
        <f>_xlfn.LET(
_xlpm.ausLJ,_xlfn.XLOOKUP(MitarbeiterFTE[[#This Row],[Name]]&amp;"|"&amp;MitarbeiterFTE[[#This Row],[Jahr]]&amp;"|"&amp;MitarbeiterFTE[[#This Row],[Monat]],#REF!,#REF!,"not found",0,1),
IF(_xlpm.ausLJ="not found","input missing",_xlpm.ausLJ))</f>
        <v>#REF!</v>
      </c>
      <c r="U1753" s="205"/>
      <c r="V1753" s="40" t="str" cm="1">
        <f t="array" ref="V17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3" s="15" t="str">
        <f>_xlfn.LET(_xlpm.var,MitarbeiterFTE[[#This Row],[Name]]&amp;"|"&amp;MitarbeiterFTE[[#This Row],[Vorhaben]]&amp;"|"&amp;MitarbeiterFTE[[#This Row],[Monat]]&amp;"|"&amp;MitarbeiterFTE[[#This Row],[Jahr]], IF(_xlpm.var="|||","input missing",_xlpm.var))</f>
        <v>input missing</v>
      </c>
      <c r="AB1753" s="15" t="e">
        <f>_xlfn.LET(
_xlpm.start,DATE(MitarbeiterFTE[[#This Row],[Jahr]],MitarbeiterFTE[[#This Row],[Monat]],1),
_xlpm.end,EOMONTH(_xlpm.start,0),
NETWORKDAYS(_xlpm.start,_xlpm.end))</f>
        <v>#NUM!</v>
      </c>
      <c r="AC1753" s="318" t="e">
        <f>MitarbeiterFTE[[#This Row],[BWD]]-MitarbeiterFTE[[#This Row],[Sum Abwesend]]</f>
        <v>#NUM!</v>
      </c>
      <c r="AD1753" s="318">
        <f>SUMIFS(MitarbeiterFTE[BWD],MitarbeiterFTE[Jahr],MitarbeiterFTE[[#This Row],[Jahr]],MitarbeiterFTE[Name],MitarbeiterFTE[[#This Row],[Name]])</f>
        <v>0</v>
      </c>
      <c r="AE1753" s="318">
        <f>SUMIFS(MitarbeiterFTE[NWD],MitarbeiterFTE[Jahr],MitarbeiterFTE[[#This Row],[Jahr]],MitarbeiterFTE[Name],MitarbeiterFTE[[#This Row],[Name]])</f>
        <v>0</v>
      </c>
      <c r="AF1753" s="15" t="str">
        <f>IF(MitarbeiterFTE[[#This Row],[HS]]="ja",2,IF(MitarbeiterFTE[[#This Row],[Tech]]="ja",1,IF(MitarbeiterFTE[[#This Row],[Sonst]]="ja",0,"input missing")))</f>
        <v>input missing</v>
      </c>
      <c r="AG1753" s="130"/>
      <c r="AH1753" s="117"/>
      <c r="AI1753" s="408"/>
      <c r="AJ1753" s="202"/>
      <c r="AK1753" s="412"/>
      <c r="AL1753" s="15" cm="1">
        <f t="array" ref="AL17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3" s="15" t="str">
        <f>IF(Table6[[#This Row],[FT/WE]]=2,"",Table6[[#This Row],[Name]]&amp;Table6[[#This Row],[Tag]])</f>
        <v/>
      </c>
      <c r="AN1753" s="117"/>
    </row>
    <row r="1754" spans="1:40" ht="14.5">
      <c r="A1754" s="117"/>
      <c r="B1754" s="201"/>
      <c r="C1754" s="209"/>
      <c r="D1754" s="210"/>
      <c r="E1754" s="131"/>
      <c r="F1754" s="132"/>
      <c r="G1754" s="131"/>
      <c r="H1754" s="117"/>
      <c r="I1754" s="201"/>
      <c r="J1754" s="201"/>
      <c r="K1754" s="202"/>
      <c r="L1754" s="202"/>
      <c r="M1754" s="202"/>
      <c r="N1754" s="201"/>
      <c r="O1754" s="201"/>
      <c r="P1754" s="202"/>
      <c r="Q1754" s="202"/>
      <c r="R1754" s="207"/>
      <c r="S1754" s="204" t="e">
        <f>_xlfn.LET(
_xlpm.ausLJ,_xlfn.XLOOKUP(MitarbeiterFTE[[#This Row],[Name]]&amp;"|"&amp;MitarbeiterFTE[[#This Row],[Jahr]]&amp;"|"&amp;MitarbeiterFTE[[#This Row],[Monat]],#REF!,#REF!,"not found",0,1),
IF(_xlpm.ausLJ="not found","input missing",_xlpm.ausLJ))</f>
        <v>#REF!</v>
      </c>
      <c r="T1754" s="204" t="e">
        <f>_xlfn.LET(
_xlpm.ausLJ,_xlfn.XLOOKUP(MitarbeiterFTE[[#This Row],[Name]]&amp;"|"&amp;MitarbeiterFTE[[#This Row],[Jahr]]&amp;"|"&amp;MitarbeiterFTE[[#This Row],[Monat]],#REF!,#REF!,"not found",0,1),
IF(_xlpm.ausLJ="not found","input missing",_xlpm.ausLJ))</f>
        <v>#REF!</v>
      </c>
      <c r="U1754" s="205"/>
      <c r="V1754" s="40" t="str" cm="1">
        <f t="array" ref="V17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4" s="15" t="str">
        <f>_xlfn.LET(_xlpm.var,MitarbeiterFTE[[#This Row],[Name]]&amp;"|"&amp;MitarbeiterFTE[[#This Row],[Vorhaben]]&amp;"|"&amp;MitarbeiterFTE[[#This Row],[Monat]]&amp;"|"&amp;MitarbeiterFTE[[#This Row],[Jahr]], IF(_xlpm.var="|||","input missing",_xlpm.var))</f>
        <v>input missing</v>
      </c>
      <c r="AB1754" s="15" t="e">
        <f>_xlfn.LET(
_xlpm.start,DATE(MitarbeiterFTE[[#This Row],[Jahr]],MitarbeiterFTE[[#This Row],[Monat]],1),
_xlpm.end,EOMONTH(_xlpm.start,0),
NETWORKDAYS(_xlpm.start,_xlpm.end))</f>
        <v>#NUM!</v>
      </c>
      <c r="AC1754" s="318" t="e">
        <f>MitarbeiterFTE[[#This Row],[BWD]]-MitarbeiterFTE[[#This Row],[Sum Abwesend]]</f>
        <v>#NUM!</v>
      </c>
      <c r="AD1754" s="318">
        <f>SUMIFS(MitarbeiterFTE[BWD],MitarbeiterFTE[Jahr],MitarbeiterFTE[[#This Row],[Jahr]],MitarbeiterFTE[Name],MitarbeiterFTE[[#This Row],[Name]])</f>
        <v>0</v>
      </c>
      <c r="AE1754" s="318">
        <f>SUMIFS(MitarbeiterFTE[NWD],MitarbeiterFTE[Jahr],MitarbeiterFTE[[#This Row],[Jahr]],MitarbeiterFTE[Name],MitarbeiterFTE[[#This Row],[Name]])</f>
        <v>0</v>
      </c>
      <c r="AF1754" s="15" t="str">
        <f>IF(MitarbeiterFTE[[#This Row],[HS]]="ja",2,IF(MitarbeiterFTE[[#This Row],[Tech]]="ja",1,IF(MitarbeiterFTE[[#This Row],[Sonst]]="ja",0,"input missing")))</f>
        <v>input missing</v>
      </c>
      <c r="AG1754" s="130"/>
      <c r="AH1754" s="117"/>
      <c r="AI1754" s="408"/>
      <c r="AJ1754" s="202"/>
      <c r="AK1754" s="412"/>
      <c r="AL1754" s="15" cm="1">
        <f t="array" ref="AL17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4" s="15" t="str">
        <f>IF(Table6[[#This Row],[FT/WE]]=2,"",Table6[[#This Row],[Name]]&amp;Table6[[#This Row],[Tag]])</f>
        <v/>
      </c>
      <c r="AN1754" s="117"/>
    </row>
    <row r="1755" spans="1:40" ht="14.5">
      <c r="A1755" s="117"/>
      <c r="B1755" s="201"/>
      <c r="C1755" s="209"/>
      <c r="D1755" s="210"/>
      <c r="E1755" s="131"/>
      <c r="F1755" s="132"/>
      <c r="G1755" s="131"/>
      <c r="H1755" s="117"/>
      <c r="I1755" s="201"/>
      <c r="J1755" s="201"/>
      <c r="K1755" s="202"/>
      <c r="L1755" s="202"/>
      <c r="M1755" s="202"/>
      <c r="N1755" s="201"/>
      <c r="O1755" s="201"/>
      <c r="P1755" s="202"/>
      <c r="Q1755" s="202"/>
      <c r="R1755" s="207"/>
      <c r="S1755" s="204" t="e">
        <f>_xlfn.LET(
_xlpm.ausLJ,_xlfn.XLOOKUP(MitarbeiterFTE[[#This Row],[Name]]&amp;"|"&amp;MitarbeiterFTE[[#This Row],[Jahr]]&amp;"|"&amp;MitarbeiterFTE[[#This Row],[Monat]],#REF!,#REF!,"not found",0,1),
IF(_xlpm.ausLJ="not found","input missing",_xlpm.ausLJ))</f>
        <v>#REF!</v>
      </c>
      <c r="T1755" s="204" t="e">
        <f>_xlfn.LET(
_xlpm.ausLJ,_xlfn.XLOOKUP(MitarbeiterFTE[[#This Row],[Name]]&amp;"|"&amp;MitarbeiterFTE[[#This Row],[Jahr]]&amp;"|"&amp;MitarbeiterFTE[[#This Row],[Monat]],#REF!,#REF!,"not found",0,1),
IF(_xlpm.ausLJ="not found","input missing",_xlpm.ausLJ))</f>
        <v>#REF!</v>
      </c>
      <c r="U1755" s="205"/>
      <c r="V1755" s="40" t="str" cm="1">
        <f t="array" ref="V17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5" s="15" t="str">
        <f>_xlfn.LET(_xlpm.var,MitarbeiterFTE[[#This Row],[Name]]&amp;"|"&amp;MitarbeiterFTE[[#This Row],[Vorhaben]]&amp;"|"&amp;MitarbeiterFTE[[#This Row],[Monat]]&amp;"|"&amp;MitarbeiterFTE[[#This Row],[Jahr]], IF(_xlpm.var="|||","input missing",_xlpm.var))</f>
        <v>input missing</v>
      </c>
      <c r="AB1755" s="15" t="e">
        <f>_xlfn.LET(
_xlpm.start,DATE(MitarbeiterFTE[[#This Row],[Jahr]],MitarbeiterFTE[[#This Row],[Monat]],1),
_xlpm.end,EOMONTH(_xlpm.start,0),
NETWORKDAYS(_xlpm.start,_xlpm.end))</f>
        <v>#NUM!</v>
      </c>
      <c r="AC1755" s="318" t="e">
        <f>MitarbeiterFTE[[#This Row],[BWD]]-MitarbeiterFTE[[#This Row],[Sum Abwesend]]</f>
        <v>#NUM!</v>
      </c>
      <c r="AD1755" s="318">
        <f>SUMIFS(MitarbeiterFTE[BWD],MitarbeiterFTE[Jahr],MitarbeiterFTE[[#This Row],[Jahr]],MitarbeiterFTE[Name],MitarbeiterFTE[[#This Row],[Name]])</f>
        <v>0</v>
      </c>
      <c r="AE1755" s="318">
        <f>SUMIFS(MitarbeiterFTE[NWD],MitarbeiterFTE[Jahr],MitarbeiterFTE[[#This Row],[Jahr]],MitarbeiterFTE[Name],MitarbeiterFTE[[#This Row],[Name]])</f>
        <v>0</v>
      </c>
      <c r="AF1755" s="15" t="str">
        <f>IF(MitarbeiterFTE[[#This Row],[HS]]="ja",2,IF(MitarbeiterFTE[[#This Row],[Tech]]="ja",1,IF(MitarbeiterFTE[[#This Row],[Sonst]]="ja",0,"input missing")))</f>
        <v>input missing</v>
      </c>
      <c r="AG1755" s="130"/>
      <c r="AH1755" s="117"/>
      <c r="AI1755" s="408"/>
      <c r="AJ1755" s="202"/>
      <c r="AK1755" s="412"/>
      <c r="AL1755" s="15" cm="1">
        <f t="array" ref="AL17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5" s="15" t="str">
        <f>IF(Table6[[#This Row],[FT/WE]]=2,"",Table6[[#This Row],[Name]]&amp;Table6[[#This Row],[Tag]])</f>
        <v/>
      </c>
      <c r="AN1755" s="117"/>
    </row>
    <row r="1756" spans="1:40" ht="14.5">
      <c r="A1756" s="117"/>
      <c r="B1756" s="201"/>
      <c r="C1756" s="209"/>
      <c r="D1756" s="210"/>
      <c r="E1756" s="131"/>
      <c r="F1756" s="132"/>
      <c r="G1756" s="131"/>
      <c r="H1756" s="117"/>
      <c r="I1756" s="201"/>
      <c r="J1756" s="201"/>
      <c r="K1756" s="202"/>
      <c r="L1756" s="202"/>
      <c r="M1756" s="202"/>
      <c r="N1756" s="201"/>
      <c r="O1756" s="201"/>
      <c r="P1756" s="202"/>
      <c r="Q1756" s="202"/>
      <c r="R1756" s="207"/>
      <c r="S1756" s="204" t="e">
        <f>_xlfn.LET(
_xlpm.ausLJ,_xlfn.XLOOKUP(MitarbeiterFTE[[#This Row],[Name]]&amp;"|"&amp;MitarbeiterFTE[[#This Row],[Jahr]]&amp;"|"&amp;MitarbeiterFTE[[#This Row],[Monat]],#REF!,#REF!,"not found",0,1),
IF(_xlpm.ausLJ="not found","input missing",_xlpm.ausLJ))</f>
        <v>#REF!</v>
      </c>
      <c r="T1756" s="204" t="e">
        <f>_xlfn.LET(
_xlpm.ausLJ,_xlfn.XLOOKUP(MitarbeiterFTE[[#This Row],[Name]]&amp;"|"&amp;MitarbeiterFTE[[#This Row],[Jahr]]&amp;"|"&amp;MitarbeiterFTE[[#This Row],[Monat]],#REF!,#REF!,"not found",0,1),
IF(_xlpm.ausLJ="not found","input missing",_xlpm.ausLJ))</f>
        <v>#REF!</v>
      </c>
      <c r="U1756" s="205"/>
      <c r="V1756" s="40" t="str" cm="1">
        <f t="array" ref="V17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6" s="15" t="str">
        <f>_xlfn.LET(_xlpm.var,MitarbeiterFTE[[#This Row],[Name]]&amp;"|"&amp;MitarbeiterFTE[[#This Row],[Vorhaben]]&amp;"|"&amp;MitarbeiterFTE[[#This Row],[Monat]]&amp;"|"&amp;MitarbeiterFTE[[#This Row],[Jahr]], IF(_xlpm.var="|||","input missing",_xlpm.var))</f>
        <v>input missing</v>
      </c>
      <c r="AB1756" s="15" t="e">
        <f>_xlfn.LET(
_xlpm.start,DATE(MitarbeiterFTE[[#This Row],[Jahr]],MitarbeiterFTE[[#This Row],[Monat]],1),
_xlpm.end,EOMONTH(_xlpm.start,0),
NETWORKDAYS(_xlpm.start,_xlpm.end))</f>
        <v>#NUM!</v>
      </c>
      <c r="AC1756" s="318" t="e">
        <f>MitarbeiterFTE[[#This Row],[BWD]]-MitarbeiterFTE[[#This Row],[Sum Abwesend]]</f>
        <v>#NUM!</v>
      </c>
      <c r="AD1756" s="318">
        <f>SUMIFS(MitarbeiterFTE[BWD],MitarbeiterFTE[Jahr],MitarbeiterFTE[[#This Row],[Jahr]],MitarbeiterFTE[Name],MitarbeiterFTE[[#This Row],[Name]])</f>
        <v>0</v>
      </c>
      <c r="AE1756" s="318">
        <f>SUMIFS(MitarbeiterFTE[NWD],MitarbeiterFTE[Jahr],MitarbeiterFTE[[#This Row],[Jahr]],MitarbeiterFTE[Name],MitarbeiterFTE[[#This Row],[Name]])</f>
        <v>0</v>
      </c>
      <c r="AF1756" s="15" t="str">
        <f>IF(MitarbeiterFTE[[#This Row],[HS]]="ja",2,IF(MitarbeiterFTE[[#This Row],[Tech]]="ja",1,IF(MitarbeiterFTE[[#This Row],[Sonst]]="ja",0,"input missing")))</f>
        <v>input missing</v>
      </c>
      <c r="AG1756" s="130"/>
      <c r="AH1756" s="117"/>
      <c r="AI1756" s="408"/>
      <c r="AJ1756" s="202"/>
      <c r="AK1756" s="412"/>
      <c r="AL1756" s="15" cm="1">
        <f t="array" ref="AL17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6" s="15" t="str">
        <f>IF(Table6[[#This Row],[FT/WE]]=2,"",Table6[[#This Row],[Name]]&amp;Table6[[#This Row],[Tag]])</f>
        <v/>
      </c>
      <c r="AN1756" s="117"/>
    </row>
    <row r="1757" spans="1:40" ht="14.5">
      <c r="A1757" s="117"/>
      <c r="B1757" s="201"/>
      <c r="C1757" s="209"/>
      <c r="D1757" s="210"/>
      <c r="E1757" s="131"/>
      <c r="F1757" s="132"/>
      <c r="G1757" s="131"/>
      <c r="H1757" s="117"/>
      <c r="I1757" s="201"/>
      <c r="J1757" s="201"/>
      <c r="K1757" s="202"/>
      <c r="L1757" s="202"/>
      <c r="M1757" s="202"/>
      <c r="N1757" s="201"/>
      <c r="O1757" s="201"/>
      <c r="P1757" s="202"/>
      <c r="Q1757" s="202"/>
      <c r="R1757" s="207"/>
      <c r="S1757" s="204" t="e">
        <f>_xlfn.LET(
_xlpm.ausLJ,_xlfn.XLOOKUP(MitarbeiterFTE[[#This Row],[Name]]&amp;"|"&amp;MitarbeiterFTE[[#This Row],[Jahr]]&amp;"|"&amp;MitarbeiterFTE[[#This Row],[Monat]],#REF!,#REF!,"not found",0,1),
IF(_xlpm.ausLJ="not found","input missing",_xlpm.ausLJ))</f>
        <v>#REF!</v>
      </c>
      <c r="T1757" s="204" t="e">
        <f>_xlfn.LET(
_xlpm.ausLJ,_xlfn.XLOOKUP(MitarbeiterFTE[[#This Row],[Name]]&amp;"|"&amp;MitarbeiterFTE[[#This Row],[Jahr]]&amp;"|"&amp;MitarbeiterFTE[[#This Row],[Monat]],#REF!,#REF!,"not found",0,1),
IF(_xlpm.ausLJ="not found","input missing",_xlpm.ausLJ))</f>
        <v>#REF!</v>
      </c>
      <c r="U1757" s="205"/>
      <c r="V1757" s="40" t="str" cm="1">
        <f t="array" ref="V17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7" s="15" t="str">
        <f>_xlfn.LET(_xlpm.var,MitarbeiterFTE[[#This Row],[Name]]&amp;"|"&amp;MitarbeiterFTE[[#This Row],[Vorhaben]]&amp;"|"&amp;MitarbeiterFTE[[#This Row],[Monat]]&amp;"|"&amp;MitarbeiterFTE[[#This Row],[Jahr]], IF(_xlpm.var="|||","input missing",_xlpm.var))</f>
        <v>input missing</v>
      </c>
      <c r="AB1757" s="15" t="e">
        <f>_xlfn.LET(
_xlpm.start,DATE(MitarbeiterFTE[[#This Row],[Jahr]],MitarbeiterFTE[[#This Row],[Monat]],1),
_xlpm.end,EOMONTH(_xlpm.start,0),
NETWORKDAYS(_xlpm.start,_xlpm.end))</f>
        <v>#NUM!</v>
      </c>
      <c r="AC1757" s="318" t="e">
        <f>MitarbeiterFTE[[#This Row],[BWD]]-MitarbeiterFTE[[#This Row],[Sum Abwesend]]</f>
        <v>#NUM!</v>
      </c>
      <c r="AD1757" s="318">
        <f>SUMIFS(MitarbeiterFTE[BWD],MitarbeiterFTE[Jahr],MitarbeiterFTE[[#This Row],[Jahr]],MitarbeiterFTE[Name],MitarbeiterFTE[[#This Row],[Name]])</f>
        <v>0</v>
      </c>
      <c r="AE1757" s="318">
        <f>SUMIFS(MitarbeiterFTE[NWD],MitarbeiterFTE[Jahr],MitarbeiterFTE[[#This Row],[Jahr]],MitarbeiterFTE[Name],MitarbeiterFTE[[#This Row],[Name]])</f>
        <v>0</v>
      </c>
      <c r="AF1757" s="15" t="str">
        <f>IF(MitarbeiterFTE[[#This Row],[HS]]="ja",2,IF(MitarbeiterFTE[[#This Row],[Tech]]="ja",1,IF(MitarbeiterFTE[[#This Row],[Sonst]]="ja",0,"input missing")))</f>
        <v>input missing</v>
      </c>
      <c r="AG1757" s="130"/>
      <c r="AH1757" s="117"/>
      <c r="AI1757" s="408"/>
      <c r="AJ1757" s="202"/>
      <c r="AK1757" s="412"/>
      <c r="AL1757" s="15" cm="1">
        <f t="array" ref="AL17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7" s="15" t="str">
        <f>IF(Table6[[#This Row],[FT/WE]]=2,"",Table6[[#This Row],[Name]]&amp;Table6[[#This Row],[Tag]])</f>
        <v/>
      </c>
      <c r="AN1757" s="117"/>
    </row>
    <row r="1758" spans="1:40" ht="14.5">
      <c r="A1758" s="117"/>
      <c r="B1758" s="201"/>
      <c r="C1758" s="209"/>
      <c r="D1758" s="210"/>
      <c r="E1758" s="131"/>
      <c r="F1758" s="132"/>
      <c r="G1758" s="131"/>
      <c r="H1758" s="117"/>
      <c r="I1758" s="201"/>
      <c r="J1758" s="201"/>
      <c r="K1758" s="202"/>
      <c r="L1758" s="202"/>
      <c r="M1758" s="202"/>
      <c r="N1758" s="201"/>
      <c r="O1758" s="201"/>
      <c r="P1758" s="202"/>
      <c r="Q1758" s="202"/>
      <c r="R1758" s="207"/>
      <c r="S1758" s="204" t="e">
        <f>_xlfn.LET(
_xlpm.ausLJ,_xlfn.XLOOKUP(MitarbeiterFTE[[#This Row],[Name]]&amp;"|"&amp;MitarbeiterFTE[[#This Row],[Jahr]]&amp;"|"&amp;MitarbeiterFTE[[#This Row],[Monat]],#REF!,#REF!,"not found",0,1),
IF(_xlpm.ausLJ="not found","input missing",_xlpm.ausLJ))</f>
        <v>#REF!</v>
      </c>
      <c r="T1758" s="204" t="e">
        <f>_xlfn.LET(
_xlpm.ausLJ,_xlfn.XLOOKUP(MitarbeiterFTE[[#This Row],[Name]]&amp;"|"&amp;MitarbeiterFTE[[#This Row],[Jahr]]&amp;"|"&amp;MitarbeiterFTE[[#This Row],[Monat]],#REF!,#REF!,"not found",0,1),
IF(_xlpm.ausLJ="not found","input missing",_xlpm.ausLJ))</f>
        <v>#REF!</v>
      </c>
      <c r="U1758" s="205"/>
      <c r="V1758" s="40" t="str" cm="1">
        <f t="array" ref="V17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8" s="15" t="str">
        <f>_xlfn.LET(_xlpm.var,MitarbeiterFTE[[#This Row],[Name]]&amp;"|"&amp;MitarbeiterFTE[[#This Row],[Vorhaben]]&amp;"|"&amp;MitarbeiterFTE[[#This Row],[Monat]]&amp;"|"&amp;MitarbeiterFTE[[#This Row],[Jahr]], IF(_xlpm.var="|||","input missing",_xlpm.var))</f>
        <v>input missing</v>
      </c>
      <c r="AB1758" s="15" t="e">
        <f>_xlfn.LET(
_xlpm.start,DATE(MitarbeiterFTE[[#This Row],[Jahr]],MitarbeiterFTE[[#This Row],[Monat]],1),
_xlpm.end,EOMONTH(_xlpm.start,0),
NETWORKDAYS(_xlpm.start,_xlpm.end))</f>
        <v>#NUM!</v>
      </c>
      <c r="AC1758" s="318" t="e">
        <f>MitarbeiterFTE[[#This Row],[BWD]]-MitarbeiterFTE[[#This Row],[Sum Abwesend]]</f>
        <v>#NUM!</v>
      </c>
      <c r="AD1758" s="318">
        <f>SUMIFS(MitarbeiterFTE[BWD],MitarbeiterFTE[Jahr],MitarbeiterFTE[[#This Row],[Jahr]],MitarbeiterFTE[Name],MitarbeiterFTE[[#This Row],[Name]])</f>
        <v>0</v>
      </c>
      <c r="AE1758" s="318">
        <f>SUMIFS(MitarbeiterFTE[NWD],MitarbeiterFTE[Jahr],MitarbeiterFTE[[#This Row],[Jahr]],MitarbeiterFTE[Name],MitarbeiterFTE[[#This Row],[Name]])</f>
        <v>0</v>
      </c>
      <c r="AF1758" s="15" t="str">
        <f>IF(MitarbeiterFTE[[#This Row],[HS]]="ja",2,IF(MitarbeiterFTE[[#This Row],[Tech]]="ja",1,IF(MitarbeiterFTE[[#This Row],[Sonst]]="ja",0,"input missing")))</f>
        <v>input missing</v>
      </c>
      <c r="AG1758" s="130"/>
      <c r="AH1758" s="117"/>
      <c r="AI1758" s="408"/>
      <c r="AJ1758" s="202"/>
      <c r="AK1758" s="412"/>
      <c r="AL1758" s="15" cm="1">
        <f t="array" ref="AL17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8" s="15" t="str">
        <f>IF(Table6[[#This Row],[FT/WE]]=2,"",Table6[[#This Row],[Name]]&amp;Table6[[#This Row],[Tag]])</f>
        <v/>
      </c>
      <c r="AN1758" s="117"/>
    </row>
    <row r="1759" spans="1:40" ht="14.5">
      <c r="A1759" s="117"/>
      <c r="B1759" s="201"/>
      <c r="C1759" s="209"/>
      <c r="D1759" s="210"/>
      <c r="E1759" s="131"/>
      <c r="F1759" s="132"/>
      <c r="G1759" s="131"/>
      <c r="H1759" s="117"/>
      <c r="I1759" s="201"/>
      <c r="J1759" s="201"/>
      <c r="K1759" s="202"/>
      <c r="L1759" s="202"/>
      <c r="M1759" s="202"/>
      <c r="N1759" s="201"/>
      <c r="O1759" s="201"/>
      <c r="P1759" s="202"/>
      <c r="Q1759" s="202"/>
      <c r="R1759" s="207"/>
      <c r="S1759" s="204" t="e">
        <f>_xlfn.LET(
_xlpm.ausLJ,_xlfn.XLOOKUP(MitarbeiterFTE[[#This Row],[Name]]&amp;"|"&amp;MitarbeiterFTE[[#This Row],[Jahr]]&amp;"|"&amp;MitarbeiterFTE[[#This Row],[Monat]],#REF!,#REF!,"not found",0,1),
IF(_xlpm.ausLJ="not found","input missing",_xlpm.ausLJ))</f>
        <v>#REF!</v>
      </c>
      <c r="T1759" s="204" t="e">
        <f>_xlfn.LET(
_xlpm.ausLJ,_xlfn.XLOOKUP(MitarbeiterFTE[[#This Row],[Name]]&amp;"|"&amp;MitarbeiterFTE[[#This Row],[Jahr]]&amp;"|"&amp;MitarbeiterFTE[[#This Row],[Monat]],#REF!,#REF!,"not found",0,1),
IF(_xlpm.ausLJ="not found","input missing",_xlpm.ausLJ))</f>
        <v>#REF!</v>
      </c>
      <c r="U1759" s="205"/>
      <c r="V1759" s="40" t="str" cm="1">
        <f t="array" ref="V17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59" s="15" t="str">
        <f>_xlfn.LET(_xlpm.var,MitarbeiterFTE[[#This Row],[Name]]&amp;"|"&amp;MitarbeiterFTE[[#This Row],[Vorhaben]]&amp;"|"&amp;MitarbeiterFTE[[#This Row],[Monat]]&amp;"|"&amp;MitarbeiterFTE[[#This Row],[Jahr]], IF(_xlpm.var="|||","input missing",_xlpm.var))</f>
        <v>input missing</v>
      </c>
      <c r="AB1759" s="15" t="e">
        <f>_xlfn.LET(
_xlpm.start,DATE(MitarbeiterFTE[[#This Row],[Jahr]],MitarbeiterFTE[[#This Row],[Monat]],1),
_xlpm.end,EOMONTH(_xlpm.start,0),
NETWORKDAYS(_xlpm.start,_xlpm.end))</f>
        <v>#NUM!</v>
      </c>
      <c r="AC1759" s="318" t="e">
        <f>MitarbeiterFTE[[#This Row],[BWD]]-MitarbeiterFTE[[#This Row],[Sum Abwesend]]</f>
        <v>#NUM!</v>
      </c>
      <c r="AD1759" s="318">
        <f>SUMIFS(MitarbeiterFTE[BWD],MitarbeiterFTE[Jahr],MitarbeiterFTE[[#This Row],[Jahr]],MitarbeiterFTE[Name],MitarbeiterFTE[[#This Row],[Name]])</f>
        <v>0</v>
      </c>
      <c r="AE1759" s="318">
        <f>SUMIFS(MitarbeiterFTE[NWD],MitarbeiterFTE[Jahr],MitarbeiterFTE[[#This Row],[Jahr]],MitarbeiterFTE[Name],MitarbeiterFTE[[#This Row],[Name]])</f>
        <v>0</v>
      </c>
      <c r="AF1759" s="15" t="str">
        <f>IF(MitarbeiterFTE[[#This Row],[HS]]="ja",2,IF(MitarbeiterFTE[[#This Row],[Tech]]="ja",1,IF(MitarbeiterFTE[[#This Row],[Sonst]]="ja",0,"input missing")))</f>
        <v>input missing</v>
      </c>
      <c r="AG1759" s="130"/>
      <c r="AH1759" s="117"/>
      <c r="AI1759" s="408"/>
      <c r="AJ1759" s="202"/>
      <c r="AK1759" s="412"/>
      <c r="AL1759" s="15" cm="1">
        <f t="array" ref="AL17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59" s="15" t="str">
        <f>IF(Table6[[#This Row],[FT/WE]]=2,"",Table6[[#This Row],[Name]]&amp;Table6[[#This Row],[Tag]])</f>
        <v/>
      </c>
      <c r="AN1759" s="117"/>
    </row>
    <row r="1760" spans="1:40" ht="14.5">
      <c r="A1760" s="117"/>
      <c r="B1760" s="201"/>
      <c r="C1760" s="209"/>
      <c r="D1760" s="210"/>
      <c r="E1760" s="131"/>
      <c r="F1760" s="132"/>
      <c r="G1760" s="131"/>
      <c r="H1760" s="117"/>
      <c r="I1760" s="201"/>
      <c r="J1760" s="201"/>
      <c r="K1760" s="202"/>
      <c r="L1760" s="202"/>
      <c r="M1760" s="202"/>
      <c r="N1760" s="201"/>
      <c r="O1760" s="201"/>
      <c r="P1760" s="202"/>
      <c r="Q1760" s="202"/>
      <c r="R1760" s="207"/>
      <c r="S1760" s="204" t="e">
        <f>_xlfn.LET(
_xlpm.ausLJ,_xlfn.XLOOKUP(MitarbeiterFTE[[#This Row],[Name]]&amp;"|"&amp;MitarbeiterFTE[[#This Row],[Jahr]]&amp;"|"&amp;MitarbeiterFTE[[#This Row],[Monat]],#REF!,#REF!,"not found",0,1),
IF(_xlpm.ausLJ="not found","input missing",_xlpm.ausLJ))</f>
        <v>#REF!</v>
      </c>
      <c r="T1760" s="204" t="e">
        <f>_xlfn.LET(
_xlpm.ausLJ,_xlfn.XLOOKUP(MitarbeiterFTE[[#This Row],[Name]]&amp;"|"&amp;MitarbeiterFTE[[#This Row],[Jahr]]&amp;"|"&amp;MitarbeiterFTE[[#This Row],[Monat]],#REF!,#REF!,"not found",0,1),
IF(_xlpm.ausLJ="not found","input missing",_xlpm.ausLJ))</f>
        <v>#REF!</v>
      </c>
      <c r="U1760" s="205"/>
      <c r="V1760" s="40" t="str" cm="1">
        <f t="array" ref="V17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0" s="15" t="str">
        <f>_xlfn.LET(_xlpm.var,MitarbeiterFTE[[#This Row],[Name]]&amp;"|"&amp;MitarbeiterFTE[[#This Row],[Vorhaben]]&amp;"|"&amp;MitarbeiterFTE[[#This Row],[Monat]]&amp;"|"&amp;MitarbeiterFTE[[#This Row],[Jahr]], IF(_xlpm.var="|||","input missing",_xlpm.var))</f>
        <v>input missing</v>
      </c>
      <c r="AB1760" s="15" t="e">
        <f>_xlfn.LET(
_xlpm.start,DATE(MitarbeiterFTE[[#This Row],[Jahr]],MitarbeiterFTE[[#This Row],[Monat]],1),
_xlpm.end,EOMONTH(_xlpm.start,0),
NETWORKDAYS(_xlpm.start,_xlpm.end))</f>
        <v>#NUM!</v>
      </c>
      <c r="AC1760" s="318" t="e">
        <f>MitarbeiterFTE[[#This Row],[BWD]]-MitarbeiterFTE[[#This Row],[Sum Abwesend]]</f>
        <v>#NUM!</v>
      </c>
      <c r="AD1760" s="318">
        <f>SUMIFS(MitarbeiterFTE[BWD],MitarbeiterFTE[Jahr],MitarbeiterFTE[[#This Row],[Jahr]],MitarbeiterFTE[Name],MitarbeiterFTE[[#This Row],[Name]])</f>
        <v>0</v>
      </c>
      <c r="AE1760" s="318">
        <f>SUMIFS(MitarbeiterFTE[NWD],MitarbeiterFTE[Jahr],MitarbeiterFTE[[#This Row],[Jahr]],MitarbeiterFTE[Name],MitarbeiterFTE[[#This Row],[Name]])</f>
        <v>0</v>
      </c>
      <c r="AF1760" s="15" t="str">
        <f>IF(MitarbeiterFTE[[#This Row],[HS]]="ja",2,IF(MitarbeiterFTE[[#This Row],[Tech]]="ja",1,IF(MitarbeiterFTE[[#This Row],[Sonst]]="ja",0,"input missing")))</f>
        <v>input missing</v>
      </c>
      <c r="AG1760" s="130"/>
      <c r="AH1760" s="117"/>
      <c r="AI1760" s="408"/>
      <c r="AJ1760" s="202"/>
      <c r="AK1760" s="412"/>
      <c r="AL1760" s="15" cm="1">
        <f t="array" ref="AL17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0" s="15" t="str">
        <f>IF(Table6[[#This Row],[FT/WE]]=2,"",Table6[[#This Row],[Name]]&amp;Table6[[#This Row],[Tag]])</f>
        <v/>
      </c>
      <c r="AN1760" s="117"/>
    </row>
    <row r="1761" spans="1:40" ht="14.5">
      <c r="A1761" s="117"/>
      <c r="B1761" s="201"/>
      <c r="C1761" s="209"/>
      <c r="D1761" s="210"/>
      <c r="E1761" s="131"/>
      <c r="F1761" s="132"/>
      <c r="G1761" s="131"/>
      <c r="H1761" s="117"/>
      <c r="I1761" s="201"/>
      <c r="J1761" s="201"/>
      <c r="K1761" s="202"/>
      <c r="L1761" s="202"/>
      <c r="M1761" s="202"/>
      <c r="N1761" s="201"/>
      <c r="O1761" s="201"/>
      <c r="P1761" s="202"/>
      <c r="Q1761" s="202"/>
      <c r="R1761" s="207"/>
      <c r="S1761" s="204" t="e">
        <f>_xlfn.LET(
_xlpm.ausLJ,_xlfn.XLOOKUP(MitarbeiterFTE[[#This Row],[Name]]&amp;"|"&amp;MitarbeiterFTE[[#This Row],[Jahr]]&amp;"|"&amp;MitarbeiterFTE[[#This Row],[Monat]],#REF!,#REF!,"not found",0,1),
IF(_xlpm.ausLJ="not found","input missing",_xlpm.ausLJ))</f>
        <v>#REF!</v>
      </c>
      <c r="T1761" s="204" t="e">
        <f>_xlfn.LET(
_xlpm.ausLJ,_xlfn.XLOOKUP(MitarbeiterFTE[[#This Row],[Name]]&amp;"|"&amp;MitarbeiterFTE[[#This Row],[Jahr]]&amp;"|"&amp;MitarbeiterFTE[[#This Row],[Monat]],#REF!,#REF!,"not found",0,1),
IF(_xlpm.ausLJ="not found","input missing",_xlpm.ausLJ))</f>
        <v>#REF!</v>
      </c>
      <c r="U1761" s="205"/>
      <c r="V1761" s="40" t="str" cm="1">
        <f t="array" ref="V17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1" s="15" t="str">
        <f>_xlfn.LET(_xlpm.var,MitarbeiterFTE[[#This Row],[Name]]&amp;"|"&amp;MitarbeiterFTE[[#This Row],[Vorhaben]]&amp;"|"&amp;MitarbeiterFTE[[#This Row],[Monat]]&amp;"|"&amp;MitarbeiterFTE[[#This Row],[Jahr]], IF(_xlpm.var="|||","input missing",_xlpm.var))</f>
        <v>input missing</v>
      </c>
      <c r="AB1761" s="15" t="e">
        <f>_xlfn.LET(
_xlpm.start,DATE(MitarbeiterFTE[[#This Row],[Jahr]],MitarbeiterFTE[[#This Row],[Monat]],1),
_xlpm.end,EOMONTH(_xlpm.start,0),
NETWORKDAYS(_xlpm.start,_xlpm.end))</f>
        <v>#NUM!</v>
      </c>
      <c r="AC1761" s="318" t="e">
        <f>MitarbeiterFTE[[#This Row],[BWD]]-MitarbeiterFTE[[#This Row],[Sum Abwesend]]</f>
        <v>#NUM!</v>
      </c>
      <c r="AD1761" s="318">
        <f>SUMIFS(MitarbeiterFTE[BWD],MitarbeiterFTE[Jahr],MitarbeiterFTE[[#This Row],[Jahr]],MitarbeiterFTE[Name],MitarbeiterFTE[[#This Row],[Name]])</f>
        <v>0</v>
      </c>
      <c r="AE1761" s="318">
        <f>SUMIFS(MitarbeiterFTE[NWD],MitarbeiterFTE[Jahr],MitarbeiterFTE[[#This Row],[Jahr]],MitarbeiterFTE[Name],MitarbeiterFTE[[#This Row],[Name]])</f>
        <v>0</v>
      </c>
      <c r="AF1761" s="15" t="str">
        <f>IF(MitarbeiterFTE[[#This Row],[HS]]="ja",2,IF(MitarbeiterFTE[[#This Row],[Tech]]="ja",1,IF(MitarbeiterFTE[[#This Row],[Sonst]]="ja",0,"input missing")))</f>
        <v>input missing</v>
      </c>
      <c r="AG1761" s="130"/>
      <c r="AH1761" s="117"/>
      <c r="AI1761" s="408"/>
      <c r="AJ1761" s="202"/>
      <c r="AK1761" s="412"/>
      <c r="AL1761" s="15" cm="1">
        <f t="array" ref="AL17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1" s="15" t="str">
        <f>IF(Table6[[#This Row],[FT/WE]]=2,"",Table6[[#This Row],[Name]]&amp;Table6[[#This Row],[Tag]])</f>
        <v/>
      </c>
      <c r="AN1761" s="117"/>
    </row>
    <row r="1762" spans="1:40" ht="14.5">
      <c r="A1762" s="117"/>
      <c r="B1762" s="201"/>
      <c r="C1762" s="209"/>
      <c r="D1762" s="210"/>
      <c r="E1762" s="131"/>
      <c r="F1762" s="132"/>
      <c r="G1762" s="131"/>
      <c r="H1762" s="117"/>
      <c r="I1762" s="201"/>
      <c r="J1762" s="201"/>
      <c r="K1762" s="202"/>
      <c r="L1762" s="202"/>
      <c r="M1762" s="202"/>
      <c r="N1762" s="201"/>
      <c r="O1762" s="201"/>
      <c r="P1762" s="202"/>
      <c r="Q1762" s="202"/>
      <c r="R1762" s="207"/>
      <c r="S1762" s="204" t="e">
        <f>_xlfn.LET(
_xlpm.ausLJ,_xlfn.XLOOKUP(MitarbeiterFTE[[#This Row],[Name]]&amp;"|"&amp;MitarbeiterFTE[[#This Row],[Jahr]]&amp;"|"&amp;MitarbeiterFTE[[#This Row],[Monat]],#REF!,#REF!,"not found",0,1),
IF(_xlpm.ausLJ="not found","input missing",_xlpm.ausLJ))</f>
        <v>#REF!</v>
      </c>
      <c r="T1762" s="204" t="e">
        <f>_xlfn.LET(
_xlpm.ausLJ,_xlfn.XLOOKUP(MitarbeiterFTE[[#This Row],[Name]]&amp;"|"&amp;MitarbeiterFTE[[#This Row],[Jahr]]&amp;"|"&amp;MitarbeiterFTE[[#This Row],[Monat]],#REF!,#REF!,"not found",0,1),
IF(_xlpm.ausLJ="not found","input missing",_xlpm.ausLJ))</f>
        <v>#REF!</v>
      </c>
      <c r="U1762" s="205"/>
      <c r="V1762" s="40" t="str" cm="1">
        <f t="array" ref="V17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2" s="15" t="str">
        <f>_xlfn.LET(_xlpm.var,MitarbeiterFTE[[#This Row],[Name]]&amp;"|"&amp;MitarbeiterFTE[[#This Row],[Vorhaben]]&amp;"|"&amp;MitarbeiterFTE[[#This Row],[Monat]]&amp;"|"&amp;MitarbeiterFTE[[#This Row],[Jahr]], IF(_xlpm.var="|||","input missing",_xlpm.var))</f>
        <v>input missing</v>
      </c>
      <c r="AB1762" s="15" t="e">
        <f>_xlfn.LET(
_xlpm.start,DATE(MitarbeiterFTE[[#This Row],[Jahr]],MitarbeiterFTE[[#This Row],[Monat]],1),
_xlpm.end,EOMONTH(_xlpm.start,0),
NETWORKDAYS(_xlpm.start,_xlpm.end))</f>
        <v>#NUM!</v>
      </c>
      <c r="AC1762" s="318" t="e">
        <f>MitarbeiterFTE[[#This Row],[BWD]]-MitarbeiterFTE[[#This Row],[Sum Abwesend]]</f>
        <v>#NUM!</v>
      </c>
      <c r="AD1762" s="318">
        <f>SUMIFS(MitarbeiterFTE[BWD],MitarbeiterFTE[Jahr],MitarbeiterFTE[[#This Row],[Jahr]],MitarbeiterFTE[Name],MitarbeiterFTE[[#This Row],[Name]])</f>
        <v>0</v>
      </c>
      <c r="AE1762" s="318">
        <f>SUMIFS(MitarbeiterFTE[NWD],MitarbeiterFTE[Jahr],MitarbeiterFTE[[#This Row],[Jahr]],MitarbeiterFTE[Name],MitarbeiterFTE[[#This Row],[Name]])</f>
        <v>0</v>
      </c>
      <c r="AF1762" s="15" t="str">
        <f>IF(MitarbeiterFTE[[#This Row],[HS]]="ja",2,IF(MitarbeiterFTE[[#This Row],[Tech]]="ja",1,IF(MitarbeiterFTE[[#This Row],[Sonst]]="ja",0,"input missing")))</f>
        <v>input missing</v>
      </c>
      <c r="AG1762" s="130"/>
      <c r="AH1762" s="117"/>
      <c r="AI1762" s="408"/>
      <c r="AJ1762" s="202"/>
      <c r="AK1762" s="412"/>
      <c r="AL1762" s="15" cm="1">
        <f t="array" ref="AL17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2" s="15" t="str">
        <f>IF(Table6[[#This Row],[FT/WE]]=2,"",Table6[[#This Row],[Name]]&amp;Table6[[#This Row],[Tag]])</f>
        <v/>
      </c>
      <c r="AN1762" s="117"/>
    </row>
    <row r="1763" spans="1:40" ht="14.5">
      <c r="A1763" s="117"/>
      <c r="B1763" s="201"/>
      <c r="C1763" s="209"/>
      <c r="D1763" s="210"/>
      <c r="E1763" s="131"/>
      <c r="F1763" s="132"/>
      <c r="G1763" s="131"/>
      <c r="H1763" s="117"/>
      <c r="I1763" s="201"/>
      <c r="J1763" s="201"/>
      <c r="K1763" s="202"/>
      <c r="L1763" s="202"/>
      <c r="M1763" s="202"/>
      <c r="N1763" s="201"/>
      <c r="O1763" s="201"/>
      <c r="P1763" s="202"/>
      <c r="Q1763" s="202"/>
      <c r="R1763" s="207"/>
      <c r="S1763" s="204" t="e">
        <f>_xlfn.LET(
_xlpm.ausLJ,_xlfn.XLOOKUP(MitarbeiterFTE[[#This Row],[Name]]&amp;"|"&amp;MitarbeiterFTE[[#This Row],[Jahr]]&amp;"|"&amp;MitarbeiterFTE[[#This Row],[Monat]],#REF!,#REF!,"not found",0,1),
IF(_xlpm.ausLJ="not found","input missing",_xlpm.ausLJ))</f>
        <v>#REF!</v>
      </c>
      <c r="T1763" s="204" t="e">
        <f>_xlfn.LET(
_xlpm.ausLJ,_xlfn.XLOOKUP(MitarbeiterFTE[[#This Row],[Name]]&amp;"|"&amp;MitarbeiterFTE[[#This Row],[Jahr]]&amp;"|"&amp;MitarbeiterFTE[[#This Row],[Monat]],#REF!,#REF!,"not found",0,1),
IF(_xlpm.ausLJ="not found","input missing",_xlpm.ausLJ))</f>
        <v>#REF!</v>
      </c>
      <c r="U1763" s="205"/>
      <c r="V1763" s="40" t="str" cm="1">
        <f t="array" ref="V17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3" s="15" t="str">
        <f>_xlfn.LET(_xlpm.var,MitarbeiterFTE[[#This Row],[Name]]&amp;"|"&amp;MitarbeiterFTE[[#This Row],[Vorhaben]]&amp;"|"&amp;MitarbeiterFTE[[#This Row],[Monat]]&amp;"|"&amp;MitarbeiterFTE[[#This Row],[Jahr]], IF(_xlpm.var="|||","input missing",_xlpm.var))</f>
        <v>input missing</v>
      </c>
      <c r="AB1763" s="15" t="e">
        <f>_xlfn.LET(
_xlpm.start,DATE(MitarbeiterFTE[[#This Row],[Jahr]],MitarbeiterFTE[[#This Row],[Monat]],1),
_xlpm.end,EOMONTH(_xlpm.start,0),
NETWORKDAYS(_xlpm.start,_xlpm.end))</f>
        <v>#NUM!</v>
      </c>
      <c r="AC1763" s="318" t="e">
        <f>MitarbeiterFTE[[#This Row],[BWD]]-MitarbeiterFTE[[#This Row],[Sum Abwesend]]</f>
        <v>#NUM!</v>
      </c>
      <c r="AD1763" s="318">
        <f>SUMIFS(MitarbeiterFTE[BWD],MitarbeiterFTE[Jahr],MitarbeiterFTE[[#This Row],[Jahr]],MitarbeiterFTE[Name],MitarbeiterFTE[[#This Row],[Name]])</f>
        <v>0</v>
      </c>
      <c r="AE1763" s="318">
        <f>SUMIFS(MitarbeiterFTE[NWD],MitarbeiterFTE[Jahr],MitarbeiterFTE[[#This Row],[Jahr]],MitarbeiterFTE[Name],MitarbeiterFTE[[#This Row],[Name]])</f>
        <v>0</v>
      </c>
      <c r="AF1763" s="15" t="str">
        <f>IF(MitarbeiterFTE[[#This Row],[HS]]="ja",2,IF(MitarbeiterFTE[[#This Row],[Tech]]="ja",1,IF(MitarbeiterFTE[[#This Row],[Sonst]]="ja",0,"input missing")))</f>
        <v>input missing</v>
      </c>
      <c r="AG1763" s="130"/>
      <c r="AH1763" s="117"/>
      <c r="AI1763" s="408"/>
      <c r="AJ1763" s="202"/>
      <c r="AK1763" s="412"/>
      <c r="AL1763" s="15" cm="1">
        <f t="array" ref="AL17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3" s="15" t="str">
        <f>IF(Table6[[#This Row],[FT/WE]]=2,"",Table6[[#This Row],[Name]]&amp;Table6[[#This Row],[Tag]])</f>
        <v/>
      </c>
      <c r="AN1763" s="117"/>
    </row>
    <row r="1764" spans="1:40" ht="14.5">
      <c r="A1764" s="117"/>
      <c r="B1764" s="201"/>
      <c r="C1764" s="209"/>
      <c r="D1764" s="210"/>
      <c r="E1764" s="131"/>
      <c r="F1764" s="132"/>
      <c r="G1764" s="131"/>
      <c r="H1764" s="117"/>
      <c r="I1764" s="201"/>
      <c r="J1764" s="201"/>
      <c r="K1764" s="202"/>
      <c r="L1764" s="202"/>
      <c r="M1764" s="202"/>
      <c r="N1764" s="201"/>
      <c r="O1764" s="201"/>
      <c r="P1764" s="202"/>
      <c r="Q1764" s="202"/>
      <c r="R1764" s="207"/>
      <c r="S1764" s="204" t="e">
        <f>_xlfn.LET(
_xlpm.ausLJ,_xlfn.XLOOKUP(MitarbeiterFTE[[#This Row],[Name]]&amp;"|"&amp;MitarbeiterFTE[[#This Row],[Jahr]]&amp;"|"&amp;MitarbeiterFTE[[#This Row],[Monat]],#REF!,#REF!,"not found",0,1),
IF(_xlpm.ausLJ="not found","input missing",_xlpm.ausLJ))</f>
        <v>#REF!</v>
      </c>
      <c r="T1764" s="204" t="e">
        <f>_xlfn.LET(
_xlpm.ausLJ,_xlfn.XLOOKUP(MitarbeiterFTE[[#This Row],[Name]]&amp;"|"&amp;MitarbeiterFTE[[#This Row],[Jahr]]&amp;"|"&amp;MitarbeiterFTE[[#This Row],[Monat]],#REF!,#REF!,"not found",0,1),
IF(_xlpm.ausLJ="not found","input missing",_xlpm.ausLJ))</f>
        <v>#REF!</v>
      </c>
      <c r="U1764" s="205"/>
      <c r="V1764" s="40" t="str" cm="1">
        <f t="array" ref="V17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4" s="15" t="str">
        <f>_xlfn.LET(_xlpm.var,MitarbeiterFTE[[#This Row],[Name]]&amp;"|"&amp;MitarbeiterFTE[[#This Row],[Vorhaben]]&amp;"|"&amp;MitarbeiterFTE[[#This Row],[Monat]]&amp;"|"&amp;MitarbeiterFTE[[#This Row],[Jahr]], IF(_xlpm.var="|||","input missing",_xlpm.var))</f>
        <v>input missing</v>
      </c>
      <c r="AB1764" s="15" t="e">
        <f>_xlfn.LET(
_xlpm.start,DATE(MitarbeiterFTE[[#This Row],[Jahr]],MitarbeiterFTE[[#This Row],[Monat]],1),
_xlpm.end,EOMONTH(_xlpm.start,0),
NETWORKDAYS(_xlpm.start,_xlpm.end))</f>
        <v>#NUM!</v>
      </c>
      <c r="AC1764" s="318" t="e">
        <f>MitarbeiterFTE[[#This Row],[BWD]]-MitarbeiterFTE[[#This Row],[Sum Abwesend]]</f>
        <v>#NUM!</v>
      </c>
      <c r="AD1764" s="318">
        <f>SUMIFS(MitarbeiterFTE[BWD],MitarbeiterFTE[Jahr],MitarbeiterFTE[[#This Row],[Jahr]],MitarbeiterFTE[Name],MitarbeiterFTE[[#This Row],[Name]])</f>
        <v>0</v>
      </c>
      <c r="AE1764" s="318">
        <f>SUMIFS(MitarbeiterFTE[NWD],MitarbeiterFTE[Jahr],MitarbeiterFTE[[#This Row],[Jahr]],MitarbeiterFTE[Name],MitarbeiterFTE[[#This Row],[Name]])</f>
        <v>0</v>
      </c>
      <c r="AF1764" s="15" t="str">
        <f>IF(MitarbeiterFTE[[#This Row],[HS]]="ja",2,IF(MitarbeiterFTE[[#This Row],[Tech]]="ja",1,IF(MitarbeiterFTE[[#This Row],[Sonst]]="ja",0,"input missing")))</f>
        <v>input missing</v>
      </c>
      <c r="AG1764" s="130"/>
      <c r="AH1764" s="117"/>
      <c r="AI1764" s="408"/>
      <c r="AJ1764" s="202"/>
      <c r="AK1764" s="412"/>
      <c r="AL1764" s="15" cm="1">
        <f t="array" ref="AL17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4" s="15" t="str">
        <f>IF(Table6[[#This Row],[FT/WE]]=2,"",Table6[[#This Row],[Name]]&amp;Table6[[#This Row],[Tag]])</f>
        <v/>
      </c>
      <c r="AN1764" s="117"/>
    </row>
    <row r="1765" spans="1:40" ht="14.5">
      <c r="A1765" s="117"/>
      <c r="B1765" s="201"/>
      <c r="C1765" s="209"/>
      <c r="D1765" s="210"/>
      <c r="E1765" s="131"/>
      <c r="F1765" s="132"/>
      <c r="G1765" s="131"/>
      <c r="H1765" s="117"/>
      <c r="I1765" s="201"/>
      <c r="J1765" s="201"/>
      <c r="K1765" s="202"/>
      <c r="L1765" s="202"/>
      <c r="M1765" s="202"/>
      <c r="N1765" s="201"/>
      <c r="O1765" s="201"/>
      <c r="P1765" s="202"/>
      <c r="Q1765" s="202"/>
      <c r="R1765" s="207"/>
      <c r="S1765" s="204" t="e">
        <f>_xlfn.LET(
_xlpm.ausLJ,_xlfn.XLOOKUP(MitarbeiterFTE[[#This Row],[Name]]&amp;"|"&amp;MitarbeiterFTE[[#This Row],[Jahr]]&amp;"|"&amp;MitarbeiterFTE[[#This Row],[Monat]],#REF!,#REF!,"not found",0,1),
IF(_xlpm.ausLJ="not found","input missing",_xlpm.ausLJ))</f>
        <v>#REF!</v>
      </c>
      <c r="T1765" s="204" t="e">
        <f>_xlfn.LET(
_xlpm.ausLJ,_xlfn.XLOOKUP(MitarbeiterFTE[[#This Row],[Name]]&amp;"|"&amp;MitarbeiterFTE[[#This Row],[Jahr]]&amp;"|"&amp;MitarbeiterFTE[[#This Row],[Monat]],#REF!,#REF!,"not found",0,1),
IF(_xlpm.ausLJ="not found","input missing",_xlpm.ausLJ))</f>
        <v>#REF!</v>
      </c>
      <c r="U1765" s="205"/>
      <c r="V1765" s="40" t="str" cm="1">
        <f t="array" ref="V17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5" s="15" t="str">
        <f>_xlfn.LET(_xlpm.var,MitarbeiterFTE[[#This Row],[Name]]&amp;"|"&amp;MitarbeiterFTE[[#This Row],[Vorhaben]]&amp;"|"&amp;MitarbeiterFTE[[#This Row],[Monat]]&amp;"|"&amp;MitarbeiterFTE[[#This Row],[Jahr]], IF(_xlpm.var="|||","input missing",_xlpm.var))</f>
        <v>input missing</v>
      </c>
      <c r="AB1765" s="15" t="e">
        <f>_xlfn.LET(
_xlpm.start,DATE(MitarbeiterFTE[[#This Row],[Jahr]],MitarbeiterFTE[[#This Row],[Monat]],1),
_xlpm.end,EOMONTH(_xlpm.start,0),
NETWORKDAYS(_xlpm.start,_xlpm.end))</f>
        <v>#NUM!</v>
      </c>
      <c r="AC1765" s="318" t="e">
        <f>MitarbeiterFTE[[#This Row],[BWD]]-MitarbeiterFTE[[#This Row],[Sum Abwesend]]</f>
        <v>#NUM!</v>
      </c>
      <c r="AD1765" s="318">
        <f>SUMIFS(MitarbeiterFTE[BWD],MitarbeiterFTE[Jahr],MitarbeiterFTE[[#This Row],[Jahr]],MitarbeiterFTE[Name],MitarbeiterFTE[[#This Row],[Name]])</f>
        <v>0</v>
      </c>
      <c r="AE1765" s="318">
        <f>SUMIFS(MitarbeiterFTE[NWD],MitarbeiterFTE[Jahr],MitarbeiterFTE[[#This Row],[Jahr]],MitarbeiterFTE[Name],MitarbeiterFTE[[#This Row],[Name]])</f>
        <v>0</v>
      </c>
      <c r="AF1765" s="15" t="str">
        <f>IF(MitarbeiterFTE[[#This Row],[HS]]="ja",2,IF(MitarbeiterFTE[[#This Row],[Tech]]="ja",1,IF(MitarbeiterFTE[[#This Row],[Sonst]]="ja",0,"input missing")))</f>
        <v>input missing</v>
      </c>
      <c r="AG1765" s="130"/>
      <c r="AH1765" s="117"/>
      <c r="AI1765" s="408"/>
      <c r="AJ1765" s="202"/>
      <c r="AK1765" s="412"/>
      <c r="AL1765" s="15" cm="1">
        <f t="array" ref="AL17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5" s="15" t="str">
        <f>IF(Table6[[#This Row],[FT/WE]]=2,"",Table6[[#This Row],[Name]]&amp;Table6[[#This Row],[Tag]])</f>
        <v/>
      </c>
      <c r="AN1765" s="117"/>
    </row>
    <row r="1766" spans="1:40" ht="14.5">
      <c r="A1766" s="117"/>
      <c r="B1766" s="201"/>
      <c r="C1766" s="209"/>
      <c r="D1766" s="210"/>
      <c r="E1766" s="131"/>
      <c r="F1766" s="132"/>
      <c r="G1766" s="131"/>
      <c r="H1766" s="117"/>
      <c r="I1766" s="201"/>
      <c r="J1766" s="201"/>
      <c r="K1766" s="202"/>
      <c r="L1766" s="202"/>
      <c r="M1766" s="202"/>
      <c r="N1766" s="201"/>
      <c r="O1766" s="201"/>
      <c r="P1766" s="202"/>
      <c r="Q1766" s="202"/>
      <c r="R1766" s="207"/>
      <c r="S1766" s="204" t="e">
        <f>_xlfn.LET(
_xlpm.ausLJ,_xlfn.XLOOKUP(MitarbeiterFTE[[#This Row],[Name]]&amp;"|"&amp;MitarbeiterFTE[[#This Row],[Jahr]]&amp;"|"&amp;MitarbeiterFTE[[#This Row],[Monat]],#REF!,#REF!,"not found",0,1),
IF(_xlpm.ausLJ="not found","input missing",_xlpm.ausLJ))</f>
        <v>#REF!</v>
      </c>
      <c r="T1766" s="204" t="e">
        <f>_xlfn.LET(
_xlpm.ausLJ,_xlfn.XLOOKUP(MitarbeiterFTE[[#This Row],[Name]]&amp;"|"&amp;MitarbeiterFTE[[#This Row],[Jahr]]&amp;"|"&amp;MitarbeiterFTE[[#This Row],[Monat]],#REF!,#REF!,"not found",0,1),
IF(_xlpm.ausLJ="not found","input missing",_xlpm.ausLJ))</f>
        <v>#REF!</v>
      </c>
      <c r="U1766" s="205"/>
      <c r="V1766" s="40" t="str" cm="1">
        <f t="array" ref="V17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6" s="15" t="str">
        <f>_xlfn.LET(_xlpm.var,MitarbeiterFTE[[#This Row],[Name]]&amp;"|"&amp;MitarbeiterFTE[[#This Row],[Vorhaben]]&amp;"|"&amp;MitarbeiterFTE[[#This Row],[Monat]]&amp;"|"&amp;MitarbeiterFTE[[#This Row],[Jahr]], IF(_xlpm.var="|||","input missing",_xlpm.var))</f>
        <v>input missing</v>
      </c>
      <c r="AB1766" s="15" t="e">
        <f>_xlfn.LET(
_xlpm.start,DATE(MitarbeiterFTE[[#This Row],[Jahr]],MitarbeiterFTE[[#This Row],[Monat]],1),
_xlpm.end,EOMONTH(_xlpm.start,0),
NETWORKDAYS(_xlpm.start,_xlpm.end))</f>
        <v>#NUM!</v>
      </c>
      <c r="AC1766" s="318" t="e">
        <f>MitarbeiterFTE[[#This Row],[BWD]]-MitarbeiterFTE[[#This Row],[Sum Abwesend]]</f>
        <v>#NUM!</v>
      </c>
      <c r="AD1766" s="318">
        <f>SUMIFS(MitarbeiterFTE[BWD],MitarbeiterFTE[Jahr],MitarbeiterFTE[[#This Row],[Jahr]],MitarbeiterFTE[Name],MitarbeiterFTE[[#This Row],[Name]])</f>
        <v>0</v>
      </c>
      <c r="AE1766" s="318">
        <f>SUMIFS(MitarbeiterFTE[NWD],MitarbeiterFTE[Jahr],MitarbeiterFTE[[#This Row],[Jahr]],MitarbeiterFTE[Name],MitarbeiterFTE[[#This Row],[Name]])</f>
        <v>0</v>
      </c>
      <c r="AF1766" s="15" t="str">
        <f>IF(MitarbeiterFTE[[#This Row],[HS]]="ja",2,IF(MitarbeiterFTE[[#This Row],[Tech]]="ja",1,IF(MitarbeiterFTE[[#This Row],[Sonst]]="ja",0,"input missing")))</f>
        <v>input missing</v>
      </c>
      <c r="AG1766" s="130"/>
      <c r="AH1766" s="117"/>
      <c r="AI1766" s="408"/>
      <c r="AJ1766" s="202"/>
      <c r="AK1766" s="412"/>
      <c r="AL1766" s="15" cm="1">
        <f t="array" ref="AL17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6" s="15" t="str">
        <f>IF(Table6[[#This Row],[FT/WE]]=2,"",Table6[[#This Row],[Name]]&amp;Table6[[#This Row],[Tag]])</f>
        <v/>
      </c>
      <c r="AN1766" s="117"/>
    </row>
    <row r="1767" spans="1:40" ht="14.5">
      <c r="A1767" s="117"/>
      <c r="B1767" s="201"/>
      <c r="C1767" s="209"/>
      <c r="D1767" s="210"/>
      <c r="E1767" s="131"/>
      <c r="F1767" s="132"/>
      <c r="G1767" s="131"/>
      <c r="H1767" s="117"/>
      <c r="I1767" s="201"/>
      <c r="J1767" s="201"/>
      <c r="K1767" s="202"/>
      <c r="L1767" s="202"/>
      <c r="M1767" s="202"/>
      <c r="N1767" s="201"/>
      <c r="O1767" s="201"/>
      <c r="P1767" s="202"/>
      <c r="Q1767" s="202"/>
      <c r="R1767" s="207"/>
      <c r="S1767" s="204" t="e">
        <f>_xlfn.LET(
_xlpm.ausLJ,_xlfn.XLOOKUP(MitarbeiterFTE[[#This Row],[Name]]&amp;"|"&amp;MitarbeiterFTE[[#This Row],[Jahr]]&amp;"|"&amp;MitarbeiterFTE[[#This Row],[Monat]],#REF!,#REF!,"not found",0,1),
IF(_xlpm.ausLJ="not found","input missing",_xlpm.ausLJ))</f>
        <v>#REF!</v>
      </c>
      <c r="T1767" s="204" t="e">
        <f>_xlfn.LET(
_xlpm.ausLJ,_xlfn.XLOOKUP(MitarbeiterFTE[[#This Row],[Name]]&amp;"|"&amp;MitarbeiterFTE[[#This Row],[Jahr]]&amp;"|"&amp;MitarbeiterFTE[[#This Row],[Monat]],#REF!,#REF!,"not found",0,1),
IF(_xlpm.ausLJ="not found","input missing",_xlpm.ausLJ))</f>
        <v>#REF!</v>
      </c>
      <c r="U1767" s="205"/>
      <c r="V1767" s="40" t="str" cm="1">
        <f t="array" ref="V17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7" s="15" t="str">
        <f>_xlfn.LET(_xlpm.var,MitarbeiterFTE[[#This Row],[Name]]&amp;"|"&amp;MitarbeiterFTE[[#This Row],[Vorhaben]]&amp;"|"&amp;MitarbeiterFTE[[#This Row],[Monat]]&amp;"|"&amp;MitarbeiterFTE[[#This Row],[Jahr]], IF(_xlpm.var="|||","input missing",_xlpm.var))</f>
        <v>input missing</v>
      </c>
      <c r="AB1767" s="15" t="e">
        <f>_xlfn.LET(
_xlpm.start,DATE(MitarbeiterFTE[[#This Row],[Jahr]],MitarbeiterFTE[[#This Row],[Monat]],1),
_xlpm.end,EOMONTH(_xlpm.start,0),
NETWORKDAYS(_xlpm.start,_xlpm.end))</f>
        <v>#NUM!</v>
      </c>
      <c r="AC1767" s="318" t="e">
        <f>MitarbeiterFTE[[#This Row],[BWD]]-MitarbeiterFTE[[#This Row],[Sum Abwesend]]</f>
        <v>#NUM!</v>
      </c>
      <c r="AD1767" s="318">
        <f>SUMIFS(MitarbeiterFTE[BWD],MitarbeiterFTE[Jahr],MitarbeiterFTE[[#This Row],[Jahr]],MitarbeiterFTE[Name],MitarbeiterFTE[[#This Row],[Name]])</f>
        <v>0</v>
      </c>
      <c r="AE1767" s="318">
        <f>SUMIFS(MitarbeiterFTE[NWD],MitarbeiterFTE[Jahr],MitarbeiterFTE[[#This Row],[Jahr]],MitarbeiterFTE[Name],MitarbeiterFTE[[#This Row],[Name]])</f>
        <v>0</v>
      </c>
      <c r="AF1767" s="15" t="str">
        <f>IF(MitarbeiterFTE[[#This Row],[HS]]="ja",2,IF(MitarbeiterFTE[[#This Row],[Tech]]="ja",1,IF(MitarbeiterFTE[[#This Row],[Sonst]]="ja",0,"input missing")))</f>
        <v>input missing</v>
      </c>
      <c r="AG1767" s="130"/>
      <c r="AH1767" s="117"/>
      <c r="AI1767" s="408"/>
      <c r="AJ1767" s="202"/>
      <c r="AK1767" s="412"/>
      <c r="AL1767" s="15" cm="1">
        <f t="array" ref="AL17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7" s="15" t="str">
        <f>IF(Table6[[#This Row],[FT/WE]]=2,"",Table6[[#This Row],[Name]]&amp;Table6[[#This Row],[Tag]])</f>
        <v/>
      </c>
      <c r="AN1767" s="117"/>
    </row>
    <row r="1768" spans="1:40" ht="14.5">
      <c r="A1768" s="117"/>
      <c r="B1768" s="201"/>
      <c r="C1768" s="209"/>
      <c r="D1768" s="210"/>
      <c r="E1768" s="131"/>
      <c r="F1768" s="132"/>
      <c r="G1768" s="131"/>
      <c r="H1768" s="117"/>
      <c r="I1768" s="201"/>
      <c r="J1768" s="201"/>
      <c r="K1768" s="202"/>
      <c r="L1768" s="202"/>
      <c r="M1768" s="202"/>
      <c r="N1768" s="201"/>
      <c r="O1768" s="201"/>
      <c r="P1768" s="202"/>
      <c r="Q1768" s="202"/>
      <c r="R1768" s="207"/>
      <c r="S1768" s="204" t="e">
        <f>_xlfn.LET(
_xlpm.ausLJ,_xlfn.XLOOKUP(MitarbeiterFTE[[#This Row],[Name]]&amp;"|"&amp;MitarbeiterFTE[[#This Row],[Jahr]]&amp;"|"&amp;MitarbeiterFTE[[#This Row],[Monat]],#REF!,#REF!,"not found",0,1),
IF(_xlpm.ausLJ="not found","input missing",_xlpm.ausLJ))</f>
        <v>#REF!</v>
      </c>
      <c r="T1768" s="204" t="e">
        <f>_xlfn.LET(
_xlpm.ausLJ,_xlfn.XLOOKUP(MitarbeiterFTE[[#This Row],[Name]]&amp;"|"&amp;MitarbeiterFTE[[#This Row],[Jahr]]&amp;"|"&amp;MitarbeiterFTE[[#This Row],[Monat]],#REF!,#REF!,"not found",0,1),
IF(_xlpm.ausLJ="not found","input missing",_xlpm.ausLJ))</f>
        <v>#REF!</v>
      </c>
      <c r="U1768" s="205"/>
      <c r="V1768" s="40" t="str" cm="1">
        <f t="array" ref="V17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8" s="15" t="str">
        <f>_xlfn.LET(_xlpm.var,MitarbeiterFTE[[#This Row],[Name]]&amp;"|"&amp;MitarbeiterFTE[[#This Row],[Vorhaben]]&amp;"|"&amp;MitarbeiterFTE[[#This Row],[Monat]]&amp;"|"&amp;MitarbeiterFTE[[#This Row],[Jahr]], IF(_xlpm.var="|||","input missing",_xlpm.var))</f>
        <v>input missing</v>
      </c>
      <c r="AB1768" s="15" t="e">
        <f>_xlfn.LET(
_xlpm.start,DATE(MitarbeiterFTE[[#This Row],[Jahr]],MitarbeiterFTE[[#This Row],[Monat]],1),
_xlpm.end,EOMONTH(_xlpm.start,0),
NETWORKDAYS(_xlpm.start,_xlpm.end))</f>
        <v>#NUM!</v>
      </c>
      <c r="AC1768" s="318" t="e">
        <f>MitarbeiterFTE[[#This Row],[BWD]]-MitarbeiterFTE[[#This Row],[Sum Abwesend]]</f>
        <v>#NUM!</v>
      </c>
      <c r="AD1768" s="318">
        <f>SUMIFS(MitarbeiterFTE[BWD],MitarbeiterFTE[Jahr],MitarbeiterFTE[[#This Row],[Jahr]],MitarbeiterFTE[Name],MitarbeiterFTE[[#This Row],[Name]])</f>
        <v>0</v>
      </c>
      <c r="AE1768" s="318">
        <f>SUMIFS(MitarbeiterFTE[NWD],MitarbeiterFTE[Jahr],MitarbeiterFTE[[#This Row],[Jahr]],MitarbeiterFTE[Name],MitarbeiterFTE[[#This Row],[Name]])</f>
        <v>0</v>
      </c>
      <c r="AF1768" s="15" t="str">
        <f>IF(MitarbeiterFTE[[#This Row],[HS]]="ja",2,IF(MitarbeiterFTE[[#This Row],[Tech]]="ja",1,IF(MitarbeiterFTE[[#This Row],[Sonst]]="ja",0,"input missing")))</f>
        <v>input missing</v>
      </c>
      <c r="AG1768" s="130"/>
      <c r="AH1768" s="117"/>
      <c r="AI1768" s="408"/>
      <c r="AJ1768" s="202"/>
      <c r="AK1768" s="412"/>
      <c r="AL1768" s="15" cm="1">
        <f t="array" ref="AL17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8" s="15" t="str">
        <f>IF(Table6[[#This Row],[FT/WE]]=2,"",Table6[[#This Row],[Name]]&amp;Table6[[#This Row],[Tag]])</f>
        <v/>
      </c>
      <c r="AN1768" s="117"/>
    </row>
    <row r="1769" spans="1:40" ht="14.5">
      <c r="A1769" s="117"/>
      <c r="B1769" s="201"/>
      <c r="C1769" s="209"/>
      <c r="D1769" s="210"/>
      <c r="E1769" s="131"/>
      <c r="F1769" s="132"/>
      <c r="G1769" s="131"/>
      <c r="H1769" s="117"/>
      <c r="I1769" s="201"/>
      <c r="J1769" s="201"/>
      <c r="K1769" s="202"/>
      <c r="L1769" s="202"/>
      <c r="M1769" s="202"/>
      <c r="N1769" s="201"/>
      <c r="O1769" s="201"/>
      <c r="P1769" s="202"/>
      <c r="Q1769" s="202"/>
      <c r="R1769" s="207"/>
      <c r="S1769" s="204" t="e">
        <f>_xlfn.LET(
_xlpm.ausLJ,_xlfn.XLOOKUP(MitarbeiterFTE[[#This Row],[Name]]&amp;"|"&amp;MitarbeiterFTE[[#This Row],[Jahr]]&amp;"|"&amp;MitarbeiterFTE[[#This Row],[Monat]],#REF!,#REF!,"not found",0,1),
IF(_xlpm.ausLJ="not found","input missing",_xlpm.ausLJ))</f>
        <v>#REF!</v>
      </c>
      <c r="T1769" s="204" t="e">
        <f>_xlfn.LET(
_xlpm.ausLJ,_xlfn.XLOOKUP(MitarbeiterFTE[[#This Row],[Name]]&amp;"|"&amp;MitarbeiterFTE[[#This Row],[Jahr]]&amp;"|"&amp;MitarbeiterFTE[[#This Row],[Monat]],#REF!,#REF!,"not found",0,1),
IF(_xlpm.ausLJ="not found","input missing",_xlpm.ausLJ))</f>
        <v>#REF!</v>
      </c>
      <c r="U1769" s="205"/>
      <c r="V1769" s="40" t="str" cm="1">
        <f t="array" ref="V17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69" s="15" t="str">
        <f>_xlfn.LET(_xlpm.var,MitarbeiterFTE[[#This Row],[Name]]&amp;"|"&amp;MitarbeiterFTE[[#This Row],[Vorhaben]]&amp;"|"&amp;MitarbeiterFTE[[#This Row],[Monat]]&amp;"|"&amp;MitarbeiterFTE[[#This Row],[Jahr]], IF(_xlpm.var="|||","input missing",_xlpm.var))</f>
        <v>input missing</v>
      </c>
      <c r="AB1769" s="15" t="e">
        <f>_xlfn.LET(
_xlpm.start,DATE(MitarbeiterFTE[[#This Row],[Jahr]],MitarbeiterFTE[[#This Row],[Monat]],1),
_xlpm.end,EOMONTH(_xlpm.start,0),
NETWORKDAYS(_xlpm.start,_xlpm.end))</f>
        <v>#NUM!</v>
      </c>
      <c r="AC1769" s="318" t="e">
        <f>MitarbeiterFTE[[#This Row],[BWD]]-MitarbeiterFTE[[#This Row],[Sum Abwesend]]</f>
        <v>#NUM!</v>
      </c>
      <c r="AD1769" s="318">
        <f>SUMIFS(MitarbeiterFTE[BWD],MitarbeiterFTE[Jahr],MitarbeiterFTE[[#This Row],[Jahr]],MitarbeiterFTE[Name],MitarbeiterFTE[[#This Row],[Name]])</f>
        <v>0</v>
      </c>
      <c r="AE1769" s="318">
        <f>SUMIFS(MitarbeiterFTE[NWD],MitarbeiterFTE[Jahr],MitarbeiterFTE[[#This Row],[Jahr]],MitarbeiterFTE[Name],MitarbeiterFTE[[#This Row],[Name]])</f>
        <v>0</v>
      </c>
      <c r="AF1769" s="15" t="str">
        <f>IF(MitarbeiterFTE[[#This Row],[HS]]="ja",2,IF(MitarbeiterFTE[[#This Row],[Tech]]="ja",1,IF(MitarbeiterFTE[[#This Row],[Sonst]]="ja",0,"input missing")))</f>
        <v>input missing</v>
      </c>
      <c r="AG1769" s="130"/>
      <c r="AH1769" s="117"/>
      <c r="AI1769" s="408"/>
      <c r="AJ1769" s="202"/>
      <c r="AK1769" s="412"/>
      <c r="AL1769" s="15" cm="1">
        <f t="array" ref="AL17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69" s="15" t="str">
        <f>IF(Table6[[#This Row],[FT/WE]]=2,"",Table6[[#This Row],[Name]]&amp;Table6[[#This Row],[Tag]])</f>
        <v/>
      </c>
      <c r="AN1769" s="117"/>
    </row>
    <row r="1770" spans="1:40" ht="14.5">
      <c r="A1770" s="117"/>
      <c r="B1770" s="201"/>
      <c r="C1770" s="209"/>
      <c r="D1770" s="210"/>
      <c r="E1770" s="131"/>
      <c r="F1770" s="132"/>
      <c r="G1770" s="131"/>
      <c r="H1770" s="117"/>
      <c r="I1770" s="201"/>
      <c r="J1770" s="201"/>
      <c r="K1770" s="202"/>
      <c r="L1770" s="202"/>
      <c r="M1770" s="202"/>
      <c r="N1770" s="201"/>
      <c r="O1770" s="201"/>
      <c r="P1770" s="202"/>
      <c r="Q1770" s="202"/>
      <c r="R1770" s="207"/>
      <c r="S1770" s="204" t="e">
        <f>_xlfn.LET(
_xlpm.ausLJ,_xlfn.XLOOKUP(MitarbeiterFTE[[#This Row],[Name]]&amp;"|"&amp;MitarbeiterFTE[[#This Row],[Jahr]]&amp;"|"&amp;MitarbeiterFTE[[#This Row],[Monat]],#REF!,#REF!,"not found",0,1),
IF(_xlpm.ausLJ="not found","input missing",_xlpm.ausLJ))</f>
        <v>#REF!</v>
      </c>
      <c r="T1770" s="204" t="e">
        <f>_xlfn.LET(
_xlpm.ausLJ,_xlfn.XLOOKUP(MitarbeiterFTE[[#This Row],[Name]]&amp;"|"&amp;MitarbeiterFTE[[#This Row],[Jahr]]&amp;"|"&amp;MitarbeiterFTE[[#This Row],[Monat]],#REF!,#REF!,"not found",0,1),
IF(_xlpm.ausLJ="not found","input missing",_xlpm.ausLJ))</f>
        <v>#REF!</v>
      </c>
      <c r="U1770" s="205"/>
      <c r="V1770" s="40" t="str" cm="1">
        <f t="array" ref="V17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0" s="15" t="str">
        <f>_xlfn.LET(_xlpm.var,MitarbeiterFTE[[#This Row],[Name]]&amp;"|"&amp;MitarbeiterFTE[[#This Row],[Vorhaben]]&amp;"|"&amp;MitarbeiterFTE[[#This Row],[Monat]]&amp;"|"&amp;MitarbeiterFTE[[#This Row],[Jahr]], IF(_xlpm.var="|||","input missing",_xlpm.var))</f>
        <v>input missing</v>
      </c>
      <c r="AB1770" s="15" t="e">
        <f>_xlfn.LET(
_xlpm.start,DATE(MitarbeiterFTE[[#This Row],[Jahr]],MitarbeiterFTE[[#This Row],[Monat]],1),
_xlpm.end,EOMONTH(_xlpm.start,0),
NETWORKDAYS(_xlpm.start,_xlpm.end))</f>
        <v>#NUM!</v>
      </c>
      <c r="AC1770" s="318" t="e">
        <f>MitarbeiterFTE[[#This Row],[BWD]]-MitarbeiterFTE[[#This Row],[Sum Abwesend]]</f>
        <v>#NUM!</v>
      </c>
      <c r="AD1770" s="318">
        <f>SUMIFS(MitarbeiterFTE[BWD],MitarbeiterFTE[Jahr],MitarbeiterFTE[[#This Row],[Jahr]],MitarbeiterFTE[Name],MitarbeiterFTE[[#This Row],[Name]])</f>
        <v>0</v>
      </c>
      <c r="AE1770" s="318">
        <f>SUMIFS(MitarbeiterFTE[NWD],MitarbeiterFTE[Jahr],MitarbeiterFTE[[#This Row],[Jahr]],MitarbeiterFTE[Name],MitarbeiterFTE[[#This Row],[Name]])</f>
        <v>0</v>
      </c>
      <c r="AF1770" s="15" t="str">
        <f>IF(MitarbeiterFTE[[#This Row],[HS]]="ja",2,IF(MitarbeiterFTE[[#This Row],[Tech]]="ja",1,IF(MitarbeiterFTE[[#This Row],[Sonst]]="ja",0,"input missing")))</f>
        <v>input missing</v>
      </c>
      <c r="AG1770" s="130"/>
      <c r="AH1770" s="117"/>
      <c r="AI1770" s="408"/>
      <c r="AJ1770" s="202"/>
      <c r="AK1770" s="412"/>
      <c r="AL1770" s="15" cm="1">
        <f t="array" ref="AL17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0" s="15" t="str">
        <f>IF(Table6[[#This Row],[FT/WE]]=2,"",Table6[[#This Row],[Name]]&amp;Table6[[#This Row],[Tag]])</f>
        <v/>
      </c>
      <c r="AN1770" s="117"/>
    </row>
    <row r="1771" spans="1:40" ht="14.5">
      <c r="A1771" s="117"/>
      <c r="B1771" s="201"/>
      <c r="C1771" s="209"/>
      <c r="D1771" s="210"/>
      <c r="E1771" s="131"/>
      <c r="F1771" s="132"/>
      <c r="G1771" s="131"/>
      <c r="H1771" s="117"/>
      <c r="I1771" s="201"/>
      <c r="J1771" s="201"/>
      <c r="K1771" s="202"/>
      <c r="L1771" s="202"/>
      <c r="M1771" s="202"/>
      <c r="N1771" s="201"/>
      <c r="O1771" s="201"/>
      <c r="P1771" s="202"/>
      <c r="Q1771" s="202"/>
      <c r="R1771" s="207"/>
      <c r="S1771" s="204" t="e">
        <f>_xlfn.LET(
_xlpm.ausLJ,_xlfn.XLOOKUP(MitarbeiterFTE[[#This Row],[Name]]&amp;"|"&amp;MitarbeiterFTE[[#This Row],[Jahr]]&amp;"|"&amp;MitarbeiterFTE[[#This Row],[Monat]],#REF!,#REF!,"not found",0,1),
IF(_xlpm.ausLJ="not found","input missing",_xlpm.ausLJ))</f>
        <v>#REF!</v>
      </c>
      <c r="T1771" s="204" t="e">
        <f>_xlfn.LET(
_xlpm.ausLJ,_xlfn.XLOOKUP(MitarbeiterFTE[[#This Row],[Name]]&amp;"|"&amp;MitarbeiterFTE[[#This Row],[Jahr]]&amp;"|"&amp;MitarbeiterFTE[[#This Row],[Monat]],#REF!,#REF!,"not found",0,1),
IF(_xlpm.ausLJ="not found","input missing",_xlpm.ausLJ))</f>
        <v>#REF!</v>
      </c>
      <c r="U1771" s="205"/>
      <c r="V1771" s="40" t="str" cm="1">
        <f t="array" ref="V17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1" s="15" t="str">
        <f>_xlfn.LET(_xlpm.var,MitarbeiterFTE[[#This Row],[Name]]&amp;"|"&amp;MitarbeiterFTE[[#This Row],[Vorhaben]]&amp;"|"&amp;MitarbeiterFTE[[#This Row],[Monat]]&amp;"|"&amp;MitarbeiterFTE[[#This Row],[Jahr]], IF(_xlpm.var="|||","input missing",_xlpm.var))</f>
        <v>input missing</v>
      </c>
      <c r="AB1771" s="15" t="e">
        <f>_xlfn.LET(
_xlpm.start,DATE(MitarbeiterFTE[[#This Row],[Jahr]],MitarbeiterFTE[[#This Row],[Monat]],1),
_xlpm.end,EOMONTH(_xlpm.start,0),
NETWORKDAYS(_xlpm.start,_xlpm.end))</f>
        <v>#NUM!</v>
      </c>
      <c r="AC1771" s="318" t="e">
        <f>MitarbeiterFTE[[#This Row],[BWD]]-MitarbeiterFTE[[#This Row],[Sum Abwesend]]</f>
        <v>#NUM!</v>
      </c>
      <c r="AD1771" s="318">
        <f>SUMIFS(MitarbeiterFTE[BWD],MitarbeiterFTE[Jahr],MitarbeiterFTE[[#This Row],[Jahr]],MitarbeiterFTE[Name],MitarbeiterFTE[[#This Row],[Name]])</f>
        <v>0</v>
      </c>
      <c r="AE1771" s="318">
        <f>SUMIFS(MitarbeiterFTE[NWD],MitarbeiterFTE[Jahr],MitarbeiterFTE[[#This Row],[Jahr]],MitarbeiterFTE[Name],MitarbeiterFTE[[#This Row],[Name]])</f>
        <v>0</v>
      </c>
      <c r="AF1771" s="15" t="str">
        <f>IF(MitarbeiterFTE[[#This Row],[HS]]="ja",2,IF(MitarbeiterFTE[[#This Row],[Tech]]="ja",1,IF(MitarbeiterFTE[[#This Row],[Sonst]]="ja",0,"input missing")))</f>
        <v>input missing</v>
      </c>
      <c r="AG1771" s="130"/>
      <c r="AH1771" s="117"/>
      <c r="AI1771" s="408"/>
      <c r="AJ1771" s="202"/>
      <c r="AK1771" s="412"/>
      <c r="AL1771" s="15" cm="1">
        <f t="array" ref="AL17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1" s="15" t="str">
        <f>IF(Table6[[#This Row],[FT/WE]]=2,"",Table6[[#This Row],[Name]]&amp;Table6[[#This Row],[Tag]])</f>
        <v/>
      </c>
      <c r="AN1771" s="117"/>
    </row>
    <row r="1772" spans="1:40" ht="14.5">
      <c r="A1772" s="117"/>
      <c r="B1772" s="201"/>
      <c r="C1772" s="209"/>
      <c r="D1772" s="210"/>
      <c r="E1772" s="131"/>
      <c r="F1772" s="132"/>
      <c r="G1772" s="131"/>
      <c r="H1772" s="117"/>
      <c r="I1772" s="201"/>
      <c r="J1772" s="201"/>
      <c r="K1772" s="202"/>
      <c r="L1772" s="202"/>
      <c r="M1772" s="202"/>
      <c r="N1772" s="201"/>
      <c r="O1772" s="201"/>
      <c r="P1772" s="202"/>
      <c r="Q1772" s="202"/>
      <c r="R1772" s="207"/>
      <c r="S1772" s="204" t="e">
        <f>_xlfn.LET(
_xlpm.ausLJ,_xlfn.XLOOKUP(MitarbeiterFTE[[#This Row],[Name]]&amp;"|"&amp;MitarbeiterFTE[[#This Row],[Jahr]]&amp;"|"&amp;MitarbeiterFTE[[#This Row],[Monat]],#REF!,#REF!,"not found",0,1),
IF(_xlpm.ausLJ="not found","input missing",_xlpm.ausLJ))</f>
        <v>#REF!</v>
      </c>
      <c r="T1772" s="204" t="e">
        <f>_xlfn.LET(
_xlpm.ausLJ,_xlfn.XLOOKUP(MitarbeiterFTE[[#This Row],[Name]]&amp;"|"&amp;MitarbeiterFTE[[#This Row],[Jahr]]&amp;"|"&amp;MitarbeiterFTE[[#This Row],[Monat]],#REF!,#REF!,"not found",0,1),
IF(_xlpm.ausLJ="not found","input missing",_xlpm.ausLJ))</f>
        <v>#REF!</v>
      </c>
      <c r="U1772" s="205"/>
      <c r="V1772" s="40" t="str" cm="1">
        <f t="array" ref="V17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2" s="15" t="str">
        <f>_xlfn.LET(_xlpm.var,MitarbeiterFTE[[#This Row],[Name]]&amp;"|"&amp;MitarbeiterFTE[[#This Row],[Vorhaben]]&amp;"|"&amp;MitarbeiterFTE[[#This Row],[Monat]]&amp;"|"&amp;MitarbeiterFTE[[#This Row],[Jahr]], IF(_xlpm.var="|||","input missing",_xlpm.var))</f>
        <v>input missing</v>
      </c>
      <c r="AB1772" s="15" t="e">
        <f>_xlfn.LET(
_xlpm.start,DATE(MitarbeiterFTE[[#This Row],[Jahr]],MitarbeiterFTE[[#This Row],[Monat]],1),
_xlpm.end,EOMONTH(_xlpm.start,0),
NETWORKDAYS(_xlpm.start,_xlpm.end))</f>
        <v>#NUM!</v>
      </c>
      <c r="AC1772" s="318" t="e">
        <f>MitarbeiterFTE[[#This Row],[BWD]]-MitarbeiterFTE[[#This Row],[Sum Abwesend]]</f>
        <v>#NUM!</v>
      </c>
      <c r="AD1772" s="318">
        <f>SUMIFS(MitarbeiterFTE[BWD],MitarbeiterFTE[Jahr],MitarbeiterFTE[[#This Row],[Jahr]],MitarbeiterFTE[Name],MitarbeiterFTE[[#This Row],[Name]])</f>
        <v>0</v>
      </c>
      <c r="AE1772" s="318">
        <f>SUMIFS(MitarbeiterFTE[NWD],MitarbeiterFTE[Jahr],MitarbeiterFTE[[#This Row],[Jahr]],MitarbeiterFTE[Name],MitarbeiterFTE[[#This Row],[Name]])</f>
        <v>0</v>
      </c>
      <c r="AF1772" s="15" t="str">
        <f>IF(MitarbeiterFTE[[#This Row],[HS]]="ja",2,IF(MitarbeiterFTE[[#This Row],[Tech]]="ja",1,IF(MitarbeiterFTE[[#This Row],[Sonst]]="ja",0,"input missing")))</f>
        <v>input missing</v>
      </c>
      <c r="AG1772" s="130"/>
      <c r="AH1772" s="117"/>
      <c r="AI1772" s="408"/>
      <c r="AJ1772" s="202"/>
      <c r="AK1772" s="412"/>
      <c r="AL1772" s="15" cm="1">
        <f t="array" ref="AL17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2" s="15" t="str">
        <f>IF(Table6[[#This Row],[FT/WE]]=2,"",Table6[[#This Row],[Name]]&amp;Table6[[#This Row],[Tag]])</f>
        <v/>
      </c>
      <c r="AN1772" s="117"/>
    </row>
    <row r="1773" spans="1:40" ht="14.5">
      <c r="A1773" s="117"/>
      <c r="B1773" s="201"/>
      <c r="C1773" s="209"/>
      <c r="D1773" s="210"/>
      <c r="E1773" s="131"/>
      <c r="F1773" s="132"/>
      <c r="G1773" s="131"/>
      <c r="H1773" s="117"/>
      <c r="I1773" s="201"/>
      <c r="J1773" s="201"/>
      <c r="K1773" s="202"/>
      <c r="L1773" s="202"/>
      <c r="M1773" s="202"/>
      <c r="N1773" s="201"/>
      <c r="O1773" s="201"/>
      <c r="P1773" s="202"/>
      <c r="Q1773" s="202"/>
      <c r="R1773" s="207"/>
      <c r="S1773" s="204" t="e">
        <f>_xlfn.LET(
_xlpm.ausLJ,_xlfn.XLOOKUP(MitarbeiterFTE[[#This Row],[Name]]&amp;"|"&amp;MitarbeiterFTE[[#This Row],[Jahr]]&amp;"|"&amp;MitarbeiterFTE[[#This Row],[Monat]],#REF!,#REF!,"not found",0,1),
IF(_xlpm.ausLJ="not found","input missing",_xlpm.ausLJ))</f>
        <v>#REF!</v>
      </c>
      <c r="T1773" s="204" t="e">
        <f>_xlfn.LET(
_xlpm.ausLJ,_xlfn.XLOOKUP(MitarbeiterFTE[[#This Row],[Name]]&amp;"|"&amp;MitarbeiterFTE[[#This Row],[Jahr]]&amp;"|"&amp;MitarbeiterFTE[[#This Row],[Monat]],#REF!,#REF!,"not found",0,1),
IF(_xlpm.ausLJ="not found","input missing",_xlpm.ausLJ))</f>
        <v>#REF!</v>
      </c>
      <c r="U1773" s="205"/>
      <c r="V1773" s="40" t="str" cm="1">
        <f t="array" ref="V17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3" s="15" t="str">
        <f>_xlfn.LET(_xlpm.var,MitarbeiterFTE[[#This Row],[Name]]&amp;"|"&amp;MitarbeiterFTE[[#This Row],[Vorhaben]]&amp;"|"&amp;MitarbeiterFTE[[#This Row],[Monat]]&amp;"|"&amp;MitarbeiterFTE[[#This Row],[Jahr]], IF(_xlpm.var="|||","input missing",_xlpm.var))</f>
        <v>input missing</v>
      </c>
      <c r="AB1773" s="15" t="e">
        <f>_xlfn.LET(
_xlpm.start,DATE(MitarbeiterFTE[[#This Row],[Jahr]],MitarbeiterFTE[[#This Row],[Monat]],1),
_xlpm.end,EOMONTH(_xlpm.start,0),
NETWORKDAYS(_xlpm.start,_xlpm.end))</f>
        <v>#NUM!</v>
      </c>
      <c r="AC1773" s="318" t="e">
        <f>MitarbeiterFTE[[#This Row],[BWD]]-MitarbeiterFTE[[#This Row],[Sum Abwesend]]</f>
        <v>#NUM!</v>
      </c>
      <c r="AD1773" s="318">
        <f>SUMIFS(MitarbeiterFTE[BWD],MitarbeiterFTE[Jahr],MitarbeiterFTE[[#This Row],[Jahr]],MitarbeiterFTE[Name],MitarbeiterFTE[[#This Row],[Name]])</f>
        <v>0</v>
      </c>
      <c r="AE1773" s="318">
        <f>SUMIFS(MitarbeiterFTE[NWD],MitarbeiterFTE[Jahr],MitarbeiterFTE[[#This Row],[Jahr]],MitarbeiterFTE[Name],MitarbeiterFTE[[#This Row],[Name]])</f>
        <v>0</v>
      </c>
      <c r="AF1773" s="15" t="str">
        <f>IF(MitarbeiterFTE[[#This Row],[HS]]="ja",2,IF(MitarbeiterFTE[[#This Row],[Tech]]="ja",1,IF(MitarbeiterFTE[[#This Row],[Sonst]]="ja",0,"input missing")))</f>
        <v>input missing</v>
      </c>
      <c r="AG1773" s="130"/>
      <c r="AH1773" s="117"/>
      <c r="AI1773" s="408"/>
      <c r="AJ1773" s="202"/>
      <c r="AK1773" s="412"/>
      <c r="AL1773" s="15" cm="1">
        <f t="array" ref="AL17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3" s="15" t="str">
        <f>IF(Table6[[#This Row],[FT/WE]]=2,"",Table6[[#This Row],[Name]]&amp;Table6[[#This Row],[Tag]])</f>
        <v/>
      </c>
      <c r="AN1773" s="117"/>
    </row>
    <row r="1774" spans="1:40" ht="14.5">
      <c r="A1774" s="117"/>
      <c r="B1774" s="201"/>
      <c r="C1774" s="209"/>
      <c r="D1774" s="210"/>
      <c r="E1774" s="131"/>
      <c r="F1774" s="132"/>
      <c r="G1774" s="131"/>
      <c r="H1774" s="117"/>
      <c r="I1774" s="201"/>
      <c r="J1774" s="201"/>
      <c r="K1774" s="202"/>
      <c r="L1774" s="202"/>
      <c r="M1774" s="202"/>
      <c r="N1774" s="201"/>
      <c r="O1774" s="201"/>
      <c r="P1774" s="202"/>
      <c r="Q1774" s="202"/>
      <c r="R1774" s="207"/>
      <c r="S1774" s="204" t="e">
        <f>_xlfn.LET(
_xlpm.ausLJ,_xlfn.XLOOKUP(MitarbeiterFTE[[#This Row],[Name]]&amp;"|"&amp;MitarbeiterFTE[[#This Row],[Jahr]]&amp;"|"&amp;MitarbeiterFTE[[#This Row],[Monat]],#REF!,#REF!,"not found",0,1),
IF(_xlpm.ausLJ="not found","input missing",_xlpm.ausLJ))</f>
        <v>#REF!</v>
      </c>
      <c r="T1774" s="204" t="e">
        <f>_xlfn.LET(
_xlpm.ausLJ,_xlfn.XLOOKUP(MitarbeiterFTE[[#This Row],[Name]]&amp;"|"&amp;MitarbeiterFTE[[#This Row],[Jahr]]&amp;"|"&amp;MitarbeiterFTE[[#This Row],[Monat]],#REF!,#REF!,"not found",0,1),
IF(_xlpm.ausLJ="not found","input missing",_xlpm.ausLJ))</f>
        <v>#REF!</v>
      </c>
      <c r="U1774" s="205"/>
      <c r="V1774" s="40" t="str" cm="1">
        <f t="array" ref="V17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4" s="15" t="str">
        <f>_xlfn.LET(_xlpm.var,MitarbeiterFTE[[#This Row],[Name]]&amp;"|"&amp;MitarbeiterFTE[[#This Row],[Vorhaben]]&amp;"|"&amp;MitarbeiterFTE[[#This Row],[Monat]]&amp;"|"&amp;MitarbeiterFTE[[#This Row],[Jahr]], IF(_xlpm.var="|||","input missing",_xlpm.var))</f>
        <v>input missing</v>
      </c>
      <c r="AB1774" s="15" t="e">
        <f>_xlfn.LET(
_xlpm.start,DATE(MitarbeiterFTE[[#This Row],[Jahr]],MitarbeiterFTE[[#This Row],[Monat]],1),
_xlpm.end,EOMONTH(_xlpm.start,0),
NETWORKDAYS(_xlpm.start,_xlpm.end))</f>
        <v>#NUM!</v>
      </c>
      <c r="AC1774" s="318" t="e">
        <f>MitarbeiterFTE[[#This Row],[BWD]]-MitarbeiterFTE[[#This Row],[Sum Abwesend]]</f>
        <v>#NUM!</v>
      </c>
      <c r="AD1774" s="318">
        <f>SUMIFS(MitarbeiterFTE[BWD],MitarbeiterFTE[Jahr],MitarbeiterFTE[[#This Row],[Jahr]],MitarbeiterFTE[Name],MitarbeiterFTE[[#This Row],[Name]])</f>
        <v>0</v>
      </c>
      <c r="AE1774" s="318">
        <f>SUMIFS(MitarbeiterFTE[NWD],MitarbeiterFTE[Jahr],MitarbeiterFTE[[#This Row],[Jahr]],MitarbeiterFTE[Name],MitarbeiterFTE[[#This Row],[Name]])</f>
        <v>0</v>
      </c>
      <c r="AF1774" s="15" t="str">
        <f>IF(MitarbeiterFTE[[#This Row],[HS]]="ja",2,IF(MitarbeiterFTE[[#This Row],[Tech]]="ja",1,IF(MitarbeiterFTE[[#This Row],[Sonst]]="ja",0,"input missing")))</f>
        <v>input missing</v>
      </c>
      <c r="AG1774" s="130"/>
      <c r="AH1774" s="117"/>
      <c r="AI1774" s="408"/>
      <c r="AJ1774" s="202"/>
      <c r="AK1774" s="412"/>
      <c r="AL1774" s="15" cm="1">
        <f t="array" ref="AL17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4" s="15" t="str">
        <f>IF(Table6[[#This Row],[FT/WE]]=2,"",Table6[[#This Row],[Name]]&amp;Table6[[#This Row],[Tag]])</f>
        <v/>
      </c>
      <c r="AN1774" s="117"/>
    </row>
    <row r="1775" spans="1:40" ht="14.5">
      <c r="A1775" s="117"/>
      <c r="B1775" s="201"/>
      <c r="C1775" s="209"/>
      <c r="D1775" s="210"/>
      <c r="E1775" s="131"/>
      <c r="F1775" s="132"/>
      <c r="G1775" s="131"/>
      <c r="H1775" s="117"/>
      <c r="I1775" s="201"/>
      <c r="J1775" s="201"/>
      <c r="K1775" s="202"/>
      <c r="L1775" s="202"/>
      <c r="M1775" s="202"/>
      <c r="N1775" s="201"/>
      <c r="O1775" s="201"/>
      <c r="P1775" s="202"/>
      <c r="Q1775" s="202"/>
      <c r="R1775" s="207"/>
      <c r="S1775" s="204" t="e">
        <f>_xlfn.LET(
_xlpm.ausLJ,_xlfn.XLOOKUP(MitarbeiterFTE[[#This Row],[Name]]&amp;"|"&amp;MitarbeiterFTE[[#This Row],[Jahr]]&amp;"|"&amp;MitarbeiterFTE[[#This Row],[Monat]],#REF!,#REF!,"not found",0,1),
IF(_xlpm.ausLJ="not found","input missing",_xlpm.ausLJ))</f>
        <v>#REF!</v>
      </c>
      <c r="T1775" s="204" t="e">
        <f>_xlfn.LET(
_xlpm.ausLJ,_xlfn.XLOOKUP(MitarbeiterFTE[[#This Row],[Name]]&amp;"|"&amp;MitarbeiterFTE[[#This Row],[Jahr]]&amp;"|"&amp;MitarbeiterFTE[[#This Row],[Monat]],#REF!,#REF!,"not found",0,1),
IF(_xlpm.ausLJ="not found","input missing",_xlpm.ausLJ))</f>
        <v>#REF!</v>
      </c>
      <c r="U1775" s="205"/>
      <c r="V1775" s="40" t="str" cm="1">
        <f t="array" ref="V17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5" s="15" t="str">
        <f>_xlfn.LET(_xlpm.var,MitarbeiterFTE[[#This Row],[Name]]&amp;"|"&amp;MitarbeiterFTE[[#This Row],[Vorhaben]]&amp;"|"&amp;MitarbeiterFTE[[#This Row],[Monat]]&amp;"|"&amp;MitarbeiterFTE[[#This Row],[Jahr]], IF(_xlpm.var="|||","input missing",_xlpm.var))</f>
        <v>input missing</v>
      </c>
      <c r="AB1775" s="15" t="e">
        <f>_xlfn.LET(
_xlpm.start,DATE(MitarbeiterFTE[[#This Row],[Jahr]],MitarbeiterFTE[[#This Row],[Monat]],1),
_xlpm.end,EOMONTH(_xlpm.start,0),
NETWORKDAYS(_xlpm.start,_xlpm.end))</f>
        <v>#NUM!</v>
      </c>
      <c r="AC1775" s="318" t="e">
        <f>MitarbeiterFTE[[#This Row],[BWD]]-MitarbeiterFTE[[#This Row],[Sum Abwesend]]</f>
        <v>#NUM!</v>
      </c>
      <c r="AD1775" s="318">
        <f>SUMIFS(MitarbeiterFTE[BWD],MitarbeiterFTE[Jahr],MitarbeiterFTE[[#This Row],[Jahr]],MitarbeiterFTE[Name],MitarbeiterFTE[[#This Row],[Name]])</f>
        <v>0</v>
      </c>
      <c r="AE1775" s="318">
        <f>SUMIFS(MitarbeiterFTE[NWD],MitarbeiterFTE[Jahr],MitarbeiterFTE[[#This Row],[Jahr]],MitarbeiterFTE[Name],MitarbeiterFTE[[#This Row],[Name]])</f>
        <v>0</v>
      </c>
      <c r="AF1775" s="15" t="str">
        <f>IF(MitarbeiterFTE[[#This Row],[HS]]="ja",2,IF(MitarbeiterFTE[[#This Row],[Tech]]="ja",1,IF(MitarbeiterFTE[[#This Row],[Sonst]]="ja",0,"input missing")))</f>
        <v>input missing</v>
      </c>
      <c r="AG1775" s="130"/>
      <c r="AH1775" s="117"/>
      <c r="AI1775" s="408"/>
      <c r="AJ1775" s="202"/>
      <c r="AK1775" s="412"/>
      <c r="AL1775" s="15" cm="1">
        <f t="array" ref="AL17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5" s="15" t="str">
        <f>IF(Table6[[#This Row],[FT/WE]]=2,"",Table6[[#This Row],[Name]]&amp;Table6[[#This Row],[Tag]])</f>
        <v/>
      </c>
      <c r="AN1775" s="117"/>
    </row>
    <row r="1776" spans="1:40" ht="14.5">
      <c r="A1776" s="117"/>
      <c r="B1776" s="201"/>
      <c r="C1776" s="209"/>
      <c r="D1776" s="210"/>
      <c r="E1776" s="131"/>
      <c r="F1776" s="132"/>
      <c r="G1776" s="131"/>
      <c r="H1776" s="117"/>
      <c r="I1776" s="201"/>
      <c r="J1776" s="201"/>
      <c r="K1776" s="202"/>
      <c r="L1776" s="202"/>
      <c r="M1776" s="202"/>
      <c r="N1776" s="201"/>
      <c r="O1776" s="201"/>
      <c r="P1776" s="202"/>
      <c r="Q1776" s="202"/>
      <c r="R1776" s="207"/>
      <c r="S1776" s="204" t="e">
        <f>_xlfn.LET(
_xlpm.ausLJ,_xlfn.XLOOKUP(MitarbeiterFTE[[#This Row],[Name]]&amp;"|"&amp;MitarbeiterFTE[[#This Row],[Jahr]]&amp;"|"&amp;MitarbeiterFTE[[#This Row],[Monat]],#REF!,#REF!,"not found",0,1),
IF(_xlpm.ausLJ="not found","input missing",_xlpm.ausLJ))</f>
        <v>#REF!</v>
      </c>
      <c r="T1776" s="204" t="e">
        <f>_xlfn.LET(
_xlpm.ausLJ,_xlfn.XLOOKUP(MitarbeiterFTE[[#This Row],[Name]]&amp;"|"&amp;MitarbeiterFTE[[#This Row],[Jahr]]&amp;"|"&amp;MitarbeiterFTE[[#This Row],[Monat]],#REF!,#REF!,"not found",0,1),
IF(_xlpm.ausLJ="not found","input missing",_xlpm.ausLJ))</f>
        <v>#REF!</v>
      </c>
      <c r="U1776" s="205"/>
      <c r="V1776" s="40" t="str" cm="1">
        <f t="array" ref="V17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6" s="15" t="str">
        <f>_xlfn.LET(_xlpm.var,MitarbeiterFTE[[#This Row],[Name]]&amp;"|"&amp;MitarbeiterFTE[[#This Row],[Vorhaben]]&amp;"|"&amp;MitarbeiterFTE[[#This Row],[Monat]]&amp;"|"&amp;MitarbeiterFTE[[#This Row],[Jahr]], IF(_xlpm.var="|||","input missing",_xlpm.var))</f>
        <v>input missing</v>
      </c>
      <c r="AB1776" s="15" t="e">
        <f>_xlfn.LET(
_xlpm.start,DATE(MitarbeiterFTE[[#This Row],[Jahr]],MitarbeiterFTE[[#This Row],[Monat]],1),
_xlpm.end,EOMONTH(_xlpm.start,0),
NETWORKDAYS(_xlpm.start,_xlpm.end))</f>
        <v>#NUM!</v>
      </c>
      <c r="AC1776" s="318" t="e">
        <f>MitarbeiterFTE[[#This Row],[BWD]]-MitarbeiterFTE[[#This Row],[Sum Abwesend]]</f>
        <v>#NUM!</v>
      </c>
      <c r="AD1776" s="318">
        <f>SUMIFS(MitarbeiterFTE[BWD],MitarbeiterFTE[Jahr],MitarbeiterFTE[[#This Row],[Jahr]],MitarbeiterFTE[Name],MitarbeiterFTE[[#This Row],[Name]])</f>
        <v>0</v>
      </c>
      <c r="AE1776" s="318">
        <f>SUMIFS(MitarbeiterFTE[NWD],MitarbeiterFTE[Jahr],MitarbeiterFTE[[#This Row],[Jahr]],MitarbeiterFTE[Name],MitarbeiterFTE[[#This Row],[Name]])</f>
        <v>0</v>
      </c>
      <c r="AF1776" s="15" t="str">
        <f>IF(MitarbeiterFTE[[#This Row],[HS]]="ja",2,IF(MitarbeiterFTE[[#This Row],[Tech]]="ja",1,IF(MitarbeiterFTE[[#This Row],[Sonst]]="ja",0,"input missing")))</f>
        <v>input missing</v>
      </c>
      <c r="AG1776" s="130"/>
      <c r="AH1776" s="117"/>
      <c r="AI1776" s="408"/>
      <c r="AJ1776" s="202"/>
      <c r="AK1776" s="412"/>
      <c r="AL1776" s="15" cm="1">
        <f t="array" ref="AL17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6" s="15" t="str">
        <f>IF(Table6[[#This Row],[FT/WE]]=2,"",Table6[[#This Row],[Name]]&amp;Table6[[#This Row],[Tag]])</f>
        <v/>
      </c>
      <c r="AN1776" s="117"/>
    </row>
    <row r="1777" spans="1:40" ht="14.5">
      <c r="A1777" s="117"/>
      <c r="B1777" s="201"/>
      <c r="C1777" s="209"/>
      <c r="D1777" s="210"/>
      <c r="E1777" s="131"/>
      <c r="F1777" s="132"/>
      <c r="G1777" s="131"/>
      <c r="H1777" s="117"/>
      <c r="I1777" s="201"/>
      <c r="J1777" s="201"/>
      <c r="K1777" s="202"/>
      <c r="L1777" s="202"/>
      <c r="M1777" s="202"/>
      <c r="N1777" s="201"/>
      <c r="O1777" s="201"/>
      <c r="P1777" s="202"/>
      <c r="Q1777" s="202"/>
      <c r="R1777" s="207"/>
      <c r="S1777" s="204" t="e">
        <f>_xlfn.LET(
_xlpm.ausLJ,_xlfn.XLOOKUP(MitarbeiterFTE[[#This Row],[Name]]&amp;"|"&amp;MitarbeiterFTE[[#This Row],[Jahr]]&amp;"|"&amp;MitarbeiterFTE[[#This Row],[Monat]],#REF!,#REF!,"not found",0,1),
IF(_xlpm.ausLJ="not found","input missing",_xlpm.ausLJ))</f>
        <v>#REF!</v>
      </c>
      <c r="T1777" s="204" t="e">
        <f>_xlfn.LET(
_xlpm.ausLJ,_xlfn.XLOOKUP(MitarbeiterFTE[[#This Row],[Name]]&amp;"|"&amp;MitarbeiterFTE[[#This Row],[Jahr]]&amp;"|"&amp;MitarbeiterFTE[[#This Row],[Monat]],#REF!,#REF!,"not found",0,1),
IF(_xlpm.ausLJ="not found","input missing",_xlpm.ausLJ))</f>
        <v>#REF!</v>
      </c>
      <c r="U1777" s="205"/>
      <c r="V1777" s="40" t="str" cm="1">
        <f t="array" ref="V17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7" s="15" t="str">
        <f>_xlfn.LET(_xlpm.var,MitarbeiterFTE[[#This Row],[Name]]&amp;"|"&amp;MitarbeiterFTE[[#This Row],[Vorhaben]]&amp;"|"&amp;MitarbeiterFTE[[#This Row],[Monat]]&amp;"|"&amp;MitarbeiterFTE[[#This Row],[Jahr]], IF(_xlpm.var="|||","input missing",_xlpm.var))</f>
        <v>input missing</v>
      </c>
      <c r="AB1777" s="15" t="e">
        <f>_xlfn.LET(
_xlpm.start,DATE(MitarbeiterFTE[[#This Row],[Jahr]],MitarbeiterFTE[[#This Row],[Monat]],1),
_xlpm.end,EOMONTH(_xlpm.start,0),
NETWORKDAYS(_xlpm.start,_xlpm.end))</f>
        <v>#NUM!</v>
      </c>
      <c r="AC1777" s="318" t="e">
        <f>MitarbeiterFTE[[#This Row],[BWD]]-MitarbeiterFTE[[#This Row],[Sum Abwesend]]</f>
        <v>#NUM!</v>
      </c>
      <c r="AD1777" s="318">
        <f>SUMIFS(MitarbeiterFTE[BWD],MitarbeiterFTE[Jahr],MitarbeiterFTE[[#This Row],[Jahr]],MitarbeiterFTE[Name],MitarbeiterFTE[[#This Row],[Name]])</f>
        <v>0</v>
      </c>
      <c r="AE1777" s="318">
        <f>SUMIFS(MitarbeiterFTE[NWD],MitarbeiterFTE[Jahr],MitarbeiterFTE[[#This Row],[Jahr]],MitarbeiterFTE[Name],MitarbeiterFTE[[#This Row],[Name]])</f>
        <v>0</v>
      </c>
      <c r="AF1777" s="15" t="str">
        <f>IF(MitarbeiterFTE[[#This Row],[HS]]="ja",2,IF(MitarbeiterFTE[[#This Row],[Tech]]="ja",1,IF(MitarbeiterFTE[[#This Row],[Sonst]]="ja",0,"input missing")))</f>
        <v>input missing</v>
      </c>
      <c r="AG1777" s="130"/>
      <c r="AH1777" s="117"/>
      <c r="AI1777" s="408"/>
      <c r="AJ1777" s="202"/>
      <c r="AK1777" s="412"/>
      <c r="AL1777" s="15" cm="1">
        <f t="array" ref="AL17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7" s="15" t="str">
        <f>IF(Table6[[#This Row],[FT/WE]]=2,"",Table6[[#This Row],[Name]]&amp;Table6[[#This Row],[Tag]])</f>
        <v/>
      </c>
      <c r="AN1777" s="117"/>
    </row>
    <row r="1778" spans="1:40" ht="14.5">
      <c r="A1778" s="117"/>
      <c r="B1778" s="201"/>
      <c r="C1778" s="209"/>
      <c r="D1778" s="210"/>
      <c r="E1778" s="131"/>
      <c r="F1778" s="132"/>
      <c r="G1778" s="131"/>
      <c r="H1778" s="117"/>
      <c r="I1778" s="201"/>
      <c r="J1778" s="201"/>
      <c r="K1778" s="202"/>
      <c r="L1778" s="202"/>
      <c r="M1778" s="202"/>
      <c r="N1778" s="201"/>
      <c r="O1778" s="201"/>
      <c r="P1778" s="202"/>
      <c r="Q1778" s="202"/>
      <c r="R1778" s="207"/>
      <c r="S1778" s="204" t="e">
        <f>_xlfn.LET(
_xlpm.ausLJ,_xlfn.XLOOKUP(MitarbeiterFTE[[#This Row],[Name]]&amp;"|"&amp;MitarbeiterFTE[[#This Row],[Jahr]]&amp;"|"&amp;MitarbeiterFTE[[#This Row],[Monat]],#REF!,#REF!,"not found",0,1),
IF(_xlpm.ausLJ="not found","input missing",_xlpm.ausLJ))</f>
        <v>#REF!</v>
      </c>
      <c r="T1778" s="204" t="e">
        <f>_xlfn.LET(
_xlpm.ausLJ,_xlfn.XLOOKUP(MitarbeiterFTE[[#This Row],[Name]]&amp;"|"&amp;MitarbeiterFTE[[#This Row],[Jahr]]&amp;"|"&amp;MitarbeiterFTE[[#This Row],[Monat]],#REF!,#REF!,"not found",0,1),
IF(_xlpm.ausLJ="not found","input missing",_xlpm.ausLJ))</f>
        <v>#REF!</v>
      </c>
      <c r="U1778" s="205"/>
      <c r="V1778" s="40" t="str" cm="1">
        <f t="array" ref="V17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8" s="15" t="str">
        <f>_xlfn.LET(_xlpm.var,MitarbeiterFTE[[#This Row],[Name]]&amp;"|"&amp;MitarbeiterFTE[[#This Row],[Vorhaben]]&amp;"|"&amp;MitarbeiterFTE[[#This Row],[Monat]]&amp;"|"&amp;MitarbeiterFTE[[#This Row],[Jahr]], IF(_xlpm.var="|||","input missing",_xlpm.var))</f>
        <v>input missing</v>
      </c>
      <c r="AB1778" s="15" t="e">
        <f>_xlfn.LET(
_xlpm.start,DATE(MitarbeiterFTE[[#This Row],[Jahr]],MitarbeiterFTE[[#This Row],[Monat]],1),
_xlpm.end,EOMONTH(_xlpm.start,0),
NETWORKDAYS(_xlpm.start,_xlpm.end))</f>
        <v>#NUM!</v>
      </c>
      <c r="AC1778" s="318" t="e">
        <f>MitarbeiterFTE[[#This Row],[BWD]]-MitarbeiterFTE[[#This Row],[Sum Abwesend]]</f>
        <v>#NUM!</v>
      </c>
      <c r="AD1778" s="318">
        <f>SUMIFS(MitarbeiterFTE[BWD],MitarbeiterFTE[Jahr],MitarbeiterFTE[[#This Row],[Jahr]],MitarbeiterFTE[Name],MitarbeiterFTE[[#This Row],[Name]])</f>
        <v>0</v>
      </c>
      <c r="AE1778" s="318">
        <f>SUMIFS(MitarbeiterFTE[NWD],MitarbeiterFTE[Jahr],MitarbeiterFTE[[#This Row],[Jahr]],MitarbeiterFTE[Name],MitarbeiterFTE[[#This Row],[Name]])</f>
        <v>0</v>
      </c>
      <c r="AF1778" s="15" t="str">
        <f>IF(MitarbeiterFTE[[#This Row],[HS]]="ja",2,IF(MitarbeiterFTE[[#This Row],[Tech]]="ja",1,IF(MitarbeiterFTE[[#This Row],[Sonst]]="ja",0,"input missing")))</f>
        <v>input missing</v>
      </c>
      <c r="AG1778" s="130"/>
      <c r="AH1778" s="117"/>
      <c r="AI1778" s="408"/>
      <c r="AJ1778" s="202"/>
      <c r="AK1778" s="412"/>
      <c r="AL1778" s="15" cm="1">
        <f t="array" ref="AL17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8" s="15" t="str">
        <f>IF(Table6[[#This Row],[FT/WE]]=2,"",Table6[[#This Row],[Name]]&amp;Table6[[#This Row],[Tag]])</f>
        <v/>
      </c>
      <c r="AN1778" s="117"/>
    </row>
    <row r="1779" spans="1:40" ht="14.5">
      <c r="A1779" s="117"/>
      <c r="B1779" s="201"/>
      <c r="C1779" s="209"/>
      <c r="D1779" s="210"/>
      <c r="E1779" s="131"/>
      <c r="F1779" s="132"/>
      <c r="G1779" s="131"/>
      <c r="H1779" s="117"/>
      <c r="I1779" s="201"/>
      <c r="J1779" s="201"/>
      <c r="K1779" s="202"/>
      <c r="L1779" s="202"/>
      <c r="M1779" s="202"/>
      <c r="N1779" s="201"/>
      <c r="O1779" s="201"/>
      <c r="P1779" s="202"/>
      <c r="Q1779" s="202"/>
      <c r="R1779" s="207"/>
      <c r="S1779" s="204" t="e">
        <f>_xlfn.LET(
_xlpm.ausLJ,_xlfn.XLOOKUP(MitarbeiterFTE[[#This Row],[Name]]&amp;"|"&amp;MitarbeiterFTE[[#This Row],[Jahr]]&amp;"|"&amp;MitarbeiterFTE[[#This Row],[Monat]],#REF!,#REF!,"not found",0,1),
IF(_xlpm.ausLJ="not found","input missing",_xlpm.ausLJ))</f>
        <v>#REF!</v>
      </c>
      <c r="T1779" s="204" t="e">
        <f>_xlfn.LET(
_xlpm.ausLJ,_xlfn.XLOOKUP(MitarbeiterFTE[[#This Row],[Name]]&amp;"|"&amp;MitarbeiterFTE[[#This Row],[Jahr]]&amp;"|"&amp;MitarbeiterFTE[[#This Row],[Monat]],#REF!,#REF!,"not found",0,1),
IF(_xlpm.ausLJ="not found","input missing",_xlpm.ausLJ))</f>
        <v>#REF!</v>
      </c>
      <c r="U1779" s="205"/>
      <c r="V1779" s="40" t="str" cm="1">
        <f t="array" ref="V17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79" s="15" t="str">
        <f>_xlfn.LET(_xlpm.var,MitarbeiterFTE[[#This Row],[Name]]&amp;"|"&amp;MitarbeiterFTE[[#This Row],[Vorhaben]]&amp;"|"&amp;MitarbeiterFTE[[#This Row],[Monat]]&amp;"|"&amp;MitarbeiterFTE[[#This Row],[Jahr]], IF(_xlpm.var="|||","input missing",_xlpm.var))</f>
        <v>input missing</v>
      </c>
      <c r="AB1779" s="15" t="e">
        <f>_xlfn.LET(
_xlpm.start,DATE(MitarbeiterFTE[[#This Row],[Jahr]],MitarbeiterFTE[[#This Row],[Monat]],1),
_xlpm.end,EOMONTH(_xlpm.start,0),
NETWORKDAYS(_xlpm.start,_xlpm.end))</f>
        <v>#NUM!</v>
      </c>
      <c r="AC1779" s="318" t="e">
        <f>MitarbeiterFTE[[#This Row],[BWD]]-MitarbeiterFTE[[#This Row],[Sum Abwesend]]</f>
        <v>#NUM!</v>
      </c>
      <c r="AD1779" s="318">
        <f>SUMIFS(MitarbeiterFTE[BWD],MitarbeiterFTE[Jahr],MitarbeiterFTE[[#This Row],[Jahr]],MitarbeiterFTE[Name],MitarbeiterFTE[[#This Row],[Name]])</f>
        <v>0</v>
      </c>
      <c r="AE1779" s="318">
        <f>SUMIFS(MitarbeiterFTE[NWD],MitarbeiterFTE[Jahr],MitarbeiterFTE[[#This Row],[Jahr]],MitarbeiterFTE[Name],MitarbeiterFTE[[#This Row],[Name]])</f>
        <v>0</v>
      </c>
      <c r="AF1779" s="15" t="str">
        <f>IF(MitarbeiterFTE[[#This Row],[HS]]="ja",2,IF(MitarbeiterFTE[[#This Row],[Tech]]="ja",1,IF(MitarbeiterFTE[[#This Row],[Sonst]]="ja",0,"input missing")))</f>
        <v>input missing</v>
      </c>
      <c r="AG1779" s="130"/>
      <c r="AH1779" s="117"/>
      <c r="AI1779" s="408"/>
      <c r="AJ1779" s="202"/>
      <c r="AK1779" s="412"/>
      <c r="AL1779" s="15" cm="1">
        <f t="array" ref="AL17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79" s="15" t="str">
        <f>IF(Table6[[#This Row],[FT/WE]]=2,"",Table6[[#This Row],[Name]]&amp;Table6[[#This Row],[Tag]])</f>
        <v/>
      </c>
      <c r="AN1779" s="117"/>
    </row>
    <row r="1780" spans="1:40" ht="14.5">
      <c r="A1780" s="117"/>
      <c r="B1780" s="201"/>
      <c r="C1780" s="209"/>
      <c r="D1780" s="210"/>
      <c r="E1780" s="131"/>
      <c r="F1780" s="132"/>
      <c r="G1780" s="131"/>
      <c r="H1780" s="117"/>
      <c r="I1780" s="201"/>
      <c r="J1780" s="201"/>
      <c r="K1780" s="202"/>
      <c r="L1780" s="202"/>
      <c r="M1780" s="202"/>
      <c r="N1780" s="201"/>
      <c r="O1780" s="201"/>
      <c r="P1780" s="202"/>
      <c r="Q1780" s="202"/>
      <c r="R1780" s="207"/>
      <c r="S1780" s="204" t="e">
        <f>_xlfn.LET(
_xlpm.ausLJ,_xlfn.XLOOKUP(MitarbeiterFTE[[#This Row],[Name]]&amp;"|"&amp;MitarbeiterFTE[[#This Row],[Jahr]]&amp;"|"&amp;MitarbeiterFTE[[#This Row],[Monat]],#REF!,#REF!,"not found",0,1),
IF(_xlpm.ausLJ="not found","input missing",_xlpm.ausLJ))</f>
        <v>#REF!</v>
      </c>
      <c r="T1780" s="204" t="e">
        <f>_xlfn.LET(
_xlpm.ausLJ,_xlfn.XLOOKUP(MitarbeiterFTE[[#This Row],[Name]]&amp;"|"&amp;MitarbeiterFTE[[#This Row],[Jahr]]&amp;"|"&amp;MitarbeiterFTE[[#This Row],[Monat]],#REF!,#REF!,"not found",0,1),
IF(_xlpm.ausLJ="not found","input missing",_xlpm.ausLJ))</f>
        <v>#REF!</v>
      </c>
      <c r="U1780" s="205"/>
      <c r="V1780" s="40" t="str" cm="1">
        <f t="array" ref="V17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0" s="15" t="str">
        <f>_xlfn.LET(_xlpm.var,MitarbeiterFTE[[#This Row],[Name]]&amp;"|"&amp;MitarbeiterFTE[[#This Row],[Vorhaben]]&amp;"|"&amp;MitarbeiterFTE[[#This Row],[Monat]]&amp;"|"&amp;MitarbeiterFTE[[#This Row],[Jahr]], IF(_xlpm.var="|||","input missing",_xlpm.var))</f>
        <v>input missing</v>
      </c>
      <c r="AB1780" s="15" t="e">
        <f>_xlfn.LET(
_xlpm.start,DATE(MitarbeiterFTE[[#This Row],[Jahr]],MitarbeiterFTE[[#This Row],[Monat]],1),
_xlpm.end,EOMONTH(_xlpm.start,0),
NETWORKDAYS(_xlpm.start,_xlpm.end))</f>
        <v>#NUM!</v>
      </c>
      <c r="AC1780" s="318" t="e">
        <f>MitarbeiterFTE[[#This Row],[BWD]]-MitarbeiterFTE[[#This Row],[Sum Abwesend]]</f>
        <v>#NUM!</v>
      </c>
      <c r="AD1780" s="318">
        <f>SUMIFS(MitarbeiterFTE[BWD],MitarbeiterFTE[Jahr],MitarbeiterFTE[[#This Row],[Jahr]],MitarbeiterFTE[Name],MitarbeiterFTE[[#This Row],[Name]])</f>
        <v>0</v>
      </c>
      <c r="AE1780" s="318">
        <f>SUMIFS(MitarbeiterFTE[NWD],MitarbeiterFTE[Jahr],MitarbeiterFTE[[#This Row],[Jahr]],MitarbeiterFTE[Name],MitarbeiterFTE[[#This Row],[Name]])</f>
        <v>0</v>
      </c>
      <c r="AF1780" s="15" t="str">
        <f>IF(MitarbeiterFTE[[#This Row],[HS]]="ja",2,IF(MitarbeiterFTE[[#This Row],[Tech]]="ja",1,IF(MitarbeiterFTE[[#This Row],[Sonst]]="ja",0,"input missing")))</f>
        <v>input missing</v>
      </c>
      <c r="AG1780" s="130"/>
      <c r="AH1780" s="117"/>
      <c r="AI1780" s="408"/>
      <c r="AJ1780" s="202"/>
      <c r="AK1780" s="412"/>
      <c r="AL1780" s="15" cm="1">
        <f t="array" ref="AL17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0" s="15" t="str">
        <f>IF(Table6[[#This Row],[FT/WE]]=2,"",Table6[[#This Row],[Name]]&amp;Table6[[#This Row],[Tag]])</f>
        <v/>
      </c>
      <c r="AN1780" s="117"/>
    </row>
    <row r="1781" spans="1:40" ht="14.5">
      <c r="A1781" s="117"/>
      <c r="B1781" s="201"/>
      <c r="C1781" s="209"/>
      <c r="D1781" s="210"/>
      <c r="E1781" s="131"/>
      <c r="F1781" s="132"/>
      <c r="G1781" s="131"/>
      <c r="H1781" s="117"/>
      <c r="I1781" s="201"/>
      <c r="J1781" s="201"/>
      <c r="K1781" s="202"/>
      <c r="L1781" s="202"/>
      <c r="M1781" s="202"/>
      <c r="N1781" s="201"/>
      <c r="O1781" s="201"/>
      <c r="P1781" s="202"/>
      <c r="Q1781" s="202"/>
      <c r="R1781" s="207"/>
      <c r="S1781" s="204" t="e">
        <f>_xlfn.LET(
_xlpm.ausLJ,_xlfn.XLOOKUP(MitarbeiterFTE[[#This Row],[Name]]&amp;"|"&amp;MitarbeiterFTE[[#This Row],[Jahr]]&amp;"|"&amp;MitarbeiterFTE[[#This Row],[Monat]],#REF!,#REF!,"not found",0,1),
IF(_xlpm.ausLJ="not found","input missing",_xlpm.ausLJ))</f>
        <v>#REF!</v>
      </c>
      <c r="T1781" s="204" t="e">
        <f>_xlfn.LET(
_xlpm.ausLJ,_xlfn.XLOOKUP(MitarbeiterFTE[[#This Row],[Name]]&amp;"|"&amp;MitarbeiterFTE[[#This Row],[Jahr]]&amp;"|"&amp;MitarbeiterFTE[[#This Row],[Monat]],#REF!,#REF!,"not found",0,1),
IF(_xlpm.ausLJ="not found","input missing",_xlpm.ausLJ))</f>
        <v>#REF!</v>
      </c>
      <c r="U1781" s="205"/>
      <c r="V1781" s="40" t="str" cm="1">
        <f t="array" ref="V17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1" s="15" t="str">
        <f>_xlfn.LET(_xlpm.var,MitarbeiterFTE[[#This Row],[Name]]&amp;"|"&amp;MitarbeiterFTE[[#This Row],[Vorhaben]]&amp;"|"&amp;MitarbeiterFTE[[#This Row],[Monat]]&amp;"|"&amp;MitarbeiterFTE[[#This Row],[Jahr]], IF(_xlpm.var="|||","input missing",_xlpm.var))</f>
        <v>input missing</v>
      </c>
      <c r="AB1781" s="15" t="e">
        <f>_xlfn.LET(
_xlpm.start,DATE(MitarbeiterFTE[[#This Row],[Jahr]],MitarbeiterFTE[[#This Row],[Monat]],1),
_xlpm.end,EOMONTH(_xlpm.start,0),
NETWORKDAYS(_xlpm.start,_xlpm.end))</f>
        <v>#NUM!</v>
      </c>
      <c r="AC1781" s="318" t="e">
        <f>MitarbeiterFTE[[#This Row],[BWD]]-MitarbeiterFTE[[#This Row],[Sum Abwesend]]</f>
        <v>#NUM!</v>
      </c>
      <c r="AD1781" s="318">
        <f>SUMIFS(MitarbeiterFTE[BWD],MitarbeiterFTE[Jahr],MitarbeiterFTE[[#This Row],[Jahr]],MitarbeiterFTE[Name],MitarbeiterFTE[[#This Row],[Name]])</f>
        <v>0</v>
      </c>
      <c r="AE1781" s="318">
        <f>SUMIFS(MitarbeiterFTE[NWD],MitarbeiterFTE[Jahr],MitarbeiterFTE[[#This Row],[Jahr]],MitarbeiterFTE[Name],MitarbeiterFTE[[#This Row],[Name]])</f>
        <v>0</v>
      </c>
      <c r="AF1781" s="15" t="str">
        <f>IF(MitarbeiterFTE[[#This Row],[HS]]="ja",2,IF(MitarbeiterFTE[[#This Row],[Tech]]="ja",1,IF(MitarbeiterFTE[[#This Row],[Sonst]]="ja",0,"input missing")))</f>
        <v>input missing</v>
      </c>
      <c r="AG1781" s="130"/>
      <c r="AH1781" s="117"/>
      <c r="AI1781" s="408"/>
      <c r="AJ1781" s="202"/>
      <c r="AK1781" s="412"/>
      <c r="AL1781" s="15" cm="1">
        <f t="array" ref="AL17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1" s="15" t="str">
        <f>IF(Table6[[#This Row],[FT/WE]]=2,"",Table6[[#This Row],[Name]]&amp;Table6[[#This Row],[Tag]])</f>
        <v/>
      </c>
      <c r="AN1781" s="117"/>
    </row>
    <row r="1782" spans="1:40" ht="14.5">
      <c r="A1782" s="117"/>
      <c r="B1782" s="201"/>
      <c r="C1782" s="209"/>
      <c r="D1782" s="210"/>
      <c r="E1782" s="131"/>
      <c r="F1782" s="132"/>
      <c r="G1782" s="131"/>
      <c r="H1782" s="117"/>
      <c r="I1782" s="201"/>
      <c r="J1782" s="201"/>
      <c r="K1782" s="202"/>
      <c r="L1782" s="202"/>
      <c r="M1782" s="202"/>
      <c r="N1782" s="201"/>
      <c r="O1782" s="201"/>
      <c r="P1782" s="202"/>
      <c r="Q1782" s="202"/>
      <c r="R1782" s="207"/>
      <c r="S1782" s="204" t="e">
        <f>_xlfn.LET(
_xlpm.ausLJ,_xlfn.XLOOKUP(MitarbeiterFTE[[#This Row],[Name]]&amp;"|"&amp;MitarbeiterFTE[[#This Row],[Jahr]]&amp;"|"&amp;MitarbeiterFTE[[#This Row],[Monat]],#REF!,#REF!,"not found",0,1),
IF(_xlpm.ausLJ="not found","input missing",_xlpm.ausLJ))</f>
        <v>#REF!</v>
      </c>
      <c r="T1782" s="204" t="e">
        <f>_xlfn.LET(
_xlpm.ausLJ,_xlfn.XLOOKUP(MitarbeiterFTE[[#This Row],[Name]]&amp;"|"&amp;MitarbeiterFTE[[#This Row],[Jahr]]&amp;"|"&amp;MitarbeiterFTE[[#This Row],[Monat]],#REF!,#REF!,"not found",0,1),
IF(_xlpm.ausLJ="not found","input missing",_xlpm.ausLJ))</f>
        <v>#REF!</v>
      </c>
      <c r="U1782" s="205"/>
      <c r="V1782" s="40" t="str" cm="1">
        <f t="array" ref="V17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2" s="15" t="str">
        <f>_xlfn.LET(_xlpm.var,MitarbeiterFTE[[#This Row],[Name]]&amp;"|"&amp;MitarbeiterFTE[[#This Row],[Vorhaben]]&amp;"|"&amp;MitarbeiterFTE[[#This Row],[Monat]]&amp;"|"&amp;MitarbeiterFTE[[#This Row],[Jahr]], IF(_xlpm.var="|||","input missing",_xlpm.var))</f>
        <v>input missing</v>
      </c>
      <c r="AB1782" s="15" t="e">
        <f>_xlfn.LET(
_xlpm.start,DATE(MitarbeiterFTE[[#This Row],[Jahr]],MitarbeiterFTE[[#This Row],[Monat]],1),
_xlpm.end,EOMONTH(_xlpm.start,0),
NETWORKDAYS(_xlpm.start,_xlpm.end))</f>
        <v>#NUM!</v>
      </c>
      <c r="AC1782" s="318" t="e">
        <f>MitarbeiterFTE[[#This Row],[BWD]]-MitarbeiterFTE[[#This Row],[Sum Abwesend]]</f>
        <v>#NUM!</v>
      </c>
      <c r="AD1782" s="318">
        <f>SUMIFS(MitarbeiterFTE[BWD],MitarbeiterFTE[Jahr],MitarbeiterFTE[[#This Row],[Jahr]],MitarbeiterFTE[Name],MitarbeiterFTE[[#This Row],[Name]])</f>
        <v>0</v>
      </c>
      <c r="AE1782" s="318">
        <f>SUMIFS(MitarbeiterFTE[NWD],MitarbeiterFTE[Jahr],MitarbeiterFTE[[#This Row],[Jahr]],MitarbeiterFTE[Name],MitarbeiterFTE[[#This Row],[Name]])</f>
        <v>0</v>
      </c>
      <c r="AF1782" s="15" t="str">
        <f>IF(MitarbeiterFTE[[#This Row],[HS]]="ja",2,IF(MitarbeiterFTE[[#This Row],[Tech]]="ja",1,IF(MitarbeiterFTE[[#This Row],[Sonst]]="ja",0,"input missing")))</f>
        <v>input missing</v>
      </c>
      <c r="AG1782" s="130"/>
      <c r="AH1782" s="117"/>
      <c r="AI1782" s="408"/>
      <c r="AJ1782" s="202"/>
      <c r="AK1782" s="412"/>
      <c r="AL1782" s="15" cm="1">
        <f t="array" ref="AL17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2" s="15" t="str">
        <f>IF(Table6[[#This Row],[FT/WE]]=2,"",Table6[[#This Row],[Name]]&amp;Table6[[#This Row],[Tag]])</f>
        <v/>
      </c>
      <c r="AN1782" s="117"/>
    </row>
    <row r="1783" spans="1:40" ht="14.5">
      <c r="A1783" s="117"/>
      <c r="B1783" s="201"/>
      <c r="C1783" s="209"/>
      <c r="D1783" s="210"/>
      <c r="E1783" s="131"/>
      <c r="F1783" s="132"/>
      <c r="G1783" s="131"/>
      <c r="H1783" s="117"/>
      <c r="I1783" s="201"/>
      <c r="J1783" s="201"/>
      <c r="K1783" s="202"/>
      <c r="L1783" s="202"/>
      <c r="M1783" s="202"/>
      <c r="N1783" s="201"/>
      <c r="O1783" s="201"/>
      <c r="P1783" s="202"/>
      <c r="Q1783" s="202"/>
      <c r="R1783" s="207"/>
      <c r="S1783" s="204" t="e">
        <f>_xlfn.LET(
_xlpm.ausLJ,_xlfn.XLOOKUP(MitarbeiterFTE[[#This Row],[Name]]&amp;"|"&amp;MitarbeiterFTE[[#This Row],[Jahr]]&amp;"|"&amp;MitarbeiterFTE[[#This Row],[Monat]],#REF!,#REF!,"not found",0,1),
IF(_xlpm.ausLJ="not found","input missing",_xlpm.ausLJ))</f>
        <v>#REF!</v>
      </c>
      <c r="T1783" s="204" t="e">
        <f>_xlfn.LET(
_xlpm.ausLJ,_xlfn.XLOOKUP(MitarbeiterFTE[[#This Row],[Name]]&amp;"|"&amp;MitarbeiterFTE[[#This Row],[Jahr]]&amp;"|"&amp;MitarbeiterFTE[[#This Row],[Monat]],#REF!,#REF!,"not found",0,1),
IF(_xlpm.ausLJ="not found","input missing",_xlpm.ausLJ))</f>
        <v>#REF!</v>
      </c>
      <c r="U1783" s="205"/>
      <c r="V1783" s="40" t="str" cm="1">
        <f t="array" ref="V17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3" s="15" t="str">
        <f>_xlfn.LET(_xlpm.var,MitarbeiterFTE[[#This Row],[Name]]&amp;"|"&amp;MitarbeiterFTE[[#This Row],[Vorhaben]]&amp;"|"&amp;MitarbeiterFTE[[#This Row],[Monat]]&amp;"|"&amp;MitarbeiterFTE[[#This Row],[Jahr]], IF(_xlpm.var="|||","input missing",_xlpm.var))</f>
        <v>input missing</v>
      </c>
      <c r="AB1783" s="15" t="e">
        <f>_xlfn.LET(
_xlpm.start,DATE(MitarbeiterFTE[[#This Row],[Jahr]],MitarbeiterFTE[[#This Row],[Monat]],1),
_xlpm.end,EOMONTH(_xlpm.start,0),
NETWORKDAYS(_xlpm.start,_xlpm.end))</f>
        <v>#NUM!</v>
      </c>
      <c r="AC1783" s="318" t="e">
        <f>MitarbeiterFTE[[#This Row],[BWD]]-MitarbeiterFTE[[#This Row],[Sum Abwesend]]</f>
        <v>#NUM!</v>
      </c>
      <c r="AD1783" s="318">
        <f>SUMIFS(MitarbeiterFTE[BWD],MitarbeiterFTE[Jahr],MitarbeiterFTE[[#This Row],[Jahr]],MitarbeiterFTE[Name],MitarbeiterFTE[[#This Row],[Name]])</f>
        <v>0</v>
      </c>
      <c r="AE1783" s="318">
        <f>SUMIFS(MitarbeiterFTE[NWD],MitarbeiterFTE[Jahr],MitarbeiterFTE[[#This Row],[Jahr]],MitarbeiterFTE[Name],MitarbeiterFTE[[#This Row],[Name]])</f>
        <v>0</v>
      </c>
      <c r="AF1783" s="15" t="str">
        <f>IF(MitarbeiterFTE[[#This Row],[HS]]="ja",2,IF(MitarbeiterFTE[[#This Row],[Tech]]="ja",1,IF(MitarbeiterFTE[[#This Row],[Sonst]]="ja",0,"input missing")))</f>
        <v>input missing</v>
      </c>
      <c r="AG1783" s="130"/>
      <c r="AH1783" s="117"/>
      <c r="AI1783" s="408"/>
      <c r="AJ1783" s="202"/>
      <c r="AK1783" s="412"/>
      <c r="AL1783" s="15" cm="1">
        <f t="array" ref="AL17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3" s="15" t="str">
        <f>IF(Table6[[#This Row],[FT/WE]]=2,"",Table6[[#This Row],[Name]]&amp;Table6[[#This Row],[Tag]])</f>
        <v/>
      </c>
      <c r="AN1783" s="117"/>
    </row>
    <row r="1784" spans="1:40" ht="14.5">
      <c r="A1784" s="117"/>
      <c r="B1784" s="201"/>
      <c r="C1784" s="209"/>
      <c r="D1784" s="210"/>
      <c r="E1784" s="131"/>
      <c r="F1784" s="132"/>
      <c r="G1784" s="131"/>
      <c r="H1784" s="117"/>
      <c r="I1784" s="201"/>
      <c r="J1784" s="201"/>
      <c r="K1784" s="202"/>
      <c r="L1784" s="202"/>
      <c r="M1784" s="202"/>
      <c r="N1784" s="201"/>
      <c r="O1784" s="201"/>
      <c r="P1784" s="202"/>
      <c r="Q1784" s="202"/>
      <c r="R1784" s="207"/>
      <c r="S1784" s="204" t="e">
        <f>_xlfn.LET(
_xlpm.ausLJ,_xlfn.XLOOKUP(MitarbeiterFTE[[#This Row],[Name]]&amp;"|"&amp;MitarbeiterFTE[[#This Row],[Jahr]]&amp;"|"&amp;MitarbeiterFTE[[#This Row],[Monat]],#REF!,#REF!,"not found",0,1),
IF(_xlpm.ausLJ="not found","input missing",_xlpm.ausLJ))</f>
        <v>#REF!</v>
      </c>
      <c r="T1784" s="204" t="e">
        <f>_xlfn.LET(
_xlpm.ausLJ,_xlfn.XLOOKUP(MitarbeiterFTE[[#This Row],[Name]]&amp;"|"&amp;MitarbeiterFTE[[#This Row],[Jahr]]&amp;"|"&amp;MitarbeiterFTE[[#This Row],[Monat]],#REF!,#REF!,"not found",0,1),
IF(_xlpm.ausLJ="not found","input missing",_xlpm.ausLJ))</f>
        <v>#REF!</v>
      </c>
      <c r="U1784" s="205"/>
      <c r="V1784" s="40" t="str" cm="1">
        <f t="array" ref="V17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4" s="15" t="str">
        <f>_xlfn.LET(_xlpm.var,MitarbeiterFTE[[#This Row],[Name]]&amp;"|"&amp;MitarbeiterFTE[[#This Row],[Vorhaben]]&amp;"|"&amp;MitarbeiterFTE[[#This Row],[Monat]]&amp;"|"&amp;MitarbeiterFTE[[#This Row],[Jahr]], IF(_xlpm.var="|||","input missing",_xlpm.var))</f>
        <v>input missing</v>
      </c>
      <c r="AB1784" s="15" t="e">
        <f>_xlfn.LET(
_xlpm.start,DATE(MitarbeiterFTE[[#This Row],[Jahr]],MitarbeiterFTE[[#This Row],[Monat]],1),
_xlpm.end,EOMONTH(_xlpm.start,0),
NETWORKDAYS(_xlpm.start,_xlpm.end))</f>
        <v>#NUM!</v>
      </c>
      <c r="AC1784" s="318" t="e">
        <f>MitarbeiterFTE[[#This Row],[BWD]]-MitarbeiterFTE[[#This Row],[Sum Abwesend]]</f>
        <v>#NUM!</v>
      </c>
      <c r="AD1784" s="318">
        <f>SUMIFS(MitarbeiterFTE[BWD],MitarbeiterFTE[Jahr],MitarbeiterFTE[[#This Row],[Jahr]],MitarbeiterFTE[Name],MitarbeiterFTE[[#This Row],[Name]])</f>
        <v>0</v>
      </c>
      <c r="AE1784" s="318">
        <f>SUMIFS(MitarbeiterFTE[NWD],MitarbeiterFTE[Jahr],MitarbeiterFTE[[#This Row],[Jahr]],MitarbeiterFTE[Name],MitarbeiterFTE[[#This Row],[Name]])</f>
        <v>0</v>
      </c>
      <c r="AF1784" s="15" t="str">
        <f>IF(MitarbeiterFTE[[#This Row],[HS]]="ja",2,IF(MitarbeiterFTE[[#This Row],[Tech]]="ja",1,IF(MitarbeiterFTE[[#This Row],[Sonst]]="ja",0,"input missing")))</f>
        <v>input missing</v>
      </c>
      <c r="AG1784" s="130"/>
      <c r="AH1784" s="117"/>
      <c r="AI1784" s="408"/>
      <c r="AJ1784" s="202"/>
      <c r="AK1784" s="412"/>
      <c r="AL1784" s="15" cm="1">
        <f t="array" ref="AL17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4" s="15" t="str">
        <f>IF(Table6[[#This Row],[FT/WE]]=2,"",Table6[[#This Row],[Name]]&amp;Table6[[#This Row],[Tag]])</f>
        <v/>
      </c>
      <c r="AN1784" s="117"/>
    </row>
    <row r="1785" spans="1:40" ht="14.5">
      <c r="A1785" s="117"/>
      <c r="B1785" s="201"/>
      <c r="C1785" s="209"/>
      <c r="D1785" s="210"/>
      <c r="E1785" s="131"/>
      <c r="F1785" s="132"/>
      <c r="G1785" s="131"/>
      <c r="H1785" s="117"/>
      <c r="I1785" s="201"/>
      <c r="J1785" s="201"/>
      <c r="K1785" s="202"/>
      <c r="L1785" s="202"/>
      <c r="M1785" s="202"/>
      <c r="N1785" s="201"/>
      <c r="O1785" s="201"/>
      <c r="P1785" s="202"/>
      <c r="Q1785" s="202"/>
      <c r="R1785" s="207"/>
      <c r="S1785" s="204" t="e">
        <f>_xlfn.LET(
_xlpm.ausLJ,_xlfn.XLOOKUP(MitarbeiterFTE[[#This Row],[Name]]&amp;"|"&amp;MitarbeiterFTE[[#This Row],[Jahr]]&amp;"|"&amp;MitarbeiterFTE[[#This Row],[Monat]],#REF!,#REF!,"not found",0,1),
IF(_xlpm.ausLJ="not found","input missing",_xlpm.ausLJ))</f>
        <v>#REF!</v>
      </c>
      <c r="T1785" s="204" t="e">
        <f>_xlfn.LET(
_xlpm.ausLJ,_xlfn.XLOOKUP(MitarbeiterFTE[[#This Row],[Name]]&amp;"|"&amp;MitarbeiterFTE[[#This Row],[Jahr]]&amp;"|"&amp;MitarbeiterFTE[[#This Row],[Monat]],#REF!,#REF!,"not found",0,1),
IF(_xlpm.ausLJ="not found","input missing",_xlpm.ausLJ))</f>
        <v>#REF!</v>
      </c>
      <c r="U1785" s="205"/>
      <c r="V1785" s="40" t="str" cm="1">
        <f t="array" ref="V17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5" s="15" t="str">
        <f>_xlfn.LET(_xlpm.var,MitarbeiterFTE[[#This Row],[Name]]&amp;"|"&amp;MitarbeiterFTE[[#This Row],[Vorhaben]]&amp;"|"&amp;MitarbeiterFTE[[#This Row],[Monat]]&amp;"|"&amp;MitarbeiterFTE[[#This Row],[Jahr]], IF(_xlpm.var="|||","input missing",_xlpm.var))</f>
        <v>input missing</v>
      </c>
      <c r="AB1785" s="15" t="e">
        <f>_xlfn.LET(
_xlpm.start,DATE(MitarbeiterFTE[[#This Row],[Jahr]],MitarbeiterFTE[[#This Row],[Monat]],1),
_xlpm.end,EOMONTH(_xlpm.start,0),
NETWORKDAYS(_xlpm.start,_xlpm.end))</f>
        <v>#NUM!</v>
      </c>
      <c r="AC1785" s="318" t="e">
        <f>MitarbeiterFTE[[#This Row],[BWD]]-MitarbeiterFTE[[#This Row],[Sum Abwesend]]</f>
        <v>#NUM!</v>
      </c>
      <c r="AD1785" s="318">
        <f>SUMIFS(MitarbeiterFTE[BWD],MitarbeiterFTE[Jahr],MitarbeiterFTE[[#This Row],[Jahr]],MitarbeiterFTE[Name],MitarbeiterFTE[[#This Row],[Name]])</f>
        <v>0</v>
      </c>
      <c r="AE1785" s="318">
        <f>SUMIFS(MitarbeiterFTE[NWD],MitarbeiterFTE[Jahr],MitarbeiterFTE[[#This Row],[Jahr]],MitarbeiterFTE[Name],MitarbeiterFTE[[#This Row],[Name]])</f>
        <v>0</v>
      </c>
      <c r="AF1785" s="15" t="str">
        <f>IF(MitarbeiterFTE[[#This Row],[HS]]="ja",2,IF(MitarbeiterFTE[[#This Row],[Tech]]="ja",1,IF(MitarbeiterFTE[[#This Row],[Sonst]]="ja",0,"input missing")))</f>
        <v>input missing</v>
      </c>
      <c r="AG1785" s="130"/>
      <c r="AH1785" s="117"/>
      <c r="AI1785" s="408"/>
      <c r="AJ1785" s="202"/>
      <c r="AK1785" s="412"/>
      <c r="AL1785" s="15" cm="1">
        <f t="array" ref="AL17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5" s="15" t="str">
        <f>IF(Table6[[#This Row],[FT/WE]]=2,"",Table6[[#This Row],[Name]]&amp;Table6[[#This Row],[Tag]])</f>
        <v/>
      </c>
      <c r="AN1785" s="117"/>
    </row>
    <row r="1786" spans="1:40" ht="14.5">
      <c r="A1786" s="117"/>
      <c r="B1786" s="201"/>
      <c r="C1786" s="209"/>
      <c r="D1786" s="210"/>
      <c r="E1786" s="131"/>
      <c r="F1786" s="132"/>
      <c r="G1786" s="131"/>
      <c r="H1786" s="117"/>
      <c r="I1786" s="201"/>
      <c r="J1786" s="201"/>
      <c r="K1786" s="202"/>
      <c r="L1786" s="202"/>
      <c r="M1786" s="202"/>
      <c r="N1786" s="201"/>
      <c r="O1786" s="201"/>
      <c r="P1786" s="202"/>
      <c r="Q1786" s="202"/>
      <c r="R1786" s="207"/>
      <c r="S1786" s="204" t="e">
        <f>_xlfn.LET(
_xlpm.ausLJ,_xlfn.XLOOKUP(MitarbeiterFTE[[#This Row],[Name]]&amp;"|"&amp;MitarbeiterFTE[[#This Row],[Jahr]]&amp;"|"&amp;MitarbeiterFTE[[#This Row],[Monat]],#REF!,#REF!,"not found",0,1),
IF(_xlpm.ausLJ="not found","input missing",_xlpm.ausLJ))</f>
        <v>#REF!</v>
      </c>
      <c r="T1786" s="204" t="e">
        <f>_xlfn.LET(
_xlpm.ausLJ,_xlfn.XLOOKUP(MitarbeiterFTE[[#This Row],[Name]]&amp;"|"&amp;MitarbeiterFTE[[#This Row],[Jahr]]&amp;"|"&amp;MitarbeiterFTE[[#This Row],[Monat]],#REF!,#REF!,"not found",0,1),
IF(_xlpm.ausLJ="not found","input missing",_xlpm.ausLJ))</f>
        <v>#REF!</v>
      </c>
      <c r="U1786" s="205"/>
      <c r="V1786" s="40" t="str" cm="1">
        <f t="array" ref="V17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6" s="15" t="str">
        <f>_xlfn.LET(_xlpm.var,MitarbeiterFTE[[#This Row],[Name]]&amp;"|"&amp;MitarbeiterFTE[[#This Row],[Vorhaben]]&amp;"|"&amp;MitarbeiterFTE[[#This Row],[Monat]]&amp;"|"&amp;MitarbeiterFTE[[#This Row],[Jahr]], IF(_xlpm.var="|||","input missing",_xlpm.var))</f>
        <v>input missing</v>
      </c>
      <c r="AB1786" s="15" t="e">
        <f>_xlfn.LET(
_xlpm.start,DATE(MitarbeiterFTE[[#This Row],[Jahr]],MitarbeiterFTE[[#This Row],[Monat]],1),
_xlpm.end,EOMONTH(_xlpm.start,0),
NETWORKDAYS(_xlpm.start,_xlpm.end))</f>
        <v>#NUM!</v>
      </c>
      <c r="AC1786" s="318" t="e">
        <f>MitarbeiterFTE[[#This Row],[BWD]]-MitarbeiterFTE[[#This Row],[Sum Abwesend]]</f>
        <v>#NUM!</v>
      </c>
      <c r="AD1786" s="318">
        <f>SUMIFS(MitarbeiterFTE[BWD],MitarbeiterFTE[Jahr],MitarbeiterFTE[[#This Row],[Jahr]],MitarbeiterFTE[Name],MitarbeiterFTE[[#This Row],[Name]])</f>
        <v>0</v>
      </c>
      <c r="AE1786" s="318">
        <f>SUMIFS(MitarbeiterFTE[NWD],MitarbeiterFTE[Jahr],MitarbeiterFTE[[#This Row],[Jahr]],MitarbeiterFTE[Name],MitarbeiterFTE[[#This Row],[Name]])</f>
        <v>0</v>
      </c>
      <c r="AF1786" s="15" t="str">
        <f>IF(MitarbeiterFTE[[#This Row],[HS]]="ja",2,IF(MitarbeiterFTE[[#This Row],[Tech]]="ja",1,IF(MitarbeiterFTE[[#This Row],[Sonst]]="ja",0,"input missing")))</f>
        <v>input missing</v>
      </c>
      <c r="AG1786" s="130"/>
      <c r="AH1786" s="117"/>
      <c r="AI1786" s="408"/>
      <c r="AJ1786" s="202"/>
      <c r="AK1786" s="412"/>
      <c r="AL1786" s="15" cm="1">
        <f t="array" ref="AL17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6" s="15" t="str">
        <f>IF(Table6[[#This Row],[FT/WE]]=2,"",Table6[[#This Row],[Name]]&amp;Table6[[#This Row],[Tag]])</f>
        <v/>
      </c>
      <c r="AN1786" s="117"/>
    </row>
    <row r="1787" spans="1:40" ht="14.5">
      <c r="A1787" s="117"/>
      <c r="B1787" s="201"/>
      <c r="C1787" s="209"/>
      <c r="D1787" s="210"/>
      <c r="E1787" s="131"/>
      <c r="F1787" s="132"/>
      <c r="G1787" s="131"/>
      <c r="H1787" s="117"/>
      <c r="I1787" s="201"/>
      <c r="J1787" s="201"/>
      <c r="K1787" s="202"/>
      <c r="L1787" s="202"/>
      <c r="M1787" s="202"/>
      <c r="N1787" s="201"/>
      <c r="O1787" s="201"/>
      <c r="P1787" s="202"/>
      <c r="Q1787" s="202"/>
      <c r="R1787" s="207"/>
      <c r="S1787" s="204" t="e">
        <f>_xlfn.LET(
_xlpm.ausLJ,_xlfn.XLOOKUP(MitarbeiterFTE[[#This Row],[Name]]&amp;"|"&amp;MitarbeiterFTE[[#This Row],[Jahr]]&amp;"|"&amp;MitarbeiterFTE[[#This Row],[Monat]],#REF!,#REF!,"not found",0,1),
IF(_xlpm.ausLJ="not found","input missing",_xlpm.ausLJ))</f>
        <v>#REF!</v>
      </c>
      <c r="T1787" s="204" t="e">
        <f>_xlfn.LET(
_xlpm.ausLJ,_xlfn.XLOOKUP(MitarbeiterFTE[[#This Row],[Name]]&amp;"|"&amp;MitarbeiterFTE[[#This Row],[Jahr]]&amp;"|"&amp;MitarbeiterFTE[[#This Row],[Monat]],#REF!,#REF!,"not found",0,1),
IF(_xlpm.ausLJ="not found","input missing",_xlpm.ausLJ))</f>
        <v>#REF!</v>
      </c>
      <c r="U1787" s="205"/>
      <c r="V1787" s="40" t="str" cm="1">
        <f t="array" ref="V17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7" s="15" t="str">
        <f>_xlfn.LET(_xlpm.var,MitarbeiterFTE[[#This Row],[Name]]&amp;"|"&amp;MitarbeiterFTE[[#This Row],[Vorhaben]]&amp;"|"&amp;MitarbeiterFTE[[#This Row],[Monat]]&amp;"|"&amp;MitarbeiterFTE[[#This Row],[Jahr]], IF(_xlpm.var="|||","input missing",_xlpm.var))</f>
        <v>input missing</v>
      </c>
      <c r="AB1787" s="15" t="e">
        <f>_xlfn.LET(
_xlpm.start,DATE(MitarbeiterFTE[[#This Row],[Jahr]],MitarbeiterFTE[[#This Row],[Monat]],1),
_xlpm.end,EOMONTH(_xlpm.start,0),
NETWORKDAYS(_xlpm.start,_xlpm.end))</f>
        <v>#NUM!</v>
      </c>
      <c r="AC1787" s="318" t="e">
        <f>MitarbeiterFTE[[#This Row],[BWD]]-MitarbeiterFTE[[#This Row],[Sum Abwesend]]</f>
        <v>#NUM!</v>
      </c>
      <c r="AD1787" s="318">
        <f>SUMIFS(MitarbeiterFTE[BWD],MitarbeiterFTE[Jahr],MitarbeiterFTE[[#This Row],[Jahr]],MitarbeiterFTE[Name],MitarbeiterFTE[[#This Row],[Name]])</f>
        <v>0</v>
      </c>
      <c r="AE1787" s="318">
        <f>SUMIFS(MitarbeiterFTE[NWD],MitarbeiterFTE[Jahr],MitarbeiterFTE[[#This Row],[Jahr]],MitarbeiterFTE[Name],MitarbeiterFTE[[#This Row],[Name]])</f>
        <v>0</v>
      </c>
      <c r="AF1787" s="15" t="str">
        <f>IF(MitarbeiterFTE[[#This Row],[HS]]="ja",2,IF(MitarbeiterFTE[[#This Row],[Tech]]="ja",1,IF(MitarbeiterFTE[[#This Row],[Sonst]]="ja",0,"input missing")))</f>
        <v>input missing</v>
      </c>
      <c r="AG1787" s="130"/>
      <c r="AH1787" s="117"/>
      <c r="AI1787" s="408"/>
      <c r="AJ1787" s="202"/>
      <c r="AK1787" s="412"/>
      <c r="AL1787" s="15" cm="1">
        <f t="array" ref="AL17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7" s="15" t="str">
        <f>IF(Table6[[#This Row],[FT/WE]]=2,"",Table6[[#This Row],[Name]]&amp;Table6[[#This Row],[Tag]])</f>
        <v/>
      </c>
      <c r="AN1787" s="117"/>
    </row>
    <row r="1788" spans="1:40" ht="14.5">
      <c r="A1788" s="117"/>
      <c r="B1788" s="201"/>
      <c r="C1788" s="209"/>
      <c r="D1788" s="210"/>
      <c r="E1788" s="131"/>
      <c r="F1788" s="132"/>
      <c r="G1788" s="131"/>
      <c r="H1788" s="117"/>
      <c r="I1788" s="201"/>
      <c r="J1788" s="201"/>
      <c r="K1788" s="202"/>
      <c r="L1788" s="202"/>
      <c r="M1788" s="202"/>
      <c r="N1788" s="201"/>
      <c r="O1788" s="201"/>
      <c r="P1788" s="202"/>
      <c r="Q1788" s="202"/>
      <c r="R1788" s="207"/>
      <c r="S1788" s="204" t="e">
        <f>_xlfn.LET(
_xlpm.ausLJ,_xlfn.XLOOKUP(MitarbeiterFTE[[#This Row],[Name]]&amp;"|"&amp;MitarbeiterFTE[[#This Row],[Jahr]]&amp;"|"&amp;MitarbeiterFTE[[#This Row],[Monat]],#REF!,#REF!,"not found",0,1),
IF(_xlpm.ausLJ="not found","input missing",_xlpm.ausLJ))</f>
        <v>#REF!</v>
      </c>
      <c r="T1788" s="204" t="e">
        <f>_xlfn.LET(
_xlpm.ausLJ,_xlfn.XLOOKUP(MitarbeiterFTE[[#This Row],[Name]]&amp;"|"&amp;MitarbeiterFTE[[#This Row],[Jahr]]&amp;"|"&amp;MitarbeiterFTE[[#This Row],[Monat]],#REF!,#REF!,"not found",0,1),
IF(_xlpm.ausLJ="not found","input missing",_xlpm.ausLJ))</f>
        <v>#REF!</v>
      </c>
      <c r="U1788" s="205"/>
      <c r="V1788" s="40" t="str" cm="1">
        <f t="array" ref="V17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8" s="15" t="str">
        <f>_xlfn.LET(_xlpm.var,MitarbeiterFTE[[#This Row],[Name]]&amp;"|"&amp;MitarbeiterFTE[[#This Row],[Vorhaben]]&amp;"|"&amp;MitarbeiterFTE[[#This Row],[Monat]]&amp;"|"&amp;MitarbeiterFTE[[#This Row],[Jahr]], IF(_xlpm.var="|||","input missing",_xlpm.var))</f>
        <v>input missing</v>
      </c>
      <c r="AB1788" s="15" t="e">
        <f>_xlfn.LET(
_xlpm.start,DATE(MitarbeiterFTE[[#This Row],[Jahr]],MitarbeiterFTE[[#This Row],[Monat]],1),
_xlpm.end,EOMONTH(_xlpm.start,0),
NETWORKDAYS(_xlpm.start,_xlpm.end))</f>
        <v>#NUM!</v>
      </c>
      <c r="AC1788" s="318" t="e">
        <f>MitarbeiterFTE[[#This Row],[BWD]]-MitarbeiterFTE[[#This Row],[Sum Abwesend]]</f>
        <v>#NUM!</v>
      </c>
      <c r="AD1788" s="318">
        <f>SUMIFS(MitarbeiterFTE[BWD],MitarbeiterFTE[Jahr],MitarbeiterFTE[[#This Row],[Jahr]],MitarbeiterFTE[Name],MitarbeiterFTE[[#This Row],[Name]])</f>
        <v>0</v>
      </c>
      <c r="AE1788" s="318">
        <f>SUMIFS(MitarbeiterFTE[NWD],MitarbeiterFTE[Jahr],MitarbeiterFTE[[#This Row],[Jahr]],MitarbeiterFTE[Name],MitarbeiterFTE[[#This Row],[Name]])</f>
        <v>0</v>
      </c>
      <c r="AF1788" s="15" t="str">
        <f>IF(MitarbeiterFTE[[#This Row],[HS]]="ja",2,IF(MitarbeiterFTE[[#This Row],[Tech]]="ja",1,IF(MitarbeiterFTE[[#This Row],[Sonst]]="ja",0,"input missing")))</f>
        <v>input missing</v>
      </c>
      <c r="AG1788" s="130"/>
      <c r="AH1788" s="117"/>
      <c r="AI1788" s="408"/>
      <c r="AJ1788" s="202"/>
      <c r="AK1788" s="412"/>
      <c r="AL1788" s="15" cm="1">
        <f t="array" ref="AL17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8" s="15" t="str">
        <f>IF(Table6[[#This Row],[FT/WE]]=2,"",Table6[[#This Row],[Name]]&amp;Table6[[#This Row],[Tag]])</f>
        <v/>
      </c>
      <c r="AN1788" s="117"/>
    </row>
    <row r="1789" spans="1:40" ht="14.5">
      <c r="A1789" s="117"/>
      <c r="B1789" s="201"/>
      <c r="C1789" s="209"/>
      <c r="D1789" s="210"/>
      <c r="E1789" s="131"/>
      <c r="F1789" s="132"/>
      <c r="G1789" s="131"/>
      <c r="H1789" s="117"/>
      <c r="I1789" s="201"/>
      <c r="J1789" s="201"/>
      <c r="K1789" s="202"/>
      <c r="L1789" s="202"/>
      <c r="M1789" s="202"/>
      <c r="N1789" s="201"/>
      <c r="O1789" s="201"/>
      <c r="P1789" s="202"/>
      <c r="Q1789" s="202"/>
      <c r="R1789" s="207"/>
      <c r="S1789" s="204" t="e">
        <f>_xlfn.LET(
_xlpm.ausLJ,_xlfn.XLOOKUP(MitarbeiterFTE[[#This Row],[Name]]&amp;"|"&amp;MitarbeiterFTE[[#This Row],[Jahr]]&amp;"|"&amp;MitarbeiterFTE[[#This Row],[Monat]],#REF!,#REF!,"not found",0,1),
IF(_xlpm.ausLJ="not found","input missing",_xlpm.ausLJ))</f>
        <v>#REF!</v>
      </c>
      <c r="T1789" s="204" t="e">
        <f>_xlfn.LET(
_xlpm.ausLJ,_xlfn.XLOOKUP(MitarbeiterFTE[[#This Row],[Name]]&amp;"|"&amp;MitarbeiterFTE[[#This Row],[Jahr]]&amp;"|"&amp;MitarbeiterFTE[[#This Row],[Monat]],#REF!,#REF!,"not found",0,1),
IF(_xlpm.ausLJ="not found","input missing",_xlpm.ausLJ))</f>
        <v>#REF!</v>
      </c>
      <c r="U1789" s="205"/>
      <c r="V1789" s="40" t="str" cm="1">
        <f t="array" ref="V17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89" s="15" t="str">
        <f>_xlfn.LET(_xlpm.var,MitarbeiterFTE[[#This Row],[Name]]&amp;"|"&amp;MitarbeiterFTE[[#This Row],[Vorhaben]]&amp;"|"&amp;MitarbeiterFTE[[#This Row],[Monat]]&amp;"|"&amp;MitarbeiterFTE[[#This Row],[Jahr]], IF(_xlpm.var="|||","input missing",_xlpm.var))</f>
        <v>input missing</v>
      </c>
      <c r="AB1789" s="15" t="e">
        <f>_xlfn.LET(
_xlpm.start,DATE(MitarbeiterFTE[[#This Row],[Jahr]],MitarbeiterFTE[[#This Row],[Monat]],1),
_xlpm.end,EOMONTH(_xlpm.start,0),
NETWORKDAYS(_xlpm.start,_xlpm.end))</f>
        <v>#NUM!</v>
      </c>
      <c r="AC1789" s="318" t="e">
        <f>MitarbeiterFTE[[#This Row],[BWD]]-MitarbeiterFTE[[#This Row],[Sum Abwesend]]</f>
        <v>#NUM!</v>
      </c>
      <c r="AD1789" s="318">
        <f>SUMIFS(MitarbeiterFTE[BWD],MitarbeiterFTE[Jahr],MitarbeiterFTE[[#This Row],[Jahr]],MitarbeiterFTE[Name],MitarbeiterFTE[[#This Row],[Name]])</f>
        <v>0</v>
      </c>
      <c r="AE1789" s="318">
        <f>SUMIFS(MitarbeiterFTE[NWD],MitarbeiterFTE[Jahr],MitarbeiterFTE[[#This Row],[Jahr]],MitarbeiterFTE[Name],MitarbeiterFTE[[#This Row],[Name]])</f>
        <v>0</v>
      </c>
      <c r="AF1789" s="15" t="str">
        <f>IF(MitarbeiterFTE[[#This Row],[HS]]="ja",2,IF(MitarbeiterFTE[[#This Row],[Tech]]="ja",1,IF(MitarbeiterFTE[[#This Row],[Sonst]]="ja",0,"input missing")))</f>
        <v>input missing</v>
      </c>
      <c r="AG1789" s="130"/>
      <c r="AH1789" s="117"/>
      <c r="AI1789" s="408"/>
      <c r="AJ1789" s="202"/>
      <c r="AK1789" s="412"/>
      <c r="AL1789" s="15" cm="1">
        <f t="array" ref="AL17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89" s="15" t="str">
        <f>IF(Table6[[#This Row],[FT/WE]]=2,"",Table6[[#This Row],[Name]]&amp;Table6[[#This Row],[Tag]])</f>
        <v/>
      </c>
      <c r="AN1789" s="117"/>
    </row>
    <row r="1790" spans="1:40" ht="14.5">
      <c r="A1790" s="117"/>
      <c r="B1790" s="201"/>
      <c r="C1790" s="209"/>
      <c r="D1790" s="210"/>
      <c r="E1790" s="131"/>
      <c r="F1790" s="132"/>
      <c r="G1790" s="131"/>
      <c r="H1790" s="117"/>
      <c r="I1790" s="201"/>
      <c r="J1790" s="201"/>
      <c r="K1790" s="202"/>
      <c r="L1790" s="202"/>
      <c r="M1790" s="202"/>
      <c r="N1790" s="201"/>
      <c r="O1790" s="201"/>
      <c r="P1790" s="202"/>
      <c r="Q1790" s="202"/>
      <c r="R1790" s="207"/>
      <c r="S1790" s="204" t="e">
        <f>_xlfn.LET(
_xlpm.ausLJ,_xlfn.XLOOKUP(MitarbeiterFTE[[#This Row],[Name]]&amp;"|"&amp;MitarbeiterFTE[[#This Row],[Jahr]]&amp;"|"&amp;MitarbeiterFTE[[#This Row],[Monat]],#REF!,#REF!,"not found",0,1),
IF(_xlpm.ausLJ="not found","input missing",_xlpm.ausLJ))</f>
        <v>#REF!</v>
      </c>
      <c r="T1790" s="204" t="e">
        <f>_xlfn.LET(
_xlpm.ausLJ,_xlfn.XLOOKUP(MitarbeiterFTE[[#This Row],[Name]]&amp;"|"&amp;MitarbeiterFTE[[#This Row],[Jahr]]&amp;"|"&amp;MitarbeiterFTE[[#This Row],[Monat]],#REF!,#REF!,"not found",0,1),
IF(_xlpm.ausLJ="not found","input missing",_xlpm.ausLJ))</f>
        <v>#REF!</v>
      </c>
      <c r="U1790" s="205"/>
      <c r="V1790" s="40" t="str" cm="1">
        <f t="array" ref="V17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0" s="15" t="str">
        <f>_xlfn.LET(_xlpm.var,MitarbeiterFTE[[#This Row],[Name]]&amp;"|"&amp;MitarbeiterFTE[[#This Row],[Vorhaben]]&amp;"|"&amp;MitarbeiterFTE[[#This Row],[Monat]]&amp;"|"&amp;MitarbeiterFTE[[#This Row],[Jahr]], IF(_xlpm.var="|||","input missing",_xlpm.var))</f>
        <v>input missing</v>
      </c>
      <c r="AB1790" s="15" t="e">
        <f>_xlfn.LET(
_xlpm.start,DATE(MitarbeiterFTE[[#This Row],[Jahr]],MitarbeiterFTE[[#This Row],[Monat]],1),
_xlpm.end,EOMONTH(_xlpm.start,0),
NETWORKDAYS(_xlpm.start,_xlpm.end))</f>
        <v>#NUM!</v>
      </c>
      <c r="AC1790" s="318" t="e">
        <f>MitarbeiterFTE[[#This Row],[BWD]]-MitarbeiterFTE[[#This Row],[Sum Abwesend]]</f>
        <v>#NUM!</v>
      </c>
      <c r="AD1790" s="318">
        <f>SUMIFS(MitarbeiterFTE[BWD],MitarbeiterFTE[Jahr],MitarbeiterFTE[[#This Row],[Jahr]],MitarbeiterFTE[Name],MitarbeiterFTE[[#This Row],[Name]])</f>
        <v>0</v>
      </c>
      <c r="AE1790" s="318">
        <f>SUMIFS(MitarbeiterFTE[NWD],MitarbeiterFTE[Jahr],MitarbeiterFTE[[#This Row],[Jahr]],MitarbeiterFTE[Name],MitarbeiterFTE[[#This Row],[Name]])</f>
        <v>0</v>
      </c>
      <c r="AF1790" s="15" t="str">
        <f>IF(MitarbeiterFTE[[#This Row],[HS]]="ja",2,IF(MitarbeiterFTE[[#This Row],[Tech]]="ja",1,IF(MitarbeiterFTE[[#This Row],[Sonst]]="ja",0,"input missing")))</f>
        <v>input missing</v>
      </c>
      <c r="AG1790" s="130"/>
      <c r="AH1790" s="117"/>
      <c r="AI1790" s="408"/>
      <c r="AJ1790" s="202"/>
      <c r="AK1790" s="412"/>
      <c r="AL1790" s="15" cm="1">
        <f t="array" ref="AL17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0" s="15" t="str">
        <f>IF(Table6[[#This Row],[FT/WE]]=2,"",Table6[[#This Row],[Name]]&amp;Table6[[#This Row],[Tag]])</f>
        <v/>
      </c>
      <c r="AN1790" s="117"/>
    </row>
    <row r="1791" spans="1:40" ht="14.5">
      <c r="A1791" s="117"/>
      <c r="B1791" s="201"/>
      <c r="C1791" s="209"/>
      <c r="D1791" s="210"/>
      <c r="E1791" s="131"/>
      <c r="F1791" s="132"/>
      <c r="G1791" s="131"/>
      <c r="H1791" s="117"/>
      <c r="I1791" s="201"/>
      <c r="J1791" s="201"/>
      <c r="K1791" s="202"/>
      <c r="L1791" s="202"/>
      <c r="M1791" s="202"/>
      <c r="N1791" s="201"/>
      <c r="O1791" s="201"/>
      <c r="P1791" s="202"/>
      <c r="Q1791" s="202"/>
      <c r="R1791" s="207"/>
      <c r="S1791" s="204" t="e">
        <f>_xlfn.LET(
_xlpm.ausLJ,_xlfn.XLOOKUP(MitarbeiterFTE[[#This Row],[Name]]&amp;"|"&amp;MitarbeiterFTE[[#This Row],[Jahr]]&amp;"|"&amp;MitarbeiterFTE[[#This Row],[Monat]],#REF!,#REF!,"not found",0,1),
IF(_xlpm.ausLJ="not found","input missing",_xlpm.ausLJ))</f>
        <v>#REF!</v>
      </c>
      <c r="T1791" s="204" t="e">
        <f>_xlfn.LET(
_xlpm.ausLJ,_xlfn.XLOOKUP(MitarbeiterFTE[[#This Row],[Name]]&amp;"|"&amp;MitarbeiterFTE[[#This Row],[Jahr]]&amp;"|"&amp;MitarbeiterFTE[[#This Row],[Monat]],#REF!,#REF!,"not found",0,1),
IF(_xlpm.ausLJ="not found","input missing",_xlpm.ausLJ))</f>
        <v>#REF!</v>
      </c>
      <c r="U1791" s="205"/>
      <c r="V1791" s="40" t="str" cm="1">
        <f t="array" ref="V17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1" s="15" t="str">
        <f>_xlfn.LET(_xlpm.var,MitarbeiterFTE[[#This Row],[Name]]&amp;"|"&amp;MitarbeiterFTE[[#This Row],[Vorhaben]]&amp;"|"&amp;MitarbeiterFTE[[#This Row],[Monat]]&amp;"|"&amp;MitarbeiterFTE[[#This Row],[Jahr]], IF(_xlpm.var="|||","input missing",_xlpm.var))</f>
        <v>input missing</v>
      </c>
      <c r="AB1791" s="15" t="e">
        <f>_xlfn.LET(
_xlpm.start,DATE(MitarbeiterFTE[[#This Row],[Jahr]],MitarbeiterFTE[[#This Row],[Monat]],1),
_xlpm.end,EOMONTH(_xlpm.start,0),
NETWORKDAYS(_xlpm.start,_xlpm.end))</f>
        <v>#NUM!</v>
      </c>
      <c r="AC1791" s="318" t="e">
        <f>MitarbeiterFTE[[#This Row],[BWD]]-MitarbeiterFTE[[#This Row],[Sum Abwesend]]</f>
        <v>#NUM!</v>
      </c>
      <c r="AD1791" s="318">
        <f>SUMIFS(MitarbeiterFTE[BWD],MitarbeiterFTE[Jahr],MitarbeiterFTE[[#This Row],[Jahr]],MitarbeiterFTE[Name],MitarbeiterFTE[[#This Row],[Name]])</f>
        <v>0</v>
      </c>
      <c r="AE1791" s="318">
        <f>SUMIFS(MitarbeiterFTE[NWD],MitarbeiterFTE[Jahr],MitarbeiterFTE[[#This Row],[Jahr]],MitarbeiterFTE[Name],MitarbeiterFTE[[#This Row],[Name]])</f>
        <v>0</v>
      </c>
      <c r="AF1791" s="15" t="str">
        <f>IF(MitarbeiterFTE[[#This Row],[HS]]="ja",2,IF(MitarbeiterFTE[[#This Row],[Tech]]="ja",1,IF(MitarbeiterFTE[[#This Row],[Sonst]]="ja",0,"input missing")))</f>
        <v>input missing</v>
      </c>
      <c r="AG1791" s="130"/>
      <c r="AH1791" s="117"/>
      <c r="AI1791" s="408"/>
      <c r="AJ1791" s="202"/>
      <c r="AK1791" s="412"/>
      <c r="AL1791" s="15" cm="1">
        <f t="array" ref="AL17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1" s="15" t="str">
        <f>IF(Table6[[#This Row],[FT/WE]]=2,"",Table6[[#This Row],[Name]]&amp;Table6[[#This Row],[Tag]])</f>
        <v/>
      </c>
      <c r="AN1791" s="117"/>
    </row>
    <row r="1792" spans="1:40" ht="14.5">
      <c r="A1792" s="117"/>
      <c r="B1792" s="201"/>
      <c r="C1792" s="209"/>
      <c r="D1792" s="210"/>
      <c r="E1792" s="131"/>
      <c r="F1792" s="132"/>
      <c r="G1792" s="131"/>
      <c r="H1792" s="117"/>
      <c r="I1792" s="201"/>
      <c r="J1792" s="201"/>
      <c r="K1792" s="202"/>
      <c r="L1792" s="202"/>
      <c r="M1792" s="202"/>
      <c r="N1792" s="201"/>
      <c r="O1792" s="201"/>
      <c r="P1792" s="202"/>
      <c r="Q1792" s="202"/>
      <c r="R1792" s="207"/>
      <c r="S1792" s="204" t="e">
        <f>_xlfn.LET(
_xlpm.ausLJ,_xlfn.XLOOKUP(MitarbeiterFTE[[#This Row],[Name]]&amp;"|"&amp;MitarbeiterFTE[[#This Row],[Jahr]]&amp;"|"&amp;MitarbeiterFTE[[#This Row],[Monat]],#REF!,#REF!,"not found",0,1),
IF(_xlpm.ausLJ="not found","input missing",_xlpm.ausLJ))</f>
        <v>#REF!</v>
      </c>
      <c r="T1792" s="204" t="e">
        <f>_xlfn.LET(
_xlpm.ausLJ,_xlfn.XLOOKUP(MitarbeiterFTE[[#This Row],[Name]]&amp;"|"&amp;MitarbeiterFTE[[#This Row],[Jahr]]&amp;"|"&amp;MitarbeiterFTE[[#This Row],[Monat]],#REF!,#REF!,"not found",0,1),
IF(_xlpm.ausLJ="not found","input missing",_xlpm.ausLJ))</f>
        <v>#REF!</v>
      </c>
      <c r="U1792" s="205"/>
      <c r="V1792" s="40" t="str" cm="1">
        <f t="array" ref="V17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2" s="15" t="str">
        <f>_xlfn.LET(_xlpm.var,MitarbeiterFTE[[#This Row],[Name]]&amp;"|"&amp;MitarbeiterFTE[[#This Row],[Vorhaben]]&amp;"|"&amp;MitarbeiterFTE[[#This Row],[Monat]]&amp;"|"&amp;MitarbeiterFTE[[#This Row],[Jahr]], IF(_xlpm.var="|||","input missing",_xlpm.var))</f>
        <v>input missing</v>
      </c>
      <c r="AB1792" s="15" t="e">
        <f>_xlfn.LET(
_xlpm.start,DATE(MitarbeiterFTE[[#This Row],[Jahr]],MitarbeiterFTE[[#This Row],[Monat]],1),
_xlpm.end,EOMONTH(_xlpm.start,0),
NETWORKDAYS(_xlpm.start,_xlpm.end))</f>
        <v>#NUM!</v>
      </c>
      <c r="AC1792" s="318" t="e">
        <f>MitarbeiterFTE[[#This Row],[BWD]]-MitarbeiterFTE[[#This Row],[Sum Abwesend]]</f>
        <v>#NUM!</v>
      </c>
      <c r="AD1792" s="318">
        <f>SUMIFS(MitarbeiterFTE[BWD],MitarbeiterFTE[Jahr],MitarbeiterFTE[[#This Row],[Jahr]],MitarbeiterFTE[Name],MitarbeiterFTE[[#This Row],[Name]])</f>
        <v>0</v>
      </c>
      <c r="AE1792" s="318">
        <f>SUMIFS(MitarbeiterFTE[NWD],MitarbeiterFTE[Jahr],MitarbeiterFTE[[#This Row],[Jahr]],MitarbeiterFTE[Name],MitarbeiterFTE[[#This Row],[Name]])</f>
        <v>0</v>
      </c>
      <c r="AF1792" s="15" t="str">
        <f>IF(MitarbeiterFTE[[#This Row],[HS]]="ja",2,IF(MitarbeiterFTE[[#This Row],[Tech]]="ja",1,IF(MitarbeiterFTE[[#This Row],[Sonst]]="ja",0,"input missing")))</f>
        <v>input missing</v>
      </c>
      <c r="AG1792" s="130"/>
      <c r="AH1792" s="117"/>
      <c r="AI1792" s="408"/>
      <c r="AJ1792" s="202"/>
      <c r="AK1792" s="412"/>
      <c r="AL1792" s="15" cm="1">
        <f t="array" ref="AL17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2" s="15" t="str">
        <f>IF(Table6[[#This Row],[FT/WE]]=2,"",Table6[[#This Row],[Name]]&amp;Table6[[#This Row],[Tag]])</f>
        <v/>
      </c>
      <c r="AN1792" s="117"/>
    </row>
    <row r="1793" spans="1:40" ht="14.5">
      <c r="A1793" s="117"/>
      <c r="B1793" s="201"/>
      <c r="C1793" s="209"/>
      <c r="D1793" s="210"/>
      <c r="E1793" s="131"/>
      <c r="F1793" s="132"/>
      <c r="G1793" s="131"/>
      <c r="H1793" s="117"/>
      <c r="I1793" s="201"/>
      <c r="J1793" s="201"/>
      <c r="K1793" s="202"/>
      <c r="L1793" s="202"/>
      <c r="M1793" s="202"/>
      <c r="N1793" s="201"/>
      <c r="O1793" s="201"/>
      <c r="P1793" s="202"/>
      <c r="Q1793" s="202"/>
      <c r="R1793" s="207"/>
      <c r="S1793" s="204" t="e">
        <f>_xlfn.LET(
_xlpm.ausLJ,_xlfn.XLOOKUP(MitarbeiterFTE[[#This Row],[Name]]&amp;"|"&amp;MitarbeiterFTE[[#This Row],[Jahr]]&amp;"|"&amp;MitarbeiterFTE[[#This Row],[Monat]],#REF!,#REF!,"not found",0,1),
IF(_xlpm.ausLJ="not found","input missing",_xlpm.ausLJ))</f>
        <v>#REF!</v>
      </c>
      <c r="T1793" s="204" t="e">
        <f>_xlfn.LET(
_xlpm.ausLJ,_xlfn.XLOOKUP(MitarbeiterFTE[[#This Row],[Name]]&amp;"|"&amp;MitarbeiterFTE[[#This Row],[Jahr]]&amp;"|"&amp;MitarbeiterFTE[[#This Row],[Monat]],#REF!,#REF!,"not found",0,1),
IF(_xlpm.ausLJ="not found","input missing",_xlpm.ausLJ))</f>
        <v>#REF!</v>
      </c>
      <c r="U1793" s="205"/>
      <c r="V1793" s="40" t="str" cm="1">
        <f t="array" ref="V17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3" s="15" t="str">
        <f>_xlfn.LET(_xlpm.var,MitarbeiterFTE[[#This Row],[Name]]&amp;"|"&amp;MitarbeiterFTE[[#This Row],[Vorhaben]]&amp;"|"&amp;MitarbeiterFTE[[#This Row],[Monat]]&amp;"|"&amp;MitarbeiterFTE[[#This Row],[Jahr]], IF(_xlpm.var="|||","input missing",_xlpm.var))</f>
        <v>input missing</v>
      </c>
      <c r="AB1793" s="15" t="e">
        <f>_xlfn.LET(
_xlpm.start,DATE(MitarbeiterFTE[[#This Row],[Jahr]],MitarbeiterFTE[[#This Row],[Monat]],1),
_xlpm.end,EOMONTH(_xlpm.start,0),
NETWORKDAYS(_xlpm.start,_xlpm.end))</f>
        <v>#NUM!</v>
      </c>
      <c r="AC1793" s="318" t="e">
        <f>MitarbeiterFTE[[#This Row],[BWD]]-MitarbeiterFTE[[#This Row],[Sum Abwesend]]</f>
        <v>#NUM!</v>
      </c>
      <c r="AD1793" s="318">
        <f>SUMIFS(MitarbeiterFTE[BWD],MitarbeiterFTE[Jahr],MitarbeiterFTE[[#This Row],[Jahr]],MitarbeiterFTE[Name],MitarbeiterFTE[[#This Row],[Name]])</f>
        <v>0</v>
      </c>
      <c r="AE1793" s="318">
        <f>SUMIFS(MitarbeiterFTE[NWD],MitarbeiterFTE[Jahr],MitarbeiterFTE[[#This Row],[Jahr]],MitarbeiterFTE[Name],MitarbeiterFTE[[#This Row],[Name]])</f>
        <v>0</v>
      </c>
      <c r="AF1793" s="15" t="str">
        <f>IF(MitarbeiterFTE[[#This Row],[HS]]="ja",2,IF(MitarbeiterFTE[[#This Row],[Tech]]="ja",1,IF(MitarbeiterFTE[[#This Row],[Sonst]]="ja",0,"input missing")))</f>
        <v>input missing</v>
      </c>
      <c r="AG1793" s="130"/>
      <c r="AH1793" s="117"/>
      <c r="AI1793" s="408"/>
      <c r="AJ1793" s="202"/>
      <c r="AK1793" s="412"/>
      <c r="AL1793" s="15" cm="1">
        <f t="array" ref="AL17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3" s="15" t="str">
        <f>IF(Table6[[#This Row],[FT/WE]]=2,"",Table6[[#This Row],[Name]]&amp;Table6[[#This Row],[Tag]])</f>
        <v/>
      </c>
      <c r="AN1793" s="117"/>
    </row>
    <row r="1794" spans="1:40" ht="14.5">
      <c r="A1794" s="117"/>
      <c r="B1794" s="201"/>
      <c r="C1794" s="209"/>
      <c r="D1794" s="210"/>
      <c r="E1794" s="131"/>
      <c r="F1794" s="132"/>
      <c r="G1794" s="131"/>
      <c r="H1794" s="117"/>
      <c r="I1794" s="201"/>
      <c r="J1794" s="201"/>
      <c r="K1794" s="202"/>
      <c r="L1794" s="202"/>
      <c r="M1794" s="202"/>
      <c r="N1794" s="201"/>
      <c r="O1794" s="201"/>
      <c r="P1794" s="202"/>
      <c r="Q1794" s="202"/>
      <c r="R1794" s="207"/>
      <c r="S1794" s="204" t="e">
        <f>_xlfn.LET(
_xlpm.ausLJ,_xlfn.XLOOKUP(MitarbeiterFTE[[#This Row],[Name]]&amp;"|"&amp;MitarbeiterFTE[[#This Row],[Jahr]]&amp;"|"&amp;MitarbeiterFTE[[#This Row],[Monat]],#REF!,#REF!,"not found",0,1),
IF(_xlpm.ausLJ="not found","input missing",_xlpm.ausLJ))</f>
        <v>#REF!</v>
      </c>
      <c r="T1794" s="204" t="e">
        <f>_xlfn.LET(
_xlpm.ausLJ,_xlfn.XLOOKUP(MitarbeiterFTE[[#This Row],[Name]]&amp;"|"&amp;MitarbeiterFTE[[#This Row],[Jahr]]&amp;"|"&amp;MitarbeiterFTE[[#This Row],[Monat]],#REF!,#REF!,"not found",0,1),
IF(_xlpm.ausLJ="not found","input missing",_xlpm.ausLJ))</f>
        <v>#REF!</v>
      </c>
      <c r="U1794" s="205"/>
      <c r="V1794" s="40" t="str" cm="1">
        <f t="array" ref="V17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4" s="15" t="str">
        <f>_xlfn.LET(_xlpm.var,MitarbeiterFTE[[#This Row],[Name]]&amp;"|"&amp;MitarbeiterFTE[[#This Row],[Vorhaben]]&amp;"|"&amp;MitarbeiterFTE[[#This Row],[Monat]]&amp;"|"&amp;MitarbeiterFTE[[#This Row],[Jahr]], IF(_xlpm.var="|||","input missing",_xlpm.var))</f>
        <v>input missing</v>
      </c>
      <c r="AB1794" s="15" t="e">
        <f>_xlfn.LET(
_xlpm.start,DATE(MitarbeiterFTE[[#This Row],[Jahr]],MitarbeiterFTE[[#This Row],[Monat]],1),
_xlpm.end,EOMONTH(_xlpm.start,0),
NETWORKDAYS(_xlpm.start,_xlpm.end))</f>
        <v>#NUM!</v>
      </c>
      <c r="AC1794" s="318" t="e">
        <f>MitarbeiterFTE[[#This Row],[BWD]]-MitarbeiterFTE[[#This Row],[Sum Abwesend]]</f>
        <v>#NUM!</v>
      </c>
      <c r="AD1794" s="318">
        <f>SUMIFS(MitarbeiterFTE[BWD],MitarbeiterFTE[Jahr],MitarbeiterFTE[[#This Row],[Jahr]],MitarbeiterFTE[Name],MitarbeiterFTE[[#This Row],[Name]])</f>
        <v>0</v>
      </c>
      <c r="AE1794" s="318">
        <f>SUMIFS(MitarbeiterFTE[NWD],MitarbeiterFTE[Jahr],MitarbeiterFTE[[#This Row],[Jahr]],MitarbeiterFTE[Name],MitarbeiterFTE[[#This Row],[Name]])</f>
        <v>0</v>
      </c>
      <c r="AF1794" s="15" t="str">
        <f>IF(MitarbeiterFTE[[#This Row],[HS]]="ja",2,IF(MitarbeiterFTE[[#This Row],[Tech]]="ja",1,IF(MitarbeiterFTE[[#This Row],[Sonst]]="ja",0,"input missing")))</f>
        <v>input missing</v>
      </c>
      <c r="AG1794" s="130"/>
      <c r="AH1794" s="117"/>
      <c r="AI1794" s="408"/>
      <c r="AJ1794" s="202"/>
      <c r="AK1794" s="412"/>
      <c r="AL1794" s="15" cm="1">
        <f t="array" ref="AL17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4" s="15" t="str">
        <f>IF(Table6[[#This Row],[FT/WE]]=2,"",Table6[[#This Row],[Name]]&amp;Table6[[#This Row],[Tag]])</f>
        <v/>
      </c>
      <c r="AN1794" s="117"/>
    </row>
    <row r="1795" spans="1:40" ht="14.5">
      <c r="A1795" s="117"/>
      <c r="B1795" s="201"/>
      <c r="C1795" s="209"/>
      <c r="D1795" s="210"/>
      <c r="E1795" s="131"/>
      <c r="F1795" s="132"/>
      <c r="G1795" s="131"/>
      <c r="H1795" s="117"/>
      <c r="I1795" s="201"/>
      <c r="J1795" s="201"/>
      <c r="K1795" s="202"/>
      <c r="L1795" s="202"/>
      <c r="M1795" s="202"/>
      <c r="N1795" s="201"/>
      <c r="O1795" s="201"/>
      <c r="P1795" s="202"/>
      <c r="Q1795" s="202"/>
      <c r="R1795" s="207"/>
      <c r="S1795" s="204" t="e">
        <f>_xlfn.LET(
_xlpm.ausLJ,_xlfn.XLOOKUP(MitarbeiterFTE[[#This Row],[Name]]&amp;"|"&amp;MitarbeiterFTE[[#This Row],[Jahr]]&amp;"|"&amp;MitarbeiterFTE[[#This Row],[Monat]],#REF!,#REF!,"not found",0,1),
IF(_xlpm.ausLJ="not found","input missing",_xlpm.ausLJ))</f>
        <v>#REF!</v>
      </c>
      <c r="T1795" s="204" t="e">
        <f>_xlfn.LET(
_xlpm.ausLJ,_xlfn.XLOOKUP(MitarbeiterFTE[[#This Row],[Name]]&amp;"|"&amp;MitarbeiterFTE[[#This Row],[Jahr]]&amp;"|"&amp;MitarbeiterFTE[[#This Row],[Monat]],#REF!,#REF!,"not found",0,1),
IF(_xlpm.ausLJ="not found","input missing",_xlpm.ausLJ))</f>
        <v>#REF!</v>
      </c>
      <c r="U1795" s="205"/>
      <c r="V1795" s="40" t="str" cm="1">
        <f t="array" ref="V17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5" s="15" t="str">
        <f>_xlfn.LET(_xlpm.var,MitarbeiterFTE[[#This Row],[Name]]&amp;"|"&amp;MitarbeiterFTE[[#This Row],[Vorhaben]]&amp;"|"&amp;MitarbeiterFTE[[#This Row],[Monat]]&amp;"|"&amp;MitarbeiterFTE[[#This Row],[Jahr]], IF(_xlpm.var="|||","input missing",_xlpm.var))</f>
        <v>input missing</v>
      </c>
      <c r="AB1795" s="15" t="e">
        <f>_xlfn.LET(
_xlpm.start,DATE(MitarbeiterFTE[[#This Row],[Jahr]],MitarbeiterFTE[[#This Row],[Monat]],1),
_xlpm.end,EOMONTH(_xlpm.start,0),
NETWORKDAYS(_xlpm.start,_xlpm.end))</f>
        <v>#NUM!</v>
      </c>
      <c r="AC1795" s="318" t="e">
        <f>MitarbeiterFTE[[#This Row],[BWD]]-MitarbeiterFTE[[#This Row],[Sum Abwesend]]</f>
        <v>#NUM!</v>
      </c>
      <c r="AD1795" s="318">
        <f>SUMIFS(MitarbeiterFTE[BWD],MitarbeiterFTE[Jahr],MitarbeiterFTE[[#This Row],[Jahr]],MitarbeiterFTE[Name],MitarbeiterFTE[[#This Row],[Name]])</f>
        <v>0</v>
      </c>
      <c r="AE1795" s="318">
        <f>SUMIFS(MitarbeiterFTE[NWD],MitarbeiterFTE[Jahr],MitarbeiterFTE[[#This Row],[Jahr]],MitarbeiterFTE[Name],MitarbeiterFTE[[#This Row],[Name]])</f>
        <v>0</v>
      </c>
      <c r="AF1795" s="15" t="str">
        <f>IF(MitarbeiterFTE[[#This Row],[HS]]="ja",2,IF(MitarbeiterFTE[[#This Row],[Tech]]="ja",1,IF(MitarbeiterFTE[[#This Row],[Sonst]]="ja",0,"input missing")))</f>
        <v>input missing</v>
      </c>
      <c r="AG1795" s="130"/>
      <c r="AH1795" s="117"/>
      <c r="AI1795" s="408"/>
      <c r="AJ1795" s="202"/>
      <c r="AK1795" s="412"/>
      <c r="AL1795" s="15" cm="1">
        <f t="array" ref="AL17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5" s="15" t="str">
        <f>IF(Table6[[#This Row],[FT/WE]]=2,"",Table6[[#This Row],[Name]]&amp;Table6[[#This Row],[Tag]])</f>
        <v/>
      </c>
      <c r="AN1795" s="117"/>
    </row>
    <row r="1796" spans="1:40" ht="14.5">
      <c r="A1796" s="117"/>
      <c r="B1796" s="201"/>
      <c r="C1796" s="209"/>
      <c r="D1796" s="210"/>
      <c r="E1796" s="131"/>
      <c r="F1796" s="132"/>
      <c r="G1796" s="131"/>
      <c r="H1796" s="117"/>
      <c r="I1796" s="201"/>
      <c r="J1796" s="201"/>
      <c r="K1796" s="202"/>
      <c r="L1796" s="202"/>
      <c r="M1796" s="202"/>
      <c r="N1796" s="201"/>
      <c r="O1796" s="201"/>
      <c r="P1796" s="202"/>
      <c r="Q1796" s="202"/>
      <c r="R1796" s="207"/>
      <c r="S1796" s="204" t="e">
        <f>_xlfn.LET(
_xlpm.ausLJ,_xlfn.XLOOKUP(MitarbeiterFTE[[#This Row],[Name]]&amp;"|"&amp;MitarbeiterFTE[[#This Row],[Jahr]]&amp;"|"&amp;MitarbeiterFTE[[#This Row],[Monat]],#REF!,#REF!,"not found",0,1),
IF(_xlpm.ausLJ="not found","input missing",_xlpm.ausLJ))</f>
        <v>#REF!</v>
      </c>
      <c r="T1796" s="204" t="e">
        <f>_xlfn.LET(
_xlpm.ausLJ,_xlfn.XLOOKUP(MitarbeiterFTE[[#This Row],[Name]]&amp;"|"&amp;MitarbeiterFTE[[#This Row],[Jahr]]&amp;"|"&amp;MitarbeiterFTE[[#This Row],[Monat]],#REF!,#REF!,"not found",0,1),
IF(_xlpm.ausLJ="not found","input missing",_xlpm.ausLJ))</f>
        <v>#REF!</v>
      </c>
      <c r="U1796" s="205"/>
      <c r="V1796" s="40" t="str" cm="1">
        <f t="array" ref="V17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6" s="15" t="str">
        <f>_xlfn.LET(_xlpm.var,MitarbeiterFTE[[#This Row],[Name]]&amp;"|"&amp;MitarbeiterFTE[[#This Row],[Vorhaben]]&amp;"|"&amp;MitarbeiterFTE[[#This Row],[Monat]]&amp;"|"&amp;MitarbeiterFTE[[#This Row],[Jahr]], IF(_xlpm.var="|||","input missing",_xlpm.var))</f>
        <v>input missing</v>
      </c>
      <c r="AB1796" s="15" t="e">
        <f>_xlfn.LET(
_xlpm.start,DATE(MitarbeiterFTE[[#This Row],[Jahr]],MitarbeiterFTE[[#This Row],[Monat]],1),
_xlpm.end,EOMONTH(_xlpm.start,0),
NETWORKDAYS(_xlpm.start,_xlpm.end))</f>
        <v>#NUM!</v>
      </c>
      <c r="AC1796" s="318" t="e">
        <f>MitarbeiterFTE[[#This Row],[BWD]]-MitarbeiterFTE[[#This Row],[Sum Abwesend]]</f>
        <v>#NUM!</v>
      </c>
      <c r="AD1796" s="318">
        <f>SUMIFS(MitarbeiterFTE[BWD],MitarbeiterFTE[Jahr],MitarbeiterFTE[[#This Row],[Jahr]],MitarbeiterFTE[Name],MitarbeiterFTE[[#This Row],[Name]])</f>
        <v>0</v>
      </c>
      <c r="AE1796" s="318">
        <f>SUMIFS(MitarbeiterFTE[NWD],MitarbeiterFTE[Jahr],MitarbeiterFTE[[#This Row],[Jahr]],MitarbeiterFTE[Name],MitarbeiterFTE[[#This Row],[Name]])</f>
        <v>0</v>
      </c>
      <c r="AF1796" s="15" t="str">
        <f>IF(MitarbeiterFTE[[#This Row],[HS]]="ja",2,IF(MitarbeiterFTE[[#This Row],[Tech]]="ja",1,IF(MitarbeiterFTE[[#This Row],[Sonst]]="ja",0,"input missing")))</f>
        <v>input missing</v>
      </c>
      <c r="AG1796" s="130"/>
      <c r="AH1796" s="117"/>
      <c r="AI1796" s="408"/>
      <c r="AJ1796" s="202"/>
      <c r="AK1796" s="412"/>
      <c r="AL1796" s="15" cm="1">
        <f t="array" ref="AL17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6" s="15" t="str">
        <f>IF(Table6[[#This Row],[FT/WE]]=2,"",Table6[[#This Row],[Name]]&amp;Table6[[#This Row],[Tag]])</f>
        <v/>
      </c>
      <c r="AN1796" s="117"/>
    </row>
    <row r="1797" spans="1:40" ht="14.5">
      <c r="A1797" s="117"/>
      <c r="B1797" s="201"/>
      <c r="C1797" s="209"/>
      <c r="D1797" s="210"/>
      <c r="E1797" s="131"/>
      <c r="F1797" s="132"/>
      <c r="G1797" s="131"/>
      <c r="H1797" s="117"/>
      <c r="I1797" s="201"/>
      <c r="J1797" s="201"/>
      <c r="K1797" s="202"/>
      <c r="L1797" s="202"/>
      <c r="M1797" s="202"/>
      <c r="N1797" s="201"/>
      <c r="O1797" s="201"/>
      <c r="P1797" s="202"/>
      <c r="Q1797" s="202"/>
      <c r="R1797" s="207"/>
      <c r="S1797" s="204" t="e">
        <f>_xlfn.LET(
_xlpm.ausLJ,_xlfn.XLOOKUP(MitarbeiterFTE[[#This Row],[Name]]&amp;"|"&amp;MitarbeiterFTE[[#This Row],[Jahr]]&amp;"|"&amp;MitarbeiterFTE[[#This Row],[Monat]],#REF!,#REF!,"not found",0,1),
IF(_xlpm.ausLJ="not found","input missing",_xlpm.ausLJ))</f>
        <v>#REF!</v>
      </c>
      <c r="T1797" s="204" t="e">
        <f>_xlfn.LET(
_xlpm.ausLJ,_xlfn.XLOOKUP(MitarbeiterFTE[[#This Row],[Name]]&amp;"|"&amp;MitarbeiterFTE[[#This Row],[Jahr]]&amp;"|"&amp;MitarbeiterFTE[[#This Row],[Monat]],#REF!,#REF!,"not found",0,1),
IF(_xlpm.ausLJ="not found","input missing",_xlpm.ausLJ))</f>
        <v>#REF!</v>
      </c>
      <c r="U1797" s="205"/>
      <c r="V1797" s="40" t="str" cm="1">
        <f t="array" ref="V17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7" s="15" t="str">
        <f>_xlfn.LET(_xlpm.var,MitarbeiterFTE[[#This Row],[Name]]&amp;"|"&amp;MitarbeiterFTE[[#This Row],[Vorhaben]]&amp;"|"&amp;MitarbeiterFTE[[#This Row],[Monat]]&amp;"|"&amp;MitarbeiterFTE[[#This Row],[Jahr]], IF(_xlpm.var="|||","input missing",_xlpm.var))</f>
        <v>input missing</v>
      </c>
      <c r="AB1797" s="15" t="e">
        <f>_xlfn.LET(
_xlpm.start,DATE(MitarbeiterFTE[[#This Row],[Jahr]],MitarbeiterFTE[[#This Row],[Monat]],1),
_xlpm.end,EOMONTH(_xlpm.start,0),
NETWORKDAYS(_xlpm.start,_xlpm.end))</f>
        <v>#NUM!</v>
      </c>
      <c r="AC1797" s="318" t="e">
        <f>MitarbeiterFTE[[#This Row],[BWD]]-MitarbeiterFTE[[#This Row],[Sum Abwesend]]</f>
        <v>#NUM!</v>
      </c>
      <c r="AD1797" s="318">
        <f>SUMIFS(MitarbeiterFTE[BWD],MitarbeiterFTE[Jahr],MitarbeiterFTE[[#This Row],[Jahr]],MitarbeiterFTE[Name],MitarbeiterFTE[[#This Row],[Name]])</f>
        <v>0</v>
      </c>
      <c r="AE1797" s="318">
        <f>SUMIFS(MitarbeiterFTE[NWD],MitarbeiterFTE[Jahr],MitarbeiterFTE[[#This Row],[Jahr]],MitarbeiterFTE[Name],MitarbeiterFTE[[#This Row],[Name]])</f>
        <v>0</v>
      </c>
      <c r="AF1797" s="15" t="str">
        <f>IF(MitarbeiterFTE[[#This Row],[HS]]="ja",2,IF(MitarbeiterFTE[[#This Row],[Tech]]="ja",1,IF(MitarbeiterFTE[[#This Row],[Sonst]]="ja",0,"input missing")))</f>
        <v>input missing</v>
      </c>
      <c r="AG1797" s="130"/>
      <c r="AH1797" s="117"/>
      <c r="AI1797" s="408"/>
      <c r="AJ1797" s="202"/>
      <c r="AK1797" s="412"/>
      <c r="AL1797" s="15" cm="1">
        <f t="array" ref="AL17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7" s="15" t="str">
        <f>IF(Table6[[#This Row],[FT/WE]]=2,"",Table6[[#This Row],[Name]]&amp;Table6[[#This Row],[Tag]])</f>
        <v/>
      </c>
      <c r="AN1797" s="117"/>
    </row>
    <row r="1798" spans="1:40" ht="14.5">
      <c r="A1798" s="117"/>
      <c r="B1798" s="201"/>
      <c r="C1798" s="209"/>
      <c r="D1798" s="210"/>
      <c r="E1798" s="131"/>
      <c r="F1798" s="132"/>
      <c r="G1798" s="131"/>
      <c r="H1798" s="117"/>
      <c r="I1798" s="201"/>
      <c r="J1798" s="201"/>
      <c r="K1798" s="202"/>
      <c r="L1798" s="202"/>
      <c r="M1798" s="202"/>
      <c r="N1798" s="201"/>
      <c r="O1798" s="201"/>
      <c r="P1798" s="202"/>
      <c r="Q1798" s="202"/>
      <c r="R1798" s="207"/>
      <c r="S1798" s="204" t="e">
        <f>_xlfn.LET(
_xlpm.ausLJ,_xlfn.XLOOKUP(MitarbeiterFTE[[#This Row],[Name]]&amp;"|"&amp;MitarbeiterFTE[[#This Row],[Jahr]]&amp;"|"&amp;MitarbeiterFTE[[#This Row],[Monat]],#REF!,#REF!,"not found",0,1),
IF(_xlpm.ausLJ="not found","input missing",_xlpm.ausLJ))</f>
        <v>#REF!</v>
      </c>
      <c r="T1798" s="204" t="e">
        <f>_xlfn.LET(
_xlpm.ausLJ,_xlfn.XLOOKUP(MitarbeiterFTE[[#This Row],[Name]]&amp;"|"&amp;MitarbeiterFTE[[#This Row],[Jahr]]&amp;"|"&amp;MitarbeiterFTE[[#This Row],[Monat]],#REF!,#REF!,"not found",0,1),
IF(_xlpm.ausLJ="not found","input missing",_xlpm.ausLJ))</f>
        <v>#REF!</v>
      </c>
      <c r="U1798" s="205"/>
      <c r="V1798" s="40" t="str" cm="1">
        <f t="array" ref="V17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8" s="15" t="str">
        <f>_xlfn.LET(_xlpm.var,MitarbeiterFTE[[#This Row],[Name]]&amp;"|"&amp;MitarbeiterFTE[[#This Row],[Vorhaben]]&amp;"|"&amp;MitarbeiterFTE[[#This Row],[Monat]]&amp;"|"&amp;MitarbeiterFTE[[#This Row],[Jahr]], IF(_xlpm.var="|||","input missing",_xlpm.var))</f>
        <v>input missing</v>
      </c>
      <c r="AB1798" s="15" t="e">
        <f>_xlfn.LET(
_xlpm.start,DATE(MitarbeiterFTE[[#This Row],[Jahr]],MitarbeiterFTE[[#This Row],[Monat]],1),
_xlpm.end,EOMONTH(_xlpm.start,0),
NETWORKDAYS(_xlpm.start,_xlpm.end))</f>
        <v>#NUM!</v>
      </c>
      <c r="AC1798" s="318" t="e">
        <f>MitarbeiterFTE[[#This Row],[BWD]]-MitarbeiterFTE[[#This Row],[Sum Abwesend]]</f>
        <v>#NUM!</v>
      </c>
      <c r="AD1798" s="318">
        <f>SUMIFS(MitarbeiterFTE[BWD],MitarbeiterFTE[Jahr],MitarbeiterFTE[[#This Row],[Jahr]],MitarbeiterFTE[Name],MitarbeiterFTE[[#This Row],[Name]])</f>
        <v>0</v>
      </c>
      <c r="AE1798" s="318">
        <f>SUMIFS(MitarbeiterFTE[NWD],MitarbeiterFTE[Jahr],MitarbeiterFTE[[#This Row],[Jahr]],MitarbeiterFTE[Name],MitarbeiterFTE[[#This Row],[Name]])</f>
        <v>0</v>
      </c>
      <c r="AF1798" s="15" t="str">
        <f>IF(MitarbeiterFTE[[#This Row],[HS]]="ja",2,IF(MitarbeiterFTE[[#This Row],[Tech]]="ja",1,IF(MitarbeiterFTE[[#This Row],[Sonst]]="ja",0,"input missing")))</f>
        <v>input missing</v>
      </c>
      <c r="AG1798" s="130"/>
      <c r="AH1798" s="117"/>
      <c r="AI1798" s="408"/>
      <c r="AJ1798" s="202"/>
      <c r="AK1798" s="412"/>
      <c r="AL1798" s="15" cm="1">
        <f t="array" ref="AL17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8" s="15" t="str">
        <f>IF(Table6[[#This Row],[FT/WE]]=2,"",Table6[[#This Row],[Name]]&amp;Table6[[#This Row],[Tag]])</f>
        <v/>
      </c>
      <c r="AN1798" s="117"/>
    </row>
    <row r="1799" spans="1:40" ht="14.5">
      <c r="A1799" s="117"/>
      <c r="B1799" s="201"/>
      <c r="C1799" s="209"/>
      <c r="D1799" s="210"/>
      <c r="E1799" s="131"/>
      <c r="F1799" s="132"/>
      <c r="G1799" s="131"/>
      <c r="H1799" s="117"/>
      <c r="I1799" s="201"/>
      <c r="J1799" s="201"/>
      <c r="K1799" s="202"/>
      <c r="L1799" s="202"/>
      <c r="M1799" s="202"/>
      <c r="N1799" s="201"/>
      <c r="O1799" s="201"/>
      <c r="P1799" s="202"/>
      <c r="Q1799" s="202"/>
      <c r="R1799" s="207"/>
      <c r="S1799" s="204" t="e">
        <f>_xlfn.LET(
_xlpm.ausLJ,_xlfn.XLOOKUP(MitarbeiterFTE[[#This Row],[Name]]&amp;"|"&amp;MitarbeiterFTE[[#This Row],[Jahr]]&amp;"|"&amp;MitarbeiterFTE[[#This Row],[Monat]],#REF!,#REF!,"not found",0,1),
IF(_xlpm.ausLJ="not found","input missing",_xlpm.ausLJ))</f>
        <v>#REF!</v>
      </c>
      <c r="T1799" s="204" t="e">
        <f>_xlfn.LET(
_xlpm.ausLJ,_xlfn.XLOOKUP(MitarbeiterFTE[[#This Row],[Name]]&amp;"|"&amp;MitarbeiterFTE[[#This Row],[Jahr]]&amp;"|"&amp;MitarbeiterFTE[[#This Row],[Monat]],#REF!,#REF!,"not found",0,1),
IF(_xlpm.ausLJ="not found","input missing",_xlpm.ausLJ))</f>
        <v>#REF!</v>
      </c>
      <c r="U1799" s="205"/>
      <c r="V1799" s="40" t="str" cm="1">
        <f t="array" ref="V17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7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7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7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7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799" s="15" t="str">
        <f>_xlfn.LET(_xlpm.var,MitarbeiterFTE[[#This Row],[Name]]&amp;"|"&amp;MitarbeiterFTE[[#This Row],[Vorhaben]]&amp;"|"&amp;MitarbeiterFTE[[#This Row],[Monat]]&amp;"|"&amp;MitarbeiterFTE[[#This Row],[Jahr]], IF(_xlpm.var="|||","input missing",_xlpm.var))</f>
        <v>input missing</v>
      </c>
      <c r="AB1799" s="15" t="e">
        <f>_xlfn.LET(
_xlpm.start,DATE(MitarbeiterFTE[[#This Row],[Jahr]],MitarbeiterFTE[[#This Row],[Monat]],1),
_xlpm.end,EOMONTH(_xlpm.start,0),
NETWORKDAYS(_xlpm.start,_xlpm.end))</f>
        <v>#NUM!</v>
      </c>
      <c r="AC1799" s="318" t="e">
        <f>MitarbeiterFTE[[#This Row],[BWD]]-MitarbeiterFTE[[#This Row],[Sum Abwesend]]</f>
        <v>#NUM!</v>
      </c>
      <c r="AD1799" s="318">
        <f>SUMIFS(MitarbeiterFTE[BWD],MitarbeiterFTE[Jahr],MitarbeiterFTE[[#This Row],[Jahr]],MitarbeiterFTE[Name],MitarbeiterFTE[[#This Row],[Name]])</f>
        <v>0</v>
      </c>
      <c r="AE1799" s="318">
        <f>SUMIFS(MitarbeiterFTE[NWD],MitarbeiterFTE[Jahr],MitarbeiterFTE[[#This Row],[Jahr]],MitarbeiterFTE[Name],MitarbeiterFTE[[#This Row],[Name]])</f>
        <v>0</v>
      </c>
      <c r="AF1799" s="15" t="str">
        <f>IF(MitarbeiterFTE[[#This Row],[HS]]="ja",2,IF(MitarbeiterFTE[[#This Row],[Tech]]="ja",1,IF(MitarbeiterFTE[[#This Row],[Sonst]]="ja",0,"input missing")))</f>
        <v>input missing</v>
      </c>
      <c r="AG1799" s="130"/>
      <c r="AH1799" s="117"/>
      <c r="AI1799" s="408"/>
      <c r="AJ1799" s="202"/>
      <c r="AK1799" s="412"/>
      <c r="AL1799" s="15" cm="1">
        <f t="array" ref="AL17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799" s="15" t="str">
        <f>IF(Table6[[#This Row],[FT/WE]]=2,"",Table6[[#This Row],[Name]]&amp;Table6[[#This Row],[Tag]])</f>
        <v/>
      </c>
      <c r="AN1799" s="117"/>
    </row>
    <row r="1800" spans="1:40" ht="14.5">
      <c r="A1800" s="117"/>
      <c r="B1800" s="201"/>
      <c r="C1800" s="209"/>
      <c r="D1800" s="210"/>
      <c r="E1800" s="131"/>
      <c r="F1800" s="132"/>
      <c r="G1800" s="131"/>
      <c r="H1800" s="117"/>
      <c r="I1800" s="201"/>
      <c r="J1800" s="201"/>
      <c r="K1800" s="202"/>
      <c r="L1800" s="202"/>
      <c r="M1800" s="202"/>
      <c r="N1800" s="201"/>
      <c r="O1800" s="201"/>
      <c r="P1800" s="202"/>
      <c r="Q1800" s="202"/>
      <c r="R1800" s="207"/>
      <c r="S1800" s="204" t="e">
        <f>_xlfn.LET(
_xlpm.ausLJ,_xlfn.XLOOKUP(MitarbeiterFTE[[#This Row],[Name]]&amp;"|"&amp;MitarbeiterFTE[[#This Row],[Jahr]]&amp;"|"&amp;MitarbeiterFTE[[#This Row],[Monat]],#REF!,#REF!,"not found",0,1),
IF(_xlpm.ausLJ="not found","input missing",_xlpm.ausLJ))</f>
        <v>#REF!</v>
      </c>
      <c r="T1800" s="204" t="e">
        <f>_xlfn.LET(
_xlpm.ausLJ,_xlfn.XLOOKUP(MitarbeiterFTE[[#This Row],[Name]]&amp;"|"&amp;MitarbeiterFTE[[#This Row],[Jahr]]&amp;"|"&amp;MitarbeiterFTE[[#This Row],[Monat]],#REF!,#REF!,"not found",0,1),
IF(_xlpm.ausLJ="not found","input missing",_xlpm.ausLJ))</f>
        <v>#REF!</v>
      </c>
      <c r="U1800" s="205"/>
      <c r="V1800" s="40" t="str" cm="1">
        <f t="array" ref="V18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0" s="15" t="str">
        <f>_xlfn.LET(_xlpm.var,MitarbeiterFTE[[#This Row],[Name]]&amp;"|"&amp;MitarbeiterFTE[[#This Row],[Vorhaben]]&amp;"|"&amp;MitarbeiterFTE[[#This Row],[Monat]]&amp;"|"&amp;MitarbeiterFTE[[#This Row],[Jahr]], IF(_xlpm.var="|||","input missing",_xlpm.var))</f>
        <v>input missing</v>
      </c>
      <c r="AB1800" s="15" t="e">
        <f>_xlfn.LET(
_xlpm.start,DATE(MitarbeiterFTE[[#This Row],[Jahr]],MitarbeiterFTE[[#This Row],[Monat]],1),
_xlpm.end,EOMONTH(_xlpm.start,0),
NETWORKDAYS(_xlpm.start,_xlpm.end))</f>
        <v>#NUM!</v>
      </c>
      <c r="AC1800" s="318" t="e">
        <f>MitarbeiterFTE[[#This Row],[BWD]]-MitarbeiterFTE[[#This Row],[Sum Abwesend]]</f>
        <v>#NUM!</v>
      </c>
      <c r="AD1800" s="318">
        <f>SUMIFS(MitarbeiterFTE[BWD],MitarbeiterFTE[Jahr],MitarbeiterFTE[[#This Row],[Jahr]],MitarbeiterFTE[Name],MitarbeiterFTE[[#This Row],[Name]])</f>
        <v>0</v>
      </c>
      <c r="AE1800" s="318">
        <f>SUMIFS(MitarbeiterFTE[NWD],MitarbeiterFTE[Jahr],MitarbeiterFTE[[#This Row],[Jahr]],MitarbeiterFTE[Name],MitarbeiterFTE[[#This Row],[Name]])</f>
        <v>0</v>
      </c>
      <c r="AF1800" s="15" t="str">
        <f>IF(MitarbeiterFTE[[#This Row],[HS]]="ja",2,IF(MitarbeiterFTE[[#This Row],[Tech]]="ja",1,IF(MitarbeiterFTE[[#This Row],[Sonst]]="ja",0,"input missing")))</f>
        <v>input missing</v>
      </c>
      <c r="AG1800" s="130"/>
      <c r="AH1800" s="117"/>
      <c r="AI1800" s="408"/>
      <c r="AJ1800" s="202"/>
      <c r="AK1800" s="412"/>
      <c r="AL1800" s="15" cm="1">
        <f t="array" ref="AL18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0" s="15" t="str">
        <f>IF(Table6[[#This Row],[FT/WE]]=2,"",Table6[[#This Row],[Name]]&amp;Table6[[#This Row],[Tag]])</f>
        <v/>
      </c>
      <c r="AN1800" s="117"/>
    </row>
    <row r="1801" spans="1:40" ht="14.5">
      <c r="A1801" s="117"/>
      <c r="B1801" s="201"/>
      <c r="C1801" s="209"/>
      <c r="D1801" s="210"/>
      <c r="E1801" s="131"/>
      <c r="F1801" s="132"/>
      <c r="G1801" s="131"/>
      <c r="H1801" s="117"/>
      <c r="I1801" s="201"/>
      <c r="J1801" s="201"/>
      <c r="K1801" s="202"/>
      <c r="L1801" s="202"/>
      <c r="M1801" s="202"/>
      <c r="N1801" s="201"/>
      <c r="O1801" s="201"/>
      <c r="P1801" s="202"/>
      <c r="Q1801" s="202"/>
      <c r="R1801" s="207"/>
      <c r="S1801" s="204" t="e">
        <f>_xlfn.LET(
_xlpm.ausLJ,_xlfn.XLOOKUP(MitarbeiterFTE[[#This Row],[Name]]&amp;"|"&amp;MitarbeiterFTE[[#This Row],[Jahr]]&amp;"|"&amp;MitarbeiterFTE[[#This Row],[Monat]],#REF!,#REF!,"not found",0,1),
IF(_xlpm.ausLJ="not found","input missing",_xlpm.ausLJ))</f>
        <v>#REF!</v>
      </c>
      <c r="T1801" s="204" t="e">
        <f>_xlfn.LET(
_xlpm.ausLJ,_xlfn.XLOOKUP(MitarbeiterFTE[[#This Row],[Name]]&amp;"|"&amp;MitarbeiterFTE[[#This Row],[Jahr]]&amp;"|"&amp;MitarbeiterFTE[[#This Row],[Monat]],#REF!,#REF!,"not found",0,1),
IF(_xlpm.ausLJ="not found","input missing",_xlpm.ausLJ))</f>
        <v>#REF!</v>
      </c>
      <c r="U1801" s="205"/>
      <c r="V1801" s="40" t="str" cm="1">
        <f t="array" ref="V18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1" s="15" t="str">
        <f>_xlfn.LET(_xlpm.var,MitarbeiterFTE[[#This Row],[Name]]&amp;"|"&amp;MitarbeiterFTE[[#This Row],[Vorhaben]]&amp;"|"&amp;MitarbeiterFTE[[#This Row],[Monat]]&amp;"|"&amp;MitarbeiterFTE[[#This Row],[Jahr]], IF(_xlpm.var="|||","input missing",_xlpm.var))</f>
        <v>input missing</v>
      </c>
      <c r="AB1801" s="15" t="e">
        <f>_xlfn.LET(
_xlpm.start,DATE(MitarbeiterFTE[[#This Row],[Jahr]],MitarbeiterFTE[[#This Row],[Monat]],1),
_xlpm.end,EOMONTH(_xlpm.start,0),
NETWORKDAYS(_xlpm.start,_xlpm.end))</f>
        <v>#NUM!</v>
      </c>
      <c r="AC1801" s="318" t="e">
        <f>MitarbeiterFTE[[#This Row],[BWD]]-MitarbeiterFTE[[#This Row],[Sum Abwesend]]</f>
        <v>#NUM!</v>
      </c>
      <c r="AD1801" s="318">
        <f>SUMIFS(MitarbeiterFTE[BWD],MitarbeiterFTE[Jahr],MitarbeiterFTE[[#This Row],[Jahr]],MitarbeiterFTE[Name],MitarbeiterFTE[[#This Row],[Name]])</f>
        <v>0</v>
      </c>
      <c r="AE1801" s="318">
        <f>SUMIFS(MitarbeiterFTE[NWD],MitarbeiterFTE[Jahr],MitarbeiterFTE[[#This Row],[Jahr]],MitarbeiterFTE[Name],MitarbeiterFTE[[#This Row],[Name]])</f>
        <v>0</v>
      </c>
      <c r="AF1801" s="15" t="str">
        <f>IF(MitarbeiterFTE[[#This Row],[HS]]="ja",2,IF(MitarbeiterFTE[[#This Row],[Tech]]="ja",1,IF(MitarbeiterFTE[[#This Row],[Sonst]]="ja",0,"input missing")))</f>
        <v>input missing</v>
      </c>
      <c r="AG1801" s="130"/>
      <c r="AH1801" s="117"/>
      <c r="AI1801" s="408"/>
      <c r="AJ1801" s="202"/>
      <c r="AK1801" s="412"/>
      <c r="AL1801" s="15" cm="1">
        <f t="array" ref="AL18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1" s="15" t="str">
        <f>IF(Table6[[#This Row],[FT/WE]]=2,"",Table6[[#This Row],[Name]]&amp;Table6[[#This Row],[Tag]])</f>
        <v/>
      </c>
      <c r="AN1801" s="117"/>
    </row>
    <row r="1802" spans="1:40" ht="14.5">
      <c r="A1802" s="117"/>
      <c r="B1802" s="201"/>
      <c r="C1802" s="209"/>
      <c r="D1802" s="210"/>
      <c r="E1802" s="131"/>
      <c r="F1802" s="132"/>
      <c r="G1802" s="131"/>
      <c r="H1802" s="117"/>
      <c r="I1802" s="201"/>
      <c r="J1802" s="201"/>
      <c r="K1802" s="202"/>
      <c r="L1802" s="202"/>
      <c r="M1802" s="202"/>
      <c r="N1802" s="201"/>
      <c r="O1802" s="201"/>
      <c r="P1802" s="202"/>
      <c r="Q1802" s="202"/>
      <c r="R1802" s="207"/>
      <c r="S1802" s="204" t="e">
        <f>_xlfn.LET(
_xlpm.ausLJ,_xlfn.XLOOKUP(MitarbeiterFTE[[#This Row],[Name]]&amp;"|"&amp;MitarbeiterFTE[[#This Row],[Jahr]]&amp;"|"&amp;MitarbeiterFTE[[#This Row],[Monat]],#REF!,#REF!,"not found",0,1),
IF(_xlpm.ausLJ="not found","input missing",_xlpm.ausLJ))</f>
        <v>#REF!</v>
      </c>
      <c r="T1802" s="204" t="e">
        <f>_xlfn.LET(
_xlpm.ausLJ,_xlfn.XLOOKUP(MitarbeiterFTE[[#This Row],[Name]]&amp;"|"&amp;MitarbeiterFTE[[#This Row],[Jahr]]&amp;"|"&amp;MitarbeiterFTE[[#This Row],[Monat]],#REF!,#REF!,"not found",0,1),
IF(_xlpm.ausLJ="not found","input missing",_xlpm.ausLJ))</f>
        <v>#REF!</v>
      </c>
      <c r="U1802" s="205"/>
      <c r="V1802" s="40" t="str" cm="1">
        <f t="array" ref="V18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2" s="15" t="str">
        <f>_xlfn.LET(_xlpm.var,MitarbeiterFTE[[#This Row],[Name]]&amp;"|"&amp;MitarbeiterFTE[[#This Row],[Vorhaben]]&amp;"|"&amp;MitarbeiterFTE[[#This Row],[Monat]]&amp;"|"&amp;MitarbeiterFTE[[#This Row],[Jahr]], IF(_xlpm.var="|||","input missing",_xlpm.var))</f>
        <v>input missing</v>
      </c>
      <c r="AB1802" s="15" t="e">
        <f>_xlfn.LET(
_xlpm.start,DATE(MitarbeiterFTE[[#This Row],[Jahr]],MitarbeiterFTE[[#This Row],[Monat]],1),
_xlpm.end,EOMONTH(_xlpm.start,0),
NETWORKDAYS(_xlpm.start,_xlpm.end))</f>
        <v>#NUM!</v>
      </c>
      <c r="AC1802" s="318" t="e">
        <f>MitarbeiterFTE[[#This Row],[BWD]]-MitarbeiterFTE[[#This Row],[Sum Abwesend]]</f>
        <v>#NUM!</v>
      </c>
      <c r="AD1802" s="318">
        <f>SUMIFS(MitarbeiterFTE[BWD],MitarbeiterFTE[Jahr],MitarbeiterFTE[[#This Row],[Jahr]],MitarbeiterFTE[Name],MitarbeiterFTE[[#This Row],[Name]])</f>
        <v>0</v>
      </c>
      <c r="AE1802" s="318">
        <f>SUMIFS(MitarbeiterFTE[NWD],MitarbeiterFTE[Jahr],MitarbeiterFTE[[#This Row],[Jahr]],MitarbeiterFTE[Name],MitarbeiterFTE[[#This Row],[Name]])</f>
        <v>0</v>
      </c>
      <c r="AF1802" s="15" t="str">
        <f>IF(MitarbeiterFTE[[#This Row],[HS]]="ja",2,IF(MitarbeiterFTE[[#This Row],[Tech]]="ja",1,IF(MitarbeiterFTE[[#This Row],[Sonst]]="ja",0,"input missing")))</f>
        <v>input missing</v>
      </c>
      <c r="AG1802" s="130"/>
      <c r="AH1802" s="117"/>
      <c r="AI1802" s="408"/>
      <c r="AJ1802" s="202"/>
      <c r="AK1802" s="412"/>
      <c r="AL1802" s="15" cm="1">
        <f t="array" ref="AL18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2" s="15" t="str">
        <f>IF(Table6[[#This Row],[FT/WE]]=2,"",Table6[[#This Row],[Name]]&amp;Table6[[#This Row],[Tag]])</f>
        <v/>
      </c>
      <c r="AN1802" s="117"/>
    </row>
    <row r="1803" spans="1:40" ht="14.5">
      <c r="A1803" s="117"/>
      <c r="B1803" s="201"/>
      <c r="C1803" s="209"/>
      <c r="D1803" s="210"/>
      <c r="E1803" s="131"/>
      <c r="F1803" s="132"/>
      <c r="G1803" s="131"/>
      <c r="H1803" s="117"/>
      <c r="I1803" s="201"/>
      <c r="J1803" s="201"/>
      <c r="K1803" s="202"/>
      <c r="L1803" s="202"/>
      <c r="M1803" s="202"/>
      <c r="N1803" s="201"/>
      <c r="O1803" s="201"/>
      <c r="P1803" s="202"/>
      <c r="Q1803" s="202"/>
      <c r="R1803" s="207"/>
      <c r="S1803" s="204" t="e">
        <f>_xlfn.LET(
_xlpm.ausLJ,_xlfn.XLOOKUP(MitarbeiterFTE[[#This Row],[Name]]&amp;"|"&amp;MitarbeiterFTE[[#This Row],[Jahr]]&amp;"|"&amp;MitarbeiterFTE[[#This Row],[Monat]],#REF!,#REF!,"not found",0,1),
IF(_xlpm.ausLJ="not found","input missing",_xlpm.ausLJ))</f>
        <v>#REF!</v>
      </c>
      <c r="T1803" s="204" t="e">
        <f>_xlfn.LET(
_xlpm.ausLJ,_xlfn.XLOOKUP(MitarbeiterFTE[[#This Row],[Name]]&amp;"|"&amp;MitarbeiterFTE[[#This Row],[Jahr]]&amp;"|"&amp;MitarbeiterFTE[[#This Row],[Monat]],#REF!,#REF!,"not found",0,1),
IF(_xlpm.ausLJ="not found","input missing",_xlpm.ausLJ))</f>
        <v>#REF!</v>
      </c>
      <c r="U1803" s="205"/>
      <c r="V1803" s="40" t="str" cm="1">
        <f t="array" ref="V18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3" s="15" t="str">
        <f>_xlfn.LET(_xlpm.var,MitarbeiterFTE[[#This Row],[Name]]&amp;"|"&amp;MitarbeiterFTE[[#This Row],[Vorhaben]]&amp;"|"&amp;MitarbeiterFTE[[#This Row],[Monat]]&amp;"|"&amp;MitarbeiterFTE[[#This Row],[Jahr]], IF(_xlpm.var="|||","input missing",_xlpm.var))</f>
        <v>input missing</v>
      </c>
      <c r="AB1803" s="15" t="e">
        <f>_xlfn.LET(
_xlpm.start,DATE(MitarbeiterFTE[[#This Row],[Jahr]],MitarbeiterFTE[[#This Row],[Monat]],1),
_xlpm.end,EOMONTH(_xlpm.start,0),
NETWORKDAYS(_xlpm.start,_xlpm.end))</f>
        <v>#NUM!</v>
      </c>
      <c r="AC1803" s="318" t="e">
        <f>MitarbeiterFTE[[#This Row],[BWD]]-MitarbeiterFTE[[#This Row],[Sum Abwesend]]</f>
        <v>#NUM!</v>
      </c>
      <c r="AD1803" s="318">
        <f>SUMIFS(MitarbeiterFTE[BWD],MitarbeiterFTE[Jahr],MitarbeiterFTE[[#This Row],[Jahr]],MitarbeiterFTE[Name],MitarbeiterFTE[[#This Row],[Name]])</f>
        <v>0</v>
      </c>
      <c r="AE1803" s="318">
        <f>SUMIFS(MitarbeiterFTE[NWD],MitarbeiterFTE[Jahr],MitarbeiterFTE[[#This Row],[Jahr]],MitarbeiterFTE[Name],MitarbeiterFTE[[#This Row],[Name]])</f>
        <v>0</v>
      </c>
      <c r="AF1803" s="15" t="str">
        <f>IF(MitarbeiterFTE[[#This Row],[HS]]="ja",2,IF(MitarbeiterFTE[[#This Row],[Tech]]="ja",1,IF(MitarbeiterFTE[[#This Row],[Sonst]]="ja",0,"input missing")))</f>
        <v>input missing</v>
      </c>
      <c r="AG1803" s="130"/>
      <c r="AH1803" s="117"/>
      <c r="AI1803" s="408"/>
      <c r="AJ1803" s="202"/>
      <c r="AK1803" s="412"/>
      <c r="AL1803" s="15" cm="1">
        <f t="array" ref="AL18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3" s="15" t="str">
        <f>IF(Table6[[#This Row],[FT/WE]]=2,"",Table6[[#This Row],[Name]]&amp;Table6[[#This Row],[Tag]])</f>
        <v/>
      </c>
      <c r="AN1803" s="117"/>
    </row>
    <row r="1804" spans="1:40" ht="14.5">
      <c r="A1804" s="117"/>
      <c r="B1804" s="201"/>
      <c r="C1804" s="209"/>
      <c r="D1804" s="210"/>
      <c r="E1804" s="131"/>
      <c r="F1804" s="132"/>
      <c r="G1804" s="131"/>
      <c r="H1804" s="117"/>
      <c r="I1804" s="201"/>
      <c r="J1804" s="201"/>
      <c r="K1804" s="202"/>
      <c r="L1804" s="202"/>
      <c r="M1804" s="202"/>
      <c r="N1804" s="201"/>
      <c r="O1804" s="201"/>
      <c r="P1804" s="202"/>
      <c r="Q1804" s="202"/>
      <c r="R1804" s="207"/>
      <c r="S1804" s="204" t="e">
        <f>_xlfn.LET(
_xlpm.ausLJ,_xlfn.XLOOKUP(MitarbeiterFTE[[#This Row],[Name]]&amp;"|"&amp;MitarbeiterFTE[[#This Row],[Jahr]]&amp;"|"&amp;MitarbeiterFTE[[#This Row],[Monat]],#REF!,#REF!,"not found",0,1),
IF(_xlpm.ausLJ="not found","input missing",_xlpm.ausLJ))</f>
        <v>#REF!</v>
      </c>
      <c r="T1804" s="204" t="e">
        <f>_xlfn.LET(
_xlpm.ausLJ,_xlfn.XLOOKUP(MitarbeiterFTE[[#This Row],[Name]]&amp;"|"&amp;MitarbeiterFTE[[#This Row],[Jahr]]&amp;"|"&amp;MitarbeiterFTE[[#This Row],[Monat]],#REF!,#REF!,"not found",0,1),
IF(_xlpm.ausLJ="not found","input missing",_xlpm.ausLJ))</f>
        <v>#REF!</v>
      </c>
      <c r="U1804" s="205"/>
      <c r="V1804" s="40" t="str" cm="1">
        <f t="array" ref="V18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4" s="15" t="str">
        <f>_xlfn.LET(_xlpm.var,MitarbeiterFTE[[#This Row],[Name]]&amp;"|"&amp;MitarbeiterFTE[[#This Row],[Vorhaben]]&amp;"|"&amp;MitarbeiterFTE[[#This Row],[Monat]]&amp;"|"&amp;MitarbeiterFTE[[#This Row],[Jahr]], IF(_xlpm.var="|||","input missing",_xlpm.var))</f>
        <v>input missing</v>
      </c>
      <c r="AB1804" s="15" t="e">
        <f>_xlfn.LET(
_xlpm.start,DATE(MitarbeiterFTE[[#This Row],[Jahr]],MitarbeiterFTE[[#This Row],[Monat]],1),
_xlpm.end,EOMONTH(_xlpm.start,0),
NETWORKDAYS(_xlpm.start,_xlpm.end))</f>
        <v>#NUM!</v>
      </c>
      <c r="AC1804" s="318" t="e">
        <f>MitarbeiterFTE[[#This Row],[BWD]]-MitarbeiterFTE[[#This Row],[Sum Abwesend]]</f>
        <v>#NUM!</v>
      </c>
      <c r="AD1804" s="318">
        <f>SUMIFS(MitarbeiterFTE[BWD],MitarbeiterFTE[Jahr],MitarbeiterFTE[[#This Row],[Jahr]],MitarbeiterFTE[Name],MitarbeiterFTE[[#This Row],[Name]])</f>
        <v>0</v>
      </c>
      <c r="AE1804" s="318">
        <f>SUMIFS(MitarbeiterFTE[NWD],MitarbeiterFTE[Jahr],MitarbeiterFTE[[#This Row],[Jahr]],MitarbeiterFTE[Name],MitarbeiterFTE[[#This Row],[Name]])</f>
        <v>0</v>
      </c>
      <c r="AF1804" s="15" t="str">
        <f>IF(MitarbeiterFTE[[#This Row],[HS]]="ja",2,IF(MitarbeiterFTE[[#This Row],[Tech]]="ja",1,IF(MitarbeiterFTE[[#This Row],[Sonst]]="ja",0,"input missing")))</f>
        <v>input missing</v>
      </c>
      <c r="AG1804" s="130"/>
      <c r="AH1804" s="117"/>
      <c r="AI1804" s="408"/>
      <c r="AJ1804" s="202"/>
      <c r="AK1804" s="412"/>
      <c r="AL1804" s="15" cm="1">
        <f t="array" ref="AL18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4" s="15" t="str">
        <f>IF(Table6[[#This Row],[FT/WE]]=2,"",Table6[[#This Row],[Name]]&amp;Table6[[#This Row],[Tag]])</f>
        <v/>
      </c>
      <c r="AN1804" s="117"/>
    </row>
    <row r="1805" spans="1:40" ht="14.5">
      <c r="A1805" s="117"/>
      <c r="B1805" s="201"/>
      <c r="C1805" s="209"/>
      <c r="D1805" s="210"/>
      <c r="E1805" s="131"/>
      <c r="F1805" s="132"/>
      <c r="G1805" s="131"/>
      <c r="H1805" s="117"/>
      <c r="I1805" s="201"/>
      <c r="J1805" s="201"/>
      <c r="K1805" s="202"/>
      <c r="L1805" s="202"/>
      <c r="M1805" s="202"/>
      <c r="N1805" s="201"/>
      <c r="O1805" s="201"/>
      <c r="P1805" s="202"/>
      <c r="Q1805" s="202"/>
      <c r="R1805" s="207"/>
      <c r="S1805" s="204" t="e">
        <f>_xlfn.LET(
_xlpm.ausLJ,_xlfn.XLOOKUP(MitarbeiterFTE[[#This Row],[Name]]&amp;"|"&amp;MitarbeiterFTE[[#This Row],[Jahr]]&amp;"|"&amp;MitarbeiterFTE[[#This Row],[Monat]],#REF!,#REF!,"not found",0,1),
IF(_xlpm.ausLJ="not found","input missing",_xlpm.ausLJ))</f>
        <v>#REF!</v>
      </c>
      <c r="T1805" s="204" t="e">
        <f>_xlfn.LET(
_xlpm.ausLJ,_xlfn.XLOOKUP(MitarbeiterFTE[[#This Row],[Name]]&amp;"|"&amp;MitarbeiterFTE[[#This Row],[Jahr]]&amp;"|"&amp;MitarbeiterFTE[[#This Row],[Monat]],#REF!,#REF!,"not found",0,1),
IF(_xlpm.ausLJ="not found","input missing",_xlpm.ausLJ))</f>
        <v>#REF!</v>
      </c>
      <c r="U1805" s="205"/>
      <c r="V1805" s="40" t="str" cm="1">
        <f t="array" ref="V18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5" s="15" t="str">
        <f>_xlfn.LET(_xlpm.var,MitarbeiterFTE[[#This Row],[Name]]&amp;"|"&amp;MitarbeiterFTE[[#This Row],[Vorhaben]]&amp;"|"&amp;MitarbeiterFTE[[#This Row],[Monat]]&amp;"|"&amp;MitarbeiterFTE[[#This Row],[Jahr]], IF(_xlpm.var="|||","input missing",_xlpm.var))</f>
        <v>input missing</v>
      </c>
      <c r="AB1805" s="15" t="e">
        <f>_xlfn.LET(
_xlpm.start,DATE(MitarbeiterFTE[[#This Row],[Jahr]],MitarbeiterFTE[[#This Row],[Monat]],1),
_xlpm.end,EOMONTH(_xlpm.start,0),
NETWORKDAYS(_xlpm.start,_xlpm.end))</f>
        <v>#NUM!</v>
      </c>
      <c r="AC1805" s="318" t="e">
        <f>MitarbeiterFTE[[#This Row],[BWD]]-MitarbeiterFTE[[#This Row],[Sum Abwesend]]</f>
        <v>#NUM!</v>
      </c>
      <c r="AD1805" s="318">
        <f>SUMIFS(MitarbeiterFTE[BWD],MitarbeiterFTE[Jahr],MitarbeiterFTE[[#This Row],[Jahr]],MitarbeiterFTE[Name],MitarbeiterFTE[[#This Row],[Name]])</f>
        <v>0</v>
      </c>
      <c r="AE1805" s="318">
        <f>SUMIFS(MitarbeiterFTE[NWD],MitarbeiterFTE[Jahr],MitarbeiterFTE[[#This Row],[Jahr]],MitarbeiterFTE[Name],MitarbeiterFTE[[#This Row],[Name]])</f>
        <v>0</v>
      </c>
      <c r="AF1805" s="15" t="str">
        <f>IF(MitarbeiterFTE[[#This Row],[HS]]="ja",2,IF(MitarbeiterFTE[[#This Row],[Tech]]="ja",1,IF(MitarbeiterFTE[[#This Row],[Sonst]]="ja",0,"input missing")))</f>
        <v>input missing</v>
      </c>
      <c r="AG1805" s="130"/>
      <c r="AH1805" s="117"/>
      <c r="AI1805" s="408"/>
      <c r="AJ1805" s="202"/>
      <c r="AK1805" s="412"/>
      <c r="AL1805" s="15" cm="1">
        <f t="array" ref="AL18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5" s="15" t="str">
        <f>IF(Table6[[#This Row],[FT/WE]]=2,"",Table6[[#This Row],[Name]]&amp;Table6[[#This Row],[Tag]])</f>
        <v/>
      </c>
      <c r="AN1805" s="117"/>
    </row>
    <row r="1806" spans="1:40" ht="14.5">
      <c r="A1806" s="117"/>
      <c r="B1806" s="201"/>
      <c r="C1806" s="209"/>
      <c r="D1806" s="210"/>
      <c r="E1806" s="131"/>
      <c r="F1806" s="132"/>
      <c r="G1806" s="131"/>
      <c r="H1806" s="117"/>
      <c r="I1806" s="201"/>
      <c r="J1806" s="201"/>
      <c r="K1806" s="202"/>
      <c r="L1806" s="202"/>
      <c r="M1806" s="202"/>
      <c r="N1806" s="201"/>
      <c r="O1806" s="201"/>
      <c r="P1806" s="202"/>
      <c r="Q1806" s="202"/>
      <c r="R1806" s="207"/>
      <c r="S1806" s="204" t="e">
        <f>_xlfn.LET(
_xlpm.ausLJ,_xlfn.XLOOKUP(MitarbeiterFTE[[#This Row],[Name]]&amp;"|"&amp;MitarbeiterFTE[[#This Row],[Jahr]]&amp;"|"&amp;MitarbeiterFTE[[#This Row],[Monat]],#REF!,#REF!,"not found",0,1),
IF(_xlpm.ausLJ="not found","input missing",_xlpm.ausLJ))</f>
        <v>#REF!</v>
      </c>
      <c r="T1806" s="204" t="e">
        <f>_xlfn.LET(
_xlpm.ausLJ,_xlfn.XLOOKUP(MitarbeiterFTE[[#This Row],[Name]]&amp;"|"&amp;MitarbeiterFTE[[#This Row],[Jahr]]&amp;"|"&amp;MitarbeiterFTE[[#This Row],[Monat]],#REF!,#REF!,"not found",0,1),
IF(_xlpm.ausLJ="not found","input missing",_xlpm.ausLJ))</f>
        <v>#REF!</v>
      </c>
      <c r="U1806" s="205"/>
      <c r="V1806" s="40" t="str" cm="1">
        <f t="array" ref="V18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6" s="15" t="str">
        <f>_xlfn.LET(_xlpm.var,MitarbeiterFTE[[#This Row],[Name]]&amp;"|"&amp;MitarbeiterFTE[[#This Row],[Vorhaben]]&amp;"|"&amp;MitarbeiterFTE[[#This Row],[Monat]]&amp;"|"&amp;MitarbeiterFTE[[#This Row],[Jahr]], IF(_xlpm.var="|||","input missing",_xlpm.var))</f>
        <v>input missing</v>
      </c>
      <c r="AB1806" s="15" t="e">
        <f>_xlfn.LET(
_xlpm.start,DATE(MitarbeiterFTE[[#This Row],[Jahr]],MitarbeiterFTE[[#This Row],[Monat]],1),
_xlpm.end,EOMONTH(_xlpm.start,0),
NETWORKDAYS(_xlpm.start,_xlpm.end))</f>
        <v>#NUM!</v>
      </c>
      <c r="AC1806" s="318" t="e">
        <f>MitarbeiterFTE[[#This Row],[BWD]]-MitarbeiterFTE[[#This Row],[Sum Abwesend]]</f>
        <v>#NUM!</v>
      </c>
      <c r="AD1806" s="318">
        <f>SUMIFS(MitarbeiterFTE[BWD],MitarbeiterFTE[Jahr],MitarbeiterFTE[[#This Row],[Jahr]],MitarbeiterFTE[Name],MitarbeiterFTE[[#This Row],[Name]])</f>
        <v>0</v>
      </c>
      <c r="AE1806" s="318">
        <f>SUMIFS(MitarbeiterFTE[NWD],MitarbeiterFTE[Jahr],MitarbeiterFTE[[#This Row],[Jahr]],MitarbeiterFTE[Name],MitarbeiterFTE[[#This Row],[Name]])</f>
        <v>0</v>
      </c>
      <c r="AF1806" s="15" t="str">
        <f>IF(MitarbeiterFTE[[#This Row],[HS]]="ja",2,IF(MitarbeiterFTE[[#This Row],[Tech]]="ja",1,IF(MitarbeiterFTE[[#This Row],[Sonst]]="ja",0,"input missing")))</f>
        <v>input missing</v>
      </c>
      <c r="AG1806" s="130"/>
      <c r="AH1806" s="117"/>
      <c r="AI1806" s="408"/>
      <c r="AJ1806" s="202"/>
      <c r="AK1806" s="412"/>
      <c r="AL1806" s="15" cm="1">
        <f t="array" ref="AL18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6" s="15" t="str">
        <f>IF(Table6[[#This Row],[FT/WE]]=2,"",Table6[[#This Row],[Name]]&amp;Table6[[#This Row],[Tag]])</f>
        <v/>
      </c>
      <c r="AN1806" s="117"/>
    </row>
    <row r="1807" spans="1:40" ht="14.5">
      <c r="A1807" s="117"/>
      <c r="B1807" s="201"/>
      <c r="C1807" s="209"/>
      <c r="D1807" s="210"/>
      <c r="E1807" s="131"/>
      <c r="F1807" s="132"/>
      <c r="G1807" s="131"/>
      <c r="H1807" s="117"/>
      <c r="I1807" s="201"/>
      <c r="J1807" s="201"/>
      <c r="K1807" s="202"/>
      <c r="L1807" s="202"/>
      <c r="M1807" s="202"/>
      <c r="N1807" s="201"/>
      <c r="O1807" s="201"/>
      <c r="P1807" s="202"/>
      <c r="Q1807" s="202"/>
      <c r="R1807" s="207"/>
      <c r="S1807" s="204" t="e">
        <f>_xlfn.LET(
_xlpm.ausLJ,_xlfn.XLOOKUP(MitarbeiterFTE[[#This Row],[Name]]&amp;"|"&amp;MitarbeiterFTE[[#This Row],[Jahr]]&amp;"|"&amp;MitarbeiterFTE[[#This Row],[Monat]],#REF!,#REF!,"not found",0,1),
IF(_xlpm.ausLJ="not found","input missing",_xlpm.ausLJ))</f>
        <v>#REF!</v>
      </c>
      <c r="T1807" s="204" t="e">
        <f>_xlfn.LET(
_xlpm.ausLJ,_xlfn.XLOOKUP(MitarbeiterFTE[[#This Row],[Name]]&amp;"|"&amp;MitarbeiterFTE[[#This Row],[Jahr]]&amp;"|"&amp;MitarbeiterFTE[[#This Row],[Monat]],#REF!,#REF!,"not found",0,1),
IF(_xlpm.ausLJ="not found","input missing",_xlpm.ausLJ))</f>
        <v>#REF!</v>
      </c>
      <c r="U1807" s="205"/>
      <c r="V1807" s="40" t="str" cm="1">
        <f t="array" ref="V18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7" s="15" t="str">
        <f>_xlfn.LET(_xlpm.var,MitarbeiterFTE[[#This Row],[Name]]&amp;"|"&amp;MitarbeiterFTE[[#This Row],[Vorhaben]]&amp;"|"&amp;MitarbeiterFTE[[#This Row],[Monat]]&amp;"|"&amp;MitarbeiterFTE[[#This Row],[Jahr]], IF(_xlpm.var="|||","input missing",_xlpm.var))</f>
        <v>input missing</v>
      </c>
      <c r="AB1807" s="15" t="e">
        <f>_xlfn.LET(
_xlpm.start,DATE(MitarbeiterFTE[[#This Row],[Jahr]],MitarbeiterFTE[[#This Row],[Monat]],1),
_xlpm.end,EOMONTH(_xlpm.start,0),
NETWORKDAYS(_xlpm.start,_xlpm.end))</f>
        <v>#NUM!</v>
      </c>
      <c r="AC1807" s="318" t="e">
        <f>MitarbeiterFTE[[#This Row],[BWD]]-MitarbeiterFTE[[#This Row],[Sum Abwesend]]</f>
        <v>#NUM!</v>
      </c>
      <c r="AD1807" s="318">
        <f>SUMIFS(MitarbeiterFTE[BWD],MitarbeiterFTE[Jahr],MitarbeiterFTE[[#This Row],[Jahr]],MitarbeiterFTE[Name],MitarbeiterFTE[[#This Row],[Name]])</f>
        <v>0</v>
      </c>
      <c r="AE1807" s="318">
        <f>SUMIFS(MitarbeiterFTE[NWD],MitarbeiterFTE[Jahr],MitarbeiterFTE[[#This Row],[Jahr]],MitarbeiterFTE[Name],MitarbeiterFTE[[#This Row],[Name]])</f>
        <v>0</v>
      </c>
      <c r="AF1807" s="15" t="str">
        <f>IF(MitarbeiterFTE[[#This Row],[HS]]="ja",2,IF(MitarbeiterFTE[[#This Row],[Tech]]="ja",1,IF(MitarbeiterFTE[[#This Row],[Sonst]]="ja",0,"input missing")))</f>
        <v>input missing</v>
      </c>
      <c r="AG1807" s="130"/>
      <c r="AH1807" s="117"/>
      <c r="AI1807" s="408"/>
      <c r="AJ1807" s="202"/>
      <c r="AK1807" s="412"/>
      <c r="AL1807" s="15" cm="1">
        <f t="array" ref="AL18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7" s="15" t="str">
        <f>IF(Table6[[#This Row],[FT/WE]]=2,"",Table6[[#This Row],[Name]]&amp;Table6[[#This Row],[Tag]])</f>
        <v/>
      </c>
      <c r="AN1807" s="117"/>
    </row>
    <row r="1808" spans="1:40" ht="14.5">
      <c r="A1808" s="117"/>
      <c r="B1808" s="201"/>
      <c r="C1808" s="209"/>
      <c r="D1808" s="210"/>
      <c r="E1808" s="131"/>
      <c r="F1808" s="132"/>
      <c r="G1808" s="131"/>
      <c r="H1808" s="117"/>
      <c r="I1808" s="201"/>
      <c r="J1808" s="201"/>
      <c r="K1808" s="202"/>
      <c r="L1808" s="202"/>
      <c r="M1808" s="202"/>
      <c r="N1808" s="201"/>
      <c r="O1808" s="201"/>
      <c r="P1808" s="202"/>
      <c r="Q1808" s="202"/>
      <c r="R1808" s="207"/>
      <c r="S1808" s="204" t="e">
        <f>_xlfn.LET(
_xlpm.ausLJ,_xlfn.XLOOKUP(MitarbeiterFTE[[#This Row],[Name]]&amp;"|"&amp;MitarbeiterFTE[[#This Row],[Jahr]]&amp;"|"&amp;MitarbeiterFTE[[#This Row],[Monat]],#REF!,#REF!,"not found",0,1),
IF(_xlpm.ausLJ="not found","input missing",_xlpm.ausLJ))</f>
        <v>#REF!</v>
      </c>
      <c r="T1808" s="204" t="e">
        <f>_xlfn.LET(
_xlpm.ausLJ,_xlfn.XLOOKUP(MitarbeiterFTE[[#This Row],[Name]]&amp;"|"&amp;MitarbeiterFTE[[#This Row],[Jahr]]&amp;"|"&amp;MitarbeiterFTE[[#This Row],[Monat]],#REF!,#REF!,"not found",0,1),
IF(_xlpm.ausLJ="not found","input missing",_xlpm.ausLJ))</f>
        <v>#REF!</v>
      </c>
      <c r="U1808" s="205"/>
      <c r="V1808" s="40" t="str" cm="1">
        <f t="array" ref="V18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8" s="15" t="str">
        <f>_xlfn.LET(_xlpm.var,MitarbeiterFTE[[#This Row],[Name]]&amp;"|"&amp;MitarbeiterFTE[[#This Row],[Vorhaben]]&amp;"|"&amp;MitarbeiterFTE[[#This Row],[Monat]]&amp;"|"&amp;MitarbeiterFTE[[#This Row],[Jahr]], IF(_xlpm.var="|||","input missing",_xlpm.var))</f>
        <v>input missing</v>
      </c>
      <c r="AB1808" s="15" t="e">
        <f>_xlfn.LET(
_xlpm.start,DATE(MitarbeiterFTE[[#This Row],[Jahr]],MitarbeiterFTE[[#This Row],[Monat]],1),
_xlpm.end,EOMONTH(_xlpm.start,0),
NETWORKDAYS(_xlpm.start,_xlpm.end))</f>
        <v>#NUM!</v>
      </c>
      <c r="AC1808" s="318" t="e">
        <f>MitarbeiterFTE[[#This Row],[BWD]]-MitarbeiterFTE[[#This Row],[Sum Abwesend]]</f>
        <v>#NUM!</v>
      </c>
      <c r="AD1808" s="318">
        <f>SUMIFS(MitarbeiterFTE[BWD],MitarbeiterFTE[Jahr],MitarbeiterFTE[[#This Row],[Jahr]],MitarbeiterFTE[Name],MitarbeiterFTE[[#This Row],[Name]])</f>
        <v>0</v>
      </c>
      <c r="AE1808" s="318">
        <f>SUMIFS(MitarbeiterFTE[NWD],MitarbeiterFTE[Jahr],MitarbeiterFTE[[#This Row],[Jahr]],MitarbeiterFTE[Name],MitarbeiterFTE[[#This Row],[Name]])</f>
        <v>0</v>
      </c>
      <c r="AF1808" s="15" t="str">
        <f>IF(MitarbeiterFTE[[#This Row],[HS]]="ja",2,IF(MitarbeiterFTE[[#This Row],[Tech]]="ja",1,IF(MitarbeiterFTE[[#This Row],[Sonst]]="ja",0,"input missing")))</f>
        <v>input missing</v>
      </c>
      <c r="AG1808" s="130"/>
      <c r="AH1808" s="117"/>
      <c r="AI1808" s="408"/>
      <c r="AJ1808" s="202"/>
      <c r="AK1808" s="412"/>
      <c r="AL1808" s="15" cm="1">
        <f t="array" ref="AL18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8" s="15" t="str">
        <f>IF(Table6[[#This Row],[FT/WE]]=2,"",Table6[[#This Row],[Name]]&amp;Table6[[#This Row],[Tag]])</f>
        <v/>
      </c>
      <c r="AN1808" s="117"/>
    </row>
    <row r="1809" spans="1:40" ht="14.5">
      <c r="A1809" s="117"/>
      <c r="B1809" s="201"/>
      <c r="C1809" s="209"/>
      <c r="D1809" s="210"/>
      <c r="E1809" s="131"/>
      <c r="F1809" s="132"/>
      <c r="G1809" s="131"/>
      <c r="H1809" s="117"/>
      <c r="I1809" s="201"/>
      <c r="J1809" s="201"/>
      <c r="K1809" s="202"/>
      <c r="L1809" s="202"/>
      <c r="M1809" s="202"/>
      <c r="N1809" s="201"/>
      <c r="O1809" s="201"/>
      <c r="P1809" s="202"/>
      <c r="Q1809" s="202"/>
      <c r="R1809" s="207"/>
      <c r="S1809" s="204" t="e">
        <f>_xlfn.LET(
_xlpm.ausLJ,_xlfn.XLOOKUP(MitarbeiterFTE[[#This Row],[Name]]&amp;"|"&amp;MitarbeiterFTE[[#This Row],[Jahr]]&amp;"|"&amp;MitarbeiterFTE[[#This Row],[Monat]],#REF!,#REF!,"not found",0,1),
IF(_xlpm.ausLJ="not found","input missing",_xlpm.ausLJ))</f>
        <v>#REF!</v>
      </c>
      <c r="T1809" s="204" t="e">
        <f>_xlfn.LET(
_xlpm.ausLJ,_xlfn.XLOOKUP(MitarbeiterFTE[[#This Row],[Name]]&amp;"|"&amp;MitarbeiterFTE[[#This Row],[Jahr]]&amp;"|"&amp;MitarbeiterFTE[[#This Row],[Monat]],#REF!,#REF!,"not found",0,1),
IF(_xlpm.ausLJ="not found","input missing",_xlpm.ausLJ))</f>
        <v>#REF!</v>
      </c>
      <c r="U1809" s="205"/>
      <c r="V1809" s="40" t="str" cm="1">
        <f t="array" ref="V18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09" s="15" t="str">
        <f>_xlfn.LET(_xlpm.var,MitarbeiterFTE[[#This Row],[Name]]&amp;"|"&amp;MitarbeiterFTE[[#This Row],[Vorhaben]]&amp;"|"&amp;MitarbeiterFTE[[#This Row],[Monat]]&amp;"|"&amp;MitarbeiterFTE[[#This Row],[Jahr]], IF(_xlpm.var="|||","input missing",_xlpm.var))</f>
        <v>input missing</v>
      </c>
      <c r="AB1809" s="15" t="e">
        <f>_xlfn.LET(
_xlpm.start,DATE(MitarbeiterFTE[[#This Row],[Jahr]],MitarbeiterFTE[[#This Row],[Monat]],1),
_xlpm.end,EOMONTH(_xlpm.start,0),
NETWORKDAYS(_xlpm.start,_xlpm.end))</f>
        <v>#NUM!</v>
      </c>
      <c r="AC1809" s="318" t="e">
        <f>MitarbeiterFTE[[#This Row],[BWD]]-MitarbeiterFTE[[#This Row],[Sum Abwesend]]</f>
        <v>#NUM!</v>
      </c>
      <c r="AD1809" s="318">
        <f>SUMIFS(MitarbeiterFTE[BWD],MitarbeiterFTE[Jahr],MitarbeiterFTE[[#This Row],[Jahr]],MitarbeiterFTE[Name],MitarbeiterFTE[[#This Row],[Name]])</f>
        <v>0</v>
      </c>
      <c r="AE1809" s="318">
        <f>SUMIFS(MitarbeiterFTE[NWD],MitarbeiterFTE[Jahr],MitarbeiterFTE[[#This Row],[Jahr]],MitarbeiterFTE[Name],MitarbeiterFTE[[#This Row],[Name]])</f>
        <v>0</v>
      </c>
      <c r="AF1809" s="15" t="str">
        <f>IF(MitarbeiterFTE[[#This Row],[HS]]="ja",2,IF(MitarbeiterFTE[[#This Row],[Tech]]="ja",1,IF(MitarbeiterFTE[[#This Row],[Sonst]]="ja",0,"input missing")))</f>
        <v>input missing</v>
      </c>
      <c r="AG1809" s="130"/>
      <c r="AH1809" s="117"/>
      <c r="AI1809" s="408"/>
      <c r="AJ1809" s="202"/>
      <c r="AK1809" s="412"/>
      <c r="AL1809" s="15" cm="1">
        <f t="array" ref="AL18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09" s="15" t="str">
        <f>IF(Table6[[#This Row],[FT/WE]]=2,"",Table6[[#This Row],[Name]]&amp;Table6[[#This Row],[Tag]])</f>
        <v/>
      </c>
      <c r="AN1809" s="117"/>
    </row>
    <row r="1810" spans="1:40" ht="14.5">
      <c r="A1810" s="117"/>
      <c r="B1810" s="201"/>
      <c r="C1810" s="209"/>
      <c r="D1810" s="210"/>
      <c r="E1810" s="131"/>
      <c r="F1810" s="132"/>
      <c r="G1810" s="131"/>
      <c r="H1810" s="117"/>
      <c r="I1810" s="201"/>
      <c r="J1810" s="201"/>
      <c r="K1810" s="202"/>
      <c r="L1810" s="202"/>
      <c r="M1810" s="202"/>
      <c r="N1810" s="201"/>
      <c r="O1810" s="201"/>
      <c r="P1810" s="202"/>
      <c r="Q1810" s="202"/>
      <c r="R1810" s="207"/>
      <c r="S1810" s="204" t="e">
        <f>_xlfn.LET(
_xlpm.ausLJ,_xlfn.XLOOKUP(MitarbeiterFTE[[#This Row],[Name]]&amp;"|"&amp;MitarbeiterFTE[[#This Row],[Jahr]]&amp;"|"&amp;MitarbeiterFTE[[#This Row],[Monat]],#REF!,#REF!,"not found",0,1),
IF(_xlpm.ausLJ="not found","input missing",_xlpm.ausLJ))</f>
        <v>#REF!</v>
      </c>
      <c r="T1810" s="204" t="e">
        <f>_xlfn.LET(
_xlpm.ausLJ,_xlfn.XLOOKUP(MitarbeiterFTE[[#This Row],[Name]]&amp;"|"&amp;MitarbeiterFTE[[#This Row],[Jahr]]&amp;"|"&amp;MitarbeiterFTE[[#This Row],[Monat]],#REF!,#REF!,"not found",0,1),
IF(_xlpm.ausLJ="not found","input missing",_xlpm.ausLJ))</f>
        <v>#REF!</v>
      </c>
      <c r="U1810" s="205"/>
      <c r="V1810" s="40" t="str" cm="1">
        <f t="array" ref="V18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0" s="15" t="str">
        <f>_xlfn.LET(_xlpm.var,MitarbeiterFTE[[#This Row],[Name]]&amp;"|"&amp;MitarbeiterFTE[[#This Row],[Vorhaben]]&amp;"|"&amp;MitarbeiterFTE[[#This Row],[Monat]]&amp;"|"&amp;MitarbeiterFTE[[#This Row],[Jahr]], IF(_xlpm.var="|||","input missing",_xlpm.var))</f>
        <v>input missing</v>
      </c>
      <c r="AB1810" s="15" t="e">
        <f>_xlfn.LET(
_xlpm.start,DATE(MitarbeiterFTE[[#This Row],[Jahr]],MitarbeiterFTE[[#This Row],[Monat]],1),
_xlpm.end,EOMONTH(_xlpm.start,0),
NETWORKDAYS(_xlpm.start,_xlpm.end))</f>
        <v>#NUM!</v>
      </c>
      <c r="AC1810" s="318" t="e">
        <f>MitarbeiterFTE[[#This Row],[BWD]]-MitarbeiterFTE[[#This Row],[Sum Abwesend]]</f>
        <v>#NUM!</v>
      </c>
      <c r="AD1810" s="318">
        <f>SUMIFS(MitarbeiterFTE[BWD],MitarbeiterFTE[Jahr],MitarbeiterFTE[[#This Row],[Jahr]],MitarbeiterFTE[Name],MitarbeiterFTE[[#This Row],[Name]])</f>
        <v>0</v>
      </c>
      <c r="AE1810" s="318">
        <f>SUMIFS(MitarbeiterFTE[NWD],MitarbeiterFTE[Jahr],MitarbeiterFTE[[#This Row],[Jahr]],MitarbeiterFTE[Name],MitarbeiterFTE[[#This Row],[Name]])</f>
        <v>0</v>
      </c>
      <c r="AF1810" s="15" t="str">
        <f>IF(MitarbeiterFTE[[#This Row],[HS]]="ja",2,IF(MitarbeiterFTE[[#This Row],[Tech]]="ja",1,IF(MitarbeiterFTE[[#This Row],[Sonst]]="ja",0,"input missing")))</f>
        <v>input missing</v>
      </c>
      <c r="AG1810" s="130"/>
      <c r="AH1810" s="117"/>
      <c r="AI1810" s="408"/>
      <c r="AJ1810" s="202"/>
      <c r="AK1810" s="412"/>
      <c r="AL1810" s="15" cm="1">
        <f t="array" ref="AL18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0" s="15" t="str">
        <f>IF(Table6[[#This Row],[FT/WE]]=2,"",Table6[[#This Row],[Name]]&amp;Table6[[#This Row],[Tag]])</f>
        <v/>
      </c>
      <c r="AN1810" s="117"/>
    </row>
    <row r="1811" spans="1:40" ht="14.5">
      <c r="A1811" s="117"/>
      <c r="B1811" s="201"/>
      <c r="C1811" s="209"/>
      <c r="D1811" s="210"/>
      <c r="E1811" s="131"/>
      <c r="F1811" s="132"/>
      <c r="G1811" s="131"/>
      <c r="H1811" s="117"/>
      <c r="I1811" s="201"/>
      <c r="J1811" s="201"/>
      <c r="K1811" s="202"/>
      <c r="L1811" s="202"/>
      <c r="M1811" s="202"/>
      <c r="N1811" s="201"/>
      <c r="O1811" s="201"/>
      <c r="P1811" s="202"/>
      <c r="Q1811" s="202"/>
      <c r="R1811" s="207"/>
      <c r="S1811" s="204" t="e">
        <f>_xlfn.LET(
_xlpm.ausLJ,_xlfn.XLOOKUP(MitarbeiterFTE[[#This Row],[Name]]&amp;"|"&amp;MitarbeiterFTE[[#This Row],[Jahr]]&amp;"|"&amp;MitarbeiterFTE[[#This Row],[Monat]],#REF!,#REF!,"not found",0,1),
IF(_xlpm.ausLJ="not found","input missing",_xlpm.ausLJ))</f>
        <v>#REF!</v>
      </c>
      <c r="T1811" s="204" t="e">
        <f>_xlfn.LET(
_xlpm.ausLJ,_xlfn.XLOOKUP(MitarbeiterFTE[[#This Row],[Name]]&amp;"|"&amp;MitarbeiterFTE[[#This Row],[Jahr]]&amp;"|"&amp;MitarbeiterFTE[[#This Row],[Monat]],#REF!,#REF!,"not found",0,1),
IF(_xlpm.ausLJ="not found","input missing",_xlpm.ausLJ))</f>
        <v>#REF!</v>
      </c>
      <c r="U1811" s="205"/>
      <c r="V1811" s="40" t="str" cm="1">
        <f t="array" ref="V18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1" s="15" t="str">
        <f>_xlfn.LET(_xlpm.var,MitarbeiterFTE[[#This Row],[Name]]&amp;"|"&amp;MitarbeiterFTE[[#This Row],[Vorhaben]]&amp;"|"&amp;MitarbeiterFTE[[#This Row],[Monat]]&amp;"|"&amp;MitarbeiterFTE[[#This Row],[Jahr]], IF(_xlpm.var="|||","input missing",_xlpm.var))</f>
        <v>input missing</v>
      </c>
      <c r="AB1811" s="15" t="e">
        <f>_xlfn.LET(
_xlpm.start,DATE(MitarbeiterFTE[[#This Row],[Jahr]],MitarbeiterFTE[[#This Row],[Monat]],1),
_xlpm.end,EOMONTH(_xlpm.start,0),
NETWORKDAYS(_xlpm.start,_xlpm.end))</f>
        <v>#NUM!</v>
      </c>
      <c r="AC1811" s="318" t="e">
        <f>MitarbeiterFTE[[#This Row],[BWD]]-MitarbeiterFTE[[#This Row],[Sum Abwesend]]</f>
        <v>#NUM!</v>
      </c>
      <c r="AD1811" s="318">
        <f>SUMIFS(MitarbeiterFTE[BWD],MitarbeiterFTE[Jahr],MitarbeiterFTE[[#This Row],[Jahr]],MitarbeiterFTE[Name],MitarbeiterFTE[[#This Row],[Name]])</f>
        <v>0</v>
      </c>
      <c r="AE1811" s="318">
        <f>SUMIFS(MitarbeiterFTE[NWD],MitarbeiterFTE[Jahr],MitarbeiterFTE[[#This Row],[Jahr]],MitarbeiterFTE[Name],MitarbeiterFTE[[#This Row],[Name]])</f>
        <v>0</v>
      </c>
      <c r="AF1811" s="15" t="str">
        <f>IF(MitarbeiterFTE[[#This Row],[HS]]="ja",2,IF(MitarbeiterFTE[[#This Row],[Tech]]="ja",1,IF(MitarbeiterFTE[[#This Row],[Sonst]]="ja",0,"input missing")))</f>
        <v>input missing</v>
      </c>
      <c r="AG1811" s="130"/>
      <c r="AH1811" s="117"/>
      <c r="AI1811" s="408"/>
      <c r="AJ1811" s="202"/>
      <c r="AK1811" s="412"/>
      <c r="AL1811" s="15" cm="1">
        <f t="array" ref="AL18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1" s="15" t="str">
        <f>IF(Table6[[#This Row],[FT/WE]]=2,"",Table6[[#This Row],[Name]]&amp;Table6[[#This Row],[Tag]])</f>
        <v/>
      </c>
      <c r="AN1811" s="117"/>
    </row>
    <row r="1812" spans="1:40" ht="14.5">
      <c r="A1812" s="117"/>
      <c r="B1812" s="201"/>
      <c r="C1812" s="209"/>
      <c r="D1812" s="210"/>
      <c r="E1812" s="131"/>
      <c r="F1812" s="132"/>
      <c r="G1812" s="131"/>
      <c r="H1812" s="117"/>
      <c r="I1812" s="201"/>
      <c r="J1812" s="201"/>
      <c r="K1812" s="202"/>
      <c r="L1812" s="202"/>
      <c r="M1812" s="202"/>
      <c r="N1812" s="201"/>
      <c r="O1812" s="201"/>
      <c r="P1812" s="202"/>
      <c r="Q1812" s="202"/>
      <c r="R1812" s="207"/>
      <c r="S1812" s="204" t="e">
        <f>_xlfn.LET(
_xlpm.ausLJ,_xlfn.XLOOKUP(MitarbeiterFTE[[#This Row],[Name]]&amp;"|"&amp;MitarbeiterFTE[[#This Row],[Jahr]]&amp;"|"&amp;MitarbeiterFTE[[#This Row],[Monat]],#REF!,#REF!,"not found",0,1),
IF(_xlpm.ausLJ="not found","input missing",_xlpm.ausLJ))</f>
        <v>#REF!</v>
      </c>
      <c r="T1812" s="204" t="e">
        <f>_xlfn.LET(
_xlpm.ausLJ,_xlfn.XLOOKUP(MitarbeiterFTE[[#This Row],[Name]]&amp;"|"&amp;MitarbeiterFTE[[#This Row],[Jahr]]&amp;"|"&amp;MitarbeiterFTE[[#This Row],[Monat]],#REF!,#REF!,"not found",0,1),
IF(_xlpm.ausLJ="not found","input missing",_xlpm.ausLJ))</f>
        <v>#REF!</v>
      </c>
      <c r="U1812" s="205"/>
      <c r="V1812" s="40" t="str" cm="1">
        <f t="array" ref="V18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2" s="15" t="str">
        <f>_xlfn.LET(_xlpm.var,MitarbeiterFTE[[#This Row],[Name]]&amp;"|"&amp;MitarbeiterFTE[[#This Row],[Vorhaben]]&amp;"|"&amp;MitarbeiterFTE[[#This Row],[Monat]]&amp;"|"&amp;MitarbeiterFTE[[#This Row],[Jahr]], IF(_xlpm.var="|||","input missing",_xlpm.var))</f>
        <v>input missing</v>
      </c>
      <c r="AB1812" s="15" t="e">
        <f>_xlfn.LET(
_xlpm.start,DATE(MitarbeiterFTE[[#This Row],[Jahr]],MitarbeiterFTE[[#This Row],[Monat]],1),
_xlpm.end,EOMONTH(_xlpm.start,0),
NETWORKDAYS(_xlpm.start,_xlpm.end))</f>
        <v>#NUM!</v>
      </c>
      <c r="AC1812" s="318" t="e">
        <f>MitarbeiterFTE[[#This Row],[BWD]]-MitarbeiterFTE[[#This Row],[Sum Abwesend]]</f>
        <v>#NUM!</v>
      </c>
      <c r="AD1812" s="318">
        <f>SUMIFS(MitarbeiterFTE[BWD],MitarbeiterFTE[Jahr],MitarbeiterFTE[[#This Row],[Jahr]],MitarbeiterFTE[Name],MitarbeiterFTE[[#This Row],[Name]])</f>
        <v>0</v>
      </c>
      <c r="AE1812" s="318">
        <f>SUMIFS(MitarbeiterFTE[NWD],MitarbeiterFTE[Jahr],MitarbeiterFTE[[#This Row],[Jahr]],MitarbeiterFTE[Name],MitarbeiterFTE[[#This Row],[Name]])</f>
        <v>0</v>
      </c>
      <c r="AF1812" s="15" t="str">
        <f>IF(MitarbeiterFTE[[#This Row],[HS]]="ja",2,IF(MitarbeiterFTE[[#This Row],[Tech]]="ja",1,IF(MitarbeiterFTE[[#This Row],[Sonst]]="ja",0,"input missing")))</f>
        <v>input missing</v>
      </c>
      <c r="AG1812" s="130"/>
      <c r="AH1812" s="117"/>
      <c r="AI1812" s="408"/>
      <c r="AJ1812" s="202"/>
      <c r="AK1812" s="412"/>
      <c r="AL1812" s="15" cm="1">
        <f t="array" ref="AL18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2" s="15" t="str">
        <f>IF(Table6[[#This Row],[FT/WE]]=2,"",Table6[[#This Row],[Name]]&amp;Table6[[#This Row],[Tag]])</f>
        <v/>
      </c>
      <c r="AN1812" s="117"/>
    </row>
    <row r="1813" spans="1:40" ht="14.5">
      <c r="A1813" s="117"/>
      <c r="B1813" s="201"/>
      <c r="C1813" s="209"/>
      <c r="D1813" s="210"/>
      <c r="E1813" s="131"/>
      <c r="F1813" s="132"/>
      <c r="G1813" s="131"/>
      <c r="H1813" s="117"/>
      <c r="I1813" s="201"/>
      <c r="J1813" s="201"/>
      <c r="K1813" s="202"/>
      <c r="L1813" s="202"/>
      <c r="M1813" s="202"/>
      <c r="N1813" s="201"/>
      <c r="O1813" s="201"/>
      <c r="P1813" s="202"/>
      <c r="Q1813" s="202"/>
      <c r="R1813" s="207"/>
      <c r="S1813" s="204" t="e">
        <f>_xlfn.LET(
_xlpm.ausLJ,_xlfn.XLOOKUP(MitarbeiterFTE[[#This Row],[Name]]&amp;"|"&amp;MitarbeiterFTE[[#This Row],[Jahr]]&amp;"|"&amp;MitarbeiterFTE[[#This Row],[Monat]],#REF!,#REF!,"not found",0,1),
IF(_xlpm.ausLJ="not found","input missing",_xlpm.ausLJ))</f>
        <v>#REF!</v>
      </c>
      <c r="T1813" s="204" t="e">
        <f>_xlfn.LET(
_xlpm.ausLJ,_xlfn.XLOOKUP(MitarbeiterFTE[[#This Row],[Name]]&amp;"|"&amp;MitarbeiterFTE[[#This Row],[Jahr]]&amp;"|"&amp;MitarbeiterFTE[[#This Row],[Monat]],#REF!,#REF!,"not found",0,1),
IF(_xlpm.ausLJ="not found","input missing",_xlpm.ausLJ))</f>
        <v>#REF!</v>
      </c>
      <c r="U1813" s="205"/>
      <c r="V1813" s="40" t="str" cm="1">
        <f t="array" ref="V18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3" s="15" t="str">
        <f>_xlfn.LET(_xlpm.var,MitarbeiterFTE[[#This Row],[Name]]&amp;"|"&amp;MitarbeiterFTE[[#This Row],[Vorhaben]]&amp;"|"&amp;MitarbeiterFTE[[#This Row],[Monat]]&amp;"|"&amp;MitarbeiterFTE[[#This Row],[Jahr]], IF(_xlpm.var="|||","input missing",_xlpm.var))</f>
        <v>input missing</v>
      </c>
      <c r="AB1813" s="15" t="e">
        <f>_xlfn.LET(
_xlpm.start,DATE(MitarbeiterFTE[[#This Row],[Jahr]],MitarbeiterFTE[[#This Row],[Monat]],1),
_xlpm.end,EOMONTH(_xlpm.start,0),
NETWORKDAYS(_xlpm.start,_xlpm.end))</f>
        <v>#NUM!</v>
      </c>
      <c r="AC1813" s="318" t="e">
        <f>MitarbeiterFTE[[#This Row],[BWD]]-MitarbeiterFTE[[#This Row],[Sum Abwesend]]</f>
        <v>#NUM!</v>
      </c>
      <c r="AD1813" s="318">
        <f>SUMIFS(MitarbeiterFTE[BWD],MitarbeiterFTE[Jahr],MitarbeiterFTE[[#This Row],[Jahr]],MitarbeiterFTE[Name],MitarbeiterFTE[[#This Row],[Name]])</f>
        <v>0</v>
      </c>
      <c r="AE1813" s="318">
        <f>SUMIFS(MitarbeiterFTE[NWD],MitarbeiterFTE[Jahr],MitarbeiterFTE[[#This Row],[Jahr]],MitarbeiterFTE[Name],MitarbeiterFTE[[#This Row],[Name]])</f>
        <v>0</v>
      </c>
      <c r="AF1813" s="15" t="str">
        <f>IF(MitarbeiterFTE[[#This Row],[HS]]="ja",2,IF(MitarbeiterFTE[[#This Row],[Tech]]="ja",1,IF(MitarbeiterFTE[[#This Row],[Sonst]]="ja",0,"input missing")))</f>
        <v>input missing</v>
      </c>
      <c r="AG1813" s="130"/>
      <c r="AH1813" s="117"/>
      <c r="AI1813" s="408"/>
      <c r="AJ1813" s="202"/>
      <c r="AK1813" s="412"/>
      <c r="AL1813" s="15" cm="1">
        <f t="array" ref="AL18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3" s="15" t="str">
        <f>IF(Table6[[#This Row],[FT/WE]]=2,"",Table6[[#This Row],[Name]]&amp;Table6[[#This Row],[Tag]])</f>
        <v/>
      </c>
      <c r="AN1813" s="117"/>
    </row>
    <row r="1814" spans="1:40" ht="14.5">
      <c r="A1814" s="117"/>
      <c r="B1814" s="201"/>
      <c r="C1814" s="209"/>
      <c r="D1814" s="210"/>
      <c r="E1814" s="131"/>
      <c r="F1814" s="132"/>
      <c r="G1814" s="131"/>
      <c r="H1814" s="117"/>
      <c r="I1814" s="201"/>
      <c r="J1814" s="201"/>
      <c r="K1814" s="202"/>
      <c r="L1814" s="202"/>
      <c r="M1814" s="202"/>
      <c r="N1814" s="201"/>
      <c r="O1814" s="201"/>
      <c r="P1814" s="202"/>
      <c r="Q1814" s="202"/>
      <c r="R1814" s="207"/>
      <c r="S1814" s="204" t="e">
        <f>_xlfn.LET(
_xlpm.ausLJ,_xlfn.XLOOKUP(MitarbeiterFTE[[#This Row],[Name]]&amp;"|"&amp;MitarbeiterFTE[[#This Row],[Jahr]]&amp;"|"&amp;MitarbeiterFTE[[#This Row],[Monat]],#REF!,#REF!,"not found",0,1),
IF(_xlpm.ausLJ="not found","input missing",_xlpm.ausLJ))</f>
        <v>#REF!</v>
      </c>
      <c r="T1814" s="204" t="e">
        <f>_xlfn.LET(
_xlpm.ausLJ,_xlfn.XLOOKUP(MitarbeiterFTE[[#This Row],[Name]]&amp;"|"&amp;MitarbeiterFTE[[#This Row],[Jahr]]&amp;"|"&amp;MitarbeiterFTE[[#This Row],[Monat]],#REF!,#REF!,"not found",0,1),
IF(_xlpm.ausLJ="not found","input missing",_xlpm.ausLJ))</f>
        <v>#REF!</v>
      </c>
      <c r="U1814" s="205"/>
      <c r="V1814" s="40" t="str" cm="1">
        <f t="array" ref="V18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4" s="15" t="str">
        <f>_xlfn.LET(_xlpm.var,MitarbeiterFTE[[#This Row],[Name]]&amp;"|"&amp;MitarbeiterFTE[[#This Row],[Vorhaben]]&amp;"|"&amp;MitarbeiterFTE[[#This Row],[Monat]]&amp;"|"&amp;MitarbeiterFTE[[#This Row],[Jahr]], IF(_xlpm.var="|||","input missing",_xlpm.var))</f>
        <v>input missing</v>
      </c>
      <c r="AB1814" s="15" t="e">
        <f>_xlfn.LET(
_xlpm.start,DATE(MitarbeiterFTE[[#This Row],[Jahr]],MitarbeiterFTE[[#This Row],[Monat]],1),
_xlpm.end,EOMONTH(_xlpm.start,0),
NETWORKDAYS(_xlpm.start,_xlpm.end))</f>
        <v>#NUM!</v>
      </c>
      <c r="AC1814" s="318" t="e">
        <f>MitarbeiterFTE[[#This Row],[BWD]]-MitarbeiterFTE[[#This Row],[Sum Abwesend]]</f>
        <v>#NUM!</v>
      </c>
      <c r="AD1814" s="318">
        <f>SUMIFS(MitarbeiterFTE[BWD],MitarbeiterFTE[Jahr],MitarbeiterFTE[[#This Row],[Jahr]],MitarbeiterFTE[Name],MitarbeiterFTE[[#This Row],[Name]])</f>
        <v>0</v>
      </c>
      <c r="AE1814" s="318">
        <f>SUMIFS(MitarbeiterFTE[NWD],MitarbeiterFTE[Jahr],MitarbeiterFTE[[#This Row],[Jahr]],MitarbeiterFTE[Name],MitarbeiterFTE[[#This Row],[Name]])</f>
        <v>0</v>
      </c>
      <c r="AF1814" s="15" t="str">
        <f>IF(MitarbeiterFTE[[#This Row],[HS]]="ja",2,IF(MitarbeiterFTE[[#This Row],[Tech]]="ja",1,IF(MitarbeiterFTE[[#This Row],[Sonst]]="ja",0,"input missing")))</f>
        <v>input missing</v>
      </c>
      <c r="AG1814" s="130"/>
      <c r="AH1814" s="117"/>
      <c r="AI1814" s="408"/>
      <c r="AJ1814" s="202"/>
      <c r="AK1814" s="412"/>
      <c r="AL1814" s="15" cm="1">
        <f t="array" ref="AL18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4" s="15" t="str">
        <f>IF(Table6[[#This Row],[FT/WE]]=2,"",Table6[[#This Row],[Name]]&amp;Table6[[#This Row],[Tag]])</f>
        <v/>
      </c>
      <c r="AN1814" s="117"/>
    </row>
    <row r="1815" spans="1:40" ht="14.5">
      <c r="A1815" s="117"/>
      <c r="B1815" s="201"/>
      <c r="C1815" s="209"/>
      <c r="D1815" s="210"/>
      <c r="E1815" s="131"/>
      <c r="F1815" s="132"/>
      <c r="G1815" s="131"/>
      <c r="H1815" s="117"/>
      <c r="I1815" s="201"/>
      <c r="J1815" s="201"/>
      <c r="K1815" s="202"/>
      <c r="L1815" s="202"/>
      <c r="M1815" s="202"/>
      <c r="N1815" s="201"/>
      <c r="O1815" s="201"/>
      <c r="P1815" s="202"/>
      <c r="Q1815" s="202"/>
      <c r="R1815" s="207"/>
      <c r="S1815" s="204" t="e">
        <f>_xlfn.LET(
_xlpm.ausLJ,_xlfn.XLOOKUP(MitarbeiterFTE[[#This Row],[Name]]&amp;"|"&amp;MitarbeiterFTE[[#This Row],[Jahr]]&amp;"|"&amp;MitarbeiterFTE[[#This Row],[Monat]],#REF!,#REF!,"not found",0,1),
IF(_xlpm.ausLJ="not found","input missing",_xlpm.ausLJ))</f>
        <v>#REF!</v>
      </c>
      <c r="T1815" s="204" t="e">
        <f>_xlfn.LET(
_xlpm.ausLJ,_xlfn.XLOOKUP(MitarbeiterFTE[[#This Row],[Name]]&amp;"|"&amp;MitarbeiterFTE[[#This Row],[Jahr]]&amp;"|"&amp;MitarbeiterFTE[[#This Row],[Monat]],#REF!,#REF!,"not found",0,1),
IF(_xlpm.ausLJ="not found","input missing",_xlpm.ausLJ))</f>
        <v>#REF!</v>
      </c>
      <c r="U1815" s="205"/>
      <c r="V1815" s="40" t="str" cm="1">
        <f t="array" ref="V18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5" s="15" t="str">
        <f>_xlfn.LET(_xlpm.var,MitarbeiterFTE[[#This Row],[Name]]&amp;"|"&amp;MitarbeiterFTE[[#This Row],[Vorhaben]]&amp;"|"&amp;MitarbeiterFTE[[#This Row],[Monat]]&amp;"|"&amp;MitarbeiterFTE[[#This Row],[Jahr]], IF(_xlpm.var="|||","input missing",_xlpm.var))</f>
        <v>input missing</v>
      </c>
      <c r="AB1815" s="15" t="e">
        <f>_xlfn.LET(
_xlpm.start,DATE(MitarbeiterFTE[[#This Row],[Jahr]],MitarbeiterFTE[[#This Row],[Monat]],1),
_xlpm.end,EOMONTH(_xlpm.start,0),
NETWORKDAYS(_xlpm.start,_xlpm.end))</f>
        <v>#NUM!</v>
      </c>
      <c r="AC1815" s="318" t="e">
        <f>MitarbeiterFTE[[#This Row],[BWD]]-MitarbeiterFTE[[#This Row],[Sum Abwesend]]</f>
        <v>#NUM!</v>
      </c>
      <c r="AD1815" s="318">
        <f>SUMIFS(MitarbeiterFTE[BWD],MitarbeiterFTE[Jahr],MitarbeiterFTE[[#This Row],[Jahr]],MitarbeiterFTE[Name],MitarbeiterFTE[[#This Row],[Name]])</f>
        <v>0</v>
      </c>
      <c r="AE1815" s="318">
        <f>SUMIFS(MitarbeiterFTE[NWD],MitarbeiterFTE[Jahr],MitarbeiterFTE[[#This Row],[Jahr]],MitarbeiterFTE[Name],MitarbeiterFTE[[#This Row],[Name]])</f>
        <v>0</v>
      </c>
      <c r="AF1815" s="15" t="str">
        <f>IF(MitarbeiterFTE[[#This Row],[HS]]="ja",2,IF(MitarbeiterFTE[[#This Row],[Tech]]="ja",1,IF(MitarbeiterFTE[[#This Row],[Sonst]]="ja",0,"input missing")))</f>
        <v>input missing</v>
      </c>
      <c r="AG1815" s="130"/>
      <c r="AH1815" s="117"/>
      <c r="AI1815" s="408"/>
      <c r="AJ1815" s="202"/>
      <c r="AK1815" s="412"/>
      <c r="AL1815" s="15" cm="1">
        <f t="array" ref="AL18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5" s="15" t="str">
        <f>IF(Table6[[#This Row],[FT/WE]]=2,"",Table6[[#This Row],[Name]]&amp;Table6[[#This Row],[Tag]])</f>
        <v/>
      </c>
      <c r="AN1815" s="117"/>
    </row>
    <row r="1816" spans="1:40" ht="14.5">
      <c r="A1816" s="117"/>
      <c r="B1816" s="201"/>
      <c r="C1816" s="209"/>
      <c r="D1816" s="210"/>
      <c r="E1816" s="131"/>
      <c r="F1816" s="132"/>
      <c r="G1816" s="131"/>
      <c r="H1816" s="117"/>
      <c r="I1816" s="201"/>
      <c r="J1816" s="201"/>
      <c r="K1816" s="202"/>
      <c r="L1816" s="202"/>
      <c r="M1816" s="202"/>
      <c r="N1816" s="201"/>
      <c r="O1816" s="201"/>
      <c r="P1816" s="202"/>
      <c r="Q1816" s="202"/>
      <c r="R1816" s="207"/>
      <c r="S1816" s="204" t="e">
        <f>_xlfn.LET(
_xlpm.ausLJ,_xlfn.XLOOKUP(MitarbeiterFTE[[#This Row],[Name]]&amp;"|"&amp;MitarbeiterFTE[[#This Row],[Jahr]]&amp;"|"&amp;MitarbeiterFTE[[#This Row],[Monat]],#REF!,#REF!,"not found",0,1),
IF(_xlpm.ausLJ="not found","input missing",_xlpm.ausLJ))</f>
        <v>#REF!</v>
      </c>
      <c r="T1816" s="204" t="e">
        <f>_xlfn.LET(
_xlpm.ausLJ,_xlfn.XLOOKUP(MitarbeiterFTE[[#This Row],[Name]]&amp;"|"&amp;MitarbeiterFTE[[#This Row],[Jahr]]&amp;"|"&amp;MitarbeiterFTE[[#This Row],[Monat]],#REF!,#REF!,"not found",0,1),
IF(_xlpm.ausLJ="not found","input missing",_xlpm.ausLJ))</f>
        <v>#REF!</v>
      </c>
      <c r="U1816" s="205"/>
      <c r="V1816" s="40" t="str" cm="1">
        <f t="array" ref="V18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6" s="15" t="str">
        <f>_xlfn.LET(_xlpm.var,MitarbeiterFTE[[#This Row],[Name]]&amp;"|"&amp;MitarbeiterFTE[[#This Row],[Vorhaben]]&amp;"|"&amp;MitarbeiterFTE[[#This Row],[Monat]]&amp;"|"&amp;MitarbeiterFTE[[#This Row],[Jahr]], IF(_xlpm.var="|||","input missing",_xlpm.var))</f>
        <v>input missing</v>
      </c>
      <c r="AB1816" s="15" t="e">
        <f>_xlfn.LET(
_xlpm.start,DATE(MitarbeiterFTE[[#This Row],[Jahr]],MitarbeiterFTE[[#This Row],[Monat]],1),
_xlpm.end,EOMONTH(_xlpm.start,0),
NETWORKDAYS(_xlpm.start,_xlpm.end))</f>
        <v>#NUM!</v>
      </c>
      <c r="AC1816" s="318" t="e">
        <f>MitarbeiterFTE[[#This Row],[BWD]]-MitarbeiterFTE[[#This Row],[Sum Abwesend]]</f>
        <v>#NUM!</v>
      </c>
      <c r="AD1816" s="318">
        <f>SUMIFS(MitarbeiterFTE[BWD],MitarbeiterFTE[Jahr],MitarbeiterFTE[[#This Row],[Jahr]],MitarbeiterFTE[Name],MitarbeiterFTE[[#This Row],[Name]])</f>
        <v>0</v>
      </c>
      <c r="AE1816" s="318">
        <f>SUMIFS(MitarbeiterFTE[NWD],MitarbeiterFTE[Jahr],MitarbeiterFTE[[#This Row],[Jahr]],MitarbeiterFTE[Name],MitarbeiterFTE[[#This Row],[Name]])</f>
        <v>0</v>
      </c>
      <c r="AF1816" s="15" t="str">
        <f>IF(MitarbeiterFTE[[#This Row],[HS]]="ja",2,IF(MitarbeiterFTE[[#This Row],[Tech]]="ja",1,IF(MitarbeiterFTE[[#This Row],[Sonst]]="ja",0,"input missing")))</f>
        <v>input missing</v>
      </c>
      <c r="AG1816" s="130"/>
      <c r="AH1816" s="117"/>
      <c r="AI1816" s="408"/>
      <c r="AJ1816" s="202"/>
      <c r="AK1816" s="412"/>
      <c r="AL1816" s="15" cm="1">
        <f t="array" ref="AL18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6" s="15" t="str">
        <f>IF(Table6[[#This Row],[FT/WE]]=2,"",Table6[[#This Row],[Name]]&amp;Table6[[#This Row],[Tag]])</f>
        <v/>
      </c>
      <c r="AN1816" s="117"/>
    </row>
    <row r="1817" spans="1:40" ht="14.5">
      <c r="A1817" s="117"/>
      <c r="B1817" s="201"/>
      <c r="C1817" s="209"/>
      <c r="D1817" s="210"/>
      <c r="E1817" s="131"/>
      <c r="F1817" s="132"/>
      <c r="G1817" s="131"/>
      <c r="H1817" s="117"/>
      <c r="I1817" s="201"/>
      <c r="J1817" s="201"/>
      <c r="K1817" s="202"/>
      <c r="L1817" s="202"/>
      <c r="M1817" s="202"/>
      <c r="N1817" s="201"/>
      <c r="O1817" s="201"/>
      <c r="P1817" s="202"/>
      <c r="Q1817" s="202"/>
      <c r="R1817" s="207"/>
      <c r="S1817" s="204" t="e">
        <f>_xlfn.LET(
_xlpm.ausLJ,_xlfn.XLOOKUP(MitarbeiterFTE[[#This Row],[Name]]&amp;"|"&amp;MitarbeiterFTE[[#This Row],[Jahr]]&amp;"|"&amp;MitarbeiterFTE[[#This Row],[Monat]],#REF!,#REF!,"not found",0,1),
IF(_xlpm.ausLJ="not found","input missing",_xlpm.ausLJ))</f>
        <v>#REF!</v>
      </c>
      <c r="T1817" s="204" t="e">
        <f>_xlfn.LET(
_xlpm.ausLJ,_xlfn.XLOOKUP(MitarbeiterFTE[[#This Row],[Name]]&amp;"|"&amp;MitarbeiterFTE[[#This Row],[Jahr]]&amp;"|"&amp;MitarbeiterFTE[[#This Row],[Monat]],#REF!,#REF!,"not found",0,1),
IF(_xlpm.ausLJ="not found","input missing",_xlpm.ausLJ))</f>
        <v>#REF!</v>
      </c>
      <c r="U1817" s="205"/>
      <c r="V1817" s="40" t="str" cm="1">
        <f t="array" ref="V18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7" s="15" t="str">
        <f>_xlfn.LET(_xlpm.var,MitarbeiterFTE[[#This Row],[Name]]&amp;"|"&amp;MitarbeiterFTE[[#This Row],[Vorhaben]]&amp;"|"&amp;MitarbeiterFTE[[#This Row],[Monat]]&amp;"|"&amp;MitarbeiterFTE[[#This Row],[Jahr]], IF(_xlpm.var="|||","input missing",_xlpm.var))</f>
        <v>input missing</v>
      </c>
      <c r="AB1817" s="15" t="e">
        <f>_xlfn.LET(
_xlpm.start,DATE(MitarbeiterFTE[[#This Row],[Jahr]],MitarbeiterFTE[[#This Row],[Monat]],1),
_xlpm.end,EOMONTH(_xlpm.start,0),
NETWORKDAYS(_xlpm.start,_xlpm.end))</f>
        <v>#NUM!</v>
      </c>
      <c r="AC1817" s="318" t="e">
        <f>MitarbeiterFTE[[#This Row],[BWD]]-MitarbeiterFTE[[#This Row],[Sum Abwesend]]</f>
        <v>#NUM!</v>
      </c>
      <c r="AD1817" s="318">
        <f>SUMIFS(MitarbeiterFTE[BWD],MitarbeiterFTE[Jahr],MitarbeiterFTE[[#This Row],[Jahr]],MitarbeiterFTE[Name],MitarbeiterFTE[[#This Row],[Name]])</f>
        <v>0</v>
      </c>
      <c r="AE1817" s="318">
        <f>SUMIFS(MitarbeiterFTE[NWD],MitarbeiterFTE[Jahr],MitarbeiterFTE[[#This Row],[Jahr]],MitarbeiterFTE[Name],MitarbeiterFTE[[#This Row],[Name]])</f>
        <v>0</v>
      </c>
      <c r="AF1817" s="15" t="str">
        <f>IF(MitarbeiterFTE[[#This Row],[HS]]="ja",2,IF(MitarbeiterFTE[[#This Row],[Tech]]="ja",1,IF(MitarbeiterFTE[[#This Row],[Sonst]]="ja",0,"input missing")))</f>
        <v>input missing</v>
      </c>
      <c r="AG1817" s="130"/>
      <c r="AH1817" s="117"/>
      <c r="AI1817" s="408"/>
      <c r="AJ1817" s="202"/>
      <c r="AK1817" s="412"/>
      <c r="AL1817" s="15" cm="1">
        <f t="array" ref="AL18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7" s="15" t="str">
        <f>IF(Table6[[#This Row],[FT/WE]]=2,"",Table6[[#This Row],[Name]]&amp;Table6[[#This Row],[Tag]])</f>
        <v/>
      </c>
      <c r="AN1817" s="117"/>
    </row>
    <row r="1818" spans="1:40" ht="14.5">
      <c r="A1818" s="117"/>
      <c r="B1818" s="201"/>
      <c r="C1818" s="209"/>
      <c r="D1818" s="210"/>
      <c r="E1818" s="131"/>
      <c r="F1818" s="132"/>
      <c r="G1818" s="131"/>
      <c r="H1818" s="117"/>
      <c r="I1818" s="201"/>
      <c r="J1818" s="201"/>
      <c r="K1818" s="202"/>
      <c r="L1818" s="202"/>
      <c r="M1818" s="202"/>
      <c r="N1818" s="201"/>
      <c r="O1818" s="201"/>
      <c r="P1818" s="202"/>
      <c r="Q1818" s="202"/>
      <c r="R1818" s="207"/>
      <c r="S1818" s="204" t="e">
        <f>_xlfn.LET(
_xlpm.ausLJ,_xlfn.XLOOKUP(MitarbeiterFTE[[#This Row],[Name]]&amp;"|"&amp;MitarbeiterFTE[[#This Row],[Jahr]]&amp;"|"&amp;MitarbeiterFTE[[#This Row],[Monat]],#REF!,#REF!,"not found",0,1),
IF(_xlpm.ausLJ="not found","input missing",_xlpm.ausLJ))</f>
        <v>#REF!</v>
      </c>
      <c r="T1818" s="204" t="e">
        <f>_xlfn.LET(
_xlpm.ausLJ,_xlfn.XLOOKUP(MitarbeiterFTE[[#This Row],[Name]]&amp;"|"&amp;MitarbeiterFTE[[#This Row],[Jahr]]&amp;"|"&amp;MitarbeiterFTE[[#This Row],[Monat]],#REF!,#REF!,"not found",0,1),
IF(_xlpm.ausLJ="not found","input missing",_xlpm.ausLJ))</f>
        <v>#REF!</v>
      </c>
      <c r="U1818" s="205"/>
      <c r="V1818" s="40" t="str" cm="1">
        <f t="array" ref="V18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8" s="15" t="str">
        <f>_xlfn.LET(_xlpm.var,MitarbeiterFTE[[#This Row],[Name]]&amp;"|"&amp;MitarbeiterFTE[[#This Row],[Vorhaben]]&amp;"|"&amp;MitarbeiterFTE[[#This Row],[Monat]]&amp;"|"&amp;MitarbeiterFTE[[#This Row],[Jahr]], IF(_xlpm.var="|||","input missing",_xlpm.var))</f>
        <v>input missing</v>
      </c>
      <c r="AB1818" s="15" t="e">
        <f>_xlfn.LET(
_xlpm.start,DATE(MitarbeiterFTE[[#This Row],[Jahr]],MitarbeiterFTE[[#This Row],[Monat]],1),
_xlpm.end,EOMONTH(_xlpm.start,0),
NETWORKDAYS(_xlpm.start,_xlpm.end))</f>
        <v>#NUM!</v>
      </c>
      <c r="AC1818" s="318" t="e">
        <f>MitarbeiterFTE[[#This Row],[BWD]]-MitarbeiterFTE[[#This Row],[Sum Abwesend]]</f>
        <v>#NUM!</v>
      </c>
      <c r="AD1818" s="318">
        <f>SUMIFS(MitarbeiterFTE[BWD],MitarbeiterFTE[Jahr],MitarbeiterFTE[[#This Row],[Jahr]],MitarbeiterFTE[Name],MitarbeiterFTE[[#This Row],[Name]])</f>
        <v>0</v>
      </c>
      <c r="AE1818" s="318">
        <f>SUMIFS(MitarbeiterFTE[NWD],MitarbeiterFTE[Jahr],MitarbeiterFTE[[#This Row],[Jahr]],MitarbeiterFTE[Name],MitarbeiterFTE[[#This Row],[Name]])</f>
        <v>0</v>
      </c>
      <c r="AF1818" s="15" t="str">
        <f>IF(MitarbeiterFTE[[#This Row],[HS]]="ja",2,IF(MitarbeiterFTE[[#This Row],[Tech]]="ja",1,IF(MitarbeiterFTE[[#This Row],[Sonst]]="ja",0,"input missing")))</f>
        <v>input missing</v>
      </c>
      <c r="AG1818" s="130"/>
      <c r="AH1818" s="117"/>
      <c r="AI1818" s="408"/>
      <c r="AJ1818" s="202"/>
      <c r="AK1818" s="412"/>
      <c r="AL1818" s="15" cm="1">
        <f t="array" ref="AL18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8" s="15" t="str">
        <f>IF(Table6[[#This Row],[FT/WE]]=2,"",Table6[[#This Row],[Name]]&amp;Table6[[#This Row],[Tag]])</f>
        <v/>
      </c>
      <c r="AN1818" s="117"/>
    </row>
    <row r="1819" spans="1:40" ht="14.5">
      <c r="A1819" s="117"/>
      <c r="B1819" s="201"/>
      <c r="C1819" s="209"/>
      <c r="D1819" s="210"/>
      <c r="E1819" s="131"/>
      <c r="F1819" s="132"/>
      <c r="G1819" s="131"/>
      <c r="H1819" s="117"/>
      <c r="I1819" s="201"/>
      <c r="J1819" s="201"/>
      <c r="K1819" s="202"/>
      <c r="L1819" s="202"/>
      <c r="M1819" s="202"/>
      <c r="N1819" s="201"/>
      <c r="O1819" s="201"/>
      <c r="P1819" s="202"/>
      <c r="Q1819" s="202"/>
      <c r="R1819" s="207"/>
      <c r="S1819" s="204" t="e">
        <f>_xlfn.LET(
_xlpm.ausLJ,_xlfn.XLOOKUP(MitarbeiterFTE[[#This Row],[Name]]&amp;"|"&amp;MitarbeiterFTE[[#This Row],[Jahr]]&amp;"|"&amp;MitarbeiterFTE[[#This Row],[Monat]],#REF!,#REF!,"not found",0,1),
IF(_xlpm.ausLJ="not found","input missing",_xlpm.ausLJ))</f>
        <v>#REF!</v>
      </c>
      <c r="T1819" s="204" t="e">
        <f>_xlfn.LET(
_xlpm.ausLJ,_xlfn.XLOOKUP(MitarbeiterFTE[[#This Row],[Name]]&amp;"|"&amp;MitarbeiterFTE[[#This Row],[Jahr]]&amp;"|"&amp;MitarbeiterFTE[[#This Row],[Monat]],#REF!,#REF!,"not found",0,1),
IF(_xlpm.ausLJ="not found","input missing",_xlpm.ausLJ))</f>
        <v>#REF!</v>
      </c>
      <c r="U1819" s="205"/>
      <c r="V1819" s="40" t="str" cm="1">
        <f t="array" ref="V18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19" s="15" t="str">
        <f>_xlfn.LET(_xlpm.var,MitarbeiterFTE[[#This Row],[Name]]&amp;"|"&amp;MitarbeiterFTE[[#This Row],[Vorhaben]]&amp;"|"&amp;MitarbeiterFTE[[#This Row],[Monat]]&amp;"|"&amp;MitarbeiterFTE[[#This Row],[Jahr]], IF(_xlpm.var="|||","input missing",_xlpm.var))</f>
        <v>input missing</v>
      </c>
      <c r="AB1819" s="15" t="e">
        <f>_xlfn.LET(
_xlpm.start,DATE(MitarbeiterFTE[[#This Row],[Jahr]],MitarbeiterFTE[[#This Row],[Monat]],1),
_xlpm.end,EOMONTH(_xlpm.start,0),
NETWORKDAYS(_xlpm.start,_xlpm.end))</f>
        <v>#NUM!</v>
      </c>
      <c r="AC1819" s="318" t="e">
        <f>MitarbeiterFTE[[#This Row],[BWD]]-MitarbeiterFTE[[#This Row],[Sum Abwesend]]</f>
        <v>#NUM!</v>
      </c>
      <c r="AD1819" s="318">
        <f>SUMIFS(MitarbeiterFTE[BWD],MitarbeiterFTE[Jahr],MitarbeiterFTE[[#This Row],[Jahr]],MitarbeiterFTE[Name],MitarbeiterFTE[[#This Row],[Name]])</f>
        <v>0</v>
      </c>
      <c r="AE1819" s="318">
        <f>SUMIFS(MitarbeiterFTE[NWD],MitarbeiterFTE[Jahr],MitarbeiterFTE[[#This Row],[Jahr]],MitarbeiterFTE[Name],MitarbeiterFTE[[#This Row],[Name]])</f>
        <v>0</v>
      </c>
      <c r="AF1819" s="15" t="str">
        <f>IF(MitarbeiterFTE[[#This Row],[HS]]="ja",2,IF(MitarbeiterFTE[[#This Row],[Tech]]="ja",1,IF(MitarbeiterFTE[[#This Row],[Sonst]]="ja",0,"input missing")))</f>
        <v>input missing</v>
      </c>
      <c r="AG1819" s="130"/>
      <c r="AH1819" s="117"/>
      <c r="AI1819" s="408"/>
      <c r="AJ1819" s="202"/>
      <c r="AK1819" s="412"/>
      <c r="AL1819" s="15" cm="1">
        <f t="array" ref="AL18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19" s="15" t="str">
        <f>IF(Table6[[#This Row],[FT/WE]]=2,"",Table6[[#This Row],[Name]]&amp;Table6[[#This Row],[Tag]])</f>
        <v/>
      </c>
      <c r="AN1819" s="117"/>
    </row>
    <row r="1820" spans="1:40" ht="14.5">
      <c r="A1820" s="117"/>
      <c r="B1820" s="201"/>
      <c r="C1820" s="209"/>
      <c r="D1820" s="210"/>
      <c r="E1820" s="131"/>
      <c r="F1820" s="132"/>
      <c r="G1820" s="131"/>
      <c r="H1820" s="117"/>
      <c r="I1820" s="201"/>
      <c r="J1820" s="201"/>
      <c r="K1820" s="202"/>
      <c r="L1820" s="202"/>
      <c r="M1820" s="202"/>
      <c r="N1820" s="201"/>
      <c r="O1820" s="201"/>
      <c r="P1820" s="202"/>
      <c r="Q1820" s="202"/>
      <c r="R1820" s="207"/>
      <c r="S1820" s="204" t="e">
        <f>_xlfn.LET(
_xlpm.ausLJ,_xlfn.XLOOKUP(MitarbeiterFTE[[#This Row],[Name]]&amp;"|"&amp;MitarbeiterFTE[[#This Row],[Jahr]]&amp;"|"&amp;MitarbeiterFTE[[#This Row],[Monat]],#REF!,#REF!,"not found",0,1),
IF(_xlpm.ausLJ="not found","input missing",_xlpm.ausLJ))</f>
        <v>#REF!</v>
      </c>
      <c r="T1820" s="204" t="e">
        <f>_xlfn.LET(
_xlpm.ausLJ,_xlfn.XLOOKUP(MitarbeiterFTE[[#This Row],[Name]]&amp;"|"&amp;MitarbeiterFTE[[#This Row],[Jahr]]&amp;"|"&amp;MitarbeiterFTE[[#This Row],[Monat]],#REF!,#REF!,"not found",0,1),
IF(_xlpm.ausLJ="not found","input missing",_xlpm.ausLJ))</f>
        <v>#REF!</v>
      </c>
      <c r="U1820" s="205"/>
      <c r="V1820" s="40" t="str" cm="1">
        <f t="array" ref="V18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0" s="15" t="str">
        <f>_xlfn.LET(_xlpm.var,MitarbeiterFTE[[#This Row],[Name]]&amp;"|"&amp;MitarbeiterFTE[[#This Row],[Vorhaben]]&amp;"|"&amp;MitarbeiterFTE[[#This Row],[Monat]]&amp;"|"&amp;MitarbeiterFTE[[#This Row],[Jahr]], IF(_xlpm.var="|||","input missing",_xlpm.var))</f>
        <v>input missing</v>
      </c>
      <c r="AB1820" s="15" t="e">
        <f>_xlfn.LET(
_xlpm.start,DATE(MitarbeiterFTE[[#This Row],[Jahr]],MitarbeiterFTE[[#This Row],[Monat]],1),
_xlpm.end,EOMONTH(_xlpm.start,0),
NETWORKDAYS(_xlpm.start,_xlpm.end))</f>
        <v>#NUM!</v>
      </c>
      <c r="AC1820" s="318" t="e">
        <f>MitarbeiterFTE[[#This Row],[BWD]]-MitarbeiterFTE[[#This Row],[Sum Abwesend]]</f>
        <v>#NUM!</v>
      </c>
      <c r="AD1820" s="318">
        <f>SUMIFS(MitarbeiterFTE[BWD],MitarbeiterFTE[Jahr],MitarbeiterFTE[[#This Row],[Jahr]],MitarbeiterFTE[Name],MitarbeiterFTE[[#This Row],[Name]])</f>
        <v>0</v>
      </c>
      <c r="AE1820" s="318">
        <f>SUMIFS(MitarbeiterFTE[NWD],MitarbeiterFTE[Jahr],MitarbeiterFTE[[#This Row],[Jahr]],MitarbeiterFTE[Name],MitarbeiterFTE[[#This Row],[Name]])</f>
        <v>0</v>
      </c>
      <c r="AF1820" s="15" t="str">
        <f>IF(MitarbeiterFTE[[#This Row],[HS]]="ja",2,IF(MitarbeiterFTE[[#This Row],[Tech]]="ja",1,IF(MitarbeiterFTE[[#This Row],[Sonst]]="ja",0,"input missing")))</f>
        <v>input missing</v>
      </c>
      <c r="AG1820" s="130"/>
      <c r="AH1820" s="117"/>
      <c r="AI1820" s="408"/>
      <c r="AJ1820" s="202"/>
      <c r="AK1820" s="412"/>
      <c r="AL1820" s="15" cm="1">
        <f t="array" ref="AL18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0" s="15" t="str">
        <f>IF(Table6[[#This Row],[FT/WE]]=2,"",Table6[[#This Row],[Name]]&amp;Table6[[#This Row],[Tag]])</f>
        <v/>
      </c>
      <c r="AN1820" s="117"/>
    </row>
    <row r="1821" spans="1:40" ht="14.5">
      <c r="A1821" s="117"/>
      <c r="B1821" s="201"/>
      <c r="C1821" s="209"/>
      <c r="D1821" s="210"/>
      <c r="E1821" s="131"/>
      <c r="F1821" s="132"/>
      <c r="G1821" s="131"/>
      <c r="H1821" s="117"/>
      <c r="I1821" s="201"/>
      <c r="J1821" s="201"/>
      <c r="K1821" s="202"/>
      <c r="L1821" s="202"/>
      <c r="M1821" s="202"/>
      <c r="N1821" s="201"/>
      <c r="O1821" s="201"/>
      <c r="P1821" s="202"/>
      <c r="Q1821" s="202"/>
      <c r="R1821" s="207"/>
      <c r="S1821" s="204" t="e">
        <f>_xlfn.LET(
_xlpm.ausLJ,_xlfn.XLOOKUP(MitarbeiterFTE[[#This Row],[Name]]&amp;"|"&amp;MitarbeiterFTE[[#This Row],[Jahr]]&amp;"|"&amp;MitarbeiterFTE[[#This Row],[Monat]],#REF!,#REF!,"not found",0,1),
IF(_xlpm.ausLJ="not found","input missing",_xlpm.ausLJ))</f>
        <v>#REF!</v>
      </c>
      <c r="T1821" s="204" t="e">
        <f>_xlfn.LET(
_xlpm.ausLJ,_xlfn.XLOOKUP(MitarbeiterFTE[[#This Row],[Name]]&amp;"|"&amp;MitarbeiterFTE[[#This Row],[Jahr]]&amp;"|"&amp;MitarbeiterFTE[[#This Row],[Monat]],#REF!,#REF!,"not found",0,1),
IF(_xlpm.ausLJ="not found","input missing",_xlpm.ausLJ))</f>
        <v>#REF!</v>
      </c>
      <c r="U1821" s="205"/>
      <c r="V1821" s="40" t="str" cm="1">
        <f t="array" ref="V18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1" s="15" t="str">
        <f>_xlfn.LET(_xlpm.var,MitarbeiterFTE[[#This Row],[Name]]&amp;"|"&amp;MitarbeiterFTE[[#This Row],[Vorhaben]]&amp;"|"&amp;MitarbeiterFTE[[#This Row],[Monat]]&amp;"|"&amp;MitarbeiterFTE[[#This Row],[Jahr]], IF(_xlpm.var="|||","input missing",_xlpm.var))</f>
        <v>input missing</v>
      </c>
      <c r="AB1821" s="15" t="e">
        <f>_xlfn.LET(
_xlpm.start,DATE(MitarbeiterFTE[[#This Row],[Jahr]],MitarbeiterFTE[[#This Row],[Monat]],1),
_xlpm.end,EOMONTH(_xlpm.start,0),
NETWORKDAYS(_xlpm.start,_xlpm.end))</f>
        <v>#NUM!</v>
      </c>
      <c r="AC1821" s="318" t="e">
        <f>MitarbeiterFTE[[#This Row],[BWD]]-MitarbeiterFTE[[#This Row],[Sum Abwesend]]</f>
        <v>#NUM!</v>
      </c>
      <c r="AD1821" s="318">
        <f>SUMIFS(MitarbeiterFTE[BWD],MitarbeiterFTE[Jahr],MitarbeiterFTE[[#This Row],[Jahr]],MitarbeiterFTE[Name],MitarbeiterFTE[[#This Row],[Name]])</f>
        <v>0</v>
      </c>
      <c r="AE1821" s="318">
        <f>SUMIFS(MitarbeiterFTE[NWD],MitarbeiterFTE[Jahr],MitarbeiterFTE[[#This Row],[Jahr]],MitarbeiterFTE[Name],MitarbeiterFTE[[#This Row],[Name]])</f>
        <v>0</v>
      </c>
      <c r="AF1821" s="15" t="str">
        <f>IF(MitarbeiterFTE[[#This Row],[HS]]="ja",2,IF(MitarbeiterFTE[[#This Row],[Tech]]="ja",1,IF(MitarbeiterFTE[[#This Row],[Sonst]]="ja",0,"input missing")))</f>
        <v>input missing</v>
      </c>
      <c r="AG1821" s="130"/>
      <c r="AH1821" s="117"/>
      <c r="AI1821" s="408"/>
      <c r="AJ1821" s="202"/>
      <c r="AK1821" s="412"/>
      <c r="AL1821" s="15" cm="1">
        <f t="array" ref="AL18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1" s="15" t="str">
        <f>IF(Table6[[#This Row],[FT/WE]]=2,"",Table6[[#This Row],[Name]]&amp;Table6[[#This Row],[Tag]])</f>
        <v/>
      </c>
      <c r="AN1821" s="117"/>
    </row>
    <row r="1822" spans="1:40" ht="14.5">
      <c r="A1822" s="117"/>
      <c r="B1822" s="201"/>
      <c r="C1822" s="209"/>
      <c r="D1822" s="210"/>
      <c r="E1822" s="131"/>
      <c r="F1822" s="132"/>
      <c r="G1822" s="131"/>
      <c r="H1822" s="117"/>
      <c r="I1822" s="201"/>
      <c r="J1822" s="201"/>
      <c r="K1822" s="202"/>
      <c r="L1822" s="202"/>
      <c r="M1822" s="202"/>
      <c r="N1822" s="201"/>
      <c r="O1822" s="201"/>
      <c r="P1822" s="202"/>
      <c r="Q1822" s="202"/>
      <c r="R1822" s="207"/>
      <c r="S1822" s="204" t="e">
        <f>_xlfn.LET(
_xlpm.ausLJ,_xlfn.XLOOKUP(MitarbeiterFTE[[#This Row],[Name]]&amp;"|"&amp;MitarbeiterFTE[[#This Row],[Jahr]]&amp;"|"&amp;MitarbeiterFTE[[#This Row],[Monat]],#REF!,#REF!,"not found",0,1),
IF(_xlpm.ausLJ="not found","input missing",_xlpm.ausLJ))</f>
        <v>#REF!</v>
      </c>
      <c r="T1822" s="204" t="e">
        <f>_xlfn.LET(
_xlpm.ausLJ,_xlfn.XLOOKUP(MitarbeiterFTE[[#This Row],[Name]]&amp;"|"&amp;MitarbeiterFTE[[#This Row],[Jahr]]&amp;"|"&amp;MitarbeiterFTE[[#This Row],[Monat]],#REF!,#REF!,"not found",0,1),
IF(_xlpm.ausLJ="not found","input missing",_xlpm.ausLJ))</f>
        <v>#REF!</v>
      </c>
      <c r="U1822" s="205"/>
      <c r="V1822" s="40" t="str" cm="1">
        <f t="array" ref="V18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2" s="15" t="str">
        <f>_xlfn.LET(_xlpm.var,MitarbeiterFTE[[#This Row],[Name]]&amp;"|"&amp;MitarbeiterFTE[[#This Row],[Vorhaben]]&amp;"|"&amp;MitarbeiterFTE[[#This Row],[Monat]]&amp;"|"&amp;MitarbeiterFTE[[#This Row],[Jahr]], IF(_xlpm.var="|||","input missing",_xlpm.var))</f>
        <v>input missing</v>
      </c>
      <c r="AB1822" s="15" t="e">
        <f>_xlfn.LET(
_xlpm.start,DATE(MitarbeiterFTE[[#This Row],[Jahr]],MitarbeiterFTE[[#This Row],[Monat]],1),
_xlpm.end,EOMONTH(_xlpm.start,0),
NETWORKDAYS(_xlpm.start,_xlpm.end))</f>
        <v>#NUM!</v>
      </c>
      <c r="AC1822" s="318" t="e">
        <f>MitarbeiterFTE[[#This Row],[BWD]]-MitarbeiterFTE[[#This Row],[Sum Abwesend]]</f>
        <v>#NUM!</v>
      </c>
      <c r="AD1822" s="318">
        <f>SUMIFS(MitarbeiterFTE[BWD],MitarbeiterFTE[Jahr],MitarbeiterFTE[[#This Row],[Jahr]],MitarbeiterFTE[Name],MitarbeiterFTE[[#This Row],[Name]])</f>
        <v>0</v>
      </c>
      <c r="AE1822" s="318">
        <f>SUMIFS(MitarbeiterFTE[NWD],MitarbeiterFTE[Jahr],MitarbeiterFTE[[#This Row],[Jahr]],MitarbeiterFTE[Name],MitarbeiterFTE[[#This Row],[Name]])</f>
        <v>0</v>
      </c>
      <c r="AF1822" s="15" t="str">
        <f>IF(MitarbeiterFTE[[#This Row],[HS]]="ja",2,IF(MitarbeiterFTE[[#This Row],[Tech]]="ja",1,IF(MitarbeiterFTE[[#This Row],[Sonst]]="ja",0,"input missing")))</f>
        <v>input missing</v>
      </c>
      <c r="AG1822" s="130"/>
      <c r="AH1822" s="117"/>
      <c r="AI1822" s="408"/>
      <c r="AJ1822" s="202"/>
      <c r="AK1822" s="412"/>
      <c r="AL1822" s="15" cm="1">
        <f t="array" ref="AL18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2" s="15" t="str">
        <f>IF(Table6[[#This Row],[FT/WE]]=2,"",Table6[[#This Row],[Name]]&amp;Table6[[#This Row],[Tag]])</f>
        <v/>
      </c>
      <c r="AN1822" s="117"/>
    </row>
    <row r="1823" spans="1:40" ht="14.5">
      <c r="A1823" s="117"/>
      <c r="B1823" s="201"/>
      <c r="C1823" s="209"/>
      <c r="D1823" s="210"/>
      <c r="E1823" s="131"/>
      <c r="F1823" s="132"/>
      <c r="G1823" s="131"/>
      <c r="H1823" s="117"/>
      <c r="I1823" s="201"/>
      <c r="J1823" s="201"/>
      <c r="K1823" s="202"/>
      <c r="L1823" s="202"/>
      <c r="M1823" s="202"/>
      <c r="N1823" s="201"/>
      <c r="O1823" s="201"/>
      <c r="P1823" s="202"/>
      <c r="Q1823" s="202"/>
      <c r="R1823" s="207"/>
      <c r="S1823" s="204" t="e">
        <f>_xlfn.LET(
_xlpm.ausLJ,_xlfn.XLOOKUP(MitarbeiterFTE[[#This Row],[Name]]&amp;"|"&amp;MitarbeiterFTE[[#This Row],[Jahr]]&amp;"|"&amp;MitarbeiterFTE[[#This Row],[Monat]],#REF!,#REF!,"not found",0,1),
IF(_xlpm.ausLJ="not found","input missing",_xlpm.ausLJ))</f>
        <v>#REF!</v>
      </c>
      <c r="T1823" s="204" t="e">
        <f>_xlfn.LET(
_xlpm.ausLJ,_xlfn.XLOOKUP(MitarbeiterFTE[[#This Row],[Name]]&amp;"|"&amp;MitarbeiterFTE[[#This Row],[Jahr]]&amp;"|"&amp;MitarbeiterFTE[[#This Row],[Monat]],#REF!,#REF!,"not found",0,1),
IF(_xlpm.ausLJ="not found","input missing",_xlpm.ausLJ))</f>
        <v>#REF!</v>
      </c>
      <c r="U1823" s="205"/>
      <c r="V1823" s="40" t="str" cm="1">
        <f t="array" ref="V18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3" s="15" t="str">
        <f>_xlfn.LET(_xlpm.var,MitarbeiterFTE[[#This Row],[Name]]&amp;"|"&amp;MitarbeiterFTE[[#This Row],[Vorhaben]]&amp;"|"&amp;MitarbeiterFTE[[#This Row],[Monat]]&amp;"|"&amp;MitarbeiterFTE[[#This Row],[Jahr]], IF(_xlpm.var="|||","input missing",_xlpm.var))</f>
        <v>input missing</v>
      </c>
      <c r="AB1823" s="15" t="e">
        <f>_xlfn.LET(
_xlpm.start,DATE(MitarbeiterFTE[[#This Row],[Jahr]],MitarbeiterFTE[[#This Row],[Monat]],1),
_xlpm.end,EOMONTH(_xlpm.start,0),
NETWORKDAYS(_xlpm.start,_xlpm.end))</f>
        <v>#NUM!</v>
      </c>
      <c r="AC1823" s="318" t="e">
        <f>MitarbeiterFTE[[#This Row],[BWD]]-MitarbeiterFTE[[#This Row],[Sum Abwesend]]</f>
        <v>#NUM!</v>
      </c>
      <c r="AD1823" s="318">
        <f>SUMIFS(MitarbeiterFTE[BWD],MitarbeiterFTE[Jahr],MitarbeiterFTE[[#This Row],[Jahr]],MitarbeiterFTE[Name],MitarbeiterFTE[[#This Row],[Name]])</f>
        <v>0</v>
      </c>
      <c r="AE1823" s="318">
        <f>SUMIFS(MitarbeiterFTE[NWD],MitarbeiterFTE[Jahr],MitarbeiterFTE[[#This Row],[Jahr]],MitarbeiterFTE[Name],MitarbeiterFTE[[#This Row],[Name]])</f>
        <v>0</v>
      </c>
      <c r="AF1823" s="15" t="str">
        <f>IF(MitarbeiterFTE[[#This Row],[HS]]="ja",2,IF(MitarbeiterFTE[[#This Row],[Tech]]="ja",1,IF(MitarbeiterFTE[[#This Row],[Sonst]]="ja",0,"input missing")))</f>
        <v>input missing</v>
      </c>
      <c r="AG1823" s="130"/>
      <c r="AH1823" s="117"/>
      <c r="AI1823" s="408"/>
      <c r="AJ1823" s="202"/>
      <c r="AK1823" s="412"/>
      <c r="AL1823" s="15" cm="1">
        <f t="array" ref="AL18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3" s="15" t="str">
        <f>IF(Table6[[#This Row],[FT/WE]]=2,"",Table6[[#This Row],[Name]]&amp;Table6[[#This Row],[Tag]])</f>
        <v/>
      </c>
      <c r="AN1823" s="117"/>
    </row>
    <row r="1824" spans="1:40" ht="14.5">
      <c r="A1824" s="117"/>
      <c r="B1824" s="201"/>
      <c r="C1824" s="209"/>
      <c r="D1824" s="210"/>
      <c r="E1824" s="131"/>
      <c r="F1824" s="132"/>
      <c r="G1824" s="131"/>
      <c r="H1824" s="117"/>
      <c r="I1824" s="201"/>
      <c r="J1824" s="201"/>
      <c r="K1824" s="202"/>
      <c r="L1824" s="202"/>
      <c r="M1824" s="202"/>
      <c r="N1824" s="201"/>
      <c r="O1824" s="201"/>
      <c r="P1824" s="202"/>
      <c r="Q1824" s="202"/>
      <c r="R1824" s="207"/>
      <c r="S1824" s="204" t="e">
        <f>_xlfn.LET(
_xlpm.ausLJ,_xlfn.XLOOKUP(MitarbeiterFTE[[#This Row],[Name]]&amp;"|"&amp;MitarbeiterFTE[[#This Row],[Jahr]]&amp;"|"&amp;MitarbeiterFTE[[#This Row],[Monat]],#REF!,#REF!,"not found",0,1),
IF(_xlpm.ausLJ="not found","input missing",_xlpm.ausLJ))</f>
        <v>#REF!</v>
      </c>
      <c r="T1824" s="204" t="e">
        <f>_xlfn.LET(
_xlpm.ausLJ,_xlfn.XLOOKUP(MitarbeiterFTE[[#This Row],[Name]]&amp;"|"&amp;MitarbeiterFTE[[#This Row],[Jahr]]&amp;"|"&amp;MitarbeiterFTE[[#This Row],[Monat]],#REF!,#REF!,"not found",0,1),
IF(_xlpm.ausLJ="not found","input missing",_xlpm.ausLJ))</f>
        <v>#REF!</v>
      </c>
      <c r="U1824" s="205"/>
      <c r="V1824" s="40" t="str" cm="1">
        <f t="array" ref="V18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4" s="15" t="str">
        <f>_xlfn.LET(_xlpm.var,MitarbeiterFTE[[#This Row],[Name]]&amp;"|"&amp;MitarbeiterFTE[[#This Row],[Vorhaben]]&amp;"|"&amp;MitarbeiterFTE[[#This Row],[Monat]]&amp;"|"&amp;MitarbeiterFTE[[#This Row],[Jahr]], IF(_xlpm.var="|||","input missing",_xlpm.var))</f>
        <v>input missing</v>
      </c>
      <c r="AB1824" s="15" t="e">
        <f>_xlfn.LET(
_xlpm.start,DATE(MitarbeiterFTE[[#This Row],[Jahr]],MitarbeiterFTE[[#This Row],[Monat]],1),
_xlpm.end,EOMONTH(_xlpm.start,0),
NETWORKDAYS(_xlpm.start,_xlpm.end))</f>
        <v>#NUM!</v>
      </c>
      <c r="AC1824" s="318" t="e">
        <f>MitarbeiterFTE[[#This Row],[BWD]]-MitarbeiterFTE[[#This Row],[Sum Abwesend]]</f>
        <v>#NUM!</v>
      </c>
      <c r="AD1824" s="318">
        <f>SUMIFS(MitarbeiterFTE[BWD],MitarbeiterFTE[Jahr],MitarbeiterFTE[[#This Row],[Jahr]],MitarbeiterFTE[Name],MitarbeiterFTE[[#This Row],[Name]])</f>
        <v>0</v>
      </c>
      <c r="AE1824" s="318">
        <f>SUMIFS(MitarbeiterFTE[NWD],MitarbeiterFTE[Jahr],MitarbeiterFTE[[#This Row],[Jahr]],MitarbeiterFTE[Name],MitarbeiterFTE[[#This Row],[Name]])</f>
        <v>0</v>
      </c>
      <c r="AF1824" s="15" t="str">
        <f>IF(MitarbeiterFTE[[#This Row],[HS]]="ja",2,IF(MitarbeiterFTE[[#This Row],[Tech]]="ja",1,IF(MitarbeiterFTE[[#This Row],[Sonst]]="ja",0,"input missing")))</f>
        <v>input missing</v>
      </c>
      <c r="AG1824" s="130"/>
      <c r="AH1824" s="117"/>
      <c r="AI1824" s="408"/>
      <c r="AJ1824" s="202"/>
      <c r="AK1824" s="412"/>
      <c r="AL1824" s="15" cm="1">
        <f t="array" ref="AL18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4" s="15" t="str">
        <f>IF(Table6[[#This Row],[FT/WE]]=2,"",Table6[[#This Row],[Name]]&amp;Table6[[#This Row],[Tag]])</f>
        <v/>
      </c>
      <c r="AN1824" s="117"/>
    </row>
    <row r="1825" spans="1:40" ht="14.5">
      <c r="A1825" s="117"/>
      <c r="B1825" s="201"/>
      <c r="C1825" s="209"/>
      <c r="D1825" s="210"/>
      <c r="E1825" s="131"/>
      <c r="F1825" s="132"/>
      <c r="G1825" s="131"/>
      <c r="H1825" s="117"/>
      <c r="I1825" s="201"/>
      <c r="J1825" s="201"/>
      <c r="K1825" s="202"/>
      <c r="L1825" s="202"/>
      <c r="M1825" s="202"/>
      <c r="N1825" s="201"/>
      <c r="O1825" s="201"/>
      <c r="P1825" s="202"/>
      <c r="Q1825" s="202"/>
      <c r="R1825" s="207"/>
      <c r="S1825" s="204" t="e">
        <f>_xlfn.LET(
_xlpm.ausLJ,_xlfn.XLOOKUP(MitarbeiterFTE[[#This Row],[Name]]&amp;"|"&amp;MitarbeiterFTE[[#This Row],[Jahr]]&amp;"|"&amp;MitarbeiterFTE[[#This Row],[Monat]],#REF!,#REF!,"not found",0,1),
IF(_xlpm.ausLJ="not found","input missing",_xlpm.ausLJ))</f>
        <v>#REF!</v>
      </c>
      <c r="T1825" s="204" t="e">
        <f>_xlfn.LET(
_xlpm.ausLJ,_xlfn.XLOOKUP(MitarbeiterFTE[[#This Row],[Name]]&amp;"|"&amp;MitarbeiterFTE[[#This Row],[Jahr]]&amp;"|"&amp;MitarbeiterFTE[[#This Row],[Monat]],#REF!,#REF!,"not found",0,1),
IF(_xlpm.ausLJ="not found","input missing",_xlpm.ausLJ))</f>
        <v>#REF!</v>
      </c>
      <c r="U1825" s="205"/>
      <c r="V1825" s="40" t="str" cm="1">
        <f t="array" ref="V18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5" s="15" t="str">
        <f>_xlfn.LET(_xlpm.var,MitarbeiterFTE[[#This Row],[Name]]&amp;"|"&amp;MitarbeiterFTE[[#This Row],[Vorhaben]]&amp;"|"&amp;MitarbeiterFTE[[#This Row],[Monat]]&amp;"|"&amp;MitarbeiterFTE[[#This Row],[Jahr]], IF(_xlpm.var="|||","input missing",_xlpm.var))</f>
        <v>input missing</v>
      </c>
      <c r="AB1825" s="15" t="e">
        <f>_xlfn.LET(
_xlpm.start,DATE(MitarbeiterFTE[[#This Row],[Jahr]],MitarbeiterFTE[[#This Row],[Monat]],1),
_xlpm.end,EOMONTH(_xlpm.start,0),
NETWORKDAYS(_xlpm.start,_xlpm.end))</f>
        <v>#NUM!</v>
      </c>
      <c r="AC1825" s="318" t="e">
        <f>MitarbeiterFTE[[#This Row],[BWD]]-MitarbeiterFTE[[#This Row],[Sum Abwesend]]</f>
        <v>#NUM!</v>
      </c>
      <c r="AD1825" s="318">
        <f>SUMIFS(MitarbeiterFTE[BWD],MitarbeiterFTE[Jahr],MitarbeiterFTE[[#This Row],[Jahr]],MitarbeiterFTE[Name],MitarbeiterFTE[[#This Row],[Name]])</f>
        <v>0</v>
      </c>
      <c r="AE1825" s="318">
        <f>SUMIFS(MitarbeiterFTE[NWD],MitarbeiterFTE[Jahr],MitarbeiterFTE[[#This Row],[Jahr]],MitarbeiterFTE[Name],MitarbeiterFTE[[#This Row],[Name]])</f>
        <v>0</v>
      </c>
      <c r="AF1825" s="15" t="str">
        <f>IF(MitarbeiterFTE[[#This Row],[HS]]="ja",2,IF(MitarbeiterFTE[[#This Row],[Tech]]="ja",1,IF(MitarbeiterFTE[[#This Row],[Sonst]]="ja",0,"input missing")))</f>
        <v>input missing</v>
      </c>
      <c r="AG1825" s="130"/>
      <c r="AH1825" s="117"/>
      <c r="AI1825" s="408"/>
      <c r="AJ1825" s="202"/>
      <c r="AK1825" s="412"/>
      <c r="AL1825" s="15" cm="1">
        <f t="array" ref="AL18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5" s="15" t="str">
        <f>IF(Table6[[#This Row],[FT/WE]]=2,"",Table6[[#This Row],[Name]]&amp;Table6[[#This Row],[Tag]])</f>
        <v/>
      </c>
      <c r="AN1825" s="117"/>
    </row>
    <row r="1826" spans="1:40" ht="14.5">
      <c r="A1826" s="117"/>
      <c r="B1826" s="201"/>
      <c r="C1826" s="209"/>
      <c r="D1826" s="210"/>
      <c r="E1826" s="131"/>
      <c r="F1826" s="132"/>
      <c r="G1826" s="131"/>
      <c r="H1826" s="117"/>
      <c r="I1826" s="201"/>
      <c r="J1826" s="201"/>
      <c r="K1826" s="202"/>
      <c r="L1826" s="202"/>
      <c r="M1826" s="202"/>
      <c r="N1826" s="201"/>
      <c r="O1826" s="201"/>
      <c r="P1826" s="202"/>
      <c r="Q1826" s="202"/>
      <c r="R1826" s="207"/>
      <c r="S1826" s="204" t="e">
        <f>_xlfn.LET(
_xlpm.ausLJ,_xlfn.XLOOKUP(MitarbeiterFTE[[#This Row],[Name]]&amp;"|"&amp;MitarbeiterFTE[[#This Row],[Jahr]]&amp;"|"&amp;MitarbeiterFTE[[#This Row],[Monat]],#REF!,#REF!,"not found",0,1),
IF(_xlpm.ausLJ="not found","input missing",_xlpm.ausLJ))</f>
        <v>#REF!</v>
      </c>
      <c r="T1826" s="204" t="e">
        <f>_xlfn.LET(
_xlpm.ausLJ,_xlfn.XLOOKUP(MitarbeiterFTE[[#This Row],[Name]]&amp;"|"&amp;MitarbeiterFTE[[#This Row],[Jahr]]&amp;"|"&amp;MitarbeiterFTE[[#This Row],[Monat]],#REF!,#REF!,"not found",0,1),
IF(_xlpm.ausLJ="not found","input missing",_xlpm.ausLJ))</f>
        <v>#REF!</v>
      </c>
      <c r="U1826" s="205"/>
      <c r="V1826" s="40" t="str" cm="1">
        <f t="array" ref="V18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6" s="15" t="str">
        <f>_xlfn.LET(_xlpm.var,MitarbeiterFTE[[#This Row],[Name]]&amp;"|"&amp;MitarbeiterFTE[[#This Row],[Vorhaben]]&amp;"|"&amp;MitarbeiterFTE[[#This Row],[Monat]]&amp;"|"&amp;MitarbeiterFTE[[#This Row],[Jahr]], IF(_xlpm.var="|||","input missing",_xlpm.var))</f>
        <v>input missing</v>
      </c>
      <c r="AB1826" s="15" t="e">
        <f>_xlfn.LET(
_xlpm.start,DATE(MitarbeiterFTE[[#This Row],[Jahr]],MitarbeiterFTE[[#This Row],[Monat]],1),
_xlpm.end,EOMONTH(_xlpm.start,0),
NETWORKDAYS(_xlpm.start,_xlpm.end))</f>
        <v>#NUM!</v>
      </c>
      <c r="AC1826" s="318" t="e">
        <f>MitarbeiterFTE[[#This Row],[BWD]]-MitarbeiterFTE[[#This Row],[Sum Abwesend]]</f>
        <v>#NUM!</v>
      </c>
      <c r="AD1826" s="318">
        <f>SUMIFS(MitarbeiterFTE[BWD],MitarbeiterFTE[Jahr],MitarbeiterFTE[[#This Row],[Jahr]],MitarbeiterFTE[Name],MitarbeiterFTE[[#This Row],[Name]])</f>
        <v>0</v>
      </c>
      <c r="AE1826" s="318">
        <f>SUMIFS(MitarbeiterFTE[NWD],MitarbeiterFTE[Jahr],MitarbeiterFTE[[#This Row],[Jahr]],MitarbeiterFTE[Name],MitarbeiterFTE[[#This Row],[Name]])</f>
        <v>0</v>
      </c>
      <c r="AF1826" s="15" t="str">
        <f>IF(MitarbeiterFTE[[#This Row],[HS]]="ja",2,IF(MitarbeiterFTE[[#This Row],[Tech]]="ja",1,IF(MitarbeiterFTE[[#This Row],[Sonst]]="ja",0,"input missing")))</f>
        <v>input missing</v>
      </c>
      <c r="AG1826" s="130"/>
      <c r="AH1826" s="117"/>
      <c r="AI1826" s="408"/>
      <c r="AJ1826" s="202"/>
      <c r="AK1826" s="412"/>
      <c r="AL1826" s="15" cm="1">
        <f t="array" ref="AL18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6" s="15" t="str">
        <f>IF(Table6[[#This Row],[FT/WE]]=2,"",Table6[[#This Row],[Name]]&amp;Table6[[#This Row],[Tag]])</f>
        <v/>
      </c>
      <c r="AN1826" s="117"/>
    </row>
    <row r="1827" spans="1:40" ht="14.5">
      <c r="A1827" s="117"/>
      <c r="B1827" s="201"/>
      <c r="C1827" s="209"/>
      <c r="D1827" s="210"/>
      <c r="E1827" s="131"/>
      <c r="F1827" s="132"/>
      <c r="G1827" s="131"/>
      <c r="H1827" s="117"/>
      <c r="I1827" s="201"/>
      <c r="J1827" s="201"/>
      <c r="K1827" s="202"/>
      <c r="L1827" s="202"/>
      <c r="M1827" s="202"/>
      <c r="N1827" s="201"/>
      <c r="O1827" s="201"/>
      <c r="P1827" s="202"/>
      <c r="Q1827" s="202"/>
      <c r="R1827" s="207"/>
      <c r="S1827" s="204" t="e">
        <f>_xlfn.LET(
_xlpm.ausLJ,_xlfn.XLOOKUP(MitarbeiterFTE[[#This Row],[Name]]&amp;"|"&amp;MitarbeiterFTE[[#This Row],[Jahr]]&amp;"|"&amp;MitarbeiterFTE[[#This Row],[Monat]],#REF!,#REF!,"not found",0,1),
IF(_xlpm.ausLJ="not found","input missing",_xlpm.ausLJ))</f>
        <v>#REF!</v>
      </c>
      <c r="T1827" s="204" t="e">
        <f>_xlfn.LET(
_xlpm.ausLJ,_xlfn.XLOOKUP(MitarbeiterFTE[[#This Row],[Name]]&amp;"|"&amp;MitarbeiterFTE[[#This Row],[Jahr]]&amp;"|"&amp;MitarbeiterFTE[[#This Row],[Monat]],#REF!,#REF!,"not found",0,1),
IF(_xlpm.ausLJ="not found","input missing",_xlpm.ausLJ))</f>
        <v>#REF!</v>
      </c>
      <c r="U1827" s="205"/>
      <c r="V1827" s="40" t="str" cm="1">
        <f t="array" ref="V18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7" s="15" t="str">
        <f>_xlfn.LET(_xlpm.var,MitarbeiterFTE[[#This Row],[Name]]&amp;"|"&amp;MitarbeiterFTE[[#This Row],[Vorhaben]]&amp;"|"&amp;MitarbeiterFTE[[#This Row],[Monat]]&amp;"|"&amp;MitarbeiterFTE[[#This Row],[Jahr]], IF(_xlpm.var="|||","input missing",_xlpm.var))</f>
        <v>input missing</v>
      </c>
      <c r="AB1827" s="15" t="e">
        <f>_xlfn.LET(
_xlpm.start,DATE(MitarbeiterFTE[[#This Row],[Jahr]],MitarbeiterFTE[[#This Row],[Monat]],1),
_xlpm.end,EOMONTH(_xlpm.start,0),
NETWORKDAYS(_xlpm.start,_xlpm.end))</f>
        <v>#NUM!</v>
      </c>
      <c r="AC1827" s="318" t="e">
        <f>MitarbeiterFTE[[#This Row],[BWD]]-MitarbeiterFTE[[#This Row],[Sum Abwesend]]</f>
        <v>#NUM!</v>
      </c>
      <c r="AD1827" s="318">
        <f>SUMIFS(MitarbeiterFTE[BWD],MitarbeiterFTE[Jahr],MitarbeiterFTE[[#This Row],[Jahr]],MitarbeiterFTE[Name],MitarbeiterFTE[[#This Row],[Name]])</f>
        <v>0</v>
      </c>
      <c r="AE1827" s="318">
        <f>SUMIFS(MitarbeiterFTE[NWD],MitarbeiterFTE[Jahr],MitarbeiterFTE[[#This Row],[Jahr]],MitarbeiterFTE[Name],MitarbeiterFTE[[#This Row],[Name]])</f>
        <v>0</v>
      </c>
      <c r="AF1827" s="15" t="str">
        <f>IF(MitarbeiterFTE[[#This Row],[HS]]="ja",2,IF(MitarbeiterFTE[[#This Row],[Tech]]="ja",1,IF(MitarbeiterFTE[[#This Row],[Sonst]]="ja",0,"input missing")))</f>
        <v>input missing</v>
      </c>
      <c r="AG1827" s="130"/>
      <c r="AH1827" s="117"/>
      <c r="AI1827" s="408"/>
      <c r="AJ1827" s="202"/>
      <c r="AK1827" s="412"/>
      <c r="AL1827" s="15" cm="1">
        <f t="array" ref="AL18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7" s="15" t="str">
        <f>IF(Table6[[#This Row],[FT/WE]]=2,"",Table6[[#This Row],[Name]]&amp;Table6[[#This Row],[Tag]])</f>
        <v/>
      </c>
      <c r="AN1827" s="117"/>
    </row>
    <row r="1828" spans="1:40" ht="14.5">
      <c r="A1828" s="117"/>
      <c r="B1828" s="201"/>
      <c r="C1828" s="209"/>
      <c r="D1828" s="210"/>
      <c r="E1828" s="131"/>
      <c r="F1828" s="132"/>
      <c r="G1828" s="131"/>
      <c r="H1828" s="117"/>
      <c r="I1828" s="201"/>
      <c r="J1828" s="201"/>
      <c r="K1828" s="202"/>
      <c r="L1828" s="202"/>
      <c r="M1828" s="202"/>
      <c r="N1828" s="201"/>
      <c r="O1828" s="201"/>
      <c r="P1828" s="202"/>
      <c r="Q1828" s="202"/>
      <c r="R1828" s="207"/>
      <c r="S1828" s="204" t="e">
        <f>_xlfn.LET(
_xlpm.ausLJ,_xlfn.XLOOKUP(MitarbeiterFTE[[#This Row],[Name]]&amp;"|"&amp;MitarbeiterFTE[[#This Row],[Jahr]]&amp;"|"&amp;MitarbeiterFTE[[#This Row],[Monat]],#REF!,#REF!,"not found",0,1),
IF(_xlpm.ausLJ="not found","input missing",_xlpm.ausLJ))</f>
        <v>#REF!</v>
      </c>
      <c r="T1828" s="204" t="e">
        <f>_xlfn.LET(
_xlpm.ausLJ,_xlfn.XLOOKUP(MitarbeiterFTE[[#This Row],[Name]]&amp;"|"&amp;MitarbeiterFTE[[#This Row],[Jahr]]&amp;"|"&amp;MitarbeiterFTE[[#This Row],[Monat]],#REF!,#REF!,"not found",0,1),
IF(_xlpm.ausLJ="not found","input missing",_xlpm.ausLJ))</f>
        <v>#REF!</v>
      </c>
      <c r="U1828" s="205"/>
      <c r="V1828" s="40" t="str" cm="1">
        <f t="array" ref="V18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8" s="15" t="str">
        <f>_xlfn.LET(_xlpm.var,MitarbeiterFTE[[#This Row],[Name]]&amp;"|"&amp;MitarbeiterFTE[[#This Row],[Vorhaben]]&amp;"|"&amp;MitarbeiterFTE[[#This Row],[Monat]]&amp;"|"&amp;MitarbeiterFTE[[#This Row],[Jahr]], IF(_xlpm.var="|||","input missing",_xlpm.var))</f>
        <v>input missing</v>
      </c>
      <c r="AB1828" s="15" t="e">
        <f>_xlfn.LET(
_xlpm.start,DATE(MitarbeiterFTE[[#This Row],[Jahr]],MitarbeiterFTE[[#This Row],[Monat]],1),
_xlpm.end,EOMONTH(_xlpm.start,0),
NETWORKDAYS(_xlpm.start,_xlpm.end))</f>
        <v>#NUM!</v>
      </c>
      <c r="AC1828" s="318" t="e">
        <f>MitarbeiterFTE[[#This Row],[BWD]]-MitarbeiterFTE[[#This Row],[Sum Abwesend]]</f>
        <v>#NUM!</v>
      </c>
      <c r="AD1828" s="318">
        <f>SUMIFS(MitarbeiterFTE[BWD],MitarbeiterFTE[Jahr],MitarbeiterFTE[[#This Row],[Jahr]],MitarbeiterFTE[Name],MitarbeiterFTE[[#This Row],[Name]])</f>
        <v>0</v>
      </c>
      <c r="AE1828" s="318">
        <f>SUMIFS(MitarbeiterFTE[NWD],MitarbeiterFTE[Jahr],MitarbeiterFTE[[#This Row],[Jahr]],MitarbeiterFTE[Name],MitarbeiterFTE[[#This Row],[Name]])</f>
        <v>0</v>
      </c>
      <c r="AF1828" s="15" t="str">
        <f>IF(MitarbeiterFTE[[#This Row],[HS]]="ja",2,IF(MitarbeiterFTE[[#This Row],[Tech]]="ja",1,IF(MitarbeiterFTE[[#This Row],[Sonst]]="ja",0,"input missing")))</f>
        <v>input missing</v>
      </c>
      <c r="AG1828" s="130"/>
      <c r="AH1828" s="117"/>
      <c r="AI1828" s="408"/>
      <c r="AJ1828" s="202"/>
      <c r="AK1828" s="412"/>
      <c r="AL1828" s="15" cm="1">
        <f t="array" ref="AL18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8" s="15" t="str">
        <f>IF(Table6[[#This Row],[FT/WE]]=2,"",Table6[[#This Row],[Name]]&amp;Table6[[#This Row],[Tag]])</f>
        <v/>
      </c>
      <c r="AN1828" s="117"/>
    </row>
    <row r="1829" spans="1:40" ht="14.5">
      <c r="A1829" s="117"/>
      <c r="B1829" s="201"/>
      <c r="C1829" s="209"/>
      <c r="D1829" s="210"/>
      <c r="E1829" s="131"/>
      <c r="F1829" s="132"/>
      <c r="G1829" s="131"/>
      <c r="H1829" s="117"/>
      <c r="I1829" s="201"/>
      <c r="J1829" s="201"/>
      <c r="K1829" s="202"/>
      <c r="L1829" s="202"/>
      <c r="M1829" s="202"/>
      <c r="N1829" s="201"/>
      <c r="O1829" s="201"/>
      <c r="P1829" s="202"/>
      <c r="Q1829" s="202"/>
      <c r="R1829" s="207"/>
      <c r="S1829" s="204" t="e">
        <f>_xlfn.LET(
_xlpm.ausLJ,_xlfn.XLOOKUP(MitarbeiterFTE[[#This Row],[Name]]&amp;"|"&amp;MitarbeiterFTE[[#This Row],[Jahr]]&amp;"|"&amp;MitarbeiterFTE[[#This Row],[Monat]],#REF!,#REF!,"not found",0,1),
IF(_xlpm.ausLJ="not found","input missing",_xlpm.ausLJ))</f>
        <v>#REF!</v>
      </c>
      <c r="T1829" s="204" t="e">
        <f>_xlfn.LET(
_xlpm.ausLJ,_xlfn.XLOOKUP(MitarbeiterFTE[[#This Row],[Name]]&amp;"|"&amp;MitarbeiterFTE[[#This Row],[Jahr]]&amp;"|"&amp;MitarbeiterFTE[[#This Row],[Monat]],#REF!,#REF!,"not found",0,1),
IF(_xlpm.ausLJ="not found","input missing",_xlpm.ausLJ))</f>
        <v>#REF!</v>
      </c>
      <c r="U1829" s="205"/>
      <c r="V1829" s="40" t="str" cm="1">
        <f t="array" ref="V18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29" s="15" t="str">
        <f>_xlfn.LET(_xlpm.var,MitarbeiterFTE[[#This Row],[Name]]&amp;"|"&amp;MitarbeiterFTE[[#This Row],[Vorhaben]]&amp;"|"&amp;MitarbeiterFTE[[#This Row],[Monat]]&amp;"|"&amp;MitarbeiterFTE[[#This Row],[Jahr]], IF(_xlpm.var="|||","input missing",_xlpm.var))</f>
        <v>input missing</v>
      </c>
      <c r="AB1829" s="15" t="e">
        <f>_xlfn.LET(
_xlpm.start,DATE(MitarbeiterFTE[[#This Row],[Jahr]],MitarbeiterFTE[[#This Row],[Monat]],1),
_xlpm.end,EOMONTH(_xlpm.start,0),
NETWORKDAYS(_xlpm.start,_xlpm.end))</f>
        <v>#NUM!</v>
      </c>
      <c r="AC1829" s="318" t="e">
        <f>MitarbeiterFTE[[#This Row],[BWD]]-MitarbeiterFTE[[#This Row],[Sum Abwesend]]</f>
        <v>#NUM!</v>
      </c>
      <c r="AD1829" s="318">
        <f>SUMIFS(MitarbeiterFTE[BWD],MitarbeiterFTE[Jahr],MitarbeiterFTE[[#This Row],[Jahr]],MitarbeiterFTE[Name],MitarbeiterFTE[[#This Row],[Name]])</f>
        <v>0</v>
      </c>
      <c r="AE1829" s="318">
        <f>SUMIFS(MitarbeiterFTE[NWD],MitarbeiterFTE[Jahr],MitarbeiterFTE[[#This Row],[Jahr]],MitarbeiterFTE[Name],MitarbeiterFTE[[#This Row],[Name]])</f>
        <v>0</v>
      </c>
      <c r="AF1829" s="15" t="str">
        <f>IF(MitarbeiterFTE[[#This Row],[HS]]="ja",2,IF(MitarbeiterFTE[[#This Row],[Tech]]="ja",1,IF(MitarbeiterFTE[[#This Row],[Sonst]]="ja",0,"input missing")))</f>
        <v>input missing</v>
      </c>
      <c r="AG1829" s="130"/>
      <c r="AH1829" s="117"/>
      <c r="AI1829" s="408"/>
      <c r="AJ1829" s="202"/>
      <c r="AK1829" s="412"/>
      <c r="AL1829" s="15" cm="1">
        <f t="array" ref="AL18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29" s="15" t="str">
        <f>IF(Table6[[#This Row],[FT/WE]]=2,"",Table6[[#This Row],[Name]]&amp;Table6[[#This Row],[Tag]])</f>
        <v/>
      </c>
      <c r="AN1829" s="117"/>
    </row>
    <row r="1830" spans="1:40" ht="14.5">
      <c r="A1830" s="117"/>
      <c r="B1830" s="201"/>
      <c r="C1830" s="209"/>
      <c r="D1830" s="210"/>
      <c r="E1830" s="131"/>
      <c r="F1830" s="132"/>
      <c r="G1830" s="131"/>
      <c r="H1830" s="117"/>
      <c r="I1830" s="201"/>
      <c r="J1830" s="201"/>
      <c r="K1830" s="202"/>
      <c r="L1830" s="202"/>
      <c r="M1830" s="202"/>
      <c r="N1830" s="201"/>
      <c r="O1830" s="201"/>
      <c r="P1830" s="202"/>
      <c r="Q1830" s="202"/>
      <c r="R1830" s="207"/>
      <c r="S1830" s="204" t="e">
        <f>_xlfn.LET(
_xlpm.ausLJ,_xlfn.XLOOKUP(MitarbeiterFTE[[#This Row],[Name]]&amp;"|"&amp;MitarbeiterFTE[[#This Row],[Jahr]]&amp;"|"&amp;MitarbeiterFTE[[#This Row],[Monat]],#REF!,#REF!,"not found",0,1),
IF(_xlpm.ausLJ="not found","input missing",_xlpm.ausLJ))</f>
        <v>#REF!</v>
      </c>
      <c r="T1830" s="204" t="e">
        <f>_xlfn.LET(
_xlpm.ausLJ,_xlfn.XLOOKUP(MitarbeiterFTE[[#This Row],[Name]]&amp;"|"&amp;MitarbeiterFTE[[#This Row],[Jahr]]&amp;"|"&amp;MitarbeiterFTE[[#This Row],[Monat]],#REF!,#REF!,"not found",0,1),
IF(_xlpm.ausLJ="not found","input missing",_xlpm.ausLJ))</f>
        <v>#REF!</v>
      </c>
      <c r="U1830" s="205"/>
      <c r="V1830" s="40" t="str" cm="1">
        <f t="array" ref="V18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0" s="15" t="str">
        <f>_xlfn.LET(_xlpm.var,MitarbeiterFTE[[#This Row],[Name]]&amp;"|"&amp;MitarbeiterFTE[[#This Row],[Vorhaben]]&amp;"|"&amp;MitarbeiterFTE[[#This Row],[Monat]]&amp;"|"&amp;MitarbeiterFTE[[#This Row],[Jahr]], IF(_xlpm.var="|||","input missing",_xlpm.var))</f>
        <v>input missing</v>
      </c>
      <c r="AB1830" s="15" t="e">
        <f>_xlfn.LET(
_xlpm.start,DATE(MitarbeiterFTE[[#This Row],[Jahr]],MitarbeiterFTE[[#This Row],[Monat]],1),
_xlpm.end,EOMONTH(_xlpm.start,0),
NETWORKDAYS(_xlpm.start,_xlpm.end))</f>
        <v>#NUM!</v>
      </c>
      <c r="AC1830" s="318" t="e">
        <f>MitarbeiterFTE[[#This Row],[BWD]]-MitarbeiterFTE[[#This Row],[Sum Abwesend]]</f>
        <v>#NUM!</v>
      </c>
      <c r="AD1830" s="318">
        <f>SUMIFS(MitarbeiterFTE[BWD],MitarbeiterFTE[Jahr],MitarbeiterFTE[[#This Row],[Jahr]],MitarbeiterFTE[Name],MitarbeiterFTE[[#This Row],[Name]])</f>
        <v>0</v>
      </c>
      <c r="AE1830" s="318">
        <f>SUMIFS(MitarbeiterFTE[NWD],MitarbeiterFTE[Jahr],MitarbeiterFTE[[#This Row],[Jahr]],MitarbeiterFTE[Name],MitarbeiterFTE[[#This Row],[Name]])</f>
        <v>0</v>
      </c>
      <c r="AF1830" s="15" t="str">
        <f>IF(MitarbeiterFTE[[#This Row],[HS]]="ja",2,IF(MitarbeiterFTE[[#This Row],[Tech]]="ja",1,IF(MitarbeiterFTE[[#This Row],[Sonst]]="ja",0,"input missing")))</f>
        <v>input missing</v>
      </c>
      <c r="AG1830" s="130"/>
      <c r="AH1830" s="117"/>
      <c r="AI1830" s="408"/>
      <c r="AJ1830" s="202"/>
      <c r="AK1830" s="412"/>
      <c r="AL1830" s="15" cm="1">
        <f t="array" ref="AL18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0" s="15" t="str">
        <f>IF(Table6[[#This Row],[FT/WE]]=2,"",Table6[[#This Row],[Name]]&amp;Table6[[#This Row],[Tag]])</f>
        <v/>
      </c>
      <c r="AN1830" s="117"/>
    </row>
    <row r="1831" spans="1:40" ht="14.5">
      <c r="A1831" s="117"/>
      <c r="B1831" s="201"/>
      <c r="C1831" s="209"/>
      <c r="D1831" s="210"/>
      <c r="E1831" s="131"/>
      <c r="F1831" s="132"/>
      <c r="G1831" s="131"/>
      <c r="H1831" s="117"/>
      <c r="I1831" s="201"/>
      <c r="J1831" s="201"/>
      <c r="K1831" s="202"/>
      <c r="L1831" s="202"/>
      <c r="M1831" s="202"/>
      <c r="N1831" s="201"/>
      <c r="O1831" s="201"/>
      <c r="P1831" s="202"/>
      <c r="Q1831" s="202"/>
      <c r="R1831" s="207"/>
      <c r="S1831" s="204" t="e">
        <f>_xlfn.LET(
_xlpm.ausLJ,_xlfn.XLOOKUP(MitarbeiterFTE[[#This Row],[Name]]&amp;"|"&amp;MitarbeiterFTE[[#This Row],[Jahr]]&amp;"|"&amp;MitarbeiterFTE[[#This Row],[Monat]],#REF!,#REF!,"not found",0,1),
IF(_xlpm.ausLJ="not found","input missing",_xlpm.ausLJ))</f>
        <v>#REF!</v>
      </c>
      <c r="T1831" s="204" t="e">
        <f>_xlfn.LET(
_xlpm.ausLJ,_xlfn.XLOOKUP(MitarbeiterFTE[[#This Row],[Name]]&amp;"|"&amp;MitarbeiterFTE[[#This Row],[Jahr]]&amp;"|"&amp;MitarbeiterFTE[[#This Row],[Monat]],#REF!,#REF!,"not found",0,1),
IF(_xlpm.ausLJ="not found","input missing",_xlpm.ausLJ))</f>
        <v>#REF!</v>
      </c>
      <c r="U1831" s="205"/>
      <c r="V1831" s="40" t="str" cm="1">
        <f t="array" ref="V18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1" s="15" t="str">
        <f>_xlfn.LET(_xlpm.var,MitarbeiterFTE[[#This Row],[Name]]&amp;"|"&amp;MitarbeiterFTE[[#This Row],[Vorhaben]]&amp;"|"&amp;MitarbeiterFTE[[#This Row],[Monat]]&amp;"|"&amp;MitarbeiterFTE[[#This Row],[Jahr]], IF(_xlpm.var="|||","input missing",_xlpm.var))</f>
        <v>input missing</v>
      </c>
      <c r="AB1831" s="15" t="e">
        <f>_xlfn.LET(
_xlpm.start,DATE(MitarbeiterFTE[[#This Row],[Jahr]],MitarbeiterFTE[[#This Row],[Monat]],1),
_xlpm.end,EOMONTH(_xlpm.start,0),
NETWORKDAYS(_xlpm.start,_xlpm.end))</f>
        <v>#NUM!</v>
      </c>
      <c r="AC1831" s="318" t="e">
        <f>MitarbeiterFTE[[#This Row],[BWD]]-MitarbeiterFTE[[#This Row],[Sum Abwesend]]</f>
        <v>#NUM!</v>
      </c>
      <c r="AD1831" s="318">
        <f>SUMIFS(MitarbeiterFTE[BWD],MitarbeiterFTE[Jahr],MitarbeiterFTE[[#This Row],[Jahr]],MitarbeiterFTE[Name],MitarbeiterFTE[[#This Row],[Name]])</f>
        <v>0</v>
      </c>
      <c r="AE1831" s="318">
        <f>SUMIFS(MitarbeiterFTE[NWD],MitarbeiterFTE[Jahr],MitarbeiterFTE[[#This Row],[Jahr]],MitarbeiterFTE[Name],MitarbeiterFTE[[#This Row],[Name]])</f>
        <v>0</v>
      </c>
      <c r="AF1831" s="15" t="str">
        <f>IF(MitarbeiterFTE[[#This Row],[HS]]="ja",2,IF(MitarbeiterFTE[[#This Row],[Tech]]="ja",1,IF(MitarbeiterFTE[[#This Row],[Sonst]]="ja",0,"input missing")))</f>
        <v>input missing</v>
      </c>
      <c r="AG1831" s="130"/>
      <c r="AH1831" s="117"/>
      <c r="AI1831" s="408"/>
      <c r="AJ1831" s="202"/>
      <c r="AK1831" s="412"/>
      <c r="AL1831" s="15" cm="1">
        <f t="array" ref="AL18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1" s="15" t="str">
        <f>IF(Table6[[#This Row],[FT/WE]]=2,"",Table6[[#This Row],[Name]]&amp;Table6[[#This Row],[Tag]])</f>
        <v/>
      </c>
      <c r="AN1831" s="117"/>
    </row>
    <row r="1832" spans="1:40" ht="14.5">
      <c r="A1832" s="117"/>
      <c r="B1832" s="201"/>
      <c r="C1832" s="209"/>
      <c r="D1832" s="210"/>
      <c r="E1832" s="131"/>
      <c r="F1832" s="132"/>
      <c r="G1832" s="131"/>
      <c r="H1832" s="117"/>
      <c r="I1832" s="201"/>
      <c r="J1832" s="201"/>
      <c r="K1832" s="202"/>
      <c r="L1832" s="202"/>
      <c r="M1832" s="202"/>
      <c r="N1832" s="201"/>
      <c r="O1832" s="201"/>
      <c r="P1832" s="202"/>
      <c r="Q1832" s="202"/>
      <c r="R1832" s="207"/>
      <c r="S1832" s="204" t="e">
        <f>_xlfn.LET(
_xlpm.ausLJ,_xlfn.XLOOKUP(MitarbeiterFTE[[#This Row],[Name]]&amp;"|"&amp;MitarbeiterFTE[[#This Row],[Jahr]]&amp;"|"&amp;MitarbeiterFTE[[#This Row],[Monat]],#REF!,#REF!,"not found",0,1),
IF(_xlpm.ausLJ="not found","input missing",_xlpm.ausLJ))</f>
        <v>#REF!</v>
      </c>
      <c r="T1832" s="204" t="e">
        <f>_xlfn.LET(
_xlpm.ausLJ,_xlfn.XLOOKUP(MitarbeiterFTE[[#This Row],[Name]]&amp;"|"&amp;MitarbeiterFTE[[#This Row],[Jahr]]&amp;"|"&amp;MitarbeiterFTE[[#This Row],[Monat]],#REF!,#REF!,"not found",0,1),
IF(_xlpm.ausLJ="not found","input missing",_xlpm.ausLJ))</f>
        <v>#REF!</v>
      </c>
      <c r="U1832" s="205"/>
      <c r="V1832" s="40" t="str" cm="1">
        <f t="array" ref="V18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2" s="15" t="str">
        <f>_xlfn.LET(_xlpm.var,MitarbeiterFTE[[#This Row],[Name]]&amp;"|"&amp;MitarbeiterFTE[[#This Row],[Vorhaben]]&amp;"|"&amp;MitarbeiterFTE[[#This Row],[Monat]]&amp;"|"&amp;MitarbeiterFTE[[#This Row],[Jahr]], IF(_xlpm.var="|||","input missing",_xlpm.var))</f>
        <v>input missing</v>
      </c>
      <c r="AB1832" s="15" t="e">
        <f>_xlfn.LET(
_xlpm.start,DATE(MitarbeiterFTE[[#This Row],[Jahr]],MitarbeiterFTE[[#This Row],[Monat]],1),
_xlpm.end,EOMONTH(_xlpm.start,0),
NETWORKDAYS(_xlpm.start,_xlpm.end))</f>
        <v>#NUM!</v>
      </c>
      <c r="AC1832" s="318" t="e">
        <f>MitarbeiterFTE[[#This Row],[BWD]]-MitarbeiterFTE[[#This Row],[Sum Abwesend]]</f>
        <v>#NUM!</v>
      </c>
      <c r="AD1832" s="318">
        <f>SUMIFS(MitarbeiterFTE[BWD],MitarbeiterFTE[Jahr],MitarbeiterFTE[[#This Row],[Jahr]],MitarbeiterFTE[Name],MitarbeiterFTE[[#This Row],[Name]])</f>
        <v>0</v>
      </c>
      <c r="AE1832" s="318">
        <f>SUMIFS(MitarbeiterFTE[NWD],MitarbeiterFTE[Jahr],MitarbeiterFTE[[#This Row],[Jahr]],MitarbeiterFTE[Name],MitarbeiterFTE[[#This Row],[Name]])</f>
        <v>0</v>
      </c>
      <c r="AF1832" s="15" t="str">
        <f>IF(MitarbeiterFTE[[#This Row],[HS]]="ja",2,IF(MitarbeiterFTE[[#This Row],[Tech]]="ja",1,IF(MitarbeiterFTE[[#This Row],[Sonst]]="ja",0,"input missing")))</f>
        <v>input missing</v>
      </c>
      <c r="AG1832" s="130"/>
      <c r="AH1832" s="117"/>
      <c r="AI1832" s="408"/>
      <c r="AJ1832" s="202"/>
      <c r="AK1832" s="412"/>
      <c r="AL1832" s="15" cm="1">
        <f t="array" ref="AL18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2" s="15" t="str">
        <f>IF(Table6[[#This Row],[FT/WE]]=2,"",Table6[[#This Row],[Name]]&amp;Table6[[#This Row],[Tag]])</f>
        <v/>
      </c>
      <c r="AN1832" s="117"/>
    </row>
    <row r="1833" spans="1:40" ht="14.5">
      <c r="A1833" s="117"/>
      <c r="B1833" s="201"/>
      <c r="C1833" s="209"/>
      <c r="D1833" s="210"/>
      <c r="E1833" s="131"/>
      <c r="F1833" s="132"/>
      <c r="G1833" s="131"/>
      <c r="H1833" s="117"/>
      <c r="I1833" s="201"/>
      <c r="J1833" s="201"/>
      <c r="K1833" s="202"/>
      <c r="L1833" s="202"/>
      <c r="M1833" s="202"/>
      <c r="N1833" s="201"/>
      <c r="O1833" s="201"/>
      <c r="P1833" s="202"/>
      <c r="Q1833" s="202"/>
      <c r="R1833" s="207"/>
      <c r="S1833" s="204" t="e">
        <f>_xlfn.LET(
_xlpm.ausLJ,_xlfn.XLOOKUP(MitarbeiterFTE[[#This Row],[Name]]&amp;"|"&amp;MitarbeiterFTE[[#This Row],[Jahr]]&amp;"|"&amp;MitarbeiterFTE[[#This Row],[Monat]],#REF!,#REF!,"not found",0,1),
IF(_xlpm.ausLJ="not found","input missing",_xlpm.ausLJ))</f>
        <v>#REF!</v>
      </c>
      <c r="T1833" s="204" t="e">
        <f>_xlfn.LET(
_xlpm.ausLJ,_xlfn.XLOOKUP(MitarbeiterFTE[[#This Row],[Name]]&amp;"|"&amp;MitarbeiterFTE[[#This Row],[Jahr]]&amp;"|"&amp;MitarbeiterFTE[[#This Row],[Monat]],#REF!,#REF!,"not found",0,1),
IF(_xlpm.ausLJ="not found","input missing",_xlpm.ausLJ))</f>
        <v>#REF!</v>
      </c>
      <c r="U1833" s="205"/>
      <c r="V1833" s="40" t="str" cm="1">
        <f t="array" ref="V18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3" s="15" t="str">
        <f>_xlfn.LET(_xlpm.var,MitarbeiterFTE[[#This Row],[Name]]&amp;"|"&amp;MitarbeiterFTE[[#This Row],[Vorhaben]]&amp;"|"&amp;MitarbeiterFTE[[#This Row],[Monat]]&amp;"|"&amp;MitarbeiterFTE[[#This Row],[Jahr]], IF(_xlpm.var="|||","input missing",_xlpm.var))</f>
        <v>input missing</v>
      </c>
      <c r="AB1833" s="15" t="e">
        <f>_xlfn.LET(
_xlpm.start,DATE(MitarbeiterFTE[[#This Row],[Jahr]],MitarbeiterFTE[[#This Row],[Monat]],1),
_xlpm.end,EOMONTH(_xlpm.start,0),
NETWORKDAYS(_xlpm.start,_xlpm.end))</f>
        <v>#NUM!</v>
      </c>
      <c r="AC1833" s="318" t="e">
        <f>MitarbeiterFTE[[#This Row],[BWD]]-MitarbeiterFTE[[#This Row],[Sum Abwesend]]</f>
        <v>#NUM!</v>
      </c>
      <c r="AD1833" s="318">
        <f>SUMIFS(MitarbeiterFTE[BWD],MitarbeiterFTE[Jahr],MitarbeiterFTE[[#This Row],[Jahr]],MitarbeiterFTE[Name],MitarbeiterFTE[[#This Row],[Name]])</f>
        <v>0</v>
      </c>
      <c r="AE1833" s="318">
        <f>SUMIFS(MitarbeiterFTE[NWD],MitarbeiterFTE[Jahr],MitarbeiterFTE[[#This Row],[Jahr]],MitarbeiterFTE[Name],MitarbeiterFTE[[#This Row],[Name]])</f>
        <v>0</v>
      </c>
      <c r="AF1833" s="15" t="str">
        <f>IF(MitarbeiterFTE[[#This Row],[HS]]="ja",2,IF(MitarbeiterFTE[[#This Row],[Tech]]="ja",1,IF(MitarbeiterFTE[[#This Row],[Sonst]]="ja",0,"input missing")))</f>
        <v>input missing</v>
      </c>
      <c r="AG1833" s="130"/>
      <c r="AH1833" s="117"/>
      <c r="AI1833" s="408"/>
      <c r="AJ1833" s="202"/>
      <c r="AK1833" s="412"/>
      <c r="AL1833" s="15" cm="1">
        <f t="array" ref="AL18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3" s="15" t="str">
        <f>IF(Table6[[#This Row],[FT/WE]]=2,"",Table6[[#This Row],[Name]]&amp;Table6[[#This Row],[Tag]])</f>
        <v/>
      </c>
      <c r="AN1833" s="117"/>
    </row>
    <row r="1834" spans="1:40" ht="14.5">
      <c r="A1834" s="117"/>
      <c r="B1834" s="201"/>
      <c r="C1834" s="209"/>
      <c r="D1834" s="210"/>
      <c r="E1834" s="131"/>
      <c r="F1834" s="132"/>
      <c r="G1834" s="131"/>
      <c r="H1834" s="117"/>
      <c r="I1834" s="201"/>
      <c r="J1834" s="201"/>
      <c r="K1834" s="202"/>
      <c r="L1834" s="202"/>
      <c r="M1834" s="202"/>
      <c r="N1834" s="201"/>
      <c r="O1834" s="201"/>
      <c r="P1834" s="202"/>
      <c r="Q1834" s="202"/>
      <c r="R1834" s="207"/>
      <c r="S1834" s="204" t="e">
        <f>_xlfn.LET(
_xlpm.ausLJ,_xlfn.XLOOKUP(MitarbeiterFTE[[#This Row],[Name]]&amp;"|"&amp;MitarbeiterFTE[[#This Row],[Jahr]]&amp;"|"&amp;MitarbeiterFTE[[#This Row],[Monat]],#REF!,#REF!,"not found",0,1),
IF(_xlpm.ausLJ="not found","input missing",_xlpm.ausLJ))</f>
        <v>#REF!</v>
      </c>
      <c r="T1834" s="204" t="e">
        <f>_xlfn.LET(
_xlpm.ausLJ,_xlfn.XLOOKUP(MitarbeiterFTE[[#This Row],[Name]]&amp;"|"&amp;MitarbeiterFTE[[#This Row],[Jahr]]&amp;"|"&amp;MitarbeiterFTE[[#This Row],[Monat]],#REF!,#REF!,"not found",0,1),
IF(_xlpm.ausLJ="not found","input missing",_xlpm.ausLJ))</f>
        <v>#REF!</v>
      </c>
      <c r="U1834" s="205"/>
      <c r="V1834" s="40" t="str" cm="1">
        <f t="array" ref="V18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4" s="15" t="str">
        <f>_xlfn.LET(_xlpm.var,MitarbeiterFTE[[#This Row],[Name]]&amp;"|"&amp;MitarbeiterFTE[[#This Row],[Vorhaben]]&amp;"|"&amp;MitarbeiterFTE[[#This Row],[Monat]]&amp;"|"&amp;MitarbeiterFTE[[#This Row],[Jahr]], IF(_xlpm.var="|||","input missing",_xlpm.var))</f>
        <v>input missing</v>
      </c>
      <c r="AB1834" s="15" t="e">
        <f>_xlfn.LET(
_xlpm.start,DATE(MitarbeiterFTE[[#This Row],[Jahr]],MitarbeiterFTE[[#This Row],[Monat]],1),
_xlpm.end,EOMONTH(_xlpm.start,0),
NETWORKDAYS(_xlpm.start,_xlpm.end))</f>
        <v>#NUM!</v>
      </c>
      <c r="AC1834" s="318" t="e">
        <f>MitarbeiterFTE[[#This Row],[BWD]]-MitarbeiterFTE[[#This Row],[Sum Abwesend]]</f>
        <v>#NUM!</v>
      </c>
      <c r="AD1834" s="318">
        <f>SUMIFS(MitarbeiterFTE[BWD],MitarbeiterFTE[Jahr],MitarbeiterFTE[[#This Row],[Jahr]],MitarbeiterFTE[Name],MitarbeiterFTE[[#This Row],[Name]])</f>
        <v>0</v>
      </c>
      <c r="AE1834" s="318">
        <f>SUMIFS(MitarbeiterFTE[NWD],MitarbeiterFTE[Jahr],MitarbeiterFTE[[#This Row],[Jahr]],MitarbeiterFTE[Name],MitarbeiterFTE[[#This Row],[Name]])</f>
        <v>0</v>
      </c>
      <c r="AF1834" s="15" t="str">
        <f>IF(MitarbeiterFTE[[#This Row],[HS]]="ja",2,IF(MitarbeiterFTE[[#This Row],[Tech]]="ja",1,IF(MitarbeiterFTE[[#This Row],[Sonst]]="ja",0,"input missing")))</f>
        <v>input missing</v>
      </c>
      <c r="AG1834" s="130"/>
      <c r="AH1834" s="117"/>
      <c r="AI1834" s="408"/>
      <c r="AJ1834" s="202"/>
      <c r="AK1834" s="412"/>
      <c r="AL1834" s="15" cm="1">
        <f t="array" ref="AL18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4" s="15" t="str">
        <f>IF(Table6[[#This Row],[FT/WE]]=2,"",Table6[[#This Row],[Name]]&amp;Table6[[#This Row],[Tag]])</f>
        <v/>
      </c>
      <c r="AN1834" s="117"/>
    </row>
    <row r="1835" spans="1:40" ht="14.5">
      <c r="A1835" s="117"/>
      <c r="B1835" s="201"/>
      <c r="C1835" s="209"/>
      <c r="D1835" s="210"/>
      <c r="E1835" s="131"/>
      <c r="F1835" s="132"/>
      <c r="G1835" s="131"/>
      <c r="H1835" s="117"/>
      <c r="I1835" s="201"/>
      <c r="J1835" s="201"/>
      <c r="K1835" s="202"/>
      <c r="L1835" s="202"/>
      <c r="M1835" s="202"/>
      <c r="N1835" s="201"/>
      <c r="O1835" s="201"/>
      <c r="P1835" s="202"/>
      <c r="Q1835" s="202"/>
      <c r="R1835" s="207"/>
      <c r="S1835" s="204" t="e">
        <f>_xlfn.LET(
_xlpm.ausLJ,_xlfn.XLOOKUP(MitarbeiterFTE[[#This Row],[Name]]&amp;"|"&amp;MitarbeiterFTE[[#This Row],[Jahr]]&amp;"|"&amp;MitarbeiterFTE[[#This Row],[Monat]],#REF!,#REF!,"not found",0,1),
IF(_xlpm.ausLJ="not found","input missing",_xlpm.ausLJ))</f>
        <v>#REF!</v>
      </c>
      <c r="T1835" s="204" t="e">
        <f>_xlfn.LET(
_xlpm.ausLJ,_xlfn.XLOOKUP(MitarbeiterFTE[[#This Row],[Name]]&amp;"|"&amp;MitarbeiterFTE[[#This Row],[Jahr]]&amp;"|"&amp;MitarbeiterFTE[[#This Row],[Monat]],#REF!,#REF!,"not found",0,1),
IF(_xlpm.ausLJ="not found","input missing",_xlpm.ausLJ))</f>
        <v>#REF!</v>
      </c>
      <c r="U1835" s="205"/>
      <c r="V1835" s="40" t="str" cm="1">
        <f t="array" ref="V18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5" s="15" t="str">
        <f>_xlfn.LET(_xlpm.var,MitarbeiterFTE[[#This Row],[Name]]&amp;"|"&amp;MitarbeiterFTE[[#This Row],[Vorhaben]]&amp;"|"&amp;MitarbeiterFTE[[#This Row],[Monat]]&amp;"|"&amp;MitarbeiterFTE[[#This Row],[Jahr]], IF(_xlpm.var="|||","input missing",_xlpm.var))</f>
        <v>input missing</v>
      </c>
      <c r="AB1835" s="15" t="e">
        <f>_xlfn.LET(
_xlpm.start,DATE(MitarbeiterFTE[[#This Row],[Jahr]],MitarbeiterFTE[[#This Row],[Monat]],1),
_xlpm.end,EOMONTH(_xlpm.start,0),
NETWORKDAYS(_xlpm.start,_xlpm.end))</f>
        <v>#NUM!</v>
      </c>
      <c r="AC1835" s="318" t="e">
        <f>MitarbeiterFTE[[#This Row],[BWD]]-MitarbeiterFTE[[#This Row],[Sum Abwesend]]</f>
        <v>#NUM!</v>
      </c>
      <c r="AD1835" s="318">
        <f>SUMIFS(MitarbeiterFTE[BWD],MitarbeiterFTE[Jahr],MitarbeiterFTE[[#This Row],[Jahr]],MitarbeiterFTE[Name],MitarbeiterFTE[[#This Row],[Name]])</f>
        <v>0</v>
      </c>
      <c r="AE1835" s="318">
        <f>SUMIFS(MitarbeiterFTE[NWD],MitarbeiterFTE[Jahr],MitarbeiterFTE[[#This Row],[Jahr]],MitarbeiterFTE[Name],MitarbeiterFTE[[#This Row],[Name]])</f>
        <v>0</v>
      </c>
      <c r="AF1835" s="15" t="str">
        <f>IF(MitarbeiterFTE[[#This Row],[HS]]="ja",2,IF(MitarbeiterFTE[[#This Row],[Tech]]="ja",1,IF(MitarbeiterFTE[[#This Row],[Sonst]]="ja",0,"input missing")))</f>
        <v>input missing</v>
      </c>
      <c r="AG1835" s="130"/>
      <c r="AH1835" s="117"/>
      <c r="AI1835" s="408"/>
      <c r="AJ1835" s="202"/>
      <c r="AK1835" s="412"/>
      <c r="AL1835" s="15" cm="1">
        <f t="array" ref="AL18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5" s="15" t="str">
        <f>IF(Table6[[#This Row],[FT/WE]]=2,"",Table6[[#This Row],[Name]]&amp;Table6[[#This Row],[Tag]])</f>
        <v/>
      </c>
      <c r="AN1835" s="117"/>
    </row>
    <row r="1836" spans="1:40" ht="14.5">
      <c r="A1836" s="117"/>
      <c r="B1836" s="201"/>
      <c r="C1836" s="209"/>
      <c r="D1836" s="210"/>
      <c r="E1836" s="131"/>
      <c r="F1836" s="132"/>
      <c r="G1836" s="131"/>
      <c r="H1836" s="117"/>
      <c r="I1836" s="201"/>
      <c r="J1836" s="201"/>
      <c r="K1836" s="202"/>
      <c r="L1836" s="202"/>
      <c r="M1836" s="202"/>
      <c r="N1836" s="201"/>
      <c r="O1836" s="201"/>
      <c r="P1836" s="202"/>
      <c r="Q1836" s="202"/>
      <c r="R1836" s="207"/>
      <c r="S1836" s="204" t="e">
        <f>_xlfn.LET(
_xlpm.ausLJ,_xlfn.XLOOKUP(MitarbeiterFTE[[#This Row],[Name]]&amp;"|"&amp;MitarbeiterFTE[[#This Row],[Jahr]]&amp;"|"&amp;MitarbeiterFTE[[#This Row],[Monat]],#REF!,#REF!,"not found",0,1),
IF(_xlpm.ausLJ="not found","input missing",_xlpm.ausLJ))</f>
        <v>#REF!</v>
      </c>
      <c r="T1836" s="204" t="e">
        <f>_xlfn.LET(
_xlpm.ausLJ,_xlfn.XLOOKUP(MitarbeiterFTE[[#This Row],[Name]]&amp;"|"&amp;MitarbeiterFTE[[#This Row],[Jahr]]&amp;"|"&amp;MitarbeiterFTE[[#This Row],[Monat]],#REF!,#REF!,"not found",0,1),
IF(_xlpm.ausLJ="not found","input missing",_xlpm.ausLJ))</f>
        <v>#REF!</v>
      </c>
      <c r="U1836" s="205"/>
      <c r="V1836" s="40" t="str" cm="1">
        <f t="array" ref="V18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6" s="15" t="str">
        <f>_xlfn.LET(_xlpm.var,MitarbeiterFTE[[#This Row],[Name]]&amp;"|"&amp;MitarbeiterFTE[[#This Row],[Vorhaben]]&amp;"|"&amp;MitarbeiterFTE[[#This Row],[Monat]]&amp;"|"&amp;MitarbeiterFTE[[#This Row],[Jahr]], IF(_xlpm.var="|||","input missing",_xlpm.var))</f>
        <v>input missing</v>
      </c>
      <c r="AB1836" s="15" t="e">
        <f>_xlfn.LET(
_xlpm.start,DATE(MitarbeiterFTE[[#This Row],[Jahr]],MitarbeiterFTE[[#This Row],[Monat]],1),
_xlpm.end,EOMONTH(_xlpm.start,0),
NETWORKDAYS(_xlpm.start,_xlpm.end))</f>
        <v>#NUM!</v>
      </c>
      <c r="AC1836" s="318" t="e">
        <f>MitarbeiterFTE[[#This Row],[BWD]]-MitarbeiterFTE[[#This Row],[Sum Abwesend]]</f>
        <v>#NUM!</v>
      </c>
      <c r="AD1836" s="318">
        <f>SUMIFS(MitarbeiterFTE[BWD],MitarbeiterFTE[Jahr],MitarbeiterFTE[[#This Row],[Jahr]],MitarbeiterFTE[Name],MitarbeiterFTE[[#This Row],[Name]])</f>
        <v>0</v>
      </c>
      <c r="AE1836" s="318">
        <f>SUMIFS(MitarbeiterFTE[NWD],MitarbeiterFTE[Jahr],MitarbeiterFTE[[#This Row],[Jahr]],MitarbeiterFTE[Name],MitarbeiterFTE[[#This Row],[Name]])</f>
        <v>0</v>
      </c>
      <c r="AF1836" s="15" t="str">
        <f>IF(MitarbeiterFTE[[#This Row],[HS]]="ja",2,IF(MitarbeiterFTE[[#This Row],[Tech]]="ja",1,IF(MitarbeiterFTE[[#This Row],[Sonst]]="ja",0,"input missing")))</f>
        <v>input missing</v>
      </c>
      <c r="AG1836" s="130"/>
      <c r="AH1836" s="117"/>
      <c r="AI1836" s="408"/>
      <c r="AJ1836" s="202"/>
      <c r="AK1836" s="412"/>
      <c r="AL1836" s="15" cm="1">
        <f t="array" ref="AL18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6" s="15" t="str">
        <f>IF(Table6[[#This Row],[FT/WE]]=2,"",Table6[[#This Row],[Name]]&amp;Table6[[#This Row],[Tag]])</f>
        <v/>
      </c>
      <c r="AN1836" s="117"/>
    </row>
    <row r="1837" spans="1:40" ht="14.5">
      <c r="A1837" s="117"/>
      <c r="B1837" s="201"/>
      <c r="C1837" s="209"/>
      <c r="D1837" s="210"/>
      <c r="E1837" s="131"/>
      <c r="F1837" s="132"/>
      <c r="G1837" s="131"/>
      <c r="H1837" s="117"/>
      <c r="I1837" s="201"/>
      <c r="J1837" s="201"/>
      <c r="K1837" s="202"/>
      <c r="L1837" s="202"/>
      <c r="M1837" s="202"/>
      <c r="N1837" s="201"/>
      <c r="O1837" s="201"/>
      <c r="P1837" s="202"/>
      <c r="Q1837" s="202"/>
      <c r="R1837" s="207"/>
      <c r="S1837" s="204" t="e">
        <f>_xlfn.LET(
_xlpm.ausLJ,_xlfn.XLOOKUP(MitarbeiterFTE[[#This Row],[Name]]&amp;"|"&amp;MitarbeiterFTE[[#This Row],[Jahr]]&amp;"|"&amp;MitarbeiterFTE[[#This Row],[Monat]],#REF!,#REF!,"not found",0,1),
IF(_xlpm.ausLJ="not found","input missing",_xlpm.ausLJ))</f>
        <v>#REF!</v>
      </c>
      <c r="T1837" s="204" t="e">
        <f>_xlfn.LET(
_xlpm.ausLJ,_xlfn.XLOOKUP(MitarbeiterFTE[[#This Row],[Name]]&amp;"|"&amp;MitarbeiterFTE[[#This Row],[Jahr]]&amp;"|"&amp;MitarbeiterFTE[[#This Row],[Monat]],#REF!,#REF!,"not found",0,1),
IF(_xlpm.ausLJ="not found","input missing",_xlpm.ausLJ))</f>
        <v>#REF!</v>
      </c>
      <c r="U1837" s="205"/>
      <c r="V1837" s="40" t="str" cm="1">
        <f t="array" ref="V18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7" s="15" t="str">
        <f>_xlfn.LET(_xlpm.var,MitarbeiterFTE[[#This Row],[Name]]&amp;"|"&amp;MitarbeiterFTE[[#This Row],[Vorhaben]]&amp;"|"&amp;MitarbeiterFTE[[#This Row],[Monat]]&amp;"|"&amp;MitarbeiterFTE[[#This Row],[Jahr]], IF(_xlpm.var="|||","input missing",_xlpm.var))</f>
        <v>input missing</v>
      </c>
      <c r="AB1837" s="15" t="e">
        <f>_xlfn.LET(
_xlpm.start,DATE(MitarbeiterFTE[[#This Row],[Jahr]],MitarbeiterFTE[[#This Row],[Monat]],1),
_xlpm.end,EOMONTH(_xlpm.start,0),
NETWORKDAYS(_xlpm.start,_xlpm.end))</f>
        <v>#NUM!</v>
      </c>
      <c r="AC1837" s="318" t="e">
        <f>MitarbeiterFTE[[#This Row],[BWD]]-MitarbeiterFTE[[#This Row],[Sum Abwesend]]</f>
        <v>#NUM!</v>
      </c>
      <c r="AD1837" s="318">
        <f>SUMIFS(MitarbeiterFTE[BWD],MitarbeiterFTE[Jahr],MitarbeiterFTE[[#This Row],[Jahr]],MitarbeiterFTE[Name],MitarbeiterFTE[[#This Row],[Name]])</f>
        <v>0</v>
      </c>
      <c r="AE1837" s="318">
        <f>SUMIFS(MitarbeiterFTE[NWD],MitarbeiterFTE[Jahr],MitarbeiterFTE[[#This Row],[Jahr]],MitarbeiterFTE[Name],MitarbeiterFTE[[#This Row],[Name]])</f>
        <v>0</v>
      </c>
      <c r="AF1837" s="15" t="str">
        <f>IF(MitarbeiterFTE[[#This Row],[HS]]="ja",2,IF(MitarbeiterFTE[[#This Row],[Tech]]="ja",1,IF(MitarbeiterFTE[[#This Row],[Sonst]]="ja",0,"input missing")))</f>
        <v>input missing</v>
      </c>
      <c r="AG1837" s="130"/>
      <c r="AH1837" s="117"/>
      <c r="AI1837" s="408"/>
      <c r="AJ1837" s="202"/>
      <c r="AK1837" s="412"/>
      <c r="AL1837" s="15" cm="1">
        <f t="array" ref="AL18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7" s="15" t="str">
        <f>IF(Table6[[#This Row],[FT/WE]]=2,"",Table6[[#This Row],[Name]]&amp;Table6[[#This Row],[Tag]])</f>
        <v/>
      </c>
      <c r="AN1837" s="117"/>
    </row>
    <row r="1838" spans="1:40" ht="14.5">
      <c r="A1838" s="117"/>
      <c r="B1838" s="201"/>
      <c r="C1838" s="209"/>
      <c r="D1838" s="210"/>
      <c r="E1838" s="131"/>
      <c r="F1838" s="132"/>
      <c r="G1838" s="131"/>
      <c r="H1838" s="117"/>
      <c r="I1838" s="201"/>
      <c r="J1838" s="201"/>
      <c r="K1838" s="202"/>
      <c r="L1838" s="202"/>
      <c r="M1838" s="202"/>
      <c r="N1838" s="201"/>
      <c r="O1838" s="201"/>
      <c r="P1838" s="202"/>
      <c r="Q1838" s="202"/>
      <c r="R1838" s="207"/>
      <c r="S1838" s="204" t="e">
        <f>_xlfn.LET(
_xlpm.ausLJ,_xlfn.XLOOKUP(MitarbeiterFTE[[#This Row],[Name]]&amp;"|"&amp;MitarbeiterFTE[[#This Row],[Jahr]]&amp;"|"&amp;MitarbeiterFTE[[#This Row],[Monat]],#REF!,#REF!,"not found",0,1),
IF(_xlpm.ausLJ="not found","input missing",_xlpm.ausLJ))</f>
        <v>#REF!</v>
      </c>
      <c r="T1838" s="204" t="e">
        <f>_xlfn.LET(
_xlpm.ausLJ,_xlfn.XLOOKUP(MitarbeiterFTE[[#This Row],[Name]]&amp;"|"&amp;MitarbeiterFTE[[#This Row],[Jahr]]&amp;"|"&amp;MitarbeiterFTE[[#This Row],[Monat]],#REF!,#REF!,"not found",0,1),
IF(_xlpm.ausLJ="not found","input missing",_xlpm.ausLJ))</f>
        <v>#REF!</v>
      </c>
      <c r="U1838" s="205"/>
      <c r="V1838" s="40" t="str" cm="1">
        <f t="array" ref="V18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8" s="15" t="str">
        <f>_xlfn.LET(_xlpm.var,MitarbeiterFTE[[#This Row],[Name]]&amp;"|"&amp;MitarbeiterFTE[[#This Row],[Vorhaben]]&amp;"|"&amp;MitarbeiterFTE[[#This Row],[Monat]]&amp;"|"&amp;MitarbeiterFTE[[#This Row],[Jahr]], IF(_xlpm.var="|||","input missing",_xlpm.var))</f>
        <v>input missing</v>
      </c>
      <c r="AB1838" s="15" t="e">
        <f>_xlfn.LET(
_xlpm.start,DATE(MitarbeiterFTE[[#This Row],[Jahr]],MitarbeiterFTE[[#This Row],[Monat]],1),
_xlpm.end,EOMONTH(_xlpm.start,0),
NETWORKDAYS(_xlpm.start,_xlpm.end))</f>
        <v>#NUM!</v>
      </c>
      <c r="AC1838" s="318" t="e">
        <f>MitarbeiterFTE[[#This Row],[BWD]]-MitarbeiterFTE[[#This Row],[Sum Abwesend]]</f>
        <v>#NUM!</v>
      </c>
      <c r="AD1838" s="318">
        <f>SUMIFS(MitarbeiterFTE[BWD],MitarbeiterFTE[Jahr],MitarbeiterFTE[[#This Row],[Jahr]],MitarbeiterFTE[Name],MitarbeiterFTE[[#This Row],[Name]])</f>
        <v>0</v>
      </c>
      <c r="AE1838" s="318">
        <f>SUMIFS(MitarbeiterFTE[NWD],MitarbeiterFTE[Jahr],MitarbeiterFTE[[#This Row],[Jahr]],MitarbeiterFTE[Name],MitarbeiterFTE[[#This Row],[Name]])</f>
        <v>0</v>
      </c>
      <c r="AF1838" s="15" t="str">
        <f>IF(MitarbeiterFTE[[#This Row],[HS]]="ja",2,IF(MitarbeiterFTE[[#This Row],[Tech]]="ja",1,IF(MitarbeiterFTE[[#This Row],[Sonst]]="ja",0,"input missing")))</f>
        <v>input missing</v>
      </c>
      <c r="AG1838" s="130"/>
      <c r="AH1838" s="117"/>
      <c r="AI1838" s="408"/>
      <c r="AJ1838" s="202"/>
      <c r="AK1838" s="412"/>
      <c r="AL1838" s="15" cm="1">
        <f t="array" ref="AL18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8" s="15" t="str">
        <f>IF(Table6[[#This Row],[FT/WE]]=2,"",Table6[[#This Row],[Name]]&amp;Table6[[#This Row],[Tag]])</f>
        <v/>
      </c>
      <c r="AN1838" s="117"/>
    </row>
    <row r="1839" spans="1:40" ht="14.5">
      <c r="A1839" s="117"/>
      <c r="B1839" s="201"/>
      <c r="C1839" s="209"/>
      <c r="D1839" s="210"/>
      <c r="E1839" s="131"/>
      <c r="F1839" s="132"/>
      <c r="G1839" s="131"/>
      <c r="H1839" s="117"/>
      <c r="I1839" s="201"/>
      <c r="J1839" s="201"/>
      <c r="K1839" s="202"/>
      <c r="L1839" s="202"/>
      <c r="M1839" s="202"/>
      <c r="N1839" s="201"/>
      <c r="O1839" s="201"/>
      <c r="P1839" s="202"/>
      <c r="Q1839" s="202"/>
      <c r="R1839" s="207"/>
      <c r="S1839" s="204" t="e">
        <f>_xlfn.LET(
_xlpm.ausLJ,_xlfn.XLOOKUP(MitarbeiterFTE[[#This Row],[Name]]&amp;"|"&amp;MitarbeiterFTE[[#This Row],[Jahr]]&amp;"|"&amp;MitarbeiterFTE[[#This Row],[Monat]],#REF!,#REF!,"not found",0,1),
IF(_xlpm.ausLJ="not found","input missing",_xlpm.ausLJ))</f>
        <v>#REF!</v>
      </c>
      <c r="T1839" s="204" t="e">
        <f>_xlfn.LET(
_xlpm.ausLJ,_xlfn.XLOOKUP(MitarbeiterFTE[[#This Row],[Name]]&amp;"|"&amp;MitarbeiterFTE[[#This Row],[Jahr]]&amp;"|"&amp;MitarbeiterFTE[[#This Row],[Monat]],#REF!,#REF!,"not found",0,1),
IF(_xlpm.ausLJ="not found","input missing",_xlpm.ausLJ))</f>
        <v>#REF!</v>
      </c>
      <c r="U1839" s="205"/>
      <c r="V1839" s="40" t="str" cm="1">
        <f t="array" ref="V18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39" s="15" t="str">
        <f>_xlfn.LET(_xlpm.var,MitarbeiterFTE[[#This Row],[Name]]&amp;"|"&amp;MitarbeiterFTE[[#This Row],[Vorhaben]]&amp;"|"&amp;MitarbeiterFTE[[#This Row],[Monat]]&amp;"|"&amp;MitarbeiterFTE[[#This Row],[Jahr]], IF(_xlpm.var="|||","input missing",_xlpm.var))</f>
        <v>input missing</v>
      </c>
      <c r="AB1839" s="15" t="e">
        <f>_xlfn.LET(
_xlpm.start,DATE(MitarbeiterFTE[[#This Row],[Jahr]],MitarbeiterFTE[[#This Row],[Monat]],1),
_xlpm.end,EOMONTH(_xlpm.start,0),
NETWORKDAYS(_xlpm.start,_xlpm.end))</f>
        <v>#NUM!</v>
      </c>
      <c r="AC1839" s="318" t="e">
        <f>MitarbeiterFTE[[#This Row],[BWD]]-MitarbeiterFTE[[#This Row],[Sum Abwesend]]</f>
        <v>#NUM!</v>
      </c>
      <c r="AD1839" s="318">
        <f>SUMIFS(MitarbeiterFTE[BWD],MitarbeiterFTE[Jahr],MitarbeiterFTE[[#This Row],[Jahr]],MitarbeiterFTE[Name],MitarbeiterFTE[[#This Row],[Name]])</f>
        <v>0</v>
      </c>
      <c r="AE1839" s="318">
        <f>SUMIFS(MitarbeiterFTE[NWD],MitarbeiterFTE[Jahr],MitarbeiterFTE[[#This Row],[Jahr]],MitarbeiterFTE[Name],MitarbeiterFTE[[#This Row],[Name]])</f>
        <v>0</v>
      </c>
      <c r="AF1839" s="15" t="str">
        <f>IF(MitarbeiterFTE[[#This Row],[HS]]="ja",2,IF(MitarbeiterFTE[[#This Row],[Tech]]="ja",1,IF(MitarbeiterFTE[[#This Row],[Sonst]]="ja",0,"input missing")))</f>
        <v>input missing</v>
      </c>
      <c r="AG1839" s="130"/>
      <c r="AH1839" s="117"/>
      <c r="AI1839" s="408"/>
      <c r="AJ1839" s="202"/>
      <c r="AK1839" s="412"/>
      <c r="AL1839" s="15" cm="1">
        <f t="array" ref="AL18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39" s="15" t="str">
        <f>IF(Table6[[#This Row],[FT/WE]]=2,"",Table6[[#This Row],[Name]]&amp;Table6[[#This Row],[Tag]])</f>
        <v/>
      </c>
      <c r="AN1839" s="117"/>
    </row>
    <row r="1840" spans="1:40" ht="14.5">
      <c r="A1840" s="117"/>
      <c r="B1840" s="201"/>
      <c r="C1840" s="209"/>
      <c r="D1840" s="210"/>
      <c r="E1840" s="131"/>
      <c r="F1840" s="132"/>
      <c r="G1840" s="131"/>
      <c r="H1840" s="117"/>
      <c r="I1840" s="201"/>
      <c r="J1840" s="201"/>
      <c r="K1840" s="202"/>
      <c r="L1840" s="202"/>
      <c r="M1840" s="202"/>
      <c r="N1840" s="201"/>
      <c r="O1840" s="201"/>
      <c r="P1840" s="202"/>
      <c r="Q1840" s="202"/>
      <c r="R1840" s="207"/>
      <c r="S1840" s="204" t="e">
        <f>_xlfn.LET(
_xlpm.ausLJ,_xlfn.XLOOKUP(MitarbeiterFTE[[#This Row],[Name]]&amp;"|"&amp;MitarbeiterFTE[[#This Row],[Jahr]]&amp;"|"&amp;MitarbeiterFTE[[#This Row],[Monat]],#REF!,#REF!,"not found",0,1),
IF(_xlpm.ausLJ="not found","input missing",_xlpm.ausLJ))</f>
        <v>#REF!</v>
      </c>
      <c r="T1840" s="204" t="e">
        <f>_xlfn.LET(
_xlpm.ausLJ,_xlfn.XLOOKUP(MitarbeiterFTE[[#This Row],[Name]]&amp;"|"&amp;MitarbeiterFTE[[#This Row],[Jahr]]&amp;"|"&amp;MitarbeiterFTE[[#This Row],[Monat]],#REF!,#REF!,"not found",0,1),
IF(_xlpm.ausLJ="not found","input missing",_xlpm.ausLJ))</f>
        <v>#REF!</v>
      </c>
      <c r="U1840" s="205"/>
      <c r="V1840" s="40" t="str" cm="1">
        <f t="array" ref="V18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0" s="15" t="str">
        <f>_xlfn.LET(_xlpm.var,MitarbeiterFTE[[#This Row],[Name]]&amp;"|"&amp;MitarbeiterFTE[[#This Row],[Vorhaben]]&amp;"|"&amp;MitarbeiterFTE[[#This Row],[Monat]]&amp;"|"&amp;MitarbeiterFTE[[#This Row],[Jahr]], IF(_xlpm.var="|||","input missing",_xlpm.var))</f>
        <v>input missing</v>
      </c>
      <c r="AB1840" s="15" t="e">
        <f>_xlfn.LET(
_xlpm.start,DATE(MitarbeiterFTE[[#This Row],[Jahr]],MitarbeiterFTE[[#This Row],[Monat]],1),
_xlpm.end,EOMONTH(_xlpm.start,0),
NETWORKDAYS(_xlpm.start,_xlpm.end))</f>
        <v>#NUM!</v>
      </c>
      <c r="AC1840" s="318" t="e">
        <f>MitarbeiterFTE[[#This Row],[BWD]]-MitarbeiterFTE[[#This Row],[Sum Abwesend]]</f>
        <v>#NUM!</v>
      </c>
      <c r="AD1840" s="318">
        <f>SUMIFS(MitarbeiterFTE[BWD],MitarbeiterFTE[Jahr],MitarbeiterFTE[[#This Row],[Jahr]],MitarbeiterFTE[Name],MitarbeiterFTE[[#This Row],[Name]])</f>
        <v>0</v>
      </c>
      <c r="AE1840" s="318">
        <f>SUMIFS(MitarbeiterFTE[NWD],MitarbeiterFTE[Jahr],MitarbeiterFTE[[#This Row],[Jahr]],MitarbeiterFTE[Name],MitarbeiterFTE[[#This Row],[Name]])</f>
        <v>0</v>
      </c>
      <c r="AF1840" s="15" t="str">
        <f>IF(MitarbeiterFTE[[#This Row],[HS]]="ja",2,IF(MitarbeiterFTE[[#This Row],[Tech]]="ja",1,IF(MitarbeiterFTE[[#This Row],[Sonst]]="ja",0,"input missing")))</f>
        <v>input missing</v>
      </c>
      <c r="AG1840" s="130"/>
      <c r="AH1840" s="117"/>
      <c r="AI1840" s="408"/>
      <c r="AJ1840" s="202"/>
      <c r="AK1840" s="412"/>
      <c r="AL1840" s="15" cm="1">
        <f t="array" ref="AL18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0" s="15" t="str">
        <f>IF(Table6[[#This Row],[FT/WE]]=2,"",Table6[[#This Row],[Name]]&amp;Table6[[#This Row],[Tag]])</f>
        <v/>
      </c>
      <c r="AN1840" s="117"/>
    </row>
    <row r="1841" spans="1:40" ht="14.5">
      <c r="A1841" s="117"/>
      <c r="B1841" s="201"/>
      <c r="C1841" s="209"/>
      <c r="D1841" s="210"/>
      <c r="E1841" s="131"/>
      <c r="F1841" s="132"/>
      <c r="G1841" s="131"/>
      <c r="H1841" s="117"/>
      <c r="I1841" s="201"/>
      <c r="J1841" s="201"/>
      <c r="K1841" s="202"/>
      <c r="L1841" s="202"/>
      <c r="M1841" s="202"/>
      <c r="N1841" s="201"/>
      <c r="O1841" s="201"/>
      <c r="P1841" s="202"/>
      <c r="Q1841" s="202"/>
      <c r="R1841" s="207"/>
      <c r="S1841" s="204" t="e">
        <f>_xlfn.LET(
_xlpm.ausLJ,_xlfn.XLOOKUP(MitarbeiterFTE[[#This Row],[Name]]&amp;"|"&amp;MitarbeiterFTE[[#This Row],[Jahr]]&amp;"|"&amp;MitarbeiterFTE[[#This Row],[Monat]],#REF!,#REF!,"not found",0,1),
IF(_xlpm.ausLJ="not found","input missing",_xlpm.ausLJ))</f>
        <v>#REF!</v>
      </c>
      <c r="T1841" s="204" t="e">
        <f>_xlfn.LET(
_xlpm.ausLJ,_xlfn.XLOOKUP(MitarbeiterFTE[[#This Row],[Name]]&amp;"|"&amp;MitarbeiterFTE[[#This Row],[Jahr]]&amp;"|"&amp;MitarbeiterFTE[[#This Row],[Monat]],#REF!,#REF!,"not found",0,1),
IF(_xlpm.ausLJ="not found","input missing",_xlpm.ausLJ))</f>
        <v>#REF!</v>
      </c>
      <c r="U1841" s="205"/>
      <c r="V1841" s="40" t="str" cm="1">
        <f t="array" ref="V18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1" s="15" t="str">
        <f>_xlfn.LET(_xlpm.var,MitarbeiterFTE[[#This Row],[Name]]&amp;"|"&amp;MitarbeiterFTE[[#This Row],[Vorhaben]]&amp;"|"&amp;MitarbeiterFTE[[#This Row],[Monat]]&amp;"|"&amp;MitarbeiterFTE[[#This Row],[Jahr]], IF(_xlpm.var="|||","input missing",_xlpm.var))</f>
        <v>input missing</v>
      </c>
      <c r="AB1841" s="15" t="e">
        <f>_xlfn.LET(
_xlpm.start,DATE(MitarbeiterFTE[[#This Row],[Jahr]],MitarbeiterFTE[[#This Row],[Monat]],1),
_xlpm.end,EOMONTH(_xlpm.start,0),
NETWORKDAYS(_xlpm.start,_xlpm.end))</f>
        <v>#NUM!</v>
      </c>
      <c r="AC1841" s="318" t="e">
        <f>MitarbeiterFTE[[#This Row],[BWD]]-MitarbeiterFTE[[#This Row],[Sum Abwesend]]</f>
        <v>#NUM!</v>
      </c>
      <c r="AD1841" s="318">
        <f>SUMIFS(MitarbeiterFTE[BWD],MitarbeiterFTE[Jahr],MitarbeiterFTE[[#This Row],[Jahr]],MitarbeiterFTE[Name],MitarbeiterFTE[[#This Row],[Name]])</f>
        <v>0</v>
      </c>
      <c r="AE1841" s="318">
        <f>SUMIFS(MitarbeiterFTE[NWD],MitarbeiterFTE[Jahr],MitarbeiterFTE[[#This Row],[Jahr]],MitarbeiterFTE[Name],MitarbeiterFTE[[#This Row],[Name]])</f>
        <v>0</v>
      </c>
      <c r="AF1841" s="15" t="str">
        <f>IF(MitarbeiterFTE[[#This Row],[HS]]="ja",2,IF(MitarbeiterFTE[[#This Row],[Tech]]="ja",1,IF(MitarbeiterFTE[[#This Row],[Sonst]]="ja",0,"input missing")))</f>
        <v>input missing</v>
      </c>
      <c r="AG1841" s="130"/>
      <c r="AH1841" s="117"/>
      <c r="AI1841" s="408"/>
      <c r="AJ1841" s="202"/>
      <c r="AK1841" s="412"/>
      <c r="AL1841" s="15" cm="1">
        <f t="array" ref="AL18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1" s="15" t="str">
        <f>IF(Table6[[#This Row],[FT/WE]]=2,"",Table6[[#This Row],[Name]]&amp;Table6[[#This Row],[Tag]])</f>
        <v/>
      </c>
      <c r="AN1841" s="117"/>
    </row>
    <row r="1842" spans="1:40" ht="14.5">
      <c r="A1842" s="117"/>
      <c r="B1842" s="201"/>
      <c r="C1842" s="209"/>
      <c r="D1842" s="210"/>
      <c r="E1842" s="131"/>
      <c r="F1842" s="132"/>
      <c r="G1842" s="131"/>
      <c r="H1842" s="117"/>
      <c r="I1842" s="201"/>
      <c r="J1842" s="201"/>
      <c r="K1842" s="202"/>
      <c r="L1842" s="202"/>
      <c r="M1842" s="202"/>
      <c r="N1842" s="201"/>
      <c r="O1842" s="201"/>
      <c r="P1842" s="202"/>
      <c r="Q1842" s="202"/>
      <c r="R1842" s="207"/>
      <c r="S1842" s="204" t="e">
        <f>_xlfn.LET(
_xlpm.ausLJ,_xlfn.XLOOKUP(MitarbeiterFTE[[#This Row],[Name]]&amp;"|"&amp;MitarbeiterFTE[[#This Row],[Jahr]]&amp;"|"&amp;MitarbeiterFTE[[#This Row],[Monat]],#REF!,#REF!,"not found",0,1),
IF(_xlpm.ausLJ="not found","input missing",_xlpm.ausLJ))</f>
        <v>#REF!</v>
      </c>
      <c r="T1842" s="204" t="e">
        <f>_xlfn.LET(
_xlpm.ausLJ,_xlfn.XLOOKUP(MitarbeiterFTE[[#This Row],[Name]]&amp;"|"&amp;MitarbeiterFTE[[#This Row],[Jahr]]&amp;"|"&amp;MitarbeiterFTE[[#This Row],[Monat]],#REF!,#REF!,"not found",0,1),
IF(_xlpm.ausLJ="not found","input missing",_xlpm.ausLJ))</f>
        <v>#REF!</v>
      </c>
      <c r="U1842" s="205"/>
      <c r="V1842" s="40" t="str" cm="1">
        <f t="array" ref="V18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2" s="15" t="str">
        <f>_xlfn.LET(_xlpm.var,MitarbeiterFTE[[#This Row],[Name]]&amp;"|"&amp;MitarbeiterFTE[[#This Row],[Vorhaben]]&amp;"|"&amp;MitarbeiterFTE[[#This Row],[Monat]]&amp;"|"&amp;MitarbeiterFTE[[#This Row],[Jahr]], IF(_xlpm.var="|||","input missing",_xlpm.var))</f>
        <v>input missing</v>
      </c>
      <c r="AB1842" s="15" t="e">
        <f>_xlfn.LET(
_xlpm.start,DATE(MitarbeiterFTE[[#This Row],[Jahr]],MitarbeiterFTE[[#This Row],[Monat]],1),
_xlpm.end,EOMONTH(_xlpm.start,0),
NETWORKDAYS(_xlpm.start,_xlpm.end))</f>
        <v>#NUM!</v>
      </c>
      <c r="AC1842" s="318" t="e">
        <f>MitarbeiterFTE[[#This Row],[BWD]]-MitarbeiterFTE[[#This Row],[Sum Abwesend]]</f>
        <v>#NUM!</v>
      </c>
      <c r="AD1842" s="318">
        <f>SUMIFS(MitarbeiterFTE[BWD],MitarbeiterFTE[Jahr],MitarbeiterFTE[[#This Row],[Jahr]],MitarbeiterFTE[Name],MitarbeiterFTE[[#This Row],[Name]])</f>
        <v>0</v>
      </c>
      <c r="AE1842" s="318">
        <f>SUMIFS(MitarbeiterFTE[NWD],MitarbeiterFTE[Jahr],MitarbeiterFTE[[#This Row],[Jahr]],MitarbeiterFTE[Name],MitarbeiterFTE[[#This Row],[Name]])</f>
        <v>0</v>
      </c>
      <c r="AF1842" s="15" t="str">
        <f>IF(MitarbeiterFTE[[#This Row],[HS]]="ja",2,IF(MitarbeiterFTE[[#This Row],[Tech]]="ja",1,IF(MitarbeiterFTE[[#This Row],[Sonst]]="ja",0,"input missing")))</f>
        <v>input missing</v>
      </c>
      <c r="AG1842" s="130"/>
      <c r="AH1842" s="117"/>
      <c r="AI1842" s="408"/>
      <c r="AJ1842" s="202"/>
      <c r="AK1842" s="412"/>
      <c r="AL1842" s="15" cm="1">
        <f t="array" ref="AL18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2" s="15" t="str">
        <f>IF(Table6[[#This Row],[FT/WE]]=2,"",Table6[[#This Row],[Name]]&amp;Table6[[#This Row],[Tag]])</f>
        <v/>
      </c>
      <c r="AN1842" s="117"/>
    </row>
    <row r="1843" spans="1:40" ht="14.5">
      <c r="A1843" s="117"/>
      <c r="B1843" s="201"/>
      <c r="C1843" s="209"/>
      <c r="D1843" s="210"/>
      <c r="E1843" s="131"/>
      <c r="F1843" s="132"/>
      <c r="G1843" s="131"/>
      <c r="H1843" s="117"/>
      <c r="I1843" s="201"/>
      <c r="J1843" s="201"/>
      <c r="K1843" s="202"/>
      <c r="L1843" s="202"/>
      <c r="M1843" s="202"/>
      <c r="N1843" s="201"/>
      <c r="O1843" s="201"/>
      <c r="P1843" s="202"/>
      <c r="Q1843" s="202"/>
      <c r="R1843" s="207"/>
      <c r="S1843" s="204" t="e">
        <f>_xlfn.LET(
_xlpm.ausLJ,_xlfn.XLOOKUP(MitarbeiterFTE[[#This Row],[Name]]&amp;"|"&amp;MitarbeiterFTE[[#This Row],[Jahr]]&amp;"|"&amp;MitarbeiterFTE[[#This Row],[Monat]],#REF!,#REF!,"not found",0,1),
IF(_xlpm.ausLJ="not found","input missing",_xlpm.ausLJ))</f>
        <v>#REF!</v>
      </c>
      <c r="T1843" s="204" t="e">
        <f>_xlfn.LET(
_xlpm.ausLJ,_xlfn.XLOOKUP(MitarbeiterFTE[[#This Row],[Name]]&amp;"|"&amp;MitarbeiterFTE[[#This Row],[Jahr]]&amp;"|"&amp;MitarbeiterFTE[[#This Row],[Monat]],#REF!,#REF!,"not found",0,1),
IF(_xlpm.ausLJ="not found","input missing",_xlpm.ausLJ))</f>
        <v>#REF!</v>
      </c>
      <c r="U1843" s="205"/>
      <c r="V1843" s="40" t="str" cm="1">
        <f t="array" ref="V18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3" s="15" t="str">
        <f>_xlfn.LET(_xlpm.var,MitarbeiterFTE[[#This Row],[Name]]&amp;"|"&amp;MitarbeiterFTE[[#This Row],[Vorhaben]]&amp;"|"&amp;MitarbeiterFTE[[#This Row],[Monat]]&amp;"|"&amp;MitarbeiterFTE[[#This Row],[Jahr]], IF(_xlpm.var="|||","input missing",_xlpm.var))</f>
        <v>input missing</v>
      </c>
      <c r="AB1843" s="15" t="e">
        <f>_xlfn.LET(
_xlpm.start,DATE(MitarbeiterFTE[[#This Row],[Jahr]],MitarbeiterFTE[[#This Row],[Monat]],1),
_xlpm.end,EOMONTH(_xlpm.start,0),
NETWORKDAYS(_xlpm.start,_xlpm.end))</f>
        <v>#NUM!</v>
      </c>
      <c r="AC1843" s="318" t="e">
        <f>MitarbeiterFTE[[#This Row],[BWD]]-MitarbeiterFTE[[#This Row],[Sum Abwesend]]</f>
        <v>#NUM!</v>
      </c>
      <c r="AD1843" s="318">
        <f>SUMIFS(MitarbeiterFTE[BWD],MitarbeiterFTE[Jahr],MitarbeiterFTE[[#This Row],[Jahr]],MitarbeiterFTE[Name],MitarbeiterFTE[[#This Row],[Name]])</f>
        <v>0</v>
      </c>
      <c r="AE1843" s="318">
        <f>SUMIFS(MitarbeiterFTE[NWD],MitarbeiterFTE[Jahr],MitarbeiterFTE[[#This Row],[Jahr]],MitarbeiterFTE[Name],MitarbeiterFTE[[#This Row],[Name]])</f>
        <v>0</v>
      </c>
      <c r="AF1843" s="15" t="str">
        <f>IF(MitarbeiterFTE[[#This Row],[HS]]="ja",2,IF(MitarbeiterFTE[[#This Row],[Tech]]="ja",1,IF(MitarbeiterFTE[[#This Row],[Sonst]]="ja",0,"input missing")))</f>
        <v>input missing</v>
      </c>
      <c r="AG1843" s="130"/>
      <c r="AH1843" s="117"/>
      <c r="AI1843" s="408"/>
      <c r="AJ1843" s="202"/>
      <c r="AK1843" s="412"/>
      <c r="AL1843" s="15" cm="1">
        <f t="array" ref="AL18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3" s="15" t="str">
        <f>IF(Table6[[#This Row],[FT/WE]]=2,"",Table6[[#This Row],[Name]]&amp;Table6[[#This Row],[Tag]])</f>
        <v/>
      </c>
      <c r="AN1843" s="117"/>
    </row>
    <row r="1844" spans="1:40" ht="14.5">
      <c r="A1844" s="117"/>
      <c r="B1844" s="201"/>
      <c r="C1844" s="209"/>
      <c r="D1844" s="210"/>
      <c r="E1844" s="131"/>
      <c r="F1844" s="132"/>
      <c r="G1844" s="131"/>
      <c r="H1844" s="117"/>
      <c r="I1844" s="201"/>
      <c r="J1844" s="201"/>
      <c r="K1844" s="202"/>
      <c r="L1844" s="202"/>
      <c r="M1844" s="202"/>
      <c r="N1844" s="201"/>
      <c r="O1844" s="201"/>
      <c r="P1844" s="202"/>
      <c r="Q1844" s="202"/>
      <c r="R1844" s="207"/>
      <c r="S1844" s="204" t="e">
        <f>_xlfn.LET(
_xlpm.ausLJ,_xlfn.XLOOKUP(MitarbeiterFTE[[#This Row],[Name]]&amp;"|"&amp;MitarbeiterFTE[[#This Row],[Jahr]]&amp;"|"&amp;MitarbeiterFTE[[#This Row],[Monat]],#REF!,#REF!,"not found",0,1),
IF(_xlpm.ausLJ="not found","input missing",_xlpm.ausLJ))</f>
        <v>#REF!</v>
      </c>
      <c r="T1844" s="204" t="e">
        <f>_xlfn.LET(
_xlpm.ausLJ,_xlfn.XLOOKUP(MitarbeiterFTE[[#This Row],[Name]]&amp;"|"&amp;MitarbeiterFTE[[#This Row],[Jahr]]&amp;"|"&amp;MitarbeiterFTE[[#This Row],[Monat]],#REF!,#REF!,"not found",0,1),
IF(_xlpm.ausLJ="not found","input missing",_xlpm.ausLJ))</f>
        <v>#REF!</v>
      </c>
      <c r="U1844" s="205"/>
      <c r="V1844" s="40" t="str" cm="1">
        <f t="array" ref="V18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4" s="15" t="str">
        <f>_xlfn.LET(_xlpm.var,MitarbeiterFTE[[#This Row],[Name]]&amp;"|"&amp;MitarbeiterFTE[[#This Row],[Vorhaben]]&amp;"|"&amp;MitarbeiterFTE[[#This Row],[Monat]]&amp;"|"&amp;MitarbeiterFTE[[#This Row],[Jahr]], IF(_xlpm.var="|||","input missing",_xlpm.var))</f>
        <v>input missing</v>
      </c>
      <c r="AB1844" s="15" t="e">
        <f>_xlfn.LET(
_xlpm.start,DATE(MitarbeiterFTE[[#This Row],[Jahr]],MitarbeiterFTE[[#This Row],[Monat]],1),
_xlpm.end,EOMONTH(_xlpm.start,0),
NETWORKDAYS(_xlpm.start,_xlpm.end))</f>
        <v>#NUM!</v>
      </c>
      <c r="AC1844" s="318" t="e">
        <f>MitarbeiterFTE[[#This Row],[BWD]]-MitarbeiterFTE[[#This Row],[Sum Abwesend]]</f>
        <v>#NUM!</v>
      </c>
      <c r="AD1844" s="318">
        <f>SUMIFS(MitarbeiterFTE[BWD],MitarbeiterFTE[Jahr],MitarbeiterFTE[[#This Row],[Jahr]],MitarbeiterFTE[Name],MitarbeiterFTE[[#This Row],[Name]])</f>
        <v>0</v>
      </c>
      <c r="AE1844" s="318">
        <f>SUMIFS(MitarbeiterFTE[NWD],MitarbeiterFTE[Jahr],MitarbeiterFTE[[#This Row],[Jahr]],MitarbeiterFTE[Name],MitarbeiterFTE[[#This Row],[Name]])</f>
        <v>0</v>
      </c>
      <c r="AF1844" s="15" t="str">
        <f>IF(MitarbeiterFTE[[#This Row],[HS]]="ja",2,IF(MitarbeiterFTE[[#This Row],[Tech]]="ja",1,IF(MitarbeiterFTE[[#This Row],[Sonst]]="ja",0,"input missing")))</f>
        <v>input missing</v>
      </c>
      <c r="AG1844" s="130"/>
      <c r="AH1844" s="117"/>
      <c r="AI1844" s="408"/>
      <c r="AJ1844" s="202"/>
      <c r="AK1844" s="412"/>
      <c r="AL1844" s="15" cm="1">
        <f t="array" ref="AL18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4" s="15" t="str">
        <f>IF(Table6[[#This Row],[FT/WE]]=2,"",Table6[[#This Row],[Name]]&amp;Table6[[#This Row],[Tag]])</f>
        <v/>
      </c>
      <c r="AN1844" s="117"/>
    </row>
    <row r="1845" spans="1:40" ht="14.5">
      <c r="A1845" s="117"/>
      <c r="B1845" s="201"/>
      <c r="C1845" s="209"/>
      <c r="D1845" s="210"/>
      <c r="E1845" s="131"/>
      <c r="F1845" s="132"/>
      <c r="G1845" s="131"/>
      <c r="H1845" s="117"/>
      <c r="I1845" s="201"/>
      <c r="J1845" s="201"/>
      <c r="K1845" s="202"/>
      <c r="L1845" s="202"/>
      <c r="M1845" s="202"/>
      <c r="N1845" s="201"/>
      <c r="O1845" s="201"/>
      <c r="P1845" s="202"/>
      <c r="Q1845" s="202"/>
      <c r="R1845" s="207"/>
      <c r="S1845" s="204" t="e">
        <f>_xlfn.LET(
_xlpm.ausLJ,_xlfn.XLOOKUP(MitarbeiterFTE[[#This Row],[Name]]&amp;"|"&amp;MitarbeiterFTE[[#This Row],[Jahr]]&amp;"|"&amp;MitarbeiterFTE[[#This Row],[Monat]],#REF!,#REF!,"not found",0,1),
IF(_xlpm.ausLJ="not found","input missing",_xlpm.ausLJ))</f>
        <v>#REF!</v>
      </c>
      <c r="T1845" s="204" t="e">
        <f>_xlfn.LET(
_xlpm.ausLJ,_xlfn.XLOOKUP(MitarbeiterFTE[[#This Row],[Name]]&amp;"|"&amp;MitarbeiterFTE[[#This Row],[Jahr]]&amp;"|"&amp;MitarbeiterFTE[[#This Row],[Monat]],#REF!,#REF!,"not found",0,1),
IF(_xlpm.ausLJ="not found","input missing",_xlpm.ausLJ))</f>
        <v>#REF!</v>
      </c>
      <c r="U1845" s="205"/>
      <c r="V1845" s="40" t="str" cm="1">
        <f t="array" ref="V18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5" s="15" t="str">
        <f>_xlfn.LET(_xlpm.var,MitarbeiterFTE[[#This Row],[Name]]&amp;"|"&amp;MitarbeiterFTE[[#This Row],[Vorhaben]]&amp;"|"&amp;MitarbeiterFTE[[#This Row],[Monat]]&amp;"|"&amp;MitarbeiterFTE[[#This Row],[Jahr]], IF(_xlpm.var="|||","input missing",_xlpm.var))</f>
        <v>input missing</v>
      </c>
      <c r="AB1845" s="15" t="e">
        <f>_xlfn.LET(
_xlpm.start,DATE(MitarbeiterFTE[[#This Row],[Jahr]],MitarbeiterFTE[[#This Row],[Monat]],1),
_xlpm.end,EOMONTH(_xlpm.start,0),
NETWORKDAYS(_xlpm.start,_xlpm.end))</f>
        <v>#NUM!</v>
      </c>
      <c r="AC1845" s="318" t="e">
        <f>MitarbeiterFTE[[#This Row],[BWD]]-MitarbeiterFTE[[#This Row],[Sum Abwesend]]</f>
        <v>#NUM!</v>
      </c>
      <c r="AD1845" s="318">
        <f>SUMIFS(MitarbeiterFTE[BWD],MitarbeiterFTE[Jahr],MitarbeiterFTE[[#This Row],[Jahr]],MitarbeiterFTE[Name],MitarbeiterFTE[[#This Row],[Name]])</f>
        <v>0</v>
      </c>
      <c r="AE1845" s="318">
        <f>SUMIFS(MitarbeiterFTE[NWD],MitarbeiterFTE[Jahr],MitarbeiterFTE[[#This Row],[Jahr]],MitarbeiterFTE[Name],MitarbeiterFTE[[#This Row],[Name]])</f>
        <v>0</v>
      </c>
      <c r="AF1845" s="15" t="str">
        <f>IF(MitarbeiterFTE[[#This Row],[HS]]="ja",2,IF(MitarbeiterFTE[[#This Row],[Tech]]="ja",1,IF(MitarbeiterFTE[[#This Row],[Sonst]]="ja",0,"input missing")))</f>
        <v>input missing</v>
      </c>
      <c r="AG1845" s="130"/>
      <c r="AH1845" s="117"/>
      <c r="AI1845" s="408"/>
      <c r="AJ1845" s="202"/>
      <c r="AK1845" s="412"/>
      <c r="AL1845" s="15" cm="1">
        <f t="array" ref="AL18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5" s="15" t="str">
        <f>IF(Table6[[#This Row],[FT/WE]]=2,"",Table6[[#This Row],[Name]]&amp;Table6[[#This Row],[Tag]])</f>
        <v/>
      </c>
      <c r="AN1845" s="117"/>
    </row>
    <row r="1846" spans="1:40" ht="14.5">
      <c r="A1846" s="117"/>
      <c r="B1846" s="201"/>
      <c r="C1846" s="209"/>
      <c r="D1846" s="210"/>
      <c r="E1846" s="131"/>
      <c r="F1846" s="132"/>
      <c r="G1846" s="131"/>
      <c r="H1846" s="117"/>
      <c r="I1846" s="201"/>
      <c r="J1846" s="201"/>
      <c r="K1846" s="202"/>
      <c r="L1846" s="202"/>
      <c r="M1846" s="202"/>
      <c r="N1846" s="201"/>
      <c r="O1846" s="201"/>
      <c r="P1846" s="202"/>
      <c r="Q1846" s="202"/>
      <c r="R1846" s="207"/>
      <c r="S1846" s="204" t="e">
        <f>_xlfn.LET(
_xlpm.ausLJ,_xlfn.XLOOKUP(MitarbeiterFTE[[#This Row],[Name]]&amp;"|"&amp;MitarbeiterFTE[[#This Row],[Jahr]]&amp;"|"&amp;MitarbeiterFTE[[#This Row],[Monat]],#REF!,#REF!,"not found",0,1),
IF(_xlpm.ausLJ="not found","input missing",_xlpm.ausLJ))</f>
        <v>#REF!</v>
      </c>
      <c r="T1846" s="204" t="e">
        <f>_xlfn.LET(
_xlpm.ausLJ,_xlfn.XLOOKUP(MitarbeiterFTE[[#This Row],[Name]]&amp;"|"&amp;MitarbeiterFTE[[#This Row],[Jahr]]&amp;"|"&amp;MitarbeiterFTE[[#This Row],[Monat]],#REF!,#REF!,"not found",0,1),
IF(_xlpm.ausLJ="not found","input missing",_xlpm.ausLJ))</f>
        <v>#REF!</v>
      </c>
      <c r="U1846" s="205"/>
      <c r="V1846" s="40" t="str" cm="1">
        <f t="array" ref="V18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6" s="15" t="str">
        <f>_xlfn.LET(_xlpm.var,MitarbeiterFTE[[#This Row],[Name]]&amp;"|"&amp;MitarbeiterFTE[[#This Row],[Vorhaben]]&amp;"|"&amp;MitarbeiterFTE[[#This Row],[Monat]]&amp;"|"&amp;MitarbeiterFTE[[#This Row],[Jahr]], IF(_xlpm.var="|||","input missing",_xlpm.var))</f>
        <v>input missing</v>
      </c>
      <c r="AB1846" s="15" t="e">
        <f>_xlfn.LET(
_xlpm.start,DATE(MitarbeiterFTE[[#This Row],[Jahr]],MitarbeiterFTE[[#This Row],[Monat]],1),
_xlpm.end,EOMONTH(_xlpm.start,0),
NETWORKDAYS(_xlpm.start,_xlpm.end))</f>
        <v>#NUM!</v>
      </c>
      <c r="AC1846" s="318" t="e">
        <f>MitarbeiterFTE[[#This Row],[BWD]]-MitarbeiterFTE[[#This Row],[Sum Abwesend]]</f>
        <v>#NUM!</v>
      </c>
      <c r="AD1846" s="318">
        <f>SUMIFS(MitarbeiterFTE[BWD],MitarbeiterFTE[Jahr],MitarbeiterFTE[[#This Row],[Jahr]],MitarbeiterFTE[Name],MitarbeiterFTE[[#This Row],[Name]])</f>
        <v>0</v>
      </c>
      <c r="AE1846" s="318">
        <f>SUMIFS(MitarbeiterFTE[NWD],MitarbeiterFTE[Jahr],MitarbeiterFTE[[#This Row],[Jahr]],MitarbeiterFTE[Name],MitarbeiterFTE[[#This Row],[Name]])</f>
        <v>0</v>
      </c>
      <c r="AF1846" s="15" t="str">
        <f>IF(MitarbeiterFTE[[#This Row],[HS]]="ja",2,IF(MitarbeiterFTE[[#This Row],[Tech]]="ja",1,IF(MitarbeiterFTE[[#This Row],[Sonst]]="ja",0,"input missing")))</f>
        <v>input missing</v>
      </c>
      <c r="AG1846" s="130"/>
      <c r="AH1846" s="117"/>
      <c r="AI1846" s="408"/>
      <c r="AJ1846" s="202"/>
      <c r="AK1846" s="412"/>
      <c r="AL1846" s="15" cm="1">
        <f t="array" ref="AL18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6" s="15" t="str">
        <f>IF(Table6[[#This Row],[FT/WE]]=2,"",Table6[[#This Row],[Name]]&amp;Table6[[#This Row],[Tag]])</f>
        <v/>
      </c>
      <c r="AN1846" s="117"/>
    </row>
    <row r="1847" spans="1:40" ht="14.5">
      <c r="A1847" s="117"/>
      <c r="B1847" s="201"/>
      <c r="C1847" s="209"/>
      <c r="D1847" s="210"/>
      <c r="E1847" s="131"/>
      <c r="F1847" s="132"/>
      <c r="G1847" s="131"/>
      <c r="H1847" s="117"/>
      <c r="I1847" s="201"/>
      <c r="J1847" s="201"/>
      <c r="K1847" s="202"/>
      <c r="L1847" s="202"/>
      <c r="M1847" s="202"/>
      <c r="N1847" s="201"/>
      <c r="O1847" s="201"/>
      <c r="P1847" s="202"/>
      <c r="Q1847" s="202"/>
      <c r="R1847" s="207"/>
      <c r="S1847" s="204" t="e">
        <f>_xlfn.LET(
_xlpm.ausLJ,_xlfn.XLOOKUP(MitarbeiterFTE[[#This Row],[Name]]&amp;"|"&amp;MitarbeiterFTE[[#This Row],[Jahr]]&amp;"|"&amp;MitarbeiterFTE[[#This Row],[Monat]],#REF!,#REF!,"not found",0,1),
IF(_xlpm.ausLJ="not found","input missing",_xlpm.ausLJ))</f>
        <v>#REF!</v>
      </c>
      <c r="T1847" s="204" t="e">
        <f>_xlfn.LET(
_xlpm.ausLJ,_xlfn.XLOOKUP(MitarbeiterFTE[[#This Row],[Name]]&amp;"|"&amp;MitarbeiterFTE[[#This Row],[Jahr]]&amp;"|"&amp;MitarbeiterFTE[[#This Row],[Monat]],#REF!,#REF!,"not found",0,1),
IF(_xlpm.ausLJ="not found","input missing",_xlpm.ausLJ))</f>
        <v>#REF!</v>
      </c>
      <c r="U1847" s="205"/>
      <c r="V1847" s="40" t="str" cm="1">
        <f t="array" ref="V18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7" s="15" t="str">
        <f>_xlfn.LET(_xlpm.var,MitarbeiterFTE[[#This Row],[Name]]&amp;"|"&amp;MitarbeiterFTE[[#This Row],[Vorhaben]]&amp;"|"&amp;MitarbeiterFTE[[#This Row],[Monat]]&amp;"|"&amp;MitarbeiterFTE[[#This Row],[Jahr]], IF(_xlpm.var="|||","input missing",_xlpm.var))</f>
        <v>input missing</v>
      </c>
      <c r="AB1847" s="15" t="e">
        <f>_xlfn.LET(
_xlpm.start,DATE(MitarbeiterFTE[[#This Row],[Jahr]],MitarbeiterFTE[[#This Row],[Monat]],1),
_xlpm.end,EOMONTH(_xlpm.start,0),
NETWORKDAYS(_xlpm.start,_xlpm.end))</f>
        <v>#NUM!</v>
      </c>
      <c r="AC1847" s="318" t="e">
        <f>MitarbeiterFTE[[#This Row],[BWD]]-MitarbeiterFTE[[#This Row],[Sum Abwesend]]</f>
        <v>#NUM!</v>
      </c>
      <c r="AD1847" s="318">
        <f>SUMIFS(MitarbeiterFTE[BWD],MitarbeiterFTE[Jahr],MitarbeiterFTE[[#This Row],[Jahr]],MitarbeiterFTE[Name],MitarbeiterFTE[[#This Row],[Name]])</f>
        <v>0</v>
      </c>
      <c r="AE1847" s="318">
        <f>SUMIFS(MitarbeiterFTE[NWD],MitarbeiterFTE[Jahr],MitarbeiterFTE[[#This Row],[Jahr]],MitarbeiterFTE[Name],MitarbeiterFTE[[#This Row],[Name]])</f>
        <v>0</v>
      </c>
      <c r="AF1847" s="15" t="str">
        <f>IF(MitarbeiterFTE[[#This Row],[HS]]="ja",2,IF(MitarbeiterFTE[[#This Row],[Tech]]="ja",1,IF(MitarbeiterFTE[[#This Row],[Sonst]]="ja",0,"input missing")))</f>
        <v>input missing</v>
      </c>
      <c r="AG1847" s="130"/>
      <c r="AH1847" s="117"/>
      <c r="AI1847" s="408"/>
      <c r="AJ1847" s="202"/>
      <c r="AK1847" s="412"/>
      <c r="AL1847" s="15" cm="1">
        <f t="array" ref="AL18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7" s="15" t="str">
        <f>IF(Table6[[#This Row],[FT/WE]]=2,"",Table6[[#This Row],[Name]]&amp;Table6[[#This Row],[Tag]])</f>
        <v/>
      </c>
      <c r="AN1847" s="117"/>
    </row>
    <row r="1848" spans="1:40" ht="14.5">
      <c r="A1848" s="117"/>
      <c r="B1848" s="201"/>
      <c r="C1848" s="209"/>
      <c r="D1848" s="210"/>
      <c r="E1848" s="131"/>
      <c r="F1848" s="132"/>
      <c r="G1848" s="131"/>
      <c r="H1848" s="117"/>
      <c r="I1848" s="201"/>
      <c r="J1848" s="201"/>
      <c r="K1848" s="202"/>
      <c r="L1848" s="202"/>
      <c r="M1848" s="202"/>
      <c r="N1848" s="201"/>
      <c r="O1848" s="201"/>
      <c r="P1848" s="202"/>
      <c r="Q1848" s="202"/>
      <c r="R1848" s="207"/>
      <c r="S1848" s="204" t="e">
        <f>_xlfn.LET(
_xlpm.ausLJ,_xlfn.XLOOKUP(MitarbeiterFTE[[#This Row],[Name]]&amp;"|"&amp;MitarbeiterFTE[[#This Row],[Jahr]]&amp;"|"&amp;MitarbeiterFTE[[#This Row],[Monat]],#REF!,#REF!,"not found",0,1),
IF(_xlpm.ausLJ="not found","input missing",_xlpm.ausLJ))</f>
        <v>#REF!</v>
      </c>
      <c r="T1848" s="204" t="e">
        <f>_xlfn.LET(
_xlpm.ausLJ,_xlfn.XLOOKUP(MitarbeiterFTE[[#This Row],[Name]]&amp;"|"&amp;MitarbeiterFTE[[#This Row],[Jahr]]&amp;"|"&amp;MitarbeiterFTE[[#This Row],[Monat]],#REF!,#REF!,"not found",0,1),
IF(_xlpm.ausLJ="not found","input missing",_xlpm.ausLJ))</f>
        <v>#REF!</v>
      </c>
      <c r="U1848" s="205"/>
      <c r="V1848" s="40" t="str" cm="1">
        <f t="array" ref="V18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8" s="15" t="str">
        <f>_xlfn.LET(_xlpm.var,MitarbeiterFTE[[#This Row],[Name]]&amp;"|"&amp;MitarbeiterFTE[[#This Row],[Vorhaben]]&amp;"|"&amp;MitarbeiterFTE[[#This Row],[Monat]]&amp;"|"&amp;MitarbeiterFTE[[#This Row],[Jahr]], IF(_xlpm.var="|||","input missing",_xlpm.var))</f>
        <v>input missing</v>
      </c>
      <c r="AB1848" s="15" t="e">
        <f>_xlfn.LET(
_xlpm.start,DATE(MitarbeiterFTE[[#This Row],[Jahr]],MitarbeiterFTE[[#This Row],[Monat]],1),
_xlpm.end,EOMONTH(_xlpm.start,0),
NETWORKDAYS(_xlpm.start,_xlpm.end))</f>
        <v>#NUM!</v>
      </c>
      <c r="AC1848" s="318" t="e">
        <f>MitarbeiterFTE[[#This Row],[BWD]]-MitarbeiterFTE[[#This Row],[Sum Abwesend]]</f>
        <v>#NUM!</v>
      </c>
      <c r="AD1848" s="318">
        <f>SUMIFS(MitarbeiterFTE[BWD],MitarbeiterFTE[Jahr],MitarbeiterFTE[[#This Row],[Jahr]],MitarbeiterFTE[Name],MitarbeiterFTE[[#This Row],[Name]])</f>
        <v>0</v>
      </c>
      <c r="AE1848" s="318">
        <f>SUMIFS(MitarbeiterFTE[NWD],MitarbeiterFTE[Jahr],MitarbeiterFTE[[#This Row],[Jahr]],MitarbeiterFTE[Name],MitarbeiterFTE[[#This Row],[Name]])</f>
        <v>0</v>
      </c>
      <c r="AF1848" s="15" t="str">
        <f>IF(MitarbeiterFTE[[#This Row],[HS]]="ja",2,IF(MitarbeiterFTE[[#This Row],[Tech]]="ja",1,IF(MitarbeiterFTE[[#This Row],[Sonst]]="ja",0,"input missing")))</f>
        <v>input missing</v>
      </c>
      <c r="AG1848" s="130"/>
      <c r="AH1848" s="117"/>
      <c r="AI1848" s="408"/>
      <c r="AJ1848" s="202"/>
      <c r="AK1848" s="412"/>
      <c r="AL1848" s="15" cm="1">
        <f t="array" ref="AL18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8" s="15" t="str">
        <f>IF(Table6[[#This Row],[FT/WE]]=2,"",Table6[[#This Row],[Name]]&amp;Table6[[#This Row],[Tag]])</f>
        <v/>
      </c>
      <c r="AN1848" s="117"/>
    </row>
    <row r="1849" spans="1:40" ht="14.5">
      <c r="A1849" s="117"/>
      <c r="B1849" s="201"/>
      <c r="C1849" s="209"/>
      <c r="D1849" s="210"/>
      <c r="E1849" s="131"/>
      <c r="F1849" s="132"/>
      <c r="G1849" s="131"/>
      <c r="H1849" s="117"/>
      <c r="I1849" s="201"/>
      <c r="J1849" s="201"/>
      <c r="K1849" s="202"/>
      <c r="L1849" s="202"/>
      <c r="M1849" s="202"/>
      <c r="N1849" s="201"/>
      <c r="O1849" s="201"/>
      <c r="P1849" s="202"/>
      <c r="Q1849" s="202"/>
      <c r="R1849" s="207"/>
      <c r="S1849" s="204" t="e">
        <f>_xlfn.LET(
_xlpm.ausLJ,_xlfn.XLOOKUP(MitarbeiterFTE[[#This Row],[Name]]&amp;"|"&amp;MitarbeiterFTE[[#This Row],[Jahr]]&amp;"|"&amp;MitarbeiterFTE[[#This Row],[Monat]],#REF!,#REF!,"not found",0,1),
IF(_xlpm.ausLJ="not found","input missing",_xlpm.ausLJ))</f>
        <v>#REF!</v>
      </c>
      <c r="T1849" s="204" t="e">
        <f>_xlfn.LET(
_xlpm.ausLJ,_xlfn.XLOOKUP(MitarbeiterFTE[[#This Row],[Name]]&amp;"|"&amp;MitarbeiterFTE[[#This Row],[Jahr]]&amp;"|"&amp;MitarbeiterFTE[[#This Row],[Monat]],#REF!,#REF!,"not found",0,1),
IF(_xlpm.ausLJ="not found","input missing",_xlpm.ausLJ))</f>
        <v>#REF!</v>
      </c>
      <c r="U1849" s="205"/>
      <c r="V1849" s="40" t="str" cm="1">
        <f t="array" ref="V18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49" s="15" t="str">
        <f>_xlfn.LET(_xlpm.var,MitarbeiterFTE[[#This Row],[Name]]&amp;"|"&amp;MitarbeiterFTE[[#This Row],[Vorhaben]]&amp;"|"&amp;MitarbeiterFTE[[#This Row],[Monat]]&amp;"|"&amp;MitarbeiterFTE[[#This Row],[Jahr]], IF(_xlpm.var="|||","input missing",_xlpm.var))</f>
        <v>input missing</v>
      </c>
      <c r="AB1849" s="15" t="e">
        <f>_xlfn.LET(
_xlpm.start,DATE(MitarbeiterFTE[[#This Row],[Jahr]],MitarbeiterFTE[[#This Row],[Monat]],1),
_xlpm.end,EOMONTH(_xlpm.start,0),
NETWORKDAYS(_xlpm.start,_xlpm.end))</f>
        <v>#NUM!</v>
      </c>
      <c r="AC1849" s="318" t="e">
        <f>MitarbeiterFTE[[#This Row],[BWD]]-MitarbeiterFTE[[#This Row],[Sum Abwesend]]</f>
        <v>#NUM!</v>
      </c>
      <c r="AD1849" s="318">
        <f>SUMIFS(MitarbeiterFTE[BWD],MitarbeiterFTE[Jahr],MitarbeiterFTE[[#This Row],[Jahr]],MitarbeiterFTE[Name],MitarbeiterFTE[[#This Row],[Name]])</f>
        <v>0</v>
      </c>
      <c r="AE1849" s="318">
        <f>SUMIFS(MitarbeiterFTE[NWD],MitarbeiterFTE[Jahr],MitarbeiterFTE[[#This Row],[Jahr]],MitarbeiterFTE[Name],MitarbeiterFTE[[#This Row],[Name]])</f>
        <v>0</v>
      </c>
      <c r="AF1849" s="15" t="str">
        <f>IF(MitarbeiterFTE[[#This Row],[HS]]="ja",2,IF(MitarbeiterFTE[[#This Row],[Tech]]="ja",1,IF(MitarbeiterFTE[[#This Row],[Sonst]]="ja",0,"input missing")))</f>
        <v>input missing</v>
      </c>
      <c r="AG1849" s="130"/>
      <c r="AH1849" s="117"/>
      <c r="AI1849" s="408"/>
      <c r="AJ1849" s="202"/>
      <c r="AK1849" s="412"/>
      <c r="AL1849" s="15" cm="1">
        <f t="array" ref="AL18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49" s="15" t="str">
        <f>IF(Table6[[#This Row],[FT/WE]]=2,"",Table6[[#This Row],[Name]]&amp;Table6[[#This Row],[Tag]])</f>
        <v/>
      </c>
      <c r="AN1849" s="117"/>
    </row>
    <row r="1850" spans="1:40" ht="14.5">
      <c r="A1850" s="117"/>
      <c r="B1850" s="201"/>
      <c r="C1850" s="209"/>
      <c r="D1850" s="210"/>
      <c r="E1850" s="131"/>
      <c r="F1850" s="132"/>
      <c r="G1850" s="131"/>
      <c r="H1850" s="117"/>
      <c r="I1850" s="201"/>
      <c r="J1850" s="201"/>
      <c r="K1850" s="202"/>
      <c r="L1850" s="202"/>
      <c r="M1850" s="202"/>
      <c r="N1850" s="201"/>
      <c r="O1850" s="201"/>
      <c r="P1850" s="202"/>
      <c r="Q1850" s="202"/>
      <c r="R1850" s="207"/>
      <c r="S1850" s="204" t="e">
        <f>_xlfn.LET(
_xlpm.ausLJ,_xlfn.XLOOKUP(MitarbeiterFTE[[#This Row],[Name]]&amp;"|"&amp;MitarbeiterFTE[[#This Row],[Jahr]]&amp;"|"&amp;MitarbeiterFTE[[#This Row],[Monat]],#REF!,#REF!,"not found",0,1),
IF(_xlpm.ausLJ="not found","input missing",_xlpm.ausLJ))</f>
        <v>#REF!</v>
      </c>
      <c r="T1850" s="204" t="e">
        <f>_xlfn.LET(
_xlpm.ausLJ,_xlfn.XLOOKUP(MitarbeiterFTE[[#This Row],[Name]]&amp;"|"&amp;MitarbeiterFTE[[#This Row],[Jahr]]&amp;"|"&amp;MitarbeiterFTE[[#This Row],[Monat]],#REF!,#REF!,"not found",0,1),
IF(_xlpm.ausLJ="not found","input missing",_xlpm.ausLJ))</f>
        <v>#REF!</v>
      </c>
      <c r="U1850" s="205"/>
      <c r="V1850" s="40" t="str" cm="1">
        <f t="array" ref="V18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0" s="15" t="str">
        <f>_xlfn.LET(_xlpm.var,MitarbeiterFTE[[#This Row],[Name]]&amp;"|"&amp;MitarbeiterFTE[[#This Row],[Vorhaben]]&amp;"|"&amp;MitarbeiterFTE[[#This Row],[Monat]]&amp;"|"&amp;MitarbeiterFTE[[#This Row],[Jahr]], IF(_xlpm.var="|||","input missing",_xlpm.var))</f>
        <v>input missing</v>
      </c>
      <c r="AB1850" s="15" t="e">
        <f>_xlfn.LET(
_xlpm.start,DATE(MitarbeiterFTE[[#This Row],[Jahr]],MitarbeiterFTE[[#This Row],[Monat]],1),
_xlpm.end,EOMONTH(_xlpm.start,0),
NETWORKDAYS(_xlpm.start,_xlpm.end))</f>
        <v>#NUM!</v>
      </c>
      <c r="AC1850" s="318" t="e">
        <f>MitarbeiterFTE[[#This Row],[BWD]]-MitarbeiterFTE[[#This Row],[Sum Abwesend]]</f>
        <v>#NUM!</v>
      </c>
      <c r="AD1850" s="318">
        <f>SUMIFS(MitarbeiterFTE[BWD],MitarbeiterFTE[Jahr],MitarbeiterFTE[[#This Row],[Jahr]],MitarbeiterFTE[Name],MitarbeiterFTE[[#This Row],[Name]])</f>
        <v>0</v>
      </c>
      <c r="AE1850" s="318">
        <f>SUMIFS(MitarbeiterFTE[NWD],MitarbeiterFTE[Jahr],MitarbeiterFTE[[#This Row],[Jahr]],MitarbeiterFTE[Name],MitarbeiterFTE[[#This Row],[Name]])</f>
        <v>0</v>
      </c>
      <c r="AF1850" s="15" t="str">
        <f>IF(MitarbeiterFTE[[#This Row],[HS]]="ja",2,IF(MitarbeiterFTE[[#This Row],[Tech]]="ja",1,IF(MitarbeiterFTE[[#This Row],[Sonst]]="ja",0,"input missing")))</f>
        <v>input missing</v>
      </c>
      <c r="AG1850" s="130"/>
      <c r="AH1850" s="117"/>
      <c r="AI1850" s="408"/>
      <c r="AJ1850" s="202"/>
      <c r="AK1850" s="412"/>
      <c r="AL1850" s="15" cm="1">
        <f t="array" ref="AL18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0" s="15" t="str">
        <f>IF(Table6[[#This Row],[FT/WE]]=2,"",Table6[[#This Row],[Name]]&amp;Table6[[#This Row],[Tag]])</f>
        <v/>
      </c>
      <c r="AN1850" s="117"/>
    </row>
    <row r="1851" spans="1:40" ht="14.5">
      <c r="A1851" s="117"/>
      <c r="B1851" s="201"/>
      <c r="C1851" s="209"/>
      <c r="D1851" s="210"/>
      <c r="E1851" s="131"/>
      <c r="F1851" s="132"/>
      <c r="G1851" s="131"/>
      <c r="H1851" s="117"/>
      <c r="I1851" s="201"/>
      <c r="J1851" s="201"/>
      <c r="K1851" s="202"/>
      <c r="L1851" s="202"/>
      <c r="M1851" s="202"/>
      <c r="N1851" s="201"/>
      <c r="O1851" s="201"/>
      <c r="P1851" s="202"/>
      <c r="Q1851" s="202"/>
      <c r="R1851" s="207"/>
      <c r="S1851" s="204" t="e">
        <f>_xlfn.LET(
_xlpm.ausLJ,_xlfn.XLOOKUP(MitarbeiterFTE[[#This Row],[Name]]&amp;"|"&amp;MitarbeiterFTE[[#This Row],[Jahr]]&amp;"|"&amp;MitarbeiterFTE[[#This Row],[Monat]],#REF!,#REF!,"not found",0,1),
IF(_xlpm.ausLJ="not found","input missing",_xlpm.ausLJ))</f>
        <v>#REF!</v>
      </c>
      <c r="T1851" s="204" t="e">
        <f>_xlfn.LET(
_xlpm.ausLJ,_xlfn.XLOOKUP(MitarbeiterFTE[[#This Row],[Name]]&amp;"|"&amp;MitarbeiterFTE[[#This Row],[Jahr]]&amp;"|"&amp;MitarbeiterFTE[[#This Row],[Monat]],#REF!,#REF!,"not found",0,1),
IF(_xlpm.ausLJ="not found","input missing",_xlpm.ausLJ))</f>
        <v>#REF!</v>
      </c>
      <c r="U1851" s="205"/>
      <c r="V1851" s="40" t="str" cm="1">
        <f t="array" ref="V18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1" s="15" t="str">
        <f>_xlfn.LET(_xlpm.var,MitarbeiterFTE[[#This Row],[Name]]&amp;"|"&amp;MitarbeiterFTE[[#This Row],[Vorhaben]]&amp;"|"&amp;MitarbeiterFTE[[#This Row],[Monat]]&amp;"|"&amp;MitarbeiterFTE[[#This Row],[Jahr]], IF(_xlpm.var="|||","input missing",_xlpm.var))</f>
        <v>input missing</v>
      </c>
      <c r="AB1851" s="15" t="e">
        <f>_xlfn.LET(
_xlpm.start,DATE(MitarbeiterFTE[[#This Row],[Jahr]],MitarbeiterFTE[[#This Row],[Monat]],1),
_xlpm.end,EOMONTH(_xlpm.start,0),
NETWORKDAYS(_xlpm.start,_xlpm.end))</f>
        <v>#NUM!</v>
      </c>
      <c r="AC1851" s="318" t="e">
        <f>MitarbeiterFTE[[#This Row],[BWD]]-MitarbeiterFTE[[#This Row],[Sum Abwesend]]</f>
        <v>#NUM!</v>
      </c>
      <c r="AD1851" s="318">
        <f>SUMIFS(MitarbeiterFTE[BWD],MitarbeiterFTE[Jahr],MitarbeiterFTE[[#This Row],[Jahr]],MitarbeiterFTE[Name],MitarbeiterFTE[[#This Row],[Name]])</f>
        <v>0</v>
      </c>
      <c r="AE1851" s="318">
        <f>SUMIFS(MitarbeiterFTE[NWD],MitarbeiterFTE[Jahr],MitarbeiterFTE[[#This Row],[Jahr]],MitarbeiterFTE[Name],MitarbeiterFTE[[#This Row],[Name]])</f>
        <v>0</v>
      </c>
      <c r="AF1851" s="15" t="str">
        <f>IF(MitarbeiterFTE[[#This Row],[HS]]="ja",2,IF(MitarbeiterFTE[[#This Row],[Tech]]="ja",1,IF(MitarbeiterFTE[[#This Row],[Sonst]]="ja",0,"input missing")))</f>
        <v>input missing</v>
      </c>
      <c r="AG1851" s="130"/>
      <c r="AH1851" s="117"/>
      <c r="AI1851" s="408"/>
      <c r="AJ1851" s="202"/>
      <c r="AK1851" s="412"/>
      <c r="AL1851" s="15" cm="1">
        <f t="array" ref="AL18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1" s="15" t="str">
        <f>IF(Table6[[#This Row],[FT/WE]]=2,"",Table6[[#This Row],[Name]]&amp;Table6[[#This Row],[Tag]])</f>
        <v/>
      </c>
      <c r="AN1851" s="117"/>
    </row>
    <row r="1852" spans="1:40" ht="14.5">
      <c r="A1852" s="117"/>
      <c r="B1852" s="201"/>
      <c r="C1852" s="209"/>
      <c r="D1852" s="210"/>
      <c r="E1852" s="131"/>
      <c r="F1852" s="132"/>
      <c r="G1852" s="131"/>
      <c r="H1852" s="117"/>
      <c r="I1852" s="201"/>
      <c r="J1852" s="201"/>
      <c r="K1852" s="202"/>
      <c r="L1852" s="202"/>
      <c r="M1852" s="202"/>
      <c r="N1852" s="201"/>
      <c r="O1852" s="201"/>
      <c r="P1852" s="202"/>
      <c r="Q1852" s="202"/>
      <c r="R1852" s="207"/>
      <c r="S1852" s="204" t="e">
        <f>_xlfn.LET(
_xlpm.ausLJ,_xlfn.XLOOKUP(MitarbeiterFTE[[#This Row],[Name]]&amp;"|"&amp;MitarbeiterFTE[[#This Row],[Jahr]]&amp;"|"&amp;MitarbeiterFTE[[#This Row],[Monat]],#REF!,#REF!,"not found",0,1),
IF(_xlpm.ausLJ="not found","input missing",_xlpm.ausLJ))</f>
        <v>#REF!</v>
      </c>
      <c r="T1852" s="204" t="e">
        <f>_xlfn.LET(
_xlpm.ausLJ,_xlfn.XLOOKUP(MitarbeiterFTE[[#This Row],[Name]]&amp;"|"&amp;MitarbeiterFTE[[#This Row],[Jahr]]&amp;"|"&amp;MitarbeiterFTE[[#This Row],[Monat]],#REF!,#REF!,"not found",0,1),
IF(_xlpm.ausLJ="not found","input missing",_xlpm.ausLJ))</f>
        <v>#REF!</v>
      </c>
      <c r="U1852" s="205"/>
      <c r="V1852" s="40" t="str" cm="1">
        <f t="array" ref="V18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2" s="15" t="str">
        <f>_xlfn.LET(_xlpm.var,MitarbeiterFTE[[#This Row],[Name]]&amp;"|"&amp;MitarbeiterFTE[[#This Row],[Vorhaben]]&amp;"|"&amp;MitarbeiterFTE[[#This Row],[Monat]]&amp;"|"&amp;MitarbeiterFTE[[#This Row],[Jahr]], IF(_xlpm.var="|||","input missing",_xlpm.var))</f>
        <v>input missing</v>
      </c>
      <c r="AB1852" s="15" t="e">
        <f>_xlfn.LET(
_xlpm.start,DATE(MitarbeiterFTE[[#This Row],[Jahr]],MitarbeiterFTE[[#This Row],[Monat]],1),
_xlpm.end,EOMONTH(_xlpm.start,0),
NETWORKDAYS(_xlpm.start,_xlpm.end))</f>
        <v>#NUM!</v>
      </c>
      <c r="AC1852" s="318" t="e">
        <f>MitarbeiterFTE[[#This Row],[BWD]]-MitarbeiterFTE[[#This Row],[Sum Abwesend]]</f>
        <v>#NUM!</v>
      </c>
      <c r="AD1852" s="318">
        <f>SUMIFS(MitarbeiterFTE[BWD],MitarbeiterFTE[Jahr],MitarbeiterFTE[[#This Row],[Jahr]],MitarbeiterFTE[Name],MitarbeiterFTE[[#This Row],[Name]])</f>
        <v>0</v>
      </c>
      <c r="AE1852" s="318">
        <f>SUMIFS(MitarbeiterFTE[NWD],MitarbeiterFTE[Jahr],MitarbeiterFTE[[#This Row],[Jahr]],MitarbeiterFTE[Name],MitarbeiterFTE[[#This Row],[Name]])</f>
        <v>0</v>
      </c>
      <c r="AF1852" s="15" t="str">
        <f>IF(MitarbeiterFTE[[#This Row],[HS]]="ja",2,IF(MitarbeiterFTE[[#This Row],[Tech]]="ja",1,IF(MitarbeiterFTE[[#This Row],[Sonst]]="ja",0,"input missing")))</f>
        <v>input missing</v>
      </c>
      <c r="AG1852" s="130"/>
      <c r="AH1852" s="117"/>
      <c r="AI1852" s="408"/>
      <c r="AJ1852" s="202"/>
      <c r="AK1852" s="412"/>
      <c r="AL1852" s="15" cm="1">
        <f t="array" ref="AL18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2" s="15" t="str">
        <f>IF(Table6[[#This Row],[FT/WE]]=2,"",Table6[[#This Row],[Name]]&amp;Table6[[#This Row],[Tag]])</f>
        <v/>
      </c>
      <c r="AN1852" s="117"/>
    </row>
    <row r="1853" spans="1:40" ht="14.5">
      <c r="A1853" s="117"/>
      <c r="B1853" s="201"/>
      <c r="C1853" s="209"/>
      <c r="D1853" s="210"/>
      <c r="E1853" s="131"/>
      <c r="F1853" s="132"/>
      <c r="G1853" s="131"/>
      <c r="H1853" s="117"/>
      <c r="I1853" s="201"/>
      <c r="J1853" s="201"/>
      <c r="K1853" s="202"/>
      <c r="L1853" s="202"/>
      <c r="M1853" s="202"/>
      <c r="N1853" s="201"/>
      <c r="O1853" s="201"/>
      <c r="P1853" s="202"/>
      <c r="Q1853" s="202"/>
      <c r="R1853" s="207"/>
      <c r="S1853" s="204" t="e">
        <f>_xlfn.LET(
_xlpm.ausLJ,_xlfn.XLOOKUP(MitarbeiterFTE[[#This Row],[Name]]&amp;"|"&amp;MitarbeiterFTE[[#This Row],[Jahr]]&amp;"|"&amp;MitarbeiterFTE[[#This Row],[Monat]],#REF!,#REF!,"not found",0,1),
IF(_xlpm.ausLJ="not found","input missing",_xlpm.ausLJ))</f>
        <v>#REF!</v>
      </c>
      <c r="T1853" s="204" t="e">
        <f>_xlfn.LET(
_xlpm.ausLJ,_xlfn.XLOOKUP(MitarbeiterFTE[[#This Row],[Name]]&amp;"|"&amp;MitarbeiterFTE[[#This Row],[Jahr]]&amp;"|"&amp;MitarbeiterFTE[[#This Row],[Monat]],#REF!,#REF!,"not found",0,1),
IF(_xlpm.ausLJ="not found","input missing",_xlpm.ausLJ))</f>
        <v>#REF!</v>
      </c>
      <c r="U1853" s="205"/>
      <c r="V1853" s="40" t="str" cm="1">
        <f t="array" ref="V18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3" s="15" t="str">
        <f>_xlfn.LET(_xlpm.var,MitarbeiterFTE[[#This Row],[Name]]&amp;"|"&amp;MitarbeiterFTE[[#This Row],[Vorhaben]]&amp;"|"&amp;MitarbeiterFTE[[#This Row],[Monat]]&amp;"|"&amp;MitarbeiterFTE[[#This Row],[Jahr]], IF(_xlpm.var="|||","input missing",_xlpm.var))</f>
        <v>input missing</v>
      </c>
      <c r="AB1853" s="15" t="e">
        <f>_xlfn.LET(
_xlpm.start,DATE(MitarbeiterFTE[[#This Row],[Jahr]],MitarbeiterFTE[[#This Row],[Monat]],1),
_xlpm.end,EOMONTH(_xlpm.start,0),
NETWORKDAYS(_xlpm.start,_xlpm.end))</f>
        <v>#NUM!</v>
      </c>
      <c r="AC1853" s="318" t="e">
        <f>MitarbeiterFTE[[#This Row],[BWD]]-MitarbeiterFTE[[#This Row],[Sum Abwesend]]</f>
        <v>#NUM!</v>
      </c>
      <c r="AD1853" s="318">
        <f>SUMIFS(MitarbeiterFTE[BWD],MitarbeiterFTE[Jahr],MitarbeiterFTE[[#This Row],[Jahr]],MitarbeiterFTE[Name],MitarbeiterFTE[[#This Row],[Name]])</f>
        <v>0</v>
      </c>
      <c r="AE1853" s="318">
        <f>SUMIFS(MitarbeiterFTE[NWD],MitarbeiterFTE[Jahr],MitarbeiterFTE[[#This Row],[Jahr]],MitarbeiterFTE[Name],MitarbeiterFTE[[#This Row],[Name]])</f>
        <v>0</v>
      </c>
      <c r="AF1853" s="15" t="str">
        <f>IF(MitarbeiterFTE[[#This Row],[HS]]="ja",2,IF(MitarbeiterFTE[[#This Row],[Tech]]="ja",1,IF(MitarbeiterFTE[[#This Row],[Sonst]]="ja",0,"input missing")))</f>
        <v>input missing</v>
      </c>
      <c r="AG1853" s="130"/>
      <c r="AH1853" s="117"/>
      <c r="AI1853" s="408"/>
      <c r="AJ1853" s="202"/>
      <c r="AK1853" s="412"/>
      <c r="AL1853" s="15" cm="1">
        <f t="array" ref="AL18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3" s="15" t="str">
        <f>IF(Table6[[#This Row],[FT/WE]]=2,"",Table6[[#This Row],[Name]]&amp;Table6[[#This Row],[Tag]])</f>
        <v/>
      </c>
      <c r="AN1853" s="117"/>
    </row>
    <row r="1854" spans="1:40" ht="14.5">
      <c r="A1854" s="117"/>
      <c r="B1854" s="201"/>
      <c r="C1854" s="209"/>
      <c r="D1854" s="210"/>
      <c r="E1854" s="131"/>
      <c r="F1854" s="132"/>
      <c r="G1854" s="131"/>
      <c r="H1854" s="117"/>
      <c r="I1854" s="201"/>
      <c r="J1854" s="201"/>
      <c r="K1854" s="202"/>
      <c r="L1854" s="202"/>
      <c r="M1854" s="202"/>
      <c r="N1854" s="201"/>
      <c r="O1854" s="201"/>
      <c r="P1854" s="202"/>
      <c r="Q1854" s="202"/>
      <c r="R1854" s="207"/>
      <c r="S1854" s="204" t="e">
        <f>_xlfn.LET(
_xlpm.ausLJ,_xlfn.XLOOKUP(MitarbeiterFTE[[#This Row],[Name]]&amp;"|"&amp;MitarbeiterFTE[[#This Row],[Jahr]]&amp;"|"&amp;MitarbeiterFTE[[#This Row],[Monat]],#REF!,#REF!,"not found",0,1),
IF(_xlpm.ausLJ="not found","input missing",_xlpm.ausLJ))</f>
        <v>#REF!</v>
      </c>
      <c r="T1854" s="204" t="e">
        <f>_xlfn.LET(
_xlpm.ausLJ,_xlfn.XLOOKUP(MitarbeiterFTE[[#This Row],[Name]]&amp;"|"&amp;MitarbeiterFTE[[#This Row],[Jahr]]&amp;"|"&amp;MitarbeiterFTE[[#This Row],[Monat]],#REF!,#REF!,"not found",0,1),
IF(_xlpm.ausLJ="not found","input missing",_xlpm.ausLJ))</f>
        <v>#REF!</v>
      </c>
      <c r="U1854" s="205"/>
      <c r="V1854" s="40" t="str" cm="1">
        <f t="array" ref="V18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4" s="15" t="str">
        <f>_xlfn.LET(_xlpm.var,MitarbeiterFTE[[#This Row],[Name]]&amp;"|"&amp;MitarbeiterFTE[[#This Row],[Vorhaben]]&amp;"|"&amp;MitarbeiterFTE[[#This Row],[Monat]]&amp;"|"&amp;MitarbeiterFTE[[#This Row],[Jahr]], IF(_xlpm.var="|||","input missing",_xlpm.var))</f>
        <v>input missing</v>
      </c>
      <c r="AB1854" s="15" t="e">
        <f>_xlfn.LET(
_xlpm.start,DATE(MitarbeiterFTE[[#This Row],[Jahr]],MitarbeiterFTE[[#This Row],[Monat]],1),
_xlpm.end,EOMONTH(_xlpm.start,0),
NETWORKDAYS(_xlpm.start,_xlpm.end))</f>
        <v>#NUM!</v>
      </c>
      <c r="AC1854" s="318" t="e">
        <f>MitarbeiterFTE[[#This Row],[BWD]]-MitarbeiterFTE[[#This Row],[Sum Abwesend]]</f>
        <v>#NUM!</v>
      </c>
      <c r="AD1854" s="318">
        <f>SUMIFS(MitarbeiterFTE[BWD],MitarbeiterFTE[Jahr],MitarbeiterFTE[[#This Row],[Jahr]],MitarbeiterFTE[Name],MitarbeiterFTE[[#This Row],[Name]])</f>
        <v>0</v>
      </c>
      <c r="AE1854" s="318">
        <f>SUMIFS(MitarbeiterFTE[NWD],MitarbeiterFTE[Jahr],MitarbeiterFTE[[#This Row],[Jahr]],MitarbeiterFTE[Name],MitarbeiterFTE[[#This Row],[Name]])</f>
        <v>0</v>
      </c>
      <c r="AF1854" s="15" t="str">
        <f>IF(MitarbeiterFTE[[#This Row],[HS]]="ja",2,IF(MitarbeiterFTE[[#This Row],[Tech]]="ja",1,IF(MitarbeiterFTE[[#This Row],[Sonst]]="ja",0,"input missing")))</f>
        <v>input missing</v>
      </c>
      <c r="AG1854" s="130"/>
      <c r="AH1854" s="117"/>
      <c r="AI1854" s="408"/>
      <c r="AJ1854" s="202"/>
      <c r="AK1854" s="412"/>
      <c r="AL1854" s="15" cm="1">
        <f t="array" ref="AL18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4" s="15" t="str">
        <f>IF(Table6[[#This Row],[FT/WE]]=2,"",Table6[[#This Row],[Name]]&amp;Table6[[#This Row],[Tag]])</f>
        <v/>
      </c>
      <c r="AN1854" s="117"/>
    </row>
    <row r="1855" spans="1:40" ht="14.5">
      <c r="A1855" s="117"/>
      <c r="B1855" s="201"/>
      <c r="C1855" s="209"/>
      <c r="D1855" s="210"/>
      <c r="E1855" s="131"/>
      <c r="F1855" s="132"/>
      <c r="G1855" s="131"/>
      <c r="H1855" s="117"/>
      <c r="I1855" s="201"/>
      <c r="J1855" s="201"/>
      <c r="K1855" s="202"/>
      <c r="L1855" s="202"/>
      <c r="M1855" s="202"/>
      <c r="N1855" s="201"/>
      <c r="O1855" s="201"/>
      <c r="P1855" s="202"/>
      <c r="Q1855" s="202"/>
      <c r="R1855" s="207"/>
      <c r="S1855" s="204" t="e">
        <f>_xlfn.LET(
_xlpm.ausLJ,_xlfn.XLOOKUP(MitarbeiterFTE[[#This Row],[Name]]&amp;"|"&amp;MitarbeiterFTE[[#This Row],[Jahr]]&amp;"|"&amp;MitarbeiterFTE[[#This Row],[Monat]],#REF!,#REF!,"not found",0,1),
IF(_xlpm.ausLJ="not found","input missing",_xlpm.ausLJ))</f>
        <v>#REF!</v>
      </c>
      <c r="T1855" s="204" t="e">
        <f>_xlfn.LET(
_xlpm.ausLJ,_xlfn.XLOOKUP(MitarbeiterFTE[[#This Row],[Name]]&amp;"|"&amp;MitarbeiterFTE[[#This Row],[Jahr]]&amp;"|"&amp;MitarbeiterFTE[[#This Row],[Monat]],#REF!,#REF!,"not found",0,1),
IF(_xlpm.ausLJ="not found","input missing",_xlpm.ausLJ))</f>
        <v>#REF!</v>
      </c>
      <c r="U1855" s="205"/>
      <c r="V1855" s="40" t="str" cm="1">
        <f t="array" ref="V18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5" s="15" t="str">
        <f>_xlfn.LET(_xlpm.var,MitarbeiterFTE[[#This Row],[Name]]&amp;"|"&amp;MitarbeiterFTE[[#This Row],[Vorhaben]]&amp;"|"&amp;MitarbeiterFTE[[#This Row],[Monat]]&amp;"|"&amp;MitarbeiterFTE[[#This Row],[Jahr]], IF(_xlpm.var="|||","input missing",_xlpm.var))</f>
        <v>input missing</v>
      </c>
      <c r="AB1855" s="15" t="e">
        <f>_xlfn.LET(
_xlpm.start,DATE(MitarbeiterFTE[[#This Row],[Jahr]],MitarbeiterFTE[[#This Row],[Monat]],1),
_xlpm.end,EOMONTH(_xlpm.start,0),
NETWORKDAYS(_xlpm.start,_xlpm.end))</f>
        <v>#NUM!</v>
      </c>
      <c r="AC1855" s="318" t="e">
        <f>MitarbeiterFTE[[#This Row],[BWD]]-MitarbeiterFTE[[#This Row],[Sum Abwesend]]</f>
        <v>#NUM!</v>
      </c>
      <c r="AD1855" s="318">
        <f>SUMIFS(MitarbeiterFTE[BWD],MitarbeiterFTE[Jahr],MitarbeiterFTE[[#This Row],[Jahr]],MitarbeiterFTE[Name],MitarbeiterFTE[[#This Row],[Name]])</f>
        <v>0</v>
      </c>
      <c r="AE1855" s="318">
        <f>SUMIFS(MitarbeiterFTE[NWD],MitarbeiterFTE[Jahr],MitarbeiterFTE[[#This Row],[Jahr]],MitarbeiterFTE[Name],MitarbeiterFTE[[#This Row],[Name]])</f>
        <v>0</v>
      </c>
      <c r="AF1855" s="15" t="str">
        <f>IF(MitarbeiterFTE[[#This Row],[HS]]="ja",2,IF(MitarbeiterFTE[[#This Row],[Tech]]="ja",1,IF(MitarbeiterFTE[[#This Row],[Sonst]]="ja",0,"input missing")))</f>
        <v>input missing</v>
      </c>
      <c r="AG1855" s="130"/>
      <c r="AH1855" s="117"/>
      <c r="AI1855" s="408"/>
      <c r="AJ1855" s="202"/>
      <c r="AK1855" s="412"/>
      <c r="AL1855" s="15" cm="1">
        <f t="array" ref="AL18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5" s="15" t="str">
        <f>IF(Table6[[#This Row],[FT/WE]]=2,"",Table6[[#This Row],[Name]]&amp;Table6[[#This Row],[Tag]])</f>
        <v/>
      </c>
      <c r="AN1855" s="117"/>
    </row>
    <row r="1856" spans="1:40" ht="14.5">
      <c r="A1856" s="117"/>
      <c r="B1856" s="201"/>
      <c r="C1856" s="209"/>
      <c r="D1856" s="210"/>
      <c r="E1856" s="131"/>
      <c r="F1856" s="132"/>
      <c r="G1856" s="131"/>
      <c r="H1856" s="117"/>
      <c r="I1856" s="201"/>
      <c r="J1856" s="201"/>
      <c r="K1856" s="202"/>
      <c r="L1856" s="202"/>
      <c r="M1856" s="202"/>
      <c r="N1856" s="201"/>
      <c r="O1856" s="201"/>
      <c r="P1856" s="202"/>
      <c r="Q1856" s="202"/>
      <c r="R1856" s="207"/>
      <c r="S1856" s="204" t="e">
        <f>_xlfn.LET(
_xlpm.ausLJ,_xlfn.XLOOKUP(MitarbeiterFTE[[#This Row],[Name]]&amp;"|"&amp;MitarbeiterFTE[[#This Row],[Jahr]]&amp;"|"&amp;MitarbeiterFTE[[#This Row],[Monat]],#REF!,#REF!,"not found",0,1),
IF(_xlpm.ausLJ="not found","input missing",_xlpm.ausLJ))</f>
        <v>#REF!</v>
      </c>
      <c r="T1856" s="204" t="e">
        <f>_xlfn.LET(
_xlpm.ausLJ,_xlfn.XLOOKUP(MitarbeiterFTE[[#This Row],[Name]]&amp;"|"&amp;MitarbeiterFTE[[#This Row],[Jahr]]&amp;"|"&amp;MitarbeiterFTE[[#This Row],[Monat]],#REF!,#REF!,"not found",0,1),
IF(_xlpm.ausLJ="not found","input missing",_xlpm.ausLJ))</f>
        <v>#REF!</v>
      </c>
      <c r="U1856" s="205"/>
      <c r="V1856" s="40" t="str" cm="1">
        <f t="array" ref="V18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6" s="15" t="str">
        <f>_xlfn.LET(_xlpm.var,MitarbeiterFTE[[#This Row],[Name]]&amp;"|"&amp;MitarbeiterFTE[[#This Row],[Vorhaben]]&amp;"|"&amp;MitarbeiterFTE[[#This Row],[Monat]]&amp;"|"&amp;MitarbeiterFTE[[#This Row],[Jahr]], IF(_xlpm.var="|||","input missing",_xlpm.var))</f>
        <v>input missing</v>
      </c>
      <c r="AB1856" s="15" t="e">
        <f>_xlfn.LET(
_xlpm.start,DATE(MitarbeiterFTE[[#This Row],[Jahr]],MitarbeiterFTE[[#This Row],[Monat]],1),
_xlpm.end,EOMONTH(_xlpm.start,0),
NETWORKDAYS(_xlpm.start,_xlpm.end))</f>
        <v>#NUM!</v>
      </c>
      <c r="AC1856" s="318" t="e">
        <f>MitarbeiterFTE[[#This Row],[BWD]]-MitarbeiterFTE[[#This Row],[Sum Abwesend]]</f>
        <v>#NUM!</v>
      </c>
      <c r="AD1856" s="318">
        <f>SUMIFS(MitarbeiterFTE[BWD],MitarbeiterFTE[Jahr],MitarbeiterFTE[[#This Row],[Jahr]],MitarbeiterFTE[Name],MitarbeiterFTE[[#This Row],[Name]])</f>
        <v>0</v>
      </c>
      <c r="AE1856" s="318">
        <f>SUMIFS(MitarbeiterFTE[NWD],MitarbeiterFTE[Jahr],MitarbeiterFTE[[#This Row],[Jahr]],MitarbeiterFTE[Name],MitarbeiterFTE[[#This Row],[Name]])</f>
        <v>0</v>
      </c>
      <c r="AF1856" s="15" t="str">
        <f>IF(MitarbeiterFTE[[#This Row],[HS]]="ja",2,IF(MitarbeiterFTE[[#This Row],[Tech]]="ja",1,IF(MitarbeiterFTE[[#This Row],[Sonst]]="ja",0,"input missing")))</f>
        <v>input missing</v>
      </c>
      <c r="AG1856" s="130"/>
      <c r="AH1856" s="117"/>
      <c r="AI1856" s="408"/>
      <c r="AJ1856" s="202"/>
      <c r="AK1856" s="412"/>
      <c r="AL1856" s="15" cm="1">
        <f t="array" ref="AL18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6" s="15" t="str">
        <f>IF(Table6[[#This Row],[FT/WE]]=2,"",Table6[[#This Row],[Name]]&amp;Table6[[#This Row],[Tag]])</f>
        <v/>
      </c>
      <c r="AN1856" s="117"/>
    </row>
    <row r="1857" spans="1:40" ht="14.5">
      <c r="A1857" s="117"/>
      <c r="B1857" s="201"/>
      <c r="C1857" s="209"/>
      <c r="D1857" s="210"/>
      <c r="E1857" s="131"/>
      <c r="F1857" s="132"/>
      <c r="G1857" s="131"/>
      <c r="H1857" s="117"/>
      <c r="I1857" s="201"/>
      <c r="J1857" s="201"/>
      <c r="K1857" s="202"/>
      <c r="L1857" s="202"/>
      <c r="M1857" s="202"/>
      <c r="N1857" s="201"/>
      <c r="O1857" s="201"/>
      <c r="P1857" s="202"/>
      <c r="Q1857" s="202"/>
      <c r="R1857" s="207"/>
      <c r="S1857" s="204" t="e">
        <f>_xlfn.LET(
_xlpm.ausLJ,_xlfn.XLOOKUP(MitarbeiterFTE[[#This Row],[Name]]&amp;"|"&amp;MitarbeiterFTE[[#This Row],[Jahr]]&amp;"|"&amp;MitarbeiterFTE[[#This Row],[Monat]],#REF!,#REF!,"not found",0,1),
IF(_xlpm.ausLJ="not found","input missing",_xlpm.ausLJ))</f>
        <v>#REF!</v>
      </c>
      <c r="T1857" s="204" t="e">
        <f>_xlfn.LET(
_xlpm.ausLJ,_xlfn.XLOOKUP(MitarbeiterFTE[[#This Row],[Name]]&amp;"|"&amp;MitarbeiterFTE[[#This Row],[Jahr]]&amp;"|"&amp;MitarbeiterFTE[[#This Row],[Monat]],#REF!,#REF!,"not found",0,1),
IF(_xlpm.ausLJ="not found","input missing",_xlpm.ausLJ))</f>
        <v>#REF!</v>
      </c>
      <c r="U1857" s="205"/>
      <c r="V1857" s="40" t="str" cm="1">
        <f t="array" ref="V18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7" s="15" t="str">
        <f>_xlfn.LET(_xlpm.var,MitarbeiterFTE[[#This Row],[Name]]&amp;"|"&amp;MitarbeiterFTE[[#This Row],[Vorhaben]]&amp;"|"&amp;MitarbeiterFTE[[#This Row],[Monat]]&amp;"|"&amp;MitarbeiterFTE[[#This Row],[Jahr]], IF(_xlpm.var="|||","input missing",_xlpm.var))</f>
        <v>input missing</v>
      </c>
      <c r="AB1857" s="15" t="e">
        <f>_xlfn.LET(
_xlpm.start,DATE(MitarbeiterFTE[[#This Row],[Jahr]],MitarbeiterFTE[[#This Row],[Monat]],1),
_xlpm.end,EOMONTH(_xlpm.start,0),
NETWORKDAYS(_xlpm.start,_xlpm.end))</f>
        <v>#NUM!</v>
      </c>
      <c r="AC1857" s="318" t="e">
        <f>MitarbeiterFTE[[#This Row],[BWD]]-MitarbeiterFTE[[#This Row],[Sum Abwesend]]</f>
        <v>#NUM!</v>
      </c>
      <c r="AD1857" s="318">
        <f>SUMIFS(MitarbeiterFTE[BWD],MitarbeiterFTE[Jahr],MitarbeiterFTE[[#This Row],[Jahr]],MitarbeiterFTE[Name],MitarbeiterFTE[[#This Row],[Name]])</f>
        <v>0</v>
      </c>
      <c r="AE1857" s="318">
        <f>SUMIFS(MitarbeiterFTE[NWD],MitarbeiterFTE[Jahr],MitarbeiterFTE[[#This Row],[Jahr]],MitarbeiterFTE[Name],MitarbeiterFTE[[#This Row],[Name]])</f>
        <v>0</v>
      </c>
      <c r="AF1857" s="15" t="str">
        <f>IF(MitarbeiterFTE[[#This Row],[HS]]="ja",2,IF(MitarbeiterFTE[[#This Row],[Tech]]="ja",1,IF(MitarbeiterFTE[[#This Row],[Sonst]]="ja",0,"input missing")))</f>
        <v>input missing</v>
      </c>
      <c r="AG1857" s="130"/>
      <c r="AH1857" s="117"/>
      <c r="AI1857" s="408"/>
      <c r="AJ1857" s="202"/>
      <c r="AK1857" s="412"/>
      <c r="AL1857" s="15" cm="1">
        <f t="array" ref="AL18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7" s="15" t="str">
        <f>IF(Table6[[#This Row],[FT/WE]]=2,"",Table6[[#This Row],[Name]]&amp;Table6[[#This Row],[Tag]])</f>
        <v/>
      </c>
      <c r="AN1857" s="117"/>
    </row>
    <row r="1858" spans="1:40" ht="14.5">
      <c r="A1858" s="117"/>
      <c r="B1858" s="201"/>
      <c r="C1858" s="209"/>
      <c r="D1858" s="210"/>
      <c r="E1858" s="131"/>
      <c r="F1858" s="132"/>
      <c r="G1858" s="131"/>
      <c r="H1858" s="117"/>
      <c r="I1858" s="201"/>
      <c r="J1858" s="201"/>
      <c r="K1858" s="202"/>
      <c r="L1858" s="202"/>
      <c r="M1858" s="202"/>
      <c r="N1858" s="201"/>
      <c r="O1858" s="201"/>
      <c r="P1858" s="202"/>
      <c r="Q1858" s="202"/>
      <c r="R1858" s="207"/>
      <c r="S1858" s="204" t="e">
        <f>_xlfn.LET(
_xlpm.ausLJ,_xlfn.XLOOKUP(MitarbeiterFTE[[#This Row],[Name]]&amp;"|"&amp;MitarbeiterFTE[[#This Row],[Jahr]]&amp;"|"&amp;MitarbeiterFTE[[#This Row],[Monat]],#REF!,#REF!,"not found",0,1),
IF(_xlpm.ausLJ="not found","input missing",_xlpm.ausLJ))</f>
        <v>#REF!</v>
      </c>
      <c r="T1858" s="204" t="e">
        <f>_xlfn.LET(
_xlpm.ausLJ,_xlfn.XLOOKUP(MitarbeiterFTE[[#This Row],[Name]]&amp;"|"&amp;MitarbeiterFTE[[#This Row],[Jahr]]&amp;"|"&amp;MitarbeiterFTE[[#This Row],[Monat]],#REF!,#REF!,"not found",0,1),
IF(_xlpm.ausLJ="not found","input missing",_xlpm.ausLJ))</f>
        <v>#REF!</v>
      </c>
      <c r="U1858" s="205"/>
      <c r="V1858" s="40" t="str" cm="1">
        <f t="array" ref="V18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8" s="15" t="str">
        <f>_xlfn.LET(_xlpm.var,MitarbeiterFTE[[#This Row],[Name]]&amp;"|"&amp;MitarbeiterFTE[[#This Row],[Vorhaben]]&amp;"|"&amp;MitarbeiterFTE[[#This Row],[Monat]]&amp;"|"&amp;MitarbeiterFTE[[#This Row],[Jahr]], IF(_xlpm.var="|||","input missing",_xlpm.var))</f>
        <v>input missing</v>
      </c>
      <c r="AB1858" s="15" t="e">
        <f>_xlfn.LET(
_xlpm.start,DATE(MitarbeiterFTE[[#This Row],[Jahr]],MitarbeiterFTE[[#This Row],[Monat]],1),
_xlpm.end,EOMONTH(_xlpm.start,0),
NETWORKDAYS(_xlpm.start,_xlpm.end))</f>
        <v>#NUM!</v>
      </c>
      <c r="AC1858" s="318" t="e">
        <f>MitarbeiterFTE[[#This Row],[BWD]]-MitarbeiterFTE[[#This Row],[Sum Abwesend]]</f>
        <v>#NUM!</v>
      </c>
      <c r="AD1858" s="318">
        <f>SUMIFS(MitarbeiterFTE[BWD],MitarbeiterFTE[Jahr],MitarbeiterFTE[[#This Row],[Jahr]],MitarbeiterFTE[Name],MitarbeiterFTE[[#This Row],[Name]])</f>
        <v>0</v>
      </c>
      <c r="AE1858" s="318">
        <f>SUMIFS(MitarbeiterFTE[NWD],MitarbeiterFTE[Jahr],MitarbeiterFTE[[#This Row],[Jahr]],MitarbeiterFTE[Name],MitarbeiterFTE[[#This Row],[Name]])</f>
        <v>0</v>
      </c>
      <c r="AF1858" s="15" t="str">
        <f>IF(MitarbeiterFTE[[#This Row],[HS]]="ja",2,IF(MitarbeiterFTE[[#This Row],[Tech]]="ja",1,IF(MitarbeiterFTE[[#This Row],[Sonst]]="ja",0,"input missing")))</f>
        <v>input missing</v>
      </c>
      <c r="AG1858" s="130"/>
      <c r="AH1858" s="117"/>
      <c r="AI1858" s="408"/>
      <c r="AJ1858" s="202"/>
      <c r="AK1858" s="412"/>
      <c r="AL1858" s="15" cm="1">
        <f t="array" ref="AL18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8" s="15" t="str">
        <f>IF(Table6[[#This Row],[FT/WE]]=2,"",Table6[[#This Row],[Name]]&amp;Table6[[#This Row],[Tag]])</f>
        <v/>
      </c>
      <c r="AN1858" s="117"/>
    </row>
    <row r="1859" spans="1:40" ht="14.5">
      <c r="A1859" s="117"/>
      <c r="B1859" s="201"/>
      <c r="C1859" s="209"/>
      <c r="D1859" s="210"/>
      <c r="E1859" s="131"/>
      <c r="F1859" s="132"/>
      <c r="G1859" s="131"/>
      <c r="H1859" s="117"/>
      <c r="I1859" s="201"/>
      <c r="J1859" s="201"/>
      <c r="K1859" s="202"/>
      <c r="L1859" s="202"/>
      <c r="M1859" s="202"/>
      <c r="N1859" s="201"/>
      <c r="O1859" s="201"/>
      <c r="P1859" s="202"/>
      <c r="Q1859" s="202"/>
      <c r="R1859" s="207"/>
      <c r="S1859" s="204" t="e">
        <f>_xlfn.LET(
_xlpm.ausLJ,_xlfn.XLOOKUP(MitarbeiterFTE[[#This Row],[Name]]&amp;"|"&amp;MitarbeiterFTE[[#This Row],[Jahr]]&amp;"|"&amp;MitarbeiterFTE[[#This Row],[Monat]],#REF!,#REF!,"not found",0,1),
IF(_xlpm.ausLJ="not found","input missing",_xlpm.ausLJ))</f>
        <v>#REF!</v>
      </c>
      <c r="T1859" s="204" t="e">
        <f>_xlfn.LET(
_xlpm.ausLJ,_xlfn.XLOOKUP(MitarbeiterFTE[[#This Row],[Name]]&amp;"|"&amp;MitarbeiterFTE[[#This Row],[Jahr]]&amp;"|"&amp;MitarbeiterFTE[[#This Row],[Monat]],#REF!,#REF!,"not found",0,1),
IF(_xlpm.ausLJ="not found","input missing",_xlpm.ausLJ))</f>
        <v>#REF!</v>
      </c>
      <c r="U1859" s="205"/>
      <c r="V1859" s="40" t="str" cm="1">
        <f t="array" ref="V18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59" s="15" t="str">
        <f>_xlfn.LET(_xlpm.var,MitarbeiterFTE[[#This Row],[Name]]&amp;"|"&amp;MitarbeiterFTE[[#This Row],[Vorhaben]]&amp;"|"&amp;MitarbeiterFTE[[#This Row],[Monat]]&amp;"|"&amp;MitarbeiterFTE[[#This Row],[Jahr]], IF(_xlpm.var="|||","input missing",_xlpm.var))</f>
        <v>input missing</v>
      </c>
      <c r="AB1859" s="15" t="e">
        <f>_xlfn.LET(
_xlpm.start,DATE(MitarbeiterFTE[[#This Row],[Jahr]],MitarbeiterFTE[[#This Row],[Monat]],1),
_xlpm.end,EOMONTH(_xlpm.start,0),
NETWORKDAYS(_xlpm.start,_xlpm.end))</f>
        <v>#NUM!</v>
      </c>
      <c r="AC1859" s="318" t="e">
        <f>MitarbeiterFTE[[#This Row],[BWD]]-MitarbeiterFTE[[#This Row],[Sum Abwesend]]</f>
        <v>#NUM!</v>
      </c>
      <c r="AD1859" s="318">
        <f>SUMIFS(MitarbeiterFTE[BWD],MitarbeiterFTE[Jahr],MitarbeiterFTE[[#This Row],[Jahr]],MitarbeiterFTE[Name],MitarbeiterFTE[[#This Row],[Name]])</f>
        <v>0</v>
      </c>
      <c r="AE1859" s="318">
        <f>SUMIFS(MitarbeiterFTE[NWD],MitarbeiterFTE[Jahr],MitarbeiterFTE[[#This Row],[Jahr]],MitarbeiterFTE[Name],MitarbeiterFTE[[#This Row],[Name]])</f>
        <v>0</v>
      </c>
      <c r="AF1859" s="15" t="str">
        <f>IF(MitarbeiterFTE[[#This Row],[HS]]="ja",2,IF(MitarbeiterFTE[[#This Row],[Tech]]="ja",1,IF(MitarbeiterFTE[[#This Row],[Sonst]]="ja",0,"input missing")))</f>
        <v>input missing</v>
      </c>
      <c r="AG1859" s="130"/>
      <c r="AH1859" s="117"/>
      <c r="AI1859" s="408"/>
      <c r="AJ1859" s="202"/>
      <c r="AK1859" s="412"/>
      <c r="AL1859" s="15" cm="1">
        <f t="array" ref="AL18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59" s="15" t="str">
        <f>IF(Table6[[#This Row],[FT/WE]]=2,"",Table6[[#This Row],[Name]]&amp;Table6[[#This Row],[Tag]])</f>
        <v/>
      </c>
      <c r="AN1859" s="117"/>
    </row>
    <row r="1860" spans="1:40" ht="14.5">
      <c r="A1860" s="117"/>
      <c r="B1860" s="201"/>
      <c r="C1860" s="209"/>
      <c r="D1860" s="210"/>
      <c r="E1860" s="131"/>
      <c r="F1860" s="132"/>
      <c r="G1860" s="131"/>
      <c r="H1860" s="117"/>
      <c r="I1860" s="201"/>
      <c r="J1860" s="201"/>
      <c r="K1860" s="202"/>
      <c r="L1860" s="202"/>
      <c r="M1860" s="202"/>
      <c r="N1860" s="201"/>
      <c r="O1860" s="201"/>
      <c r="P1860" s="202"/>
      <c r="Q1860" s="202"/>
      <c r="R1860" s="207"/>
      <c r="S1860" s="204" t="e">
        <f>_xlfn.LET(
_xlpm.ausLJ,_xlfn.XLOOKUP(MitarbeiterFTE[[#This Row],[Name]]&amp;"|"&amp;MitarbeiterFTE[[#This Row],[Jahr]]&amp;"|"&amp;MitarbeiterFTE[[#This Row],[Monat]],#REF!,#REF!,"not found",0,1),
IF(_xlpm.ausLJ="not found","input missing",_xlpm.ausLJ))</f>
        <v>#REF!</v>
      </c>
      <c r="T1860" s="204" t="e">
        <f>_xlfn.LET(
_xlpm.ausLJ,_xlfn.XLOOKUP(MitarbeiterFTE[[#This Row],[Name]]&amp;"|"&amp;MitarbeiterFTE[[#This Row],[Jahr]]&amp;"|"&amp;MitarbeiterFTE[[#This Row],[Monat]],#REF!,#REF!,"not found",0,1),
IF(_xlpm.ausLJ="not found","input missing",_xlpm.ausLJ))</f>
        <v>#REF!</v>
      </c>
      <c r="U1860" s="205"/>
      <c r="V1860" s="40" t="str" cm="1">
        <f t="array" ref="V18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0" s="15" t="str">
        <f>_xlfn.LET(_xlpm.var,MitarbeiterFTE[[#This Row],[Name]]&amp;"|"&amp;MitarbeiterFTE[[#This Row],[Vorhaben]]&amp;"|"&amp;MitarbeiterFTE[[#This Row],[Monat]]&amp;"|"&amp;MitarbeiterFTE[[#This Row],[Jahr]], IF(_xlpm.var="|||","input missing",_xlpm.var))</f>
        <v>input missing</v>
      </c>
      <c r="AB1860" s="15" t="e">
        <f>_xlfn.LET(
_xlpm.start,DATE(MitarbeiterFTE[[#This Row],[Jahr]],MitarbeiterFTE[[#This Row],[Monat]],1),
_xlpm.end,EOMONTH(_xlpm.start,0),
NETWORKDAYS(_xlpm.start,_xlpm.end))</f>
        <v>#NUM!</v>
      </c>
      <c r="AC1860" s="318" t="e">
        <f>MitarbeiterFTE[[#This Row],[BWD]]-MitarbeiterFTE[[#This Row],[Sum Abwesend]]</f>
        <v>#NUM!</v>
      </c>
      <c r="AD1860" s="318">
        <f>SUMIFS(MitarbeiterFTE[BWD],MitarbeiterFTE[Jahr],MitarbeiterFTE[[#This Row],[Jahr]],MitarbeiterFTE[Name],MitarbeiterFTE[[#This Row],[Name]])</f>
        <v>0</v>
      </c>
      <c r="AE1860" s="318">
        <f>SUMIFS(MitarbeiterFTE[NWD],MitarbeiterFTE[Jahr],MitarbeiterFTE[[#This Row],[Jahr]],MitarbeiterFTE[Name],MitarbeiterFTE[[#This Row],[Name]])</f>
        <v>0</v>
      </c>
      <c r="AF1860" s="15" t="str">
        <f>IF(MitarbeiterFTE[[#This Row],[HS]]="ja",2,IF(MitarbeiterFTE[[#This Row],[Tech]]="ja",1,IF(MitarbeiterFTE[[#This Row],[Sonst]]="ja",0,"input missing")))</f>
        <v>input missing</v>
      </c>
      <c r="AG1860" s="130"/>
      <c r="AH1860" s="117"/>
      <c r="AI1860" s="408"/>
      <c r="AJ1860" s="202"/>
      <c r="AK1860" s="412"/>
      <c r="AL1860" s="15" cm="1">
        <f t="array" ref="AL18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0" s="15" t="str">
        <f>IF(Table6[[#This Row],[FT/WE]]=2,"",Table6[[#This Row],[Name]]&amp;Table6[[#This Row],[Tag]])</f>
        <v/>
      </c>
      <c r="AN1860" s="117"/>
    </row>
    <row r="1861" spans="1:40" ht="14.5">
      <c r="A1861" s="117"/>
      <c r="B1861" s="201"/>
      <c r="C1861" s="209"/>
      <c r="D1861" s="210"/>
      <c r="E1861" s="131"/>
      <c r="F1861" s="132"/>
      <c r="G1861" s="131"/>
      <c r="H1861" s="117"/>
      <c r="I1861" s="201"/>
      <c r="J1861" s="201"/>
      <c r="K1861" s="202"/>
      <c r="L1861" s="202"/>
      <c r="M1861" s="202"/>
      <c r="N1861" s="201"/>
      <c r="O1861" s="201"/>
      <c r="P1861" s="202"/>
      <c r="Q1861" s="202"/>
      <c r="R1861" s="207"/>
      <c r="S1861" s="204" t="e">
        <f>_xlfn.LET(
_xlpm.ausLJ,_xlfn.XLOOKUP(MitarbeiterFTE[[#This Row],[Name]]&amp;"|"&amp;MitarbeiterFTE[[#This Row],[Jahr]]&amp;"|"&amp;MitarbeiterFTE[[#This Row],[Monat]],#REF!,#REF!,"not found",0,1),
IF(_xlpm.ausLJ="not found","input missing",_xlpm.ausLJ))</f>
        <v>#REF!</v>
      </c>
      <c r="T1861" s="204" t="e">
        <f>_xlfn.LET(
_xlpm.ausLJ,_xlfn.XLOOKUP(MitarbeiterFTE[[#This Row],[Name]]&amp;"|"&amp;MitarbeiterFTE[[#This Row],[Jahr]]&amp;"|"&amp;MitarbeiterFTE[[#This Row],[Monat]],#REF!,#REF!,"not found",0,1),
IF(_xlpm.ausLJ="not found","input missing",_xlpm.ausLJ))</f>
        <v>#REF!</v>
      </c>
      <c r="U1861" s="205"/>
      <c r="V1861" s="40" t="str" cm="1">
        <f t="array" ref="V18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1" s="15" t="str">
        <f>_xlfn.LET(_xlpm.var,MitarbeiterFTE[[#This Row],[Name]]&amp;"|"&amp;MitarbeiterFTE[[#This Row],[Vorhaben]]&amp;"|"&amp;MitarbeiterFTE[[#This Row],[Monat]]&amp;"|"&amp;MitarbeiterFTE[[#This Row],[Jahr]], IF(_xlpm.var="|||","input missing",_xlpm.var))</f>
        <v>input missing</v>
      </c>
      <c r="AB1861" s="15" t="e">
        <f>_xlfn.LET(
_xlpm.start,DATE(MitarbeiterFTE[[#This Row],[Jahr]],MitarbeiterFTE[[#This Row],[Monat]],1),
_xlpm.end,EOMONTH(_xlpm.start,0),
NETWORKDAYS(_xlpm.start,_xlpm.end))</f>
        <v>#NUM!</v>
      </c>
      <c r="AC1861" s="318" t="e">
        <f>MitarbeiterFTE[[#This Row],[BWD]]-MitarbeiterFTE[[#This Row],[Sum Abwesend]]</f>
        <v>#NUM!</v>
      </c>
      <c r="AD1861" s="318">
        <f>SUMIFS(MitarbeiterFTE[BWD],MitarbeiterFTE[Jahr],MitarbeiterFTE[[#This Row],[Jahr]],MitarbeiterFTE[Name],MitarbeiterFTE[[#This Row],[Name]])</f>
        <v>0</v>
      </c>
      <c r="AE1861" s="318">
        <f>SUMIFS(MitarbeiterFTE[NWD],MitarbeiterFTE[Jahr],MitarbeiterFTE[[#This Row],[Jahr]],MitarbeiterFTE[Name],MitarbeiterFTE[[#This Row],[Name]])</f>
        <v>0</v>
      </c>
      <c r="AF1861" s="15" t="str">
        <f>IF(MitarbeiterFTE[[#This Row],[HS]]="ja",2,IF(MitarbeiterFTE[[#This Row],[Tech]]="ja",1,IF(MitarbeiterFTE[[#This Row],[Sonst]]="ja",0,"input missing")))</f>
        <v>input missing</v>
      </c>
      <c r="AG1861" s="130"/>
      <c r="AH1861" s="117"/>
      <c r="AI1861" s="408"/>
      <c r="AJ1861" s="202"/>
      <c r="AK1861" s="412"/>
      <c r="AL1861" s="15" cm="1">
        <f t="array" ref="AL18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1" s="15" t="str">
        <f>IF(Table6[[#This Row],[FT/WE]]=2,"",Table6[[#This Row],[Name]]&amp;Table6[[#This Row],[Tag]])</f>
        <v/>
      </c>
      <c r="AN1861" s="117"/>
    </row>
    <row r="1862" spans="1:40" ht="14.5">
      <c r="A1862" s="117"/>
      <c r="B1862" s="201"/>
      <c r="C1862" s="209"/>
      <c r="D1862" s="210"/>
      <c r="E1862" s="131"/>
      <c r="F1862" s="132"/>
      <c r="G1862" s="131"/>
      <c r="H1862" s="117"/>
      <c r="I1862" s="201"/>
      <c r="J1862" s="201"/>
      <c r="K1862" s="202"/>
      <c r="L1862" s="202"/>
      <c r="M1862" s="202"/>
      <c r="N1862" s="201"/>
      <c r="O1862" s="201"/>
      <c r="P1862" s="202"/>
      <c r="Q1862" s="202"/>
      <c r="R1862" s="207"/>
      <c r="S1862" s="204" t="e">
        <f>_xlfn.LET(
_xlpm.ausLJ,_xlfn.XLOOKUP(MitarbeiterFTE[[#This Row],[Name]]&amp;"|"&amp;MitarbeiterFTE[[#This Row],[Jahr]]&amp;"|"&amp;MitarbeiterFTE[[#This Row],[Monat]],#REF!,#REF!,"not found",0,1),
IF(_xlpm.ausLJ="not found","input missing",_xlpm.ausLJ))</f>
        <v>#REF!</v>
      </c>
      <c r="T1862" s="204" t="e">
        <f>_xlfn.LET(
_xlpm.ausLJ,_xlfn.XLOOKUP(MitarbeiterFTE[[#This Row],[Name]]&amp;"|"&amp;MitarbeiterFTE[[#This Row],[Jahr]]&amp;"|"&amp;MitarbeiterFTE[[#This Row],[Monat]],#REF!,#REF!,"not found",0,1),
IF(_xlpm.ausLJ="not found","input missing",_xlpm.ausLJ))</f>
        <v>#REF!</v>
      </c>
      <c r="U1862" s="205"/>
      <c r="V1862" s="40" t="str" cm="1">
        <f t="array" ref="V18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2" s="15" t="str">
        <f>_xlfn.LET(_xlpm.var,MitarbeiterFTE[[#This Row],[Name]]&amp;"|"&amp;MitarbeiterFTE[[#This Row],[Vorhaben]]&amp;"|"&amp;MitarbeiterFTE[[#This Row],[Monat]]&amp;"|"&amp;MitarbeiterFTE[[#This Row],[Jahr]], IF(_xlpm.var="|||","input missing",_xlpm.var))</f>
        <v>input missing</v>
      </c>
      <c r="AB1862" s="15" t="e">
        <f>_xlfn.LET(
_xlpm.start,DATE(MitarbeiterFTE[[#This Row],[Jahr]],MitarbeiterFTE[[#This Row],[Monat]],1),
_xlpm.end,EOMONTH(_xlpm.start,0),
NETWORKDAYS(_xlpm.start,_xlpm.end))</f>
        <v>#NUM!</v>
      </c>
      <c r="AC1862" s="318" t="e">
        <f>MitarbeiterFTE[[#This Row],[BWD]]-MitarbeiterFTE[[#This Row],[Sum Abwesend]]</f>
        <v>#NUM!</v>
      </c>
      <c r="AD1862" s="318">
        <f>SUMIFS(MitarbeiterFTE[BWD],MitarbeiterFTE[Jahr],MitarbeiterFTE[[#This Row],[Jahr]],MitarbeiterFTE[Name],MitarbeiterFTE[[#This Row],[Name]])</f>
        <v>0</v>
      </c>
      <c r="AE1862" s="318">
        <f>SUMIFS(MitarbeiterFTE[NWD],MitarbeiterFTE[Jahr],MitarbeiterFTE[[#This Row],[Jahr]],MitarbeiterFTE[Name],MitarbeiterFTE[[#This Row],[Name]])</f>
        <v>0</v>
      </c>
      <c r="AF1862" s="15" t="str">
        <f>IF(MitarbeiterFTE[[#This Row],[HS]]="ja",2,IF(MitarbeiterFTE[[#This Row],[Tech]]="ja",1,IF(MitarbeiterFTE[[#This Row],[Sonst]]="ja",0,"input missing")))</f>
        <v>input missing</v>
      </c>
      <c r="AG1862" s="130"/>
      <c r="AH1862" s="117"/>
      <c r="AI1862" s="408"/>
      <c r="AJ1862" s="202"/>
      <c r="AK1862" s="412"/>
      <c r="AL1862" s="15" cm="1">
        <f t="array" ref="AL18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2" s="15" t="str">
        <f>IF(Table6[[#This Row],[FT/WE]]=2,"",Table6[[#This Row],[Name]]&amp;Table6[[#This Row],[Tag]])</f>
        <v/>
      </c>
      <c r="AN1862" s="117"/>
    </row>
    <row r="1863" spans="1:40" ht="14.5">
      <c r="A1863" s="117"/>
      <c r="B1863" s="201"/>
      <c r="C1863" s="209"/>
      <c r="D1863" s="210"/>
      <c r="E1863" s="131"/>
      <c r="F1863" s="132"/>
      <c r="G1863" s="131"/>
      <c r="H1863" s="117"/>
      <c r="I1863" s="201"/>
      <c r="J1863" s="201"/>
      <c r="K1863" s="202"/>
      <c r="L1863" s="202"/>
      <c r="M1863" s="202"/>
      <c r="N1863" s="201"/>
      <c r="O1863" s="201"/>
      <c r="P1863" s="202"/>
      <c r="Q1863" s="202"/>
      <c r="R1863" s="207"/>
      <c r="S1863" s="204" t="e">
        <f>_xlfn.LET(
_xlpm.ausLJ,_xlfn.XLOOKUP(MitarbeiterFTE[[#This Row],[Name]]&amp;"|"&amp;MitarbeiterFTE[[#This Row],[Jahr]]&amp;"|"&amp;MitarbeiterFTE[[#This Row],[Monat]],#REF!,#REF!,"not found",0,1),
IF(_xlpm.ausLJ="not found","input missing",_xlpm.ausLJ))</f>
        <v>#REF!</v>
      </c>
      <c r="T1863" s="204" t="e">
        <f>_xlfn.LET(
_xlpm.ausLJ,_xlfn.XLOOKUP(MitarbeiterFTE[[#This Row],[Name]]&amp;"|"&amp;MitarbeiterFTE[[#This Row],[Jahr]]&amp;"|"&amp;MitarbeiterFTE[[#This Row],[Monat]],#REF!,#REF!,"not found",0,1),
IF(_xlpm.ausLJ="not found","input missing",_xlpm.ausLJ))</f>
        <v>#REF!</v>
      </c>
      <c r="U1863" s="205"/>
      <c r="V1863" s="40" t="str" cm="1">
        <f t="array" ref="V18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3" s="15" t="str">
        <f>_xlfn.LET(_xlpm.var,MitarbeiterFTE[[#This Row],[Name]]&amp;"|"&amp;MitarbeiterFTE[[#This Row],[Vorhaben]]&amp;"|"&amp;MitarbeiterFTE[[#This Row],[Monat]]&amp;"|"&amp;MitarbeiterFTE[[#This Row],[Jahr]], IF(_xlpm.var="|||","input missing",_xlpm.var))</f>
        <v>input missing</v>
      </c>
      <c r="AB1863" s="15" t="e">
        <f>_xlfn.LET(
_xlpm.start,DATE(MitarbeiterFTE[[#This Row],[Jahr]],MitarbeiterFTE[[#This Row],[Monat]],1),
_xlpm.end,EOMONTH(_xlpm.start,0),
NETWORKDAYS(_xlpm.start,_xlpm.end))</f>
        <v>#NUM!</v>
      </c>
      <c r="AC1863" s="318" t="e">
        <f>MitarbeiterFTE[[#This Row],[BWD]]-MitarbeiterFTE[[#This Row],[Sum Abwesend]]</f>
        <v>#NUM!</v>
      </c>
      <c r="AD1863" s="318">
        <f>SUMIFS(MitarbeiterFTE[BWD],MitarbeiterFTE[Jahr],MitarbeiterFTE[[#This Row],[Jahr]],MitarbeiterFTE[Name],MitarbeiterFTE[[#This Row],[Name]])</f>
        <v>0</v>
      </c>
      <c r="AE1863" s="318">
        <f>SUMIFS(MitarbeiterFTE[NWD],MitarbeiterFTE[Jahr],MitarbeiterFTE[[#This Row],[Jahr]],MitarbeiterFTE[Name],MitarbeiterFTE[[#This Row],[Name]])</f>
        <v>0</v>
      </c>
      <c r="AF1863" s="15" t="str">
        <f>IF(MitarbeiterFTE[[#This Row],[HS]]="ja",2,IF(MitarbeiterFTE[[#This Row],[Tech]]="ja",1,IF(MitarbeiterFTE[[#This Row],[Sonst]]="ja",0,"input missing")))</f>
        <v>input missing</v>
      </c>
      <c r="AG1863" s="130"/>
      <c r="AH1863" s="117"/>
      <c r="AI1863" s="408"/>
      <c r="AJ1863" s="202"/>
      <c r="AK1863" s="412"/>
      <c r="AL1863" s="15" cm="1">
        <f t="array" ref="AL18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3" s="15" t="str">
        <f>IF(Table6[[#This Row],[FT/WE]]=2,"",Table6[[#This Row],[Name]]&amp;Table6[[#This Row],[Tag]])</f>
        <v/>
      </c>
      <c r="AN1863" s="117"/>
    </row>
    <row r="1864" spans="1:40" ht="14.5">
      <c r="A1864" s="117"/>
      <c r="B1864" s="201"/>
      <c r="C1864" s="209"/>
      <c r="D1864" s="210"/>
      <c r="E1864" s="131"/>
      <c r="F1864" s="132"/>
      <c r="G1864" s="131"/>
      <c r="H1864" s="117"/>
      <c r="I1864" s="201"/>
      <c r="J1864" s="201"/>
      <c r="K1864" s="202"/>
      <c r="L1864" s="202"/>
      <c r="M1864" s="202"/>
      <c r="N1864" s="201"/>
      <c r="O1864" s="201"/>
      <c r="P1864" s="202"/>
      <c r="Q1864" s="202"/>
      <c r="R1864" s="207"/>
      <c r="S1864" s="204" t="e">
        <f>_xlfn.LET(
_xlpm.ausLJ,_xlfn.XLOOKUP(MitarbeiterFTE[[#This Row],[Name]]&amp;"|"&amp;MitarbeiterFTE[[#This Row],[Jahr]]&amp;"|"&amp;MitarbeiterFTE[[#This Row],[Monat]],#REF!,#REF!,"not found",0,1),
IF(_xlpm.ausLJ="not found","input missing",_xlpm.ausLJ))</f>
        <v>#REF!</v>
      </c>
      <c r="T1864" s="204" t="e">
        <f>_xlfn.LET(
_xlpm.ausLJ,_xlfn.XLOOKUP(MitarbeiterFTE[[#This Row],[Name]]&amp;"|"&amp;MitarbeiterFTE[[#This Row],[Jahr]]&amp;"|"&amp;MitarbeiterFTE[[#This Row],[Monat]],#REF!,#REF!,"not found",0,1),
IF(_xlpm.ausLJ="not found","input missing",_xlpm.ausLJ))</f>
        <v>#REF!</v>
      </c>
      <c r="U1864" s="205"/>
      <c r="V1864" s="40" t="str" cm="1">
        <f t="array" ref="V18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4" s="15" t="str">
        <f>_xlfn.LET(_xlpm.var,MitarbeiterFTE[[#This Row],[Name]]&amp;"|"&amp;MitarbeiterFTE[[#This Row],[Vorhaben]]&amp;"|"&amp;MitarbeiterFTE[[#This Row],[Monat]]&amp;"|"&amp;MitarbeiterFTE[[#This Row],[Jahr]], IF(_xlpm.var="|||","input missing",_xlpm.var))</f>
        <v>input missing</v>
      </c>
      <c r="AB1864" s="15" t="e">
        <f>_xlfn.LET(
_xlpm.start,DATE(MitarbeiterFTE[[#This Row],[Jahr]],MitarbeiterFTE[[#This Row],[Monat]],1),
_xlpm.end,EOMONTH(_xlpm.start,0),
NETWORKDAYS(_xlpm.start,_xlpm.end))</f>
        <v>#NUM!</v>
      </c>
      <c r="AC1864" s="318" t="e">
        <f>MitarbeiterFTE[[#This Row],[BWD]]-MitarbeiterFTE[[#This Row],[Sum Abwesend]]</f>
        <v>#NUM!</v>
      </c>
      <c r="AD1864" s="318">
        <f>SUMIFS(MitarbeiterFTE[BWD],MitarbeiterFTE[Jahr],MitarbeiterFTE[[#This Row],[Jahr]],MitarbeiterFTE[Name],MitarbeiterFTE[[#This Row],[Name]])</f>
        <v>0</v>
      </c>
      <c r="AE1864" s="318">
        <f>SUMIFS(MitarbeiterFTE[NWD],MitarbeiterFTE[Jahr],MitarbeiterFTE[[#This Row],[Jahr]],MitarbeiterFTE[Name],MitarbeiterFTE[[#This Row],[Name]])</f>
        <v>0</v>
      </c>
      <c r="AF1864" s="15" t="str">
        <f>IF(MitarbeiterFTE[[#This Row],[HS]]="ja",2,IF(MitarbeiterFTE[[#This Row],[Tech]]="ja",1,IF(MitarbeiterFTE[[#This Row],[Sonst]]="ja",0,"input missing")))</f>
        <v>input missing</v>
      </c>
      <c r="AG1864" s="130"/>
      <c r="AH1864" s="117"/>
      <c r="AI1864" s="408"/>
      <c r="AJ1864" s="202"/>
      <c r="AK1864" s="412"/>
      <c r="AL1864" s="15" cm="1">
        <f t="array" ref="AL18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4" s="15" t="str">
        <f>IF(Table6[[#This Row],[FT/WE]]=2,"",Table6[[#This Row],[Name]]&amp;Table6[[#This Row],[Tag]])</f>
        <v/>
      </c>
      <c r="AN1864" s="117"/>
    </row>
    <row r="1865" spans="1:40" ht="14.5">
      <c r="A1865" s="117"/>
      <c r="B1865" s="201"/>
      <c r="C1865" s="209"/>
      <c r="D1865" s="210"/>
      <c r="E1865" s="131"/>
      <c r="F1865" s="132"/>
      <c r="G1865" s="131"/>
      <c r="H1865" s="117"/>
      <c r="I1865" s="201"/>
      <c r="J1865" s="201"/>
      <c r="K1865" s="202"/>
      <c r="L1865" s="202"/>
      <c r="M1865" s="202"/>
      <c r="N1865" s="201"/>
      <c r="O1865" s="201"/>
      <c r="P1865" s="202"/>
      <c r="Q1865" s="202"/>
      <c r="R1865" s="207"/>
      <c r="S1865" s="204" t="e">
        <f>_xlfn.LET(
_xlpm.ausLJ,_xlfn.XLOOKUP(MitarbeiterFTE[[#This Row],[Name]]&amp;"|"&amp;MitarbeiterFTE[[#This Row],[Jahr]]&amp;"|"&amp;MitarbeiterFTE[[#This Row],[Monat]],#REF!,#REF!,"not found",0,1),
IF(_xlpm.ausLJ="not found","input missing",_xlpm.ausLJ))</f>
        <v>#REF!</v>
      </c>
      <c r="T1865" s="204" t="e">
        <f>_xlfn.LET(
_xlpm.ausLJ,_xlfn.XLOOKUP(MitarbeiterFTE[[#This Row],[Name]]&amp;"|"&amp;MitarbeiterFTE[[#This Row],[Jahr]]&amp;"|"&amp;MitarbeiterFTE[[#This Row],[Monat]],#REF!,#REF!,"not found",0,1),
IF(_xlpm.ausLJ="not found","input missing",_xlpm.ausLJ))</f>
        <v>#REF!</v>
      </c>
      <c r="U1865" s="205"/>
      <c r="V1865" s="40" t="str" cm="1">
        <f t="array" ref="V18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5" s="15" t="str">
        <f>_xlfn.LET(_xlpm.var,MitarbeiterFTE[[#This Row],[Name]]&amp;"|"&amp;MitarbeiterFTE[[#This Row],[Vorhaben]]&amp;"|"&amp;MitarbeiterFTE[[#This Row],[Monat]]&amp;"|"&amp;MitarbeiterFTE[[#This Row],[Jahr]], IF(_xlpm.var="|||","input missing",_xlpm.var))</f>
        <v>input missing</v>
      </c>
      <c r="AB1865" s="15" t="e">
        <f>_xlfn.LET(
_xlpm.start,DATE(MitarbeiterFTE[[#This Row],[Jahr]],MitarbeiterFTE[[#This Row],[Monat]],1),
_xlpm.end,EOMONTH(_xlpm.start,0),
NETWORKDAYS(_xlpm.start,_xlpm.end))</f>
        <v>#NUM!</v>
      </c>
      <c r="AC1865" s="318" t="e">
        <f>MitarbeiterFTE[[#This Row],[BWD]]-MitarbeiterFTE[[#This Row],[Sum Abwesend]]</f>
        <v>#NUM!</v>
      </c>
      <c r="AD1865" s="318">
        <f>SUMIFS(MitarbeiterFTE[BWD],MitarbeiterFTE[Jahr],MitarbeiterFTE[[#This Row],[Jahr]],MitarbeiterFTE[Name],MitarbeiterFTE[[#This Row],[Name]])</f>
        <v>0</v>
      </c>
      <c r="AE1865" s="318">
        <f>SUMIFS(MitarbeiterFTE[NWD],MitarbeiterFTE[Jahr],MitarbeiterFTE[[#This Row],[Jahr]],MitarbeiterFTE[Name],MitarbeiterFTE[[#This Row],[Name]])</f>
        <v>0</v>
      </c>
      <c r="AF1865" s="15" t="str">
        <f>IF(MitarbeiterFTE[[#This Row],[HS]]="ja",2,IF(MitarbeiterFTE[[#This Row],[Tech]]="ja",1,IF(MitarbeiterFTE[[#This Row],[Sonst]]="ja",0,"input missing")))</f>
        <v>input missing</v>
      </c>
      <c r="AG1865" s="130"/>
      <c r="AH1865" s="117"/>
      <c r="AI1865" s="408"/>
      <c r="AJ1865" s="202"/>
      <c r="AK1865" s="412"/>
      <c r="AL1865" s="15" cm="1">
        <f t="array" ref="AL18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5" s="15" t="str">
        <f>IF(Table6[[#This Row],[FT/WE]]=2,"",Table6[[#This Row],[Name]]&amp;Table6[[#This Row],[Tag]])</f>
        <v/>
      </c>
      <c r="AN1865" s="117"/>
    </row>
    <row r="1866" spans="1:40" ht="14.5">
      <c r="A1866" s="117"/>
      <c r="B1866" s="201"/>
      <c r="C1866" s="209"/>
      <c r="D1866" s="210"/>
      <c r="E1866" s="131"/>
      <c r="F1866" s="132"/>
      <c r="G1866" s="131"/>
      <c r="H1866" s="117"/>
      <c r="I1866" s="201"/>
      <c r="J1866" s="201"/>
      <c r="K1866" s="202"/>
      <c r="L1866" s="202"/>
      <c r="M1866" s="202"/>
      <c r="N1866" s="201"/>
      <c r="O1866" s="201"/>
      <c r="P1866" s="202"/>
      <c r="Q1866" s="202"/>
      <c r="R1866" s="207"/>
      <c r="S1866" s="204" t="e">
        <f>_xlfn.LET(
_xlpm.ausLJ,_xlfn.XLOOKUP(MitarbeiterFTE[[#This Row],[Name]]&amp;"|"&amp;MitarbeiterFTE[[#This Row],[Jahr]]&amp;"|"&amp;MitarbeiterFTE[[#This Row],[Monat]],#REF!,#REF!,"not found",0,1),
IF(_xlpm.ausLJ="not found","input missing",_xlpm.ausLJ))</f>
        <v>#REF!</v>
      </c>
      <c r="T1866" s="204" t="e">
        <f>_xlfn.LET(
_xlpm.ausLJ,_xlfn.XLOOKUP(MitarbeiterFTE[[#This Row],[Name]]&amp;"|"&amp;MitarbeiterFTE[[#This Row],[Jahr]]&amp;"|"&amp;MitarbeiterFTE[[#This Row],[Monat]],#REF!,#REF!,"not found",0,1),
IF(_xlpm.ausLJ="not found","input missing",_xlpm.ausLJ))</f>
        <v>#REF!</v>
      </c>
      <c r="U1866" s="205"/>
      <c r="V1866" s="40" t="str" cm="1">
        <f t="array" ref="V18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6" s="15" t="str">
        <f>_xlfn.LET(_xlpm.var,MitarbeiterFTE[[#This Row],[Name]]&amp;"|"&amp;MitarbeiterFTE[[#This Row],[Vorhaben]]&amp;"|"&amp;MitarbeiterFTE[[#This Row],[Monat]]&amp;"|"&amp;MitarbeiterFTE[[#This Row],[Jahr]], IF(_xlpm.var="|||","input missing",_xlpm.var))</f>
        <v>input missing</v>
      </c>
      <c r="AB1866" s="15" t="e">
        <f>_xlfn.LET(
_xlpm.start,DATE(MitarbeiterFTE[[#This Row],[Jahr]],MitarbeiterFTE[[#This Row],[Monat]],1),
_xlpm.end,EOMONTH(_xlpm.start,0),
NETWORKDAYS(_xlpm.start,_xlpm.end))</f>
        <v>#NUM!</v>
      </c>
      <c r="AC1866" s="318" t="e">
        <f>MitarbeiterFTE[[#This Row],[BWD]]-MitarbeiterFTE[[#This Row],[Sum Abwesend]]</f>
        <v>#NUM!</v>
      </c>
      <c r="AD1866" s="318">
        <f>SUMIFS(MitarbeiterFTE[BWD],MitarbeiterFTE[Jahr],MitarbeiterFTE[[#This Row],[Jahr]],MitarbeiterFTE[Name],MitarbeiterFTE[[#This Row],[Name]])</f>
        <v>0</v>
      </c>
      <c r="AE1866" s="318">
        <f>SUMIFS(MitarbeiterFTE[NWD],MitarbeiterFTE[Jahr],MitarbeiterFTE[[#This Row],[Jahr]],MitarbeiterFTE[Name],MitarbeiterFTE[[#This Row],[Name]])</f>
        <v>0</v>
      </c>
      <c r="AF1866" s="15" t="str">
        <f>IF(MitarbeiterFTE[[#This Row],[HS]]="ja",2,IF(MitarbeiterFTE[[#This Row],[Tech]]="ja",1,IF(MitarbeiterFTE[[#This Row],[Sonst]]="ja",0,"input missing")))</f>
        <v>input missing</v>
      </c>
      <c r="AG1866" s="130"/>
      <c r="AH1866" s="117"/>
      <c r="AI1866" s="408"/>
      <c r="AJ1866" s="202"/>
      <c r="AK1866" s="412"/>
      <c r="AL1866" s="15" cm="1">
        <f t="array" ref="AL18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6" s="15" t="str">
        <f>IF(Table6[[#This Row],[FT/WE]]=2,"",Table6[[#This Row],[Name]]&amp;Table6[[#This Row],[Tag]])</f>
        <v/>
      </c>
      <c r="AN1866" s="117"/>
    </row>
    <row r="1867" spans="1:40" ht="14.5">
      <c r="A1867" s="117"/>
      <c r="B1867" s="201"/>
      <c r="C1867" s="209"/>
      <c r="D1867" s="210"/>
      <c r="E1867" s="131"/>
      <c r="F1867" s="132"/>
      <c r="G1867" s="131"/>
      <c r="H1867" s="117"/>
      <c r="I1867" s="201"/>
      <c r="J1867" s="201"/>
      <c r="K1867" s="202"/>
      <c r="L1867" s="202"/>
      <c r="M1867" s="202"/>
      <c r="N1867" s="201"/>
      <c r="O1867" s="201"/>
      <c r="P1867" s="202"/>
      <c r="Q1867" s="202"/>
      <c r="R1867" s="207"/>
      <c r="S1867" s="204" t="e">
        <f>_xlfn.LET(
_xlpm.ausLJ,_xlfn.XLOOKUP(MitarbeiterFTE[[#This Row],[Name]]&amp;"|"&amp;MitarbeiterFTE[[#This Row],[Jahr]]&amp;"|"&amp;MitarbeiterFTE[[#This Row],[Monat]],#REF!,#REF!,"not found",0,1),
IF(_xlpm.ausLJ="not found","input missing",_xlpm.ausLJ))</f>
        <v>#REF!</v>
      </c>
      <c r="T1867" s="204" t="e">
        <f>_xlfn.LET(
_xlpm.ausLJ,_xlfn.XLOOKUP(MitarbeiterFTE[[#This Row],[Name]]&amp;"|"&amp;MitarbeiterFTE[[#This Row],[Jahr]]&amp;"|"&amp;MitarbeiterFTE[[#This Row],[Monat]],#REF!,#REF!,"not found",0,1),
IF(_xlpm.ausLJ="not found","input missing",_xlpm.ausLJ))</f>
        <v>#REF!</v>
      </c>
      <c r="U1867" s="205"/>
      <c r="V1867" s="40" t="str" cm="1">
        <f t="array" ref="V18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7" s="15" t="str">
        <f>_xlfn.LET(_xlpm.var,MitarbeiterFTE[[#This Row],[Name]]&amp;"|"&amp;MitarbeiterFTE[[#This Row],[Vorhaben]]&amp;"|"&amp;MitarbeiterFTE[[#This Row],[Monat]]&amp;"|"&amp;MitarbeiterFTE[[#This Row],[Jahr]], IF(_xlpm.var="|||","input missing",_xlpm.var))</f>
        <v>input missing</v>
      </c>
      <c r="AB1867" s="15" t="e">
        <f>_xlfn.LET(
_xlpm.start,DATE(MitarbeiterFTE[[#This Row],[Jahr]],MitarbeiterFTE[[#This Row],[Monat]],1),
_xlpm.end,EOMONTH(_xlpm.start,0),
NETWORKDAYS(_xlpm.start,_xlpm.end))</f>
        <v>#NUM!</v>
      </c>
      <c r="AC1867" s="318" t="e">
        <f>MitarbeiterFTE[[#This Row],[BWD]]-MitarbeiterFTE[[#This Row],[Sum Abwesend]]</f>
        <v>#NUM!</v>
      </c>
      <c r="AD1867" s="318">
        <f>SUMIFS(MitarbeiterFTE[BWD],MitarbeiterFTE[Jahr],MitarbeiterFTE[[#This Row],[Jahr]],MitarbeiterFTE[Name],MitarbeiterFTE[[#This Row],[Name]])</f>
        <v>0</v>
      </c>
      <c r="AE1867" s="318">
        <f>SUMIFS(MitarbeiterFTE[NWD],MitarbeiterFTE[Jahr],MitarbeiterFTE[[#This Row],[Jahr]],MitarbeiterFTE[Name],MitarbeiterFTE[[#This Row],[Name]])</f>
        <v>0</v>
      </c>
      <c r="AF1867" s="15" t="str">
        <f>IF(MitarbeiterFTE[[#This Row],[HS]]="ja",2,IF(MitarbeiterFTE[[#This Row],[Tech]]="ja",1,IF(MitarbeiterFTE[[#This Row],[Sonst]]="ja",0,"input missing")))</f>
        <v>input missing</v>
      </c>
      <c r="AG1867" s="130"/>
      <c r="AH1867" s="117"/>
      <c r="AI1867" s="408"/>
      <c r="AJ1867" s="202"/>
      <c r="AK1867" s="412"/>
      <c r="AL1867" s="15" cm="1">
        <f t="array" ref="AL18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7" s="15" t="str">
        <f>IF(Table6[[#This Row],[FT/WE]]=2,"",Table6[[#This Row],[Name]]&amp;Table6[[#This Row],[Tag]])</f>
        <v/>
      </c>
      <c r="AN1867" s="117"/>
    </row>
    <row r="1868" spans="1:40" ht="14.5">
      <c r="A1868" s="117"/>
      <c r="B1868" s="201"/>
      <c r="C1868" s="209"/>
      <c r="D1868" s="210"/>
      <c r="E1868" s="131"/>
      <c r="F1868" s="132"/>
      <c r="G1868" s="131"/>
      <c r="H1868" s="117"/>
      <c r="I1868" s="201"/>
      <c r="J1868" s="201"/>
      <c r="K1868" s="202"/>
      <c r="L1868" s="202"/>
      <c r="M1868" s="202"/>
      <c r="N1868" s="201"/>
      <c r="O1868" s="201"/>
      <c r="P1868" s="202"/>
      <c r="Q1868" s="202"/>
      <c r="R1868" s="207"/>
      <c r="S1868" s="204" t="e">
        <f>_xlfn.LET(
_xlpm.ausLJ,_xlfn.XLOOKUP(MitarbeiterFTE[[#This Row],[Name]]&amp;"|"&amp;MitarbeiterFTE[[#This Row],[Jahr]]&amp;"|"&amp;MitarbeiterFTE[[#This Row],[Monat]],#REF!,#REF!,"not found",0,1),
IF(_xlpm.ausLJ="not found","input missing",_xlpm.ausLJ))</f>
        <v>#REF!</v>
      </c>
      <c r="T1868" s="204" t="e">
        <f>_xlfn.LET(
_xlpm.ausLJ,_xlfn.XLOOKUP(MitarbeiterFTE[[#This Row],[Name]]&amp;"|"&amp;MitarbeiterFTE[[#This Row],[Jahr]]&amp;"|"&amp;MitarbeiterFTE[[#This Row],[Monat]],#REF!,#REF!,"not found",0,1),
IF(_xlpm.ausLJ="not found","input missing",_xlpm.ausLJ))</f>
        <v>#REF!</v>
      </c>
      <c r="U1868" s="205"/>
      <c r="V1868" s="40" t="str" cm="1">
        <f t="array" ref="V18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8" s="15" t="str">
        <f>_xlfn.LET(_xlpm.var,MitarbeiterFTE[[#This Row],[Name]]&amp;"|"&amp;MitarbeiterFTE[[#This Row],[Vorhaben]]&amp;"|"&amp;MitarbeiterFTE[[#This Row],[Monat]]&amp;"|"&amp;MitarbeiterFTE[[#This Row],[Jahr]], IF(_xlpm.var="|||","input missing",_xlpm.var))</f>
        <v>input missing</v>
      </c>
      <c r="AB1868" s="15" t="e">
        <f>_xlfn.LET(
_xlpm.start,DATE(MitarbeiterFTE[[#This Row],[Jahr]],MitarbeiterFTE[[#This Row],[Monat]],1),
_xlpm.end,EOMONTH(_xlpm.start,0),
NETWORKDAYS(_xlpm.start,_xlpm.end))</f>
        <v>#NUM!</v>
      </c>
      <c r="AC1868" s="318" t="e">
        <f>MitarbeiterFTE[[#This Row],[BWD]]-MitarbeiterFTE[[#This Row],[Sum Abwesend]]</f>
        <v>#NUM!</v>
      </c>
      <c r="AD1868" s="318">
        <f>SUMIFS(MitarbeiterFTE[BWD],MitarbeiterFTE[Jahr],MitarbeiterFTE[[#This Row],[Jahr]],MitarbeiterFTE[Name],MitarbeiterFTE[[#This Row],[Name]])</f>
        <v>0</v>
      </c>
      <c r="AE1868" s="318">
        <f>SUMIFS(MitarbeiterFTE[NWD],MitarbeiterFTE[Jahr],MitarbeiterFTE[[#This Row],[Jahr]],MitarbeiterFTE[Name],MitarbeiterFTE[[#This Row],[Name]])</f>
        <v>0</v>
      </c>
      <c r="AF1868" s="15" t="str">
        <f>IF(MitarbeiterFTE[[#This Row],[HS]]="ja",2,IF(MitarbeiterFTE[[#This Row],[Tech]]="ja",1,IF(MitarbeiterFTE[[#This Row],[Sonst]]="ja",0,"input missing")))</f>
        <v>input missing</v>
      </c>
      <c r="AG1868" s="130"/>
      <c r="AH1868" s="117"/>
      <c r="AI1868" s="408"/>
      <c r="AJ1868" s="202"/>
      <c r="AK1868" s="412"/>
      <c r="AL1868" s="15" cm="1">
        <f t="array" ref="AL18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8" s="15" t="str">
        <f>IF(Table6[[#This Row],[FT/WE]]=2,"",Table6[[#This Row],[Name]]&amp;Table6[[#This Row],[Tag]])</f>
        <v/>
      </c>
      <c r="AN1868" s="117"/>
    </row>
    <row r="1869" spans="1:40" ht="14.5">
      <c r="A1869" s="117"/>
      <c r="B1869" s="201"/>
      <c r="C1869" s="209"/>
      <c r="D1869" s="210"/>
      <c r="E1869" s="131"/>
      <c r="F1869" s="132"/>
      <c r="G1869" s="131"/>
      <c r="H1869" s="117"/>
      <c r="I1869" s="201"/>
      <c r="J1869" s="201"/>
      <c r="K1869" s="202"/>
      <c r="L1869" s="202"/>
      <c r="M1869" s="202"/>
      <c r="N1869" s="201"/>
      <c r="O1869" s="201"/>
      <c r="P1869" s="202"/>
      <c r="Q1869" s="202"/>
      <c r="R1869" s="207"/>
      <c r="S1869" s="204" t="e">
        <f>_xlfn.LET(
_xlpm.ausLJ,_xlfn.XLOOKUP(MitarbeiterFTE[[#This Row],[Name]]&amp;"|"&amp;MitarbeiterFTE[[#This Row],[Jahr]]&amp;"|"&amp;MitarbeiterFTE[[#This Row],[Monat]],#REF!,#REF!,"not found",0,1),
IF(_xlpm.ausLJ="not found","input missing",_xlpm.ausLJ))</f>
        <v>#REF!</v>
      </c>
      <c r="T1869" s="204" t="e">
        <f>_xlfn.LET(
_xlpm.ausLJ,_xlfn.XLOOKUP(MitarbeiterFTE[[#This Row],[Name]]&amp;"|"&amp;MitarbeiterFTE[[#This Row],[Jahr]]&amp;"|"&amp;MitarbeiterFTE[[#This Row],[Monat]],#REF!,#REF!,"not found",0,1),
IF(_xlpm.ausLJ="not found","input missing",_xlpm.ausLJ))</f>
        <v>#REF!</v>
      </c>
      <c r="U1869" s="205"/>
      <c r="V1869" s="40" t="str" cm="1">
        <f t="array" ref="V18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69" s="15" t="str">
        <f>_xlfn.LET(_xlpm.var,MitarbeiterFTE[[#This Row],[Name]]&amp;"|"&amp;MitarbeiterFTE[[#This Row],[Vorhaben]]&amp;"|"&amp;MitarbeiterFTE[[#This Row],[Monat]]&amp;"|"&amp;MitarbeiterFTE[[#This Row],[Jahr]], IF(_xlpm.var="|||","input missing",_xlpm.var))</f>
        <v>input missing</v>
      </c>
      <c r="AB1869" s="15" t="e">
        <f>_xlfn.LET(
_xlpm.start,DATE(MitarbeiterFTE[[#This Row],[Jahr]],MitarbeiterFTE[[#This Row],[Monat]],1),
_xlpm.end,EOMONTH(_xlpm.start,0),
NETWORKDAYS(_xlpm.start,_xlpm.end))</f>
        <v>#NUM!</v>
      </c>
      <c r="AC1869" s="318" t="e">
        <f>MitarbeiterFTE[[#This Row],[BWD]]-MitarbeiterFTE[[#This Row],[Sum Abwesend]]</f>
        <v>#NUM!</v>
      </c>
      <c r="AD1869" s="318">
        <f>SUMIFS(MitarbeiterFTE[BWD],MitarbeiterFTE[Jahr],MitarbeiterFTE[[#This Row],[Jahr]],MitarbeiterFTE[Name],MitarbeiterFTE[[#This Row],[Name]])</f>
        <v>0</v>
      </c>
      <c r="AE1869" s="318">
        <f>SUMIFS(MitarbeiterFTE[NWD],MitarbeiterFTE[Jahr],MitarbeiterFTE[[#This Row],[Jahr]],MitarbeiterFTE[Name],MitarbeiterFTE[[#This Row],[Name]])</f>
        <v>0</v>
      </c>
      <c r="AF1869" s="15" t="str">
        <f>IF(MitarbeiterFTE[[#This Row],[HS]]="ja",2,IF(MitarbeiterFTE[[#This Row],[Tech]]="ja",1,IF(MitarbeiterFTE[[#This Row],[Sonst]]="ja",0,"input missing")))</f>
        <v>input missing</v>
      </c>
      <c r="AG1869" s="130"/>
      <c r="AH1869" s="117"/>
      <c r="AI1869" s="408"/>
      <c r="AJ1869" s="202"/>
      <c r="AK1869" s="412"/>
      <c r="AL1869" s="15" cm="1">
        <f t="array" ref="AL18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69" s="15" t="str">
        <f>IF(Table6[[#This Row],[FT/WE]]=2,"",Table6[[#This Row],[Name]]&amp;Table6[[#This Row],[Tag]])</f>
        <v/>
      </c>
      <c r="AN1869" s="117"/>
    </row>
    <row r="1870" spans="1:40" ht="14.5">
      <c r="A1870" s="117"/>
      <c r="B1870" s="201"/>
      <c r="C1870" s="209"/>
      <c r="D1870" s="210"/>
      <c r="E1870" s="131"/>
      <c r="F1870" s="132"/>
      <c r="G1870" s="131"/>
      <c r="H1870" s="117"/>
      <c r="I1870" s="201"/>
      <c r="J1870" s="201"/>
      <c r="K1870" s="202"/>
      <c r="L1870" s="202"/>
      <c r="M1870" s="202"/>
      <c r="N1870" s="201"/>
      <c r="O1870" s="201"/>
      <c r="P1870" s="202"/>
      <c r="Q1870" s="202"/>
      <c r="R1870" s="207"/>
      <c r="S1870" s="204" t="e">
        <f>_xlfn.LET(
_xlpm.ausLJ,_xlfn.XLOOKUP(MitarbeiterFTE[[#This Row],[Name]]&amp;"|"&amp;MitarbeiterFTE[[#This Row],[Jahr]]&amp;"|"&amp;MitarbeiterFTE[[#This Row],[Monat]],#REF!,#REF!,"not found",0,1),
IF(_xlpm.ausLJ="not found","input missing",_xlpm.ausLJ))</f>
        <v>#REF!</v>
      </c>
      <c r="T1870" s="204" t="e">
        <f>_xlfn.LET(
_xlpm.ausLJ,_xlfn.XLOOKUP(MitarbeiterFTE[[#This Row],[Name]]&amp;"|"&amp;MitarbeiterFTE[[#This Row],[Jahr]]&amp;"|"&amp;MitarbeiterFTE[[#This Row],[Monat]],#REF!,#REF!,"not found",0,1),
IF(_xlpm.ausLJ="not found","input missing",_xlpm.ausLJ))</f>
        <v>#REF!</v>
      </c>
      <c r="U1870" s="205"/>
      <c r="V1870" s="40" t="str" cm="1">
        <f t="array" ref="V18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0" s="15" t="str">
        <f>_xlfn.LET(_xlpm.var,MitarbeiterFTE[[#This Row],[Name]]&amp;"|"&amp;MitarbeiterFTE[[#This Row],[Vorhaben]]&amp;"|"&amp;MitarbeiterFTE[[#This Row],[Monat]]&amp;"|"&amp;MitarbeiterFTE[[#This Row],[Jahr]], IF(_xlpm.var="|||","input missing",_xlpm.var))</f>
        <v>input missing</v>
      </c>
      <c r="AB1870" s="15" t="e">
        <f>_xlfn.LET(
_xlpm.start,DATE(MitarbeiterFTE[[#This Row],[Jahr]],MitarbeiterFTE[[#This Row],[Monat]],1),
_xlpm.end,EOMONTH(_xlpm.start,0),
NETWORKDAYS(_xlpm.start,_xlpm.end))</f>
        <v>#NUM!</v>
      </c>
      <c r="AC1870" s="318" t="e">
        <f>MitarbeiterFTE[[#This Row],[BWD]]-MitarbeiterFTE[[#This Row],[Sum Abwesend]]</f>
        <v>#NUM!</v>
      </c>
      <c r="AD1870" s="318">
        <f>SUMIFS(MitarbeiterFTE[BWD],MitarbeiterFTE[Jahr],MitarbeiterFTE[[#This Row],[Jahr]],MitarbeiterFTE[Name],MitarbeiterFTE[[#This Row],[Name]])</f>
        <v>0</v>
      </c>
      <c r="AE1870" s="318">
        <f>SUMIFS(MitarbeiterFTE[NWD],MitarbeiterFTE[Jahr],MitarbeiterFTE[[#This Row],[Jahr]],MitarbeiterFTE[Name],MitarbeiterFTE[[#This Row],[Name]])</f>
        <v>0</v>
      </c>
      <c r="AF1870" s="15" t="str">
        <f>IF(MitarbeiterFTE[[#This Row],[HS]]="ja",2,IF(MitarbeiterFTE[[#This Row],[Tech]]="ja",1,IF(MitarbeiterFTE[[#This Row],[Sonst]]="ja",0,"input missing")))</f>
        <v>input missing</v>
      </c>
      <c r="AG1870" s="130"/>
      <c r="AH1870" s="117"/>
      <c r="AI1870" s="408"/>
      <c r="AJ1870" s="202"/>
      <c r="AK1870" s="412"/>
      <c r="AL1870" s="15" cm="1">
        <f t="array" ref="AL18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0" s="15" t="str">
        <f>IF(Table6[[#This Row],[FT/WE]]=2,"",Table6[[#This Row],[Name]]&amp;Table6[[#This Row],[Tag]])</f>
        <v/>
      </c>
      <c r="AN1870" s="117"/>
    </row>
    <row r="1871" spans="1:40" ht="14.5">
      <c r="A1871" s="117"/>
      <c r="B1871" s="201"/>
      <c r="C1871" s="209"/>
      <c r="D1871" s="210"/>
      <c r="E1871" s="131"/>
      <c r="F1871" s="132"/>
      <c r="G1871" s="131"/>
      <c r="H1871" s="117"/>
      <c r="I1871" s="201"/>
      <c r="J1871" s="201"/>
      <c r="K1871" s="202"/>
      <c r="L1871" s="202"/>
      <c r="M1871" s="202"/>
      <c r="N1871" s="201"/>
      <c r="O1871" s="201"/>
      <c r="P1871" s="202"/>
      <c r="Q1871" s="202"/>
      <c r="R1871" s="207"/>
      <c r="S1871" s="204" t="e">
        <f>_xlfn.LET(
_xlpm.ausLJ,_xlfn.XLOOKUP(MitarbeiterFTE[[#This Row],[Name]]&amp;"|"&amp;MitarbeiterFTE[[#This Row],[Jahr]]&amp;"|"&amp;MitarbeiterFTE[[#This Row],[Monat]],#REF!,#REF!,"not found",0,1),
IF(_xlpm.ausLJ="not found","input missing",_xlpm.ausLJ))</f>
        <v>#REF!</v>
      </c>
      <c r="T1871" s="204" t="e">
        <f>_xlfn.LET(
_xlpm.ausLJ,_xlfn.XLOOKUP(MitarbeiterFTE[[#This Row],[Name]]&amp;"|"&amp;MitarbeiterFTE[[#This Row],[Jahr]]&amp;"|"&amp;MitarbeiterFTE[[#This Row],[Monat]],#REF!,#REF!,"not found",0,1),
IF(_xlpm.ausLJ="not found","input missing",_xlpm.ausLJ))</f>
        <v>#REF!</v>
      </c>
      <c r="U1871" s="205"/>
      <c r="V1871" s="40" t="str" cm="1">
        <f t="array" ref="V18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1" s="15" t="str">
        <f>_xlfn.LET(_xlpm.var,MitarbeiterFTE[[#This Row],[Name]]&amp;"|"&amp;MitarbeiterFTE[[#This Row],[Vorhaben]]&amp;"|"&amp;MitarbeiterFTE[[#This Row],[Monat]]&amp;"|"&amp;MitarbeiterFTE[[#This Row],[Jahr]], IF(_xlpm.var="|||","input missing",_xlpm.var))</f>
        <v>input missing</v>
      </c>
      <c r="AB1871" s="15" t="e">
        <f>_xlfn.LET(
_xlpm.start,DATE(MitarbeiterFTE[[#This Row],[Jahr]],MitarbeiterFTE[[#This Row],[Monat]],1),
_xlpm.end,EOMONTH(_xlpm.start,0),
NETWORKDAYS(_xlpm.start,_xlpm.end))</f>
        <v>#NUM!</v>
      </c>
      <c r="AC1871" s="318" t="e">
        <f>MitarbeiterFTE[[#This Row],[BWD]]-MitarbeiterFTE[[#This Row],[Sum Abwesend]]</f>
        <v>#NUM!</v>
      </c>
      <c r="AD1871" s="318">
        <f>SUMIFS(MitarbeiterFTE[BWD],MitarbeiterFTE[Jahr],MitarbeiterFTE[[#This Row],[Jahr]],MitarbeiterFTE[Name],MitarbeiterFTE[[#This Row],[Name]])</f>
        <v>0</v>
      </c>
      <c r="AE1871" s="318">
        <f>SUMIFS(MitarbeiterFTE[NWD],MitarbeiterFTE[Jahr],MitarbeiterFTE[[#This Row],[Jahr]],MitarbeiterFTE[Name],MitarbeiterFTE[[#This Row],[Name]])</f>
        <v>0</v>
      </c>
      <c r="AF1871" s="15" t="str">
        <f>IF(MitarbeiterFTE[[#This Row],[HS]]="ja",2,IF(MitarbeiterFTE[[#This Row],[Tech]]="ja",1,IF(MitarbeiterFTE[[#This Row],[Sonst]]="ja",0,"input missing")))</f>
        <v>input missing</v>
      </c>
      <c r="AG1871" s="130"/>
      <c r="AH1871" s="117"/>
      <c r="AI1871" s="408"/>
      <c r="AJ1871" s="202"/>
      <c r="AK1871" s="412"/>
      <c r="AL1871" s="15" cm="1">
        <f t="array" ref="AL18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1" s="15" t="str">
        <f>IF(Table6[[#This Row],[FT/WE]]=2,"",Table6[[#This Row],[Name]]&amp;Table6[[#This Row],[Tag]])</f>
        <v/>
      </c>
      <c r="AN1871" s="117"/>
    </row>
    <row r="1872" spans="1:40" ht="14.5">
      <c r="A1872" s="117"/>
      <c r="B1872" s="201"/>
      <c r="C1872" s="209"/>
      <c r="D1872" s="210"/>
      <c r="E1872" s="131"/>
      <c r="F1872" s="132"/>
      <c r="G1872" s="131"/>
      <c r="H1872" s="117"/>
      <c r="I1872" s="201"/>
      <c r="J1872" s="201"/>
      <c r="K1872" s="202"/>
      <c r="L1872" s="202"/>
      <c r="M1872" s="202"/>
      <c r="N1872" s="201"/>
      <c r="O1872" s="201"/>
      <c r="P1872" s="202"/>
      <c r="Q1872" s="202"/>
      <c r="R1872" s="207"/>
      <c r="S1872" s="204" t="e">
        <f>_xlfn.LET(
_xlpm.ausLJ,_xlfn.XLOOKUP(MitarbeiterFTE[[#This Row],[Name]]&amp;"|"&amp;MitarbeiterFTE[[#This Row],[Jahr]]&amp;"|"&amp;MitarbeiterFTE[[#This Row],[Monat]],#REF!,#REF!,"not found",0,1),
IF(_xlpm.ausLJ="not found","input missing",_xlpm.ausLJ))</f>
        <v>#REF!</v>
      </c>
      <c r="T1872" s="204" t="e">
        <f>_xlfn.LET(
_xlpm.ausLJ,_xlfn.XLOOKUP(MitarbeiterFTE[[#This Row],[Name]]&amp;"|"&amp;MitarbeiterFTE[[#This Row],[Jahr]]&amp;"|"&amp;MitarbeiterFTE[[#This Row],[Monat]],#REF!,#REF!,"not found",0,1),
IF(_xlpm.ausLJ="not found","input missing",_xlpm.ausLJ))</f>
        <v>#REF!</v>
      </c>
      <c r="U1872" s="205"/>
      <c r="V1872" s="40" t="str" cm="1">
        <f t="array" ref="V18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2" s="15" t="str">
        <f>_xlfn.LET(_xlpm.var,MitarbeiterFTE[[#This Row],[Name]]&amp;"|"&amp;MitarbeiterFTE[[#This Row],[Vorhaben]]&amp;"|"&amp;MitarbeiterFTE[[#This Row],[Monat]]&amp;"|"&amp;MitarbeiterFTE[[#This Row],[Jahr]], IF(_xlpm.var="|||","input missing",_xlpm.var))</f>
        <v>input missing</v>
      </c>
      <c r="AB1872" s="15" t="e">
        <f>_xlfn.LET(
_xlpm.start,DATE(MitarbeiterFTE[[#This Row],[Jahr]],MitarbeiterFTE[[#This Row],[Monat]],1),
_xlpm.end,EOMONTH(_xlpm.start,0),
NETWORKDAYS(_xlpm.start,_xlpm.end))</f>
        <v>#NUM!</v>
      </c>
      <c r="AC1872" s="318" t="e">
        <f>MitarbeiterFTE[[#This Row],[BWD]]-MitarbeiterFTE[[#This Row],[Sum Abwesend]]</f>
        <v>#NUM!</v>
      </c>
      <c r="AD1872" s="318">
        <f>SUMIFS(MitarbeiterFTE[BWD],MitarbeiterFTE[Jahr],MitarbeiterFTE[[#This Row],[Jahr]],MitarbeiterFTE[Name],MitarbeiterFTE[[#This Row],[Name]])</f>
        <v>0</v>
      </c>
      <c r="AE1872" s="318">
        <f>SUMIFS(MitarbeiterFTE[NWD],MitarbeiterFTE[Jahr],MitarbeiterFTE[[#This Row],[Jahr]],MitarbeiterFTE[Name],MitarbeiterFTE[[#This Row],[Name]])</f>
        <v>0</v>
      </c>
      <c r="AF1872" s="15" t="str">
        <f>IF(MitarbeiterFTE[[#This Row],[HS]]="ja",2,IF(MitarbeiterFTE[[#This Row],[Tech]]="ja",1,IF(MitarbeiterFTE[[#This Row],[Sonst]]="ja",0,"input missing")))</f>
        <v>input missing</v>
      </c>
      <c r="AG1872" s="130"/>
      <c r="AH1872" s="117"/>
      <c r="AI1872" s="408"/>
      <c r="AJ1872" s="202"/>
      <c r="AK1872" s="412"/>
      <c r="AL1872" s="15" cm="1">
        <f t="array" ref="AL18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2" s="15" t="str">
        <f>IF(Table6[[#This Row],[FT/WE]]=2,"",Table6[[#This Row],[Name]]&amp;Table6[[#This Row],[Tag]])</f>
        <v/>
      </c>
      <c r="AN1872" s="117"/>
    </row>
    <row r="1873" spans="1:40" ht="14.5">
      <c r="A1873" s="117"/>
      <c r="B1873" s="201"/>
      <c r="C1873" s="209"/>
      <c r="D1873" s="210"/>
      <c r="E1873" s="131"/>
      <c r="F1873" s="132"/>
      <c r="G1873" s="131"/>
      <c r="H1873" s="117"/>
      <c r="I1873" s="201"/>
      <c r="J1873" s="201"/>
      <c r="K1873" s="202"/>
      <c r="L1873" s="202"/>
      <c r="M1873" s="202"/>
      <c r="N1873" s="201"/>
      <c r="O1873" s="201"/>
      <c r="P1873" s="202"/>
      <c r="Q1873" s="202"/>
      <c r="R1873" s="207"/>
      <c r="S1873" s="204" t="e">
        <f>_xlfn.LET(
_xlpm.ausLJ,_xlfn.XLOOKUP(MitarbeiterFTE[[#This Row],[Name]]&amp;"|"&amp;MitarbeiterFTE[[#This Row],[Jahr]]&amp;"|"&amp;MitarbeiterFTE[[#This Row],[Monat]],#REF!,#REF!,"not found",0,1),
IF(_xlpm.ausLJ="not found","input missing",_xlpm.ausLJ))</f>
        <v>#REF!</v>
      </c>
      <c r="T1873" s="204" t="e">
        <f>_xlfn.LET(
_xlpm.ausLJ,_xlfn.XLOOKUP(MitarbeiterFTE[[#This Row],[Name]]&amp;"|"&amp;MitarbeiterFTE[[#This Row],[Jahr]]&amp;"|"&amp;MitarbeiterFTE[[#This Row],[Monat]],#REF!,#REF!,"not found",0,1),
IF(_xlpm.ausLJ="not found","input missing",_xlpm.ausLJ))</f>
        <v>#REF!</v>
      </c>
      <c r="U1873" s="205"/>
      <c r="V1873" s="40" t="str" cm="1">
        <f t="array" ref="V18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3" s="15" t="str">
        <f>_xlfn.LET(_xlpm.var,MitarbeiterFTE[[#This Row],[Name]]&amp;"|"&amp;MitarbeiterFTE[[#This Row],[Vorhaben]]&amp;"|"&amp;MitarbeiterFTE[[#This Row],[Monat]]&amp;"|"&amp;MitarbeiterFTE[[#This Row],[Jahr]], IF(_xlpm.var="|||","input missing",_xlpm.var))</f>
        <v>input missing</v>
      </c>
      <c r="AB1873" s="15" t="e">
        <f>_xlfn.LET(
_xlpm.start,DATE(MitarbeiterFTE[[#This Row],[Jahr]],MitarbeiterFTE[[#This Row],[Monat]],1),
_xlpm.end,EOMONTH(_xlpm.start,0),
NETWORKDAYS(_xlpm.start,_xlpm.end))</f>
        <v>#NUM!</v>
      </c>
      <c r="AC1873" s="318" t="e">
        <f>MitarbeiterFTE[[#This Row],[BWD]]-MitarbeiterFTE[[#This Row],[Sum Abwesend]]</f>
        <v>#NUM!</v>
      </c>
      <c r="AD1873" s="318">
        <f>SUMIFS(MitarbeiterFTE[BWD],MitarbeiterFTE[Jahr],MitarbeiterFTE[[#This Row],[Jahr]],MitarbeiterFTE[Name],MitarbeiterFTE[[#This Row],[Name]])</f>
        <v>0</v>
      </c>
      <c r="AE1873" s="318">
        <f>SUMIFS(MitarbeiterFTE[NWD],MitarbeiterFTE[Jahr],MitarbeiterFTE[[#This Row],[Jahr]],MitarbeiterFTE[Name],MitarbeiterFTE[[#This Row],[Name]])</f>
        <v>0</v>
      </c>
      <c r="AF1873" s="15" t="str">
        <f>IF(MitarbeiterFTE[[#This Row],[HS]]="ja",2,IF(MitarbeiterFTE[[#This Row],[Tech]]="ja",1,IF(MitarbeiterFTE[[#This Row],[Sonst]]="ja",0,"input missing")))</f>
        <v>input missing</v>
      </c>
      <c r="AG1873" s="130"/>
      <c r="AH1873" s="117"/>
      <c r="AI1873" s="408"/>
      <c r="AJ1873" s="202"/>
      <c r="AK1873" s="412"/>
      <c r="AL1873" s="15" cm="1">
        <f t="array" ref="AL18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3" s="15" t="str">
        <f>IF(Table6[[#This Row],[FT/WE]]=2,"",Table6[[#This Row],[Name]]&amp;Table6[[#This Row],[Tag]])</f>
        <v/>
      </c>
      <c r="AN1873" s="117"/>
    </row>
    <row r="1874" spans="1:40" ht="14.5">
      <c r="A1874" s="117"/>
      <c r="B1874" s="201"/>
      <c r="C1874" s="209"/>
      <c r="D1874" s="210"/>
      <c r="E1874" s="131"/>
      <c r="F1874" s="132"/>
      <c r="G1874" s="131"/>
      <c r="H1874" s="117"/>
      <c r="I1874" s="201"/>
      <c r="J1874" s="201"/>
      <c r="K1874" s="202"/>
      <c r="L1874" s="202"/>
      <c r="M1874" s="202"/>
      <c r="N1874" s="201"/>
      <c r="O1874" s="201"/>
      <c r="P1874" s="202"/>
      <c r="Q1874" s="202"/>
      <c r="R1874" s="207"/>
      <c r="S1874" s="204" t="e">
        <f>_xlfn.LET(
_xlpm.ausLJ,_xlfn.XLOOKUP(MitarbeiterFTE[[#This Row],[Name]]&amp;"|"&amp;MitarbeiterFTE[[#This Row],[Jahr]]&amp;"|"&amp;MitarbeiterFTE[[#This Row],[Monat]],#REF!,#REF!,"not found",0,1),
IF(_xlpm.ausLJ="not found","input missing",_xlpm.ausLJ))</f>
        <v>#REF!</v>
      </c>
      <c r="T1874" s="204" t="e">
        <f>_xlfn.LET(
_xlpm.ausLJ,_xlfn.XLOOKUP(MitarbeiterFTE[[#This Row],[Name]]&amp;"|"&amp;MitarbeiterFTE[[#This Row],[Jahr]]&amp;"|"&amp;MitarbeiterFTE[[#This Row],[Monat]],#REF!,#REF!,"not found",0,1),
IF(_xlpm.ausLJ="not found","input missing",_xlpm.ausLJ))</f>
        <v>#REF!</v>
      </c>
      <c r="U1874" s="205"/>
      <c r="V1874" s="40" t="str" cm="1">
        <f t="array" ref="V18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4" s="15" t="str">
        <f>_xlfn.LET(_xlpm.var,MitarbeiterFTE[[#This Row],[Name]]&amp;"|"&amp;MitarbeiterFTE[[#This Row],[Vorhaben]]&amp;"|"&amp;MitarbeiterFTE[[#This Row],[Monat]]&amp;"|"&amp;MitarbeiterFTE[[#This Row],[Jahr]], IF(_xlpm.var="|||","input missing",_xlpm.var))</f>
        <v>input missing</v>
      </c>
      <c r="AB1874" s="15" t="e">
        <f>_xlfn.LET(
_xlpm.start,DATE(MitarbeiterFTE[[#This Row],[Jahr]],MitarbeiterFTE[[#This Row],[Monat]],1),
_xlpm.end,EOMONTH(_xlpm.start,0),
NETWORKDAYS(_xlpm.start,_xlpm.end))</f>
        <v>#NUM!</v>
      </c>
      <c r="AC1874" s="318" t="e">
        <f>MitarbeiterFTE[[#This Row],[BWD]]-MitarbeiterFTE[[#This Row],[Sum Abwesend]]</f>
        <v>#NUM!</v>
      </c>
      <c r="AD1874" s="318">
        <f>SUMIFS(MitarbeiterFTE[BWD],MitarbeiterFTE[Jahr],MitarbeiterFTE[[#This Row],[Jahr]],MitarbeiterFTE[Name],MitarbeiterFTE[[#This Row],[Name]])</f>
        <v>0</v>
      </c>
      <c r="AE1874" s="318">
        <f>SUMIFS(MitarbeiterFTE[NWD],MitarbeiterFTE[Jahr],MitarbeiterFTE[[#This Row],[Jahr]],MitarbeiterFTE[Name],MitarbeiterFTE[[#This Row],[Name]])</f>
        <v>0</v>
      </c>
      <c r="AF1874" s="15" t="str">
        <f>IF(MitarbeiterFTE[[#This Row],[HS]]="ja",2,IF(MitarbeiterFTE[[#This Row],[Tech]]="ja",1,IF(MitarbeiterFTE[[#This Row],[Sonst]]="ja",0,"input missing")))</f>
        <v>input missing</v>
      </c>
      <c r="AG1874" s="130"/>
      <c r="AH1874" s="117"/>
      <c r="AI1874" s="408"/>
      <c r="AJ1874" s="202"/>
      <c r="AK1874" s="412"/>
      <c r="AL1874" s="15" cm="1">
        <f t="array" ref="AL18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4" s="15" t="str">
        <f>IF(Table6[[#This Row],[FT/WE]]=2,"",Table6[[#This Row],[Name]]&amp;Table6[[#This Row],[Tag]])</f>
        <v/>
      </c>
      <c r="AN1874" s="117"/>
    </row>
    <row r="1875" spans="1:40" ht="14.5">
      <c r="A1875" s="117"/>
      <c r="B1875" s="201"/>
      <c r="C1875" s="209"/>
      <c r="D1875" s="210"/>
      <c r="E1875" s="131"/>
      <c r="F1875" s="132"/>
      <c r="G1875" s="131"/>
      <c r="H1875" s="117"/>
      <c r="I1875" s="201"/>
      <c r="J1875" s="201"/>
      <c r="K1875" s="202"/>
      <c r="L1875" s="202"/>
      <c r="M1875" s="202"/>
      <c r="N1875" s="201"/>
      <c r="O1875" s="201"/>
      <c r="P1875" s="202"/>
      <c r="Q1875" s="202"/>
      <c r="R1875" s="207"/>
      <c r="S1875" s="204" t="e">
        <f>_xlfn.LET(
_xlpm.ausLJ,_xlfn.XLOOKUP(MitarbeiterFTE[[#This Row],[Name]]&amp;"|"&amp;MitarbeiterFTE[[#This Row],[Jahr]]&amp;"|"&amp;MitarbeiterFTE[[#This Row],[Monat]],#REF!,#REF!,"not found",0,1),
IF(_xlpm.ausLJ="not found","input missing",_xlpm.ausLJ))</f>
        <v>#REF!</v>
      </c>
      <c r="T1875" s="204" t="e">
        <f>_xlfn.LET(
_xlpm.ausLJ,_xlfn.XLOOKUP(MitarbeiterFTE[[#This Row],[Name]]&amp;"|"&amp;MitarbeiterFTE[[#This Row],[Jahr]]&amp;"|"&amp;MitarbeiterFTE[[#This Row],[Monat]],#REF!,#REF!,"not found",0,1),
IF(_xlpm.ausLJ="not found","input missing",_xlpm.ausLJ))</f>
        <v>#REF!</v>
      </c>
      <c r="U1875" s="205"/>
      <c r="V1875" s="40" t="str" cm="1">
        <f t="array" ref="V18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5" s="15" t="str">
        <f>_xlfn.LET(_xlpm.var,MitarbeiterFTE[[#This Row],[Name]]&amp;"|"&amp;MitarbeiterFTE[[#This Row],[Vorhaben]]&amp;"|"&amp;MitarbeiterFTE[[#This Row],[Monat]]&amp;"|"&amp;MitarbeiterFTE[[#This Row],[Jahr]], IF(_xlpm.var="|||","input missing",_xlpm.var))</f>
        <v>input missing</v>
      </c>
      <c r="AB1875" s="15" t="e">
        <f>_xlfn.LET(
_xlpm.start,DATE(MitarbeiterFTE[[#This Row],[Jahr]],MitarbeiterFTE[[#This Row],[Monat]],1),
_xlpm.end,EOMONTH(_xlpm.start,0),
NETWORKDAYS(_xlpm.start,_xlpm.end))</f>
        <v>#NUM!</v>
      </c>
      <c r="AC1875" s="318" t="e">
        <f>MitarbeiterFTE[[#This Row],[BWD]]-MitarbeiterFTE[[#This Row],[Sum Abwesend]]</f>
        <v>#NUM!</v>
      </c>
      <c r="AD1875" s="318">
        <f>SUMIFS(MitarbeiterFTE[BWD],MitarbeiterFTE[Jahr],MitarbeiterFTE[[#This Row],[Jahr]],MitarbeiterFTE[Name],MitarbeiterFTE[[#This Row],[Name]])</f>
        <v>0</v>
      </c>
      <c r="AE1875" s="318">
        <f>SUMIFS(MitarbeiterFTE[NWD],MitarbeiterFTE[Jahr],MitarbeiterFTE[[#This Row],[Jahr]],MitarbeiterFTE[Name],MitarbeiterFTE[[#This Row],[Name]])</f>
        <v>0</v>
      </c>
      <c r="AF1875" s="15" t="str">
        <f>IF(MitarbeiterFTE[[#This Row],[HS]]="ja",2,IF(MitarbeiterFTE[[#This Row],[Tech]]="ja",1,IF(MitarbeiterFTE[[#This Row],[Sonst]]="ja",0,"input missing")))</f>
        <v>input missing</v>
      </c>
      <c r="AG1875" s="130"/>
      <c r="AH1875" s="117"/>
      <c r="AI1875" s="408"/>
      <c r="AJ1875" s="202"/>
      <c r="AK1875" s="412"/>
      <c r="AL1875" s="15" cm="1">
        <f t="array" ref="AL18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5" s="15" t="str">
        <f>IF(Table6[[#This Row],[FT/WE]]=2,"",Table6[[#This Row],[Name]]&amp;Table6[[#This Row],[Tag]])</f>
        <v/>
      </c>
      <c r="AN1875" s="117"/>
    </row>
    <row r="1876" spans="1:40" ht="14.5">
      <c r="A1876" s="117"/>
      <c r="B1876" s="201"/>
      <c r="C1876" s="209"/>
      <c r="D1876" s="210"/>
      <c r="E1876" s="131"/>
      <c r="F1876" s="132"/>
      <c r="G1876" s="131"/>
      <c r="H1876" s="117"/>
      <c r="I1876" s="201"/>
      <c r="J1876" s="201"/>
      <c r="K1876" s="202"/>
      <c r="L1876" s="202"/>
      <c r="M1876" s="202"/>
      <c r="N1876" s="201"/>
      <c r="O1876" s="201"/>
      <c r="P1876" s="202"/>
      <c r="Q1876" s="202"/>
      <c r="R1876" s="207"/>
      <c r="S1876" s="204" t="e">
        <f>_xlfn.LET(
_xlpm.ausLJ,_xlfn.XLOOKUP(MitarbeiterFTE[[#This Row],[Name]]&amp;"|"&amp;MitarbeiterFTE[[#This Row],[Jahr]]&amp;"|"&amp;MitarbeiterFTE[[#This Row],[Monat]],#REF!,#REF!,"not found",0,1),
IF(_xlpm.ausLJ="not found","input missing",_xlpm.ausLJ))</f>
        <v>#REF!</v>
      </c>
      <c r="T1876" s="204" t="e">
        <f>_xlfn.LET(
_xlpm.ausLJ,_xlfn.XLOOKUP(MitarbeiterFTE[[#This Row],[Name]]&amp;"|"&amp;MitarbeiterFTE[[#This Row],[Jahr]]&amp;"|"&amp;MitarbeiterFTE[[#This Row],[Monat]],#REF!,#REF!,"not found",0,1),
IF(_xlpm.ausLJ="not found","input missing",_xlpm.ausLJ))</f>
        <v>#REF!</v>
      </c>
      <c r="U1876" s="205"/>
      <c r="V1876" s="40" t="str" cm="1">
        <f t="array" ref="V18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6" s="15" t="str">
        <f>_xlfn.LET(_xlpm.var,MitarbeiterFTE[[#This Row],[Name]]&amp;"|"&amp;MitarbeiterFTE[[#This Row],[Vorhaben]]&amp;"|"&amp;MitarbeiterFTE[[#This Row],[Monat]]&amp;"|"&amp;MitarbeiterFTE[[#This Row],[Jahr]], IF(_xlpm.var="|||","input missing",_xlpm.var))</f>
        <v>input missing</v>
      </c>
      <c r="AB1876" s="15" t="e">
        <f>_xlfn.LET(
_xlpm.start,DATE(MitarbeiterFTE[[#This Row],[Jahr]],MitarbeiterFTE[[#This Row],[Monat]],1),
_xlpm.end,EOMONTH(_xlpm.start,0),
NETWORKDAYS(_xlpm.start,_xlpm.end))</f>
        <v>#NUM!</v>
      </c>
      <c r="AC1876" s="318" t="e">
        <f>MitarbeiterFTE[[#This Row],[BWD]]-MitarbeiterFTE[[#This Row],[Sum Abwesend]]</f>
        <v>#NUM!</v>
      </c>
      <c r="AD1876" s="318">
        <f>SUMIFS(MitarbeiterFTE[BWD],MitarbeiterFTE[Jahr],MitarbeiterFTE[[#This Row],[Jahr]],MitarbeiterFTE[Name],MitarbeiterFTE[[#This Row],[Name]])</f>
        <v>0</v>
      </c>
      <c r="AE1876" s="318">
        <f>SUMIFS(MitarbeiterFTE[NWD],MitarbeiterFTE[Jahr],MitarbeiterFTE[[#This Row],[Jahr]],MitarbeiterFTE[Name],MitarbeiterFTE[[#This Row],[Name]])</f>
        <v>0</v>
      </c>
      <c r="AF1876" s="15" t="str">
        <f>IF(MitarbeiterFTE[[#This Row],[HS]]="ja",2,IF(MitarbeiterFTE[[#This Row],[Tech]]="ja",1,IF(MitarbeiterFTE[[#This Row],[Sonst]]="ja",0,"input missing")))</f>
        <v>input missing</v>
      </c>
      <c r="AG1876" s="130"/>
      <c r="AH1876" s="117"/>
      <c r="AI1876" s="408"/>
      <c r="AJ1876" s="202"/>
      <c r="AK1876" s="412"/>
      <c r="AL1876" s="15" cm="1">
        <f t="array" ref="AL18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6" s="15" t="str">
        <f>IF(Table6[[#This Row],[FT/WE]]=2,"",Table6[[#This Row],[Name]]&amp;Table6[[#This Row],[Tag]])</f>
        <v/>
      </c>
      <c r="AN1876" s="117"/>
    </row>
    <row r="1877" spans="1:40" ht="14.5">
      <c r="A1877" s="117"/>
      <c r="B1877" s="201"/>
      <c r="C1877" s="209"/>
      <c r="D1877" s="210"/>
      <c r="E1877" s="131"/>
      <c r="F1877" s="132"/>
      <c r="G1877" s="131"/>
      <c r="H1877" s="117"/>
      <c r="I1877" s="201"/>
      <c r="J1877" s="201"/>
      <c r="K1877" s="202"/>
      <c r="L1877" s="202"/>
      <c r="M1877" s="202"/>
      <c r="N1877" s="201"/>
      <c r="O1877" s="201"/>
      <c r="P1877" s="202"/>
      <c r="Q1877" s="202"/>
      <c r="R1877" s="207"/>
      <c r="S1877" s="204" t="e">
        <f>_xlfn.LET(
_xlpm.ausLJ,_xlfn.XLOOKUP(MitarbeiterFTE[[#This Row],[Name]]&amp;"|"&amp;MitarbeiterFTE[[#This Row],[Jahr]]&amp;"|"&amp;MitarbeiterFTE[[#This Row],[Monat]],#REF!,#REF!,"not found",0,1),
IF(_xlpm.ausLJ="not found","input missing",_xlpm.ausLJ))</f>
        <v>#REF!</v>
      </c>
      <c r="T1877" s="204" t="e">
        <f>_xlfn.LET(
_xlpm.ausLJ,_xlfn.XLOOKUP(MitarbeiterFTE[[#This Row],[Name]]&amp;"|"&amp;MitarbeiterFTE[[#This Row],[Jahr]]&amp;"|"&amp;MitarbeiterFTE[[#This Row],[Monat]],#REF!,#REF!,"not found",0,1),
IF(_xlpm.ausLJ="not found","input missing",_xlpm.ausLJ))</f>
        <v>#REF!</v>
      </c>
      <c r="U1877" s="205"/>
      <c r="V1877" s="40" t="str" cm="1">
        <f t="array" ref="V18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7" s="15" t="str">
        <f>_xlfn.LET(_xlpm.var,MitarbeiterFTE[[#This Row],[Name]]&amp;"|"&amp;MitarbeiterFTE[[#This Row],[Vorhaben]]&amp;"|"&amp;MitarbeiterFTE[[#This Row],[Monat]]&amp;"|"&amp;MitarbeiterFTE[[#This Row],[Jahr]], IF(_xlpm.var="|||","input missing",_xlpm.var))</f>
        <v>input missing</v>
      </c>
      <c r="AB1877" s="15" t="e">
        <f>_xlfn.LET(
_xlpm.start,DATE(MitarbeiterFTE[[#This Row],[Jahr]],MitarbeiterFTE[[#This Row],[Monat]],1),
_xlpm.end,EOMONTH(_xlpm.start,0),
NETWORKDAYS(_xlpm.start,_xlpm.end))</f>
        <v>#NUM!</v>
      </c>
      <c r="AC1877" s="318" t="e">
        <f>MitarbeiterFTE[[#This Row],[BWD]]-MitarbeiterFTE[[#This Row],[Sum Abwesend]]</f>
        <v>#NUM!</v>
      </c>
      <c r="AD1877" s="318">
        <f>SUMIFS(MitarbeiterFTE[BWD],MitarbeiterFTE[Jahr],MitarbeiterFTE[[#This Row],[Jahr]],MitarbeiterFTE[Name],MitarbeiterFTE[[#This Row],[Name]])</f>
        <v>0</v>
      </c>
      <c r="AE1877" s="318">
        <f>SUMIFS(MitarbeiterFTE[NWD],MitarbeiterFTE[Jahr],MitarbeiterFTE[[#This Row],[Jahr]],MitarbeiterFTE[Name],MitarbeiterFTE[[#This Row],[Name]])</f>
        <v>0</v>
      </c>
      <c r="AF1877" s="15" t="str">
        <f>IF(MitarbeiterFTE[[#This Row],[HS]]="ja",2,IF(MitarbeiterFTE[[#This Row],[Tech]]="ja",1,IF(MitarbeiterFTE[[#This Row],[Sonst]]="ja",0,"input missing")))</f>
        <v>input missing</v>
      </c>
      <c r="AG1877" s="130"/>
      <c r="AH1877" s="117"/>
      <c r="AI1877" s="408"/>
      <c r="AJ1877" s="202"/>
      <c r="AK1877" s="412"/>
      <c r="AL1877" s="15" cm="1">
        <f t="array" ref="AL18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7" s="15" t="str">
        <f>IF(Table6[[#This Row],[FT/WE]]=2,"",Table6[[#This Row],[Name]]&amp;Table6[[#This Row],[Tag]])</f>
        <v/>
      </c>
      <c r="AN1877" s="117"/>
    </row>
    <row r="1878" spans="1:40" ht="14.5">
      <c r="A1878" s="117"/>
      <c r="B1878" s="201"/>
      <c r="C1878" s="209"/>
      <c r="D1878" s="210"/>
      <c r="E1878" s="131"/>
      <c r="F1878" s="132"/>
      <c r="G1878" s="131"/>
      <c r="H1878" s="117"/>
      <c r="I1878" s="201"/>
      <c r="J1878" s="201"/>
      <c r="K1878" s="202"/>
      <c r="L1878" s="202"/>
      <c r="M1878" s="202"/>
      <c r="N1878" s="201"/>
      <c r="O1878" s="201"/>
      <c r="P1878" s="202"/>
      <c r="Q1878" s="202"/>
      <c r="R1878" s="207"/>
      <c r="S1878" s="204" t="e">
        <f>_xlfn.LET(
_xlpm.ausLJ,_xlfn.XLOOKUP(MitarbeiterFTE[[#This Row],[Name]]&amp;"|"&amp;MitarbeiterFTE[[#This Row],[Jahr]]&amp;"|"&amp;MitarbeiterFTE[[#This Row],[Monat]],#REF!,#REF!,"not found",0,1),
IF(_xlpm.ausLJ="not found","input missing",_xlpm.ausLJ))</f>
        <v>#REF!</v>
      </c>
      <c r="T1878" s="204" t="e">
        <f>_xlfn.LET(
_xlpm.ausLJ,_xlfn.XLOOKUP(MitarbeiterFTE[[#This Row],[Name]]&amp;"|"&amp;MitarbeiterFTE[[#This Row],[Jahr]]&amp;"|"&amp;MitarbeiterFTE[[#This Row],[Monat]],#REF!,#REF!,"not found",0,1),
IF(_xlpm.ausLJ="not found","input missing",_xlpm.ausLJ))</f>
        <v>#REF!</v>
      </c>
      <c r="U1878" s="205"/>
      <c r="V1878" s="40" t="str" cm="1">
        <f t="array" ref="V18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8" s="15" t="str">
        <f>_xlfn.LET(_xlpm.var,MitarbeiterFTE[[#This Row],[Name]]&amp;"|"&amp;MitarbeiterFTE[[#This Row],[Vorhaben]]&amp;"|"&amp;MitarbeiterFTE[[#This Row],[Monat]]&amp;"|"&amp;MitarbeiterFTE[[#This Row],[Jahr]], IF(_xlpm.var="|||","input missing",_xlpm.var))</f>
        <v>input missing</v>
      </c>
      <c r="AB1878" s="15" t="e">
        <f>_xlfn.LET(
_xlpm.start,DATE(MitarbeiterFTE[[#This Row],[Jahr]],MitarbeiterFTE[[#This Row],[Monat]],1),
_xlpm.end,EOMONTH(_xlpm.start,0),
NETWORKDAYS(_xlpm.start,_xlpm.end))</f>
        <v>#NUM!</v>
      </c>
      <c r="AC1878" s="318" t="e">
        <f>MitarbeiterFTE[[#This Row],[BWD]]-MitarbeiterFTE[[#This Row],[Sum Abwesend]]</f>
        <v>#NUM!</v>
      </c>
      <c r="AD1878" s="318">
        <f>SUMIFS(MitarbeiterFTE[BWD],MitarbeiterFTE[Jahr],MitarbeiterFTE[[#This Row],[Jahr]],MitarbeiterFTE[Name],MitarbeiterFTE[[#This Row],[Name]])</f>
        <v>0</v>
      </c>
      <c r="AE1878" s="318">
        <f>SUMIFS(MitarbeiterFTE[NWD],MitarbeiterFTE[Jahr],MitarbeiterFTE[[#This Row],[Jahr]],MitarbeiterFTE[Name],MitarbeiterFTE[[#This Row],[Name]])</f>
        <v>0</v>
      </c>
      <c r="AF1878" s="15" t="str">
        <f>IF(MitarbeiterFTE[[#This Row],[HS]]="ja",2,IF(MitarbeiterFTE[[#This Row],[Tech]]="ja",1,IF(MitarbeiterFTE[[#This Row],[Sonst]]="ja",0,"input missing")))</f>
        <v>input missing</v>
      </c>
      <c r="AG1878" s="130"/>
      <c r="AH1878" s="117"/>
      <c r="AI1878" s="408"/>
      <c r="AJ1878" s="202"/>
      <c r="AK1878" s="412"/>
      <c r="AL1878" s="15" cm="1">
        <f t="array" ref="AL18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8" s="15" t="str">
        <f>IF(Table6[[#This Row],[FT/WE]]=2,"",Table6[[#This Row],[Name]]&amp;Table6[[#This Row],[Tag]])</f>
        <v/>
      </c>
      <c r="AN1878" s="117"/>
    </row>
    <row r="1879" spans="1:40" ht="14.5">
      <c r="A1879" s="117"/>
      <c r="B1879" s="201"/>
      <c r="C1879" s="209"/>
      <c r="D1879" s="210"/>
      <c r="E1879" s="131"/>
      <c r="F1879" s="132"/>
      <c r="G1879" s="131"/>
      <c r="H1879" s="117"/>
      <c r="I1879" s="201"/>
      <c r="J1879" s="201"/>
      <c r="K1879" s="202"/>
      <c r="L1879" s="202"/>
      <c r="M1879" s="202"/>
      <c r="N1879" s="201"/>
      <c r="O1879" s="201"/>
      <c r="P1879" s="202"/>
      <c r="Q1879" s="202"/>
      <c r="R1879" s="207"/>
      <c r="S1879" s="204" t="e">
        <f>_xlfn.LET(
_xlpm.ausLJ,_xlfn.XLOOKUP(MitarbeiterFTE[[#This Row],[Name]]&amp;"|"&amp;MitarbeiterFTE[[#This Row],[Jahr]]&amp;"|"&amp;MitarbeiterFTE[[#This Row],[Monat]],#REF!,#REF!,"not found",0,1),
IF(_xlpm.ausLJ="not found","input missing",_xlpm.ausLJ))</f>
        <v>#REF!</v>
      </c>
      <c r="T1879" s="204" t="e">
        <f>_xlfn.LET(
_xlpm.ausLJ,_xlfn.XLOOKUP(MitarbeiterFTE[[#This Row],[Name]]&amp;"|"&amp;MitarbeiterFTE[[#This Row],[Jahr]]&amp;"|"&amp;MitarbeiterFTE[[#This Row],[Monat]],#REF!,#REF!,"not found",0,1),
IF(_xlpm.ausLJ="not found","input missing",_xlpm.ausLJ))</f>
        <v>#REF!</v>
      </c>
      <c r="U1879" s="205"/>
      <c r="V1879" s="40" t="str" cm="1">
        <f t="array" ref="V18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79" s="15" t="str">
        <f>_xlfn.LET(_xlpm.var,MitarbeiterFTE[[#This Row],[Name]]&amp;"|"&amp;MitarbeiterFTE[[#This Row],[Vorhaben]]&amp;"|"&amp;MitarbeiterFTE[[#This Row],[Monat]]&amp;"|"&amp;MitarbeiterFTE[[#This Row],[Jahr]], IF(_xlpm.var="|||","input missing",_xlpm.var))</f>
        <v>input missing</v>
      </c>
      <c r="AB1879" s="15" t="e">
        <f>_xlfn.LET(
_xlpm.start,DATE(MitarbeiterFTE[[#This Row],[Jahr]],MitarbeiterFTE[[#This Row],[Monat]],1),
_xlpm.end,EOMONTH(_xlpm.start,0),
NETWORKDAYS(_xlpm.start,_xlpm.end))</f>
        <v>#NUM!</v>
      </c>
      <c r="AC1879" s="318" t="e">
        <f>MitarbeiterFTE[[#This Row],[BWD]]-MitarbeiterFTE[[#This Row],[Sum Abwesend]]</f>
        <v>#NUM!</v>
      </c>
      <c r="AD1879" s="318">
        <f>SUMIFS(MitarbeiterFTE[BWD],MitarbeiterFTE[Jahr],MitarbeiterFTE[[#This Row],[Jahr]],MitarbeiterFTE[Name],MitarbeiterFTE[[#This Row],[Name]])</f>
        <v>0</v>
      </c>
      <c r="AE1879" s="318">
        <f>SUMIFS(MitarbeiterFTE[NWD],MitarbeiterFTE[Jahr],MitarbeiterFTE[[#This Row],[Jahr]],MitarbeiterFTE[Name],MitarbeiterFTE[[#This Row],[Name]])</f>
        <v>0</v>
      </c>
      <c r="AF1879" s="15" t="str">
        <f>IF(MitarbeiterFTE[[#This Row],[HS]]="ja",2,IF(MitarbeiterFTE[[#This Row],[Tech]]="ja",1,IF(MitarbeiterFTE[[#This Row],[Sonst]]="ja",0,"input missing")))</f>
        <v>input missing</v>
      </c>
      <c r="AG1879" s="130"/>
      <c r="AH1879" s="117"/>
      <c r="AI1879" s="408"/>
      <c r="AJ1879" s="202"/>
      <c r="AK1879" s="412"/>
      <c r="AL1879" s="15" cm="1">
        <f t="array" ref="AL18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79" s="15" t="str">
        <f>IF(Table6[[#This Row],[FT/WE]]=2,"",Table6[[#This Row],[Name]]&amp;Table6[[#This Row],[Tag]])</f>
        <v/>
      </c>
      <c r="AN1879" s="117"/>
    </row>
    <row r="1880" spans="1:40" ht="14.5">
      <c r="A1880" s="117"/>
      <c r="B1880" s="201"/>
      <c r="C1880" s="209"/>
      <c r="D1880" s="210"/>
      <c r="E1880" s="131"/>
      <c r="F1880" s="132"/>
      <c r="G1880" s="131"/>
      <c r="H1880" s="117"/>
      <c r="I1880" s="201"/>
      <c r="J1880" s="201"/>
      <c r="K1880" s="202"/>
      <c r="L1880" s="202"/>
      <c r="M1880" s="202"/>
      <c r="N1880" s="201"/>
      <c r="O1880" s="201"/>
      <c r="P1880" s="202"/>
      <c r="Q1880" s="202"/>
      <c r="R1880" s="207"/>
      <c r="S1880" s="204" t="e">
        <f>_xlfn.LET(
_xlpm.ausLJ,_xlfn.XLOOKUP(MitarbeiterFTE[[#This Row],[Name]]&amp;"|"&amp;MitarbeiterFTE[[#This Row],[Jahr]]&amp;"|"&amp;MitarbeiterFTE[[#This Row],[Monat]],#REF!,#REF!,"not found",0,1),
IF(_xlpm.ausLJ="not found","input missing",_xlpm.ausLJ))</f>
        <v>#REF!</v>
      </c>
      <c r="T1880" s="204" t="e">
        <f>_xlfn.LET(
_xlpm.ausLJ,_xlfn.XLOOKUP(MitarbeiterFTE[[#This Row],[Name]]&amp;"|"&amp;MitarbeiterFTE[[#This Row],[Jahr]]&amp;"|"&amp;MitarbeiterFTE[[#This Row],[Monat]],#REF!,#REF!,"not found",0,1),
IF(_xlpm.ausLJ="not found","input missing",_xlpm.ausLJ))</f>
        <v>#REF!</v>
      </c>
      <c r="U1880" s="205"/>
      <c r="V1880" s="40" t="str" cm="1">
        <f t="array" ref="V18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0" s="15" t="str">
        <f>_xlfn.LET(_xlpm.var,MitarbeiterFTE[[#This Row],[Name]]&amp;"|"&amp;MitarbeiterFTE[[#This Row],[Vorhaben]]&amp;"|"&amp;MitarbeiterFTE[[#This Row],[Monat]]&amp;"|"&amp;MitarbeiterFTE[[#This Row],[Jahr]], IF(_xlpm.var="|||","input missing",_xlpm.var))</f>
        <v>input missing</v>
      </c>
      <c r="AB1880" s="15" t="e">
        <f>_xlfn.LET(
_xlpm.start,DATE(MitarbeiterFTE[[#This Row],[Jahr]],MitarbeiterFTE[[#This Row],[Monat]],1),
_xlpm.end,EOMONTH(_xlpm.start,0),
NETWORKDAYS(_xlpm.start,_xlpm.end))</f>
        <v>#NUM!</v>
      </c>
      <c r="AC1880" s="318" t="e">
        <f>MitarbeiterFTE[[#This Row],[BWD]]-MitarbeiterFTE[[#This Row],[Sum Abwesend]]</f>
        <v>#NUM!</v>
      </c>
      <c r="AD1880" s="318">
        <f>SUMIFS(MitarbeiterFTE[BWD],MitarbeiterFTE[Jahr],MitarbeiterFTE[[#This Row],[Jahr]],MitarbeiterFTE[Name],MitarbeiterFTE[[#This Row],[Name]])</f>
        <v>0</v>
      </c>
      <c r="AE1880" s="318">
        <f>SUMIFS(MitarbeiterFTE[NWD],MitarbeiterFTE[Jahr],MitarbeiterFTE[[#This Row],[Jahr]],MitarbeiterFTE[Name],MitarbeiterFTE[[#This Row],[Name]])</f>
        <v>0</v>
      </c>
      <c r="AF1880" s="15" t="str">
        <f>IF(MitarbeiterFTE[[#This Row],[HS]]="ja",2,IF(MitarbeiterFTE[[#This Row],[Tech]]="ja",1,IF(MitarbeiterFTE[[#This Row],[Sonst]]="ja",0,"input missing")))</f>
        <v>input missing</v>
      </c>
      <c r="AG1880" s="130"/>
      <c r="AH1880" s="117"/>
      <c r="AI1880" s="408"/>
      <c r="AJ1880" s="202"/>
      <c r="AK1880" s="412"/>
      <c r="AL1880" s="15" cm="1">
        <f t="array" ref="AL18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0" s="15" t="str">
        <f>IF(Table6[[#This Row],[FT/WE]]=2,"",Table6[[#This Row],[Name]]&amp;Table6[[#This Row],[Tag]])</f>
        <v/>
      </c>
      <c r="AN1880" s="117"/>
    </row>
    <row r="1881" spans="1:40" ht="14.5">
      <c r="A1881" s="117"/>
      <c r="B1881" s="201"/>
      <c r="C1881" s="209"/>
      <c r="D1881" s="210"/>
      <c r="E1881" s="131"/>
      <c r="F1881" s="132"/>
      <c r="G1881" s="131"/>
      <c r="H1881" s="117"/>
      <c r="I1881" s="201"/>
      <c r="J1881" s="201"/>
      <c r="K1881" s="202"/>
      <c r="L1881" s="202"/>
      <c r="M1881" s="202"/>
      <c r="N1881" s="201"/>
      <c r="O1881" s="201"/>
      <c r="P1881" s="202"/>
      <c r="Q1881" s="202"/>
      <c r="R1881" s="207"/>
      <c r="S1881" s="204" t="e">
        <f>_xlfn.LET(
_xlpm.ausLJ,_xlfn.XLOOKUP(MitarbeiterFTE[[#This Row],[Name]]&amp;"|"&amp;MitarbeiterFTE[[#This Row],[Jahr]]&amp;"|"&amp;MitarbeiterFTE[[#This Row],[Monat]],#REF!,#REF!,"not found",0,1),
IF(_xlpm.ausLJ="not found","input missing",_xlpm.ausLJ))</f>
        <v>#REF!</v>
      </c>
      <c r="T1881" s="204" t="e">
        <f>_xlfn.LET(
_xlpm.ausLJ,_xlfn.XLOOKUP(MitarbeiterFTE[[#This Row],[Name]]&amp;"|"&amp;MitarbeiterFTE[[#This Row],[Jahr]]&amp;"|"&amp;MitarbeiterFTE[[#This Row],[Monat]],#REF!,#REF!,"not found",0,1),
IF(_xlpm.ausLJ="not found","input missing",_xlpm.ausLJ))</f>
        <v>#REF!</v>
      </c>
      <c r="U1881" s="205"/>
      <c r="V1881" s="40" t="str" cm="1">
        <f t="array" ref="V18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1" s="15" t="str">
        <f>_xlfn.LET(_xlpm.var,MitarbeiterFTE[[#This Row],[Name]]&amp;"|"&amp;MitarbeiterFTE[[#This Row],[Vorhaben]]&amp;"|"&amp;MitarbeiterFTE[[#This Row],[Monat]]&amp;"|"&amp;MitarbeiterFTE[[#This Row],[Jahr]], IF(_xlpm.var="|||","input missing",_xlpm.var))</f>
        <v>input missing</v>
      </c>
      <c r="AB1881" s="15" t="e">
        <f>_xlfn.LET(
_xlpm.start,DATE(MitarbeiterFTE[[#This Row],[Jahr]],MitarbeiterFTE[[#This Row],[Monat]],1),
_xlpm.end,EOMONTH(_xlpm.start,0),
NETWORKDAYS(_xlpm.start,_xlpm.end))</f>
        <v>#NUM!</v>
      </c>
      <c r="AC1881" s="318" t="e">
        <f>MitarbeiterFTE[[#This Row],[BWD]]-MitarbeiterFTE[[#This Row],[Sum Abwesend]]</f>
        <v>#NUM!</v>
      </c>
      <c r="AD1881" s="318">
        <f>SUMIFS(MitarbeiterFTE[BWD],MitarbeiterFTE[Jahr],MitarbeiterFTE[[#This Row],[Jahr]],MitarbeiterFTE[Name],MitarbeiterFTE[[#This Row],[Name]])</f>
        <v>0</v>
      </c>
      <c r="AE1881" s="318">
        <f>SUMIFS(MitarbeiterFTE[NWD],MitarbeiterFTE[Jahr],MitarbeiterFTE[[#This Row],[Jahr]],MitarbeiterFTE[Name],MitarbeiterFTE[[#This Row],[Name]])</f>
        <v>0</v>
      </c>
      <c r="AF1881" s="15" t="str">
        <f>IF(MitarbeiterFTE[[#This Row],[HS]]="ja",2,IF(MitarbeiterFTE[[#This Row],[Tech]]="ja",1,IF(MitarbeiterFTE[[#This Row],[Sonst]]="ja",0,"input missing")))</f>
        <v>input missing</v>
      </c>
      <c r="AG1881" s="130"/>
      <c r="AH1881" s="117"/>
      <c r="AI1881" s="408"/>
      <c r="AJ1881" s="202"/>
      <c r="AK1881" s="412"/>
      <c r="AL1881" s="15" cm="1">
        <f t="array" ref="AL18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1" s="15" t="str">
        <f>IF(Table6[[#This Row],[FT/WE]]=2,"",Table6[[#This Row],[Name]]&amp;Table6[[#This Row],[Tag]])</f>
        <v/>
      </c>
      <c r="AN1881" s="117"/>
    </row>
    <row r="1882" spans="1:40" ht="14.5">
      <c r="A1882" s="117"/>
      <c r="B1882" s="201"/>
      <c r="C1882" s="209"/>
      <c r="D1882" s="210"/>
      <c r="E1882" s="131"/>
      <c r="F1882" s="132"/>
      <c r="G1882" s="131"/>
      <c r="H1882" s="117"/>
      <c r="I1882" s="201"/>
      <c r="J1882" s="201"/>
      <c r="K1882" s="202"/>
      <c r="L1882" s="202"/>
      <c r="M1882" s="202"/>
      <c r="N1882" s="201"/>
      <c r="O1882" s="201"/>
      <c r="P1882" s="202"/>
      <c r="Q1882" s="202"/>
      <c r="R1882" s="207"/>
      <c r="S1882" s="204" t="e">
        <f>_xlfn.LET(
_xlpm.ausLJ,_xlfn.XLOOKUP(MitarbeiterFTE[[#This Row],[Name]]&amp;"|"&amp;MitarbeiterFTE[[#This Row],[Jahr]]&amp;"|"&amp;MitarbeiterFTE[[#This Row],[Monat]],#REF!,#REF!,"not found",0,1),
IF(_xlpm.ausLJ="not found","input missing",_xlpm.ausLJ))</f>
        <v>#REF!</v>
      </c>
      <c r="T1882" s="204" t="e">
        <f>_xlfn.LET(
_xlpm.ausLJ,_xlfn.XLOOKUP(MitarbeiterFTE[[#This Row],[Name]]&amp;"|"&amp;MitarbeiterFTE[[#This Row],[Jahr]]&amp;"|"&amp;MitarbeiterFTE[[#This Row],[Monat]],#REF!,#REF!,"not found",0,1),
IF(_xlpm.ausLJ="not found","input missing",_xlpm.ausLJ))</f>
        <v>#REF!</v>
      </c>
      <c r="U1882" s="205"/>
      <c r="V1882" s="40" t="str" cm="1">
        <f t="array" ref="V18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2" s="15" t="str">
        <f>_xlfn.LET(_xlpm.var,MitarbeiterFTE[[#This Row],[Name]]&amp;"|"&amp;MitarbeiterFTE[[#This Row],[Vorhaben]]&amp;"|"&amp;MitarbeiterFTE[[#This Row],[Monat]]&amp;"|"&amp;MitarbeiterFTE[[#This Row],[Jahr]], IF(_xlpm.var="|||","input missing",_xlpm.var))</f>
        <v>input missing</v>
      </c>
      <c r="AB1882" s="15" t="e">
        <f>_xlfn.LET(
_xlpm.start,DATE(MitarbeiterFTE[[#This Row],[Jahr]],MitarbeiterFTE[[#This Row],[Monat]],1),
_xlpm.end,EOMONTH(_xlpm.start,0),
NETWORKDAYS(_xlpm.start,_xlpm.end))</f>
        <v>#NUM!</v>
      </c>
      <c r="AC1882" s="318" t="e">
        <f>MitarbeiterFTE[[#This Row],[BWD]]-MitarbeiterFTE[[#This Row],[Sum Abwesend]]</f>
        <v>#NUM!</v>
      </c>
      <c r="AD1882" s="318">
        <f>SUMIFS(MitarbeiterFTE[BWD],MitarbeiterFTE[Jahr],MitarbeiterFTE[[#This Row],[Jahr]],MitarbeiterFTE[Name],MitarbeiterFTE[[#This Row],[Name]])</f>
        <v>0</v>
      </c>
      <c r="AE1882" s="318">
        <f>SUMIFS(MitarbeiterFTE[NWD],MitarbeiterFTE[Jahr],MitarbeiterFTE[[#This Row],[Jahr]],MitarbeiterFTE[Name],MitarbeiterFTE[[#This Row],[Name]])</f>
        <v>0</v>
      </c>
      <c r="AF1882" s="15" t="str">
        <f>IF(MitarbeiterFTE[[#This Row],[HS]]="ja",2,IF(MitarbeiterFTE[[#This Row],[Tech]]="ja",1,IF(MitarbeiterFTE[[#This Row],[Sonst]]="ja",0,"input missing")))</f>
        <v>input missing</v>
      </c>
      <c r="AG1882" s="130"/>
      <c r="AH1882" s="117"/>
      <c r="AI1882" s="408"/>
      <c r="AJ1882" s="202"/>
      <c r="AK1882" s="412"/>
      <c r="AL1882" s="15" cm="1">
        <f t="array" ref="AL18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2" s="15" t="str">
        <f>IF(Table6[[#This Row],[FT/WE]]=2,"",Table6[[#This Row],[Name]]&amp;Table6[[#This Row],[Tag]])</f>
        <v/>
      </c>
      <c r="AN1882" s="117"/>
    </row>
    <row r="1883" spans="1:40" ht="14.5">
      <c r="A1883" s="117"/>
      <c r="B1883" s="201"/>
      <c r="C1883" s="209"/>
      <c r="D1883" s="210"/>
      <c r="E1883" s="131"/>
      <c r="F1883" s="132"/>
      <c r="G1883" s="131"/>
      <c r="H1883" s="117"/>
      <c r="I1883" s="201"/>
      <c r="J1883" s="201"/>
      <c r="K1883" s="202"/>
      <c r="L1883" s="202"/>
      <c r="M1883" s="202"/>
      <c r="N1883" s="201"/>
      <c r="O1883" s="201"/>
      <c r="P1883" s="202"/>
      <c r="Q1883" s="202"/>
      <c r="R1883" s="207"/>
      <c r="S1883" s="204" t="e">
        <f>_xlfn.LET(
_xlpm.ausLJ,_xlfn.XLOOKUP(MitarbeiterFTE[[#This Row],[Name]]&amp;"|"&amp;MitarbeiterFTE[[#This Row],[Jahr]]&amp;"|"&amp;MitarbeiterFTE[[#This Row],[Monat]],#REF!,#REF!,"not found",0,1),
IF(_xlpm.ausLJ="not found","input missing",_xlpm.ausLJ))</f>
        <v>#REF!</v>
      </c>
      <c r="T1883" s="204" t="e">
        <f>_xlfn.LET(
_xlpm.ausLJ,_xlfn.XLOOKUP(MitarbeiterFTE[[#This Row],[Name]]&amp;"|"&amp;MitarbeiterFTE[[#This Row],[Jahr]]&amp;"|"&amp;MitarbeiterFTE[[#This Row],[Monat]],#REF!,#REF!,"not found",0,1),
IF(_xlpm.ausLJ="not found","input missing",_xlpm.ausLJ))</f>
        <v>#REF!</v>
      </c>
      <c r="U1883" s="205"/>
      <c r="V1883" s="40" t="str" cm="1">
        <f t="array" ref="V18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3" s="15" t="str">
        <f>_xlfn.LET(_xlpm.var,MitarbeiterFTE[[#This Row],[Name]]&amp;"|"&amp;MitarbeiterFTE[[#This Row],[Vorhaben]]&amp;"|"&amp;MitarbeiterFTE[[#This Row],[Monat]]&amp;"|"&amp;MitarbeiterFTE[[#This Row],[Jahr]], IF(_xlpm.var="|||","input missing",_xlpm.var))</f>
        <v>input missing</v>
      </c>
      <c r="AB1883" s="15" t="e">
        <f>_xlfn.LET(
_xlpm.start,DATE(MitarbeiterFTE[[#This Row],[Jahr]],MitarbeiterFTE[[#This Row],[Monat]],1),
_xlpm.end,EOMONTH(_xlpm.start,0),
NETWORKDAYS(_xlpm.start,_xlpm.end))</f>
        <v>#NUM!</v>
      </c>
      <c r="AC1883" s="318" t="e">
        <f>MitarbeiterFTE[[#This Row],[BWD]]-MitarbeiterFTE[[#This Row],[Sum Abwesend]]</f>
        <v>#NUM!</v>
      </c>
      <c r="AD1883" s="318">
        <f>SUMIFS(MitarbeiterFTE[BWD],MitarbeiterFTE[Jahr],MitarbeiterFTE[[#This Row],[Jahr]],MitarbeiterFTE[Name],MitarbeiterFTE[[#This Row],[Name]])</f>
        <v>0</v>
      </c>
      <c r="AE1883" s="318">
        <f>SUMIFS(MitarbeiterFTE[NWD],MitarbeiterFTE[Jahr],MitarbeiterFTE[[#This Row],[Jahr]],MitarbeiterFTE[Name],MitarbeiterFTE[[#This Row],[Name]])</f>
        <v>0</v>
      </c>
      <c r="AF1883" s="15" t="str">
        <f>IF(MitarbeiterFTE[[#This Row],[HS]]="ja",2,IF(MitarbeiterFTE[[#This Row],[Tech]]="ja",1,IF(MitarbeiterFTE[[#This Row],[Sonst]]="ja",0,"input missing")))</f>
        <v>input missing</v>
      </c>
      <c r="AG1883" s="130"/>
      <c r="AH1883" s="117"/>
      <c r="AI1883" s="408"/>
      <c r="AJ1883" s="202"/>
      <c r="AK1883" s="412"/>
      <c r="AL1883" s="15" cm="1">
        <f t="array" ref="AL18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3" s="15" t="str">
        <f>IF(Table6[[#This Row],[FT/WE]]=2,"",Table6[[#This Row],[Name]]&amp;Table6[[#This Row],[Tag]])</f>
        <v/>
      </c>
      <c r="AN1883" s="117"/>
    </row>
    <row r="1884" spans="1:40" ht="14.5">
      <c r="A1884" s="117"/>
      <c r="B1884" s="201"/>
      <c r="C1884" s="209"/>
      <c r="D1884" s="210"/>
      <c r="E1884" s="131"/>
      <c r="F1884" s="132"/>
      <c r="G1884" s="131"/>
      <c r="H1884" s="117"/>
      <c r="I1884" s="201"/>
      <c r="J1884" s="201"/>
      <c r="K1884" s="202"/>
      <c r="L1884" s="202"/>
      <c r="M1884" s="202"/>
      <c r="N1884" s="201"/>
      <c r="O1884" s="201"/>
      <c r="P1884" s="202"/>
      <c r="Q1884" s="202"/>
      <c r="R1884" s="207"/>
      <c r="S1884" s="204" t="e">
        <f>_xlfn.LET(
_xlpm.ausLJ,_xlfn.XLOOKUP(MitarbeiterFTE[[#This Row],[Name]]&amp;"|"&amp;MitarbeiterFTE[[#This Row],[Jahr]]&amp;"|"&amp;MitarbeiterFTE[[#This Row],[Monat]],#REF!,#REF!,"not found",0,1),
IF(_xlpm.ausLJ="not found","input missing",_xlpm.ausLJ))</f>
        <v>#REF!</v>
      </c>
      <c r="T1884" s="204" t="e">
        <f>_xlfn.LET(
_xlpm.ausLJ,_xlfn.XLOOKUP(MitarbeiterFTE[[#This Row],[Name]]&amp;"|"&amp;MitarbeiterFTE[[#This Row],[Jahr]]&amp;"|"&amp;MitarbeiterFTE[[#This Row],[Monat]],#REF!,#REF!,"not found",0,1),
IF(_xlpm.ausLJ="not found","input missing",_xlpm.ausLJ))</f>
        <v>#REF!</v>
      </c>
      <c r="U1884" s="205"/>
      <c r="V1884" s="40" t="str" cm="1">
        <f t="array" ref="V18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4" s="15" t="str">
        <f>_xlfn.LET(_xlpm.var,MitarbeiterFTE[[#This Row],[Name]]&amp;"|"&amp;MitarbeiterFTE[[#This Row],[Vorhaben]]&amp;"|"&amp;MitarbeiterFTE[[#This Row],[Monat]]&amp;"|"&amp;MitarbeiterFTE[[#This Row],[Jahr]], IF(_xlpm.var="|||","input missing",_xlpm.var))</f>
        <v>input missing</v>
      </c>
      <c r="AB1884" s="15" t="e">
        <f>_xlfn.LET(
_xlpm.start,DATE(MitarbeiterFTE[[#This Row],[Jahr]],MitarbeiterFTE[[#This Row],[Monat]],1),
_xlpm.end,EOMONTH(_xlpm.start,0),
NETWORKDAYS(_xlpm.start,_xlpm.end))</f>
        <v>#NUM!</v>
      </c>
      <c r="AC1884" s="318" t="e">
        <f>MitarbeiterFTE[[#This Row],[BWD]]-MitarbeiterFTE[[#This Row],[Sum Abwesend]]</f>
        <v>#NUM!</v>
      </c>
      <c r="AD1884" s="318">
        <f>SUMIFS(MitarbeiterFTE[BWD],MitarbeiterFTE[Jahr],MitarbeiterFTE[[#This Row],[Jahr]],MitarbeiterFTE[Name],MitarbeiterFTE[[#This Row],[Name]])</f>
        <v>0</v>
      </c>
      <c r="AE1884" s="318">
        <f>SUMIFS(MitarbeiterFTE[NWD],MitarbeiterFTE[Jahr],MitarbeiterFTE[[#This Row],[Jahr]],MitarbeiterFTE[Name],MitarbeiterFTE[[#This Row],[Name]])</f>
        <v>0</v>
      </c>
      <c r="AF1884" s="15" t="str">
        <f>IF(MitarbeiterFTE[[#This Row],[HS]]="ja",2,IF(MitarbeiterFTE[[#This Row],[Tech]]="ja",1,IF(MitarbeiterFTE[[#This Row],[Sonst]]="ja",0,"input missing")))</f>
        <v>input missing</v>
      </c>
      <c r="AG1884" s="130"/>
      <c r="AH1884" s="117"/>
      <c r="AI1884" s="408"/>
      <c r="AJ1884" s="202"/>
      <c r="AK1884" s="412"/>
      <c r="AL1884" s="15" cm="1">
        <f t="array" ref="AL18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4" s="15" t="str">
        <f>IF(Table6[[#This Row],[FT/WE]]=2,"",Table6[[#This Row],[Name]]&amp;Table6[[#This Row],[Tag]])</f>
        <v/>
      </c>
      <c r="AN1884" s="117"/>
    </row>
    <row r="1885" spans="1:40" ht="14.5">
      <c r="A1885" s="117"/>
      <c r="B1885" s="201"/>
      <c r="C1885" s="209"/>
      <c r="D1885" s="210"/>
      <c r="E1885" s="131"/>
      <c r="F1885" s="132"/>
      <c r="G1885" s="131"/>
      <c r="H1885" s="117"/>
      <c r="I1885" s="201"/>
      <c r="J1885" s="201"/>
      <c r="K1885" s="202"/>
      <c r="L1885" s="202"/>
      <c r="M1885" s="202"/>
      <c r="N1885" s="201"/>
      <c r="O1885" s="201"/>
      <c r="P1885" s="202"/>
      <c r="Q1885" s="202"/>
      <c r="R1885" s="207"/>
      <c r="S1885" s="204" t="e">
        <f>_xlfn.LET(
_xlpm.ausLJ,_xlfn.XLOOKUP(MitarbeiterFTE[[#This Row],[Name]]&amp;"|"&amp;MitarbeiterFTE[[#This Row],[Jahr]]&amp;"|"&amp;MitarbeiterFTE[[#This Row],[Monat]],#REF!,#REF!,"not found",0,1),
IF(_xlpm.ausLJ="not found","input missing",_xlpm.ausLJ))</f>
        <v>#REF!</v>
      </c>
      <c r="T1885" s="204" t="e">
        <f>_xlfn.LET(
_xlpm.ausLJ,_xlfn.XLOOKUP(MitarbeiterFTE[[#This Row],[Name]]&amp;"|"&amp;MitarbeiterFTE[[#This Row],[Jahr]]&amp;"|"&amp;MitarbeiterFTE[[#This Row],[Monat]],#REF!,#REF!,"not found",0,1),
IF(_xlpm.ausLJ="not found","input missing",_xlpm.ausLJ))</f>
        <v>#REF!</v>
      </c>
      <c r="U1885" s="205"/>
      <c r="V1885" s="40" t="str" cm="1">
        <f t="array" ref="V18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5" s="15" t="str">
        <f>_xlfn.LET(_xlpm.var,MitarbeiterFTE[[#This Row],[Name]]&amp;"|"&amp;MitarbeiterFTE[[#This Row],[Vorhaben]]&amp;"|"&amp;MitarbeiterFTE[[#This Row],[Monat]]&amp;"|"&amp;MitarbeiterFTE[[#This Row],[Jahr]], IF(_xlpm.var="|||","input missing",_xlpm.var))</f>
        <v>input missing</v>
      </c>
      <c r="AB1885" s="15" t="e">
        <f>_xlfn.LET(
_xlpm.start,DATE(MitarbeiterFTE[[#This Row],[Jahr]],MitarbeiterFTE[[#This Row],[Monat]],1),
_xlpm.end,EOMONTH(_xlpm.start,0),
NETWORKDAYS(_xlpm.start,_xlpm.end))</f>
        <v>#NUM!</v>
      </c>
      <c r="AC1885" s="318" t="e">
        <f>MitarbeiterFTE[[#This Row],[BWD]]-MitarbeiterFTE[[#This Row],[Sum Abwesend]]</f>
        <v>#NUM!</v>
      </c>
      <c r="AD1885" s="318">
        <f>SUMIFS(MitarbeiterFTE[BWD],MitarbeiterFTE[Jahr],MitarbeiterFTE[[#This Row],[Jahr]],MitarbeiterFTE[Name],MitarbeiterFTE[[#This Row],[Name]])</f>
        <v>0</v>
      </c>
      <c r="AE1885" s="318">
        <f>SUMIFS(MitarbeiterFTE[NWD],MitarbeiterFTE[Jahr],MitarbeiterFTE[[#This Row],[Jahr]],MitarbeiterFTE[Name],MitarbeiterFTE[[#This Row],[Name]])</f>
        <v>0</v>
      </c>
      <c r="AF1885" s="15" t="str">
        <f>IF(MitarbeiterFTE[[#This Row],[HS]]="ja",2,IF(MitarbeiterFTE[[#This Row],[Tech]]="ja",1,IF(MitarbeiterFTE[[#This Row],[Sonst]]="ja",0,"input missing")))</f>
        <v>input missing</v>
      </c>
      <c r="AG1885" s="130"/>
      <c r="AH1885" s="117"/>
      <c r="AI1885" s="408"/>
      <c r="AJ1885" s="202"/>
      <c r="AK1885" s="412"/>
      <c r="AL1885" s="15" cm="1">
        <f t="array" ref="AL18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5" s="15" t="str">
        <f>IF(Table6[[#This Row],[FT/WE]]=2,"",Table6[[#This Row],[Name]]&amp;Table6[[#This Row],[Tag]])</f>
        <v/>
      </c>
      <c r="AN1885" s="117"/>
    </row>
    <row r="1886" spans="1:40" ht="14.5">
      <c r="A1886" s="117"/>
      <c r="B1886" s="201"/>
      <c r="C1886" s="209"/>
      <c r="D1886" s="210"/>
      <c r="E1886" s="131"/>
      <c r="F1886" s="132"/>
      <c r="G1886" s="131"/>
      <c r="H1886" s="117"/>
      <c r="I1886" s="201"/>
      <c r="J1886" s="201"/>
      <c r="K1886" s="202"/>
      <c r="L1886" s="202"/>
      <c r="M1886" s="202"/>
      <c r="N1886" s="201"/>
      <c r="O1886" s="201"/>
      <c r="P1886" s="202"/>
      <c r="Q1886" s="202"/>
      <c r="R1886" s="207"/>
      <c r="S1886" s="204" t="e">
        <f>_xlfn.LET(
_xlpm.ausLJ,_xlfn.XLOOKUP(MitarbeiterFTE[[#This Row],[Name]]&amp;"|"&amp;MitarbeiterFTE[[#This Row],[Jahr]]&amp;"|"&amp;MitarbeiterFTE[[#This Row],[Monat]],#REF!,#REF!,"not found",0,1),
IF(_xlpm.ausLJ="not found","input missing",_xlpm.ausLJ))</f>
        <v>#REF!</v>
      </c>
      <c r="T1886" s="204" t="e">
        <f>_xlfn.LET(
_xlpm.ausLJ,_xlfn.XLOOKUP(MitarbeiterFTE[[#This Row],[Name]]&amp;"|"&amp;MitarbeiterFTE[[#This Row],[Jahr]]&amp;"|"&amp;MitarbeiterFTE[[#This Row],[Monat]],#REF!,#REF!,"not found",0,1),
IF(_xlpm.ausLJ="not found","input missing",_xlpm.ausLJ))</f>
        <v>#REF!</v>
      </c>
      <c r="U1886" s="205"/>
      <c r="V1886" s="40" t="str" cm="1">
        <f t="array" ref="V18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6" s="15" t="str">
        <f>_xlfn.LET(_xlpm.var,MitarbeiterFTE[[#This Row],[Name]]&amp;"|"&amp;MitarbeiterFTE[[#This Row],[Vorhaben]]&amp;"|"&amp;MitarbeiterFTE[[#This Row],[Monat]]&amp;"|"&amp;MitarbeiterFTE[[#This Row],[Jahr]], IF(_xlpm.var="|||","input missing",_xlpm.var))</f>
        <v>input missing</v>
      </c>
      <c r="AB1886" s="15" t="e">
        <f>_xlfn.LET(
_xlpm.start,DATE(MitarbeiterFTE[[#This Row],[Jahr]],MitarbeiterFTE[[#This Row],[Monat]],1),
_xlpm.end,EOMONTH(_xlpm.start,0),
NETWORKDAYS(_xlpm.start,_xlpm.end))</f>
        <v>#NUM!</v>
      </c>
      <c r="AC1886" s="318" t="e">
        <f>MitarbeiterFTE[[#This Row],[BWD]]-MitarbeiterFTE[[#This Row],[Sum Abwesend]]</f>
        <v>#NUM!</v>
      </c>
      <c r="AD1886" s="318">
        <f>SUMIFS(MitarbeiterFTE[BWD],MitarbeiterFTE[Jahr],MitarbeiterFTE[[#This Row],[Jahr]],MitarbeiterFTE[Name],MitarbeiterFTE[[#This Row],[Name]])</f>
        <v>0</v>
      </c>
      <c r="AE1886" s="318">
        <f>SUMIFS(MitarbeiterFTE[NWD],MitarbeiterFTE[Jahr],MitarbeiterFTE[[#This Row],[Jahr]],MitarbeiterFTE[Name],MitarbeiterFTE[[#This Row],[Name]])</f>
        <v>0</v>
      </c>
      <c r="AF1886" s="15" t="str">
        <f>IF(MitarbeiterFTE[[#This Row],[HS]]="ja",2,IF(MitarbeiterFTE[[#This Row],[Tech]]="ja",1,IF(MitarbeiterFTE[[#This Row],[Sonst]]="ja",0,"input missing")))</f>
        <v>input missing</v>
      </c>
      <c r="AG1886" s="130"/>
      <c r="AH1886" s="117"/>
      <c r="AI1886" s="408"/>
      <c r="AJ1886" s="202"/>
      <c r="AK1886" s="412"/>
      <c r="AL1886" s="15" cm="1">
        <f t="array" ref="AL18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6" s="15" t="str">
        <f>IF(Table6[[#This Row],[FT/WE]]=2,"",Table6[[#This Row],[Name]]&amp;Table6[[#This Row],[Tag]])</f>
        <v/>
      </c>
      <c r="AN1886" s="117"/>
    </row>
    <row r="1887" spans="1:40" ht="14.5">
      <c r="A1887" s="117"/>
      <c r="B1887" s="201"/>
      <c r="C1887" s="209"/>
      <c r="D1887" s="210"/>
      <c r="E1887" s="131"/>
      <c r="F1887" s="132"/>
      <c r="G1887" s="131"/>
      <c r="H1887" s="117"/>
      <c r="I1887" s="201"/>
      <c r="J1887" s="201"/>
      <c r="K1887" s="202"/>
      <c r="L1887" s="202"/>
      <c r="M1887" s="202"/>
      <c r="N1887" s="201"/>
      <c r="O1887" s="201"/>
      <c r="P1887" s="202"/>
      <c r="Q1887" s="202"/>
      <c r="R1887" s="207"/>
      <c r="S1887" s="204" t="e">
        <f>_xlfn.LET(
_xlpm.ausLJ,_xlfn.XLOOKUP(MitarbeiterFTE[[#This Row],[Name]]&amp;"|"&amp;MitarbeiterFTE[[#This Row],[Jahr]]&amp;"|"&amp;MitarbeiterFTE[[#This Row],[Monat]],#REF!,#REF!,"not found",0,1),
IF(_xlpm.ausLJ="not found","input missing",_xlpm.ausLJ))</f>
        <v>#REF!</v>
      </c>
      <c r="T1887" s="204" t="e">
        <f>_xlfn.LET(
_xlpm.ausLJ,_xlfn.XLOOKUP(MitarbeiterFTE[[#This Row],[Name]]&amp;"|"&amp;MitarbeiterFTE[[#This Row],[Jahr]]&amp;"|"&amp;MitarbeiterFTE[[#This Row],[Monat]],#REF!,#REF!,"not found",0,1),
IF(_xlpm.ausLJ="not found","input missing",_xlpm.ausLJ))</f>
        <v>#REF!</v>
      </c>
      <c r="U1887" s="205"/>
      <c r="V1887" s="40" t="str" cm="1">
        <f t="array" ref="V18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7" s="15" t="str">
        <f>_xlfn.LET(_xlpm.var,MitarbeiterFTE[[#This Row],[Name]]&amp;"|"&amp;MitarbeiterFTE[[#This Row],[Vorhaben]]&amp;"|"&amp;MitarbeiterFTE[[#This Row],[Monat]]&amp;"|"&amp;MitarbeiterFTE[[#This Row],[Jahr]], IF(_xlpm.var="|||","input missing",_xlpm.var))</f>
        <v>input missing</v>
      </c>
      <c r="AB1887" s="15" t="e">
        <f>_xlfn.LET(
_xlpm.start,DATE(MitarbeiterFTE[[#This Row],[Jahr]],MitarbeiterFTE[[#This Row],[Monat]],1),
_xlpm.end,EOMONTH(_xlpm.start,0),
NETWORKDAYS(_xlpm.start,_xlpm.end))</f>
        <v>#NUM!</v>
      </c>
      <c r="AC1887" s="318" t="e">
        <f>MitarbeiterFTE[[#This Row],[BWD]]-MitarbeiterFTE[[#This Row],[Sum Abwesend]]</f>
        <v>#NUM!</v>
      </c>
      <c r="AD1887" s="318">
        <f>SUMIFS(MitarbeiterFTE[BWD],MitarbeiterFTE[Jahr],MitarbeiterFTE[[#This Row],[Jahr]],MitarbeiterFTE[Name],MitarbeiterFTE[[#This Row],[Name]])</f>
        <v>0</v>
      </c>
      <c r="AE1887" s="318">
        <f>SUMIFS(MitarbeiterFTE[NWD],MitarbeiterFTE[Jahr],MitarbeiterFTE[[#This Row],[Jahr]],MitarbeiterFTE[Name],MitarbeiterFTE[[#This Row],[Name]])</f>
        <v>0</v>
      </c>
      <c r="AF1887" s="15" t="str">
        <f>IF(MitarbeiterFTE[[#This Row],[HS]]="ja",2,IF(MitarbeiterFTE[[#This Row],[Tech]]="ja",1,IF(MitarbeiterFTE[[#This Row],[Sonst]]="ja",0,"input missing")))</f>
        <v>input missing</v>
      </c>
      <c r="AG1887" s="130"/>
      <c r="AH1887" s="117"/>
      <c r="AI1887" s="408"/>
      <c r="AJ1887" s="202"/>
      <c r="AK1887" s="412"/>
      <c r="AL1887" s="15" cm="1">
        <f t="array" ref="AL18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7" s="15" t="str">
        <f>IF(Table6[[#This Row],[FT/WE]]=2,"",Table6[[#This Row],[Name]]&amp;Table6[[#This Row],[Tag]])</f>
        <v/>
      </c>
      <c r="AN1887" s="117"/>
    </row>
    <row r="1888" spans="1:40" ht="14.5">
      <c r="A1888" s="117"/>
      <c r="B1888" s="201"/>
      <c r="C1888" s="209"/>
      <c r="D1888" s="210"/>
      <c r="E1888" s="131"/>
      <c r="F1888" s="132"/>
      <c r="G1888" s="131"/>
      <c r="H1888" s="117"/>
      <c r="I1888" s="201"/>
      <c r="J1888" s="201"/>
      <c r="K1888" s="202"/>
      <c r="L1888" s="202"/>
      <c r="M1888" s="202"/>
      <c r="N1888" s="201"/>
      <c r="O1888" s="201"/>
      <c r="P1888" s="202"/>
      <c r="Q1888" s="202"/>
      <c r="R1888" s="207"/>
      <c r="S1888" s="204" t="e">
        <f>_xlfn.LET(
_xlpm.ausLJ,_xlfn.XLOOKUP(MitarbeiterFTE[[#This Row],[Name]]&amp;"|"&amp;MitarbeiterFTE[[#This Row],[Jahr]]&amp;"|"&amp;MitarbeiterFTE[[#This Row],[Monat]],#REF!,#REF!,"not found",0,1),
IF(_xlpm.ausLJ="not found","input missing",_xlpm.ausLJ))</f>
        <v>#REF!</v>
      </c>
      <c r="T1888" s="204" t="e">
        <f>_xlfn.LET(
_xlpm.ausLJ,_xlfn.XLOOKUP(MitarbeiterFTE[[#This Row],[Name]]&amp;"|"&amp;MitarbeiterFTE[[#This Row],[Jahr]]&amp;"|"&amp;MitarbeiterFTE[[#This Row],[Monat]],#REF!,#REF!,"not found",0,1),
IF(_xlpm.ausLJ="not found","input missing",_xlpm.ausLJ))</f>
        <v>#REF!</v>
      </c>
      <c r="U1888" s="205"/>
      <c r="V1888" s="40" t="str" cm="1">
        <f t="array" ref="V18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8" s="15" t="str">
        <f>_xlfn.LET(_xlpm.var,MitarbeiterFTE[[#This Row],[Name]]&amp;"|"&amp;MitarbeiterFTE[[#This Row],[Vorhaben]]&amp;"|"&amp;MitarbeiterFTE[[#This Row],[Monat]]&amp;"|"&amp;MitarbeiterFTE[[#This Row],[Jahr]], IF(_xlpm.var="|||","input missing",_xlpm.var))</f>
        <v>input missing</v>
      </c>
      <c r="AB1888" s="15" t="e">
        <f>_xlfn.LET(
_xlpm.start,DATE(MitarbeiterFTE[[#This Row],[Jahr]],MitarbeiterFTE[[#This Row],[Monat]],1),
_xlpm.end,EOMONTH(_xlpm.start,0),
NETWORKDAYS(_xlpm.start,_xlpm.end))</f>
        <v>#NUM!</v>
      </c>
      <c r="AC1888" s="318" t="e">
        <f>MitarbeiterFTE[[#This Row],[BWD]]-MitarbeiterFTE[[#This Row],[Sum Abwesend]]</f>
        <v>#NUM!</v>
      </c>
      <c r="AD1888" s="318">
        <f>SUMIFS(MitarbeiterFTE[BWD],MitarbeiterFTE[Jahr],MitarbeiterFTE[[#This Row],[Jahr]],MitarbeiterFTE[Name],MitarbeiterFTE[[#This Row],[Name]])</f>
        <v>0</v>
      </c>
      <c r="AE1888" s="318">
        <f>SUMIFS(MitarbeiterFTE[NWD],MitarbeiterFTE[Jahr],MitarbeiterFTE[[#This Row],[Jahr]],MitarbeiterFTE[Name],MitarbeiterFTE[[#This Row],[Name]])</f>
        <v>0</v>
      </c>
      <c r="AF1888" s="15" t="str">
        <f>IF(MitarbeiterFTE[[#This Row],[HS]]="ja",2,IF(MitarbeiterFTE[[#This Row],[Tech]]="ja",1,IF(MitarbeiterFTE[[#This Row],[Sonst]]="ja",0,"input missing")))</f>
        <v>input missing</v>
      </c>
      <c r="AG1888" s="130"/>
      <c r="AH1888" s="117"/>
      <c r="AI1888" s="408"/>
      <c r="AJ1888" s="202"/>
      <c r="AK1888" s="412"/>
      <c r="AL1888" s="15" cm="1">
        <f t="array" ref="AL18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8" s="15" t="str">
        <f>IF(Table6[[#This Row],[FT/WE]]=2,"",Table6[[#This Row],[Name]]&amp;Table6[[#This Row],[Tag]])</f>
        <v/>
      </c>
      <c r="AN1888" s="117"/>
    </row>
    <row r="1889" spans="1:40" ht="14.5">
      <c r="A1889" s="117"/>
      <c r="B1889" s="201"/>
      <c r="C1889" s="209"/>
      <c r="D1889" s="210"/>
      <c r="E1889" s="131"/>
      <c r="F1889" s="132"/>
      <c r="G1889" s="131"/>
      <c r="H1889" s="117"/>
      <c r="I1889" s="201"/>
      <c r="J1889" s="201"/>
      <c r="K1889" s="202"/>
      <c r="L1889" s="202"/>
      <c r="M1889" s="202"/>
      <c r="N1889" s="201"/>
      <c r="O1889" s="201"/>
      <c r="P1889" s="202"/>
      <c r="Q1889" s="202"/>
      <c r="R1889" s="207"/>
      <c r="S1889" s="204" t="e">
        <f>_xlfn.LET(
_xlpm.ausLJ,_xlfn.XLOOKUP(MitarbeiterFTE[[#This Row],[Name]]&amp;"|"&amp;MitarbeiterFTE[[#This Row],[Jahr]]&amp;"|"&amp;MitarbeiterFTE[[#This Row],[Monat]],#REF!,#REF!,"not found",0,1),
IF(_xlpm.ausLJ="not found","input missing",_xlpm.ausLJ))</f>
        <v>#REF!</v>
      </c>
      <c r="T1889" s="204" t="e">
        <f>_xlfn.LET(
_xlpm.ausLJ,_xlfn.XLOOKUP(MitarbeiterFTE[[#This Row],[Name]]&amp;"|"&amp;MitarbeiterFTE[[#This Row],[Jahr]]&amp;"|"&amp;MitarbeiterFTE[[#This Row],[Monat]],#REF!,#REF!,"not found",0,1),
IF(_xlpm.ausLJ="not found","input missing",_xlpm.ausLJ))</f>
        <v>#REF!</v>
      </c>
      <c r="U1889" s="205"/>
      <c r="V1889" s="40" t="str" cm="1">
        <f t="array" ref="V18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89" s="15" t="str">
        <f>_xlfn.LET(_xlpm.var,MitarbeiterFTE[[#This Row],[Name]]&amp;"|"&amp;MitarbeiterFTE[[#This Row],[Vorhaben]]&amp;"|"&amp;MitarbeiterFTE[[#This Row],[Monat]]&amp;"|"&amp;MitarbeiterFTE[[#This Row],[Jahr]], IF(_xlpm.var="|||","input missing",_xlpm.var))</f>
        <v>input missing</v>
      </c>
      <c r="AB1889" s="15" t="e">
        <f>_xlfn.LET(
_xlpm.start,DATE(MitarbeiterFTE[[#This Row],[Jahr]],MitarbeiterFTE[[#This Row],[Monat]],1),
_xlpm.end,EOMONTH(_xlpm.start,0),
NETWORKDAYS(_xlpm.start,_xlpm.end))</f>
        <v>#NUM!</v>
      </c>
      <c r="AC1889" s="318" t="e">
        <f>MitarbeiterFTE[[#This Row],[BWD]]-MitarbeiterFTE[[#This Row],[Sum Abwesend]]</f>
        <v>#NUM!</v>
      </c>
      <c r="AD1889" s="318">
        <f>SUMIFS(MitarbeiterFTE[BWD],MitarbeiterFTE[Jahr],MitarbeiterFTE[[#This Row],[Jahr]],MitarbeiterFTE[Name],MitarbeiterFTE[[#This Row],[Name]])</f>
        <v>0</v>
      </c>
      <c r="AE1889" s="318">
        <f>SUMIFS(MitarbeiterFTE[NWD],MitarbeiterFTE[Jahr],MitarbeiterFTE[[#This Row],[Jahr]],MitarbeiterFTE[Name],MitarbeiterFTE[[#This Row],[Name]])</f>
        <v>0</v>
      </c>
      <c r="AF1889" s="15" t="str">
        <f>IF(MitarbeiterFTE[[#This Row],[HS]]="ja",2,IF(MitarbeiterFTE[[#This Row],[Tech]]="ja",1,IF(MitarbeiterFTE[[#This Row],[Sonst]]="ja",0,"input missing")))</f>
        <v>input missing</v>
      </c>
      <c r="AG1889" s="130"/>
      <c r="AH1889" s="117"/>
      <c r="AI1889" s="408"/>
      <c r="AJ1889" s="202"/>
      <c r="AK1889" s="412"/>
      <c r="AL1889" s="15" cm="1">
        <f t="array" ref="AL18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89" s="15" t="str">
        <f>IF(Table6[[#This Row],[FT/WE]]=2,"",Table6[[#This Row],[Name]]&amp;Table6[[#This Row],[Tag]])</f>
        <v/>
      </c>
      <c r="AN1889" s="117"/>
    </row>
    <row r="1890" spans="1:40" ht="14.5">
      <c r="A1890" s="117"/>
      <c r="B1890" s="201"/>
      <c r="C1890" s="209"/>
      <c r="D1890" s="210"/>
      <c r="E1890" s="131"/>
      <c r="F1890" s="132"/>
      <c r="G1890" s="131"/>
      <c r="H1890" s="117"/>
      <c r="I1890" s="201"/>
      <c r="J1890" s="201"/>
      <c r="K1890" s="202"/>
      <c r="L1890" s="202"/>
      <c r="M1890" s="202"/>
      <c r="N1890" s="201"/>
      <c r="O1890" s="201"/>
      <c r="P1890" s="202"/>
      <c r="Q1890" s="202"/>
      <c r="R1890" s="207"/>
      <c r="S1890" s="204" t="e">
        <f>_xlfn.LET(
_xlpm.ausLJ,_xlfn.XLOOKUP(MitarbeiterFTE[[#This Row],[Name]]&amp;"|"&amp;MitarbeiterFTE[[#This Row],[Jahr]]&amp;"|"&amp;MitarbeiterFTE[[#This Row],[Monat]],#REF!,#REF!,"not found",0,1),
IF(_xlpm.ausLJ="not found","input missing",_xlpm.ausLJ))</f>
        <v>#REF!</v>
      </c>
      <c r="T1890" s="204" t="e">
        <f>_xlfn.LET(
_xlpm.ausLJ,_xlfn.XLOOKUP(MitarbeiterFTE[[#This Row],[Name]]&amp;"|"&amp;MitarbeiterFTE[[#This Row],[Jahr]]&amp;"|"&amp;MitarbeiterFTE[[#This Row],[Monat]],#REF!,#REF!,"not found",0,1),
IF(_xlpm.ausLJ="not found","input missing",_xlpm.ausLJ))</f>
        <v>#REF!</v>
      </c>
      <c r="U1890" s="205"/>
      <c r="V1890" s="40" t="str" cm="1">
        <f t="array" ref="V18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0" s="15" t="str">
        <f>_xlfn.LET(_xlpm.var,MitarbeiterFTE[[#This Row],[Name]]&amp;"|"&amp;MitarbeiterFTE[[#This Row],[Vorhaben]]&amp;"|"&amp;MitarbeiterFTE[[#This Row],[Monat]]&amp;"|"&amp;MitarbeiterFTE[[#This Row],[Jahr]], IF(_xlpm.var="|||","input missing",_xlpm.var))</f>
        <v>input missing</v>
      </c>
      <c r="AB1890" s="15" t="e">
        <f>_xlfn.LET(
_xlpm.start,DATE(MitarbeiterFTE[[#This Row],[Jahr]],MitarbeiterFTE[[#This Row],[Monat]],1),
_xlpm.end,EOMONTH(_xlpm.start,0),
NETWORKDAYS(_xlpm.start,_xlpm.end))</f>
        <v>#NUM!</v>
      </c>
      <c r="AC1890" s="318" t="e">
        <f>MitarbeiterFTE[[#This Row],[BWD]]-MitarbeiterFTE[[#This Row],[Sum Abwesend]]</f>
        <v>#NUM!</v>
      </c>
      <c r="AD1890" s="318">
        <f>SUMIFS(MitarbeiterFTE[BWD],MitarbeiterFTE[Jahr],MitarbeiterFTE[[#This Row],[Jahr]],MitarbeiterFTE[Name],MitarbeiterFTE[[#This Row],[Name]])</f>
        <v>0</v>
      </c>
      <c r="AE1890" s="318">
        <f>SUMIFS(MitarbeiterFTE[NWD],MitarbeiterFTE[Jahr],MitarbeiterFTE[[#This Row],[Jahr]],MitarbeiterFTE[Name],MitarbeiterFTE[[#This Row],[Name]])</f>
        <v>0</v>
      </c>
      <c r="AF1890" s="15" t="str">
        <f>IF(MitarbeiterFTE[[#This Row],[HS]]="ja",2,IF(MitarbeiterFTE[[#This Row],[Tech]]="ja",1,IF(MitarbeiterFTE[[#This Row],[Sonst]]="ja",0,"input missing")))</f>
        <v>input missing</v>
      </c>
      <c r="AG1890" s="130"/>
      <c r="AH1890" s="117"/>
      <c r="AI1890" s="408"/>
      <c r="AJ1890" s="202"/>
      <c r="AK1890" s="412"/>
      <c r="AL1890" s="15" cm="1">
        <f t="array" ref="AL18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0" s="15" t="str">
        <f>IF(Table6[[#This Row],[FT/WE]]=2,"",Table6[[#This Row],[Name]]&amp;Table6[[#This Row],[Tag]])</f>
        <v/>
      </c>
      <c r="AN1890" s="117"/>
    </row>
    <row r="1891" spans="1:40" ht="14.5">
      <c r="A1891" s="117"/>
      <c r="B1891" s="201"/>
      <c r="C1891" s="209"/>
      <c r="D1891" s="210"/>
      <c r="E1891" s="131"/>
      <c r="F1891" s="132"/>
      <c r="G1891" s="131"/>
      <c r="H1891" s="117"/>
      <c r="I1891" s="201"/>
      <c r="J1891" s="201"/>
      <c r="K1891" s="202"/>
      <c r="L1891" s="202"/>
      <c r="M1891" s="202"/>
      <c r="N1891" s="201"/>
      <c r="O1891" s="201"/>
      <c r="P1891" s="202"/>
      <c r="Q1891" s="202"/>
      <c r="R1891" s="207"/>
      <c r="S1891" s="204" t="e">
        <f>_xlfn.LET(
_xlpm.ausLJ,_xlfn.XLOOKUP(MitarbeiterFTE[[#This Row],[Name]]&amp;"|"&amp;MitarbeiterFTE[[#This Row],[Jahr]]&amp;"|"&amp;MitarbeiterFTE[[#This Row],[Monat]],#REF!,#REF!,"not found",0,1),
IF(_xlpm.ausLJ="not found","input missing",_xlpm.ausLJ))</f>
        <v>#REF!</v>
      </c>
      <c r="T1891" s="204" t="e">
        <f>_xlfn.LET(
_xlpm.ausLJ,_xlfn.XLOOKUP(MitarbeiterFTE[[#This Row],[Name]]&amp;"|"&amp;MitarbeiterFTE[[#This Row],[Jahr]]&amp;"|"&amp;MitarbeiterFTE[[#This Row],[Monat]],#REF!,#REF!,"not found",0,1),
IF(_xlpm.ausLJ="not found","input missing",_xlpm.ausLJ))</f>
        <v>#REF!</v>
      </c>
      <c r="U1891" s="205"/>
      <c r="V1891" s="40" t="str" cm="1">
        <f t="array" ref="V18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1" s="15" t="str">
        <f>_xlfn.LET(_xlpm.var,MitarbeiterFTE[[#This Row],[Name]]&amp;"|"&amp;MitarbeiterFTE[[#This Row],[Vorhaben]]&amp;"|"&amp;MitarbeiterFTE[[#This Row],[Monat]]&amp;"|"&amp;MitarbeiterFTE[[#This Row],[Jahr]], IF(_xlpm.var="|||","input missing",_xlpm.var))</f>
        <v>input missing</v>
      </c>
      <c r="AB1891" s="15" t="e">
        <f>_xlfn.LET(
_xlpm.start,DATE(MitarbeiterFTE[[#This Row],[Jahr]],MitarbeiterFTE[[#This Row],[Monat]],1),
_xlpm.end,EOMONTH(_xlpm.start,0),
NETWORKDAYS(_xlpm.start,_xlpm.end))</f>
        <v>#NUM!</v>
      </c>
      <c r="AC1891" s="318" t="e">
        <f>MitarbeiterFTE[[#This Row],[BWD]]-MitarbeiterFTE[[#This Row],[Sum Abwesend]]</f>
        <v>#NUM!</v>
      </c>
      <c r="AD1891" s="318">
        <f>SUMIFS(MitarbeiterFTE[BWD],MitarbeiterFTE[Jahr],MitarbeiterFTE[[#This Row],[Jahr]],MitarbeiterFTE[Name],MitarbeiterFTE[[#This Row],[Name]])</f>
        <v>0</v>
      </c>
      <c r="AE1891" s="318">
        <f>SUMIFS(MitarbeiterFTE[NWD],MitarbeiterFTE[Jahr],MitarbeiterFTE[[#This Row],[Jahr]],MitarbeiterFTE[Name],MitarbeiterFTE[[#This Row],[Name]])</f>
        <v>0</v>
      </c>
      <c r="AF1891" s="15" t="str">
        <f>IF(MitarbeiterFTE[[#This Row],[HS]]="ja",2,IF(MitarbeiterFTE[[#This Row],[Tech]]="ja",1,IF(MitarbeiterFTE[[#This Row],[Sonst]]="ja",0,"input missing")))</f>
        <v>input missing</v>
      </c>
      <c r="AG1891" s="130"/>
      <c r="AH1891" s="117"/>
      <c r="AI1891" s="408"/>
      <c r="AJ1891" s="202"/>
      <c r="AK1891" s="412"/>
      <c r="AL1891" s="15" cm="1">
        <f t="array" ref="AL18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1" s="15" t="str">
        <f>IF(Table6[[#This Row],[FT/WE]]=2,"",Table6[[#This Row],[Name]]&amp;Table6[[#This Row],[Tag]])</f>
        <v/>
      </c>
      <c r="AN1891" s="117"/>
    </row>
    <row r="1892" spans="1:40" ht="14.5">
      <c r="A1892" s="117"/>
      <c r="B1892" s="201"/>
      <c r="C1892" s="209"/>
      <c r="D1892" s="210"/>
      <c r="E1892" s="131"/>
      <c r="F1892" s="132"/>
      <c r="G1892" s="131"/>
      <c r="H1892" s="117"/>
      <c r="I1892" s="201"/>
      <c r="J1892" s="201"/>
      <c r="K1892" s="202"/>
      <c r="L1892" s="202"/>
      <c r="M1892" s="202"/>
      <c r="N1892" s="201"/>
      <c r="O1892" s="201"/>
      <c r="P1892" s="202"/>
      <c r="Q1892" s="202"/>
      <c r="R1892" s="207"/>
      <c r="S1892" s="204" t="e">
        <f>_xlfn.LET(
_xlpm.ausLJ,_xlfn.XLOOKUP(MitarbeiterFTE[[#This Row],[Name]]&amp;"|"&amp;MitarbeiterFTE[[#This Row],[Jahr]]&amp;"|"&amp;MitarbeiterFTE[[#This Row],[Monat]],#REF!,#REF!,"not found",0,1),
IF(_xlpm.ausLJ="not found","input missing",_xlpm.ausLJ))</f>
        <v>#REF!</v>
      </c>
      <c r="T1892" s="204" t="e">
        <f>_xlfn.LET(
_xlpm.ausLJ,_xlfn.XLOOKUP(MitarbeiterFTE[[#This Row],[Name]]&amp;"|"&amp;MitarbeiterFTE[[#This Row],[Jahr]]&amp;"|"&amp;MitarbeiterFTE[[#This Row],[Monat]],#REF!,#REF!,"not found",0,1),
IF(_xlpm.ausLJ="not found","input missing",_xlpm.ausLJ))</f>
        <v>#REF!</v>
      </c>
      <c r="U1892" s="205"/>
      <c r="V1892" s="40" t="str" cm="1">
        <f t="array" ref="V18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2" s="15" t="str">
        <f>_xlfn.LET(_xlpm.var,MitarbeiterFTE[[#This Row],[Name]]&amp;"|"&amp;MitarbeiterFTE[[#This Row],[Vorhaben]]&amp;"|"&amp;MitarbeiterFTE[[#This Row],[Monat]]&amp;"|"&amp;MitarbeiterFTE[[#This Row],[Jahr]], IF(_xlpm.var="|||","input missing",_xlpm.var))</f>
        <v>input missing</v>
      </c>
      <c r="AB1892" s="15" t="e">
        <f>_xlfn.LET(
_xlpm.start,DATE(MitarbeiterFTE[[#This Row],[Jahr]],MitarbeiterFTE[[#This Row],[Monat]],1),
_xlpm.end,EOMONTH(_xlpm.start,0),
NETWORKDAYS(_xlpm.start,_xlpm.end))</f>
        <v>#NUM!</v>
      </c>
      <c r="AC1892" s="318" t="e">
        <f>MitarbeiterFTE[[#This Row],[BWD]]-MitarbeiterFTE[[#This Row],[Sum Abwesend]]</f>
        <v>#NUM!</v>
      </c>
      <c r="AD1892" s="318">
        <f>SUMIFS(MitarbeiterFTE[BWD],MitarbeiterFTE[Jahr],MitarbeiterFTE[[#This Row],[Jahr]],MitarbeiterFTE[Name],MitarbeiterFTE[[#This Row],[Name]])</f>
        <v>0</v>
      </c>
      <c r="AE1892" s="318">
        <f>SUMIFS(MitarbeiterFTE[NWD],MitarbeiterFTE[Jahr],MitarbeiterFTE[[#This Row],[Jahr]],MitarbeiterFTE[Name],MitarbeiterFTE[[#This Row],[Name]])</f>
        <v>0</v>
      </c>
      <c r="AF1892" s="15" t="str">
        <f>IF(MitarbeiterFTE[[#This Row],[HS]]="ja",2,IF(MitarbeiterFTE[[#This Row],[Tech]]="ja",1,IF(MitarbeiterFTE[[#This Row],[Sonst]]="ja",0,"input missing")))</f>
        <v>input missing</v>
      </c>
      <c r="AG1892" s="130"/>
      <c r="AH1892" s="117"/>
      <c r="AI1892" s="408"/>
      <c r="AJ1892" s="202"/>
      <c r="AK1892" s="412"/>
      <c r="AL1892" s="15" cm="1">
        <f t="array" ref="AL18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2" s="15" t="str">
        <f>IF(Table6[[#This Row],[FT/WE]]=2,"",Table6[[#This Row],[Name]]&amp;Table6[[#This Row],[Tag]])</f>
        <v/>
      </c>
      <c r="AN1892" s="117"/>
    </row>
    <row r="1893" spans="1:40" ht="14.5">
      <c r="A1893" s="117"/>
      <c r="B1893" s="201"/>
      <c r="C1893" s="209"/>
      <c r="D1893" s="210"/>
      <c r="E1893" s="131"/>
      <c r="F1893" s="132"/>
      <c r="G1893" s="131"/>
      <c r="H1893" s="117"/>
      <c r="I1893" s="201"/>
      <c r="J1893" s="201"/>
      <c r="K1893" s="202"/>
      <c r="L1893" s="202"/>
      <c r="M1893" s="202"/>
      <c r="N1893" s="201"/>
      <c r="O1893" s="201"/>
      <c r="P1893" s="202"/>
      <c r="Q1893" s="202"/>
      <c r="R1893" s="207"/>
      <c r="S1893" s="204" t="e">
        <f>_xlfn.LET(
_xlpm.ausLJ,_xlfn.XLOOKUP(MitarbeiterFTE[[#This Row],[Name]]&amp;"|"&amp;MitarbeiterFTE[[#This Row],[Jahr]]&amp;"|"&amp;MitarbeiterFTE[[#This Row],[Monat]],#REF!,#REF!,"not found",0,1),
IF(_xlpm.ausLJ="not found","input missing",_xlpm.ausLJ))</f>
        <v>#REF!</v>
      </c>
      <c r="T1893" s="204" t="e">
        <f>_xlfn.LET(
_xlpm.ausLJ,_xlfn.XLOOKUP(MitarbeiterFTE[[#This Row],[Name]]&amp;"|"&amp;MitarbeiterFTE[[#This Row],[Jahr]]&amp;"|"&amp;MitarbeiterFTE[[#This Row],[Monat]],#REF!,#REF!,"not found",0,1),
IF(_xlpm.ausLJ="not found","input missing",_xlpm.ausLJ))</f>
        <v>#REF!</v>
      </c>
      <c r="U1893" s="205"/>
      <c r="V1893" s="40" t="str" cm="1">
        <f t="array" ref="V18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3" s="15" t="str">
        <f>_xlfn.LET(_xlpm.var,MitarbeiterFTE[[#This Row],[Name]]&amp;"|"&amp;MitarbeiterFTE[[#This Row],[Vorhaben]]&amp;"|"&amp;MitarbeiterFTE[[#This Row],[Monat]]&amp;"|"&amp;MitarbeiterFTE[[#This Row],[Jahr]], IF(_xlpm.var="|||","input missing",_xlpm.var))</f>
        <v>input missing</v>
      </c>
      <c r="AB1893" s="15" t="e">
        <f>_xlfn.LET(
_xlpm.start,DATE(MitarbeiterFTE[[#This Row],[Jahr]],MitarbeiterFTE[[#This Row],[Monat]],1),
_xlpm.end,EOMONTH(_xlpm.start,0),
NETWORKDAYS(_xlpm.start,_xlpm.end))</f>
        <v>#NUM!</v>
      </c>
      <c r="AC1893" s="318" t="e">
        <f>MitarbeiterFTE[[#This Row],[BWD]]-MitarbeiterFTE[[#This Row],[Sum Abwesend]]</f>
        <v>#NUM!</v>
      </c>
      <c r="AD1893" s="318">
        <f>SUMIFS(MitarbeiterFTE[BWD],MitarbeiterFTE[Jahr],MitarbeiterFTE[[#This Row],[Jahr]],MitarbeiterFTE[Name],MitarbeiterFTE[[#This Row],[Name]])</f>
        <v>0</v>
      </c>
      <c r="AE1893" s="318">
        <f>SUMIFS(MitarbeiterFTE[NWD],MitarbeiterFTE[Jahr],MitarbeiterFTE[[#This Row],[Jahr]],MitarbeiterFTE[Name],MitarbeiterFTE[[#This Row],[Name]])</f>
        <v>0</v>
      </c>
      <c r="AF1893" s="15" t="str">
        <f>IF(MitarbeiterFTE[[#This Row],[HS]]="ja",2,IF(MitarbeiterFTE[[#This Row],[Tech]]="ja",1,IF(MitarbeiterFTE[[#This Row],[Sonst]]="ja",0,"input missing")))</f>
        <v>input missing</v>
      </c>
      <c r="AG1893" s="130"/>
      <c r="AH1893" s="117"/>
      <c r="AI1893" s="408"/>
      <c r="AJ1893" s="202"/>
      <c r="AK1893" s="412"/>
      <c r="AL1893" s="15" cm="1">
        <f t="array" ref="AL18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3" s="15" t="str">
        <f>IF(Table6[[#This Row],[FT/WE]]=2,"",Table6[[#This Row],[Name]]&amp;Table6[[#This Row],[Tag]])</f>
        <v/>
      </c>
      <c r="AN1893" s="117"/>
    </row>
    <row r="1894" spans="1:40" ht="14.5">
      <c r="A1894" s="117"/>
      <c r="B1894" s="201"/>
      <c r="C1894" s="209"/>
      <c r="D1894" s="210"/>
      <c r="E1894" s="131"/>
      <c r="F1894" s="132"/>
      <c r="G1894" s="131"/>
      <c r="H1894" s="117"/>
      <c r="I1894" s="201"/>
      <c r="J1894" s="201"/>
      <c r="K1894" s="202"/>
      <c r="L1894" s="202"/>
      <c r="M1894" s="202"/>
      <c r="N1894" s="201"/>
      <c r="O1894" s="201"/>
      <c r="P1894" s="202"/>
      <c r="Q1894" s="202"/>
      <c r="R1894" s="207"/>
      <c r="S1894" s="204" t="e">
        <f>_xlfn.LET(
_xlpm.ausLJ,_xlfn.XLOOKUP(MitarbeiterFTE[[#This Row],[Name]]&amp;"|"&amp;MitarbeiterFTE[[#This Row],[Jahr]]&amp;"|"&amp;MitarbeiterFTE[[#This Row],[Monat]],#REF!,#REF!,"not found",0,1),
IF(_xlpm.ausLJ="not found","input missing",_xlpm.ausLJ))</f>
        <v>#REF!</v>
      </c>
      <c r="T1894" s="204" t="e">
        <f>_xlfn.LET(
_xlpm.ausLJ,_xlfn.XLOOKUP(MitarbeiterFTE[[#This Row],[Name]]&amp;"|"&amp;MitarbeiterFTE[[#This Row],[Jahr]]&amp;"|"&amp;MitarbeiterFTE[[#This Row],[Monat]],#REF!,#REF!,"not found",0,1),
IF(_xlpm.ausLJ="not found","input missing",_xlpm.ausLJ))</f>
        <v>#REF!</v>
      </c>
      <c r="U1894" s="205"/>
      <c r="V1894" s="40" t="str" cm="1">
        <f t="array" ref="V18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4" s="15" t="str">
        <f>_xlfn.LET(_xlpm.var,MitarbeiterFTE[[#This Row],[Name]]&amp;"|"&amp;MitarbeiterFTE[[#This Row],[Vorhaben]]&amp;"|"&amp;MitarbeiterFTE[[#This Row],[Monat]]&amp;"|"&amp;MitarbeiterFTE[[#This Row],[Jahr]], IF(_xlpm.var="|||","input missing",_xlpm.var))</f>
        <v>input missing</v>
      </c>
      <c r="AB1894" s="15" t="e">
        <f>_xlfn.LET(
_xlpm.start,DATE(MitarbeiterFTE[[#This Row],[Jahr]],MitarbeiterFTE[[#This Row],[Monat]],1),
_xlpm.end,EOMONTH(_xlpm.start,0),
NETWORKDAYS(_xlpm.start,_xlpm.end))</f>
        <v>#NUM!</v>
      </c>
      <c r="AC1894" s="318" t="e">
        <f>MitarbeiterFTE[[#This Row],[BWD]]-MitarbeiterFTE[[#This Row],[Sum Abwesend]]</f>
        <v>#NUM!</v>
      </c>
      <c r="AD1894" s="318">
        <f>SUMIFS(MitarbeiterFTE[BWD],MitarbeiterFTE[Jahr],MitarbeiterFTE[[#This Row],[Jahr]],MitarbeiterFTE[Name],MitarbeiterFTE[[#This Row],[Name]])</f>
        <v>0</v>
      </c>
      <c r="AE1894" s="318">
        <f>SUMIFS(MitarbeiterFTE[NWD],MitarbeiterFTE[Jahr],MitarbeiterFTE[[#This Row],[Jahr]],MitarbeiterFTE[Name],MitarbeiterFTE[[#This Row],[Name]])</f>
        <v>0</v>
      </c>
      <c r="AF1894" s="15" t="str">
        <f>IF(MitarbeiterFTE[[#This Row],[HS]]="ja",2,IF(MitarbeiterFTE[[#This Row],[Tech]]="ja",1,IF(MitarbeiterFTE[[#This Row],[Sonst]]="ja",0,"input missing")))</f>
        <v>input missing</v>
      </c>
      <c r="AG1894" s="130"/>
      <c r="AH1894" s="117"/>
      <c r="AI1894" s="408"/>
      <c r="AJ1894" s="202"/>
      <c r="AK1894" s="412"/>
      <c r="AL1894" s="15" cm="1">
        <f t="array" ref="AL18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4" s="15" t="str">
        <f>IF(Table6[[#This Row],[FT/WE]]=2,"",Table6[[#This Row],[Name]]&amp;Table6[[#This Row],[Tag]])</f>
        <v/>
      </c>
      <c r="AN1894" s="117"/>
    </row>
    <row r="1895" spans="1:40" ht="14.5">
      <c r="A1895" s="117"/>
      <c r="B1895" s="201"/>
      <c r="C1895" s="209"/>
      <c r="D1895" s="210"/>
      <c r="E1895" s="131"/>
      <c r="F1895" s="132"/>
      <c r="G1895" s="131"/>
      <c r="H1895" s="117"/>
      <c r="I1895" s="201"/>
      <c r="J1895" s="201"/>
      <c r="K1895" s="202"/>
      <c r="L1895" s="202"/>
      <c r="M1895" s="202"/>
      <c r="N1895" s="201"/>
      <c r="O1895" s="201"/>
      <c r="P1895" s="202"/>
      <c r="Q1895" s="202"/>
      <c r="R1895" s="207"/>
      <c r="S1895" s="204" t="e">
        <f>_xlfn.LET(
_xlpm.ausLJ,_xlfn.XLOOKUP(MitarbeiterFTE[[#This Row],[Name]]&amp;"|"&amp;MitarbeiterFTE[[#This Row],[Jahr]]&amp;"|"&amp;MitarbeiterFTE[[#This Row],[Monat]],#REF!,#REF!,"not found",0,1),
IF(_xlpm.ausLJ="not found","input missing",_xlpm.ausLJ))</f>
        <v>#REF!</v>
      </c>
      <c r="T1895" s="204" t="e">
        <f>_xlfn.LET(
_xlpm.ausLJ,_xlfn.XLOOKUP(MitarbeiterFTE[[#This Row],[Name]]&amp;"|"&amp;MitarbeiterFTE[[#This Row],[Jahr]]&amp;"|"&amp;MitarbeiterFTE[[#This Row],[Monat]],#REF!,#REF!,"not found",0,1),
IF(_xlpm.ausLJ="not found","input missing",_xlpm.ausLJ))</f>
        <v>#REF!</v>
      </c>
      <c r="U1895" s="205"/>
      <c r="V1895" s="40" t="str" cm="1">
        <f t="array" ref="V18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5" s="15" t="str">
        <f>_xlfn.LET(_xlpm.var,MitarbeiterFTE[[#This Row],[Name]]&amp;"|"&amp;MitarbeiterFTE[[#This Row],[Vorhaben]]&amp;"|"&amp;MitarbeiterFTE[[#This Row],[Monat]]&amp;"|"&amp;MitarbeiterFTE[[#This Row],[Jahr]], IF(_xlpm.var="|||","input missing",_xlpm.var))</f>
        <v>input missing</v>
      </c>
      <c r="AB1895" s="15" t="e">
        <f>_xlfn.LET(
_xlpm.start,DATE(MitarbeiterFTE[[#This Row],[Jahr]],MitarbeiterFTE[[#This Row],[Monat]],1),
_xlpm.end,EOMONTH(_xlpm.start,0),
NETWORKDAYS(_xlpm.start,_xlpm.end))</f>
        <v>#NUM!</v>
      </c>
      <c r="AC1895" s="318" t="e">
        <f>MitarbeiterFTE[[#This Row],[BWD]]-MitarbeiterFTE[[#This Row],[Sum Abwesend]]</f>
        <v>#NUM!</v>
      </c>
      <c r="AD1895" s="318">
        <f>SUMIFS(MitarbeiterFTE[BWD],MitarbeiterFTE[Jahr],MitarbeiterFTE[[#This Row],[Jahr]],MitarbeiterFTE[Name],MitarbeiterFTE[[#This Row],[Name]])</f>
        <v>0</v>
      </c>
      <c r="AE1895" s="318">
        <f>SUMIFS(MitarbeiterFTE[NWD],MitarbeiterFTE[Jahr],MitarbeiterFTE[[#This Row],[Jahr]],MitarbeiterFTE[Name],MitarbeiterFTE[[#This Row],[Name]])</f>
        <v>0</v>
      </c>
      <c r="AF1895" s="15" t="str">
        <f>IF(MitarbeiterFTE[[#This Row],[HS]]="ja",2,IF(MitarbeiterFTE[[#This Row],[Tech]]="ja",1,IF(MitarbeiterFTE[[#This Row],[Sonst]]="ja",0,"input missing")))</f>
        <v>input missing</v>
      </c>
      <c r="AG1895" s="130"/>
      <c r="AH1895" s="117"/>
      <c r="AI1895" s="408"/>
      <c r="AJ1895" s="202"/>
      <c r="AK1895" s="412"/>
      <c r="AL1895" s="15" cm="1">
        <f t="array" ref="AL18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5" s="15" t="str">
        <f>IF(Table6[[#This Row],[FT/WE]]=2,"",Table6[[#This Row],[Name]]&amp;Table6[[#This Row],[Tag]])</f>
        <v/>
      </c>
      <c r="AN1895" s="117"/>
    </row>
    <row r="1896" spans="1:40" ht="14.5">
      <c r="A1896" s="117"/>
      <c r="B1896" s="201"/>
      <c r="C1896" s="209"/>
      <c r="D1896" s="210"/>
      <c r="E1896" s="131"/>
      <c r="F1896" s="132"/>
      <c r="G1896" s="131"/>
      <c r="H1896" s="117"/>
      <c r="I1896" s="201"/>
      <c r="J1896" s="201"/>
      <c r="K1896" s="202"/>
      <c r="L1896" s="202"/>
      <c r="M1896" s="202"/>
      <c r="N1896" s="201"/>
      <c r="O1896" s="201"/>
      <c r="P1896" s="202"/>
      <c r="Q1896" s="202"/>
      <c r="R1896" s="207"/>
      <c r="S1896" s="204" t="e">
        <f>_xlfn.LET(
_xlpm.ausLJ,_xlfn.XLOOKUP(MitarbeiterFTE[[#This Row],[Name]]&amp;"|"&amp;MitarbeiterFTE[[#This Row],[Jahr]]&amp;"|"&amp;MitarbeiterFTE[[#This Row],[Monat]],#REF!,#REF!,"not found",0,1),
IF(_xlpm.ausLJ="not found","input missing",_xlpm.ausLJ))</f>
        <v>#REF!</v>
      </c>
      <c r="T1896" s="204" t="e">
        <f>_xlfn.LET(
_xlpm.ausLJ,_xlfn.XLOOKUP(MitarbeiterFTE[[#This Row],[Name]]&amp;"|"&amp;MitarbeiterFTE[[#This Row],[Jahr]]&amp;"|"&amp;MitarbeiterFTE[[#This Row],[Monat]],#REF!,#REF!,"not found",0,1),
IF(_xlpm.ausLJ="not found","input missing",_xlpm.ausLJ))</f>
        <v>#REF!</v>
      </c>
      <c r="U1896" s="205"/>
      <c r="V1896" s="40" t="str" cm="1">
        <f t="array" ref="V18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6" s="15" t="str">
        <f>_xlfn.LET(_xlpm.var,MitarbeiterFTE[[#This Row],[Name]]&amp;"|"&amp;MitarbeiterFTE[[#This Row],[Vorhaben]]&amp;"|"&amp;MitarbeiterFTE[[#This Row],[Monat]]&amp;"|"&amp;MitarbeiterFTE[[#This Row],[Jahr]], IF(_xlpm.var="|||","input missing",_xlpm.var))</f>
        <v>input missing</v>
      </c>
      <c r="AB1896" s="15" t="e">
        <f>_xlfn.LET(
_xlpm.start,DATE(MitarbeiterFTE[[#This Row],[Jahr]],MitarbeiterFTE[[#This Row],[Monat]],1),
_xlpm.end,EOMONTH(_xlpm.start,0),
NETWORKDAYS(_xlpm.start,_xlpm.end))</f>
        <v>#NUM!</v>
      </c>
      <c r="AC1896" s="318" t="e">
        <f>MitarbeiterFTE[[#This Row],[BWD]]-MitarbeiterFTE[[#This Row],[Sum Abwesend]]</f>
        <v>#NUM!</v>
      </c>
      <c r="AD1896" s="318">
        <f>SUMIFS(MitarbeiterFTE[BWD],MitarbeiterFTE[Jahr],MitarbeiterFTE[[#This Row],[Jahr]],MitarbeiterFTE[Name],MitarbeiterFTE[[#This Row],[Name]])</f>
        <v>0</v>
      </c>
      <c r="AE1896" s="318">
        <f>SUMIFS(MitarbeiterFTE[NWD],MitarbeiterFTE[Jahr],MitarbeiterFTE[[#This Row],[Jahr]],MitarbeiterFTE[Name],MitarbeiterFTE[[#This Row],[Name]])</f>
        <v>0</v>
      </c>
      <c r="AF1896" s="15" t="str">
        <f>IF(MitarbeiterFTE[[#This Row],[HS]]="ja",2,IF(MitarbeiterFTE[[#This Row],[Tech]]="ja",1,IF(MitarbeiterFTE[[#This Row],[Sonst]]="ja",0,"input missing")))</f>
        <v>input missing</v>
      </c>
      <c r="AG1896" s="130"/>
      <c r="AH1896" s="117"/>
      <c r="AI1896" s="408"/>
      <c r="AJ1896" s="202"/>
      <c r="AK1896" s="412"/>
      <c r="AL1896" s="15" cm="1">
        <f t="array" ref="AL18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6" s="15" t="str">
        <f>IF(Table6[[#This Row],[FT/WE]]=2,"",Table6[[#This Row],[Name]]&amp;Table6[[#This Row],[Tag]])</f>
        <v/>
      </c>
      <c r="AN1896" s="117"/>
    </row>
    <row r="1897" spans="1:40" ht="14.5">
      <c r="A1897" s="117"/>
      <c r="B1897" s="201"/>
      <c r="C1897" s="209"/>
      <c r="D1897" s="210"/>
      <c r="E1897" s="131"/>
      <c r="F1897" s="132"/>
      <c r="G1897" s="131"/>
      <c r="H1897" s="117"/>
      <c r="I1897" s="201"/>
      <c r="J1897" s="201"/>
      <c r="K1897" s="202"/>
      <c r="L1897" s="202"/>
      <c r="M1897" s="202"/>
      <c r="N1897" s="201"/>
      <c r="O1897" s="201"/>
      <c r="P1897" s="202"/>
      <c r="Q1897" s="202"/>
      <c r="R1897" s="207"/>
      <c r="S1897" s="204" t="e">
        <f>_xlfn.LET(
_xlpm.ausLJ,_xlfn.XLOOKUP(MitarbeiterFTE[[#This Row],[Name]]&amp;"|"&amp;MitarbeiterFTE[[#This Row],[Jahr]]&amp;"|"&amp;MitarbeiterFTE[[#This Row],[Monat]],#REF!,#REF!,"not found",0,1),
IF(_xlpm.ausLJ="not found","input missing",_xlpm.ausLJ))</f>
        <v>#REF!</v>
      </c>
      <c r="T1897" s="204" t="e">
        <f>_xlfn.LET(
_xlpm.ausLJ,_xlfn.XLOOKUP(MitarbeiterFTE[[#This Row],[Name]]&amp;"|"&amp;MitarbeiterFTE[[#This Row],[Jahr]]&amp;"|"&amp;MitarbeiterFTE[[#This Row],[Monat]],#REF!,#REF!,"not found",0,1),
IF(_xlpm.ausLJ="not found","input missing",_xlpm.ausLJ))</f>
        <v>#REF!</v>
      </c>
      <c r="U1897" s="205"/>
      <c r="V1897" s="40" t="str" cm="1">
        <f t="array" ref="V18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7" s="15" t="str">
        <f>_xlfn.LET(_xlpm.var,MitarbeiterFTE[[#This Row],[Name]]&amp;"|"&amp;MitarbeiterFTE[[#This Row],[Vorhaben]]&amp;"|"&amp;MitarbeiterFTE[[#This Row],[Monat]]&amp;"|"&amp;MitarbeiterFTE[[#This Row],[Jahr]], IF(_xlpm.var="|||","input missing",_xlpm.var))</f>
        <v>input missing</v>
      </c>
      <c r="AB1897" s="15" t="e">
        <f>_xlfn.LET(
_xlpm.start,DATE(MitarbeiterFTE[[#This Row],[Jahr]],MitarbeiterFTE[[#This Row],[Monat]],1),
_xlpm.end,EOMONTH(_xlpm.start,0),
NETWORKDAYS(_xlpm.start,_xlpm.end))</f>
        <v>#NUM!</v>
      </c>
      <c r="AC1897" s="318" t="e">
        <f>MitarbeiterFTE[[#This Row],[BWD]]-MitarbeiterFTE[[#This Row],[Sum Abwesend]]</f>
        <v>#NUM!</v>
      </c>
      <c r="AD1897" s="318">
        <f>SUMIFS(MitarbeiterFTE[BWD],MitarbeiterFTE[Jahr],MitarbeiterFTE[[#This Row],[Jahr]],MitarbeiterFTE[Name],MitarbeiterFTE[[#This Row],[Name]])</f>
        <v>0</v>
      </c>
      <c r="AE1897" s="318">
        <f>SUMIFS(MitarbeiterFTE[NWD],MitarbeiterFTE[Jahr],MitarbeiterFTE[[#This Row],[Jahr]],MitarbeiterFTE[Name],MitarbeiterFTE[[#This Row],[Name]])</f>
        <v>0</v>
      </c>
      <c r="AF1897" s="15" t="str">
        <f>IF(MitarbeiterFTE[[#This Row],[HS]]="ja",2,IF(MitarbeiterFTE[[#This Row],[Tech]]="ja",1,IF(MitarbeiterFTE[[#This Row],[Sonst]]="ja",0,"input missing")))</f>
        <v>input missing</v>
      </c>
      <c r="AG1897" s="130"/>
      <c r="AH1897" s="117"/>
      <c r="AI1897" s="408"/>
      <c r="AJ1897" s="202"/>
      <c r="AK1897" s="412"/>
      <c r="AL1897" s="15" cm="1">
        <f t="array" ref="AL18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7" s="15" t="str">
        <f>IF(Table6[[#This Row],[FT/WE]]=2,"",Table6[[#This Row],[Name]]&amp;Table6[[#This Row],[Tag]])</f>
        <v/>
      </c>
      <c r="AN1897" s="117"/>
    </row>
    <row r="1898" spans="1:40" ht="14.5">
      <c r="A1898" s="117"/>
      <c r="B1898" s="201"/>
      <c r="C1898" s="209"/>
      <c r="D1898" s="210"/>
      <c r="E1898" s="131"/>
      <c r="F1898" s="132"/>
      <c r="G1898" s="131"/>
      <c r="H1898" s="117"/>
      <c r="I1898" s="201"/>
      <c r="J1898" s="201"/>
      <c r="K1898" s="202"/>
      <c r="L1898" s="202"/>
      <c r="M1898" s="202"/>
      <c r="N1898" s="201"/>
      <c r="O1898" s="201"/>
      <c r="P1898" s="202"/>
      <c r="Q1898" s="202"/>
      <c r="R1898" s="207"/>
      <c r="S1898" s="204" t="e">
        <f>_xlfn.LET(
_xlpm.ausLJ,_xlfn.XLOOKUP(MitarbeiterFTE[[#This Row],[Name]]&amp;"|"&amp;MitarbeiterFTE[[#This Row],[Jahr]]&amp;"|"&amp;MitarbeiterFTE[[#This Row],[Monat]],#REF!,#REF!,"not found",0,1),
IF(_xlpm.ausLJ="not found","input missing",_xlpm.ausLJ))</f>
        <v>#REF!</v>
      </c>
      <c r="T1898" s="204" t="e">
        <f>_xlfn.LET(
_xlpm.ausLJ,_xlfn.XLOOKUP(MitarbeiterFTE[[#This Row],[Name]]&amp;"|"&amp;MitarbeiterFTE[[#This Row],[Jahr]]&amp;"|"&amp;MitarbeiterFTE[[#This Row],[Monat]],#REF!,#REF!,"not found",0,1),
IF(_xlpm.ausLJ="not found","input missing",_xlpm.ausLJ))</f>
        <v>#REF!</v>
      </c>
      <c r="U1898" s="205"/>
      <c r="V1898" s="40" t="str" cm="1">
        <f t="array" ref="V18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8" s="15" t="str">
        <f>_xlfn.LET(_xlpm.var,MitarbeiterFTE[[#This Row],[Name]]&amp;"|"&amp;MitarbeiterFTE[[#This Row],[Vorhaben]]&amp;"|"&amp;MitarbeiterFTE[[#This Row],[Monat]]&amp;"|"&amp;MitarbeiterFTE[[#This Row],[Jahr]], IF(_xlpm.var="|||","input missing",_xlpm.var))</f>
        <v>input missing</v>
      </c>
      <c r="AB1898" s="15" t="e">
        <f>_xlfn.LET(
_xlpm.start,DATE(MitarbeiterFTE[[#This Row],[Jahr]],MitarbeiterFTE[[#This Row],[Monat]],1),
_xlpm.end,EOMONTH(_xlpm.start,0),
NETWORKDAYS(_xlpm.start,_xlpm.end))</f>
        <v>#NUM!</v>
      </c>
      <c r="AC1898" s="318" t="e">
        <f>MitarbeiterFTE[[#This Row],[BWD]]-MitarbeiterFTE[[#This Row],[Sum Abwesend]]</f>
        <v>#NUM!</v>
      </c>
      <c r="AD1898" s="318">
        <f>SUMIFS(MitarbeiterFTE[BWD],MitarbeiterFTE[Jahr],MitarbeiterFTE[[#This Row],[Jahr]],MitarbeiterFTE[Name],MitarbeiterFTE[[#This Row],[Name]])</f>
        <v>0</v>
      </c>
      <c r="AE1898" s="318">
        <f>SUMIFS(MitarbeiterFTE[NWD],MitarbeiterFTE[Jahr],MitarbeiterFTE[[#This Row],[Jahr]],MitarbeiterFTE[Name],MitarbeiterFTE[[#This Row],[Name]])</f>
        <v>0</v>
      </c>
      <c r="AF1898" s="15" t="str">
        <f>IF(MitarbeiterFTE[[#This Row],[HS]]="ja",2,IF(MitarbeiterFTE[[#This Row],[Tech]]="ja",1,IF(MitarbeiterFTE[[#This Row],[Sonst]]="ja",0,"input missing")))</f>
        <v>input missing</v>
      </c>
      <c r="AG1898" s="130"/>
      <c r="AH1898" s="117"/>
      <c r="AI1898" s="408"/>
      <c r="AJ1898" s="202"/>
      <c r="AK1898" s="412"/>
      <c r="AL1898" s="15" cm="1">
        <f t="array" ref="AL18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8" s="15" t="str">
        <f>IF(Table6[[#This Row],[FT/WE]]=2,"",Table6[[#This Row],[Name]]&amp;Table6[[#This Row],[Tag]])</f>
        <v/>
      </c>
      <c r="AN1898" s="117"/>
    </row>
    <row r="1899" spans="1:40" ht="14.5">
      <c r="A1899" s="117"/>
      <c r="B1899" s="201"/>
      <c r="C1899" s="209"/>
      <c r="D1899" s="210"/>
      <c r="E1899" s="131"/>
      <c r="F1899" s="132"/>
      <c r="G1899" s="131"/>
      <c r="H1899" s="117"/>
      <c r="I1899" s="201"/>
      <c r="J1899" s="201"/>
      <c r="K1899" s="202"/>
      <c r="L1899" s="202"/>
      <c r="M1899" s="202"/>
      <c r="N1899" s="201"/>
      <c r="O1899" s="201"/>
      <c r="P1899" s="202"/>
      <c r="Q1899" s="202"/>
      <c r="R1899" s="207"/>
      <c r="S1899" s="204" t="e">
        <f>_xlfn.LET(
_xlpm.ausLJ,_xlfn.XLOOKUP(MitarbeiterFTE[[#This Row],[Name]]&amp;"|"&amp;MitarbeiterFTE[[#This Row],[Jahr]]&amp;"|"&amp;MitarbeiterFTE[[#This Row],[Monat]],#REF!,#REF!,"not found",0,1),
IF(_xlpm.ausLJ="not found","input missing",_xlpm.ausLJ))</f>
        <v>#REF!</v>
      </c>
      <c r="T1899" s="204" t="e">
        <f>_xlfn.LET(
_xlpm.ausLJ,_xlfn.XLOOKUP(MitarbeiterFTE[[#This Row],[Name]]&amp;"|"&amp;MitarbeiterFTE[[#This Row],[Jahr]]&amp;"|"&amp;MitarbeiterFTE[[#This Row],[Monat]],#REF!,#REF!,"not found",0,1),
IF(_xlpm.ausLJ="not found","input missing",_xlpm.ausLJ))</f>
        <v>#REF!</v>
      </c>
      <c r="U1899" s="205"/>
      <c r="V1899" s="40" t="str" cm="1">
        <f t="array" ref="V18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8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8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8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8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899" s="15" t="str">
        <f>_xlfn.LET(_xlpm.var,MitarbeiterFTE[[#This Row],[Name]]&amp;"|"&amp;MitarbeiterFTE[[#This Row],[Vorhaben]]&amp;"|"&amp;MitarbeiterFTE[[#This Row],[Monat]]&amp;"|"&amp;MitarbeiterFTE[[#This Row],[Jahr]], IF(_xlpm.var="|||","input missing",_xlpm.var))</f>
        <v>input missing</v>
      </c>
      <c r="AB1899" s="15" t="e">
        <f>_xlfn.LET(
_xlpm.start,DATE(MitarbeiterFTE[[#This Row],[Jahr]],MitarbeiterFTE[[#This Row],[Monat]],1),
_xlpm.end,EOMONTH(_xlpm.start,0),
NETWORKDAYS(_xlpm.start,_xlpm.end))</f>
        <v>#NUM!</v>
      </c>
      <c r="AC1899" s="318" t="e">
        <f>MitarbeiterFTE[[#This Row],[BWD]]-MitarbeiterFTE[[#This Row],[Sum Abwesend]]</f>
        <v>#NUM!</v>
      </c>
      <c r="AD1899" s="318">
        <f>SUMIFS(MitarbeiterFTE[BWD],MitarbeiterFTE[Jahr],MitarbeiterFTE[[#This Row],[Jahr]],MitarbeiterFTE[Name],MitarbeiterFTE[[#This Row],[Name]])</f>
        <v>0</v>
      </c>
      <c r="AE1899" s="318">
        <f>SUMIFS(MitarbeiterFTE[NWD],MitarbeiterFTE[Jahr],MitarbeiterFTE[[#This Row],[Jahr]],MitarbeiterFTE[Name],MitarbeiterFTE[[#This Row],[Name]])</f>
        <v>0</v>
      </c>
      <c r="AF1899" s="15" t="str">
        <f>IF(MitarbeiterFTE[[#This Row],[HS]]="ja",2,IF(MitarbeiterFTE[[#This Row],[Tech]]="ja",1,IF(MitarbeiterFTE[[#This Row],[Sonst]]="ja",0,"input missing")))</f>
        <v>input missing</v>
      </c>
      <c r="AG1899" s="130"/>
      <c r="AH1899" s="117"/>
      <c r="AI1899" s="408"/>
      <c r="AJ1899" s="202"/>
      <c r="AK1899" s="412"/>
      <c r="AL1899" s="15" cm="1">
        <f t="array" ref="AL18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899" s="15" t="str">
        <f>IF(Table6[[#This Row],[FT/WE]]=2,"",Table6[[#This Row],[Name]]&amp;Table6[[#This Row],[Tag]])</f>
        <v/>
      </c>
      <c r="AN1899" s="117"/>
    </row>
    <row r="1900" spans="1:40" ht="14.5">
      <c r="A1900" s="117"/>
      <c r="B1900" s="201"/>
      <c r="C1900" s="209"/>
      <c r="D1900" s="210"/>
      <c r="E1900" s="131"/>
      <c r="F1900" s="132"/>
      <c r="G1900" s="131"/>
      <c r="H1900" s="117"/>
      <c r="I1900" s="201"/>
      <c r="J1900" s="201"/>
      <c r="K1900" s="202"/>
      <c r="L1900" s="202"/>
      <c r="M1900" s="202"/>
      <c r="N1900" s="201"/>
      <c r="O1900" s="201"/>
      <c r="P1900" s="202"/>
      <c r="Q1900" s="202"/>
      <c r="R1900" s="207"/>
      <c r="S1900" s="204" t="e">
        <f>_xlfn.LET(
_xlpm.ausLJ,_xlfn.XLOOKUP(MitarbeiterFTE[[#This Row],[Name]]&amp;"|"&amp;MitarbeiterFTE[[#This Row],[Jahr]]&amp;"|"&amp;MitarbeiterFTE[[#This Row],[Monat]],#REF!,#REF!,"not found",0,1),
IF(_xlpm.ausLJ="not found","input missing",_xlpm.ausLJ))</f>
        <v>#REF!</v>
      </c>
      <c r="T1900" s="204" t="e">
        <f>_xlfn.LET(
_xlpm.ausLJ,_xlfn.XLOOKUP(MitarbeiterFTE[[#This Row],[Name]]&amp;"|"&amp;MitarbeiterFTE[[#This Row],[Jahr]]&amp;"|"&amp;MitarbeiterFTE[[#This Row],[Monat]],#REF!,#REF!,"not found",0,1),
IF(_xlpm.ausLJ="not found","input missing",_xlpm.ausLJ))</f>
        <v>#REF!</v>
      </c>
      <c r="U1900" s="205"/>
      <c r="V1900" s="40" t="str" cm="1">
        <f t="array" ref="V190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0" s="15" t="str">
        <f>_xlfn.LET(_xlpm.var,MitarbeiterFTE[[#This Row],[Name]]&amp;"|"&amp;MitarbeiterFTE[[#This Row],[Vorhaben]]&amp;"|"&amp;MitarbeiterFTE[[#This Row],[Monat]]&amp;"|"&amp;MitarbeiterFTE[[#This Row],[Jahr]], IF(_xlpm.var="|||","input missing",_xlpm.var))</f>
        <v>input missing</v>
      </c>
      <c r="AB1900" s="15" t="e">
        <f>_xlfn.LET(
_xlpm.start,DATE(MitarbeiterFTE[[#This Row],[Jahr]],MitarbeiterFTE[[#This Row],[Monat]],1),
_xlpm.end,EOMONTH(_xlpm.start,0),
NETWORKDAYS(_xlpm.start,_xlpm.end))</f>
        <v>#NUM!</v>
      </c>
      <c r="AC1900" s="318" t="e">
        <f>MitarbeiterFTE[[#This Row],[BWD]]-MitarbeiterFTE[[#This Row],[Sum Abwesend]]</f>
        <v>#NUM!</v>
      </c>
      <c r="AD1900" s="318">
        <f>SUMIFS(MitarbeiterFTE[BWD],MitarbeiterFTE[Jahr],MitarbeiterFTE[[#This Row],[Jahr]],MitarbeiterFTE[Name],MitarbeiterFTE[[#This Row],[Name]])</f>
        <v>0</v>
      </c>
      <c r="AE1900" s="318">
        <f>SUMIFS(MitarbeiterFTE[NWD],MitarbeiterFTE[Jahr],MitarbeiterFTE[[#This Row],[Jahr]],MitarbeiterFTE[Name],MitarbeiterFTE[[#This Row],[Name]])</f>
        <v>0</v>
      </c>
      <c r="AF1900" s="15" t="str">
        <f>IF(MitarbeiterFTE[[#This Row],[HS]]="ja",2,IF(MitarbeiterFTE[[#This Row],[Tech]]="ja",1,IF(MitarbeiterFTE[[#This Row],[Sonst]]="ja",0,"input missing")))</f>
        <v>input missing</v>
      </c>
      <c r="AG1900" s="130"/>
      <c r="AH1900" s="117"/>
      <c r="AI1900" s="408"/>
      <c r="AJ1900" s="202"/>
      <c r="AK1900" s="412"/>
      <c r="AL1900" s="15" cm="1">
        <f t="array" ref="AL19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0" s="15" t="str">
        <f>IF(Table6[[#This Row],[FT/WE]]=2,"",Table6[[#This Row],[Name]]&amp;Table6[[#This Row],[Tag]])</f>
        <v/>
      </c>
      <c r="AN1900" s="117"/>
    </row>
    <row r="1901" spans="1:40" ht="14.5">
      <c r="A1901" s="117"/>
      <c r="B1901" s="201"/>
      <c r="C1901" s="209"/>
      <c r="D1901" s="210"/>
      <c r="E1901" s="131"/>
      <c r="F1901" s="132"/>
      <c r="G1901" s="131"/>
      <c r="H1901" s="117"/>
      <c r="I1901" s="201"/>
      <c r="J1901" s="201"/>
      <c r="K1901" s="202"/>
      <c r="L1901" s="202"/>
      <c r="M1901" s="202"/>
      <c r="N1901" s="201"/>
      <c r="O1901" s="201"/>
      <c r="P1901" s="202"/>
      <c r="Q1901" s="202"/>
      <c r="R1901" s="207"/>
      <c r="S1901" s="204" t="e">
        <f>_xlfn.LET(
_xlpm.ausLJ,_xlfn.XLOOKUP(MitarbeiterFTE[[#This Row],[Name]]&amp;"|"&amp;MitarbeiterFTE[[#This Row],[Jahr]]&amp;"|"&amp;MitarbeiterFTE[[#This Row],[Monat]],#REF!,#REF!,"not found",0,1),
IF(_xlpm.ausLJ="not found","input missing",_xlpm.ausLJ))</f>
        <v>#REF!</v>
      </c>
      <c r="T1901" s="204" t="e">
        <f>_xlfn.LET(
_xlpm.ausLJ,_xlfn.XLOOKUP(MitarbeiterFTE[[#This Row],[Name]]&amp;"|"&amp;MitarbeiterFTE[[#This Row],[Jahr]]&amp;"|"&amp;MitarbeiterFTE[[#This Row],[Monat]],#REF!,#REF!,"not found",0,1),
IF(_xlpm.ausLJ="not found","input missing",_xlpm.ausLJ))</f>
        <v>#REF!</v>
      </c>
      <c r="U1901" s="205"/>
      <c r="V1901" s="40" t="str" cm="1">
        <f t="array" ref="V190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1" s="15" t="str">
        <f>_xlfn.LET(_xlpm.var,MitarbeiterFTE[[#This Row],[Name]]&amp;"|"&amp;MitarbeiterFTE[[#This Row],[Vorhaben]]&amp;"|"&amp;MitarbeiterFTE[[#This Row],[Monat]]&amp;"|"&amp;MitarbeiterFTE[[#This Row],[Jahr]], IF(_xlpm.var="|||","input missing",_xlpm.var))</f>
        <v>input missing</v>
      </c>
      <c r="AB1901" s="15" t="e">
        <f>_xlfn.LET(
_xlpm.start,DATE(MitarbeiterFTE[[#This Row],[Jahr]],MitarbeiterFTE[[#This Row],[Monat]],1),
_xlpm.end,EOMONTH(_xlpm.start,0),
NETWORKDAYS(_xlpm.start,_xlpm.end))</f>
        <v>#NUM!</v>
      </c>
      <c r="AC1901" s="318" t="e">
        <f>MitarbeiterFTE[[#This Row],[BWD]]-MitarbeiterFTE[[#This Row],[Sum Abwesend]]</f>
        <v>#NUM!</v>
      </c>
      <c r="AD1901" s="318">
        <f>SUMIFS(MitarbeiterFTE[BWD],MitarbeiterFTE[Jahr],MitarbeiterFTE[[#This Row],[Jahr]],MitarbeiterFTE[Name],MitarbeiterFTE[[#This Row],[Name]])</f>
        <v>0</v>
      </c>
      <c r="AE1901" s="318">
        <f>SUMIFS(MitarbeiterFTE[NWD],MitarbeiterFTE[Jahr],MitarbeiterFTE[[#This Row],[Jahr]],MitarbeiterFTE[Name],MitarbeiterFTE[[#This Row],[Name]])</f>
        <v>0</v>
      </c>
      <c r="AF1901" s="15" t="str">
        <f>IF(MitarbeiterFTE[[#This Row],[HS]]="ja",2,IF(MitarbeiterFTE[[#This Row],[Tech]]="ja",1,IF(MitarbeiterFTE[[#This Row],[Sonst]]="ja",0,"input missing")))</f>
        <v>input missing</v>
      </c>
      <c r="AG1901" s="130"/>
      <c r="AH1901" s="117"/>
      <c r="AI1901" s="408"/>
      <c r="AJ1901" s="202"/>
      <c r="AK1901" s="412"/>
      <c r="AL1901" s="15" cm="1">
        <f t="array" ref="AL190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1" s="15" t="str">
        <f>IF(Table6[[#This Row],[FT/WE]]=2,"",Table6[[#This Row],[Name]]&amp;Table6[[#This Row],[Tag]])</f>
        <v/>
      </c>
      <c r="AN1901" s="117"/>
    </row>
    <row r="1902" spans="1:40" ht="14.5">
      <c r="A1902" s="117"/>
      <c r="B1902" s="201"/>
      <c r="C1902" s="209"/>
      <c r="D1902" s="210"/>
      <c r="E1902" s="131"/>
      <c r="F1902" s="132"/>
      <c r="G1902" s="131"/>
      <c r="H1902" s="117"/>
      <c r="I1902" s="201"/>
      <c r="J1902" s="201"/>
      <c r="K1902" s="202"/>
      <c r="L1902" s="202"/>
      <c r="M1902" s="202"/>
      <c r="N1902" s="201"/>
      <c r="O1902" s="201"/>
      <c r="P1902" s="202"/>
      <c r="Q1902" s="202"/>
      <c r="R1902" s="207"/>
      <c r="S1902" s="204" t="e">
        <f>_xlfn.LET(
_xlpm.ausLJ,_xlfn.XLOOKUP(MitarbeiterFTE[[#This Row],[Name]]&amp;"|"&amp;MitarbeiterFTE[[#This Row],[Jahr]]&amp;"|"&amp;MitarbeiterFTE[[#This Row],[Monat]],#REF!,#REF!,"not found",0,1),
IF(_xlpm.ausLJ="not found","input missing",_xlpm.ausLJ))</f>
        <v>#REF!</v>
      </c>
      <c r="T1902" s="204" t="e">
        <f>_xlfn.LET(
_xlpm.ausLJ,_xlfn.XLOOKUP(MitarbeiterFTE[[#This Row],[Name]]&amp;"|"&amp;MitarbeiterFTE[[#This Row],[Jahr]]&amp;"|"&amp;MitarbeiterFTE[[#This Row],[Monat]],#REF!,#REF!,"not found",0,1),
IF(_xlpm.ausLJ="not found","input missing",_xlpm.ausLJ))</f>
        <v>#REF!</v>
      </c>
      <c r="U1902" s="205"/>
      <c r="V1902" s="40" t="str" cm="1">
        <f t="array" ref="V190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2" s="15" t="str">
        <f>_xlfn.LET(_xlpm.var,MitarbeiterFTE[[#This Row],[Name]]&amp;"|"&amp;MitarbeiterFTE[[#This Row],[Vorhaben]]&amp;"|"&amp;MitarbeiterFTE[[#This Row],[Monat]]&amp;"|"&amp;MitarbeiterFTE[[#This Row],[Jahr]], IF(_xlpm.var="|||","input missing",_xlpm.var))</f>
        <v>input missing</v>
      </c>
      <c r="AB1902" s="15" t="e">
        <f>_xlfn.LET(
_xlpm.start,DATE(MitarbeiterFTE[[#This Row],[Jahr]],MitarbeiterFTE[[#This Row],[Monat]],1),
_xlpm.end,EOMONTH(_xlpm.start,0),
NETWORKDAYS(_xlpm.start,_xlpm.end))</f>
        <v>#NUM!</v>
      </c>
      <c r="AC1902" s="318" t="e">
        <f>MitarbeiterFTE[[#This Row],[BWD]]-MitarbeiterFTE[[#This Row],[Sum Abwesend]]</f>
        <v>#NUM!</v>
      </c>
      <c r="AD1902" s="318">
        <f>SUMIFS(MitarbeiterFTE[BWD],MitarbeiterFTE[Jahr],MitarbeiterFTE[[#This Row],[Jahr]],MitarbeiterFTE[Name],MitarbeiterFTE[[#This Row],[Name]])</f>
        <v>0</v>
      </c>
      <c r="AE1902" s="318">
        <f>SUMIFS(MitarbeiterFTE[NWD],MitarbeiterFTE[Jahr],MitarbeiterFTE[[#This Row],[Jahr]],MitarbeiterFTE[Name],MitarbeiterFTE[[#This Row],[Name]])</f>
        <v>0</v>
      </c>
      <c r="AF1902" s="15" t="str">
        <f>IF(MitarbeiterFTE[[#This Row],[HS]]="ja",2,IF(MitarbeiterFTE[[#This Row],[Tech]]="ja",1,IF(MitarbeiterFTE[[#This Row],[Sonst]]="ja",0,"input missing")))</f>
        <v>input missing</v>
      </c>
      <c r="AG1902" s="130"/>
      <c r="AH1902" s="117"/>
      <c r="AI1902" s="408"/>
      <c r="AJ1902" s="202"/>
      <c r="AK1902" s="412"/>
      <c r="AL1902" s="15" cm="1">
        <f t="array" ref="AL190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2" s="15" t="str">
        <f>IF(Table6[[#This Row],[FT/WE]]=2,"",Table6[[#This Row],[Name]]&amp;Table6[[#This Row],[Tag]])</f>
        <v/>
      </c>
      <c r="AN1902" s="117"/>
    </row>
    <row r="1903" spans="1:40" ht="14.5">
      <c r="A1903" s="117"/>
      <c r="B1903" s="201"/>
      <c r="C1903" s="209"/>
      <c r="D1903" s="210"/>
      <c r="E1903" s="131"/>
      <c r="F1903" s="132"/>
      <c r="G1903" s="131"/>
      <c r="H1903" s="117"/>
      <c r="I1903" s="201"/>
      <c r="J1903" s="201"/>
      <c r="K1903" s="202"/>
      <c r="L1903" s="202"/>
      <c r="M1903" s="202"/>
      <c r="N1903" s="201"/>
      <c r="O1903" s="201"/>
      <c r="P1903" s="202"/>
      <c r="Q1903" s="202"/>
      <c r="R1903" s="207"/>
      <c r="S1903" s="204" t="e">
        <f>_xlfn.LET(
_xlpm.ausLJ,_xlfn.XLOOKUP(MitarbeiterFTE[[#This Row],[Name]]&amp;"|"&amp;MitarbeiterFTE[[#This Row],[Jahr]]&amp;"|"&amp;MitarbeiterFTE[[#This Row],[Monat]],#REF!,#REF!,"not found",0,1),
IF(_xlpm.ausLJ="not found","input missing",_xlpm.ausLJ))</f>
        <v>#REF!</v>
      </c>
      <c r="T1903" s="204" t="e">
        <f>_xlfn.LET(
_xlpm.ausLJ,_xlfn.XLOOKUP(MitarbeiterFTE[[#This Row],[Name]]&amp;"|"&amp;MitarbeiterFTE[[#This Row],[Jahr]]&amp;"|"&amp;MitarbeiterFTE[[#This Row],[Monat]],#REF!,#REF!,"not found",0,1),
IF(_xlpm.ausLJ="not found","input missing",_xlpm.ausLJ))</f>
        <v>#REF!</v>
      </c>
      <c r="U1903" s="205"/>
      <c r="V1903" s="40" t="str" cm="1">
        <f t="array" ref="V190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3" s="15" t="str">
        <f>_xlfn.LET(_xlpm.var,MitarbeiterFTE[[#This Row],[Name]]&amp;"|"&amp;MitarbeiterFTE[[#This Row],[Vorhaben]]&amp;"|"&amp;MitarbeiterFTE[[#This Row],[Monat]]&amp;"|"&amp;MitarbeiterFTE[[#This Row],[Jahr]], IF(_xlpm.var="|||","input missing",_xlpm.var))</f>
        <v>input missing</v>
      </c>
      <c r="AB1903" s="15" t="e">
        <f>_xlfn.LET(
_xlpm.start,DATE(MitarbeiterFTE[[#This Row],[Jahr]],MitarbeiterFTE[[#This Row],[Monat]],1),
_xlpm.end,EOMONTH(_xlpm.start,0),
NETWORKDAYS(_xlpm.start,_xlpm.end))</f>
        <v>#NUM!</v>
      </c>
      <c r="AC1903" s="318" t="e">
        <f>MitarbeiterFTE[[#This Row],[BWD]]-MitarbeiterFTE[[#This Row],[Sum Abwesend]]</f>
        <v>#NUM!</v>
      </c>
      <c r="AD1903" s="318">
        <f>SUMIFS(MitarbeiterFTE[BWD],MitarbeiterFTE[Jahr],MitarbeiterFTE[[#This Row],[Jahr]],MitarbeiterFTE[Name],MitarbeiterFTE[[#This Row],[Name]])</f>
        <v>0</v>
      </c>
      <c r="AE1903" s="318">
        <f>SUMIFS(MitarbeiterFTE[NWD],MitarbeiterFTE[Jahr],MitarbeiterFTE[[#This Row],[Jahr]],MitarbeiterFTE[Name],MitarbeiterFTE[[#This Row],[Name]])</f>
        <v>0</v>
      </c>
      <c r="AF1903" s="15" t="str">
        <f>IF(MitarbeiterFTE[[#This Row],[HS]]="ja",2,IF(MitarbeiterFTE[[#This Row],[Tech]]="ja",1,IF(MitarbeiterFTE[[#This Row],[Sonst]]="ja",0,"input missing")))</f>
        <v>input missing</v>
      </c>
      <c r="AG1903" s="130"/>
      <c r="AH1903" s="117"/>
      <c r="AI1903" s="408"/>
      <c r="AJ1903" s="202"/>
      <c r="AK1903" s="412"/>
      <c r="AL1903" s="15" cm="1">
        <f t="array" ref="AL190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3" s="15" t="str">
        <f>IF(Table6[[#This Row],[FT/WE]]=2,"",Table6[[#This Row],[Name]]&amp;Table6[[#This Row],[Tag]])</f>
        <v/>
      </c>
      <c r="AN1903" s="117"/>
    </row>
    <row r="1904" spans="1:40" ht="14.5">
      <c r="A1904" s="117"/>
      <c r="B1904" s="201"/>
      <c r="C1904" s="209"/>
      <c r="D1904" s="210"/>
      <c r="E1904" s="131"/>
      <c r="F1904" s="132"/>
      <c r="G1904" s="131"/>
      <c r="H1904" s="117"/>
      <c r="I1904" s="201"/>
      <c r="J1904" s="201"/>
      <c r="K1904" s="202"/>
      <c r="L1904" s="202"/>
      <c r="M1904" s="202"/>
      <c r="N1904" s="201"/>
      <c r="O1904" s="201"/>
      <c r="P1904" s="202"/>
      <c r="Q1904" s="202"/>
      <c r="R1904" s="207"/>
      <c r="S1904" s="204" t="e">
        <f>_xlfn.LET(
_xlpm.ausLJ,_xlfn.XLOOKUP(MitarbeiterFTE[[#This Row],[Name]]&amp;"|"&amp;MitarbeiterFTE[[#This Row],[Jahr]]&amp;"|"&amp;MitarbeiterFTE[[#This Row],[Monat]],#REF!,#REF!,"not found",0,1),
IF(_xlpm.ausLJ="not found","input missing",_xlpm.ausLJ))</f>
        <v>#REF!</v>
      </c>
      <c r="T1904" s="204" t="e">
        <f>_xlfn.LET(
_xlpm.ausLJ,_xlfn.XLOOKUP(MitarbeiterFTE[[#This Row],[Name]]&amp;"|"&amp;MitarbeiterFTE[[#This Row],[Jahr]]&amp;"|"&amp;MitarbeiterFTE[[#This Row],[Monat]],#REF!,#REF!,"not found",0,1),
IF(_xlpm.ausLJ="not found","input missing",_xlpm.ausLJ))</f>
        <v>#REF!</v>
      </c>
      <c r="U1904" s="205"/>
      <c r="V1904" s="40" t="str" cm="1">
        <f t="array" ref="V190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4" s="15" t="str">
        <f>_xlfn.LET(_xlpm.var,MitarbeiterFTE[[#This Row],[Name]]&amp;"|"&amp;MitarbeiterFTE[[#This Row],[Vorhaben]]&amp;"|"&amp;MitarbeiterFTE[[#This Row],[Monat]]&amp;"|"&amp;MitarbeiterFTE[[#This Row],[Jahr]], IF(_xlpm.var="|||","input missing",_xlpm.var))</f>
        <v>input missing</v>
      </c>
      <c r="AB1904" s="15" t="e">
        <f>_xlfn.LET(
_xlpm.start,DATE(MitarbeiterFTE[[#This Row],[Jahr]],MitarbeiterFTE[[#This Row],[Monat]],1),
_xlpm.end,EOMONTH(_xlpm.start,0),
NETWORKDAYS(_xlpm.start,_xlpm.end))</f>
        <v>#NUM!</v>
      </c>
      <c r="AC1904" s="318" t="e">
        <f>MitarbeiterFTE[[#This Row],[BWD]]-MitarbeiterFTE[[#This Row],[Sum Abwesend]]</f>
        <v>#NUM!</v>
      </c>
      <c r="AD1904" s="318">
        <f>SUMIFS(MitarbeiterFTE[BWD],MitarbeiterFTE[Jahr],MitarbeiterFTE[[#This Row],[Jahr]],MitarbeiterFTE[Name],MitarbeiterFTE[[#This Row],[Name]])</f>
        <v>0</v>
      </c>
      <c r="AE1904" s="318">
        <f>SUMIFS(MitarbeiterFTE[NWD],MitarbeiterFTE[Jahr],MitarbeiterFTE[[#This Row],[Jahr]],MitarbeiterFTE[Name],MitarbeiterFTE[[#This Row],[Name]])</f>
        <v>0</v>
      </c>
      <c r="AF1904" s="15" t="str">
        <f>IF(MitarbeiterFTE[[#This Row],[HS]]="ja",2,IF(MitarbeiterFTE[[#This Row],[Tech]]="ja",1,IF(MitarbeiterFTE[[#This Row],[Sonst]]="ja",0,"input missing")))</f>
        <v>input missing</v>
      </c>
      <c r="AG1904" s="130"/>
      <c r="AH1904" s="117"/>
      <c r="AI1904" s="408"/>
      <c r="AJ1904" s="202"/>
      <c r="AK1904" s="412"/>
      <c r="AL1904" s="15" cm="1">
        <f t="array" ref="AL190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4" s="15" t="str">
        <f>IF(Table6[[#This Row],[FT/WE]]=2,"",Table6[[#This Row],[Name]]&amp;Table6[[#This Row],[Tag]])</f>
        <v/>
      </c>
      <c r="AN1904" s="117"/>
    </row>
    <row r="1905" spans="1:40" ht="14.5">
      <c r="A1905" s="117"/>
      <c r="B1905" s="201"/>
      <c r="C1905" s="209"/>
      <c r="D1905" s="210"/>
      <c r="E1905" s="131"/>
      <c r="F1905" s="132"/>
      <c r="G1905" s="131"/>
      <c r="H1905" s="117"/>
      <c r="I1905" s="201"/>
      <c r="J1905" s="201"/>
      <c r="K1905" s="202"/>
      <c r="L1905" s="202"/>
      <c r="M1905" s="202"/>
      <c r="N1905" s="201"/>
      <c r="O1905" s="201"/>
      <c r="P1905" s="202"/>
      <c r="Q1905" s="202"/>
      <c r="R1905" s="207"/>
      <c r="S1905" s="204" t="e">
        <f>_xlfn.LET(
_xlpm.ausLJ,_xlfn.XLOOKUP(MitarbeiterFTE[[#This Row],[Name]]&amp;"|"&amp;MitarbeiterFTE[[#This Row],[Jahr]]&amp;"|"&amp;MitarbeiterFTE[[#This Row],[Monat]],#REF!,#REF!,"not found",0,1),
IF(_xlpm.ausLJ="not found","input missing",_xlpm.ausLJ))</f>
        <v>#REF!</v>
      </c>
      <c r="T1905" s="204" t="e">
        <f>_xlfn.LET(
_xlpm.ausLJ,_xlfn.XLOOKUP(MitarbeiterFTE[[#This Row],[Name]]&amp;"|"&amp;MitarbeiterFTE[[#This Row],[Jahr]]&amp;"|"&amp;MitarbeiterFTE[[#This Row],[Monat]],#REF!,#REF!,"not found",0,1),
IF(_xlpm.ausLJ="not found","input missing",_xlpm.ausLJ))</f>
        <v>#REF!</v>
      </c>
      <c r="U1905" s="205"/>
      <c r="V1905" s="40" t="str" cm="1">
        <f t="array" ref="V190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5" s="15" t="str">
        <f>_xlfn.LET(_xlpm.var,MitarbeiterFTE[[#This Row],[Name]]&amp;"|"&amp;MitarbeiterFTE[[#This Row],[Vorhaben]]&amp;"|"&amp;MitarbeiterFTE[[#This Row],[Monat]]&amp;"|"&amp;MitarbeiterFTE[[#This Row],[Jahr]], IF(_xlpm.var="|||","input missing",_xlpm.var))</f>
        <v>input missing</v>
      </c>
      <c r="AB1905" s="15" t="e">
        <f>_xlfn.LET(
_xlpm.start,DATE(MitarbeiterFTE[[#This Row],[Jahr]],MitarbeiterFTE[[#This Row],[Monat]],1),
_xlpm.end,EOMONTH(_xlpm.start,0),
NETWORKDAYS(_xlpm.start,_xlpm.end))</f>
        <v>#NUM!</v>
      </c>
      <c r="AC1905" s="318" t="e">
        <f>MitarbeiterFTE[[#This Row],[BWD]]-MitarbeiterFTE[[#This Row],[Sum Abwesend]]</f>
        <v>#NUM!</v>
      </c>
      <c r="AD1905" s="318">
        <f>SUMIFS(MitarbeiterFTE[BWD],MitarbeiterFTE[Jahr],MitarbeiterFTE[[#This Row],[Jahr]],MitarbeiterFTE[Name],MitarbeiterFTE[[#This Row],[Name]])</f>
        <v>0</v>
      </c>
      <c r="AE1905" s="318">
        <f>SUMIFS(MitarbeiterFTE[NWD],MitarbeiterFTE[Jahr],MitarbeiterFTE[[#This Row],[Jahr]],MitarbeiterFTE[Name],MitarbeiterFTE[[#This Row],[Name]])</f>
        <v>0</v>
      </c>
      <c r="AF1905" s="15" t="str">
        <f>IF(MitarbeiterFTE[[#This Row],[HS]]="ja",2,IF(MitarbeiterFTE[[#This Row],[Tech]]="ja",1,IF(MitarbeiterFTE[[#This Row],[Sonst]]="ja",0,"input missing")))</f>
        <v>input missing</v>
      </c>
      <c r="AG1905" s="130"/>
      <c r="AH1905" s="117"/>
      <c r="AI1905" s="408"/>
      <c r="AJ1905" s="202"/>
      <c r="AK1905" s="412"/>
      <c r="AL1905" s="15" cm="1">
        <f t="array" ref="AL190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5" s="15" t="str">
        <f>IF(Table6[[#This Row],[FT/WE]]=2,"",Table6[[#This Row],[Name]]&amp;Table6[[#This Row],[Tag]])</f>
        <v/>
      </c>
      <c r="AN1905" s="117"/>
    </row>
    <row r="1906" spans="1:40" ht="14.5">
      <c r="A1906" s="117"/>
      <c r="B1906" s="201"/>
      <c r="C1906" s="209"/>
      <c r="D1906" s="210"/>
      <c r="E1906" s="131"/>
      <c r="F1906" s="132"/>
      <c r="G1906" s="131"/>
      <c r="H1906" s="117"/>
      <c r="I1906" s="201"/>
      <c r="J1906" s="201"/>
      <c r="K1906" s="202"/>
      <c r="L1906" s="202"/>
      <c r="M1906" s="202"/>
      <c r="N1906" s="201"/>
      <c r="O1906" s="201"/>
      <c r="P1906" s="202"/>
      <c r="Q1906" s="202"/>
      <c r="R1906" s="207"/>
      <c r="S1906" s="204" t="e">
        <f>_xlfn.LET(
_xlpm.ausLJ,_xlfn.XLOOKUP(MitarbeiterFTE[[#This Row],[Name]]&amp;"|"&amp;MitarbeiterFTE[[#This Row],[Jahr]]&amp;"|"&amp;MitarbeiterFTE[[#This Row],[Monat]],#REF!,#REF!,"not found",0,1),
IF(_xlpm.ausLJ="not found","input missing",_xlpm.ausLJ))</f>
        <v>#REF!</v>
      </c>
      <c r="T1906" s="204" t="e">
        <f>_xlfn.LET(
_xlpm.ausLJ,_xlfn.XLOOKUP(MitarbeiterFTE[[#This Row],[Name]]&amp;"|"&amp;MitarbeiterFTE[[#This Row],[Jahr]]&amp;"|"&amp;MitarbeiterFTE[[#This Row],[Monat]],#REF!,#REF!,"not found",0,1),
IF(_xlpm.ausLJ="not found","input missing",_xlpm.ausLJ))</f>
        <v>#REF!</v>
      </c>
      <c r="U1906" s="205"/>
      <c r="V1906" s="40" t="str" cm="1">
        <f t="array" ref="V190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6" s="15" t="str">
        <f>_xlfn.LET(_xlpm.var,MitarbeiterFTE[[#This Row],[Name]]&amp;"|"&amp;MitarbeiterFTE[[#This Row],[Vorhaben]]&amp;"|"&amp;MitarbeiterFTE[[#This Row],[Monat]]&amp;"|"&amp;MitarbeiterFTE[[#This Row],[Jahr]], IF(_xlpm.var="|||","input missing",_xlpm.var))</f>
        <v>input missing</v>
      </c>
      <c r="AB1906" s="15" t="e">
        <f>_xlfn.LET(
_xlpm.start,DATE(MitarbeiterFTE[[#This Row],[Jahr]],MitarbeiterFTE[[#This Row],[Monat]],1),
_xlpm.end,EOMONTH(_xlpm.start,0),
NETWORKDAYS(_xlpm.start,_xlpm.end))</f>
        <v>#NUM!</v>
      </c>
      <c r="AC1906" s="318" t="e">
        <f>MitarbeiterFTE[[#This Row],[BWD]]-MitarbeiterFTE[[#This Row],[Sum Abwesend]]</f>
        <v>#NUM!</v>
      </c>
      <c r="AD1906" s="318">
        <f>SUMIFS(MitarbeiterFTE[BWD],MitarbeiterFTE[Jahr],MitarbeiterFTE[[#This Row],[Jahr]],MitarbeiterFTE[Name],MitarbeiterFTE[[#This Row],[Name]])</f>
        <v>0</v>
      </c>
      <c r="AE1906" s="318">
        <f>SUMIFS(MitarbeiterFTE[NWD],MitarbeiterFTE[Jahr],MitarbeiterFTE[[#This Row],[Jahr]],MitarbeiterFTE[Name],MitarbeiterFTE[[#This Row],[Name]])</f>
        <v>0</v>
      </c>
      <c r="AF1906" s="15" t="str">
        <f>IF(MitarbeiterFTE[[#This Row],[HS]]="ja",2,IF(MitarbeiterFTE[[#This Row],[Tech]]="ja",1,IF(MitarbeiterFTE[[#This Row],[Sonst]]="ja",0,"input missing")))</f>
        <v>input missing</v>
      </c>
      <c r="AG1906" s="130"/>
      <c r="AH1906" s="117"/>
      <c r="AI1906" s="408"/>
      <c r="AJ1906" s="202"/>
      <c r="AK1906" s="412"/>
      <c r="AL1906" s="15" cm="1">
        <f t="array" ref="AL190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6" s="15" t="str">
        <f>IF(Table6[[#This Row],[FT/WE]]=2,"",Table6[[#This Row],[Name]]&amp;Table6[[#This Row],[Tag]])</f>
        <v/>
      </c>
      <c r="AN1906" s="117"/>
    </row>
    <row r="1907" spans="1:40" ht="14.5">
      <c r="A1907" s="117"/>
      <c r="B1907" s="201"/>
      <c r="C1907" s="209"/>
      <c r="D1907" s="210"/>
      <c r="E1907" s="131"/>
      <c r="F1907" s="132"/>
      <c r="G1907" s="131"/>
      <c r="H1907" s="117"/>
      <c r="I1907" s="201"/>
      <c r="J1907" s="201"/>
      <c r="K1907" s="202"/>
      <c r="L1907" s="202"/>
      <c r="M1907" s="202"/>
      <c r="N1907" s="201"/>
      <c r="O1907" s="201"/>
      <c r="P1907" s="202"/>
      <c r="Q1907" s="202"/>
      <c r="R1907" s="207"/>
      <c r="S1907" s="204" t="e">
        <f>_xlfn.LET(
_xlpm.ausLJ,_xlfn.XLOOKUP(MitarbeiterFTE[[#This Row],[Name]]&amp;"|"&amp;MitarbeiterFTE[[#This Row],[Jahr]]&amp;"|"&amp;MitarbeiterFTE[[#This Row],[Monat]],#REF!,#REF!,"not found",0,1),
IF(_xlpm.ausLJ="not found","input missing",_xlpm.ausLJ))</f>
        <v>#REF!</v>
      </c>
      <c r="T1907" s="204" t="e">
        <f>_xlfn.LET(
_xlpm.ausLJ,_xlfn.XLOOKUP(MitarbeiterFTE[[#This Row],[Name]]&amp;"|"&amp;MitarbeiterFTE[[#This Row],[Jahr]]&amp;"|"&amp;MitarbeiterFTE[[#This Row],[Monat]],#REF!,#REF!,"not found",0,1),
IF(_xlpm.ausLJ="not found","input missing",_xlpm.ausLJ))</f>
        <v>#REF!</v>
      </c>
      <c r="U1907" s="205"/>
      <c r="V1907" s="40" t="str" cm="1">
        <f t="array" ref="V190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7" s="15" t="str">
        <f>_xlfn.LET(_xlpm.var,MitarbeiterFTE[[#This Row],[Name]]&amp;"|"&amp;MitarbeiterFTE[[#This Row],[Vorhaben]]&amp;"|"&amp;MitarbeiterFTE[[#This Row],[Monat]]&amp;"|"&amp;MitarbeiterFTE[[#This Row],[Jahr]], IF(_xlpm.var="|||","input missing",_xlpm.var))</f>
        <v>input missing</v>
      </c>
      <c r="AB1907" s="15" t="e">
        <f>_xlfn.LET(
_xlpm.start,DATE(MitarbeiterFTE[[#This Row],[Jahr]],MitarbeiterFTE[[#This Row],[Monat]],1),
_xlpm.end,EOMONTH(_xlpm.start,0),
NETWORKDAYS(_xlpm.start,_xlpm.end))</f>
        <v>#NUM!</v>
      </c>
      <c r="AC1907" s="318" t="e">
        <f>MitarbeiterFTE[[#This Row],[BWD]]-MitarbeiterFTE[[#This Row],[Sum Abwesend]]</f>
        <v>#NUM!</v>
      </c>
      <c r="AD1907" s="318">
        <f>SUMIFS(MitarbeiterFTE[BWD],MitarbeiterFTE[Jahr],MitarbeiterFTE[[#This Row],[Jahr]],MitarbeiterFTE[Name],MitarbeiterFTE[[#This Row],[Name]])</f>
        <v>0</v>
      </c>
      <c r="AE1907" s="318">
        <f>SUMIFS(MitarbeiterFTE[NWD],MitarbeiterFTE[Jahr],MitarbeiterFTE[[#This Row],[Jahr]],MitarbeiterFTE[Name],MitarbeiterFTE[[#This Row],[Name]])</f>
        <v>0</v>
      </c>
      <c r="AF1907" s="15" t="str">
        <f>IF(MitarbeiterFTE[[#This Row],[HS]]="ja",2,IF(MitarbeiterFTE[[#This Row],[Tech]]="ja",1,IF(MitarbeiterFTE[[#This Row],[Sonst]]="ja",0,"input missing")))</f>
        <v>input missing</v>
      </c>
      <c r="AG1907" s="130"/>
      <c r="AH1907" s="117"/>
      <c r="AI1907" s="408"/>
      <c r="AJ1907" s="202"/>
      <c r="AK1907" s="412"/>
      <c r="AL1907" s="15" cm="1">
        <f t="array" ref="AL190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7" s="15" t="str">
        <f>IF(Table6[[#This Row],[FT/WE]]=2,"",Table6[[#This Row],[Name]]&amp;Table6[[#This Row],[Tag]])</f>
        <v/>
      </c>
      <c r="AN1907" s="117"/>
    </row>
    <row r="1908" spans="1:40" ht="14.5">
      <c r="A1908" s="117"/>
      <c r="B1908" s="201"/>
      <c r="C1908" s="209"/>
      <c r="D1908" s="210"/>
      <c r="E1908" s="131"/>
      <c r="F1908" s="132"/>
      <c r="G1908" s="131"/>
      <c r="H1908" s="117"/>
      <c r="I1908" s="201"/>
      <c r="J1908" s="201"/>
      <c r="K1908" s="202"/>
      <c r="L1908" s="202"/>
      <c r="M1908" s="202"/>
      <c r="N1908" s="201"/>
      <c r="O1908" s="201"/>
      <c r="P1908" s="202"/>
      <c r="Q1908" s="202"/>
      <c r="R1908" s="207"/>
      <c r="S1908" s="204" t="e">
        <f>_xlfn.LET(
_xlpm.ausLJ,_xlfn.XLOOKUP(MitarbeiterFTE[[#This Row],[Name]]&amp;"|"&amp;MitarbeiterFTE[[#This Row],[Jahr]]&amp;"|"&amp;MitarbeiterFTE[[#This Row],[Monat]],#REF!,#REF!,"not found",0,1),
IF(_xlpm.ausLJ="not found","input missing",_xlpm.ausLJ))</f>
        <v>#REF!</v>
      </c>
      <c r="T1908" s="204" t="e">
        <f>_xlfn.LET(
_xlpm.ausLJ,_xlfn.XLOOKUP(MitarbeiterFTE[[#This Row],[Name]]&amp;"|"&amp;MitarbeiterFTE[[#This Row],[Jahr]]&amp;"|"&amp;MitarbeiterFTE[[#This Row],[Monat]],#REF!,#REF!,"not found",0,1),
IF(_xlpm.ausLJ="not found","input missing",_xlpm.ausLJ))</f>
        <v>#REF!</v>
      </c>
      <c r="U1908" s="205"/>
      <c r="V1908" s="40" t="str" cm="1">
        <f t="array" ref="V190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8" s="15" t="str">
        <f>_xlfn.LET(_xlpm.var,MitarbeiterFTE[[#This Row],[Name]]&amp;"|"&amp;MitarbeiterFTE[[#This Row],[Vorhaben]]&amp;"|"&amp;MitarbeiterFTE[[#This Row],[Monat]]&amp;"|"&amp;MitarbeiterFTE[[#This Row],[Jahr]], IF(_xlpm.var="|||","input missing",_xlpm.var))</f>
        <v>input missing</v>
      </c>
      <c r="AB1908" s="15" t="e">
        <f>_xlfn.LET(
_xlpm.start,DATE(MitarbeiterFTE[[#This Row],[Jahr]],MitarbeiterFTE[[#This Row],[Monat]],1),
_xlpm.end,EOMONTH(_xlpm.start,0),
NETWORKDAYS(_xlpm.start,_xlpm.end))</f>
        <v>#NUM!</v>
      </c>
      <c r="AC1908" s="318" t="e">
        <f>MitarbeiterFTE[[#This Row],[BWD]]-MitarbeiterFTE[[#This Row],[Sum Abwesend]]</f>
        <v>#NUM!</v>
      </c>
      <c r="AD1908" s="318">
        <f>SUMIFS(MitarbeiterFTE[BWD],MitarbeiterFTE[Jahr],MitarbeiterFTE[[#This Row],[Jahr]],MitarbeiterFTE[Name],MitarbeiterFTE[[#This Row],[Name]])</f>
        <v>0</v>
      </c>
      <c r="AE1908" s="318">
        <f>SUMIFS(MitarbeiterFTE[NWD],MitarbeiterFTE[Jahr],MitarbeiterFTE[[#This Row],[Jahr]],MitarbeiterFTE[Name],MitarbeiterFTE[[#This Row],[Name]])</f>
        <v>0</v>
      </c>
      <c r="AF1908" s="15" t="str">
        <f>IF(MitarbeiterFTE[[#This Row],[HS]]="ja",2,IF(MitarbeiterFTE[[#This Row],[Tech]]="ja",1,IF(MitarbeiterFTE[[#This Row],[Sonst]]="ja",0,"input missing")))</f>
        <v>input missing</v>
      </c>
      <c r="AG1908" s="130"/>
      <c r="AH1908" s="117"/>
      <c r="AI1908" s="408"/>
      <c r="AJ1908" s="202"/>
      <c r="AK1908" s="412"/>
      <c r="AL1908" s="15" cm="1">
        <f t="array" ref="AL190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8" s="15" t="str">
        <f>IF(Table6[[#This Row],[FT/WE]]=2,"",Table6[[#This Row],[Name]]&amp;Table6[[#This Row],[Tag]])</f>
        <v/>
      </c>
      <c r="AN1908" s="117"/>
    </row>
    <row r="1909" spans="1:40" ht="14.5">
      <c r="A1909" s="117"/>
      <c r="B1909" s="201"/>
      <c r="C1909" s="209"/>
      <c r="D1909" s="210"/>
      <c r="E1909" s="131"/>
      <c r="F1909" s="132"/>
      <c r="G1909" s="131"/>
      <c r="H1909" s="117"/>
      <c r="I1909" s="201"/>
      <c r="J1909" s="201"/>
      <c r="K1909" s="202"/>
      <c r="L1909" s="202"/>
      <c r="M1909" s="202"/>
      <c r="N1909" s="201"/>
      <c r="O1909" s="201"/>
      <c r="P1909" s="202"/>
      <c r="Q1909" s="202"/>
      <c r="R1909" s="207"/>
      <c r="S1909" s="204" t="e">
        <f>_xlfn.LET(
_xlpm.ausLJ,_xlfn.XLOOKUP(MitarbeiterFTE[[#This Row],[Name]]&amp;"|"&amp;MitarbeiterFTE[[#This Row],[Jahr]]&amp;"|"&amp;MitarbeiterFTE[[#This Row],[Monat]],#REF!,#REF!,"not found",0,1),
IF(_xlpm.ausLJ="not found","input missing",_xlpm.ausLJ))</f>
        <v>#REF!</v>
      </c>
      <c r="T1909" s="204" t="e">
        <f>_xlfn.LET(
_xlpm.ausLJ,_xlfn.XLOOKUP(MitarbeiterFTE[[#This Row],[Name]]&amp;"|"&amp;MitarbeiterFTE[[#This Row],[Jahr]]&amp;"|"&amp;MitarbeiterFTE[[#This Row],[Monat]],#REF!,#REF!,"not found",0,1),
IF(_xlpm.ausLJ="not found","input missing",_xlpm.ausLJ))</f>
        <v>#REF!</v>
      </c>
      <c r="U1909" s="205"/>
      <c r="V1909" s="40" t="str" cm="1">
        <f t="array" ref="V190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0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0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0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0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09" s="15" t="str">
        <f>_xlfn.LET(_xlpm.var,MitarbeiterFTE[[#This Row],[Name]]&amp;"|"&amp;MitarbeiterFTE[[#This Row],[Vorhaben]]&amp;"|"&amp;MitarbeiterFTE[[#This Row],[Monat]]&amp;"|"&amp;MitarbeiterFTE[[#This Row],[Jahr]], IF(_xlpm.var="|||","input missing",_xlpm.var))</f>
        <v>input missing</v>
      </c>
      <c r="AB1909" s="15" t="e">
        <f>_xlfn.LET(
_xlpm.start,DATE(MitarbeiterFTE[[#This Row],[Jahr]],MitarbeiterFTE[[#This Row],[Monat]],1),
_xlpm.end,EOMONTH(_xlpm.start,0),
NETWORKDAYS(_xlpm.start,_xlpm.end))</f>
        <v>#NUM!</v>
      </c>
      <c r="AC1909" s="318" t="e">
        <f>MitarbeiterFTE[[#This Row],[BWD]]-MitarbeiterFTE[[#This Row],[Sum Abwesend]]</f>
        <v>#NUM!</v>
      </c>
      <c r="AD1909" s="318">
        <f>SUMIFS(MitarbeiterFTE[BWD],MitarbeiterFTE[Jahr],MitarbeiterFTE[[#This Row],[Jahr]],MitarbeiterFTE[Name],MitarbeiterFTE[[#This Row],[Name]])</f>
        <v>0</v>
      </c>
      <c r="AE1909" s="318">
        <f>SUMIFS(MitarbeiterFTE[NWD],MitarbeiterFTE[Jahr],MitarbeiterFTE[[#This Row],[Jahr]],MitarbeiterFTE[Name],MitarbeiterFTE[[#This Row],[Name]])</f>
        <v>0</v>
      </c>
      <c r="AF1909" s="15" t="str">
        <f>IF(MitarbeiterFTE[[#This Row],[HS]]="ja",2,IF(MitarbeiterFTE[[#This Row],[Tech]]="ja",1,IF(MitarbeiterFTE[[#This Row],[Sonst]]="ja",0,"input missing")))</f>
        <v>input missing</v>
      </c>
      <c r="AG1909" s="130"/>
      <c r="AH1909" s="117"/>
      <c r="AI1909" s="408"/>
      <c r="AJ1909" s="202"/>
      <c r="AK1909" s="412"/>
      <c r="AL1909" s="15" cm="1">
        <f t="array" ref="AL190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09" s="15" t="str">
        <f>IF(Table6[[#This Row],[FT/WE]]=2,"",Table6[[#This Row],[Name]]&amp;Table6[[#This Row],[Tag]])</f>
        <v/>
      </c>
      <c r="AN1909" s="117"/>
    </row>
    <row r="1910" spans="1:40" ht="14.5">
      <c r="A1910" s="117"/>
      <c r="B1910" s="201"/>
      <c r="C1910" s="209"/>
      <c r="D1910" s="210"/>
      <c r="E1910" s="131"/>
      <c r="F1910" s="132"/>
      <c r="G1910" s="131"/>
      <c r="H1910" s="117"/>
      <c r="I1910" s="201"/>
      <c r="J1910" s="201"/>
      <c r="K1910" s="202"/>
      <c r="L1910" s="202"/>
      <c r="M1910" s="202"/>
      <c r="N1910" s="201"/>
      <c r="O1910" s="201"/>
      <c r="P1910" s="202"/>
      <c r="Q1910" s="202"/>
      <c r="R1910" s="207"/>
      <c r="S1910" s="204" t="e">
        <f>_xlfn.LET(
_xlpm.ausLJ,_xlfn.XLOOKUP(MitarbeiterFTE[[#This Row],[Name]]&amp;"|"&amp;MitarbeiterFTE[[#This Row],[Jahr]]&amp;"|"&amp;MitarbeiterFTE[[#This Row],[Monat]],#REF!,#REF!,"not found",0,1),
IF(_xlpm.ausLJ="not found","input missing",_xlpm.ausLJ))</f>
        <v>#REF!</v>
      </c>
      <c r="T1910" s="204" t="e">
        <f>_xlfn.LET(
_xlpm.ausLJ,_xlfn.XLOOKUP(MitarbeiterFTE[[#This Row],[Name]]&amp;"|"&amp;MitarbeiterFTE[[#This Row],[Jahr]]&amp;"|"&amp;MitarbeiterFTE[[#This Row],[Monat]],#REF!,#REF!,"not found",0,1),
IF(_xlpm.ausLJ="not found","input missing",_xlpm.ausLJ))</f>
        <v>#REF!</v>
      </c>
      <c r="U1910" s="205"/>
      <c r="V1910" s="40" t="str" cm="1">
        <f t="array" ref="V191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0" s="15" t="str">
        <f>_xlfn.LET(_xlpm.var,MitarbeiterFTE[[#This Row],[Name]]&amp;"|"&amp;MitarbeiterFTE[[#This Row],[Vorhaben]]&amp;"|"&amp;MitarbeiterFTE[[#This Row],[Monat]]&amp;"|"&amp;MitarbeiterFTE[[#This Row],[Jahr]], IF(_xlpm.var="|||","input missing",_xlpm.var))</f>
        <v>input missing</v>
      </c>
      <c r="AB1910" s="15" t="e">
        <f>_xlfn.LET(
_xlpm.start,DATE(MitarbeiterFTE[[#This Row],[Jahr]],MitarbeiterFTE[[#This Row],[Monat]],1),
_xlpm.end,EOMONTH(_xlpm.start,0),
NETWORKDAYS(_xlpm.start,_xlpm.end))</f>
        <v>#NUM!</v>
      </c>
      <c r="AC1910" s="318" t="e">
        <f>MitarbeiterFTE[[#This Row],[BWD]]-MitarbeiterFTE[[#This Row],[Sum Abwesend]]</f>
        <v>#NUM!</v>
      </c>
      <c r="AD1910" s="318">
        <f>SUMIFS(MitarbeiterFTE[BWD],MitarbeiterFTE[Jahr],MitarbeiterFTE[[#This Row],[Jahr]],MitarbeiterFTE[Name],MitarbeiterFTE[[#This Row],[Name]])</f>
        <v>0</v>
      </c>
      <c r="AE1910" s="318">
        <f>SUMIFS(MitarbeiterFTE[NWD],MitarbeiterFTE[Jahr],MitarbeiterFTE[[#This Row],[Jahr]],MitarbeiterFTE[Name],MitarbeiterFTE[[#This Row],[Name]])</f>
        <v>0</v>
      </c>
      <c r="AF1910" s="15" t="str">
        <f>IF(MitarbeiterFTE[[#This Row],[HS]]="ja",2,IF(MitarbeiterFTE[[#This Row],[Tech]]="ja",1,IF(MitarbeiterFTE[[#This Row],[Sonst]]="ja",0,"input missing")))</f>
        <v>input missing</v>
      </c>
      <c r="AG1910" s="130"/>
      <c r="AH1910" s="117"/>
      <c r="AI1910" s="408"/>
      <c r="AJ1910" s="202"/>
      <c r="AK1910" s="412"/>
      <c r="AL1910" s="15" cm="1">
        <f t="array" ref="AL191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0" s="15" t="str">
        <f>IF(Table6[[#This Row],[FT/WE]]=2,"",Table6[[#This Row],[Name]]&amp;Table6[[#This Row],[Tag]])</f>
        <v/>
      </c>
      <c r="AN1910" s="117"/>
    </row>
    <row r="1911" spans="1:40" ht="14.5">
      <c r="A1911" s="117"/>
      <c r="B1911" s="201"/>
      <c r="C1911" s="209"/>
      <c r="D1911" s="210"/>
      <c r="E1911" s="131"/>
      <c r="F1911" s="132"/>
      <c r="G1911" s="131"/>
      <c r="H1911" s="117"/>
      <c r="I1911" s="201"/>
      <c r="J1911" s="201"/>
      <c r="K1911" s="202"/>
      <c r="L1911" s="202"/>
      <c r="M1911" s="202"/>
      <c r="N1911" s="201"/>
      <c r="O1911" s="201"/>
      <c r="P1911" s="202"/>
      <c r="Q1911" s="202"/>
      <c r="R1911" s="207"/>
      <c r="S1911" s="204" t="e">
        <f>_xlfn.LET(
_xlpm.ausLJ,_xlfn.XLOOKUP(MitarbeiterFTE[[#This Row],[Name]]&amp;"|"&amp;MitarbeiterFTE[[#This Row],[Jahr]]&amp;"|"&amp;MitarbeiterFTE[[#This Row],[Monat]],#REF!,#REF!,"not found",0,1),
IF(_xlpm.ausLJ="not found","input missing",_xlpm.ausLJ))</f>
        <v>#REF!</v>
      </c>
      <c r="T1911" s="204" t="e">
        <f>_xlfn.LET(
_xlpm.ausLJ,_xlfn.XLOOKUP(MitarbeiterFTE[[#This Row],[Name]]&amp;"|"&amp;MitarbeiterFTE[[#This Row],[Jahr]]&amp;"|"&amp;MitarbeiterFTE[[#This Row],[Monat]],#REF!,#REF!,"not found",0,1),
IF(_xlpm.ausLJ="not found","input missing",_xlpm.ausLJ))</f>
        <v>#REF!</v>
      </c>
      <c r="U1911" s="205"/>
      <c r="V1911" s="40" t="str" cm="1">
        <f t="array" ref="V191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1" s="15" t="str">
        <f>_xlfn.LET(_xlpm.var,MitarbeiterFTE[[#This Row],[Name]]&amp;"|"&amp;MitarbeiterFTE[[#This Row],[Vorhaben]]&amp;"|"&amp;MitarbeiterFTE[[#This Row],[Monat]]&amp;"|"&amp;MitarbeiterFTE[[#This Row],[Jahr]], IF(_xlpm.var="|||","input missing",_xlpm.var))</f>
        <v>input missing</v>
      </c>
      <c r="AB1911" s="15" t="e">
        <f>_xlfn.LET(
_xlpm.start,DATE(MitarbeiterFTE[[#This Row],[Jahr]],MitarbeiterFTE[[#This Row],[Monat]],1),
_xlpm.end,EOMONTH(_xlpm.start,0),
NETWORKDAYS(_xlpm.start,_xlpm.end))</f>
        <v>#NUM!</v>
      </c>
      <c r="AC1911" s="318" t="e">
        <f>MitarbeiterFTE[[#This Row],[BWD]]-MitarbeiterFTE[[#This Row],[Sum Abwesend]]</f>
        <v>#NUM!</v>
      </c>
      <c r="AD1911" s="318">
        <f>SUMIFS(MitarbeiterFTE[BWD],MitarbeiterFTE[Jahr],MitarbeiterFTE[[#This Row],[Jahr]],MitarbeiterFTE[Name],MitarbeiterFTE[[#This Row],[Name]])</f>
        <v>0</v>
      </c>
      <c r="AE1911" s="318">
        <f>SUMIFS(MitarbeiterFTE[NWD],MitarbeiterFTE[Jahr],MitarbeiterFTE[[#This Row],[Jahr]],MitarbeiterFTE[Name],MitarbeiterFTE[[#This Row],[Name]])</f>
        <v>0</v>
      </c>
      <c r="AF1911" s="15" t="str">
        <f>IF(MitarbeiterFTE[[#This Row],[HS]]="ja",2,IF(MitarbeiterFTE[[#This Row],[Tech]]="ja",1,IF(MitarbeiterFTE[[#This Row],[Sonst]]="ja",0,"input missing")))</f>
        <v>input missing</v>
      </c>
      <c r="AG1911" s="130"/>
      <c r="AH1911" s="117"/>
      <c r="AI1911" s="408"/>
      <c r="AJ1911" s="202"/>
      <c r="AK1911" s="412"/>
      <c r="AL1911" s="15" cm="1">
        <f t="array" ref="AL191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1" s="15" t="str">
        <f>IF(Table6[[#This Row],[FT/WE]]=2,"",Table6[[#This Row],[Name]]&amp;Table6[[#This Row],[Tag]])</f>
        <v/>
      </c>
      <c r="AN1911" s="117"/>
    </row>
    <row r="1912" spans="1:40" ht="14.5">
      <c r="A1912" s="117"/>
      <c r="B1912" s="201"/>
      <c r="C1912" s="209"/>
      <c r="D1912" s="210"/>
      <c r="E1912" s="131"/>
      <c r="F1912" s="132"/>
      <c r="G1912" s="131"/>
      <c r="H1912" s="117"/>
      <c r="I1912" s="201"/>
      <c r="J1912" s="201"/>
      <c r="K1912" s="202"/>
      <c r="L1912" s="202"/>
      <c r="M1912" s="202"/>
      <c r="N1912" s="201"/>
      <c r="O1912" s="201"/>
      <c r="P1912" s="202"/>
      <c r="Q1912" s="202"/>
      <c r="R1912" s="207"/>
      <c r="S1912" s="204" t="e">
        <f>_xlfn.LET(
_xlpm.ausLJ,_xlfn.XLOOKUP(MitarbeiterFTE[[#This Row],[Name]]&amp;"|"&amp;MitarbeiterFTE[[#This Row],[Jahr]]&amp;"|"&amp;MitarbeiterFTE[[#This Row],[Monat]],#REF!,#REF!,"not found",0,1),
IF(_xlpm.ausLJ="not found","input missing",_xlpm.ausLJ))</f>
        <v>#REF!</v>
      </c>
      <c r="T1912" s="204" t="e">
        <f>_xlfn.LET(
_xlpm.ausLJ,_xlfn.XLOOKUP(MitarbeiterFTE[[#This Row],[Name]]&amp;"|"&amp;MitarbeiterFTE[[#This Row],[Jahr]]&amp;"|"&amp;MitarbeiterFTE[[#This Row],[Monat]],#REF!,#REF!,"not found",0,1),
IF(_xlpm.ausLJ="not found","input missing",_xlpm.ausLJ))</f>
        <v>#REF!</v>
      </c>
      <c r="U1912" s="205"/>
      <c r="V1912" s="40" t="str" cm="1">
        <f t="array" ref="V191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2" s="15" t="str">
        <f>_xlfn.LET(_xlpm.var,MitarbeiterFTE[[#This Row],[Name]]&amp;"|"&amp;MitarbeiterFTE[[#This Row],[Vorhaben]]&amp;"|"&amp;MitarbeiterFTE[[#This Row],[Monat]]&amp;"|"&amp;MitarbeiterFTE[[#This Row],[Jahr]], IF(_xlpm.var="|||","input missing",_xlpm.var))</f>
        <v>input missing</v>
      </c>
      <c r="AB1912" s="15" t="e">
        <f>_xlfn.LET(
_xlpm.start,DATE(MitarbeiterFTE[[#This Row],[Jahr]],MitarbeiterFTE[[#This Row],[Monat]],1),
_xlpm.end,EOMONTH(_xlpm.start,0),
NETWORKDAYS(_xlpm.start,_xlpm.end))</f>
        <v>#NUM!</v>
      </c>
      <c r="AC1912" s="318" t="e">
        <f>MitarbeiterFTE[[#This Row],[BWD]]-MitarbeiterFTE[[#This Row],[Sum Abwesend]]</f>
        <v>#NUM!</v>
      </c>
      <c r="AD1912" s="318">
        <f>SUMIFS(MitarbeiterFTE[BWD],MitarbeiterFTE[Jahr],MitarbeiterFTE[[#This Row],[Jahr]],MitarbeiterFTE[Name],MitarbeiterFTE[[#This Row],[Name]])</f>
        <v>0</v>
      </c>
      <c r="AE1912" s="318">
        <f>SUMIFS(MitarbeiterFTE[NWD],MitarbeiterFTE[Jahr],MitarbeiterFTE[[#This Row],[Jahr]],MitarbeiterFTE[Name],MitarbeiterFTE[[#This Row],[Name]])</f>
        <v>0</v>
      </c>
      <c r="AF1912" s="15" t="str">
        <f>IF(MitarbeiterFTE[[#This Row],[HS]]="ja",2,IF(MitarbeiterFTE[[#This Row],[Tech]]="ja",1,IF(MitarbeiterFTE[[#This Row],[Sonst]]="ja",0,"input missing")))</f>
        <v>input missing</v>
      </c>
      <c r="AG1912" s="130"/>
      <c r="AH1912" s="117"/>
      <c r="AI1912" s="408"/>
      <c r="AJ1912" s="202"/>
      <c r="AK1912" s="412"/>
      <c r="AL1912" s="15" cm="1">
        <f t="array" ref="AL191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2" s="15" t="str">
        <f>IF(Table6[[#This Row],[FT/WE]]=2,"",Table6[[#This Row],[Name]]&amp;Table6[[#This Row],[Tag]])</f>
        <v/>
      </c>
      <c r="AN1912" s="117"/>
    </row>
    <row r="1913" spans="1:40" ht="14.5">
      <c r="A1913" s="117"/>
      <c r="B1913" s="201"/>
      <c r="C1913" s="209"/>
      <c r="D1913" s="210"/>
      <c r="E1913" s="131"/>
      <c r="F1913" s="132"/>
      <c r="G1913" s="131"/>
      <c r="H1913" s="117"/>
      <c r="I1913" s="201"/>
      <c r="J1913" s="201"/>
      <c r="K1913" s="202"/>
      <c r="L1913" s="202"/>
      <c r="M1913" s="202"/>
      <c r="N1913" s="201"/>
      <c r="O1913" s="201"/>
      <c r="P1913" s="202"/>
      <c r="Q1913" s="202"/>
      <c r="R1913" s="207"/>
      <c r="S1913" s="204" t="e">
        <f>_xlfn.LET(
_xlpm.ausLJ,_xlfn.XLOOKUP(MitarbeiterFTE[[#This Row],[Name]]&amp;"|"&amp;MitarbeiterFTE[[#This Row],[Jahr]]&amp;"|"&amp;MitarbeiterFTE[[#This Row],[Monat]],#REF!,#REF!,"not found",0,1),
IF(_xlpm.ausLJ="not found","input missing",_xlpm.ausLJ))</f>
        <v>#REF!</v>
      </c>
      <c r="T1913" s="204" t="e">
        <f>_xlfn.LET(
_xlpm.ausLJ,_xlfn.XLOOKUP(MitarbeiterFTE[[#This Row],[Name]]&amp;"|"&amp;MitarbeiterFTE[[#This Row],[Jahr]]&amp;"|"&amp;MitarbeiterFTE[[#This Row],[Monat]],#REF!,#REF!,"not found",0,1),
IF(_xlpm.ausLJ="not found","input missing",_xlpm.ausLJ))</f>
        <v>#REF!</v>
      </c>
      <c r="U1913" s="205"/>
      <c r="V1913" s="40" t="str" cm="1">
        <f t="array" ref="V191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3" s="15" t="str">
        <f>_xlfn.LET(_xlpm.var,MitarbeiterFTE[[#This Row],[Name]]&amp;"|"&amp;MitarbeiterFTE[[#This Row],[Vorhaben]]&amp;"|"&amp;MitarbeiterFTE[[#This Row],[Monat]]&amp;"|"&amp;MitarbeiterFTE[[#This Row],[Jahr]], IF(_xlpm.var="|||","input missing",_xlpm.var))</f>
        <v>input missing</v>
      </c>
      <c r="AB1913" s="15" t="e">
        <f>_xlfn.LET(
_xlpm.start,DATE(MitarbeiterFTE[[#This Row],[Jahr]],MitarbeiterFTE[[#This Row],[Monat]],1),
_xlpm.end,EOMONTH(_xlpm.start,0),
NETWORKDAYS(_xlpm.start,_xlpm.end))</f>
        <v>#NUM!</v>
      </c>
      <c r="AC1913" s="318" t="e">
        <f>MitarbeiterFTE[[#This Row],[BWD]]-MitarbeiterFTE[[#This Row],[Sum Abwesend]]</f>
        <v>#NUM!</v>
      </c>
      <c r="AD1913" s="318">
        <f>SUMIFS(MitarbeiterFTE[BWD],MitarbeiterFTE[Jahr],MitarbeiterFTE[[#This Row],[Jahr]],MitarbeiterFTE[Name],MitarbeiterFTE[[#This Row],[Name]])</f>
        <v>0</v>
      </c>
      <c r="AE1913" s="318">
        <f>SUMIFS(MitarbeiterFTE[NWD],MitarbeiterFTE[Jahr],MitarbeiterFTE[[#This Row],[Jahr]],MitarbeiterFTE[Name],MitarbeiterFTE[[#This Row],[Name]])</f>
        <v>0</v>
      </c>
      <c r="AF1913" s="15" t="str">
        <f>IF(MitarbeiterFTE[[#This Row],[HS]]="ja",2,IF(MitarbeiterFTE[[#This Row],[Tech]]="ja",1,IF(MitarbeiterFTE[[#This Row],[Sonst]]="ja",0,"input missing")))</f>
        <v>input missing</v>
      </c>
      <c r="AG1913" s="130"/>
      <c r="AH1913" s="117"/>
      <c r="AI1913" s="408"/>
      <c r="AJ1913" s="202"/>
      <c r="AK1913" s="412"/>
      <c r="AL1913" s="15" cm="1">
        <f t="array" ref="AL191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3" s="15" t="str">
        <f>IF(Table6[[#This Row],[FT/WE]]=2,"",Table6[[#This Row],[Name]]&amp;Table6[[#This Row],[Tag]])</f>
        <v/>
      </c>
      <c r="AN1913" s="117"/>
    </row>
    <row r="1914" spans="1:40" ht="14.5">
      <c r="A1914" s="117"/>
      <c r="B1914" s="201"/>
      <c r="C1914" s="209"/>
      <c r="D1914" s="210"/>
      <c r="E1914" s="131"/>
      <c r="F1914" s="132"/>
      <c r="G1914" s="131"/>
      <c r="H1914" s="117"/>
      <c r="I1914" s="201"/>
      <c r="J1914" s="201"/>
      <c r="K1914" s="202"/>
      <c r="L1914" s="202"/>
      <c r="M1914" s="202"/>
      <c r="N1914" s="201"/>
      <c r="O1914" s="201"/>
      <c r="P1914" s="202"/>
      <c r="Q1914" s="202"/>
      <c r="R1914" s="207"/>
      <c r="S1914" s="204" t="e">
        <f>_xlfn.LET(
_xlpm.ausLJ,_xlfn.XLOOKUP(MitarbeiterFTE[[#This Row],[Name]]&amp;"|"&amp;MitarbeiterFTE[[#This Row],[Jahr]]&amp;"|"&amp;MitarbeiterFTE[[#This Row],[Monat]],#REF!,#REF!,"not found",0,1),
IF(_xlpm.ausLJ="not found","input missing",_xlpm.ausLJ))</f>
        <v>#REF!</v>
      </c>
      <c r="T1914" s="204" t="e">
        <f>_xlfn.LET(
_xlpm.ausLJ,_xlfn.XLOOKUP(MitarbeiterFTE[[#This Row],[Name]]&amp;"|"&amp;MitarbeiterFTE[[#This Row],[Jahr]]&amp;"|"&amp;MitarbeiterFTE[[#This Row],[Monat]],#REF!,#REF!,"not found",0,1),
IF(_xlpm.ausLJ="not found","input missing",_xlpm.ausLJ))</f>
        <v>#REF!</v>
      </c>
      <c r="U1914" s="205"/>
      <c r="V1914" s="40" t="str" cm="1">
        <f t="array" ref="V191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4" s="15" t="str">
        <f>_xlfn.LET(_xlpm.var,MitarbeiterFTE[[#This Row],[Name]]&amp;"|"&amp;MitarbeiterFTE[[#This Row],[Vorhaben]]&amp;"|"&amp;MitarbeiterFTE[[#This Row],[Monat]]&amp;"|"&amp;MitarbeiterFTE[[#This Row],[Jahr]], IF(_xlpm.var="|||","input missing",_xlpm.var))</f>
        <v>input missing</v>
      </c>
      <c r="AB1914" s="15" t="e">
        <f>_xlfn.LET(
_xlpm.start,DATE(MitarbeiterFTE[[#This Row],[Jahr]],MitarbeiterFTE[[#This Row],[Monat]],1),
_xlpm.end,EOMONTH(_xlpm.start,0),
NETWORKDAYS(_xlpm.start,_xlpm.end))</f>
        <v>#NUM!</v>
      </c>
      <c r="AC1914" s="318" t="e">
        <f>MitarbeiterFTE[[#This Row],[BWD]]-MitarbeiterFTE[[#This Row],[Sum Abwesend]]</f>
        <v>#NUM!</v>
      </c>
      <c r="AD1914" s="318">
        <f>SUMIFS(MitarbeiterFTE[BWD],MitarbeiterFTE[Jahr],MitarbeiterFTE[[#This Row],[Jahr]],MitarbeiterFTE[Name],MitarbeiterFTE[[#This Row],[Name]])</f>
        <v>0</v>
      </c>
      <c r="AE1914" s="318">
        <f>SUMIFS(MitarbeiterFTE[NWD],MitarbeiterFTE[Jahr],MitarbeiterFTE[[#This Row],[Jahr]],MitarbeiterFTE[Name],MitarbeiterFTE[[#This Row],[Name]])</f>
        <v>0</v>
      </c>
      <c r="AF1914" s="15" t="str">
        <f>IF(MitarbeiterFTE[[#This Row],[HS]]="ja",2,IF(MitarbeiterFTE[[#This Row],[Tech]]="ja",1,IF(MitarbeiterFTE[[#This Row],[Sonst]]="ja",0,"input missing")))</f>
        <v>input missing</v>
      </c>
      <c r="AG1914" s="130"/>
      <c r="AH1914" s="117"/>
      <c r="AI1914" s="408"/>
      <c r="AJ1914" s="202"/>
      <c r="AK1914" s="412"/>
      <c r="AL1914" s="15" cm="1">
        <f t="array" ref="AL191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4" s="15" t="str">
        <f>IF(Table6[[#This Row],[FT/WE]]=2,"",Table6[[#This Row],[Name]]&amp;Table6[[#This Row],[Tag]])</f>
        <v/>
      </c>
      <c r="AN1914" s="117"/>
    </row>
    <row r="1915" spans="1:40" ht="14.5">
      <c r="A1915" s="117"/>
      <c r="B1915" s="201"/>
      <c r="C1915" s="209"/>
      <c r="D1915" s="210"/>
      <c r="E1915" s="131"/>
      <c r="F1915" s="132"/>
      <c r="G1915" s="131"/>
      <c r="H1915" s="117"/>
      <c r="I1915" s="201"/>
      <c r="J1915" s="201"/>
      <c r="K1915" s="202"/>
      <c r="L1915" s="202"/>
      <c r="M1915" s="202"/>
      <c r="N1915" s="201"/>
      <c r="O1915" s="201"/>
      <c r="P1915" s="202"/>
      <c r="Q1915" s="202"/>
      <c r="R1915" s="207"/>
      <c r="S1915" s="204" t="e">
        <f>_xlfn.LET(
_xlpm.ausLJ,_xlfn.XLOOKUP(MitarbeiterFTE[[#This Row],[Name]]&amp;"|"&amp;MitarbeiterFTE[[#This Row],[Jahr]]&amp;"|"&amp;MitarbeiterFTE[[#This Row],[Monat]],#REF!,#REF!,"not found",0,1),
IF(_xlpm.ausLJ="not found","input missing",_xlpm.ausLJ))</f>
        <v>#REF!</v>
      </c>
      <c r="T1915" s="204" t="e">
        <f>_xlfn.LET(
_xlpm.ausLJ,_xlfn.XLOOKUP(MitarbeiterFTE[[#This Row],[Name]]&amp;"|"&amp;MitarbeiterFTE[[#This Row],[Jahr]]&amp;"|"&amp;MitarbeiterFTE[[#This Row],[Monat]],#REF!,#REF!,"not found",0,1),
IF(_xlpm.ausLJ="not found","input missing",_xlpm.ausLJ))</f>
        <v>#REF!</v>
      </c>
      <c r="U1915" s="205"/>
      <c r="V1915" s="40" t="str" cm="1">
        <f t="array" ref="V191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5" s="15" t="str">
        <f>_xlfn.LET(_xlpm.var,MitarbeiterFTE[[#This Row],[Name]]&amp;"|"&amp;MitarbeiterFTE[[#This Row],[Vorhaben]]&amp;"|"&amp;MitarbeiterFTE[[#This Row],[Monat]]&amp;"|"&amp;MitarbeiterFTE[[#This Row],[Jahr]], IF(_xlpm.var="|||","input missing",_xlpm.var))</f>
        <v>input missing</v>
      </c>
      <c r="AB1915" s="15" t="e">
        <f>_xlfn.LET(
_xlpm.start,DATE(MitarbeiterFTE[[#This Row],[Jahr]],MitarbeiterFTE[[#This Row],[Monat]],1),
_xlpm.end,EOMONTH(_xlpm.start,0),
NETWORKDAYS(_xlpm.start,_xlpm.end))</f>
        <v>#NUM!</v>
      </c>
      <c r="AC1915" s="318" t="e">
        <f>MitarbeiterFTE[[#This Row],[BWD]]-MitarbeiterFTE[[#This Row],[Sum Abwesend]]</f>
        <v>#NUM!</v>
      </c>
      <c r="AD1915" s="318">
        <f>SUMIFS(MitarbeiterFTE[BWD],MitarbeiterFTE[Jahr],MitarbeiterFTE[[#This Row],[Jahr]],MitarbeiterFTE[Name],MitarbeiterFTE[[#This Row],[Name]])</f>
        <v>0</v>
      </c>
      <c r="AE1915" s="318">
        <f>SUMIFS(MitarbeiterFTE[NWD],MitarbeiterFTE[Jahr],MitarbeiterFTE[[#This Row],[Jahr]],MitarbeiterFTE[Name],MitarbeiterFTE[[#This Row],[Name]])</f>
        <v>0</v>
      </c>
      <c r="AF1915" s="15" t="str">
        <f>IF(MitarbeiterFTE[[#This Row],[HS]]="ja",2,IF(MitarbeiterFTE[[#This Row],[Tech]]="ja",1,IF(MitarbeiterFTE[[#This Row],[Sonst]]="ja",0,"input missing")))</f>
        <v>input missing</v>
      </c>
      <c r="AG1915" s="130"/>
      <c r="AH1915" s="117"/>
      <c r="AI1915" s="408"/>
      <c r="AJ1915" s="202"/>
      <c r="AK1915" s="412"/>
      <c r="AL1915" s="15" cm="1">
        <f t="array" ref="AL191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5" s="15" t="str">
        <f>IF(Table6[[#This Row],[FT/WE]]=2,"",Table6[[#This Row],[Name]]&amp;Table6[[#This Row],[Tag]])</f>
        <v/>
      </c>
      <c r="AN1915" s="117"/>
    </row>
    <row r="1916" spans="1:40" ht="14.5">
      <c r="A1916" s="117"/>
      <c r="B1916" s="201"/>
      <c r="C1916" s="209"/>
      <c r="D1916" s="210"/>
      <c r="E1916" s="131"/>
      <c r="F1916" s="132"/>
      <c r="G1916" s="131"/>
      <c r="H1916" s="117"/>
      <c r="I1916" s="201"/>
      <c r="J1916" s="201"/>
      <c r="K1916" s="202"/>
      <c r="L1916" s="202"/>
      <c r="M1916" s="202"/>
      <c r="N1916" s="201"/>
      <c r="O1916" s="201"/>
      <c r="P1916" s="202"/>
      <c r="Q1916" s="202"/>
      <c r="R1916" s="207"/>
      <c r="S1916" s="204" t="e">
        <f>_xlfn.LET(
_xlpm.ausLJ,_xlfn.XLOOKUP(MitarbeiterFTE[[#This Row],[Name]]&amp;"|"&amp;MitarbeiterFTE[[#This Row],[Jahr]]&amp;"|"&amp;MitarbeiterFTE[[#This Row],[Monat]],#REF!,#REF!,"not found",0,1),
IF(_xlpm.ausLJ="not found","input missing",_xlpm.ausLJ))</f>
        <v>#REF!</v>
      </c>
      <c r="T1916" s="204" t="e">
        <f>_xlfn.LET(
_xlpm.ausLJ,_xlfn.XLOOKUP(MitarbeiterFTE[[#This Row],[Name]]&amp;"|"&amp;MitarbeiterFTE[[#This Row],[Jahr]]&amp;"|"&amp;MitarbeiterFTE[[#This Row],[Monat]],#REF!,#REF!,"not found",0,1),
IF(_xlpm.ausLJ="not found","input missing",_xlpm.ausLJ))</f>
        <v>#REF!</v>
      </c>
      <c r="U1916" s="205"/>
      <c r="V1916" s="40" t="str" cm="1">
        <f t="array" ref="V191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6" s="15" t="str">
        <f>_xlfn.LET(_xlpm.var,MitarbeiterFTE[[#This Row],[Name]]&amp;"|"&amp;MitarbeiterFTE[[#This Row],[Vorhaben]]&amp;"|"&amp;MitarbeiterFTE[[#This Row],[Monat]]&amp;"|"&amp;MitarbeiterFTE[[#This Row],[Jahr]], IF(_xlpm.var="|||","input missing",_xlpm.var))</f>
        <v>input missing</v>
      </c>
      <c r="AB1916" s="15" t="e">
        <f>_xlfn.LET(
_xlpm.start,DATE(MitarbeiterFTE[[#This Row],[Jahr]],MitarbeiterFTE[[#This Row],[Monat]],1),
_xlpm.end,EOMONTH(_xlpm.start,0),
NETWORKDAYS(_xlpm.start,_xlpm.end))</f>
        <v>#NUM!</v>
      </c>
      <c r="AC1916" s="318" t="e">
        <f>MitarbeiterFTE[[#This Row],[BWD]]-MitarbeiterFTE[[#This Row],[Sum Abwesend]]</f>
        <v>#NUM!</v>
      </c>
      <c r="AD1916" s="318">
        <f>SUMIFS(MitarbeiterFTE[BWD],MitarbeiterFTE[Jahr],MitarbeiterFTE[[#This Row],[Jahr]],MitarbeiterFTE[Name],MitarbeiterFTE[[#This Row],[Name]])</f>
        <v>0</v>
      </c>
      <c r="AE1916" s="318">
        <f>SUMIFS(MitarbeiterFTE[NWD],MitarbeiterFTE[Jahr],MitarbeiterFTE[[#This Row],[Jahr]],MitarbeiterFTE[Name],MitarbeiterFTE[[#This Row],[Name]])</f>
        <v>0</v>
      </c>
      <c r="AF1916" s="15" t="str">
        <f>IF(MitarbeiterFTE[[#This Row],[HS]]="ja",2,IF(MitarbeiterFTE[[#This Row],[Tech]]="ja",1,IF(MitarbeiterFTE[[#This Row],[Sonst]]="ja",0,"input missing")))</f>
        <v>input missing</v>
      </c>
      <c r="AG1916" s="130"/>
      <c r="AH1916" s="117"/>
      <c r="AI1916" s="408"/>
      <c r="AJ1916" s="202"/>
      <c r="AK1916" s="412"/>
      <c r="AL1916" s="15" cm="1">
        <f t="array" ref="AL191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6" s="15" t="str">
        <f>IF(Table6[[#This Row],[FT/WE]]=2,"",Table6[[#This Row],[Name]]&amp;Table6[[#This Row],[Tag]])</f>
        <v/>
      </c>
      <c r="AN1916" s="117"/>
    </row>
    <row r="1917" spans="1:40" ht="14.5">
      <c r="A1917" s="117"/>
      <c r="B1917" s="201"/>
      <c r="C1917" s="209"/>
      <c r="D1917" s="210"/>
      <c r="E1917" s="131"/>
      <c r="F1917" s="132"/>
      <c r="G1917" s="131"/>
      <c r="H1917" s="117"/>
      <c r="I1917" s="201"/>
      <c r="J1917" s="201"/>
      <c r="K1917" s="202"/>
      <c r="L1917" s="202"/>
      <c r="M1917" s="202"/>
      <c r="N1917" s="201"/>
      <c r="O1917" s="201"/>
      <c r="P1917" s="202"/>
      <c r="Q1917" s="202"/>
      <c r="R1917" s="207"/>
      <c r="S1917" s="204" t="e">
        <f>_xlfn.LET(
_xlpm.ausLJ,_xlfn.XLOOKUP(MitarbeiterFTE[[#This Row],[Name]]&amp;"|"&amp;MitarbeiterFTE[[#This Row],[Jahr]]&amp;"|"&amp;MitarbeiterFTE[[#This Row],[Monat]],#REF!,#REF!,"not found",0,1),
IF(_xlpm.ausLJ="not found","input missing",_xlpm.ausLJ))</f>
        <v>#REF!</v>
      </c>
      <c r="T1917" s="204" t="e">
        <f>_xlfn.LET(
_xlpm.ausLJ,_xlfn.XLOOKUP(MitarbeiterFTE[[#This Row],[Name]]&amp;"|"&amp;MitarbeiterFTE[[#This Row],[Jahr]]&amp;"|"&amp;MitarbeiterFTE[[#This Row],[Monat]],#REF!,#REF!,"not found",0,1),
IF(_xlpm.ausLJ="not found","input missing",_xlpm.ausLJ))</f>
        <v>#REF!</v>
      </c>
      <c r="U1917" s="205"/>
      <c r="V1917" s="40" t="str" cm="1">
        <f t="array" ref="V191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7" s="15" t="str">
        <f>_xlfn.LET(_xlpm.var,MitarbeiterFTE[[#This Row],[Name]]&amp;"|"&amp;MitarbeiterFTE[[#This Row],[Vorhaben]]&amp;"|"&amp;MitarbeiterFTE[[#This Row],[Monat]]&amp;"|"&amp;MitarbeiterFTE[[#This Row],[Jahr]], IF(_xlpm.var="|||","input missing",_xlpm.var))</f>
        <v>input missing</v>
      </c>
      <c r="AB1917" s="15" t="e">
        <f>_xlfn.LET(
_xlpm.start,DATE(MitarbeiterFTE[[#This Row],[Jahr]],MitarbeiterFTE[[#This Row],[Monat]],1),
_xlpm.end,EOMONTH(_xlpm.start,0),
NETWORKDAYS(_xlpm.start,_xlpm.end))</f>
        <v>#NUM!</v>
      </c>
      <c r="AC1917" s="318" t="e">
        <f>MitarbeiterFTE[[#This Row],[BWD]]-MitarbeiterFTE[[#This Row],[Sum Abwesend]]</f>
        <v>#NUM!</v>
      </c>
      <c r="AD1917" s="318">
        <f>SUMIFS(MitarbeiterFTE[BWD],MitarbeiterFTE[Jahr],MitarbeiterFTE[[#This Row],[Jahr]],MitarbeiterFTE[Name],MitarbeiterFTE[[#This Row],[Name]])</f>
        <v>0</v>
      </c>
      <c r="AE1917" s="318">
        <f>SUMIFS(MitarbeiterFTE[NWD],MitarbeiterFTE[Jahr],MitarbeiterFTE[[#This Row],[Jahr]],MitarbeiterFTE[Name],MitarbeiterFTE[[#This Row],[Name]])</f>
        <v>0</v>
      </c>
      <c r="AF1917" s="15" t="str">
        <f>IF(MitarbeiterFTE[[#This Row],[HS]]="ja",2,IF(MitarbeiterFTE[[#This Row],[Tech]]="ja",1,IF(MitarbeiterFTE[[#This Row],[Sonst]]="ja",0,"input missing")))</f>
        <v>input missing</v>
      </c>
      <c r="AG1917" s="130"/>
      <c r="AH1917" s="117"/>
      <c r="AI1917" s="408"/>
      <c r="AJ1917" s="202"/>
      <c r="AK1917" s="412"/>
      <c r="AL1917" s="15" cm="1">
        <f t="array" ref="AL191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7" s="15" t="str">
        <f>IF(Table6[[#This Row],[FT/WE]]=2,"",Table6[[#This Row],[Name]]&amp;Table6[[#This Row],[Tag]])</f>
        <v/>
      </c>
      <c r="AN1917" s="117"/>
    </row>
    <row r="1918" spans="1:40" ht="14.5">
      <c r="A1918" s="117"/>
      <c r="B1918" s="201"/>
      <c r="C1918" s="209"/>
      <c r="D1918" s="210"/>
      <c r="E1918" s="131"/>
      <c r="F1918" s="132"/>
      <c r="G1918" s="131"/>
      <c r="H1918" s="117"/>
      <c r="I1918" s="201"/>
      <c r="J1918" s="201"/>
      <c r="K1918" s="202"/>
      <c r="L1918" s="202"/>
      <c r="M1918" s="202"/>
      <c r="N1918" s="201"/>
      <c r="O1918" s="201"/>
      <c r="P1918" s="202"/>
      <c r="Q1918" s="202"/>
      <c r="R1918" s="207"/>
      <c r="S1918" s="204" t="e">
        <f>_xlfn.LET(
_xlpm.ausLJ,_xlfn.XLOOKUP(MitarbeiterFTE[[#This Row],[Name]]&amp;"|"&amp;MitarbeiterFTE[[#This Row],[Jahr]]&amp;"|"&amp;MitarbeiterFTE[[#This Row],[Monat]],#REF!,#REF!,"not found",0,1),
IF(_xlpm.ausLJ="not found","input missing",_xlpm.ausLJ))</f>
        <v>#REF!</v>
      </c>
      <c r="T1918" s="204" t="e">
        <f>_xlfn.LET(
_xlpm.ausLJ,_xlfn.XLOOKUP(MitarbeiterFTE[[#This Row],[Name]]&amp;"|"&amp;MitarbeiterFTE[[#This Row],[Jahr]]&amp;"|"&amp;MitarbeiterFTE[[#This Row],[Monat]],#REF!,#REF!,"not found",0,1),
IF(_xlpm.ausLJ="not found","input missing",_xlpm.ausLJ))</f>
        <v>#REF!</v>
      </c>
      <c r="U1918" s="205"/>
      <c r="V1918" s="40" t="str" cm="1">
        <f t="array" ref="V191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8" s="15" t="str">
        <f>_xlfn.LET(_xlpm.var,MitarbeiterFTE[[#This Row],[Name]]&amp;"|"&amp;MitarbeiterFTE[[#This Row],[Vorhaben]]&amp;"|"&amp;MitarbeiterFTE[[#This Row],[Monat]]&amp;"|"&amp;MitarbeiterFTE[[#This Row],[Jahr]], IF(_xlpm.var="|||","input missing",_xlpm.var))</f>
        <v>input missing</v>
      </c>
      <c r="AB1918" s="15" t="e">
        <f>_xlfn.LET(
_xlpm.start,DATE(MitarbeiterFTE[[#This Row],[Jahr]],MitarbeiterFTE[[#This Row],[Monat]],1),
_xlpm.end,EOMONTH(_xlpm.start,0),
NETWORKDAYS(_xlpm.start,_xlpm.end))</f>
        <v>#NUM!</v>
      </c>
      <c r="AC1918" s="318" t="e">
        <f>MitarbeiterFTE[[#This Row],[BWD]]-MitarbeiterFTE[[#This Row],[Sum Abwesend]]</f>
        <v>#NUM!</v>
      </c>
      <c r="AD1918" s="318">
        <f>SUMIFS(MitarbeiterFTE[BWD],MitarbeiterFTE[Jahr],MitarbeiterFTE[[#This Row],[Jahr]],MitarbeiterFTE[Name],MitarbeiterFTE[[#This Row],[Name]])</f>
        <v>0</v>
      </c>
      <c r="AE1918" s="318">
        <f>SUMIFS(MitarbeiterFTE[NWD],MitarbeiterFTE[Jahr],MitarbeiterFTE[[#This Row],[Jahr]],MitarbeiterFTE[Name],MitarbeiterFTE[[#This Row],[Name]])</f>
        <v>0</v>
      </c>
      <c r="AF1918" s="15" t="str">
        <f>IF(MitarbeiterFTE[[#This Row],[HS]]="ja",2,IF(MitarbeiterFTE[[#This Row],[Tech]]="ja",1,IF(MitarbeiterFTE[[#This Row],[Sonst]]="ja",0,"input missing")))</f>
        <v>input missing</v>
      </c>
      <c r="AG1918" s="130"/>
      <c r="AH1918" s="117"/>
      <c r="AI1918" s="408"/>
      <c r="AJ1918" s="202"/>
      <c r="AK1918" s="412"/>
      <c r="AL1918" s="15" cm="1">
        <f t="array" ref="AL191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8" s="15" t="str">
        <f>IF(Table6[[#This Row],[FT/WE]]=2,"",Table6[[#This Row],[Name]]&amp;Table6[[#This Row],[Tag]])</f>
        <v/>
      </c>
      <c r="AN1918" s="117"/>
    </row>
    <row r="1919" spans="1:40" ht="14.5">
      <c r="A1919" s="117"/>
      <c r="B1919" s="201"/>
      <c r="C1919" s="209"/>
      <c r="D1919" s="210"/>
      <c r="E1919" s="131"/>
      <c r="F1919" s="132"/>
      <c r="G1919" s="131"/>
      <c r="H1919" s="117"/>
      <c r="I1919" s="201"/>
      <c r="J1919" s="201"/>
      <c r="K1919" s="202"/>
      <c r="L1919" s="202"/>
      <c r="M1919" s="202"/>
      <c r="N1919" s="201"/>
      <c r="O1919" s="201"/>
      <c r="P1919" s="202"/>
      <c r="Q1919" s="202"/>
      <c r="R1919" s="207"/>
      <c r="S1919" s="204" t="e">
        <f>_xlfn.LET(
_xlpm.ausLJ,_xlfn.XLOOKUP(MitarbeiterFTE[[#This Row],[Name]]&amp;"|"&amp;MitarbeiterFTE[[#This Row],[Jahr]]&amp;"|"&amp;MitarbeiterFTE[[#This Row],[Monat]],#REF!,#REF!,"not found",0,1),
IF(_xlpm.ausLJ="not found","input missing",_xlpm.ausLJ))</f>
        <v>#REF!</v>
      </c>
      <c r="T1919" s="204" t="e">
        <f>_xlfn.LET(
_xlpm.ausLJ,_xlfn.XLOOKUP(MitarbeiterFTE[[#This Row],[Name]]&amp;"|"&amp;MitarbeiterFTE[[#This Row],[Jahr]]&amp;"|"&amp;MitarbeiterFTE[[#This Row],[Monat]],#REF!,#REF!,"not found",0,1),
IF(_xlpm.ausLJ="not found","input missing",_xlpm.ausLJ))</f>
        <v>#REF!</v>
      </c>
      <c r="U1919" s="205"/>
      <c r="V1919" s="40" t="str" cm="1">
        <f t="array" ref="V191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1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1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1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1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19" s="15" t="str">
        <f>_xlfn.LET(_xlpm.var,MitarbeiterFTE[[#This Row],[Name]]&amp;"|"&amp;MitarbeiterFTE[[#This Row],[Vorhaben]]&amp;"|"&amp;MitarbeiterFTE[[#This Row],[Monat]]&amp;"|"&amp;MitarbeiterFTE[[#This Row],[Jahr]], IF(_xlpm.var="|||","input missing",_xlpm.var))</f>
        <v>input missing</v>
      </c>
      <c r="AB1919" s="15" t="e">
        <f>_xlfn.LET(
_xlpm.start,DATE(MitarbeiterFTE[[#This Row],[Jahr]],MitarbeiterFTE[[#This Row],[Monat]],1),
_xlpm.end,EOMONTH(_xlpm.start,0),
NETWORKDAYS(_xlpm.start,_xlpm.end))</f>
        <v>#NUM!</v>
      </c>
      <c r="AC1919" s="318" t="e">
        <f>MitarbeiterFTE[[#This Row],[BWD]]-MitarbeiterFTE[[#This Row],[Sum Abwesend]]</f>
        <v>#NUM!</v>
      </c>
      <c r="AD1919" s="318">
        <f>SUMIFS(MitarbeiterFTE[BWD],MitarbeiterFTE[Jahr],MitarbeiterFTE[[#This Row],[Jahr]],MitarbeiterFTE[Name],MitarbeiterFTE[[#This Row],[Name]])</f>
        <v>0</v>
      </c>
      <c r="AE1919" s="318">
        <f>SUMIFS(MitarbeiterFTE[NWD],MitarbeiterFTE[Jahr],MitarbeiterFTE[[#This Row],[Jahr]],MitarbeiterFTE[Name],MitarbeiterFTE[[#This Row],[Name]])</f>
        <v>0</v>
      </c>
      <c r="AF1919" s="15" t="str">
        <f>IF(MitarbeiterFTE[[#This Row],[HS]]="ja",2,IF(MitarbeiterFTE[[#This Row],[Tech]]="ja",1,IF(MitarbeiterFTE[[#This Row],[Sonst]]="ja",0,"input missing")))</f>
        <v>input missing</v>
      </c>
      <c r="AG1919" s="130"/>
      <c r="AH1919" s="117"/>
      <c r="AI1919" s="408"/>
      <c r="AJ1919" s="202"/>
      <c r="AK1919" s="412"/>
      <c r="AL1919" s="15" cm="1">
        <f t="array" ref="AL191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19" s="15" t="str">
        <f>IF(Table6[[#This Row],[FT/WE]]=2,"",Table6[[#This Row],[Name]]&amp;Table6[[#This Row],[Tag]])</f>
        <v/>
      </c>
      <c r="AN1919" s="117"/>
    </row>
    <row r="1920" spans="1:40" ht="14.5">
      <c r="A1920" s="117"/>
      <c r="B1920" s="201"/>
      <c r="C1920" s="209"/>
      <c r="D1920" s="210"/>
      <c r="E1920" s="131"/>
      <c r="F1920" s="132"/>
      <c r="G1920" s="131"/>
      <c r="H1920" s="117"/>
      <c r="I1920" s="201"/>
      <c r="J1920" s="201"/>
      <c r="K1920" s="202"/>
      <c r="L1920" s="202"/>
      <c r="M1920" s="202"/>
      <c r="N1920" s="201"/>
      <c r="O1920" s="201"/>
      <c r="P1920" s="202"/>
      <c r="Q1920" s="202"/>
      <c r="R1920" s="207"/>
      <c r="S1920" s="204" t="e">
        <f>_xlfn.LET(
_xlpm.ausLJ,_xlfn.XLOOKUP(MitarbeiterFTE[[#This Row],[Name]]&amp;"|"&amp;MitarbeiterFTE[[#This Row],[Jahr]]&amp;"|"&amp;MitarbeiterFTE[[#This Row],[Monat]],#REF!,#REF!,"not found",0,1),
IF(_xlpm.ausLJ="not found","input missing",_xlpm.ausLJ))</f>
        <v>#REF!</v>
      </c>
      <c r="T1920" s="204" t="e">
        <f>_xlfn.LET(
_xlpm.ausLJ,_xlfn.XLOOKUP(MitarbeiterFTE[[#This Row],[Name]]&amp;"|"&amp;MitarbeiterFTE[[#This Row],[Jahr]]&amp;"|"&amp;MitarbeiterFTE[[#This Row],[Monat]],#REF!,#REF!,"not found",0,1),
IF(_xlpm.ausLJ="not found","input missing",_xlpm.ausLJ))</f>
        <v>#REF!</v>
      </c>
      <c r="U1920" s="205"/>
      <c r="V1920" s="40" t="str" cm="1">
        <f t="array" ref="V192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0" s="15" t="str">
        <f>_xlfn.LET(_xlpm.var,MitarbeiterFTE[[#This Row],[Name]]&amp;"|"&amp;MitarbeiterFTE[[#This Row],[Vorhaben]]&amp;"|"&amp;MitarbeiterFTE[[#This Row],[Monat]]&amp;"|"&amp;MitarbeiterFTE[[#This Row],[Jahr]], IF(_xlpm.var="|||","input missing",_xlpm.var))</f>
        <v>input missing</v>
      </c>
      <c r="AB1920" s="15" t="e">
        <f>_xlfn.LET(
_xlpm.start,DATE(MitarbeiterFTE[[#This Row],[Jahr]],MitarbeiterFTE[[#This Row],[Monat]],1),
_xlpm.end,EOMONTH(_xlpm.start,0),
NETWORKDAYS(_xlpm.start,_xlpm.end))</f>
        <v>#NUM!</v>
      </c>
      <c r="AC1920" s="318" t="e">
        <f>MitarbeiterFTE[[#This Row],[BWD]]-MitarbeiterFTE[[#This Row],[Sum Abwesend]]</f>
        <v>#NUM!</v>
      </c>
      <c r="AD1920" s="318">
        <f>SUMIFS(MitarbeiterFTE[BWD],MitarbeiterFTE[Jahr],MitarbeiterFTE[[#This Row],[Jahr]],MitarbeiterFTE[Name],MitarbeiterFTE[[#This Row],[Name]])</f>
        <v>0</v>
      </c>
      <c r="AE1920" s="318">
        <f>SUMIFS(MitarbeiterFTE[NWD],MitarbeiterFTE[Jahr],MitarbeiterFTE[[#This Row],[Jahr]],MitarbeiterFTE[Name],MitarbeiterFTE[[#This Row],[Name]])</f>
        <v>0</v>
      </c>
      <c r="AF1920" s="15" t="str">
        <f>IF(MitarbeiterFTE[[#This Row],[HS]]="ja",2,IF(MitarbeiterFTE[[#This Row],[Tech]]="ja",1,IF(MitarbeiterFTE[[#This Row],[Sonst]]="ja",0,"input missing")))</f>
        <v>input missing</v>
      </c>
      <c r="AG1920" s="130"/>
      <c r="AH1920" s="117"/>
      <c r="AI1920" s="408"/>
      <c r="AJ1920" s="202"/>
      <c r="AK1920" s="412"/>
      <c r="AL1920" s="15" cm="1">
        <f t="array" ref="AL192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0" s="15" t="str">
        <f>IF(Table6[[#This Row],[FT/WE]]=2,"",Table6[[#This Row],[Name]]&amp;Table6[[#This Row],[Tag]])</f>
        <v/>
      </c>
      <c r="AN1920" s="117"/>
    </row>
    <row r="1921" spans="1:40" ht="14.5">
      <c r="A1921" s="117"/>
      <c r="B1921" s="201"/>
      <c r="C1921" s="209"/>
      <c r="D1921" s="210"/>
      <c r="E1921" s="131"/>
      <c r="F1921" s="132"/>
      <c r="G1921" s="131"/>
      <c r="H1921" s="117"/>
      <c r="I1921" s="201"/>
      <c r="J1921" s="201"/>
      <c r="K1921" s="202"/>
      <c r="L1921" s="202"/>
      <c r="M1921" s="202"/>
      <c r="N1921" s="201"/>
      <c r="O1921" s="201"/>
      <c r="P1921" s="202"/>
      <c r="Q1921" s="202"/>
      <c r="R1921" s="207"/>
      <c r="S1921" s="204" t="e">
        <f>_xlfn.LET(
_xlpm.ausLJ,_xlfn.XLOOKUP(MitarbeiterFTE[[#This Row],[Name]]&amp;"|"&amp;MitarbeiterFTE[[#This Row],[Jahr]]&amp;"|"&amp;MitarbeiterFTE[[#This Row],[Monat]],#REF!,#REF!,"not found",0,1),
IF(_xlpm.ausLJ="not found","input missing",_xlpm.ausLJ))</f>
        <v>#REF!</v>
      </c>
      <c r="T1921" s="204" t="e">
        <f>_xlfn.LET(
_xlpm.ausLJ,_xlfn.XLOOKUP(MitarbeiterFTE[[#This Row],[Name]]&amp;"|"&amp;MitarbeiterFTE[[#This Row],[Jahr]]&amp;"|"&amp;MitarbeiterFTE[[#This Row],[Monat]],#REF!,#REF!,"not found",0,1),
IF(_xlpm.ausLJ="not found","input missing",_xlpm.ausLJ))</f>
        <v>#REF!</v>
      </c>
      <c r="U1921" s="205"/>
      <c r="V1921" s="40" t="str" cm="1">
        <f t="array" ref="V192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1" s="15" t="str">
        <f>_xlfn.LET(_xlpm.var,MitarbeiterFTE[[#This Row],[Name]]&amp;"|"&amp;MitarbeiterFTE[[#This Row],[Vorhaben]]&amp;"|"&amp;MitarbeiterFTE[[#This Row],[Monat]]&amp;"|"&amp;MitarbeiterFTE[[#This Row],[Jahr]], IF(_xlpm.var="|||","input missing",_xlpm.var))</f>
        <v>input missing</v>
      </c>
      <c r="AB1921" s="15" t="e">
        <f>_xlfn.LET(
_xlpm.start,DATE(MitarbeiterFTE[[#This Row],[Jahr]],MitarbeiterFTE[[#This Row],[Monat]],1),
_xlpm.end,EOMONTH(_xlpm.start,0),
NETWORKDAYS(_xlpm.start,_xlpm.end))</f>
        <v>#NUM!</v>
      </c>
      <c r="AC1921" s="318" t="e">
        <f>MitarbeiterFTE[[#This Row],[BWD]]-MitarbeiterFTE[[#This Row],[Sum Abwesend]]</f>
        <v>#NUM!</v>
      </c>
      <c r="AD1921" s="318">
        <f>SUMIFS(MitarbeiterFTE[BWD],MitarbeiterFTE[Jahr],MitarbeiterFTE[[#This Row],[Jahr]],MitarbeiterFTE[Name],MitarbeiterFTE[[#This Row],[Name]])</f>
        <v>0</v>
      </c>
      <c r="AE1921" s="318">
        <f>SUMIFS(MitarbeiterFTE[NWD],MitarbeiterFTE[Jahr],MitarbeiterFTE[[#This Row],[Jahr]],MitarbeiterFTE[Name],MitarbeiterFTE[[#This Row],[Name]])</f>
        <v>0</v>
      </c>
      <c r="AF1921" s="15" t="str">
        <f>IF(MitarbeiterFTE[[#This Row],[HS]]="ja",2,IF(MitarbeiterFTE[[#This Row],[Tech]]="ja",1,IF(MitarbeiterFTE[[#This Row],[Sonst]]="ja",0,"input missing")))</f>
        <v>input missing</v>
      </c>
      <c r="AG1921" s="130"/>
      <c r="AH1921" s="117"/>
      <c r="AI1921" s="408"/>
      <c r="AJ1921" s="202"/>
      <c r="AK1921" s="412"/>
      <c r="AL1921" s="15" cm="1">
        <f t="array" ref="AL192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1" s="15" t="str">
        <f>IF(Table6[[#This Row],[FT/WE]]=2,"",Table6[[#This Row],[Name]]&amp;Table6[[#This Row],[Tag]])</f>
        <v/>
      </c>
      <c r="AN1921" s="117"/>
    </row>
    <row r="1922" spans="1:40" ht="14.5">
      <c r="A1922" s="117"/>
      <c r="B1922" s="201"/>
      <c r="C1922" s="209"/>
      <c r="D1922" s="210"/>
      <c r="E1922" s="131"/>
      <c r="F1922" s="132"/>
      <c r="G1922" s="131"/>
      <c r="H1922" s="117"/>
      <c r="I1922" s="201"/>
      <c r="J1922" s="201"/>
      <c r="K1922" s="202"/>
      <c r="L1922" s="202"/>
      <c r="M1922" s="202"/>
      <c r="N1922" s="201"/>
      <c r="O1922" s="201"/>
      <c r="P1922" s="202"/>
      <c r="Q1922" s="202"/>
      <c r="R1922" s="207"/>
      <c r="S1922" s="204" t="e">
        <f>_xlfn.LET(
_xlpm.ausLJ,_xlfn.XLOOKUP(MitarbeiterFTE[[#This Row],[Name]]&amp;"|"&amp;MitarbeiterFTE[[#This Row],[Jahr]]&amp;"|"&amp;MitarbeiterFTE[[#This Row],[Monat]],#REF!,#REF!,"not found",0,1),
IF(_xlpm.ausLJ="not found","input missing",_xlpm.ausLJ))</f>
        <v>#REF!</v>
      </c>
      <c r="T1922" s="204" t="e">
        <f>_xlfn.LET(
_xlpm.ausLJ,_xlfn.XLOOKUP(MitarbeiterFTE[[#This Row],[Name]]&amp;"|"&amp;MitarbeiterFTE[[#This Row],[Jahr]]&amp;"|"&amp;MitarbeiterFTE[[#This Row],[Monat]],#REF!,#REF!,"not found",0,1),
IF(_xlpm.ausLJ="not found","input missing",_xlpm.ausLJ))</f>
        <v>#REF!</v>
      </c>
      <c r="U1922" s="205"/>
      <c r="V1922" s="40" t="str" cm="1">
        <f t="array" ref="V192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2" s="15" t="str">
        <f>_xlfn.LET(_xlpm.var,MitarbeiterFTE[[#This Row],[Name]]&amp;"|"&amp;MitarbeiterFTE[[#This Row],[Vorhaben]]&amp;"|"&amp;MitarbeiterFTE[[#This Row],[Monat]]&amp;"|"&amp;MitarbeiterFTE[[#This Row],[Jahr]], IF(_xlpm.var="|||","input missing",_xlpm.var))</f>
        <v>input missing</v>
      </c>
      <c r="AB1922" s="15" t="e">
        <f>_xlfn.LET(
_xlpm.start,DATE(MitarbeiterFTE[[#This Row],[Jahr]],MitarbeiterFTE[[#This Row],[Monat]],1),
_xlpm.end,EOMONTH(_xlpm.start,0),
NETWORKDAYS(_xlpm.start,_xlpm.end))</f>
        <v>#NUM!</v>
      </c>
      <c r="AC1922" s="318" t="e">
        <f>MitarbeiterFTE[[#This Row],[BWD]]-MitarbeiterFTE[[#This Row],[Sum Abwesend]]</f>
        <v>#NUM!</v>
      </c>
      <c r="AD1922" s="318">
        <f>SUMIFS(MitarbeiterFTE[BWD],MitarbeiterFTE[Jahr],MitarbeiterFTE[[#This Row],[Jahr]],MitarbeiterFTE[Name],MitarbeiterFTE[[#This Row],[Name]])</f>
        <v>0</v>
      </c>
      <c r="AE1922" s="318">
        <f>SUMIFS(MitarbeiterFTE[NWD],MitarbeiterFTE[Jahr],MitarbeiterFTE[[#This Row],[Jahr]],MitarbeiterFTE[Name],MitarbeiterFTE[[#This Row],[Name]])</f>
        <v>0</v>
      </c>
      <c r="AF1922" s="15" t="str">
        <f>IF(MitarbeiterFTE[[#This Row],[HS]]="ja",2,IF(MitarbeiterFTE[[#This Row],[Tech]]="ja",1,IF(MitarbeiterFTE[[#This Row],[Sonst]]="ja",0,"input missing")))</f>
        <v>input missing</v>
      </c>
      <c r="AG1922" s="130"/>
      <c r="AH1922" s="117"/>
      <c r="AI1922" s="408"/>
      <c r="AJ1922" s="202"/>
      <c r="AK1922" s="412"/>
      <c r="AL1922" s="15" cm="1">
        <f t="array" ref="AL192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2" s="15" t="str">
        <f>IF(Table6[[#This Row],[FT/WE]]=2,"",Table6[[#This Row],[Name]]&amp;Table6[[#This Row],[Tag]])</f>
        <v/>
      </c>
      <c r="AN1922" s="117"/>
    </row>
    <row r="1923" spans="1:40" ht="14.5">
      <c r="A1923" s="117"/>
      <c r="B1923" s="201"/>
      <c r="C1923" s="209"/>
      <c r="D1923" s="210"/>
      <c r="E1923" s="131"/>
      <c r="F1923" s="132"/>
      <c r="G1923" s="131"/>
      <c r="H1923" s="117"/>
      <c r="I1923" s="201"/>
      <c r="J1923" s="201"/>
      <c r="K1923" s="202"/>
      <c r="L1923" s="202"/>
      <c r="M1923" s="202"/>
      <c r="N1923" s="201"/>
      <c r="O1923" s="201"/>
      <c r="P1923" s="202"/>
      <c r="Q1923" s="202"/>
      <c r="R1923" s="207"/>
      <c r="S1923" s="204" t="e">
        <f>_xlfn.LET(
_xlpm.ausLJ,_xlfn.XLOOKUP(MitarbeiterFTE[[#This Row],[Name]]&amp;"|"&amp;MitarbeiterFTE[[#This Row],[Jahr]]&amp;"|"&amp;MitarbeiterFTE[[#This Row],[Monat]],#REF!,#REF!,"not found",0,1),
IF(_xlpm.ausLJ="not found","input missing",_xlpm.ausLJ))</f>
        <v>#REF!</v>
      </c>
      <c r="T1923" s="204" t="e">
        <f>_xlfn.LET(
_xlpm.ausLJ,_xlfn.XLOOKUP(MitarbeiterFTE[[#This Row],[Name]]&amp;"|"&amp;MitarbeiterFTE[[#This Row],[Jahr]]&amp;"|"&amp;MitarbeiterFTE[[#This Row],[Monat]],#REF!,#REF!,"not found",0,1),
IF(_xlpm.ausLJ="not found","input missing",_xlpm.ausLJ))</f>
        <v>#REF!</v>
      </c>
      <c r="U1923" s="205"/>
      <c r="V1923" s="40" t="str" cm="1">
        <f t="array" ref="V192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3" s="15" t="str">
        <f>_xlfn.LET(_xlpm.var,MitarbeiterFTE[[#This Row],[Name]]&amp;"|"&amp;MitarbeiterFTE[[#This Row],[Vorhaben]]&amp;"|"&amp;MitarbeiterFTE[[#This Row],[Monat]]&amp;"|"&amp;MitarbeiterFTE[[#This Row],[Jahr]], IF(_xlpm.var="|||","input missing",_xlpm.var))</f>
        <v>input missing</v>
      </c>
      <c r="AB1923" s="15" t="e">
        <f>_xlfn.LET(
_xlpm.start,DATE(MitarbeiterFTE[[#This Row],[Jahr]],MitarbeiterFTE[[#This Row],[Monat]],1),
_xlpm.end,EOMONTH(_xlpm.start,0),
NETWORKDAYS(_xlpm.start,_xlpm.end))</f>
        <v>#NUM!</v>
      </c>
      <c r="AC1923" s="318" t="e">
        <f>MitarbeiterFTE[[#This Row],[BWD]]-MitarbeiterFTE[[#This Row],[Sum Abwesend]]</f>
        <v>#NUM!</v>
      </c>
      <c r="AD1923" s="318">
        <f>SUMIFS(MitarbeiterFTE[BWD],MitarbeiterFTE[Jahr],MitarbeiterFTE[[#This Row],[Jahr]],MitarbeiterFTE[Name],MitarbeiterFTE[[#This Row],[Name]])</f>
        <v>0</v>
      </c>
      <c r="AE1923" s="318">
        <f>SUMIFS(MitarbeiterFTE[NWD],MitarbeiterFTE[Jahr],MitarbeiterFTE[[#This Row],[Jahr]],MitarbeiterFTE[Name],MitarbeiterFTE[[#This Row],[Name]])</f>
        <v>0</v>
      </c>
      <c r="AF1923" s="15" t="str">
        <f>IF(MitarbeiterFTE[[#This Row],[HS]]="ja",2,IF(MitarbeiterFTE[[#This Row],[Tech]]="ja",1,IF(MitarbeiterFTE[[#This Row],[Sonst]]="ja",0,"input missing")))</f>
        <v>input missing</v>
      </c>
      <c r="AG1923" s="130"/>
      <c r="AH1923" s="117"/>
      <c r="AI1923" s="408"/>
      <c r="AJ1923" s="202"/>
      <c r="AK1923" s="412"/>
      <c r="AL1923" s="15" cm="1">
        <f t="array" ref="AL192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3" s="15" t="str">
        <f>IF(Table6[[#This Row],[FT/WE]]=2,"",Table6[[#This Row],[Name]]&amp;Table6[[#This Row],[Tag]])</f>
        <v/>
      </c>
      <c r="AN1923" s="117"/>
    </row>
    <row r="1924" spans="1:40" ht="14.5">
      <c r="A1924" s="117"/>
      <c r="B1924" s="201"/>
      <c r="C1924" s="209"/>
      <c r="D1924" s="210"/>
      <c r="E1924" s="131"/>
      <c r="F1924" s="132"/>
      <c r="G1924" s="131"/>
      <c r="H1924" s="117"/>
      <c r="I1924" s="201"/>
      <c r="J1924" s="201"/>
      <c r="K1924" s="202"/>
      <c r="L1924" s="202"/>
      <c r="M1924" s="202"/>
      <c r="N1924" s="201"/>
      <c r="O1924" s="201"/>
      <c r="P1924" s="202"/>
      <c r="Q1924" s="202"/>
      <c r="R1924" s="207"/>
      <c r="S1924" s="204" t="e">
        <f>_xlfn.LET(
_xlpm.ausLJ,_xlfn.XLOOKUP(MitarbeiterFTE[[#This Row],[Name]]&amp;"|"&amp;MitarbeiterFTE[[#This Row],[Jahr]]&amp;"|"&amp;MitarbeiterFTE[[#This Row],[Monat]],#REF!,#REF!,"not found",0,1),
IF(_xlpm.ausLJ="not found","input missing",_xlpm.ausLJ))</f>
        <v>#REF!</v>
      </c>
      <c r="T1924" s="204" t="e">
        <f>_xlfn.LET(
_xlpm.ausLJ,_xlfn.XLOOKUP(MitarbeiterFTE[[#This Row],[Name]]&amp;"|"&amp;MitarbeiterFTE[[#This Row],[Jahr]]&amp;"|"&amp;MitarbeiterFTE[[#This Row],[Monat]],#REF!,#REF!,"not found",0,1),
IF(_xlpm.ausLJ="not found","input missing",_xlpm.ausLJ))</f>
        <v>#REF!</v>
      </c>
      <c r="U1924" s="205"/>
      <c r="V1924" s="40" t="str" cm="1">
        <f t="array" ref="V192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4" s="15" t="str">
        <f>_xlfn.LET(_xlpm.var,MitarbeiterFTE[[#This Row],[Name]]&amp;"|"&amp;MitarbeiterFTE[[#This Row],[Vorhaben]]&amp;"|"&amp;MitarbeiterFTE[[#This Row],[Monat]]&amp;"|"&amp;MitarbeiterFTE[[#This Row],[Jahr]], IF(_xlpm.var="|||","input missing",_xlpm.var))</f>
        <v>input missing</v>
      </c>
      <c r="AB1924" s="15" t="e">
        <f>_xlfn.LET(
_xlpm.start,DATE(MitarbeiterFTE[[#This Row],[Jahr]],MitarbeiterFTE[[#This Row],[Monat]],1),
_xlpm.end,EOMONTH(_xlpm.start,0),
NETWORKDAYS(_xlpm.start,_xlpm.end))</f>
        <v>#NUM!</v>
      </c>
      <c r="AC1924" s="318" t="e">
        <f>MitarbeiterFTE[[#This Row],[BWD]]-MitarbeiterFTE[[#This Row],[Sum Abwesend]]</f>
        <v>#NUM!</v>
      </c>
      <c r="AD1924" s="318">
        <f>SUMIFS(MitarbeiterFTE[BWD],MitarbeiterFTE[Jahr],MitarbeiterFTE[[#This Row],[Jahr]],MitarbeiterFTE[Name],MitarbeiterFTE[[#This Row],[Name]])</f>
        <v>0</v>
      </c>
      <c r="AE1924" s="318">
        <f>SUMIFS(MitarbeiterFTE[NWD],MitarbeiterFTE[Jahr],MitarbeiterFTE[[#This Row],[Jahr]],MitarbeiterFTE[Name],MitarbeiterFTE[[#This Row],[Name]])</f>
        <v>0</v>
      </c>
      <c r="AF1924" s="15" t="str">
        <f>IF(MitarbeiterFTE[[#This Row],[HS]]="ja",2,IF(MitarbeiterFTE[[#This Row],[Tech]]="ja",1,IF(MitarbeiterFTE[[#This Row],[Sonst]]="ja",0,"input missing")))</f>
        <v>input missing</v>
      </c>
      <c r="AG1924" s="130"/>
      <c r="AH1924" s="117"/>
      <c r="AI1924" s="408"/>
      <c r="AJ1924" s="202"/>
      <c r="AK1924" s="412"/>
      <c r="AL1924" s="15" cm="1">
        <f t="array" ref="AL192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4" s="15" t="str">
        <f>IF(Table6[[#This Row],[FT/WE]]=2,"",Table6[[#This Row],[Name]]&amp;Table6[[#This Row],[Tag]])</f>
        <v/>
      </c>
      <c r="AN1924" s="117"/>
    </row>
    <row r="1925" spans="1:40" ht="14.5">
      <c r="A1925" s="117"/>
      <c r="B1925" s="201"/>
      <c r="C1925" s="209"/>
      <c r="D1925" s="210"/>
      <c r="E1925" s="131"/>
      <c r="F1925" s="132"/>
      <c r="G1925" s="131"/>
      <c r="H1925" s="117"/>
      <c r="I1925" s="201"/>
      <c r="J1925" s="201"/>
      <c r="K1925" s="202"/>
      <c r="L1925" s="202"/>
      <c r="M1925" s="202"/>
      <c r="N1925" s="201"/>
      <c r="O1925" s="201"/>
      <c r="P1925" s="202"/>
      <c r="Q1925" s="202"/>
      <c r="R1925" s="207"/>
      <c r="S1925" s="204" t="e">
        <f>_xlfn.LET(
_xlpm.ausLJ,_xlfn.XLOOKUP(MitarbeiterFTE[[#This Row],[Name]]&amp;"|"&amp;MitarbeiterFTE[[#This Row],[Jahr]]&amp;"|"&amp;MitarbeiterFTE[[#This Row],[Monat]],#REF!,#REF!,"not found",0,1),
IF(_xlpm.ausLJ="not found","input missing",_xlpm.ausLJ))</f>
        <v>#REF!</v>
      </c>
      <c r="T1925" s="204" t="e">
        <f>_xlfn.LET(
_xlpm.ausLJ,_xlfn.XLOOKUP(MitarbeiterFTE[[#This Row],[Name]]&amp;"|"&amp;MitarbeiterFTE[[#This Row],[Jahr]]&amp;"|"&amp;MitarbeiterFTE[[#This Row],[Monat]],#REF!,#REF!,"not found",0,1),
IF(_xlpm.ausLJ="not found","input missing",_xlpm.ausLJ))</f>
        <v>#REF!</v>
      </c>
      <c r="U1925" s="205"/>
      <c r="V1925" s="40" t="str" cm="1">
        <f t="array" ref="V192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5" s="15" t="str">
        <f>_xlfn.LET(_xlpm.var,MitarbeiterFTE[[#This Row],[Name]]&amp;"|"&amp;MitarbeiterFTE[[#This Row],[Vorhaben]]&amp;"|"&amp;MitarbeiterFTE[[#This Row],[Monat]]&amp;"|"&amp;MitarbeiterFTE[[#This Row],[Jahr]], IF(_xlpm.var="|||","input missing",_xlpm.var))</f>
        <v>input missing</v>
      </c>
      <c r="AB1925" s="15" t="e">
        <f>_xlfn.LET(
_xlpm.start,DATE(MitarbeiterFTE[[#This Row],[Jahr]],MitarbeiterFTE[[#This Row],[Monat]],1),
_xlpm.end,EOMONTH(_xlpm.start,0),
NETWORKDAYS(_xlpm.start,_xlpm.end))</f>
        <v>#NUM!</v>
      </c>
      <c r="AC1925" s="318" t="e">
        <f>MitarbeiterFTE[[#This Row],[BWD]]-MitarbeiterFTE[[#This Row],[Sum Abwesend]]</f>
        <v>#NUM!</v>
      </c>
      <c r="AD1925" s="318">
        <f>SUMIFS(MitarbeiterFTE[BWD],MitarbeiterFTE[Jahr],MitarbeiterFTE[[#This Row],[Jahr]],MitarbeiterFTE[Name],MitarbeiterFTE[[#This Row],[Name]])</f>
        <v>0</v>
      </c>
      <c r="AE1925" s="318">
        <f>SUMIFS(MitarbeiterFTE[NWD],MitarbeiterFTE[Jahr],MitarbeiterFTE[[#This Row],[Jahr]],MitarbeiterFTE[Name],MitarbeiterFTE[[#This Row],[Name]])</f>
        <v>0</v>
      </c>
      <c r="AF1925" s="15" t="str">
        <f>IF(MitarbeiterFTE[[#This Row],[HS]]="ja",2,IF(MitarbeiterFTE[[#This Row],[Tech]]="ja",1,IF(MitarbeiterFTE[[#This Row],[Sonst]]="ja",0,"input missing")))</f>
        <v>input missing</v>
      </c>
      <c r="AG1925" s="130"/>
      <c r="AH1925" s="117"/>
      <c r="AI1925" s="408"/>
      <c r="AJ1925" s="202"/>
      <c r="AK1925" s="412"/>
      <c r="AL1925" s="15" cm="1">
        <f t="array" ref="AL192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5" s="15" t="str">
        <f>IF(Table6[[#This Row],[FT/WE]]=2,"",Table6[[#This Row],[Name]]&amp;Table6[[#This Row],[Tag]])</f>
        <v/>
      </c>
      <c r="AN1925" s="117"/>
    </row>
    <row r="1926" spans="1:40" ht="14.5">
      <c r="A1926" s="117"/>
      <c r="B1926" s="201"/>
      <c r="C1926" s="209"/>
      <c r="D1926" s="210"/>
      <c r="E1926" s="131"/>
      <c r="F1926" s="132"/>
      <c r="G1926" s="131"/>
      <c r="H1926" s="117"/>
      <c r="I1926" s="201"/>
      <c r="J1926" s="201"/>
      <c r="K1926" s="202"/>
      <c r="L1926" s="202"/>
      <c r="M1926" s="202"/>
      <c r="N1926" s="201"/>
      <c r="O1926" s="201"/>
      <c r="P1926" s="202"/>
      <c r="Q1926" s="202"/>
      <c r="R1926" s="207"/>
      <c r="S1926" s="204" t="e">
        <f>_xlfn.LET(
_xlpm.ausLJ,_xlfn.XLOOKUP(MitarbeiterFTE[[#This Row],[Name]]&amp;"|"&amp;MitarbeiterFTE[[#This Row],[Jahr]]&amp;"|"&amp;MitarbeiterFTE[[#This Row],[Monat]],#REF!,#REF!,"not found",0,1),
IF(_xlpm.ausLJ="not found","input missing",_xlpm.ausLJ))</f>
        <v>#REF!</v>
      </c>
      <c r="T1926" s="204" t="e">
        <f>_xlfn.LET(
_xlpm.ausLJ,_xlfn.XLOOKUP(MitarbeiterFTE[[#This Row],[Name]]&amp;"|"&amp;MitarbeiterFTE[[#This Row],[Jahr]]&amp;"|"&amp;MitarbeiterFTE[[#This Row],[Monat]],#REF!,#REF!,"not found",0,1),
IF(_xlpm.ausLJ="not found","input missing",_xlpm.ausLJ))</f>
        <v>#REF!</v>
      </c>
      <c r="U1926" s="205"/>
      <c r="V1926" s="40" t="str" cm="1">
        <f t="array" ref="V192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6" s="15" t="str">
        <f>_xlfn.LET(_xlpm.var,MitarbeiterFTE[[#This Row],[Name]]&amp;"|"&amp;MitarbeiterFTE[[#This Row],[Vorhaben]]&amp;"|"&amp;MitarbeiterFTE[[#This Row],[Monat]]&amp;"|"&amp;MitarbeiterFTE[[#This Row],[Jahr]], IF(_xlpm.var="|||","input missing",_xlpm.var))</f>
        <v>input missing</v>
      </c>
      <c r="AB1926" s="15" t="e">
        <f>_xlfn.LET(
_xlpm.start,DATE(MitarbeiterFTE[[#This Row],[Jahr]],MitarbeiterFTE[[#This Row],[Monat]],1),
_xlpm.end,EOMONTH(_xlpm.start,0),
NETWORKDAYS(_xlpm.start,_xlpm.end))</f>
        <v>#NUM!</v>
      </c>
      <c r="AC1926" s="318" t="e">
        <f>MitarbeiterFTE[[#This Row],[BWD]]-MitarbeiterFTE[[#This Row],[Sum Abwesend]]</f>
        <v>#NUM!</v>
      </c>
      <c r="AD1926" s="318">
        <f>SUMIFS(MitarbeiterFTE[BWD],MitarbeiterFTE[Jahr],MitarbeiterFTE[[#This Row],[Jahr]],MitarbeiterFTE[Name],MitarbeiterFTE[[#This Row],[Name]])</f>
        <v>0</v>
      </c>
      <c r="AE1926" s="318">
        <f>SUMIFS(MitarbeiterFTE[NWD],MitarbeiterFTE[Jahr],MitarbeiterFTE[[#This Row],[Jahr]],MitarbeiterFTE[Name],MitarbeiterFTE[[#This Row],[Name]])</f>
        <v>0</v>
      </c>
      <c r="AF1926" s="15" t="str">
        <f>IF(MitarbeiterFTE[[#This Row],[HS]]="ja",2,IF(MitarbeiterFTE[[#This Row],[Tech]]="ja",1,IF(MitarbeiterFTE[[#This Row],[Sonst]]="ja",0,"input missing")))</f>
        <v>input missing</v>
      </c>
      <c r="AG1926" s="130"/>
      <c r="AH1926" s="117"/>
      <c r="AI1926" s="408"/>
      <c r="AJ1926" s="202"/>
      <c r="AK1926" s="412"/>
      <c r="AL1926" s="15" cm="1">
        <f t="array" ref="AL192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6" s="15" t="str">
        <f>IF(Table6[[#This Row],[FT/WE]]=2,"",Table6[[#This Row],[Name]]&amp;Table6[[#This Row],[Tag]])</f>
        <v/>
      </c>
      <c r="AN1926" s="117"/>
    </row>
    <row r="1927" spans="1:40" ht="14.5">
      <c r="A1927" s="117"/>
      <c r="B1927" s="201"/>
      <c r="C1927" s="209"/>
      <c r="D1927" s="210"/>
      <c r="E1927" s="131"/>
      <c r="F1927" s="132"/>
      <c r="G1927" s="131"/>
      <c r="H1927" s="117"/>
      <c r="I1927" s="201"/>
      <c r="J1927" s="201"/>
      <c r="K1927" s="202"/>
      <c r="L1927" s="202"/>
      <c r="M1927" s="202"/>
      <c r="N1927" s="201"/>
      <c r="O1927" s="201"/>
      <c r="P1927" s="202"/>
      <c r="Q1927" s="202"/>
      <c r="R1927" s="207"/>
      <c r="S1927" s="204" t="e">
        <f>_xlfn.LET(
_xlpm.ausLJ,_xlfn.XLOOKUP(MitarbeiterFTE[[#This Row],[Name]]&amp;"|"&amp;MitarbeiterFTE[[#This Row],[Jahr]]&amp;"|"&amp;MitarbeiterFTE[[#This Row],[Monat]],#REF!,#REF!,"not found",0,1),
IF(_xlpm.ausLJ="not found","input missing",_xlpm.ausLJ))</f>
        <v>#REF!</v>
      </c>
      <c r="T1927" s="204" t="e">
        <f>_xlfn.LET(
_xlpm.ausLJ,_xlfn.XLOOKUP(MitarbeiterFTE[[#This Row],[Name]]&amp;"|"&amp;MitarbeiterFTE[[#This Row],[Jahr]]&amp;"|"&amp;MitarbeiterFTE[[#This Row],[Monat]],#REF!,#REF!,"not found",0,1),
IF(_xlpm.ausLJ="not found","input missing",_xlpm.ausLJ))</f>
        <v>#REF!</v>
      </c>
      <c r="U1927" s="205"/>
      <c r="V1927" s="40" t="str" cm="1">
        <f t="array" ref="V192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7" s="15" t="str">
        <f>_xlfn.LET(_xlpm.var,MitarbeiterFTE[[#This Row],[Name]]&amp;"|"&amp;MitarbeiterFTE[[#This Row],[Vorhaben]]&amp;"|"&amp;MitarbeiterFTE[[#This Row],[Monat]]&amp;"|"&amp;MitarbeiterFTE[[#This Row],[Jahr]], IF(_xlpm.var="|||","input missing",_xlpm.var))</f>
        <v>input missing</v>
      </c>
      <c r="AB1927" s="15" t="e">
        <f>_xlfn.LET(
_xlpm.start,DATE(MitarbeiterFTE[[#This Row],[Jahr]],MitarbeiterFTE[[#This Row],[Monat]],1),
_xlpm.end,EOMONTH(_xlpm.start,0),
NETWORKDAYS(_xlpm.start,_xlpm.end))</f>
        <v>#NUM!</v>
      </c>
      <c r="AC1927" s="318" t="e">
        <f>MitarbeiterFTE[[#This Row],[BWD]]-MitarbeiterFTE[[#This Row],[Sum Abwesend]]</f>
        <v>#NUM!</v>
      </c>
      <c r="AD1927" s="318">
        <f>SUMIFS(MitarbeiterFTE[BWD],MitarbeiterFTE[Jahr],MitarbeiterFTE[[#This Row],[Jahr]],MitarbeiterFTE[Name],MitarbeiterFTE[[#This Row],[Name]])</f>
        <v>0</v>
      </c>
      <c r="AE1927" s="318">
        <f>SUMIFS(MitarbeiterFTE[NWD],MitarbeiterFTE[Jahr],MitarbeiterFTE[[#This Row],[Jahr]],MitarbeiterFTE[Name],MitarbeiterFTE[[#This Row],[Name]])</f>
        <v>0</v>
      </c>
      <c r="AF1927" s="15" t="str">
        <f>IF(MitarbeiterFTE[[#This Row],[HS]]="ja",2,IF(MitarbeiterFTE[[#This Row],[Tech]]="ja",1,IF(MitarbeiterFTE[[#This Row],[Sonst]]="ja",0,"input missing")))</f>
        <v>input missing</v>
      </c>
      <c r="AG1927" s="130"/>
      <c r="AH1927" s="117"/>
      <c r="AI1927" s="408"/>
      <c r="AJ1927" s="202"/>
      <c r="AK1927" s="412"/>
      <c r="AL1927" s="15" cm="1">
        <f t="array" ref="AL192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7" s="15" t="str">
        <f>IF(Table6[[#This Row],[FT/WE]]=2,"",Table6[[#This Row],[Name]]&amp;Table6[[#This Row],[Tag]])</f>
        <v/>
      </c>
      <c r="AN1927" s="117"/>
    </row>
    <row r="1928" spans="1:40" ht="14.5">
      <c r="A1928" s="117"/>
      <c r="B1928" s="201"/>
      <c r="C1928" s="209"/>
      <c r="D1928" s="210"/>
      <c r="E1928" s="131"/>
      <c r="F1928" s="132"/>
      <c r="G1928" s="131"/>
      <c r="H1928" s="117"/>
      <c r="I1928" s="201"/>
      <c r="J1928" s="201"/>
      <c r="K1928" s="202"/>
      <c r="L1928" s="202"/>
      <c r="M1928" s="202"/>
      <c r="N1928" s="201"/>
      <c r="O1928" s="201"/>
      <c r="P1928" s="202"/>
      <c r="Q1928" s="202"/>
      <c r="R1928" s="207"/>
      <c r="S1928" s="204" t="e">
        <f>_xlfn.LET(
_xlpm.ausLJ,_xlfn.XLOOKUP(MitarbeiterFTE[[#This Row],[Name]]&amp;"|"&amp;MitarbeiterFTE[[#This Row],[Jahr]]&amp;"|"&amp;MitarbeiterFTE[[#This Row],[Monat]],#REF!,#REF!,"not found",0,1),
IF(_xlpm.ausLJ="not found","input missing",_xlpm.ausLJ))</f>
        <v>#REF!</v>
      </c>
      <c r="T1928" s="204" t="e">
        <f>_xlfn.LET(
_xlpm.ausLJ,_xlfn.XLOOKUP(MitarbeiterFTE[[#This Row],[Name]]&amp;"|"&amp;MitarbeiterFTE[[#This Row],[Jahr]]&amp;"|"&amp;MitarbeiterFTE[[#This Row],[Monat]],#REF!,#REF!,"not found",0,1),
IF(_xlpm.ausLJ="not found","input missing",_xlpm.ausLJ))</f>
        <v>#REF!</v>
      </c>
      <c r="U1928" s="205"/>
      <c r="V1928" s="40" t="str" cm="1">
        <f t="array" ref="V192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8" s="15" t="str">
        <f>_xlfn.LET(_xlpm.var,MitarbeiterFTE[[#This Row],[Name]]&amp;"|"&amp;MitarbeiterFTE[[#This Row],[Vorhaben]]&amp;"|"&amp;MitarbeiterFTE[[#This Row],[Monat]]&amp;"|"&amp;MitarbeiterFTE[[#This Row],[Jahr]], IF(_xlpm.var="|||","input missing",_xlpm.var))</f>
        <v>input missing</v>
      </c>
      <c r="AB1928" s="15" t="e">
        <f>_xlfn.LET(
_xlpm.start,DATE(MitarbeiterFTE[[#This Row],[Jahr]],MitarbeiterFTE[[#This Row],[Monat]],1),
_xlpm.end,EOMONTH(_xlpm.start,0),
NETWORKDAYS(_xlpm.start,_xlpm.end))</f>
        <v>#NUM!</v>
      </c>
      <c r="AC1928" s="318" t="e">
        <f>MitarbeiterFTE[[#This Row],[BWD]]-MitarbeiterFTE[[#This Row],[Sum Abwesend]]</f>
        <v>#NUM!</v>
      </c>
      <c r="AD1928" s="318">
        <f>SUMIFS(MitarbeiterFTE[BWD],MitarbeiterFTE[Jahr],MitarbeiterFTE[[#This Row],[Jahr]],MitarbeiterFTE[Name],MitarbeiterFTE[[#This Row],[Name]])</f>
        <v>0</v>
      </c>
      <c r="AE1928" s="318">
        <f>SUMIFS(MitarbeiterFTE[NWD],MitarbeiterFTE[Jahr],MitarbeiterFTE[[#This Row],[Jahr]],MitarbeiterFTE[Name],MitarbeiterFTE[[#This Row],[Name]])</f>
        <v>0</v>
      </c>
      <c r="AF1928" s="15" t="str">
        <f>IF(MitarbeiterFTE[[#This Row],[HS]]="ja",2,IF(MitarbeiterFTE[[#This Row],[Tech]]="ja",1,IF(MitarbeiterFTE[[#This Row],[Sonst]]="ja",0,"input missing")))</f>
        <v>input missing</v>
      </c>
      <c r="AG1928" s="130"/>
      <c r="AH1928" s="117"/>
      <c r="AI1928" s="408"/>
      <c r="AJ1928" s="202"/>
      <c r="AK1928" s="412"/>
      <c r="AL1928" s="15" cm="1">
        <f t="array" ref="AL192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8" s="15" t="str">
        <f>IF(Table6[[#This Row],[FT/WE]]=2,"",Table6[[#This Row],[Name]]&amp;Table6[[#This Row],[Tag]])</f>
        <v/>
      </c>
      <c r="AN1928" s="117"/>
    </row>
    <row r="1929" spans="1:40" ht="14.5">
      <c r="A1929" s="117"/>
      <c r="B1929" s="201"/>
      <c r="C1929" s="209"/>
      <c r="D1929" s="210"/>
      <c r="E1929" s="131"/>
      <c r="F1929" s="132"/>
      <c r="G1929" s="131"/>
      <c r="H1929" s="117"/>
      <c r="I1929" s="201"/>
      <c r="J1929" s="201"/>
      <c r="K1929" s="202"/>
      <c r="L1929" s="202"/>
      <c r="M1929" s="202"/>
      <c r="N1929" s="201"/>
      <c r="O1929" s="201"/>
      <c r="P1929" s="202"/>
      <c r="Q1929" s="202"/>
      <c r="R1929" s="207"/>
      <c r="S1929" s="204" t="e">
        <f>_xlfn.LET(
_xlpm.ausLJ,_xlfn.XLOOKUP(MitarbeiterFTE[[#This Row],[Name]]&amp;"|"&amp;MitarbeiterFTE[[#This Row],[Jahr]]&amp;"|"&amp;MitarbeiterFTE[[#This Row],[Monat]],#REF!,#REF!,"not found",0,1),
IF(_xlpm.ausLJ="not found","input missing",_xlpm.ausLJ))</f>
        <v>#REF!</v>
      </c>
      <c r="T1929" s="204" t="e">
        <f>_xlfn.LET(
_xlpm.ausLJ,_xlfn.XLOOKUP(MitarbeiterFTE[[#This Row],[Name]]&amp;"|"&amp;MitarbeiterFTE[[#This Row],[Jahr]]&amp;"|"&amp;MitarbeiterFTE[[#This Row],[Monat]],#REF!,#REF!,"not found",0,1),
IF(_xlpm.ausLJ="not found","input missing",_xlpm.ausLJ))</f>
        <v>#REF!</v>
      </c>
      <c r="U1929" s="205"/>
      <c r="V1929" s="40" t="str" cm="1">
        <f t="array" ref="V192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2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2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2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2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29" s="15" t="str">
        <f>_xlfn.LET(_xlpm.var,MitarbeiterFTE[[#This Row],[Name]]&amp;"|"&amp;MitarbeiterFTE[[#This Row],[Vorhaben]]&amp;"|"&amp;MitarbeiterFTE[[#This Row],[Monat]]&amp;"|"&amp;MitarbeiterFTE[[#This Row],[Jahr]], IF(_xlpm.var="|||","input missing",_xlpm.var))</f>
        <v>input missing</v>
      </c>
      <c r="AB1929" s="15" t="e">
        <f>_xlfn.LET(
_xlpm.start,DATE(MitarbeiterFTE[[#This Row],[Jahr]],MitarbeiterFTE[[#This Row],[Monat]],1),
_xlpm.end,EOMONTH(_xlpm.start,0),
NETWORKDAYS(_xlpm.start,_xlpm.end))</f>
        <v>#NUM!</v>
      </c>
      <c r="AC1929" s="318" t="e">
        <f>MitarbeiterFTE[[#This Row],[BWD]]-MitarbeiterFTE[[#This Row],[Sum Abwesend]]</f>
        <v>#NUM!</v>
      </c>
      <c r="AD1929" s="318">
        <f>SUMIFS(MitarbeiterFTE[BWD],MitarbeiterFTE[Jahr],MitarbeiterFTE[[#This Row],[Jahr]],MitarbeiterFTE[Name],MitarbeiterFTE[[#This Row],[Name]])</f>
        <v>0</v>
      </c>
      <c r="AE1929" s="318">
        <f>SUMIFS(MitarbeiterFTE[NWD],MitarbeiterFTE[Jahr],MitarbeiterFTE[[#This Row],[Jahr]],MitarbeiterFTE[Name],MitarbeiterFTE[[#This Row],[Name]])</f>
        <v>0</v>
      </c>
      <c r="AF1929" s="15" t="str">
        <f>IF(MitarbeiterFTE[[#This Row],[HS]]="ja",2,IF(MitarbeiterFTE[[#This Row],[Tech]]="ja",1,IF(MitarbeiterFTE[[#This Row],[Sonst]]="ja",0,"input missing")))</f>
        <v>input missing</v>
      </c>
      <c r="AG1929" s="130"/>
      <c r="AH1929" s="117"/>
      <c r="AI1929" s="408"/>
      <c r="AJ1929" s="202"/>
      <c r="AK1929" s="412"/>
      <c r="AL1929" s="15" cm="1">
        <f t="array" ref="AL192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29" s="15" t="str">
        <f>IF(Table6[[#This Row],[FT/WE]]=2,"",Table6[[#This Row],[Name]]&amp;Table6[[#This Row],[Tag]])</f>
        <v/>
      </c>
      <c r="AN1929" s="117"/>
    </row>
    <row r="1930" spans="1:40" ht="14.5">
      <c r="A1930" s="117"/>
      <c r="B1930" s="201"/>
      <c r="C1930" s="209"/>
      <c r="D1930" s="210"/>
      <c r="E1930" s="131"/>
      <c r="F1930" s="132"/>
      <c r="G1930" s="131"/>
      <c r="H1930" s="117"/>
      <c r="I1930" s="201"/>
      <c r="J1930" s="201"/>
      <c r="K1930" s="202"/>
      <c r="L1930" s="202"/>
      <c r="M1930" s="202"/>
      <c r="N1930" s="201"/>
      <c r="O1930" s="201"/>
      <c r="P1930" s="202"/>
      <c r="Q1930" s="202"/>
      <c r="R1930" s="207"/>
      <c r="S1930" s="204" t="e">
        <f>_xlfn.LET(
_xlpm.ausLJ,_xlfn.XLOOKUP(MitarbeiterFTE[[#This Row],[Name]]&amp;"|"&amp;MitarbeiterFTE[[#This Row],[Jahr]]&amp;"|"&amp;MitarbeiterFTE[[#This Row],[Monat]],#REF!,#REF!,"not found",0,1),
IF(_xlpm.ausLJ="not found","input missing",_xlpm.ausLJ))</f>
        <v>#REF!</v>
      </c>
      <c r="T1930" s="204" t="e">
        <f>_xlfn.LET(
_xlpm.ausLJ,_xlfn.XLOOKUP(MitarbeiterFTE[[#This Row],[Name]]&amp;"|"&amp;MitarbeiterFTE[[#This Row],[Jahr]]&amp;"|"&amp;MitarbeiterFTE[[#This Row],[Monat]],#REF!,#REF!,"not found",0,1),
IF(_xlpm.ausLJ="not found","input missing",_xlpm.ausLJ))</f>
        <v>#REF!</v>
      </c>
      <c r="U1930" s="205"/>
      <c r="V1930" s="40" t="str" cm="1">
        <f t="array" ref="V193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0" s="15" t="str">
        <f>_xlfn.LET(_xlpm.var,MitarbeiterFTE[[#This Row],[Name]]&amp;"|"&amp;MitarbeiterFTE[[#This Row],[Vorhaben]]&amp;"|"&amp;MitarbeiterFTE[[#This Row],[Monat]]&amp;"|"&amp;MitarbeiterFTE[[#This Row],[Jahr]], IF(_xlpm.var="|||","input missing",_xlpm.var))</f>
        <v>input missing</v>
      </c>
      <c r="AB1930" s="15" t="e">
        <f>_xlfn.LET(
_xlpm.start,DATE(MitarbeiterFTE[[#This Row],[Jahr]],MitarbeiterFTE[[#This Row],[Monat]],1),
_xlpm.end,EOMONTH(_xlpm.start,0),
NETWORKDAYS(_xlpm.start,_xlpm.end))</f>
        <v>#NUM!</v>
      </c>
      <c r="AC1930" s="318" t="e">
        <f>MitarbeiterFTE[[#This Row],[BWD]]-MitarbeiterFTE[[#This Row],[Sum Abwesend]]</f>
        <v>#NUM!</v>
      </c>
      <c r="AD1930" s="318">
        <f>SUMIFS(MitarbeiterFTE[BWD],MitarbeiterFTE[Jahr],MitarbeiterFTE[[#This Row],[Jahr]],MitarbeiterFTE[Name],MitarbeiterFTE[[#This Row],[Name]])</f>
        <v>0</v>
      </c>
      <c r="AE1930" s="318">
        <f>SUMIFS(MitarbeiterFTE[NWD],MitarbeiterFTE[Jahr],MitarbeiterFTE[[#This Row],[Jahr]],MitarbeiterFTE[Name],MitarbeiterFTE[[#This Row],[Name]])</f>
        <v>0</v>
      </c>
      <c r="AF1930" s="15" t="str">
        <f>IF(MitarbeiterFTE[[#This Row],[HS]]="ja",2,IF(MitarbeiterFTE[[#This Row],[Tech]]="ja",1,IF(MitarbeiterFTE[[#This Row],[Sonst]]="ja",0,"input missing")))</f>
        <v>input missing</v>
      </c>
      <c r="AG1930" s="130"/>
      <c r="AH1930" s="117"/>
      <c r="AI1930" s="408"/>
      <c r="AJ1930" s="202"/>
      <c r="AK1930" s="412"/>
      <c r="AL1930" s="15" cm="1">
        <f t="array" ref="AL193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0" s="15" t="str">
        <f>IF(Table6[[#This Row],[FT/WE]]=2,"",Table6[[#This Row],[Name]]&amp;Table6[[#This Row],[Tag]])</f>
        <v/>
      </c>
      <c r="AN1930" s="117"/>
    </row>
    <row r="1931" spans="1:40" ht="14.5">
      <c r="A1931" s="117"/>
      <c r="B1931" s="201"/>
      <c r="C1931" s="209"/>
      <c r="D1931" s="210"/>
      <c r="E1931" s="131"/>
      <c r="F1931" s="132"/>
      <c r="G1931" s="131"/>
      <c r="H1931" s="117"/>
      <c r="I1931" s="201"/>
      <c r="J1931" s="201"/>
      <c r="K1931" s="202"/>
      <c r="L1931" s="202"/>
      <c r="M1931" s="202"/>
      <c r="N1931" s="201"/>
      <c r="O1931" s="201"/>
      <c r="P1931" s="202"/>
      <c r="Q1931" s="202"/>
      <c r="R1931" s="207"/>
      <c r="S1931" s="204" t="e">
        <f>_xlfn.LET(
_xlpm.ausLJ,_xlfn.XLOOKUP(MitarbeiterFTE[[#This Row],[Name]]&amp;"|"&amp;MitarbeiterFTE[[#This Row],[Jahr]]&amp;"|"&amp;MitarbeiterFTE[[#This Row],[Monat]],#REF!,#REF!,"not found",0,1),
IF(_xlpm.ausLJ="not found","input missing",_xlpm.ausLJ))</f>
        <v>#REF!</v>
      </c>
      <c r="T1931" s="204" t="e">
        <f>_xlfn.LET(
_xlpm.ausLJ,_xlfn.XLOOKUP(MitarbeiterFTE[[#This Row],[Name]]&amp;"|"&amp;MitarbeiterFTE[[#This Row],[Jahr]]&amp;"|"&amp;MitarbeiterFTE[[#This Row],[Monat]],#REF!,#REF!,"not found",0,1),
IF(_xlpm.ausLJ="not found","input missing",_xlpm.ausLJ))</f>
        <v>#REF!</v>
      </c>
      <c r="U1931" s="205"/>
      <c r="V1931" s="40" t="str" cm="1">
        <f t="array" ref="V193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1" s="15" t="str">
        <f>_xlfn.LET(_xlpm.var,MitarbeiterFTE[[#This Row],[Name]]&amp;"|"&amp;MitarbeiterFTE[[#This Row],[Vorhaben]]&amp;"|"&amp;MitarbeiterFTE[[#This Row],[Monat]]&amp;"|"&amp;MitarbeiterFTE[[#This Row],[Jahr]], IF(_xlpm.var="|||","input missing",_xlpm.var))</f>
        <v>input missing</v>
      </c>
      <c r="AB1931" s="15" t="e">
        <f>_xlfn.LET(
_xlpm.start,DATE(MitarbeiterFTE[[#This Row],[Jahr]],MitarbeiterFTE[[#This Row],[Monat]],1),
_xlpm.end,EOMONTH(_xlpm.start,0),
NETWORKDAYS(_xlpm.start,_xlpm.end))</f>
        <v>#NUM!</v>
      </c>
      <c r="AC1931" s="318" t="e">
        <f>MitarbeiterFTE[[#This Row],[BWD]]-MitarbeiterFTE[[#This Row],[Sum Abwesend]]</f>
        <v>#NUM!</v>
      </c>
      <c r="AD1931" s="318">
        <f>SUMIFS(MitarbeiterFTE[BWD],MitarbeiterFTE[Jahr],MitarbeiterFTE[[#This Row],[Jahr]],MitarbeiterFTE[Name],MitarbeiterFTE[[#This Row],[Name]])</f>
        <v>0</v>
      </c>
      <c r="AE1931" s="318">
        <f>SUMIFS(MitarbeiterFTE[NWD],MitarbeiterFTE[Jahr],MitarbeiterFTE[[#This Row],[Jahr]],MitarbeiterFTE[Name],MitarbeiterFTE[[#This Row],[Name]])</f>
        <v>0</v>
      </c>
      <c r="AF1931" s="15" t="str">
        <f>IF(MitarbeiterFTE[[#This Row],[HS]]="ja",2,IF(MitarbeiterFTE[[#This Row],[Tech]]="ja",1,IF(MitarbeiterFTE[[#This Row],[Sonst]]="ja",0,"input missing")))</f>
        <v>input missing</v>
      </c>
      <c r="AG1931" s="130"/>
      <c r="AH1931" s="117"/>
      <c r="AI1931" s="408"/>
      <c r="AJ1931" s="202"/>
      <c r="AK1931" s="412"/>
      <c r="AL1931" s="15" cm="1">
        <f t="array" ref="AL193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1" s="15" t="str">
        <f>IF(Table6[[#This Row],[FT/WE]]=2,"",Table6[[#This Row],[Name]]&amp;Table6[[#This Row],[Tag]])</f>
        <v/>
      </c>
      <c r="AN1931" s="117"/>
    </row>
    <row r="1932" spans="1:40" ht="14.5">
      <c r="A1932" s="117"/>
      <c r="B1932" s="201"/>
      <c r="C1932" s="209"/>
      <c r="D1932" s="210"/>
      <c r="E1932" s="131"/>
      <c r="F1932" s="132"/>
      <c r="G1932" s="131"/>
      <c r="H1932" s="117"/>
      <c r="I1932" s="201"/>
      <c r="J1932" s="201"/>
      <c r="K1932" s="202"/>
      <c r="L1932" s="202"/>
      <c r="M1932" s="202"/>
      <c r="N1932" s="201"/>
      <c r="O1932" s="201"/>
      <c r="P1932" s="202"/>
      <c r="Q1932" s="202"/>
      <c r="R1932" s="207"/>
      <c r="S1932" s="204" t="e">
        <f>_xlfn.LET(
_xlpm.ausLJ,_xlfn.XLOOKUP(MitarbeiterFTE[[#This Row],[Name]]&amp;"|"&amp;MitarbeiterFTE[[#This Row],[Jahr]]&amp;"|"&amp;MitarbeiterFTE[[#This Row],[Monat]],#REF!,#REF!,"not found",0,1),
IF(_xlpm.ausLJ="not found","input missing",_xlpm.ausLJ))</f>
        <v>#REF!</v>
      </c>
      <c r="T1932" s="204" t="e">
        <f>_xlfn.LET(
_xlpm.ausLJ,_xlfn.XLOOKUP(MitarbeiterFTE[[#This Row],[Name]]&amp;"|"&amp;MitarbeiterFTE[[#This Row],[Jahr]]&amp;"|"&amp;MitarbeiterFTE[[#This Row],[Monat]],#REF!,#REF!,"not found",0,1),
IF(_xlpm.ausLJ="not found","input missing",_xlpm.ausLJ))</f>
        <v>#REF!</v>
      </c>
      <c r="U1932" s="205"/>
      <c r="V1932" s="40" t="str" cm="1">
        <f t="array" ref="V193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2" s="15" t="str">
        <f>_xlfn.LET(_xlpm.var,MitarbeiterFTE[[#This Row],[Name]]&amp;"|"&amp;MitarbeiterFTE[[#This Row],[Vorhaben]]&amp;"|"&amp;MitarbeiterFTE[[#This Row],[Monat]]&amp;"|"&amp;MitarbeiterFTE[[#This Row],[Jahr]], IF(_xlpm.var="|||","input missing",_xlpm.var))</f>
        <v>input missing</v>
      </c>
      <c r="AB1932" s="15" t="e">
        <f>_xlfn.LET(
_xlpm.start,DATE(MitarbeiterFTE[[#This Row],[Jahr]],MitarbeiterFTE[[#This Row],[Monat]],1),
_xlpm.end,EOMONTH(_xlpm.start,0),
NETWORKDAYS(_xlpm.start,_xlpm.end))</f>
        <v>#NUM!</v>
      </c>
      <c r="AC1932" s="318" t="e">
        <f>MitarbeiterFTE[[#This Row],[BWD]]-MitarbeiterFTE[[#This Row],[Sum Abwesend]]</f>
        <v>#NUM!</v>
      </c>
      <c r="AD1932" s="318">
        <f>SUMIFS(MitarbeiterFTE[BWD],MitarbeiterFTE[Jahr],MitarbeiterFTE[[#This Row],[Jahr]],MitarbeiterFTE[Name],MitarbeiterFTE[[#This Row],[Name]])</f>
        <v>0</v>
      </c>
      <c r="AE1932" s="318">
        <f>SUMIFS(MitarbeiterFTE[NWD],MitarbeiterFTE[Jahr],MitarbeiterFTE[[#This Row],[Jahr]],MitarbeiterFTE[Name],MitarbeiterFTE[[#This Row],[Name]])</f>
        <v>0</v>
      </c>
      <c r="AF1932" s="15" t="str">
        <f>IF(MitarbeiterFTE[[#This Row],[HS]]="ja",2,IF(MitarbeiterFTE[[#This Row],[Tech]]="ja",1,IF(MitarbeiterFTE[[#This Row],[Sonst]]="ja",0,"input missing")))</f>
        <v>input missing</v>
      </c>
      <c r="AG1932" s="130"/>
      <c r="AH1932" s="117"/>
      <c r="AI1932" s="408"/>
      <c r="AJ1932" s="202"/>
      <c r="AK1932" s="412"/>
      <c r="AL1932" s="15" cm="1">
        <f t="array" ref="AL193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2" s="15" t="str">
        <f>IF(Table6[[#This Row],[FT/WE]]=2,"",Table6[[#This Row],[Name]]&amp;Table6[[#This Row],[Tag]])</f>
        <v/>
      </c>
      <c r="AN1932" s="117"/>
    </row>
    <row r="1933" spans="1:40" ht="14.5">
      <c r="A1933" s="117"/>
      <c r="B1933" s="201"/>
      <c r="C1933" s="209"/>
      <c r="D1933" s="210"/>
      <c r="E1933" s="131"/>
      <c r="F1933" s="132"/>
      <c r="G1933" s="131"/>
      <c r="H1933" s="117"/>
      <c r="I1933" s="201"/>
      <c r="J1933" s="201"/>
      <c r="K1933" s="202"/>
      <c r="L1933" s="202"/>
      <c r="M1933" s="202"/>
      <c r="N1933" s="201"/>
      <c r="O1933" s="201"/>
      <c r="P1933" s="202"/>
      <c r="Q1933" s="202"/>
      <c r="R1933" s="207"/>
      <c r="S1933" s="204" t="e">
        <f>_xlfn.LET(
_xlpm.ausLJ,_xlfn.XLOOKUP(MitarbeiterFTE[[#This Row],[Name]]&amp;"|"&amp;MitarbeiterFTE[[#This Row],[Jahr]]&amp;"|"&amp;MitarbeiterFTE[[#This Row],[Monat]],#REF!,#REF!,"not found",0,1),
IF(_xlpm.ausLJ="not found","input missing",_xlpm.ausLJ))</f>
        <v>#REF!</v>
      </c>
      <c r="T1933" s="204" t="e">
        <f>_xlfn.LET(
_xlpm.ausLJ,_xlfn.XLOOKUP(MitarbeiterFTE[[#This Row],[Name]]&amp;"|"&amp;MitarbeiterFTE[[#This Row],[Jahr]]&amp;"|"&amp;MitarbeiterFTE[[#This Row],[Monat]],#REF!,#REF!,"not found",0,1),
IF(_xlpm.ausLJ="not found","input missing",_xlpm.ausLJ))</f>
        <v>#REF!</v>
      </c>
      <c r="U1933" s="205"/>
      <c r="V1933" s="40" t="str" cm="1">
        <f t="array" ref="V193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3" s="15" t="str">
        <f>_xlfn.LET(_xlpm.var,MitarbeiterFTE[[#This Row],[Name]]&amp;"|"&amp;MitarbeiterFTE[[#This Row],[Vorhaben]]&amp;"|"&amp;MitarbeiterFTE[[#This Row],[Monat]]&amp;"|"&amp;MitarbeiterFTE[[#This Row],[Jahr]], IF(_xlpm.var="|||","input missing",_xlpm.var))</f>
        <v>input missing</v>
      </c>
      <c r="AB1933" s="15" t="e">
        <f>_xlfn.LET(
_xlpm.start,DATE(MitarbeiterFTE[[#This Row],[Jahr]],MitarbeiterFTE[[#This Row],[Monat]],1),
_xlpm.end,EOMONTH(_xlpm.start,0),
NETWORKDAYS(_xlpm.start,_xlpm.end))</f>
        <v>#NUM!</v>
      </c>
      <c r="AC1933" s="318" t="e">
        <f>MitarbeiterFTE[[#This Row],[BWD]]-MitarbeiterFTE[[#This Row],[Sum Abwesend]]</f>
        <v>#NUM!</v>
      </c>
      <c r="AD1933" s="318">
        <f>SUMIFS(MitarbeiterFTE[BWD],MitarbeiterFTE[Jahr],MitarbeiterFTE[[#This Row],[Jahr]],MitarbeiterFTE[Name],MitarbeiterFTE[[#This Row],[Name]])</f>
        <v>0</v>
      </c>
      <c r="AE1933" s="318">
        <f>SUMIFS(MitarbeiterFTE[NWD],MitarbeiterFTE[Jahr],MitarbeiterFTE[[#This Row],[Jahr]],MitarbeiterFTE[Name],MitarbeiterFTE[[#This Row],[Name]])</f>
        <v>0</v>
      </c>
      <c r="AF1933" s="15" t="str">
        <f>IF(MitarbeiterFTE[[#This Row],[HS]]="ja",2,IF(MitarbeiterFTE[[#This Row],[Tech]]="ja",1,IF(MitarbeiterFTE[[#This Row],[Sonst]]="ja",0,"input missing")))</f>
        <v>input missing</v>
      </c>
      <c r="AG1933" s="130"/>
      <c r="AH1933" s="117"/>
      <c r="AI1933" s="408"/>
      <c r="AJ1933" s="202"/>
      <c r="AK1933" s="412"/>
      <c r="AL1933" s="15" cm="1">
        <f t="array" ref="AL193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3" s="15" t="str">
        <f>IF(Table6[[#This Row],[FT/WE]]=2,"",Table6[[#This Row],[Name]]&amp;Table6[[#This Row],[Tag]])</f>
        <v/>
      </c>
      <c r="AN1933" s="117"/>
    </row>
    <row r="1934" spans="1:40" ht="14.5">
      <c r="A1934" s="117"/>
      <c r="B1934" s="201"/>
      <c r="C1934" s="209"/>
      <c r="D1934" s="210"/>
      <c r="E1934" s="131"/>
      <c r="F1934" s="132"/>
      <c r="G1934" s="131"/>
      <c r="H1934" s="117"/>
      <c r="I1934" s="201"/>
      <c r="J1934" s="201"/>
      <c r="K1934" s="202"/>
      <c r="L1934" s="202"/>
      <c r="M1934" s="202"/>
      <c r="N1934" s="201"/>
      <c r="O1934" s="201"/>
      <c r="P1934" s="202"/>
      <c r="Q1934" s="202"/>
      <c r="R1934" s="207"/>
      <c r="S1934" s="204" t="e">
        <f>_xlfn.LET(
_xlpm.ausLJ,_xlfn.XLOOKUP(MitarbeiterFTE[[#This Row],[Name]]&amp;"|"&amp;MitarbeiterFTE[[#This Row],[Jahr]]&amp;"|"&amp;MitarbeiterFTE[[#This Row],[Monat]],#REF!,#REF!,"not found",0,1),
IF(_xlpm.ausLJ="not found","input missing",_xlpm.ausLJ))</f>
        <v>#REF!</v>
      </c>
      <c r="T1934" s="204" t="e">
        <f>_xlfn.LET(
_xlpm.ausLJ,_xlfn.XLOOKUP(MitarbeiterFTE[[#This Row],[Name]]&amp;"|"&amp;MitarbeiterFTE[[#This Row],[Jahr]]&amp;"|"&amp;MitarbeiterFTE[[#This Row],[Monat]],#REF!,#REF!,"not found",0,1),
IF(_xlpm.ausLJ="not found","input missing",_xlpm.ausLJ))</f>
        <v>#REF!</v>
      </c>
      <c r="U1934" s="205"/>
      <c r="V1934" s="40" t="str" cm="1">
        <f t="array" ref="V193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4" s="15" t="str">
        <f>_xlfn.LET(_xlpm.var,MitarbeiterFTE[[#This Row],[Name]]&amp;"|"&amp;MitarbeiterFTE[[#This Row],[Vorhaben]]&amp;"|"&amp;MitarbeiterFTE[[#This Row],[Monat]]&amp;"|"&amp;MitarbeiterFTE[[#This Row],[Jahr]], IF(_xlpm.var="|||","input missing",_xlpm.var))</f>
        <v>input missing</v>
      </c>
      <c r="AB1934" s="15" t="e">
        <f>_xlfn.LET(
_xlpm.start,DATE(MitarbeiterFTE[[#This Row],[Jahr]],MitarbeiterFTE[[#This Row],[Monat]],1),
_xlpm.end,EOMONTH(_xlpm.start,0),
NETWORKDAYS(_xlpm.start,_xlpm.end))</f>
        <v>#NUM!</v>
      </c>
      <c r="AC1934" s="318" t="e">
        <f>MitarbeiterFTE[[#This Row],[BWD]]-MitarbeiterFTE[[#This Row],[Sum Abwesend]]</f>
        <v>#NUM!</v>
      </c>
      <c r="AD1934" s="318">
        <f>SUMIFS(MitarbeiterFTE[BWD],MitarbeiterFTE[Jahr],MitarbeiterFTE[[#This Row],[Jahr]],MitarbeiterFTE[Name],MitarbeiterFTE[[#This Row],[Name]])</f>
        <v>0</v>
      </c>
      <c r="AE1934" s="318">
        <f>SUMIFS(MitarbeiterFTE[NWD],MitarbeiterFTE[Jahr],MitarbeiterFTE[[#This Row],[Jahr]],MitarbeiterFTE[Name],MitarbeiterFTE[[#This Row],[Name]])</f>
        <v>0</v>
      </c>
      <c r="AF1934" s="15" t="str">
        <f>IF(MitarbeiterFTE[[#This Row],[HS]]="ja",2,IF(MitarbeiterFTE[[#This Row],[Tech]]="ja",1,IF(MitarbeiterFTE[[#This Row],[Sonst]]="ja",0,"input missing")))</f>
        <v>input missing</v>
      </c>
      <c r="AG1934" s="130"/>
      <c r="AH1934" s="117"/>
      <c r="AI1934" s="408"/>
      <c r="AJ1934" s="202"/>
      <c r="AK1934" s="412"/>
      <c r="AL1934" s="15" cm="1">
        <f t="array" ref="AL193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4" s="15" t="str">
        <f>IF(Table6[[#This Row],[FT/WE]]=2,"",Table6[[#This Row],[Name]]&amp;Table6[[#This Row],[Tag]])</f>
        <v/>
      </c>
      <c r="AN1934" s="117"/>
    </row>
    <row r="1935" spans="1:40" ht="14.5">
      <c r="A1935" s="117"/>
      <c r="B1935" s="201"/>
      <c r="C1935" s="209"/>
      <c r="D1935" s="210"/>
      <c r="E1935" s="131"/>
      <c r="F1935" s="132"/>
      <c r="G1935" s="131"/>
      <c r="H1935" s="117"/>
      <c r="I1935" s="201"/>
      <c r="J1935" s="201"/>
      <c r="K1935" s="202"/>
      <c r="L1935" s="202"/>
      <c r="M1935" s="202"/>
      <c r="N1935" s="201"/>
      <c r="O1935" s="201"/>
      <c r="P1935" s="202"/>
      <c r="Q1935" s="202"/>
      <c r="R1935" s="207"/>
      <c r="S1935" s="204" t="e">
        <f>_xlfn.LET(
_xlpm.ausLJ,_xlfn.XLOOKUP(MitarbeiterFTE[[#This Row],[Name]]&amp;"|"&amp;MitarbeiterFTE[[#This Row],[Jahr]]&amp;"|"&amp;MitarbeiterFTE[[#This Row],[Monat]],#REF!,#REF!,"not found",0,1),
IF(_xlpm.ausLJ="not found","input missing",_xlpm.ausLJ))</f>
        <v>#REF!</v>
      </c>
      <c r="T1935" s="204" t="e">
        <f>_xlfn.LET(
_xlpm.ausLJ,_xlfn.XLOOKUP(MitarbeiterFTE[[#This Row],[Name]]&amp;"|"&amp;MitarbeiterFTE[[#This Row],[Jahr]]&amp;"|"&amp;MitarbeiterFTE[[#This Row],[Monat]],#REF!,#REF!,"not found",0,1),
IF(_xlpm.ausLJ="not found","input missing",_xlpm.ausLJ))</f>
        <v>#REF!</v>
      </c>
      <c r="U1935" s="205"/>
      <c r="V1935" s="40" t="str" cm="1">
        <f t="array" ref="V193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5" s="15" t="str">
        <f>_xlfn.LET(_xlpm.var,MitarbeiterFTE[[#This Row],[Name]]&amp;"|"&amp;MitarbeiterFTE[[#This Row],[Vorhaben]]&amp;"|"&amp;MitarbeiterFTE[[#This Row],[Monat]]&amp;"|"&amp;MitarbeiterFTE[[#This Row],[Jahr]], IF(_xlpm.var="|||","input missing",_xlpm.var))</f>
        <v>input missing</v>
      </c>
      <c r="AB1935" s="15" t="e">
        <f>_xlfn.LET(
_xlpm.start,DATE(MitarbeiterFTE[[#This Row],[Jahr]],MitarbeiterFTE[[#This Row],[Monat]],1),
_xlpm.end,EOMONTH(_xlpm.start,0),
NETWORKDAYS(_xlpm.start,_xlpm.end))</f>
        <v>#NUM!</v>
      </c>
      <c r="AC1935" s="318" t="e">
        <f>MitarbeiterFTE[[#This Row],[BWD]]-MitarbeiterFTE[[#This Row],[Sum Abwesend]]</f>
        <v>#NUM!</v>
      </c>
      <c r="AD1935" s="318">
        <f>SUMIFS(MitarbeiterFTE[BWD],MitarbeiterFTE[Jahr],MitarbeiterFTE[[#This Row],[Jahr]],MitarbeiterFTE[Name],MitarbeiterFTE[[#This Row],[Name]])</f>
        <v>0</v>
      </c>
      <c r="AE1935" s="318">
        <f>SUMIFS(MitarbeiterFTE[NWD],MitarbeiterFTE[Jahr],MitarbeiterFTE[[#This Row],[Jahr]],MitarbeiterFTE[Name],MitarbeiterFTE[[#This Row],[Name]])</f>
        <v>0</v>
      </c>
      <c r="AF1935" s="15" t="str">
        <f>IF(MitarbeiterFTE[[#This Row],[HS]]="ja",2,IF(MitarbeiterFTE[[#This Row],[Tech]]="ja",1,IF(MitarbeiterFTE[[#This Row],[Sonst]]="ja",0,"input missing")))</f>
        <v>input missing</v>
      </c>
      <c r="AG1935" s="130"/>
      <c r="AH1935" s="117"/>
      <c r="AI1935" s="408"/>
      <c r="AJ1935" s="202"/>
      <c r="AK1935" s="412"/>
      <c r="AL1935" s="15" cm="1">
        <f t="array" ref="AL193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5" s="15" t="str">
        <f>IF(Table6[[#This Row],[FT/WE]]=2,"",Table6[[#This Row],[Name]]&amp;Table6[[#This Row],[Tag]])</f>
        <v/>
      </c>
      <c r="AN1935" s="117"/>
    </row>
    <row r="1936" spans="1:40" ht="14.5">
      <c r="A1936" s="117"/>
      <c r="B1936" s="201"/>
      <c r="C1936" s="209"/>
      <c r="D1936" s="210"/>
      <c r="E1936" s="131"/>
      <c r="F1936" s="132"/>
      <c r="G1936" s="131"/>
      <c r="H1936" s="117"/>
      <c r="I1936" s="201"/>
      <c r="J1936" s="201"/>
      <c r="K1936" s="202"/>
      <c r="L1936" s="202"/>
      <c r="M1936" s="202"/>
      <c r="N1936" s="201"/>
      <c r="O1936" s="201"/>
      <c r="P1936" s="202"/>
      <c r="Q1936" s="202"/>
      <c r="R1936" s="207"/>
      <c r="S1936" s="204" t="e">
        <f>_xlfn.LET(
_xlpm.ausLJ,_xlfn.XLOOKUP(MitarbeiterFTE[[#This Row],[Name]]&amp;"|"&amp;MitarbeiterFTE[[#This Row],[Jahr]]&amp;"|"&amp;MitarbeiterFTE[[#This Row],[Monat]],#REF!,#REF!,"not found",0,1),
IF(_xlpm.ausLJ="not found","input missing",_xlpm.ausLJ))</f>
        <v>#REF!</v>
      </c>
      <c r="T1936" s="204" t="e">
        <f>_xlfn.LET(
_xlpm.ausLJ,_xlfn.XLOOKUP(MitarbeiterFTE[[#This Row],[Name]]&amp;"|"&amp;MitarbeiterFTE[[#This Row],[Jahr]]&amp;"|"&amp;MitarbeiterFTE[[#This Row],[Monat]],#REF!,#REF!,"not found",0,1),
IF(_xlpm.ausLJ="not found","input missing",_xlpm.ausLJ))</f>
        <v>#REF!</v>
      </c>
      <c r="U1936" s="205"/>
      <c r="V1936" s="40" t="str" cm="1">
        <f t="array" ref="V193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6" s="15" t="str">
        <f>_xlfn.LET(_xlpm.var,MitarbeiterFTE[[#This Row],[Name]]&amp;"|"&amp;MitarbeiterFTE[[#This Row],[Vorhaben]]&amp;"|"&amp;MitarbeiterFTE[[#This Row],[Monat]]&amp;"|"&amp;MitarbeiterFTE[[#This Row],[Jahr]], IF(_xlpm.var="|||","input missing",_xlpm.var))</f>
        <v>input missing</v>
      </c>
      <c r="AB1936" s="15" t="e">
        <f>_xlfn.LET(
_xlpm.start,DATE(MitarbeiterFTE[[#This Row],[Jahr]],MitarbeiterFTE[[#This Row],[Monat]],1),
_xlpm.end,EOMONTH(_xlpm.start,0),
NETWORKDAYS(_xlpm.start,_xlpm.end))</f>
        <v>#NUM!</v>
      </c>
      <c r="AC1936" s="318" t="e">
        <f>MitarbeiterFTE[[#This Row],[BWD]]-MitarbeiterFTE[[#This Row],[Sum Abwesend]]</f>
        <v>#NUM!</v>
      </c>
      <c r="AD1936" s="318">
        <f>SUMIFS(MitarbeiterFTE[BWD],MitarbeiterFTE[Jahr],MitarbeiterFTE[[#This Row],[Jahr]],MitarbeiterFTE[Name],MitarbeiterFTE[[#This Row],[Name]])</f>
        <v>0</v>
      </c>
      <c r="AE1936" s="318">
        <f>SUMIFS(MitarbeiterFTE[NWD],MitarbeiterFTE[Jahr],MitarbeiterFTE[[#This Row],[Jahr]],MitarbeiterFTE[Name],MitarbeiterFTE[[#This Row],[Name]])</f>
        <v>0</v>
      </c>
      <c r="AF1936" s="15" t="str">
        <f>IF(MitarbeiterFTE[[#This Row],[HS]]="ja",2,IF(MitarbeiterFTE[[#This Row],[Tech]]="ja",1,IF(MitarbeiterFTE[[#This Row],[Sonst]]="ja",0,"input missing")))</f>
        <v>input missing</v>
      </c>
      <c r="AG1936" s="130"/>
      <c r="AH1936" s="117"/>
      <c r="AI1936" s="408"/>
      <c r="AJ1936" s="202"/>
      <c r="AK1936" s="412"/>
      <c r="AL1936" s="15" cm="1">
        <f t="array" ref="AL193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6" s="15" t="str">
        <f>IF(Table6[[#This Row],[FT/WE]]=2,"",Table6[[#This Row],[Name]]&amp;Table6[[#This Row],[Tag]])</f>
        <v/>
      </c>
      <c r="AN1936" s="117"/>
    </row>
    <row r="1937" spans="1:40" ht="14.5">
      <c r="A1937" s="117"/>
      <c r="B1937" s="201"/>
      <c r="C1937" s="209"/>
      <c r="D1937" s="210"/>
      <c r="E1937" s="131"/>
      <c r="F1937" s="132"/>
      <c r="G1937" s="131"/>
      <c r="H1937" s="117"/>
      <c r="I1937" s="201"/>
      <c r="J1937" s="201"/>
      <c r="K1937" s="202"/>
      <c r="L1937" s="202"/>
      <c r="M1937" s="202"/>
      <c r="N1937" s="201"/>
      <c r="O1937" s="201"/>
      <c r="P1937" s="202"/>
      <c r="Q1937" s="202"/>
      <c r="R1937" s="207"/>
      <c r="S1937" s="204" t="e">
        <f>_xlfn.LET(
_xlpm.ausLJ,_xlfn.XLOOKUP(MitarbeiterFTE[[#This Row],[Name]]&amp;"|"&amp;MitarbeiterFTE[[#This Row],[Jahr]]&amp;"|"&amp;MitarbeiterFTE[[#This Row],[Monat]],#REF!,#REF!,"not found",0,1),
IF(_xlpm.ausLJ="not found","input missing",_xlpm.ausLJ))</f>
        <v>#REF!</v>
      </c>
      <c r="T1937" s="204" t="e">
        <f>_xlfn.LET(
_xlpm.ausLJ,_xlfn.XLOOKUP(MitarbeiterFTE[[#This Row],[Name]]&amp;"|"&amp;MitarbeiterFTE[[#This Row],[Jahr]]&amp;"|"&amp;MitarbeiterFTE[[#This Row],[Monat]],#REF!,#REF!,"not found",0,1),
IF(_xlpm.ausLJ="not found","input missing",_xlpm.ausLJ))</f>
        <v>#REF!</v>
      </c>
      <c r="U1937" s="205"/>
      <c r="V1937" s="40" t="str" cm="1">
        <f t="array" ref="V193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7" s="15" t="str">
        <f>_xlfn.LET(_xlpm.var,MitarbeiterFTE[[#This Row],[Name]]&amp;"|"&amp;MitarbeiterFTE[[#This Row],[Vorhaben]]&amp;"|"&amp;MitarbeiterFTE[[#This Row],[Monat]]&amp;"|"&amp;MitarbeiterFTE[[#This Row],[Jahr]], IF(_xlpm.var="|||","input missing",_xlpm.var))</f>
        <v>input missing</v>
      </c>
      <c r="AB1937" s="15" t="e">
        <f>_xlfn.LET(
_xlpm.start,DATE(MitarbeiterFTE[[#This Row],[Jahr]],MitarbeiterFTE[[#This Row],[Monat]],1),
_xlpm.end,EOMONTH(_xlpm.start,0),
NETWORKDAYS(_xlpm.start,_xlpm.end))</f>
        <v>#NUM!</v>
      </c>
      <c r="AC1937" s="318" t="e">
        <f>MitarbeiterFTE[[#This Row],[BWD]]-MitarbeiterFTE[[#This Row],[Sum Abwesend]]</f>
        <v>#NUM!</v>
      </c>
      <c r="AD1937" s="318">
        <f>SUMIFS(MitarbeiterFTE[BWD],MitarbeiterFTE[Jahr],MitarbeiterFTE[[#This Row],[Jahr]],MitarbeiterFTE[Name],MitarbeiterFTE[[#This Row],[Name]])</f>
        <v>0</v>
      </c>
      <c r="AE1937" s="318">
        <f>SUMIFS(MitarbeiterFTE[NWD],MitarbeiterFTE[Jahr],MitarbeiterFTE[[#This Row],[Jahr]],MitarbeiterFTE[Name],MitarbeiterFTE[[#This Row],[Name]])</f>
        <v>0</v>
      </c>
      <c r="AF1937" s="15" t="str">
        <f>IF(MitarbeiterFTE[[#This Row],[HS]]="ja",2,IF(MitarbeiterFTE[[#This Row],[Tech]]="ja",1,IF(MitarbeiterFTE[[#This Row],[Sonst]]="ja",0,"input missing")))</f>
        <v>input missing</v>
      </c>
      <c r="AG1937" s="130"/>
      <c r="AH1937" s="117"/>
      <c r="AI1937" s="408"/>
      <c r="AJ1937" s="202"/>
      <c r="AK1937" s="412"/>
      <c r="AL1937" s="15" cm="1">
        <f t="array" ref="AL193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7" s="15" t="str">
        <f>IF(Table6[[#This Row],[FT/WE]]=2,"",Table6[[#This Row],[Name]]&amp;Table6[[#This Row],[Tag]])</f>
        <v/>
      </c>
      <c r="AN1937" s="117"/>
    </row>
    <row r="1938" spans="1:40" ht="14.5">
      <c r="A1938" s="117"/>
      <c r="B1938" s="201"/>
      <c r="C1938" s="209"/>
      <c r="D1938" s="210"/>
      <c r="E1938" s="131"/>
      <c r="F1938" s="132"/>
      <c r="G1938" s="131"/>
      <c r="H1938" s="117"/>
      <c r="I1938" s="201"/>
      <c r="J1938" s="201"/>
      <c r="K1938" s="202"/>
      <c r="L1938" s="202"/>
      <c r="M1938" s="202"/>
      <c r="N1938" s="201"/>
      <c r="O1938" s="201"/>
      <c r="P1938" s="202"/>
      <c r="Q1938" s="202"/>
      <c r="R1938" s="207"/>
      <c r="S1938" s="204" t="e">
        <f>_xlfn.LET(
_xlpm.ausLJ,_xlfn.XLOOKUP(MitarbeiterFTE[[#This Row],[Name]]&amp;"|"&amp;MitarbeiterFTE[[#This Row],[Jahr]]&amp;"|"&amp;MitarbeiterFTE[[#This Row],[Monat]],#REF!,#REF!,"not found",0,1),
IF(_xlpm.ausLJ="not found","input missing",_xlpm.ausLJ))</f>
        <v>#REF!</v>
      </c>
      <c r="T1938" s="204" t="e">
        <f>_xlfn.LET(
_xlpm.ausLJ,_xlfn.XLOOKUP(MitarbeiterFTE[[#This Row],[Name]]&amp;"|"&amp;MitarbeiterFTE[[#This Row],[Jahr]]&amp;"|"&amp;MitarbeiterFTE[[#This Row],[Monat]],#REF!,#REF!,"not found",0,1),
IF(_xlpm.ausLJ="not found","input missing",_xlpm.ausLJ))</f>
        <v>#REF!</v>
      </c>
      <c r="U1938" s="205"/>
      <c r="V1938" s="40" t="str" cm="1">
        <f t="array" ref="V193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8" s="15" t="str">
        <f>_xlfn.LET(_xlpm.var,MitarbeiterFTE[[#This Row],[Name]]&amp;"|"&amp;MitarbeiterFTE[[#This Row],[Vorhaben]]&amp;"|"&amp;MitarbeiterFTE[[#This Row],[Monat]]&amp;"|"&amp;MitarbeiterFTE[[#This Row],[Jahr]], IF(_xlpm.var="|||","input missing",_xlpm.var))</f>
        <v>input missing</v>
      </c>
      <c r="AB1938" s="15" t="e">
        <f>_xlfn.LET(
_xlpm.start,DATE(MitarbeiterFTE[[#This Row],[Jahr]],MitarbeiterFTE[[#This Row],[Monat]],1),
_xlpm.end,EOMONTH(_xlpm.start,0),
NETWORKDAYS(_xlpm.start,_xlpm.end))</f>
        <v>#NUM!</v>
      </c>
      <c r="AC1938" s="318" t="e">
        <f>MitarbeiterFTE[[#This Row],[BWD]]-MitarbeiterFTE[[#This Row],[Sum Abwesend]]</f>
        <v>#NUM!</v>
      </c>
      <c r="AD1938" s="318">
        <f>SUMIFS(MitarbeiterFTE[BWD],MitarbeiterFTE[Jahr],MitarbeiterFTE[[#This Row],[Jahr]],MitarbeiterFTE[Name],MitarbeiterFTE[[#This Row],[Name]])</f>
        <v>0</v>
      </c>
      <c r="AE1938" s="318">
        <f>SUMIFS(MitarbeiterFTE[NWD],MitarbeiterFTE[Jahr],MitarbeiterFTE[[#This Row],[Jahr]],MitarbeiterFTE[Name],MitarbeiterFTE[[#This Row],[Name]])</f>
        <v>0</v>
      </c>
      <c r="AF1938" s="15" t="str">
        <f>IF(MitarbeiterFTE[[#This Row],[HS]]="ja",2,IF(MitarbeiterFTE[[#This Row],[Tech]]="ja",1,IF(MitarbeiterFTE[[#This Row],[Sonst]]="ja",0,"input missing")))</f>
        <v>input missing</v>
      </c>
      <c r="AG1938" s="130"/>
      <c r="AH1938" s="117"/>
      <c r="AI1938" s="408"/>
      <c r="AJ1938" s="202"/>
      <c r="AK1938" s="412"/>
      <c r="AL1938" s="15" cm="1">
        <f t="array" ref="AL193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8" s="15" t="str">
        <f>IF(Table6[[#This Row],[FT/WE]]=2,"",Table6[[#This Row],[Name]]&amp;Table6[[#This Row],[Tag]])</f>
        <v/>
      </c>
      <c r="AN1938" s="117"/>
    </row>
    <row r="1939" spans="1:40" ht="14.5">
      <c r="A1939" s="117"/>
      <c r="B1939" s="201"/>
      <c r="C1939" s="209"/>
      <c r="D1939" s="210"/>
      <c r="E1939" s="131"/>
      <c r="F1939" s="132"/>
      <c r="G1939" s="131"/>
      <c r="H1939" s="117"/>
      <c r="I1939" s="201"/>
      <c r="J1939" s="201"/>
      <c r="K1939" s="202"/>
      <c r="L1939" s="202"/>
      <c r="M1939" s="202"/>
      <c r="N1939" s="201"/>
      <c r="O1939" s="201"/>
      <c r="P1939" s="202"/>
      <c r="Q1939" s="202"/>
      <c r="R1939" s="207"/>
      <c r="S1939" s="204" t="e">
        <f>_xlfn.LET(
_xlpm.ausLJ,_xlfn.XLOOKUP(MitarbeiterFTE[[#This Row],[Name]]&amp;"|"&amp;MitarbeiterFTE[[#This Row],[Jahr]]&amp;"|"&amp;MitarbeiterFTE[[#This Row],[Monat]],#REF!,#REF!,"not found",0,1),
IF(_xlpm.ausLJ="not found","input missing",_xlpm.ausLJ))</f>
        <v>#REF!</v>
      </c>
      <c r="T1939" s="204" t="e">
        <f>_xlfn.LET(
_xlpm.ausLJ,_xlfn.XLOOKUP(MitarbeiterFTE[[#This Row],[Name]]&amp;"|"&amp;MitarbeiterFTE[[#This Row],[Jahr]]&amp;"|"&amp;MitarbeiterFTE[[#This Row],[Monat]],#REF!,#REF!,"not found",0,1),
IF(_xlpm.ausLJ="not found","input missing",_xlpm.ausLJ))</f>
        <v>#REF!</v>
      </c>
      <c r="U1939" s="205"/>
      <c r="V1939" s="40" t="str" cm="1">
        <f t="array" ref="V193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3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3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3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3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39" s="15" t="str">
        <f>_xlfn.LET(_xlpm.var,MitarbeiterFTE[[#This Row],[Name]]&amp;"|"&amp;MitarbeiterFTE[[#This Row],[Vorhaben]]&amp;"|"&amp;MitarbeiterFTE[[#This Row],[Monat]]&amp;"|"&amp;MitarbeiterFTE[[#This Row],[Jahr]], IF(_xlpm.var="|||","input missing",_xlpm.var))</f>
        <v>input missing</v>
      </c>
      <c r="AB1939" s="15" t="e">
        <f>_xlfn.LET(
_xlpm.start,DATE(MitarbeiterFTE[[#This Row],[Jahr]],MitarbeiterFTE[[#This Row],[Monat]],1),
_xlpm.end,EOMONTH(_xlpm.start,0),
NETWORKDAYS(_xlpm.start,_xlpm.end))</f>
        <v>#NUM!</v>
      </c>
      <c r="AC1939" s="318" t="e">
        <f>MitarbeiterFTE[[#This Row],[BWD]]-MitarbeiterFTE[[#This Row],[Sum Abwesend]]</f>
        <v>#NUM!</v>
      </c>
      <c r="AD1939" s="318">
        <f>SUMIFS(MitarbeiterFTE[BWD],MitarbeiterFTE[Jahr],MitarbeiterFTE[[#This Row],[Jahr]],MitarbeiterFTE[Name],MitarbeiterFTE[[#This Row],[Name]])</f>
        <v>0</v>
      </c>
      <c r="AE1939" s="318">
        <f>SUMIFS(MitarbeiterFTE[NWD],MitarbeiterFTE[Jahr],MitarbeiterFTE[[#This Row],[Jahr]],MitarbeiterFTE[Name],MitarbeiterFTE[[#This Row],[Name]])</f>
        <v>0</v>
      </c>
      <c r="AF1939" s="15" t="str">
        <f>IF(MitarbeiterFTE[[#This Row],[HS]]="ja",2,IF(MitarbeiterFTE[[#This Row],[Tech]]="ja",1,IF(MitarbeiterFTE[[#This Row],[Sonst]]="ja",0,"input missing")))</f>
        <v>input missing</v>
      </c>
      <c r="AG1939" s="130"/>
      <c r="AH1939" s="117"/>
      <c r="AI1939" s="408"/>
      <c r="AJ1939" s="202"/>
      <c r="AK1939" s="412"/>
      <c r="AL1939" s="15" cm="1">
        <f t="array" ref="AL193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39" s="15" t="str">
        <f>IF(Table6[[#This Row],[FT/WE]]=2,"",Table6[[#This Row],[Name]]&amp;Table6[[#This Row],[Tag]])</f>
        <v/>
      </c>
      <c r="AN1939" s="117"/>
    </row>
    <row r="1940" spans="1:40" ht="14.5">
      <c r="A1940" s="117"/>
      <c r="B1940" s="201"/>
      <c r="C1940" s="209"/>
      <c r="D1940" s="210"/>
      <c r="E1940" s="131"/>
      <c r="F1940" s="132"/>
      <c r="G1940" s="131"/>
      <c r="H1940" s="117"/>
      <c r="I1940" s="201"/>
      <c r="J1940" s="201"/>
      <c r="K1940" s="202"/>
      <c r="L1940" s="202"/>
      <c r="M1940" s="202"/>
      <c r="N1940" s="201"/>
      <c r="O1940" s="201"/>
      <c r="P1940" s="202"/>
      <c r="Q1940" s="202"/>
      <c r="R1940" s="207"/>
      <c r="S1940" s="204" t="e">
        <f>_xlfn.LET(
_xlpm.ausLJ,_xlfn.XLOOKUP(MitarbeiterFTE[[#This Row],[Name]]&amp;"|"&amp;MitarbeiterFTE[[#This Row],[Jahr]]&amp;"|"&amp;MitarbeiterFTE[[#This Row],[Monat]],#REF!,#REF!,"not found",0,1),
IF(_xlpm.ausLJ="not found","input missing",_xlpm.ausLJ))</f>
        <v>#REF!</v>
      </c>
      <c r="T1940" s="204" t="e">
        <f>_xlfn.LET(
_xlpm.ausLJ,_xlfn.XLOOKUP(MitarbeiterFTE[[#This Row],[Name]]&amp;"|"&amp;MitarbeiterFTE[[#This Row],[Jahr]]&amp;"|"&amp;MitarbeiterFTE[[#This Row],[Monat]],#REF!,#REF!,"not found",0,1),
IF(_xlpm.ausLJ="not found","input missing",_xlpm.ausLJ))</f>
        <v>#REF!</v>
      </c>
      <c r="U1940" s="205"/>
      <c r="V1940" s="40" t="str" cm="1">
        <f t="array" ref="V194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0" s="15" t="str">
        <f>_xlfn.LET(_xlpm.var,MitarbeiterFTE[[#This Row],[Name]]&amp;"|"&amp;MitarbeiterFTE[[#This Row],[Vorhaben]]&amp;"|"&amp;MitarbeiterFTE[[#This Row],[Monat]]&amp;"|"&amp;MitarbeiterFTE[[#This Row],[Jahr]], IF(_xlpm.var="|||","input missing",_xlpm.var))</f>
        <v>input missing</v>
      </c>
      <c r="AB1940" s="15" t="e">
        <f>_xlfn.LET(
_xlpm.start,DATE(MitarbeiterFTE[[#This Row],[Jahr]],MitarbeiterFTE[[#This Row],[Monat]],1),
_xlpm.end,EOMONTH(_xlpm.start,0),
NETWORKDAYS(_xlpm.start,_xlpm.end))</f>
        <v>#NUM!</v>
      </c>
      <c r="AC1940" s="318" t="e">
        <f>MitarbeiterFTE[[#This Row],[BWD]]-MitarbeiterFTE[[#This Row],[Sum Abwesend]]</f>
        <v>#NUM!</v>
      </c>
      <c r="AD1940" s="318">
        <f>SUMIFS(MitarbeiterFTE[BWD],MitarbeiterFTE[Jahr],MitarbeiterFTE[[#This Row],[Jahr]],MitarbeiterFTE[Name],MitarbeiterFTE[[#This Row],[Name]])</f>
        <v>0</v>
      </c>
      <c r="AE1940" s="318">
        <f>SUMIFS(MitarbeiterFTE[NWD],MitarbeiterFTE[Jahr],MitarbeiterFTE[[#This Row],[Jahr]],MitarbeiterFTE[Name],MitarbeiterFTE[[#This Row],[Name]])</f>
        <v>0</v>
      </c>
      <c r="AF1940" s="15" t="str">
        <f>IF(MitarbeiterFTE[[#This Row],[HS]]="ja",2,IF(MitarbeiterFTE[[#This Row],[Tech]]="ja",1,IF(MitarbeiterFTE[[#This Row],[Sonst]]="ja",0,"input missing")))</f>
        <v>input missing</v>
      </c>
      <c r="AG1940" s="130"/>
      <c r="AH1940" s="117"/>
      <c r="AI1940" s="408"/>
      <c r="AJ1940" s="202"/>
      <c r="AK1940" s="412"/>
      <c r="AL1940" s="15" cm="1">
        <f t="array" ref="AL194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0" s="15" t="str">
        <f>IF(Table6[[#This Row],[FT/WE]]=2,"",Table6[[#This Row],[Name]]&amp;Table6[[#This Row],[Tag]])</f>
        <v/>
      </c>
      <c r="AN1940" s="117"/>
    </row>
    <row r="1941" spans="1:40" ht="14.5">
      <c r="A1941" s="117"/>
      <c r="B1941" s="201"/>
      <c r="C1941" s="209"/>
      <c r="D1941" s="210"/>
      <c r="E1941" s="131"/>
      <c r="F1941" s="132"/>
      <c r="G1941" s="131"/>
      <c r="H1941" s="117"/>
      <c r="I1941" s="201"/>
      <c r="J1941" s="201"/>
      <c r="K1941" s="202"/>
      <c r="L1941" s="202"/>
      <c r="M1941" s="202"/>
      <c r="N1941" s="201"/>
      <c r="O1941" s="201"/>
      <c r="P1941" s="202"/>
      <c r="Q1941" s="202"/>
      <c r="R1941" s="207"/>
      <c r="S1941" s="204" t="e">
        <f>_xlfn.LET(
_xlpm.ausLJ,_xlfn.XLOOKUP(MitarbeiterFTE[[#This Row],[Name]]&amp;"|"&amp;MitarbeiterFTE[[#This Row],[Jahr]]&amp;"|"&amp;MitarbeiterFTE[[#This Row],[Monat]],#REF!,#REF!,"not found",0,1),
IF(_xlpm.ausLJ="not found","input missing",_xlpm.ausLJ))</f>
        <v>#REF!</v>
      </c>
      <c r="T1941" s="204" t="e">
        <f>_xlfn.LET(
_xlpm.ausLJ,_xlfn.XLOOKUP(MitarbeiterFTE[[#This Row],[Name]]&amp;"|"&amp;MitarbeiterFTE[[#This Row],[Jahr]]&amp;"|"&amp;MitarbeiterFTE[[#This Row],[Monat]],#REF!,#REF!,"not found",0,1),
IF(_xlpm.ausLJ="not found","input missing",_xlpm.ausLJ))</f>
        <v>#REF!</v>
      </c>
      <c r="U1941" s="205"/>
      <c r="V1941" s="40" t="str" cm="1">
        <f t="array" ref="V194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1" s="15" t="str">
        <f>_xlfn.LET(_xlpm.var,MitarbeiterFTE[[#This Row],[Name]]&amp;"|"&amp;MitarbeiterFTE[[#This Row],[Vorhaben]]&amp;"|"&amp;MitarbeiterFTE[[#This Row],[Monat]]&amp;"|"&amp;MitarbeiterFTE[[#This Row],[Jahr]], IF(_xlpm.var="|||","input missing",_xlpm.var))</f>
        <v>input missing</v>
      </c>
      <c r="AB1941" s="15" t="e">
        <f>_xlfn.LET(
_xlpm.start,DATE(MitarbeiterFTE[[#This Row],[Jahr]],MitarbeiterFTE[[#This Row],[Monat]],1),
_xlpm.end,EOMONTH(_xlpm.start,0),
NETWORKDAYS(_xlpm.start,_xlpm.end))</f>
        <v>#NUM!</v>
      </c>
      <c r="AC1941" s="318" t="e">
        <f>MitarbeiterFTE[[#This Row],[BWD]]-MitarbeiterFTE[[#This Row],[Sum Abwesend]]</f>
        <v>#NUM!</v>
      </c>
      <c r="AD1941" s="318">
        <f>SUMIFS(MitarbeiterFTE[BWD],MitarbeiterFTE[Jahr],MitarbeiterFTE[[#This Row],[Jahr]],MitarbeiterFTE[Name],MitarbeiterFTE[[#This Row],[Name]])</f>
        <v>0</v>
      </c>
      <c r="AE1941" s="318">
        <f>SUMIFS(MitarbeiterFTE[NWD],MitarbeiterFTE[Jahr],MitarbeiterFTE[[#This Row],[Jahr]],MitarbeiterFTE[Name],MitarbeiterFTE[[#This Row],[Name]])</f>
        <v>0</v>
      </c>
      <c r="AF1941" s="15" t="str">
        <f>IF(MitarbeiterFTE[[#This Row],[HS]]="ja",2,IF(MitarbeiterFTE[[#This Row],[Tech]]="ja",1,IF(MitarbeiterFTE[[#This Row],[Sonst]]="ja",0,"input missing")))</f>
        <v>input missing</v>
      </c>
      <c r="AG1941" s="130"/>
      <c r="AH1941" s="117"/>
      <c r="AI1941" s="408"/>
      <c r="AJ1941" s="202"/>
      <c r="AK1941" s="412"/>
      <c r="AL1941" s="15" cm="1">
        <f t="array" ref="AL194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1" s="15" t="str">
        <f>IF(Table6[[#This Row],[FT/WE]]=2,"",Table6[[#This Row],[Name]]&amp;Table6[[#This Row],[Tag]])</f>
        <v/>
      </c>
      <c r="AN1941" s="117"/>
    </row>
    <row r="1942" spans="1:40" ht="14.5">
      <c r="A1942" s="117"/>
      <c r="B1942" s="201"/>
      <c r="C1942" s="209"/>
      <c r="D1942" s="210"/>
      <c r="E1942" s="131"/>
      <c r="F1942" s="132"/>
      <c r="G1942" s="131"/>
      <c r="H1942" s="117"/>
      <c r="I1942" s="201"/>
      <c r="J1942" s="201"/>
      <c r="K1942" s="202"/>
      <c r="L1942" s="202"/>
      <c r="M1942" s="202"/>
      <c r="N1942" s="201"/>
      <c r="O1942" s="201"/>
      <c r="P1942" s="202"/>
      <c r="Q1942" s="202"/>
      <c r="R1942" s="207"/>
      <c r="S1942" s="204" t="e">
        <f>_xlfn.LET(
_xlpm.ausLJ,_xlfn.XLOOKUP(MitarbeiterFTE[[#This Row],[Name]]&amp;"|"&amp;MitarbeiterFTE[[#This Row],[Jahr]]&amp;"|"&amp;MitarbeiterFTE[[#This Row],[Monat]],#REF!,#REF!,"not found",0,1),
IF(_xlpm.ausLJ="not found","input missing",_xlpm.ausLJ))</f>
        <v>#REF!</v>
      </c>
      <c r="T1942" s="204" t="e">
        <f>_xlfn.LET(
_xlpm.ausLJ,_xlfn.XLOOKUP(MitarbeiterFTE[[#This Row],[Name]]&amp;"|"&amp;MitarbeiterFTE[[#This Row],[Jahr]]&amp;"|"&amp;MitarbeiterFTE[[#This Row],[Monat]],#REF!,#REF!,"not found",0,1),
IF(_xlpm.ausLJ="not found","input missing",_xlpm.ausLJ))</f>
        <v>#REF!</v>
      </c>
      <c r="U1942" s="205"/>
      <c r="V1942" s="40" t="str" cm="1">
        <f t="array" ref="V194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2" s="15" t="str">
        <f>_xlfn.LET(_xlpm.var,MitarbeiterFTE[[#This Row],[Name]]&amp;"|"&amp;MitarbeiterFTE[[#This Row],[Vorhaben]]&amp;"|"&amp;MitarbeiterFTE[[#This Row],[Monat]]&amp;"|"&amp;MitarbeiterFTE[[#This Row],[Jahr]], IF(_xlpm.var="|||","input missing",_xlpm.var))</f>
        <v>input missing</v>
      </c>
      <c r="AB1942" s="15" t="e">
        <f>_xlfn.LET(
_xlpm.start,DATE(MitarbeiterFTE[[#This Row],[Jahr]],MitarbeiterFTE[[#This Row],[Monat]],1),
_xlpm.end,EOMONTH(_xlpm.start,0),
NETWORKDAYS(_xlpm.start,_xlpm.end))</f>
        <v>#NUM!</v>
      </c>
      <c r="AC1942" s="318" t="e">
        <f>MitarbeiterFTE[[#This Row],[BWD]]-MitarbeiterFTE[[#This Row],[Sum Abwesend]]</f>
        <v>#NUM!</v>
      </c>
      <c r="AD1942" s="318">
        <f>SUMIFS(MitarbeiterFTE[BWD],MitarbeiterFTE[Jahr],MitarbeiterFTE[[#This Row],[Jahr]],MitarbeiterFTE[Name],MitarbeiterFTE[[#This Row],[Name]])</f>
        <v>0</v>
      </c>
      <c r="AE1942" s="318">
        <f>SUMIFS(MitarbeiterFTE[NWD],MitarbeiterFTE[Jahr],MitarbeiterFTE[[#This Row],[Jahr]],MitarbeiterFTE[Name],MitarbeiterFTE[[#This Row],[Name]])</f>
        <v>0</v>
      </c>
      <c r="AF1942" s="15" t="str">
        <f>IF(MitarbeiterFTE[[#This Row],[HS]]="ja",2,IF(MitarbeiterFTE[[#This Row],[Tech]]="ja",1,IF(MitarbeiterFTE[[#This Row],[Sonst]]="ja",0,"input missing")))</f>
        <v>input missing</v>
      </c>
      <c r="AG1942" s="130"/>
      <c r="AH1942" s="117"/>
      <c r="AI1942" s="408"/>
      <c r="AJ1942" s="202"/>
      <c r="AK1942" s="412"/>
      <c r="AL1942" s="15" cm="1">
        <f t="array" ref="AL194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2" s="15" t="str">
        <f>IF(Table6[[#This Row],[FT/WE]]=2,"",Table6[[#This Row],[Name]]&amp;Table6[[#This Row],[Tag]])</f>
        <v/>
      </c>
      <c r="AN1942" s="117"/>
    </row>
    <row r="1943" spans="1:40" ht="14.5">
      <c r="A1943" s="117"/>
      <c r="B1943" s="201"/>
      <c r="C1943" s="209"/>
      <c r="D1943" s="210"/>
      <c r="E1943" s="131"/>
      <c r="F1943" s="132"/>
      <c r="G1943" s="131"/>
      <c r="H1943" s="117"/>
      <c r="I1943" s="201"/>
      <c r="J1943" s="201"/>
      <c r="K1943" s="202"/>
      <c r="L1943" s="202"/>
      <c r="M1943" s="202"/>
      <c r="N1943" s="201"/>
      <c r="O1943" s="201"/>
      <c r="P1943" s="202"/>
      <c r="Q1943" s="202"/>
      <c r="R1943" s="207"/>
      <c r="S1943" s="204" t="e">
        <f>_xlfn.LET(
_xlpm.ausLJ,_xlfn.XLOOKUP(MitarbeiterFTE[[#This Row],[Name]]&amp;"|"&amp;MitarbeiterFTE[[#This Row],[Jahr]]&amp;"|"&amp;MitarbeiterFTE[[#This Row],[Monat]],#REF!,#REF!,"not found",0,1),
IF(_xlpm.ausLJ="not found","input missing",_xlpm.ausLJ))</f>
        <v>#REF!</v>
      </c>
      <c r="T1943" s="204" t="e">
        <f>_xlfn.LET(
_xlpm.ausLJ,_xlfn.XLOOKUP(MitarbeiterFTE[[#This Row],[Name]]&amp;"|"&amp;MitarbeiterFTE[[#This Row],[Jahr]]&amp;"|"&amp;MitarbeiterFTE[[#This Row],[Monat]],#REF!,#REF!,"not found",0,1),
IF(_xlpm.ausLJ="not found","input missing",_xlpm.ausLJ))</f>
        <v>#REF!</v>
      </c>
      <c r="U1943" s="205"/>
      <c r="V1943" s="40" t="str" cm="1">
        <f t="array" ref="V194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3" s="15" t="str">
        <f>_xlfn.LET(_xlpm.var,MitarbeiterFTE[[#This Row],[Name]]&amp;"|"&amp;MitarbeiterFTE[[#This Row],[Vorhaben]]&amp;"|"&amp;MitarbeiterFTE[[#This Row],[Monat]]&amp;"|"&amp;MitarbeiterFTE[[#This Row],[Jahr]], IF(_xlpm.var="|||","input missing",_xlpm.var))</f>
        <v>input missing</v>
      </c>
      <c r="AB1943" s="15" t="e">
        <f>_xlfn.LET(
_xlpm.start,DATE(MitarbeiterFTE[[#This Row],[Jahr]],MitarbeiterFTE[[#This Row],[Monat]],1),
_xlpm.end,EOMONTH(_xlpm.start,0),
NETWORKDAYS(_xlpm.start,_xlpm.end))</f>
        <v>#NUM!</v>
      </c>
      <c r="AC1943" s="318" t="e">
        <f>MitarbeiterFTE[[#This Row],[BWD]]-MitarbeiterFTE[[#This Row],[Sum Abwesend]]</f>
        <v>#NUM!</v>
      </c>
      <c r="AD1943" s="318">
        <f>SUMIFS(MitarbeiterFTE[BWD],MitarbeiterFTE[Jahr],MitarbeiterFTE[[#This Row],[Jahr]],MitarbeiterFTE[Name],MitarbeiterFTE[[#This Row],[Name]])</f>
        <v>0</v>
      </c>
      <c r="AE1943" s="318">
        <f>SUMIFS(MitarbeiterFTE[NWD],MitarbeiterFTE[Jahr],MitarbeiterFTE[[#This Row],[Jahr]],MitarbeiterFTE[Name],MitarbeiterFTE[[#This Row],[Name]])</f>
        <v>0</v>
      </c>
      <c r="AF1943" s="15" t="str">
        <f>IF(MitarbeiterFTE[[#This Row],[HS]]="ja",2,IF(MitarbeiterFTE[[#This Row],[Tech]]="ja",1,IF(MitarbeiterFTE[[#This Row],[Sonst]]="ja",0,"input missing")))</f>
        <v>input missing</v>
      </c>
      <c r="AG1943" s="130"/>
      <c r="AH1943" s="117"/>
      <c r="AI1943" s="408"/>
      <c r="AJ1943" s="202"/>
      <c r="AK1943" s="412"/>
      <c r="AL1943" s="15" cm="1">
        <f t="array" ref="AL194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3" s="15" t="str">
        <f>IF(Table6[[#This Row],[FT/WE]]=2,"",Table6[[#This Row],[Name]]&amp;Table6[[#This Row],[Tag]])</f>
        <v/>
      </c>
      <c r="AN1943" s="117"/>
    </row>
    <row r="1944" spans="1:40" ht="14.5">
      <c r="A1944" s="117"/>
      <c r="B1944" s="201"/>
      <c r="C1944" s="209"/>
      <c r="D1944" s="210"/>
      <c r="E1944" s="131"/>
      <c r="F1944" s="132"/>
      <c r="G1944" s="131"/>
      <c r="H1944" s="117"/>
      <c r="I1944" s="201"/>
      <c r="J1944" s="201"/>
      <c r="K1944" s="202"/>
      <c r="L1944" s="202"/>
      <c r="M1944" s="202"/>
      <c r="N1944" s="201"/>
      <c r="O1944" s="201"/>
      <c r="P1944" s="202"/>
      <c r="Q1944" s="202"/>
      <c r="R1944" s="207"/>
      <c r="S1944" s="204" t="e">
        <f>_xlfn.LET(
_xlpm.ausLJ,_xlfn.XLOOKUP(MitarbeiterFTE[[#This Row],[Name]]&amp;"|"&amp;MitarbeiterFTE[[#This Row],[Jahr]]&amp;"|"&amp;MitarbeiterFTE[[#This Row],[Monat]],#REF!,#REF!,"not found",0,1),
IF(_xlpm.ausLJ="not found","input missing",_xlpm.ausLJ))</f>
        <v>#REF!</v>
      </c>
      <c r="T1944" s="204" t="e">
        <f>_xlfn.LET(
_xlpm.ausLJ,_xlfn.XLOOKUP(MitarbeiterFTE[[#This Row],[Name]]&amp;"|"&amp;MitarbeiterFTE[[#This Row],[Jahr]]&amp;"|"&amp;MitarbeiterFTE[[#This Row],[Monat]],#REF!,#REF!,"not found",0,1),
IF(_xlpm.ausLJ="not found","input missing",_xlpm.ausLJ))</f>
        <v>#REF!</v>
      </c>
      <c r="U1944" s="205"/>
      <c r="V1944" s="40" t="str" cm="1">
        <f t="array" ref="V194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4" s="15" t="str">
        <f>_xlfn.LET(_xlpm.var,MitarbeiterFTE[[#This Row],[Name]]&amp;"|"&amp;MitarbeiterFTE[[#This Row],[Vorhaben]]&amp;"|"&amp;MitarbeiterFTE[[#This Row],[Monat]]&amp;"|"&amp;MitarbeiterFTE[[#This Row],[Jahr]], IF(_xlpm.var="|||","input missing",_xlpm.var))</f>
        <v>input missing</v>
      </c>
      <c r="AB1944" s="15" t="e">
        <f>_xlfn.LET(
_xlpm.start,DATE(MitarbeiterFTE[[#This Row],[Jahr]],MitarbeiterFTE[[#This Row],[Monat]],1),
_xlpm.end,EOMONTH(_xlpm.start,0),
NETWORKDAYS(_xlpm.start,_xlpm.end))</f>
        <v>#NUM!</v>
      </c>
      <c r="AC1944" s="318" t="e">
        <f>MitarbeiterFTE[[#This Row],[BWD]]-MitarbeiterFTE[[#This Row],[Sum Abwesend]]</f>
        <v>#NUM!</v>
      </c>
      <c r="AD1944" s="318">
        <f>SUMIFS(MitarbeiterFTE[BWD],MitarbeiterFTE[Jahr],MitarbeiterFTE[[#This Row],[Jahr]],MitarbeiterFTE[Name],MitarbeiterFTE[[#This Row],[Name]])</f>
        <v>0</v>
      </c>
      <c r="AE1944" s="318">
        <f>SUMIFS(MitarbeiterFTE[NWD],MitarbeiterFTE[Jahr],MitarbeiterFTE[[#This Row],[Jahr]],MitarbeiterFTE[Name],MitarbeiterFTE[[#This Row],[Name]])</f>
        <v>0</v>
      </c>
      <c r="AF1944" s="15" t="str">
        <f>IF(MitarbeiterFTE[[#This Row],[HS]]="ja",2,IF(MitarbeiterFTE[[#This Row],[Tech]]="ja",1,IF(MitarbeiterFTE[[#This Row],[Sonst]]="ja",0,"input missing")))</f>
        <v>input missing</v>
      </c>
      <c r="AG1944" s="130"/>
      <c r="AH1944" s="117"/>
      <c r="AI1944" s="408"/>
      <c r="AJ1944" s="202"/>
      <c r="AK1944" s="412"/>
      <c r="AL1944" s="15" cm="1">
        <f t="array" ref="AL194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4" s="15" t="str">
        <f>IF(Table6[[#This Row],[FT/WE]]=2,"",Table6[[#This Row],[Name]]&amp;Table6[[#This Row],[Tag]])</f>
        <v/>
      </c>
      <c r="AN1944" s="117"/>
    </row>
    <row r="1945" spans="1:40" ht="14.5">
      <c r="A1945" s="117"/>
      <c r="B1945" s="201"/>
      <c r="C1945" s="209"/>
      <c r="D1945" s="210"/>
      <c r="E1945" s="131"/>
      <c r="F1945" s="132"/>
      <c r="G1945" s="131"/>
      <c r="H1945" s="117"/>
      <c r="I1945" s="201"/>
      <c r="J1945" s="201"/>
      <c r="K1945" s="202"/>
      <c r="L1945" s="202"/>
      <c r="M1945" s="202"/>
      <c r="N1945" s="201"/>
      <c r="O1945" s="201"/>
      <c r="P1945" s="202"/>
      <c r="Q1945" s="202"/>
      <c r="R1945" s="207"/>
      <c r="S1945" s="204" t="e">
        <f>_xlfn.LET(
_xlpm.ausLJ,_xlfn.XLOOKUP(MitarbeiterFTE[[#This Row],[Name]]&amp;"|"&amp;MitarbeiterFTE[[#This Row],[Jahr]]&amp;"|"&amp;MitarbeiterFTE[[#This Row],[Monat]],#REF!,#REF!,"not found",0,1),
IF(_xlpm.ausLJ="not found","input missing",_xlpm.ausLJ))</f>
        <v>#REF!</v>
      </c>
      <c r="T1945" s="204" t="e">
        <f>_xlfn.LET(
_xlpm.ausLJ,_xlfn.XLOOKUP(MitarbeiterFTE[[#This Row],[Name]]&amp;"|"&amp;MitarbeiterFTE[[#This Row],[Jahr]]&amp;"|"&amp;MitarbeiterFTE[[#This Row],[Monat]],#REF!,#REF!,"not found",0,1),
IF(_xlpm.ausLJ="not found","input missing",_xlpm.ausLJ))</f>
        <v>#REF!</v>
      </c>
      <c r="U1945" s="205"/>
      <c r="V1945" s="40" t="str" cm="1">
        <f t="array" ref="V194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5" s="15" t="str">
        <f>_xlfn.LET(_xlpm.var,MitarbeiterFTE[[#This Row],[Name]]&amp;"|"&amp;MitarbeiterFTE[[#This Row],[Vorhaben]]&amp;"|"&amp;MitarbeiterFTE[[#This Row],[Monat]]&amp;"|"&amp;MitarbeiterFTE[[#This Row],[Jahr]], IF(_xlpm.var="|||","input missing",_xlpm.var))</f>
        <v>input missing</v>
      </c>
      <c r="AB1945" s="15" t="e">
        <f>_xlfn.LET(
_xlpm.start,DATE(MitarbeiterFTE[[#This Row],[Jahr]],MitarbeiterFTE[[#This Row],[Monat]],1),
_xlpm.end,EOMONTH(_xlpm.start,0),
NETWORKDAYS(_xlpm.start,_xlpm.end))</f>
        <v>#NUM!</v>
      </c>
      <c r="AC1945" s="318" t="e">
        <f>MitarbeiterFTE[[#This Row],[BWD]]-MitarbeiterFTE[[#This Row],[Sum Abwesend]]</f>
        <v>#NUM!</v>
      </c>
      <c r="AD1945" s="318">
        <f>SUMIFS(MitarbeiterFTE[BWD],MitarbeiterFTE[Jahr],MitarbeiterFTE[[#This Row],[Jahr]],MitarbeiterFTE[Name],MitarbeiterFTE[[#This Row],[Name]])</f>
        <v>0</v>
      </c>
      <c r="AE1945" s="318">
        <f>SUMIFS(MitarbeiterFTE[NWD],MitarbeiterFTE[Jahr],MitarbeiterFTE[[#This Row],[Jahr]],MitarbeiterFTE[Name],MitarbeiterFTE[[#This Row],[Name]])</f>
        <v>0</v>
      </c>
      <c r="AF1945" s="15" t="str">
        <f>IF(MitarbeiterFTE[[#This Row],[HS]]="ja",2,IF(MitarbeiterFTE[[#This Row],[Tech]]="ja",1,IF(MitarbeiterFTE[[#This Row],[Sonst]]="ja",0,"input missing")))</f>
        <v>input missing</v>
      </c>
      <c r="AG1945" s="130"/>
      <c r="AH1945" s="117"/>
      <c r="AI1945" s="408"/>
      <c r="AJ1945" s="202"/>
      <c r="AK1945" s="412"/>
      <c r="AL1945" s="15" cm="1">
        <f t="array" ref="AL194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5" s="15" t="str">
        <f>IF(Table6[[#This Row],[FT/WE]]=2,"",Table6[[#This Row],[Name]]&amp;Table6[[#This Row],[Tag]])</f>
        <v/>
      </c>
      <c r="AN1945" s="117"/>
    </row>
    <row r="1946" spans="1:40" ht="14.5">
      <c r="A1946" s="117"/>
      <c r="B1946" s="201"/>
      <c r="C1946" s="209"/>
      <c r="D1946" s="210"/>
      <c r="E1946" s="131"/>
      <c r="F1946" s="132"/>
      <c r="G1946" s="131"/>
      <c r="H1946" s="117"/>
      <c r="I1946" s="201"/>
      <c r="J1946" s="201"/>
      <c r="K1946" s="202"/>
      <c r="L1946" s="202"/>
      <c r="M1946" s="202"/>
      <c r="N1946" s="201"/>
      <c r="O1946" s="201"/>
      <c r="P1946" s="202"/>
      <c r="Q1946" s="202"/>
      <c r="R1946" s="207"/>
      <c r="S1946" s="204" t="e">
        <f>_xlfn.LET(
_xlpm.ausLJ,_xlfn.XLOOKUP(MitarbeiterFTE[[#This Row],[Name]]&amp;"|"&amp;MitarbeiterFTE[[#This Row],[Jahr]]&amp;"|"&amp;MitarbeiterFTE[[#This Row],[Monat]],#REF!,#REF!,"not found",0,1),
IF(_xlpm.ausLJ="not found","input missing",_xlpm.ausLJ))</f>
        <v>#REF!</v>
      </c>
      <c r="T1946" s="204" t="e">
        <f>_xlfn.LET(
_xlpm.ausLJ,_xlfn.XLOOKUP(MitarbeiterFTE[[#This Row],[Name]]&amp;"|"&amp;MitarbeiterFTE[[#This Row],[Jahr]]&amp;"|"&amp;MitarbeiterFTE[[#This Row],[Monat]],#REF!,#REF!,"not found",0,1),
IF(_xlpm.ausLJ="not found","input missing",_xlpm.ausLJ))</f>
        <v>#REF!</v>
      </c>
      <c r="U1946" s="205"/>
      <c r="V1946" s="40" t="str" cm="1">
        <f t="array" ref="V194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6" s="15" t="str">
        <f>_xlfn.LET(_xlpm.var,MitarbeiterFTE[[#This Row],[Name]]&amp;"|"&amp;MitarbeiterFTE[[#This Row],[Vorhaben]]&amp;"|"&amp;MitarbeiterFTE[[#This Row],[Monat]]&amp;"|"&amp;MitarbeiterFTE[[#This Row],[Jahr]], IF(_xlpm.var="|||","input missing",_xlpm.var))</f>
        <v>input missing</v>
      </c>
      <c r="AB1946" s="15" t="e">
        <f>_xlfn.LET(
_xlpm.start,DATE(MitarbeiterFTE[[#This Row],[Jahr]],MitarbeiterFTE[[#This Row],[Monat]],1),
_xlpm.end,EOMONTH(_xlpm.start,0),
NETWORKDAYS(_xlpm.start,_xlpm.end))</f>
        <v>#NUM!</v>
      </c>
      <c r="AC1946" s="318" t="e">
        <f>MitarbeiterFTE[[#This Row],[BWD]]-MitarbeiterFTE[[#This Row],[Sum Abwesend]]</f>
        <v>#NUM!</v>
      </c>
      <c r="AD1946" s="318">
        <f>SUMIFS(MitarbeiterFTE[BWD],MitarbeiterFTE[Jahr],MitarbeiterFTE[[#This Row],[Jahr]],MitarbeiterFTE[Name],MitarbeiterFTE[[#This Row],[Name]])</f>
        <v>0</v>
      </c>
      <c r="AE1946" s="318">
        <f>SUMIFS(MitarbeiterFTE[NWD],MitarbeiterFTE[Jahr],MitarbeiterFTE[[#This Row],[Jahr]],MitarbeiterFTE[Name],MitarbeiterFTE[[#This Row],[Name]])</f>
        <v>0</v>
      </c>
      <c r="AF1946" s="15" t="str">
        <f>IF(MitarbeiterFTE[[#This Row],[HS]]="ja",2,IF(MitarbeiterFTE[[#This Row],[Tech]]="ja",1,IF(MitarbeiterFTE[[#This Row],[Sonst]]="ja",0,"input missing")))</f>
        <v>input missing</v>
      </c>
      <c r="AG1946" s="130"/>
      <c r="AH1946" s="117"/>
      <c r="AI1946" s="408"/>
      <c r="AJ1946" s="202"/>
      <c r="AK1946" s="412"/>
      <c r="AL1946" s="15" cm="1">
        <f t="array" ref="AL194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6" s="15" t="str">
        <f>IF(Table6[[#This Row],[FT/WE]]=2,"",Table6[[#This Row],[Name]]&amp;Table6[[#This Row],[Tag]])</f>
        <v/>
      </c>
      <c r="AN1946" s="117"/>
    </row>
    <row r="1947" spans="1:40" ht="14.5">
      <c r="A1947" s="117"/>
      <c r="B1947" s="201"/>
      <c r="C1947" s="209"/>
      <c r="D1947" s="210"/>
      <c r="E1947" s="131"/>
      <c r="F1947" s="132"/>
      <c r="G1947" s="131"/>
      <c r="H1947" s="117"/>
      <c r="I1947" s="201"/>
      <c r="J1947" s="201"/>
      <c r="K1947" s="202"/>
      <c r="L1947" s="202"/>
      <c r="M1947" s="202"/>
      <c r="N1947" s="201"/>
      <c r="O1947" s="201"/>
      <c r="P1947" s="202"/>
      <c r="Q1947" s="202"/>
      <c r="R1947" s="207"/>
      <c r="S1947" s="204" t="e">
        <f>_xlfn.LET(
_xlpm.ausLJ,_xlfn.XLOOKUP(MitarbeiterFTE[[#This Row],[Name]]&amp;"|"&amp;MitarbeiterFTE[[#This Row],[Jahr]]&amp;"|"&amp;MitarbeiterFTE[[#This Row],[Monat]],#REF!,#REF!,"not found",0,1),
IF(_xlpm.ausLJ="not found","input missing",_xlpm.ausLJ))</f>
        <v>#REF!</v>
      </c>
      <c r="T1947" s="204" t="e">
        <f>_xlfn.LET(
_xlpm.ausLJ,_xlfn.XLOOKUP(MitarbeiterFTE[[#This Row],[Name]]&amp;"|"&amp;MitarbeiterFTE[[#This Row],[Jahr]]&amp;"|"&amp;MitarbeiterFTE[[#This Row],[Monat]],#REF!,#REF!,"not found",0,1),
IF(_xlpm.ausLJ="not found","input missing",_xlpm.ausLJ))</f>
        <v>#REF!</v>
      </c>
      <c r="U1947" s="205"/>
      <c r="V1947" s="40" t="str" cm="1">
        <f t="array" ref="V194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7" s="15" t="str">
        <f>_xlfn.LET(_xlpm.var,MitarbeiterFTE[[#This Row],[Name]]&amp;"|"&amp;MitarbeiterFTE[[#This Row],[Vorhaben]]&amp;"|"&amp;MitarbeiterFTE[[#This Row],[Monat]]&amp;"|"&amp;MitarbeiterFTE[[#This Row],[Jahr]], IF(_xlpm.var="|||","input missing",_xlpm.var))</f>
        <v>input missing</v>
      </c>
      <c r="AB1947" s="15" t="e">
        <f>_xlfn.LET(
_xlpm.start,DATE(MitarbeiterFTE[[#This Row],[Jahr]],MitarbeiterFTE[[#This Row],[Monat]],1),
_xlpm.end,EOMONTH(_xlpm.start,0),
NETWORKDAYS(_xlpm.start,_xlpm.end))</f>
        <v>#NUM!</v>
      </c>
      <c r="AC1947" s="318" t="e">
        <f>MitarbeiterFTE[[#This Row],[BWD]]-MitarbeiterFTE[[#This Row],[Sum Abwesend]]</f>
        <v>#NUM!</v>
      </c>
      <c r="AD1947" s="318">
        <f>SUMIFS(MitarbeiterFTE[BWD],MitarbeiterFTE[Jahr],MitarbeiterFTE[[#This Row],[Jahr]],MitarbeiterFTE[Name],MitarbeiterFTE[[#This Row],[Name]])</f>
        <v>0</v>
      </c>
      <c r="AE1947" s="318">
        <f>SUMIFS(MitarbeiterFTE[NWD],MitarbeiterFTE[Jahr],MitarbeiterFTE[[#This Row],[Jahr]],MitarbeiterFTE[Name],MitarbeiterFTE[[#This Row],[Name]])</f>
        <v>0</v>
      </c>
      <c r="AF1947" s="15" t="str">
        <f>IF(MitarbeiterFTE[[#This Row],[HS]]="ja",2,IF(MitarbeiterFTE[[#This Row],[Tech]]="ja",1,IF(MitarbeiterFTE[[#This Row],[Sonst]]="ja",0,"input missing")))</f>
        <v>input missing</v>
      </c>
      <c r="AG1947" s="130"/>
      <c r="AH1947" s="117"/>
      <c r="AI1947" s="408"/>
      <c r="AJ1947" s="202"/>
      <c r="AK1947" s="412"/>
      <c r="AL1947" s="15" cm="1">
        <f t="array" ref="AL194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7" s="15" t="str">
        <f>IF(Table6[[#This Row],[FT/WE]]=2,"",Table6[[#This Row],[Name]]&amp;Table6[[#This Row],[Tag]])</f>
        <v/>
      </c>
      <c r="AN1947" s="117"/>
    </row>
    <row r="1948" spans="1:40" ht="14.5">
      <c r="A1948" s="117"/>
      <c r="B1948" s="201"/>
      <c r="C1948" s="209"/>
      <c r="D1948" s="210"/>
      <c r="E1948" s="131"/>
      <c r="F1948" s="132"/>
      <c r="G1948" s="131"/>
      <c r="H1948" s="117"/>
      <c r="I1948" s="201"/>
      <c r="J1948" s="201"/>
      <c r="K1948" s="202"/>
      <c r="L1948" s="202"/>
      <c r="M1948" s="202"/>
      <c r="N1948" s="201"/>
      <c r="O1948" s="201"/>
      <c r="P1948" s="202"/>
      <c r="Q1948" s="202"/>
      <c r="R1948" s="207"/>
      <c r="S1948" s="204" t="e">
        <f>_xlfn.LET(
_xlpm.ausLJ,_xlfn.XLOOKUP(MitarbeiterFTE[[#This Row],[Name]]&amp;"|"&amp;MitarbeiterFTE[[#This Row],[Jahr]]&amp;"|"&amp;MitarbeiterFTE[[#This Row],[Monat]],#REF!,#REF!,"not found",0,1),
IF(_xlpm.ausLJ="not found","input missing",_xlpm.ausLJ))</f>
        <v>#REF!</v>
      </c>
      <c r="T1948" s="204" t="e">
        <f>_xlfn.LET(
_xlpm.ausLJ,_xlfn.XLOOKUP(MitarbeiterFTE[[#This Row],[Name]]&amp;"|"&amp;MitarbeiterFTE[[#This Row],[Jahr]]&amp;"|"&amp;MitarbeiterFTE[[#This Row],[Monat]],#REF!,#REF!,"not found",0,1),
IF(_xlpm.ausLJ="not found","input missing",_xlpm.ausLJ))</f>
        <v>#REF!</v>
      </c>
      <c r="U1948" s="205"/>
      <c r="V1948" s="40" t="str" cm="1">
        <f t="array" ref="V194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8" s="15" t="str">
        <f>_xlfn.LET(_xlpm.var,MitarbeiterFTE[[#This Row],[Name]]&amp;"|"&amp;MitarbeiterFTE[[#This Row],[Vorhaben]]&amp;"|"&amp;MitarbeiterFTE[[#This Row],[Monat]]&amp;"|"&amp;MitarbeiterFTE[[#This Row],[Jahr]], IF(_xlpm.var="|||","input missing",_xlpm.var))</f>
        <v>input missing</v>
      </c>
      <c r="AB1948" s="15" t="e">
        <f>_xlfn.LET(
_xlpm.start,DATE(MitarbeiterFTE[[#This Row],[Jahr]],MitarbeiterFTE[[#This Row],[Monat]],1),
_xlpm.end,EOMONTH(_xlpm.start,0),
NETWORKDAYS(_xlpm.start,_xlpm.end))</f>
        <v>#NUM!</v>
      </c>
      <c r="AC1948" s="318" t="e">
        <f>MitarbeiterFTE[[#This Row],[BWD]]-MitarbeiterFTE[[#This Row],[Sum Abwesend]]</f>
        <v>#NUM!</v>
      </c>
      <c r="AD1948" s="318">
        <f>SUMIFS(MitarbeiterFTE[BWD],MitarbeiterFTE[Jahr],MitarbeiterFTE[[#This Row],[Jahr]],MitarbeiterFTE[Name],MitarbeiterFTE[[#This Row],[Name]])</f>
        <v>0</v>
      </c>
      <c r="AE1948" s="318">
        <f>SUMIFS(MitarbeiterFTE[NWD],MitarbeiterFTE[Jahr],MitarbeiterFTE[[#This Row],[Jahr]],MitarbeiterFTE[Name],MitarbeiterFTE[[#This Row],[Name]])</f>
        <v>0</v>
      </c>
      <c r="AF1948" s="15" t="str">
        <f>IF(MitarbeiterFTE[[#This Row],[HS]]="ja",2,IF(MitarbeiterFTE[[#This Row],[Tech]]="ja",1,IF(MitarbeiterFTE[[#This Row],[Sonst]]="ja",0,"input missing")))</f>
        <v>input missing</v>
      </c>
      <c r="AG1948" s="130"/>
      <c r="AH1948" s="117"/>
      <c r="AI1948" s="408"/>
      <c r="AJ1948" s="202"/>
      <c r="AK1948" s="412"/>
      <c r="AL1948" s="15" cm="1">
        <f t="array" ref="AL194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8" s="15" t="str">
        <f>IF(Table6[[#This Row],[FT/WE]]=2,"",Table6[[#This Row],[Name]]&amp;Table6[[#This Row],[Tag]])</f>
        <v/>
      </c>
      <c r="AN1948" s="117"/>
    </row>
    <row r="1949" spans="1:40" ht="14.5">
      <c r="A1949" s="117"/>
      <c r="B1949" s="201"/>
      <c r="C1949" s="209"/>
      <c r="D1949" s="210"/>
      <c r="E1949" s="131"/>
      <c r="F1949" s="132"/>
      <c r="G1949" s="131"/>
      <c r="H1949" s="117"/>
      <c r="I1949" s="201"/>
      <c r="J1949" s="201"/>
      <c r="K1949" s="202"/>
      <c r="L1949" s="202"/>
      <c r="M1949" s="202"/>
      <c r="N1949" s="201"/>
      <c r="O1949" s="201"/>
      <c r="P1949" s="202"/>
      <c r="Q1949" s="202"/>
      <c r="R1949" s="207"/>
      <c r="S1949" s="204" t="e">
        <f>_xlfn.LET(
_xlpm.ausLJ,_xlfn.XLOOKUP(MitarbeiterFTE[[#This Row],[Name]]&amp;"|"&amp;MitarbeiterFTE[[#This Row],[Jahr]]&amp;"|"&amp;MitarbeiterFTE[[#This Row],[Monat]],#REF!,#REF!,"not found",0,1),
IF(_xlpm.ausLJ="not found","input missing",_xlpm.ausLJ))</f>
        <v>#REF!</v>
      </c>
      <c r="T1949" s="204" t="e">
        <f>_xlfn.LET(
_xlpm.ausLJ,_xlfn.XLOOKUP(MitarbeiterFTE[[#This Row],[Name]]&amp;"|"&amp;MitarbeiterFTE[[#This Row],[Jahr]]&amp;"|"&amp;MitarbeiterFTE[[#This Row],[Monat]],#REF!,#REF!,"not found",0,1),
IF(_xlpm.ausLJ="not found","input missing",_xlpm.ausLJ))</f>
        <v>#REF!</v>
      </c>
      <c r="U1949" s="205"/>
      <c r="V1949" s="40" t="str" cm="1">
        <f t="array" ref="V194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4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4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4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4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49" s="15" t="str">
        <f>_xlfn.LET(_xlpm.var,MitarbeiterFTE[[#This Row],[Name]]&amp;"|"&amp;MitarbeiterFTE[[#This Row],[Vorhaben]]&amp;"|"&amp;MitarbeiterFTE[[#This Row],[Monat]]&amp;"|"&amp;MitarbeiterFTE[[#This Row],[Jahr]], IF(_xlpm.var="|||","input missing",_xlpm.var))</f>
        <v>input missing</v>
      </c>
      <c r="AB1949" s="15" t="e">
        <f>_xlfn.LET(
_xlpm.start,DATE(MitarbeiterFTE[[#This Row],[Jahr]],MitarbeiterFTE[[#This Row],[Monat]],1),
_xlpm.end,EOMONTH(_xlpm.start,0),
NETWORKDAYS(_xlpm.start,_xlpm.end))</f>
        <v>#NUM!</v>
      </c>
      <c r="AC1949" s="318" t="e">
        <f>MitarbeiterFTE[[#This Row],[BWD]]-MitarbeiterFTE[[#This Row],[Sum Abwesend]]</f>
        <v>#NUM!</v>
      </c>
      <c r="AD1949" s="318">
        <f>SUMIFS(MitarbeiterFTE[BWD],MitarbeiterFTE[Jahr],MitarbeiterFTE[[#This Row],[Jahr]],MitarbeiterFTE[Name],MitarbeiterFTE[[#This Row],[Name]])</f>
        <v>0</v>
      </c>
      <c r="AE1949" s="318">
        <f>SUMIFS(MitarbeiterFTE[NWD],MitarbeiterFTE[Jahr],MitarbeiterFTE[[#This Row],[Jahr]],MitarbeiterFTE[Name],MitarbeiterFTE[[#This Row],[Name]])</f>
        <v>0</v>
      </c>
      <c r="AF1949" s="15" t="str">
        <f>IF(MitarbeiterFTE[[#This Row],[HS]]="ja",2,IF(MitarbeiterFTE[[#This Row],[Tech]]="ja",1,IF(MitarbeiterFTE[[#This Row],[Sonst]]="ja",0,"input missing")))</f>
        <v>input missing</v>
      </c>
      <c r="AG1949" s="130"/>
      <c r="AH1949" s="117"/>
      <c r="AI1949" s="408"/>
      <c r="AJ1949" s="202"/>
      <c r="AK1949" s="412"/>
      <c r="AL1949" s="15" cm="1">
        <f t="array" ref="AL194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49" s="15" t="str">
        <f>IF(Table6[[#This Row],[FT/WE]]=2,"",Table6[[#This Row],[Name]]&amp;Table6[[#This Row],[Tag]])</f>
        <v/>
      </c>
      <c r="AN1949" s="117"/>
    </row>
    <row r="1950" spans="1:40" ht="14.5">
      <c r="A1950" s="117"/>
      <c r="B1950" s="201"/>
      <c r="C1950" s="209"/>
      <c r="D1950" s="210"/>
      <c r="E1950" s="131"/>
      <c r="F1950" s="132"/>
      <c r="G1950" s="131"/>
      <c r="H1950" s="117"/>
      <c r="I1950" s="201"/>
      <c r="J1950" s="201"/>
      <c r="K1950" s="202"/>
      <c r="L1950" s="202"/>
      <c r="M1950" s="202"/>
      <c r="N1950" s="201"/>
      <c r="O1950" s="201"/>
      <c r="P1950" s="202"/>
      <c r="Q1950" s="202"/>
      <c r="R1950" s="207"/>
      <c r="S1950" s="204" t="e">
        <f>_xlfn.LET(
_xlpm.ausLJ,_xlfn.XLOOKUP(MitarbeiterFTE[[#This Row],[Name]]&amp;"|"&amp;MitarbeiterFTE[[#This Row],[Jahr]]&amp;"|"&amp;MitarbeiterFTE[[#This Row],[Monat]],#REF!,#REF!,"not found",0,1),
IF(_xlpm.ausLJ="not found","input missing",_xlpm.ausLJ))</f>
        <v>#REF!</v>
      </c>
      <c r="T1950" s="204" t="e">
        <f>_xlfn.LET(
_xlpm.ausLJ,_xlfn.XLOOKUP(MitarbeiterFTE[[#This Row],[Name]]&amp;"|"&amp;MitarbeiterFTE[[#This Row],[Jahr]]&amp;"|"&amp;MitarbeiterFTE[[#This Row],[Monat]],#REF!,#REF!,"not found",0,1),
IF(_xlpm.ausLJ="not found","input missing",_xlpm.ausLJ))</f>
        <v>#REF!</v>
      </c>
      <c r="U1950" s="205"/>
      <c r="V1950" s="40" t="str" cm="1">
        <f t="array" ref="V195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0" s="15" t="str">
        <f>_xlfn.LET(_xlpm.var,MitarbeiterFTE[[#This Row],[Name]]&amp;"|"&amp;MitarbeiterFTE[[#This Row],[Vorhaben]]&amp;"|"&amp;MitarbeiterFTE[[#This Row],[Monat]]&amp;"|"&amp;MitarbeiterFTE[[#This Row],[Jahr]], IF(_xlpm.var="|||","input missing",_xlpm.var))</f>
        <v>input missing</v>
      </c>
      <c r="AB1950" s="15" t="e">
        <f>_xlfn.LET(
_xlpm.start,DATE(MitarbeiterFTE[[#This Row],[Jahr]],MitarbeiterFTE[[#This Row],[Monat]],1),
_xlpm.end,EOMONTH(_xlpm.start,0),
NETWORKDAYS(_xlpm.start,_xlpm.end))</f>
        <v>#NUM!</v>
      </c>
      <c r="AC1950" s="318" t="e">
        <f>MitarbeiterFTE[[#This Row],[BWD]]-MitarbeiterFTE[[#This Row],[Sum Abwesend]]</f>
        <v>#NUM!</v>
      </c>
      <c r="AD1950" s="318">
        <f>SUMIFS(MitarbeiterFTE[BWD],MitarbeiterFTE[Jahr],MitarbeiterFTE[[#This Row],[Jahr]],MitarbeiterFTE[Name],MitarbeiterFTE[[#This Row],[Name]])</f>
        <v>0</v>
      </c>
      <c r="AE1950" s="318">
        <f>SUMIFS(MitarbeiterFTE[NWD],MitarbeiterFTE[Jahr],MitarbeiterFTE[[#This Row],[Jahr]],MitarbeiterFTE[Name],MitarbeiterFTE[[#This Row],[Name]])</f>
        <v>0</v>
      </c>
      <c r="AF1950" s="15" t="str">
        <f>IF(MitarbeiterFTE[[#This Row],[HS]]="ja",2,IF(MitarbeiterFTE[[#This Row],[Tech]]="ja",1,IF(MitarbeiterFTE[[#This Row],[Sonst]]="ja",0,"input missing")))</f>
        <v>input missing</v>
      </c>
      <c r="AG1950" s="130"/>
      <c r="AH1950" s="117"/>
      <c r="AI1950" s="408"/>
      <c r="AJ1950" s="202"/>
      <c r="AK1950" s="412"/>
      <c r="AL1950" s="15" cm="1">
        <f t="array" ref="AL195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0" s="15" t="str">
        <f>IF(Table6[[#This Row],[FT/WE]]=2,"",Table6[[#This Row],[Name]]&amp;Table6[[#This Row],[Tag]])</f>
        <v/>
      </c>
      <c r="AN1950" s="117"/>
    </row>
    <row r="1951" spans="1:40" ht="14.5">
      <c r="A1951" s="117"/>
      <c r="B1951" s="201"/>
      <c r="C1951" s="209"/>
      <c r="D1951" s="210"/>
      <c r="E1951" s="131"/>
      <c r="F1951" s="132"/>
      <c r="G1951" s="131"/>
      <c r="H1951" s="117"/>
      <c r="I1951" s="201"/>
      <c r="J1951" s="201"/>
      <c r="K1951" s="202"/>
      <c r="L1951" s="202"/>
      <c r="M1951" s="202"/>
      <c r="N1951" s="201"/>
      <c r="O1951" s="201"/>
      <c r="P1951" s="202"/>
      <c r="Q1951" s="202"/>
      <c r="R1951" s="207"/>
      <c r="S1951" s="204" t="e">
        <f>_xlfn.LET(
_xlpm.ausLJ,_xlfn.XLOOKUP(MitarbeiterFTE[[#This Row],[Name]]&amp;"|"&amp;MitarbeiterFTE[[#This Row],[Jahr]]&amp;"|"&amp;MitarbeiterFTE[[#This Row],[Monat]],#REF!,#REF!,"not found",0,1),
IF(_xlpm.ausLJ="not found","input missing",_xlpm.ausLJ))</f>
        <v>#REF!</v>
      </c>
      <c r="T1951" s="204" t="e">
        <f>_xlfn.LET(
_xlpm.ausLJ,_xlfn.XLOOKUP(MitarbeiterFTE[[#This Row],[Name]]&amp;"|"&amp;MitarbeiterFTE[[#This Row],[Jahr]]&amp;"|"&amp;MitarbeiterFTE[[#This Row],[Monat]],#REF!,#REF!,"not found",0,1),
IF(_xlpm.ausLJ="not found","input missing",_xlpm.ausLJ))</f>
        <v>#REF!</v>
      </c>
      <c r="U1951" s="205"/>
      <c r="V1951" s="40" t="str" cm="1">
        <f t="array" ref="V195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1" s="15" t="str">
        <f>_xlfn.LET(_xlpm.var,MitarbeiterFTE[[#This Row],[Name]]&amp;"|"&amp;MitarbeiterFTE[[#This Row],[Vorhaben]]&amp;"|"&amp;MitarbeiterFTE[[#This Row],[Monat]]&amp;"|"&amp;MitarbeiterFTE[[#This Row],[Jahr]], IF(_xlpm.var="|||","input missing",_xlpm.var))</f>
        <v>input missing</v>
      </c>
      <c r="AB1951" s="15" t="e">
        <f>_xlfn.LET(
_xlpm.start,DATE(MitarbeiterFTE[[#This Row],[Jahr]],MitarbeiterFTE[[#This Row],[Monat]],1),
_xlpm.end,EOMONTH(_xlpm.start,0),
NETWORKDAYS(_xlpm.start,_xlpm.end))</f>
        <v>#NUM!</v>
      </c>
      <c r="AC1951" s="318" t="e">
        <f>MitarbeiterFTE[[#This Row],[BWD]]-MitarbeiterFTE[[#This Row],[Sum Abwesend]]</f>
        <v>#NUM!</v>
      </c>
      <c r="AD1951" s="318">
        <f>SUMIFS(MitarbeiterFTE[BWD],MitarbeiterFTE[Jahr],MitarbeiterFTE[[#This Row],[Jahr]],MitarbeiterFTE[Name],MitarbeiterFTE[[#This Row],[Name]])</f>
        <v>0</v>
      </c>
      <c r="AE1951" s="318">
        <f>SUMIFS(MitarbeiterFTE[NWD],MitarbeiterFTE[Jahr],MitarbeiterFTE[[#This Row],[Jahr]],MitarbeiterFTE[Name],MitarbeiterFTE[[#This Row],[Name]])</f>
        <v>0</v>
      </c>
      <c r="AF1951" s="15" t="str">
        <f>IF(MitarbeiterFTE[[#This Row],[HS]]="ja",2,IF(MitarbeiterFTE[[#This Row],[Tech]]="ja",1,IF(MitarbeiterFTE[[#This Row],[Sonst]]="ja",0,"input missing")))</f>
        <v>input missing</v>
      </c>
      <c r="AG1951" s="130"/>
      <c r="AH1951" s="117"/>
      <c r="AI1951" s="408"/>
      <c r="AJ1951" s="202"/>
      <c r="AK1951" s="412"/>
      <c r="AL1951" s="15" cm="1">
        <f t="array" ref="AL195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1" s="15" t="str">
        <f>IF(Table6[[#This Row],[FT/WE]]=2,"",Table6[[#This Row],[Name]]&amp;Table6[[#This Row],[Tag]])</f>
        <v/>
      </c>
      <c r="AN1951" s="117"/>
    </row>
    <row r="1952" spans="1:40" ht="14.5">
      <c r="A1952" s="117"/>
      <c r="B1952" s="201"/>
      <c r="C1952" s="209"/>
      <c r="D1952" s="210"/>
      <c r="E1952" s="131"/>
      <c r="F1952" s="132"/>
      <c r="G1952" s="131"/>
      <c r="H1952" s="117"/>
      <c r="I1952" s="201"/>
      <c r="J1952" s="201"/>
      <c r="K1952" s="202"/>
      <c r="L1952" s="202"/>
      <c r="M1952" s="202"/>
      <c r="N1952" s="201"/>
      <c r="O1952" s="201"/>
      <c r="P1952" s="202"/>
      <c r="Q1952" s="202"/>
      <c r="R1952" s="207"/>
      <c r="S1952" s="204" t="e">
        <f>_xlfn.LET(
_xlpm.ausLJ,_xlfn.XLOOKUP(MitarbeiterFTE[[#This Row],[Name]]&amp;"|"&amp;MitarbeiterFTE[[#This Row],[Jahr]]&amp;"|"&amp;MitarbeiterFTE[[#This Row],[Monat]],#REF!,#REF!,"not found",0,1),
IF(_xlpm.ausLJ="not found","input missing",_xlpm.ausLJ))</f>
        <v>#REF!</v>
      </c>
      <c r="T1952" s="204" t="e">
        <f>_xlfn.LET(
_xlpm.ausLJ,_xlfn.XLOOKUP(MitarbeiterFTE[[#This Row],[Name]]&amp;"|"&amp;MitarbeiterFTE[[#This Row],[Jahr]]&amp;"|"&amp;MitarbeiterFTE[[#This Row],[Monat]],#REF!,#REF!,"not found",0,1),
IF(_xlpm.ausLJ="not found","input missing",_xlpm.ausLJ))</f>
        <v>#REF!</v>
      </c>
      <c r="U1952" s="205"/>
      <c r="V1952" s="40" t="str" cm="1">
        <f t="array" ref="V195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2" s="15" t="str">
        <f>_xlfn.LET(_xlpm.var,MitarbeiterFTE[[#This Row],[Name]]&amp;"|"&amp;MitarbeiterFTE[[#This Row],[Vorhaben]]&amp;"|"&amp;MitarbeiterFTE[[#This Row],[Monat]]&amp;"|"&amp;MitarbeiterFTE[[#This Row],[Jahr]], IF(_xlpm.var="|||","input missing",_xlpm.var))</f>
        <v>input missing</v>
      </c>
      <c r="AB1952" s="15" t="e">
        <f>_xlfn.LET(
_xlpm.start,DATE(MitarbeiterFTE[[#This Row],[Jahr]],MitarbeiterFTE[[#This Row],[Monat]],1),
_xlpm.end,EOMONTH(_xlpm.start,0),
NETWORKDAYS(_xlpm.start,_xlpm.end))</f>
        <v>#NUM!</v>
      </c>
      <c r="AC1952" s="318" t="e">
        <f>MitarbeiterFTE[[#This Row],[BWD]]-MitarbeiterFTE[[#This Row],[Sum Abwesend]]</f>
        <v>#NUM!</v>
      </c>
      <c r="AD1952" s="318">
        <f>SUMIFS(MitarbeiterFTE[BWD],MitarbeiterFTE[Jahr],MitarbeiterFTE[[#This Row],[Jahr]],MitarbeiterFTE[Name],MitarbeiterFTE[[#This Row],[Name]])</f>
        <v>0</v>
      </c>
      <c r="AE1952" s="318">
        <f>SUMIFS(MitarbeiterFTE[NWD],MitarbeiterFTE[Jahr],MitarbeiterFTE[[#This Row],[Jahr]],MitarbeiterFTE[Name],MitarbeiterFTE[[#This Row],[Name]])</f>
        <v>0</v>
      </c>
      <c r="AF1952" s="15" t="str">
        <f>IF(MitarbeiterFTE[[#This Row],[HS]]="ja",2,IF(MitarbeiterFTE[[#This Row],[Tech]]="ja",1,IF(MitarbeiterFTE[[#This Row],[Sonst]]="ja",0,"input missing")))</f>
        <v>input missing</v>
      </c>
      <c r="AG1952" s="130"/>
      <c r="AH1952" s="117"/>
      <c r="AI1952" s="408"/>
      <c r="AJ1952" s="202"/>
      <c r="AK1952" s="412"/>
      <c r="AL1952" s="15" cm="1">
        <f t="array" ref="AL195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2" s="15" t="str">
        <f>IF(Table6[[#This Row],[FT/WE]]=2,"",Table6[[#This Row],[Name]]&amp;Table6[[#This Row],[Tag]])</f>
        <v/>
      </c>
      <c r="AN1952" s="117"/>
    </row>
    <row r="1953" spans="1:40" ht="14.5">
      <c r="A1953" s="117"/>
      <c r="B1953" s="201"/>
      <c r="C1953" s="209"/>
      <c r="D1953" s="210"/>
      <c r="E1953" s="131"/>
      <c r="F1953" s="132"/>
      <c r="G1953" s="131"/>
      <c r="H1953" s="117"/>
      <c r="I1953" s="201"/>
      <c r="J1953" s="201"/>
      <c r="K1953" s="202"/>
      <c r="L1953" s="202"/>
      <c r="M1953" s="202"/>
      <c r="N1953" s="201"/>
      <c r="O1953" s="201"/>
      <c r="P1953" s="202"/>
      <c r="Q1953" s="202"/>
      <c r="R1953" s="207"/>
      <c r="S1953" s="204" t="e">
        <f>_xlfn.LET(
_xlpm.ausLJ,_xlfn.XLOOKUP(MitarbeiterFTE[[#This Row],[Name]]&amp;"|"&amp;MitarbeiterFTE[[#This Row],[Jahr]]&amp;"|"&amp;MitarbeiterFTE[[#This Row],[Monat]],#REF!,#REF!,"not found",0,1),
IF(_xlpm.ausLJ="not found","input missing",_xlpm.ausLJ))</f>
        <v>#REF!</v>
      </c>
      <c r="T1953" s="204" t="e">
        <f>_xlfn.LET(
_xlpm.ausLJ,_xlfn.XLOOKUP(MitarbeiterFTE[[#This Row],[Name]]&amp;"|"&amp;MitarbeiterFTE[[#This Row],[Jahr]]&amp;"|"&amp;MitarbeiterFTE[[#This Row],[Monat]],#REF!,#REF!,"not found",0,1),
IF(_xlpm.ausLJ="not found","input missing",_xlpm.ausLJ))</f>
        <v>#REF!</v>
      </c>
      <c r="U1953" s="205"/>
      <c r="V1953" s="40" t="str" cm="1">
        <f t="array" ref="V195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3" s="15" t="str">
        <f>_xlfn.LET(_xlpm.var,MitarbeiterFTE[[#This Row],[Name]]&amp;"|"&amp;MitarbeiterFTE[[#This Row],[Vorhaben]]&amp;"|"&amp;MitarbeiterFTE[[#This Row],[Monat]]&amp;"|"&amp;MitarbeiterFTE[[#This Row],[Jahr]], IF(_xlpm.var="|||","input missing",_xlpm.var))</f>
        <v>input missing</v>
      </c>
      <c r="AB1953" s="15" t="e">
        <f>_xlfn.LET(
_xlpm.start,DATE(MitarbeiterFTE[[#This Row],[Jahr]],MitarbeiterFTE[[#This Row],[Monat]],1),
_xlpm.end,EOMONTH(_xlpm.start,0),
NETWORKDAYS(_xlpm.start,_xlpm.end))</f>
        <v>#NUM!</v>
      </c>
      <c r="AC1953" s="318" t="e">
        <f>MitarbeiterFTE[[#This Row],[BWD]]-MitarbeiterFTE[[#This Row],[Sum Abwesend]]</f>
        <v>#NUM!</v>
      </c>
      <c r="AD1953" s="318">
        <f>SUMIFS(MitarbeiterFTE[BWD],MitarbeiterFTE[Jahr],MitarbeiterFTE[[#This Row],[Jahr]],MitarbeiterFTE[Name],MitarbeiterFTE[[#This Row],[Name]])</f>
        <v>0</v>
      </c>
      <c r="AE1953" s="318">
        <f>SUMIFS(MitarbeiterFTE[NWD],MitarbeiterFTE[Jahr],MitarbeiterFTE[[#This Row],[Jahr]],MitarbeiterFTE[Name],MitarbeiterFTE[[#This Row],[Name]])</f>
        <v>0</v>
      </c>
      <c r="AF1953" s="15" t="str">
        <f>IF(MitarbeiterFTE[[#This Row],[HS]]="ja",2,IF(MitarbeiterFTE[[#This Row],[Tech]]="ja",1,IF(MitarbeiterFTE[[#This Row],[Sonst]]="ja",0,"input missing")))</f>
        <v>input missing</v>
      </c>
      <c r="AG1953" s="130"/>
      <c r="AH1953" s="117"/>
      <c r="AI1953" s="408"/>
      <c r="AJ1953" s="202"/>
      <c r="AK1953" s="412"/>
      <c r="AL1953" s="15" cm="1">
        <f t="array" ref="AL195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3" s="15" t="str">
        <f>IF(Table6[[#This Row],[FT/WE]]=2,"",Table6[[#This Row],[Name]]&amp;Table6[[#This Row],[Tag]])</f>
        <v/>
      </c>
      <c r="AN1953" s="117"/>
    </row>
    <row r="1954" spans="1:40" ht="14.5">
      <c r="A1954" s="117"/>
      <c r="B1954" s="201"/>
      <c r="C1954" s="209"/>
      <c r="D1954" s="210"/>
      <c r="E1954" s="131"/>
      <c r="F1954" s="132"/>
      <c r="G1954" s="131"/>
      <c r="H1954" s="117"/>
      <c r="I1954" s="201"/>
      <c r="J1954" s="201"/>
      <c r="K1954" s="202"/>
      <c r="L1954" s="202"/>
      <c r="M1954" s="202"/>
      <c r="N1954" s="201"/>
      <c r="O1954" s="201"/>
      <c r="P1954" s="202"/>
      <c r="Q1954" s="202"/>
      <c r="R1954" s="207"/>
      <c r="S1954" s="204" t="e">
        <f>_xlfn.LET(
_xlpm.ausLJ,_xlfn.XLOOKUP(MitarbeiterFTE[[#This Row],[Name]]&amp;"|"&amp;MitarbeiterFTE[[#This Row],[Jahr]]&amp;"|"&amp;MitarbeiterFTE[[#This Row],[Monat]],#REF!,#REF!,"not found",0,1),
IF(_xlpm.ausLJ="not found","input missing",_xlpm.ausLJ))</f>
        <v>#REF!</v>
      </c>
      <c r="T1954" s="204" t="e">
        <f>_xlfn.LET(
_xlpm.ausLJ,_xlfn.XLOOKUP(MitarbeiterFTE[[#This Row],[Name]]&amp;"|"&amp;MitarbeiterFTE[[#This Row],[Jahr]]&amp;"|"&amp;MitarbeiterFTE[[#This Row],[Monat]],#REF!,#REF!,"not found",0,1),
IF(_xlpm.ausLJ="not found","input missing",_xlpm.ausLJ))</f>
        <v>#REF!</v>
      </c>
      <c r="U1954" s="205"/>
      <c r="V1954" s="40" t="str" cm="1">
        <f t="array" ref="V195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4" s="15" t="str">
        <f>_xlfn.LET(_xlpm.var,MitarbeiterFTE[[#This Row],[Name]]&amp;"|"&amp;MitarbeiterFTE[[#This Row],[Vorhaben]]&amp;"|"&amp;MitarbeiterFTE[[#This Row],[Monat]]&amp;"|"&amp;MitarbeiterFTE[[#This Row],[Jahr]], IF(_xlpm.var="|||","input missing",_xlpm.var))</f>
        <v>input missing</v>
      </c>
      <c r="AB1954" s="15" t="e">
        <f>_xlfn.LET(
_xlpm.start,DATE(MitarbeiterFTE[[#This Row],[Jahr]],MitarbeiterFTE[[#This Row],[Monat]],1),
_xlpm.end,EOMONTH(_xlpm.start,0),
NETWORKDAYS(_xlpm.start,_xlpm.end))</f>
        <v>#NUM!</v>
      </c>
      <c r="AC1954" s="318" t="e">
        <f>MitarbeiterFTE[[#This Row],[BWD]]-MitarbeiterFTE[[#This Row],[Sum Abwesend]]</f>
        <v>#NUM!</v>
      </c>
      <c r="AD1954" s="318">
        <f>SUMIFS(MitarbeiterFTE[BWD],MitarbeiterFTE[Jahr],MitarbeiterFTE[[#This Row],[Jahr]],MitarbeiterFTE[Name],MitarbeiterFTE[[#This Row],[Name]])</f>
        <v>0</v>
      </c>
      <c r="AE1954" s="318">
        <f>SUMIFS(MitarbeiterFTE[NWD],MitarbeiterFTE[Jahr],MitarbeiterFTE[[#This Row],[Jahr]],MitarbeiterFTE[Name],MitarbeiterFTE[[#This Row],[Name]])</f>
        <v>0</v>
      </c>
      <c r="AF1954" s="15" t="str">
        <f>IF(MitarbeiterFTE[[#This Row],[HS]]="ja",2,IF(MitarbeiterFTE[[#This Row],[Tech]]="ja",1,IF(MitarbeiterFTE[[#This Row],[Sonst]]="ja",0,"input missing")))</f>
        <v>input missing</v>
      </c>
      <c r="AG1954" s="130"/>
      <c r="AH1954" s="117"/>
      <c r="AI1954" s="408"/>
      <c r="AJ1954" s="202"/>
      <c r="AK1954" s="412"/>
      <c r="AL1954" s="15" cm="1">
        <f t="array" ref="AL195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4" s="15" t="str">
        <f>IF(Table6[[#This Row],[FT/WE]]=2,"",Table6[[#This Row],[Name]]&amp;Table6[[#This Row],[Tag]])</f>
        <v/>
      </c>
      <c r="AN1954" s="117"/>
    </row>
    <row r="1955" spans="1:40" ht="14.5">
      <c r="A1955" s="117"/>
      <c r="B1955" s="201"/>
      <c r="C1955" s="209"/>
      <c r="D1955" s="210"/>
      <c r="E1955" s="131"/>
      <c r="F1955" s="132"/>
      <c r="G1955" s="131"/>
      <c r="H1955" s="117"/>
      <c r="I1955" s="201"/>
      <c r="J1955" s="201"/>
      <c r="K1955" s="202"/>
      <c r="L1955" s="202"/>
      <c r="M1955" s="202"/>
      <c r="N1955" s="201"/>
      <c r="O1955" s="201"/>
      <c r="P1955" s="202"/>
      <c r="Q1955" s="202"/>
      <c r="R1955" s="207"/>
      <c r="S1955" s="204" t="e">
        <f>_xlfn.LET(
_xlpm.ausLJ,_xlfn.XLOOKUP(MitarbeiterFTE[[#This Row],[Name]]&amp;"|"&amp;MitarbeiterFTE[[#This Row],[Jahr]]&amp;"|"&amp;MitarbeiterFTE[[#This Row],[Monat]],#REF!,#REF!,"not found",0,1),
IF(_xlpm.ausLJ="not found","input missing",_xlpm.ausLJ))</f>
        <v>#REF!</v>
      </c>
      <c r="T1955" s="204" t="e">
        <f>_xlfn.LET(
_xlpm.ausLJ,_xlfn.XLOOKUP(MitarbeiterFTE[[#This Row],[Name]]&amp;"|"&amp;MitarbeiterFTE[[#This Row],[Jahr]]&amp;"|"&amp;MitarbeiterFTE[[#This Row],[Monat]],#REF!,#REF!,"not found",0,1),
IF(_xlpm.ausLJ="not found","input missing",_xlpm.ausLJ))</f>
        <v>#REF!</v>
      </c>
      <c r="U1955" s="205"/>
      <c r="V1955" s="40" t="str" cm="1">
        <f t="array" ref="V195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5" s="15" t="str">
        <f>_xlfn.LET(_xlpm.var,MitarbeiterFTE[[#This Row],[Name]]&amp;"|"&amp;MitarbeiterFTE[[#This Row],[Vorhaben]]&amp;"|"&amp;MitarbeiterFTE[[#This Row],[Monat]]&amp;"|"&amp;MitarbeiterFTE[[#This Row],[Jahr]], IF(_xlpm.var="|||","input missing",_xlpm.var))</f>
        <v>input missing</v>
      </c>
      <c r="AB1955" s="15" t="e">
        <f>_xlfn.LET(
_xlpm.start,DATE(MitarbeiterFTE[[#This Row],[Jahr]],MitarbeiterFTE[[#This Row],[Monat]],1),
_xlpm.end,EOMONTH(_xlpm.start,0),
NETWORKDAYS(_xlpm.start,_xlpm.end))</f>
        <v>#NUM!</v>
      </c>
      <c r="AC1955" s="318" t="e">
        <f>MitarbeiterFTE[[#This Row],[BWD]]-MitarbeiterFTE[[#This Row],[Sum Abwesend]]</f>
        <v>#NUM!</v>
      </c>
      <c r="AD1955" s="318">
        <f>SUMIFS(MitarbeiterFTE[BWD],MitarbeiterFTE[Jahr],MitarbeiterFTE[[#This Row],[Jahr]],MitarbeiterFTE[Name],MitarbeiterFTE[[#This Row],[Name]])</f>
        <v>0</v>
      </c>
      <c r="AE1955" s="318">
        <f>SUMIFS(MitarbeiterFTE[NWD],MitarbeiterFTE[Jahr],MitarbeiterFTE[[#This Row],[Jahr]],MitarbeiterFTE[Name],MitarbeiterFTE[[#This Row],[Name]])</f>
        <v>0</v>
      </c>
      <c r="AF1955" s="15" t="str">
        <f>IF(MitarbeiterFTE[[#This Row],[HS]]="ja",2,IF(MitarbeiterFTE[[#This Row],[Tech]]="ja",1,IF(MitarbeiterFTE[[#This Row],[Sonst]]="ja",0,"input missing")))</f>
        <v>input missing</v>
      </c>
      <c r="AG1955" s="130"/>
      <c r="AH1955" s="117"/>
      <c r="AI1955" s="408"/>
      <c r="AJ1955" s="202"/>
      <c r="AK1955" s="412"/>
      <c r="AL1955" s="15" cm="1">
        <f t="array" ref="AL195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5" s="15" t="str">
        <f>IF(Table6[[#This Row],[FT/WE]]=2,"",Table6[[#This Row],[Name]]&amp;Table6[[#This Row],[Tag]])</f>
        <v/>
      </c>
      <c r="AN1955" s="117"/>
    </row>
    <row r="1956" spans="1:40" ht="14.5">
      <c r="A1956" s="117"/>
      <c r="B1956" s="201"/>
      <c r="C1956" s="209"/>
      <c r="D1956" s="210"/>
      <c r="E1956" s="131"/>
      <c r="F1956" s="132"/>
      <c r="G1956" s="131"/>
      <c r="H1956" s="117"/>
      <c r="I1956" s="201"/>
      <c r="J1956" s="201"/>
      <c r="K1956" s="202"/>
      <c r="L1956" s="202"/>
      <c r="M1956" s="202"/>
      <c r="N1956" s="201"/>
      <c r="O1956" s="201"/>
      <c r="P1956" s="202"/>
      <c r="Q1956" s="202"/>
      <c r="R1956" s="207"/>
      <c r="S1956" s="204" t="e">
        <f>_xlfn.LET(
_xlpm.ausLJ,_xlfn.XLOOKUP(MitarbeiterFTE[[#This Row],[Name]]&amp;"|"&amp;MitarbeiterFTE[[#This Row],[Jahr]]&amp;"|"&amp;MitarbeiterFTE[[#This Row],[Monat]],#REF!,#REF!,"not found",0,1),
IF(_xlpm.ausLJ="not found","input missing",_xlpm.ausLJ))</f>
        <v>#REF!</v>
      </c>
      <c r="T1956" s="204" t="e">
        <f>_xlfn.LET(
_xlpm.ausLJ,_xlfn.XLOOKUP(MitarbeiterFTE[[#This Row],[Name]]&amp;"|"&amp;MitarbeiterFTE[[#This Row],[Jahr]]&amp;"|"&amp;MitarbeiterFTE[[#This Row],[Monat]],#REF!,#REF!,"not found",0,1),
IF(_xlpm.ausLJ="not found","input missing",_xlpm.ausLJ))</f>
        <v>#REF!</v>
      </c>
      <c r="U1956" s="205"/>
      <c r="V1956" s="40" t="str" cm="1">
        <f t="array" ref="V195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6" s="15" t="str">
        <f>_xlfn.LET(_xlpm.var,MitarbeiterFTE[[#This Row],[Name]]&amp;"|"&amp;MitarbeiterFTE[[#This Row],[Vorhaben]]&amp;"|"&amp;MitarbeiterFTE[[#This Row],[Monat]]&amp;"|"&amp;MitarbeiterFTE[[#This Row],[Jahr]], IF(_xlpm.var="|||","input missing",_xlpm.var))</f>
        <v>input missing</v>
      </c>
      <c r="AB1956" s="15" t="e">
        <f>_xlfn.LET(
_xlpm.start,DATE(MitarbeiterFTE[[#This Row],[Jahr]],MitarbeiterFTE[[#This Row],[Monat]],1),
_xlpm.end,EOMONTH(_xlpm.start,0),
NETWORKDAYS(_xlpm.start,_xlpm.end))</f>
        <v>#NUM!</v>
      </c>
      <c r="AC1956" s="318" t="e">
        <f>MitarbeiterFTE[[#This Row],[BWD]]-MitarbeiterFTE[[#This Row],[Sum Abwesend]]</f>
        <v>#NUM!</v>
      </c>
      <c r="AD1956" s="318">
        <f>SUMIFS(MitarbeiterFTE[BWD],MitarbeiterFTE[Jahr],MitarbeiterFTE[[#This Row],[Jahr]],MitarbeiterFTE[Name],MitarbeiterFTE[[#This Row],[Name]])</f>
        <v>0</v>
      </c>
      <c r="AE1956" s="318">
        <f>SUMIFS(MitarbeiterFTE[NWD],MitarbeiterFTE[Jahr],MitarbeiterFTE[[#This Row],[Jahr]],MitarbeiterFTE[Name],MitarbeiterFTE[[#This Row],[Name]])</f>
        <v>0</v>
      </c>
      <c r="AF1956" s="15" t="str">
        <f>IF(MitarbeiterFTE[[#This Row],[HS]]="ja",2,IF(MitarbeiterFTE[[#This Row],[Tech]]="ja",1,IF(MitarbeiterFTE[[#This Row],[Sonst]]="ja",0,"input missing")))</f>
        <v>input missing</v>
      </c>
      <c r="AG1956" s="130"/>
      <c r="AH1956" s="117"/>
      <c r="AI1956" s="408"/>
      <c r="AJ1956" s="202"/>
      <c r="AK1956" s="412"/>
      <c r="AL1956" s="15" cm="1">
        <f t="array" ref="AL195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6" s="15" t="str">
        <f>IF(Table6[[#This Row],[FT/WE]]=2,"",Table6[[#This Row],[Name]]&amp;Table6[[#This Row],[Tag]])</f>
        <v/>
      </c>
      <c r="AN1956" s="117"/>
    </row>
    <row r="1957" spans="1:40" ht="14.5">
      <c r="A1957" s="117"/>
      <c r="B1957" s="201"/>
      <c r="C1957" s="209"/>
      <c r="D1957" s="210"/>
      <c r="E1957" s="131"/>
      <c r="F1957" s="132"/>
      <c r="G1957" s="131"/>
      <c r="H1957" s="117"/>
      <c r="I1957" s="201"/>
      <c r="J1957" s="201"/>
      <c r="K1957" s="202"/>
      <c r="L1957" s="202"/>
      <c r="M1957" s="202"/>
      <c r="N1957" s="201"/>
      <c r="O1957" s="201"/>
      <c r="P1957" s="202"/>
      <c r="Q1957" s="202"/>
      <c r="R1957" s="207"/>
      <c r="S1957" s="204" t="e">
        <f>_xlfn.LET(
_xlpm.ausLJ,_xlfn.XLOOKUP(MitarbeiterFTE[[#This Row],[Name]]&amp;"|"&amp;MitarbeiterFTE[[#This Row],[Jahr]]&amp;"|"&amp;MitarbeiterFTE[[#This Row],[Monat]],#REF!,#REF!,"not found",0,1),
IF(_xlpm.ausLJ="not found","input missing",_xlpm.ausLJ))</f>
        <v>#REF!</v>
      </c>
      <c r="T1957" s="204" t="e">
        <f>_xlfn.LET(
_xlpm.ausLJ,_xlfn.XLOOKUP(MitarbeiterFTE[[#This Row],[Name]]&amp;"|"&amp;MitarbeiterFTE[[#This Row],[Jahr]]&amp;"|"&amp;MitarbeiterFTE[[#This Row],[Monat]],#REF!,#REF!,"not found",0,1),
IF(_xlpm.ausLJ="not found","input missing",_xlpm.ausLJ))</f>
        <v>#REF!</v>
      </c>
      <c r="U1957" s="205"/>
      <c r="V1957" s="40" t="str" cm="1">
        <f t="array" ref="V195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7" s="15" t="str">
        <f>_xlfn.LET(_xlpm.var,MitarbeiterFTE[[#This Row],[Name]]&amp;"|"&amp;MitarbeiterFTE[[#This Row],[Vorhaben]]&amp;"|"&amp;MitarbeiterFTE[[#This Row],[Monat]]&amp;"|"&amp;MitarbeiterFTE[[#This Row],[Jahr]], IF(_xlpm.var="|||","input missing",_xlpm.var))</f>
        <v>input missing</v>
      </c>
      <c r="AB1957" s="15" t="e">
        <f>_xlfn.LET(
_xlpm.start,DATE(MitarbeiterFTE[[#This Row],[Jahr]],MitarbeiterFTE[[#This Row],[Monat]],1),
_xlpm.end,EOMONTH(_xlpm.start,0),
NETWORKDAYS(_xlpm.start,_xlpm.end))</f>
        <v>#NUM!</v>
      </c>
      <c r="AC1957" s="318" t="e">
        <f>MitarbeiterFTE[[#This Row],[BWD]]-MitarbeiterFTE[[#This Row],[Sum Abwesend]]</f>
        <v>#NUM!</v>
      </c>
      <c r="AD1957" s="318">
        <f>SUMIFS(MitarbeiterFTE[BWD],MitarbeiterFTE[Jahr],MitarbeiterFTE[[#This Row],[Jahr]],MitarbeiterFTE[Name],MitarbeiterFTE[[#This Row],[Name]])</f>
        <v>0</v>
      </c>
      <c r="AE1957" s="318">
        <f>SUMIFS(MitarbeiterFTE[NWD],MitarbeiterFTE[Jahr],MitarbeiterFTE[[#This Row],[Jahr]],MitarbeiterFTE[Name],MitarbeiterFTE[[#This Row],[Name]])</f>
        <v>0</v>
      </c>
      <c r="AF1957" s="15" t="str">
        <f>IF(MitarbeiterFTE[[#This Row],[HS]]="ja",2,IF(MitarbeiterFTE[[#This Row],[Tech]]="ja",1,IF(MitarbeiterFTE[[#This Row],[Sonst]]="ja",0,"input missing")))</f>
        <v>input missing</v>
      </c>
      <c r="AG1957" s="130"/>
      <c r="AH1957" s="117"/>
      <c r="AI1957" s="408"/>
      <c r="AJ1957" s="202"/>
      <c r="AK1957" s="412"/>
      <c r="AL1957" s="15" cm="1">
        <f t="array" ref="AL195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7" s="15" t="str">
        <f>IF(Table6[[#This Row],[FT/WE]]=2,"",Table6[[#This Row],[Name]]&amp;Table6[[#This Row],[Tag]])</f>
        <v/>
      </c>
      <c r="AN1957" s="117"/>
    </row>
    <row r="1958" spans="1:40" ht="14.5">
      <c r="A1958" s="117"/>
      <c r="B1958" s="201"/>
      <c r="C1958" s="209"/>
      <c r="D1958" s="210"/>
      <c r="E1958" s="131"/>
      <c r="F1958" s="132"/>
      <c r="G1958" s="131"/>
      <c r="H1958" s="117"/>
      <c r="I1958" s="201"/>
      <c r="J1958" s="201"/>
      <c r="K1958" s="202"/>
      <c r="L1958" s="202"/>
      <c r="M1958" s="202"/>
      <c r="N1958" s="201"/>
      <c r="O1958" s="201"/>
      <c r="P1958" s="202"/>
      <c r="Q1958" s="202"/>
      <c r="R1958" s="207"/>
      <c r="S1958" s="204" t="e">
        <f>_xlfn.LET(
_xlpm.ausLJ,_xlfn.XLOOKUP(MitarbeiterFTE[[#This Row],[Name]]&amp;"|"&amp;MitarbeiterFTE[[#This Row],[Jahr]]&amp;"|"&amp;MitarbeiterFTE[[#This Row],[Monat]],#REF!,#REF!,"not found",0,1),
IF(_xlpm.ausLJ="not found","input missing",_xlpm.ausLJ))</f>
        <v>#REF!</v>
      </c>
      <c r="T1958" s="204" t="e">
        <f>_xlfn.LET(
_xlpm.ausLJ,_xlfn.XLOOKUP(MitarbeiterFTE[[#This Row],[Name]]&amp;"|"&amp;MitarbeiterFTE[[#This Row],[Jahr]]&amp;"|"&amp;MitarbeiterFTE[[#This Row],[Monat]],#REF!,#REF!,"not found",0,1),
IF(_xlpm.ausLJ="not found","input missing",_xlpm.ausLJ))</f>
        <v>#REF!</v>
      </c>
      <c r="U1958" s="205"/>
      <c r="V1958" s="40" t="str" cm="1">
        <f t="array" ref="V195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8" s="15" t="str">
        <f>_xlfn.LET(_xlpm.var,MitarbeiterFTE[[#This Row],[Name]]&amp;"|"&amp;MitarbeiterFTE[[#This Row],[Vorhaben]]&amp;"|"&amp;MitarbeiterFTE[[#This Row],[Monat]]&amp;"|"&amp;MitarbeiterFTE[[#This Row],[Jahr]], IF(_xlpm.var="|||","input missing",_xlpm.var))</f>
        <v>input missing</v>
      </c>
      <c r="AB1958" s="15" t="e">
        <f>_xlfn.LET(
_xlpm.start,DATE(MitarbeiterFTE[[#This Row],[Jahr]],MitarbeiterFTE[[#This Row],[Monat]],1),
_xlpm.end,EOMONTH(_xlpm.start,0),
NETWORKDAYS(_xlpm.start,_xlpm.end))</f>
        <v>#NUM!</v>
      </c>
      <c r="AC1958" s="318" t="e">
        <f>MitarbeiterFTE[[#This Row],[BWD]]-MitarbeiterFTE[[#This Row],[Sum Abwesend]]</f>
        <v>#NUM!</v>
      </c>
      <c r="AD1958" s="318">
        <f>SUMIFS(MitarbeiterFTE[BWD],MitarbeiterFTE[Jahr],MitarbeiterFTE[[#This Row],[Jahr]],MitarbeiterFTE[Name],MitarbeiterFTE[[#This Row],[Name]])</f>
        <v>0</v>
      </c>
      <c r="AE1958" s="318">
        <f>SUMIFS(MitarbeiterFTE[NWD],MitarbeiterFTE[Jahr],MitarbeiterFTE[[#This Row],[Jahr]],MitarbeiterFTE[Name],MitarbeiterFTE[[#This Row],[Name]])</f>
        <v>0</v>
      </c>
      <c r="AF1958" s="15" t="str">
        <f>IF(MitarbeiterFTE[[#This Row],[HS]]="ja",2,IF(MitarbeiterFTE[[#This Row],[Tech]]="ja",1,IF(MitarbeiterFTE[[#This Row],[Sonst]]="ja",0,"input missing")))</f>
        <v>input missing</v>
      </c>
      <c r="AG1958" s="130"/>
      <c r="AH1958" s="117"/>
      <c r="AI1958" s="408"/>
      <c r="AJ1958" s="202"/>
      <c r="AK1958" s="412"/>
      <c r="AL1958" s="15" cm="1">
        <f t="array" ref="AL195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8" s="15" t="str">
        <f>IF(Table6[[#This Row],[FT/WE]]=2,"",Table6[[#This Row],[Name]]&amp;Table6[[#This Row],[Tag]])</f>
        <v/>
      </c>
      <c r="AN1958" s="117"/>
    </row>
    <row r="1959" spans="1:40" ht="14.5">
      <c r="A1959" s="117"/>
      <c r="B1959" s="201"/>
      <c r="C1959" s="209"/>
      <c r="D1959" s="210"/>
      <c r="E1959" s="131"/>
      <c r="F1959" s="132"/>
      <c r="G1959" s="131"/>
      <c r="H1959" s="117"/>
      <c r="I1959" s="201"/>
      <c r="J1959" s="201"/>
      <c r="K1959" s="202"/>
      <c r="L1959" s="202"/>
      <c r="M1959" s="202"/>
      <c r="N1959" s="201"/>
      <c r="O1959" s="201"/>
      <c r="P1959" s="202"/>
      <c r="Q1959" s="202"/>
      <c r="R1959" s="207"/>
      <c r="S1959" s="204" t="e">
        <f>_xlfn.LET(
_xlpm.ausLJ,_xlfn.XLOOKUP(MitarbeiterFTE[[#This Row],[Name]]&amp;"|"&amp;MitarbeiterFTE[[#This Row],[Jahr]]&amp;"|"&amp;MitarbeiterFTE[[#This Row],[Monat]],#REF!,#REF!,"not found",0,1),
IF(_xlpm.ausLJ="not found","input missing",_xlpm.ausLJ))</f>
        <v>#REF!</v>
      </c>
      <c r="T1959" s="204" t="e">
        <f>_xlfn.LET(
_xlpm.ausLJ,_xlfn.XLOOKUP(MitarbeiterFTE[[#This Row],[Name]]&amp;"|"&amp;MitarbeiterFTE[[#This Row],[Jahr]]&amp;"|"&amp;MitarbeiterFTE[[#This Row],[Monat]],#REF!,#REF!,"not found",0,1),
IF(_xlpm.ausLJ="not found","input missing",_xlpm.ausLJ))</f>
        <v>#REF!</v>
      </c>
      <c r="U1959" s="205"/>
      <c r="V1959" s="40" t="str" cm="1">
        <f t="array" ref="V195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5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5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5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5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59" s="15" t="str">
        <f>_xlfn.LET(_xlpm.var,MitarbeiterFTE[[#This Row],[Name]]&amp;"|"&amp;MitarbeiterFTE[[#This Row],[Vorhaben]]&amp;"|"&amp;MitarbeiterFTE[[#This Row],[Monat]]&amp;"|"&amp;MitarbeiterFTE[[#This Row],[Jahr]], IF(_xlpm.var="|||","input missing",_xlpm.var))</f>
        <v>input missing</v>
      </c>
      <c r="AB1959" s="15" t="e">
        <f>_xlfn.LET(
_xlpm.start,DATE(MitarbeiterFTE[[#This Row],[Jahr]],MitarbeiterFTE[[#This Row],[Monat]],1),
_xlpm.end,EOMONTH(_xlpm.start,0),
NETWORKDAYS(_xlpm.start,_xlpm.end))</f>
        <v>#NUM!</v>
      </c>
      <c r="AC1959" s="318" t="e">
        <f>MitarbeiterFTE[[#This Row],[BWD]]-MitarbeiterFTE[[#This Row],[Sum Abwesend]]</f>
        <v>#NUM!</v>
      </c>
      <c r="AD1959" s="318">
        <f>SUMIFS(MitarbeiterFTE[BWD],MitarbeiterFTE[Jahr],MitarbeiterFTE[[#This Row],[Jahr]],MitarbeiterFTE[Name],MitarbeiterFTE[[#This Row],[Name]])</f>
        <v>0</v>
      </c>
      <c r="AE1959" s="318">
        <f>SUMIFS(MitarbeiterFTE[NWD],MitarbeiterFTE[Jahr],MitarbeiterFTE[[#This Row],[Jahr]],MitarbeiterFTE[Name],MitarbeiterFTE[[#This Row],[Name]])</f>
        <v>0</v>
      </c>
      <c r="AF1959" s="15" t="str">
        <f>IF(MitarbeiterFTE[[#This Row],[HS]]="ja",2,IF(MitarbeiterFTE[[#This Row],[Tech]]="ja",1,IF(MitarbeiterFTE[[#This Row],[Sonst]]="ja",0,"input missing")))</f>
        <v>input missing</v>
      </c>
      <c r="AG1959" s="130"/>
      <c r="AH1959" s="117"/>
      <c r="AI1959" s="408"/>
      <c r="AJ1959" s="202"/>
      <c r="AK1959" s="412"/>
      <c r="AL1959" s="15" cm="1">
        <f t="array" ref="AL195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59" s="15" t="str">
        <f>IF(Table6[[#This Row],[FT/WE]]=2,"",Table6[[#This Row],[Name]]&amp;Table6[[#This Row],[Tag]])</f>
        <v/>
      </c>
      <c r="AN1959" s="117"/>
    </row>
    <row r="1960" spans="1:40" ht="14.5">
      <c r="A1960" s="117"/>
      <c r="B1960" s="201"/>
      <c r="C1960" s="209"/>
      <c r="D1960" s="210"/>
      <c r="E1960" s="131"/>
      <c r="F1960" s="132"/>
      <c r="G1960" s="131"/>
      <c r="H1960" s="117"/>
      <c r="I1960" s="201"/>
      <c r="J1960" s="201"/>
      <c r="K1960" s="202"/>
      <c r="L1960" s="202"/>
      <c r="M1960" s="202"/>
      <c r="N1960" s="201"/>
      <c r="O1960" s="201"/>
      <c r="P1960" s="202"/>
      <c r="Q1960" s="202"/>
      <c r="R1960" s="207"/>
      <c r="S1960" s="204" t="e">
        <f>_xlfn.LET(
_xlpm.ausLJ,_xlfn.XLOOKUP(MitarbeiterFTE[[#This Row],[Name]]&amp;"|"&amp;MitarbeiterFTE[[#This Row],[Jahr]]&amp;"|"&amp;MitarbeiterFTE[[#This Row],[Monat]],#REF!,#REF!,"not found",0,1),
IF(_xlpm.ausLJ="not found","input missing",_xlpm.ausLJ))</f>
        <v>#REF!</v>
      </c>
      <c r="T1960" s="204" t="e">
        <f>_xlfn.LET(
_xlpm.ausLJ,_xlfn.XLOOKUP(MitarbeiterFTE[[#This Row],[Name]]&amp;"|"&amp;MitarbeiterFTE[[#This Row],[Jahr]]&amp;"|"&amp;MitarbeiterFTE[[#This Row],[Monat]],#REF!,#REF!,"not found",0,1),
IF(_xlpm.ausLJ="not found","input missing",_xlpm.ausLJ))</f>
        <v>#REF!</v>
      </c>
      <c r="U1960" s="205"/>
      <c r="V1960" s="40" t="str" cm="1">
        <f t="array" ref="V196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0" s="15" t="str">
        <f>_xlfn.LET(_xlpm.var,MitarbeiterFTE[[#This Row],[Name]]&amp;"|"&amp;MitarbeiterFTE[[#This Row],[Vorhaben]]&amp;"|"&amp;MitarbeiterFTE[[#This Row],[Monat]]&amp;"|"&amp;MitarbeiterFTE[[#This Row],[Jahr]], IF(_xlpm.var="|||","input missing",_xlpm.var))</f>
        <v>input missing</v>
      </c>
      <c r="AB1960" s="15" t="e">
        <f>_xlfn.LET(
_xlpm.start,DATE(MitarbeiterFTE[[#This Row],[Jahr]],MitarbeiterFTE[[#This Row],[Monat]],1),
_xlpm.end,EOMONTH(_xlpm.start,0),
NETWORKDAYS(_xlpm.start,_xlpm.end))</f>
        <v>#NUM!</v>
      </c>
      <c r="AC1960" s="318" t="e">
        <f>MitarbeiterFTE[[#This Row],[BWD]]-MitarbeiterFTE[[#This Row],[Sum Abwesend]]</f>
        <v>#NUM!</v>
      </c>
      <c r="AD1960" s="318">
        <f>SUMIFS(MitarbeiterFTE[BWD],MitarbeiterFTE[Jahr],MitarbeiterFTE[[#This Row],[Jahr]],MitarbeiterFTE[Name],MitarbeiterFTE[[#This Row],[Name]])</f>
        <v>0</v>
      </c>
      <c r="AE1960" s="318">
        <f>SUMIFS(MitarbeiterFTE[NWD],MitarbeiterFTE[Jahr],MitarbeiterFTE[[#This Row],[Jahr]],MitarbeiterFTE[Name],MitarbeiterFTE[[#This Row],[Name]])</f>
        <v>0</v>
      </c>
      <c r="AF1960" s="15" t="str">
        <f>IF(MitarbeiterFTE[[#This Row],[HS]]="ja",2,IF(MitarbeiterFTE[[#This Row],[Tech]]="ja",1,IF(MitarbeiterFTE[[#This Row],[Sonst]]="ja",0,"input missing")))</f>
        <v>input missing</v>
      </c>
      <c r="AG1960" s="130"/>
      <c r="AH1960" s="117"/>
      <c r="AI1960" s="408"/>
      <c r="AJ1960" s="202"/>
      <c r="AK1960" s="412"/>
      <c r="AL1960" s="15" cm="1">
        <f t="array" ref="AL196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0" s="15" t="str">
        <f>IF(Table6[[#This Row],[FT/WE]]=2,"",Table6[[#This Row],[Name]]&amp;Table6[[#This Row],[Tag]])</f>
        <v/>
      </c>
      <c r="AN1960" s="117"/>
    </row>
    <row r="1961" spans="1:40" ht="14.5">
      <c r="A1961" s="117"/>
      <c r="B1961" s="201"/>
      <c r="C1961" s="209"/>
      <c r="D1961" s="210"/>
      <c r="E1961" s="131"/>
      <c r="F1961" s="132"/>
      <c r="G1961" s="131"/>
      <c r="H1961" s="117"/>
      <c r="I1961" s="201"/>
      <c r="J1961" s="201"/>
      <c r="K1961" s="202"/>
      <c r="L1961" s="202"/>
      <c r="M1961" s="202"/>
      <c r="N1961" s="201"/>
      <c r="O1961" s="201"/>
      <c r="P1961" s="202"/>
      <c r="Q1961" s="202"/>
      <c r="R1961" s="207"/>
      <c r="S1961" s="204" t="e">
        <f>_xlfn.LET(
_xlpm.ausLJ,_xlfn.XLOOKUP(MitarbeiterFTE[[#This Row],[Name]]&amp;"|"&amp;MitarbeiterFTE[[#This Row],[Jahr]]&amp;"|"&amp;MitarbeiterFTE[[#This Row],[Monat]],#REF!,#REF!,"not found",0,1),
IF(_xlpm.ausLJ="not found","input missing",_xlpm.ausLJ))</f>
        <v>#REF!</v>
      </c>
      <c r="T1961" s="204" t="e">
        <f>_xlfn.LET(
_xlpm.ausLJ,_xlfn.XLOOKUP(MitarbeiterFTE[[#This Row],[Name]]&amp;"|"&amp;MitarbeiterFTE[[#This Row],[Jahr]]&amp;"|"&amp;MitarbeiterFTE[[#This Row],[Monat]],#REF!,#REF!,"not found",0,1),
IF(_xlpm.ausLJ="not found","input missing",_xlpm.ausLJ))</f>
        <v>#REF!</v>
      </c>
      <c r="U1961" s="205"/>
      <c r="V1961" s="40" t="str" cm="1">
        <f t="array" ref="V196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1" s="15" t="str">
        <f>_xlfn.LET(_xlpm.var,MitarbeiterFTE[[#This Row],[Name]]&amp;"|"&amp;MitarbeiterFTE[[#This Row],[Vorhaben]]&amp;"|"&amp;MitarbeiterFTE[[#This Row],[Monat]]&amp;"|"&amp;MitarbeiterFTE[[#This Row],[Jahr]], IF(_xlpm.var="|||","input missing",_xlpm.var))</f>
        <v>input missing</v>
      </c>
      <c r="AB1961" s="15" t="e">
        <f>_xlfn.LET(
_xlpm.start,DATE(MitarbeiterFTE[[#This Row],[Jahr]],MitarbeiterFTE[[#This Row],[Monat]],1),
_xlpm.end,EOMONTH(_xlpm.start,0),
NETWORKDAYS(_xlpm.start,_xlpm.end))</f>
        <v>#NUM!</v>
      </c>
      <c r="AC1961" s="318" t="e">
        <f>MitarbeiterFTE[[#This Row],[BWD]]-MitarbeiterFTE[[#This Row],[Sum Abwesend]]</f>
        <v>#NUM!</v>
      </c>
      <c r="AD1961" s="318">
        <f>SUMIFS(MitarbeiterFTE[BWD],MitarbeiterFTE[Jahr],MitarbeiterFTE[[#This Row],[Jahr]],MitarbeiterFTE[Name],MitarbeiterFTE[[#This Row],[Name]])</f>
        <v>0</v>
      </c>
      <c r="AE1961" s="318">
        <f>SUMIFS(MitarbeiterFTE[NWD],MitarbeiterFTE[Jahr],MitarbeiterFTE[[#This Row],[Jahr]],MitarbeiterFTE[Name],MitarbeiterFTE[[#This Row],[Name]])</f>
        <v>0</v>
      </c>
      <c r="AF1961" s="15" t="str">
        <f>IF(MitarbeiterFTE[[#This Row],[HS]]="ja",2,IF(MitarbeiterFTE[[#This Row],[Tech]]="ja",1,IF(MitarbeiterFTE[[#This Row],[Sonst]]="ja",0,"input missing")))</f>
        <v>input missing</v>
      </c>
      <c r="AG1961" s="130"/>
      <c r="AH1961" s="117"/>
      <c r="AI1961" s="408"/>
      <c r="AJ1961" s="202"/>
      <c r="AK1961" s="412"/>
      <c r="AL1961" s="15" cm="1">
        <f t="array" ref="AL196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1" s="15" t="str">
        <f>IF(Table6[[#This Row],[FT/WE]]=2,"",Table6[[#This Row],[Name]]&amp;Table6[[#This Row],[Tag]])</f>
        <v/>
      </c>
      <c r="AN1961" s="117"/>
    </row>
    <row r="1962" spans="1:40" ht="14.5">
      <c r="A1962" s="117"/>
      <c r="B1962" s="201"/>
      <c r="C1962" s="209"/>
      <c r="D1962" s="210"/>
      <c r="E1962" s="131"/>
      <c r="F1962" s="132"/>
      <c r="G1962" s="131"/>
      <c r="H1962" s="117"/>
      <c r="I1962" s="201"/>
      <c r="J1962" s="201"/>
      <c r="K1962" s="202"/>
      <c r="L1962" s="202"/>
      <c r="M1962" s="202"/>
      <c r="N1962" s="201"/>
      <c r="O1962" s="201"/>
      <c r="P1962" s="202"/>
      <c r="Q1962" s="202"/>
      <c r="R1962" s="207"/>
      <c r="S1962" s="204" t="e">
        <f>_xlfn.LET(
_xlpm.ausLJ,_xlfn.XLOOKUP(MitarbeiterFTE[[#This Row],[Name]]&amp;"|"&amp;MitarbeiterFTE[[#This Row],[Jahr]]&amp;"|"&amp;MitarbeiterFTE[[#This Row],[Monat]],#REF!,#REF!,"not found",0,1),
IF(_xlpm.ausLJ="not found","input missing",_xlpm.ausLJ))</f>
        <v>#REF!</v>
      </c>
      <c r="T1962" s="204" t="e">
        <f>_xlfn.LET(
_xlpm.ausLJ,_xlfn.XLOOKUP(MitarbeiterFTE[[#This Row],[Name]]&amp;"|"&amp;MitarbeiterFTE[[#This Row],[Jahr]]&amp;"|"&amp;MitarbeiterFTE[[#This Row],[Monat]],#REF!,#REF!,"not found",0,1),
IF(_xlpm.ausLJ="not found","input missing",_xlpm.ausLJ))</f>
        <v>#REF!</v>
      </c>
      <c r="U1962" s="205"/>
      <c r="V1962" s="40" t="str" cm="1">
        <f t="array" ref="V196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2" s="15" t="str">
        <f>_xlfn.LET(_xlpm.var,MitarbeiterFTE[[#This Row],[Name]]&amp;"|"&amp;MitarbeiterFTE[[#This Row],[Vorhaben]]&amp;"|"&amp;MitarbeiterFTE[[#This Row],[Monat]]&amp;"|"&amp;MitarbeiterFTE[[#This Row],[Jahr]], IF(_xlpm.var="|||","input missing",_xlpm.var))</f>
        <v>input missing</v>
      </c>
      <c r="AB1962" s="15" t="e">
        <f>_xlfn.LET(
_xlpm.start,DATE(MitarbeiterFTE[[#This Row],[Jahr]],MitarbeiterFTE[[#This Row],[Monat]],1),
_xlpm.end,EOMONTH(_xlpm.start,0),
NETWORKDAYS(_xlpm.start,_xlpm.end))</f>
        <v>#NUM!</v>
      </c>
      <c r="AC1962" s="318" t="e">
        <f>MitarbeiterFTE[[#This Row],[BWD]]-MitarbeiterFTE[[#This Row],[Sum Abwesend]]</f>
        <v>#NUM!</v>
      </c>
      <c r="AD1962" s="318">
        <f>SUMIFS(MitarbeiterFTE[BWD],MitarbeiterFTE[Jahr],MitarbeiterFTE[[#This Row],[Jahr]],MitarbeiterFTE[Name],MitarbeiterFTE[[#This Row],[Name]])</f>
        <v>0</v>
      </c>
      <c r="AE1962" s="318">
        <f>SUMIFS(MitarbeiterFTE[NWD],MitarbeiterFTE[Jahr],MitarbeiterFTE[[#This Row],[Jahr]],MitarbeiterFTE[Name],MitarbeiterFTE[[#This Row],[Name]])</f>
        <v>0</v>
      </c>
      <c r="AF1962" s="15" t="str">
        <f>IF(MitarbeiterFTE[[#This Row],[HS]]="ja",2,IF(MitarbeiterFTE[[#This Row],[Tech]]="ja",1,IF(MitarbeiterFTE[[#This Row],[Sonst]]="ja",0,"input missing")))</f>
        <v>input missing</v>
      </c>
      <c r="AG1962" s="130"/>
      <c r="AH1962" s="117"/>
      <c r="AI1962" s="408"/>
      <c r="AJ1962" s="202"/>
      <c r="AK1962" s="412"/>
      <c r="AL1962" s="15" cm="1">
        <f t="array" ref="AL196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2" s="15" t="str">
        <f>IF(Table6[[#This Row],[FT/WE]]=2,"",Table6[[#This Row],[Name]]&amp;Table6[[#This Row],[Tag]])</f>
        <v/>
      </c>
      <c r="AN1962" s="117"/>
    </row>
    <row r="1963" spans="1:40" ht="14.5">
      <c r="A1963" s="117"/>
      <c r="B1963" s="201"/>
      <c r="C1963" s="209"/>
      <c r="D1963" s="210"/>
      <c r="E1963" s="131"/>
      <c r="F1963" s="132"/>
      <c r="G1963" s="131"/>
      <c r="H1963" s="117"/>
      <c r="I1963" s="201"/>
      <c r="J1963" s="201"/>
      <c r="K1963" s="202"/>
      <c r="L1963" s="202"/>
      <c r="M1963" s="202"/>
      <c r="N1963" s="201"/>
      <c r="O1963" s="201"/>
      <c r="P1963" s="202"/>
      <c r="Q1963" s="202"/>
      <c r="R1963" s="207"/>
      <c r="S1963" s="204" t="e">
        <f>_xlfn.LET(
_xlpm.ausLJ,_xlfn.XLOOKUP(MitarbeiterFTE[[#This Row],[Name]]&amp;"|"&amp;MitarbeiterFTE[[#This Row],[Jahr]]&amp;"|"&amp;MitarbeiterFTE[[#This Row],[Monat]],#REF!,#REF!,"not found",0,1),
IF(_xlpm.ausLJ="not found","input missing",_xlpm.ausLJ))</f>
        <v>#REF!</v>
      </c>
      <c r="T1963" s="204" t="e">
        <f>_xlfn.LET(
_xlpm.ausLJ,_xlfn.XLOOKUP(MitarbeiterFTE[[#This Row],[Name]]&amp;"|"&amp;MitarbeiterFTE[[#This Row],[Jahr]]&amp;"|"&amp;MitarbeiterFTE[[#This Row],[Monat]],#REF!,#REF!,"not found",0,1),
IF(_xlpm.ausLJ="not found","input missing",_xlpm.ausLJ))</f>
        <v>#REF!</v>
      </c>
      <c r="U1963" s="205"/>
      <c r="V1963" s="40" t="str" cm="1">
        <f t="array" ref="V196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3" s="15" t="str">
        <f>_xlfn.LET(_xlpm.var,MitarbeiterFTE[[#This Row],[Name]]&amp;"|"&amp;MitarbeiterFTE[[#This Row],[Vorhaben]]&amp;"|"&amp;MitarbeiterFTE[[#This Row],[Monat]]&amp;"|"&amp;MitarbeiterFTE[[#This Row],[Jahr]], IF(_xlpm.var="|||","input missing",_xlpm.var))</f>
        <v>input missing</v>
      </c>
      <c r="AB1963" s="15" t="e">
        <f>_xlfn.LET(
_xlpm.start,DATE(MitarbeiterFTE[[#This Row],[Jahr]],MitarbeiterFTE[[#This Row],[Monat]],1),
_xlpm.end,EOMONTH(_xlpm.start,0),
NETWORKDAYS(_xlpm.start,_xlpm.end))</f>
        <v>#NUM!</v>
      </c>
      <c r="AC1963" s="318" t="e">
        <f>MitarbeiterFTE[[#This Row],[BWD]]-MitarbeiterFTE[[#This Row],[Sum Abwesend]]</f>
        <v>#NUM!</v>
      </c>
      <c r="AD1963" s="318">
        <f>SUMIFS(MitarbeiterFTE[BWD],MitarbeiterFTE[Jahr],MitarbeiterFTE[[#This Row],[Jahr]],MitarbeiterFTE[Name],MitarbeiterFTE[[#This Row],[Name]])</f>
        <v>0</v>
      </c>
      <c r="AE1963" s="318">
        <f>SUMIFS(MitarbeiterFTE[NWD],MitarbeiterFTE[Jahr],MitarbeiterFTE[[#This Row],[Jahr]],MitarbeiterFTE[Name],MitarbeiterFTE[[#This Row],[Name]])</f>
        <v>0</v>
      </c>
      <c r="AF1963" s="15" t="str">
        <f>IF(MitarbeiterFTE[[#This Row],[HS]]="ja",2,IF(MitarbeiterFTE[[#This Row],[Tech]]="ja",1,IF(MitarbeiterFTE[[#This Row],[Sonst]]="ja",0,"input missing")))</f>
        <v>input missing</v>
      </c>
      <c r="AG1963" s="130"/>
      <c r="AH1963" s="117"/>
      <c r="AI1963" s="408"/>
      <c r="AJ1963" s="202"/>
      <c r="AK1963" s="412"/>
      <c r="AL1963" s="15" cm="1">
        <f t="array" ref="AL196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3" s="15" t="str">
        <f>IF(Table6[[#This Row],[FT/WE]]=2,"",Table6[[#This Row],[Name]]&amp;Table6[[#This Row],[Tag]])</f>
        <v/>
      </c>
      <c r="AN1963" s="117"/>
    </row>
    <row r="1964" spans="1:40" ht="14.5">
      <c r="A1964" s="117"/>
      <c r="B1964" s="201"/>
      <c r="C1964" s="209"/>
      <c r="D1964" s="210"/>
      <c r="E1964" s="131"/>
      <c r="F1964" s="132"/>
      <c r="G1964" s="131"/>
      <c r="H1964" s="117"/>
      <c r="I1964" s="201"/>
      <c r="J1964" s="201"/>
      <c r="K1964" s="202"/>
      <c r="L1964" s="202"/>
      <c r="M1964" s="202"/>
      <c r="N1964" s="201"/>
      <c r="O1964" s="201"/>
      <c r="P1964" s="202"/>
      <c r="Q1964" s="202"/>
      <c r="R1964" s="207"/>
      <c r="S1964" s="204" t="e">
        <f>_xlfn.LET(
_xlpm.ausLJ,_xlfn.XLOOKUP(MitarbeiterFTE[[#This Row],[Name]]&amp;"|"&amp;MitarbeiterFTE[[#This Row],[Jahr]]&amp;"|"&amp;MitarbeiterFTE[[#This Row],[Monat]],#REF!,#REF!,"not found",0,1),
IF(_xlpm.ausLJ="not found","input missing",_xlpm.ausLJ))</f>
        <v>#REF!</v>
      </c>
      <c r="T1964" s="204" t="e">
        <f>_xlfn.LET(
_xlpm.ausLJ,_xlfn.XLOOKUP(MitarbeiterFTE[[#This Row],[Name]]&amp;"|"&amp;MitarbeiterFTE[[#This Row],[Jahr]]&amp;"|"&amp;MitarbeiterFTE[[#This Row],[Monat]],#REF!,#REF!,"not found",0,1),
IF(_xlpm.ausLJ="not found","input missing",_xlpm.ausLJ))</f>
        <v>#REF!</v>
      </c>
      <c r="U1964" s="205"/>
      <c r="V1964" s="40" t="str" cm="1">
        <f t="array" ref="V196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4" s="15" t="str">
        <f>_xlfn.LET(_xlpm.var,MitarbeiterFTE[[#This Row],[Name]]&amp;"|"&amp;MitarbeiterFTE[[#This Row],[Vorhaben]]&amp;"|"&amp;MitarbeiterFTE[[#This Row],[Monat]]&amp;"|"&amp;MitarbeiterFTE[[#This Row],[Jahr]], IF(_xlpm.var="|||","input missing",_xlpm.var))</f>
        <v>input missing</v>
      </c>
      <c r="AB1964" s="15" t="e">
        <f>_xlfn.LET(
_xlpm.start,DATE(MitarbeiterFTE[[#This Row],[Jahr]],MitarbeiterFTE[[#This Row],[Monat]],1),
_xlpm.end,EOMONTH(_xlpm.start,0),
NETWORKDAYS(_xlpm.start,_xlpm.end))</f>
        <v>#NUM!</v>
      </c>
      <c r="AC1964" s="318" t="e">
        <f>MitarbeiterFTE[[#This Row],[BWD]]-MitarbeiterFTE[[#This Row],[Sum Abwesend]]</f>
        <v>#NUM!</v>
      </c>
      <c r="AD1964" s="318">
        <f>SUMIFS(MitarbeiterFTE[BWD],MitarbeiterFTE[Jahr],MitarbeiterFTE[[#This Row],[Jahr]],MitarbeiterFTE[Name],MitarbeiterFTE[[#This Row],[Name]])</f>
        <v>0</v>
      </c>
      <c r="AE1964" s="318">
        <f>SUMIFS(MitarbeiterFTE[NWD],MitarbeiterFTE[Jahr],MitarbeiterFTE[[#This Row],[Jahr]],MitarbeiterFTE[Name],MitarbeiterFTE[[#This Row],[Name]])</f>
        <v>0</v>
      </c>
      <c r="AF1964" s="15" t="str">
        <f>IF(MitarbeiterFTE[[#This Row],[HS]]="ja",2,IF(MitarbeiterFTE[[#This Row],[Tech]]="ja",1,IF(MitarbeiterFTE[[#This Row],[Sonst]]="ja",0,"input missing")))</f>
        <v>input missing</v>
      </c>
      <c r="AG1964" s="130"/>
      <c r="AH1964" s="117"/>
      <c r="AI1964" s="408"/>
      <c r="AJ1964" s="202"/>
      <c r="AK1964" s="412"/>
      <c r="AL1964" s="15" cm="1">
        <f t="array" ref="AL196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4" s="15" t="str">
        <f>IF(Table6[[#This Row],[FT/WE]]=2,"",Table6[[#This Row],[Name]]&amp;Table6[[#This Row],[Tag]])</f>
        <v/>
      </c>
      <c r="AN1964" s="117"/>
    </row>
    <row r="1965" spans="1:40" ht="14.5">
      <c r="A1965" s="117"/>
      <c r="B1965" s="201"/>
      <c r="C1965" s="209"/>
      <c r="D1965" s="210"/>
      <c r="E1965" s="131"/>
      <c r="F1965" s="132"/>
      <c r="G1965" s="131"/>
      <c r="H1965" s="117"/>
      <c r="I1965" s="201"/>
      <c r="J1965" s="201"/>
      <c r="K1965" s="202"/>
      <c r="L1965" s="202"/>
      <c r="M1965" s="202"/>
      <c r="N1965" s="201"/>
      <c r="O1965" s="201"/>
      <c r="P1965" s="202"/>
      <c r="Q1965" s="202"/>
      <c r="R1965" s="207"/>
      <c r="S1965" s="204" t="e">
        <f>_xlfn.LET(
_xlpm.ausLJ,_xlfn.XLOOKUP(MitarbeiterFTE[[#This Row],[Name]]&amp;"|"&amp;MitarbeiterFTE[[#This Row],[Jahr]]&amp;"|"&amp;MitarbeiterFTE[[#This Row],[Monat]],#REF!,#REF!,"not found",0,1),
IF(_xlpm.ausLJ="not found","input missing",_xlpm.ausLJ))</f>
        <v>#REF!</v>
      </c>
      <c r="T1965" s="204" t="e">
        <f>_xlfn.LET(
_xlpm.ausLJ,_xlfn.XLOOKUP(MitarbeiterFTE[[#This Row],[Name]]&amp;"|"&amp;MitarbeiterFTE[[#This Row],[Jahr]]&amp;"|"&amp;MitarbeiterFTE[[#This Row],[Monat]],#REF!,#REF!,"not found",0,1),
IF(_xlpm.ausLJ="not found","input missing",_xlpm.ausLJ))</f>
        <v>#REF!</v>
      </c>
      <c r="U1965" s="205"/>
      <c r="V1965" s="40" t="str" cm="1">
        <f t="array" ref="V196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5" s="15" t="str">
        <f>_xlfn.LET(_xlpm.var,MitarbeiterFTE[[#This Row],[Name]]&amp;"|"&amp;MitarbeiterFTE[[#This Row],[Vorhaben]]&amp;"|"&amp;MitarbeiterFTE[[#This Row],[Monat]]&amp;"|"&amp;MitarbeiterFTE[[#This Row],[Jahr]], IF(_xlpm.var="|||","input missing",_xlpm.var))</f>
        <v>input missing</v>
      </c>
      <c r="AB1965" s="15" t="e">
        <f>_xlfn.LET(
_xlpm.start,DATE(MitarbeiterFTE[[#This Row],[Jahr]],MitarbeiterFTE[[#This Row],[Monat]],1),
_xlpm.end,EOMONTH(_xlpm.start,0),
NETWORKDAYS(_xlpm.start,_xlpm.end))</f>
        <v>#NUM!</v>
      </c>
      <c r="AC1965" s="318" t="e">
        <f>MitarbeiterFTE[[#This Row],[BWD]]-MitarbeiterFTE[[#This Row],[Sum Abwesend]]</f>
        <v>#NUM!</v>
      </c>
      <c r="AD1965" s="318">
        <f>SUMIFS(MitarbeiterFTE[BWD],MitarbeiterFTE[Jahr],MitarbeiterFTE[[#This Row],[Jahr]],MitarbeiterFTE[Name],MitarbeiterFTE[[#This Row],[Name]])</f>
        <v>0</v>
      </c>
      <c r="AE1965" s="318">
        <f>SUMIFS(MitarbeiterFTE[NWD],MitarbeiterFTE[Jahr],MitarbeiterFTE[[#This Row],[Jahr]],MitarbeiterFTE[Name],MitarbeiterFTE[[#This Row],[Name]])</f>
        <v>0</v>
      </c>
      <c r="AF1965" s="15" t="str">
        <f>IF(MitarbeiterFTE[[#This Row],[HS]]="ja",2,IF(MitarbeiterFTE[[#This Row],[Tech]]="ja",1,IF(MitarbeiterFTE[[#This Row],[Sonst]]="ja",0,"input missing")))</f>
        <v>input missing</v>
      </c>
      <c r="AG1965" s="130"/>
      <c r="AH1965" s="117"/>
      <c r="AI1965" s="408"/>
      <c r="AJ1965" s="202"/>
      <c r="AK1965" s="412"/>
      <c r="AL1965" s="15" cm="1">
        <f t="array" ref="AL196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5" s="15" t="str">
        <f>IF(Table6[[#This Row],[FT/WE]]=2,"",Table6[[#This Row],[Name]]&amp;Table6[[#This Row],[Tag]])</f>
        <v/>
      </c>
      <c r="AN1965" s="117"/>
    </row>
    <row r="1966" spans="1:40" ht="14.5">
      <c r="A1966" s="117"/>
      <c r="B1966" s="201"/>
      <c r="C1966" s="209"/>
      <c r="D1966" s="210"/>
      <c r="E1966" s="131"/>
      <c r="F1966" s="132"/>
      <c r="G1966" s="131"/>
      <c r="H1966" s="117"/>
      <c r="I1966" s="201"/>
      <c r="J1966" s="201"/>
      <c r="K1966" s="202"/>
      <c r="L1966" s="202"/>
      <c r="M1966" s="202"/>
      <c r="N1966" s="201"/>
      <c r="O1966" s="201"/>
      <c r="P1966" s="202"/>
      <c r="Q1966" s="202"/>
      <c r="R1966" s="207"/>
      <c r="S1966" s="204" t="e">
        <f>_xlfn.LET(
_xlpm.ausLJ,_xlfn.XLOOKUP(MitarbeiterFTE[[#This Row],[Name]]&amp;"|"&amp;MitarbeiterFTE[[#This Row],[Jahr]]&amp;"|"&amp;MitarbeiterFTE[[#This Row],[Monat]],#REF!,#REF!,"not found",0,1),
IF(_xlpm.ausLJ="not found","input missing",_xlpm.ausLJ))</f>
        <v>#REF!</v>
      </c>
      <c r="T1966" s="204" t="e">
        <f>_xlfn.LET(
_xlpm.ausLJ,_xlfn.XLOOKUP(MitarbeiterFTE[[#This Row],[Name]]&amp;"|"&amp;MitarbeiterFTE[[#This Row],[Jahr]]&amp;"|"&amp;MitarbeiterFTE[[#This Row],[Monat]],#REF!,#REF!,"not found",0,1),
IF(_xlpm.ausLJ="not found","input missing",_xlpm.ausLJ))</f>
        <v>#REF!</v>
      </c>
      <c r="U1966" s="205"/>
      <c r="V1966" s="40" t="str" cm="1">
        <f t="array" ref="V196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6" s="15" t="str">
        <f>_xlfn.LET(_xlpm.var,MitarbeiterFTE[[#This Row],[Name]]&amp;"|"&amp;MitarbeiterFTE[[#This Row],[Vorhaben]]&amp;"|"&amp;MitarbeiterFTE[[#This Row],[Monat]]&amp;"|"&amp;MitarbeiterFTE[[#This Row],[Jahr]], IF(_xlpm.var="|||","input missing",_xlpm.var))</f>
        <v>input missing</v>
      </c>
      <c r="AB1966" s="15" t="e">
        <f>_xlfn.LET(
_xlpm.start,DATE(MitarbeiterFTE[[#This Row],[Jahr]],MitarbeiterFTE[[#This Row],[Monat]],1),
_xlpm.end,EOMONTH(_xlpm.start,0),
NETWORKDAYS(_xlpm.start,_xlpm.end))</f>
        <v>#NUM!</v>
      </c>
      <c r="AC1966" s="318" t="e">
        <f>MitarbeiterFTE[[#This Row],[BWD]]-MitarbeiterFTE[[#This Row],[Sum Abwesend]]</f>
        <v>#NUM!</v>
      </c>
      <c r="AD1966" s="318">
        <f>SUMIFS(MitarbeiterFTE[BWD],MitarbeiterFTE[Jahr],MitarbeiterFTE[[#This Row],[Jahr]],MitarbeiterFTE[Name],MitarbeiterFTE[[#This Row],[Name]])</f>
        <v>0</v>
      </c>
      <c r="AE1966" s="318">
        <f>SUMIFS(MitarbeiterFTE[NWD],MitarbeiterFTE[Jahr],MitarbeiterFTE[[#This Row],[Jahr]],MitarbeiterFTE[Name],MitarbeiterFTE[[#This Row],[Name]])</f>
        <v>0</v>
      </c>
      <c r="AF1966" s="15" t="str">
        <f>IF(MitarbeiterFTE[[#This Row],[HS]]="ja",2,IF(MitarbeiterFTE[[#This Row],[Tech]]="ja",1,IF(MitarbeiterFTE[[#This Row],[Sonst]]="ja",0,"input missing")))</f>
        <v>input missing</v>
      </c>
      <c r="AG1966" s="130"/>
      <c r="AH1966" s="117"/>
      <c r="AI1966" s="408"/>
      <c r="AJ1966" s="202"/>
      <c r="AK1966" s="412"/>
      <c r="AL1966" s="15" cm="1">
        <f t="array" ref="AL196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6" s="15" t="str">
        <f>IF(Table6[[#This Row],[FT/WE]]=2,"",Table6[[#This Row],[Name]]&amp;Table6[[#This Row],[Tag]])</f>
        <v/>
      </c>
      <c r="AN1966" s="117"/>
    </row>
    <row r="1967" spans="1:40" ht="14.5">
      <c r="A1967" s="117"/>
      <c r="B1967" s="201"/>
      <c r="C1967" s="209"/>
      <c r="D1967" s="210"/>
      <c r="E1967" s="131"/>
      <c r="F1967" s="132"/>
      <c r="G1967" s="131"/>
      <c r="H1967" s="117"/>
      <c r="I1967" s="201"/>
      <c r="J1967" s="201"/>
      <c r="K1967" s="202"/>
      <c r="L1967" s="202"/>
      <c r="M1967" s="202"/>
      <c r="N1967" s="201"/>
      <c r="O1967" s="201"/>
      <c r="P1967" s="202"/>
      <c r="Q1967" s="202"/>
      <c r="R1967" s="207"/>
      <c r="S1967" s="204" t="e">
        <f>_xlfn.LET(
_xlpm.ausLJ,_xlfn.XLOOKUP(MitarbeiterFTE[[#This Row],[Name]]&amp;"|"&amp;MitarbeiterFTE[[#This Row],[Jahr]]&amp;"|"&amp;MitarbeiterFTE[[#This Row],[Monat]],#REF!,#REF!,"not found",0,1),
IF(_xlpm.ausLJ="not found","input missing",_xlpm.ausLJ))</f>
        <v>#REF!</v>
      </c>
      <c r="T1967" s="204" t="e">
        <f>_xlfn.LET(
_xlpm.ausLJ,_xlfn.XLOOKUP(MitarbeiterFTE[[#This Row],[Name]]&amp;"|"&amp;MitarbeiterFTE[[#This Row],[Jahr]]&amp;"|"&amp;MitarbeiterFTE[[#This Row],[Monat]],#REF!,#REF!,"not found",0,1),
IF(_xlpm.ausLJ="not found","input missing",_xlpm.ausLJ))</f>
        <v>#REF!</v>
      </c>
      <c r="U1967" s="205"/>
      <c r="V1967" s="40" t="str" cm="1">
        <f t="array" ref="V196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7" s="15" t="str">
        <f>_xlfn.LET(_xlpm.var,MitarbeiterFTE[[#This Row],[Name]]&amp;"|"&amp;MitarbeiterFTE[[#This Row],[Vorhaben]]&amp;"|"&amp;MitarbeiterFTE[[#This Row],[Monat]]&amp;"|"&amp;MitarbeiterFTE[[#This Row],[Jahr]], IF(_xlpm.var="|||","input missing",_xlpm.var))</f>
        <v>input missing</v>
      </c>
      <c r="AB1967" s="15" t="e">
        <f>_xlfn.LET(
_xlpm.start,DATE(MitarbeiterFTE[[#This Row],[Jahr]],MitarbeiterFTE[[#This Row],[Monat]],1),
_xlpm.end,EOMONTH(_xlpm.start,0),
NETWORKDAYS(_xlpm.start,_xlpm.end))</f>
        <v>#NUM!</v>
      </c>
      <c r="AC1967" s="318" t="e">
        <f>MitarbeiterFTE[[#This Row],[BWD]]-MitarbeiterFTE[[#This Row],[Sum Abwesend]]</f>
        <v>#NUM!</v>
      </c>
      <c r="AD1967" s="318">
        <f>SUMIFS(MitarbeiterFTE[BWD],MitarbeiterFTE[Jahr],MitarbeiterFTE[[#This Row],[Jahr]],MitarbeiterFTE[Name],MitarbeiterFTE[[#This Row],[Name]])</f>
        <v>0</v>
      </c>
      <c r="AE1967" s="318">
        <f>SUMIFS(MitarbeiterFTE[NWD],MitarbeiterFTE[Jahr],MitarbeiterFTE[[#This Row],[Jahr]],MitarbeiterFTE[Name],MitarbeiterFTE[[#This Row],[Name]])</f>
        <v>0</v>
      </c>
      <c r="AF1967" s="15" t="str">
        <f>IF(MitarbeiterFTE[[#This Row],[HS]]="ja",2,IF(MitarbeiterFTE[[#This Row],[Tech]]="ja",1,IF(MitarbeiterFTE[[#This Row],[Sonst]]="ja",0,"input missing")))</f>
        <v>input missing</v>
      </c>
      <c r="AG1967" s="130"/>
      <c r="AH1967" s="117"/>
      <c r="AI1967" s="408"/>
      <c r="AJ1967" s="202"/>
      <c r="AK1967" s="412"/>
      <c r="AL1967" s="15" cm="1">
        <f t="array" ref="AL196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7" s="15" t="str">
        <f>IF(Table6[[#This Row],[FT/WE]]=2,"",Table6[[#This Row],[Name]]&amp;Table6[[#This Row],[Tag]])</f>
        <v/>
      </c>
      <c r="AN1967" s="117"/>
    </row>
    <row r="1968" spans="1:40" ht="14.5">
      <c r="A1968" s="117"/>
      <c r="B1968" s="201"/>
      <c r="C1968" s="209"/>
      <c r="D1968" s="210"/>
      <c r="E1968" s="131"/>
      <c r="F1968" s="132"/>
      <c r="G1968" s="131"/>
      <c r="H1968" s="117"/>
      <c r="I1968" s="201"/>
      <c r="J1968" s="201"/>
      <c r="K1968" s="202"/>
      <c r="L1968" s="202"/>
      <c r="M1968" s="202"/>
      <c r="N1968" s="201"/>
      <c r="O1968" s="201"/>
      <c r="P1968" s="202"/>
      <c r="Q1968" s="202"/>
      <c r="R1968" s="207"/>
      <c r="S1968" s="204" t="e">
        <f>_xlfn.LET(
_xlpm.ausLJ,_xlfn.XLOOKUP(MitarbeiterFTE[[#This Row],[Name]]&amp;"|"&amp;MitarbeiterFTE[[#This Row],[Jahr]]&amp;"|"&amp;MitarbeiterFTE[[#This Row],[Monat]],#REF!,#REF!,"not found",0,1),
IF(_xlpm.ausLJ="not found","input missing",_xlpm.ausLJ))</f>
        <v>#REF!</v>
      </c>
      <c r="T1968" s="204" t="e">
        <f>_xlfn.LET(
_xlpm.ausLJ,_xlfn.XLOOKUP(MitarbeiterFTE[[#This Row],[Name]]&amp;"|"&amp;MitarbeiterFTE[[#This Row],[Jahr]]&amp;"|"&amp;MitarbeiterFTE[[#This Row],[Monat]],#REF!,#REF!,"not found",0,1),
IF(_xlpm.ausLJ="not found","input missing",_xlpm.ausLJ))</f>
        <v>#REF!</v>
      </c>
      <c r="U1968" s="205"/>
      <c r="V1968" s="40" t="str" cm="1">
        <f t="array" ref="V196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8" s="15" t="str">
        <f>_xlfn.LET(_xlpm.var,MitarbeiterFTE[[#This Row],[Name]]&amp;"|"&amp;MitarbeiterFTE[[#This Row],[Vorhaben]]&amp;"|"&amp;MitarbeiterFTE[[#This Row],[Monat]]&amp;"|"&amp;MitarbeiterFTE[[#This Row],[Jahr]], IF(_xlpm.var="|||","input missing",_xlpm.var))</f>
        <v>input missing</v>
      </c>
      <c r="AB1968" s="15" t="e">
        <f>_xlfn.LET(
_xlpm.start,DATE(MitarbeiterFTE[[#This Row],[Jahr]],MitarbeiterFTE[[#This Row],[Monat]],1),
_xlpm.end,EOMONTH(_xlpm.start,0),
NETWORKDAYS(_xlpm.start,_xlpm.end))</f>
        <v>#NUM!</v>
      </c>
      <c r="AC1968" s="318" t="e">
        <f>MitarbeiterFTE[[#This Row],[BWD]]-MitarbeiterFTE[[#This Row],[Sum Abwesend]]</f>
        <v>#NUM!</v>
      </c>
      <c r="AD1968" s="318">
        <f>SUMIFS(MitarbeiterFTE[BWD],MitarbeiterFTE[Jahr],MitarbeiterFTE[[#This Row],[Jahr]],MitarbeiterFTE[Name],MitarbeiterFTE[[#This Row],[Name]])</f>
        <v>0</v>
      </c>
      <c r="AE1968" s="318">
        <f>SUMIFS(MitarbeiterFTE[NWD],MitarbeiterFTE[Jahr],MitarbeiterFTE[[#This Row],[Jahr]],MitarbeiterFTE[Name],MitarbeiterFTE[[#This Row],[Name]])</f>
        <v>0</v>
      </c>
      <c r="AF1968" s="15" t="str">
        <f>IF(MitarbeiterFTE[[#This Row],[HS]]="ja",2,IF(MitarbeiterFTE[[#This Row],[Tech]]="ja",1,IF(MitarbeiterFTE[[#This Row],[Sonst]]="ja",0,"input missing")))</f>
        <v>input missing</v>
      </c>
      <c r="AG1968" s="130"/>
      <c r="AH1968" s="117"/>
      <c r="AI1968" s="408"/>
      <c r="AJ1968" s="202"/>
      <c r="AK1968" s="412"/>
      <c r="AL1968" s="15" cm="1">
        <f t="array" ref="AL196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8" s="15" t="str">
        <f>IF(Table6[[#This Row],[FT/WE]]=2,"",Table6[[#This Row],[Name]]&amp;Table6[[#This Row],[Tag]])</f>
        <v/>
      </c>
      <c r="AN1968" s="117"/>
    </row>
    <row r="1969" spans="1:40" ht="14.5">
      <c r="A1969" s="117"/>
      <c r="B1969" s="201"/>
      <c r="C1969" s="209"/>
      <c r="D1969" s="210"/>
      <c r="E1969" s="131"/>
      <c r="F1969" s="132"/>
      <c r="G1969" s="131"/>
      <c r="H1969" s="117"/>
      <c r="I1969" s="201"/>
      <c r="J1969" s="201"/>
      <c r="K1969" s="202"/>
      <c r="L1969" s="202"/>
      <c r="M1969" s="202"/>
      <c r="N1969" s="201"/>
      <c r="O1969" s="201"/>
      <c r="P1969" s="202"/>
      <c r="Q1969" s="202"/>
      <c r="R1969" s="207"/>
      <c r="S1969" s="204" t="e">
        <f>_xlfn.LET(
_xlpm.ausLJ,_xlfn.XLOOKUP(MitarbeiterFTE[[#This Row],[Name]]&amp;"|"&amp;MitarbeiterFTE[[#This Row],[Jahr]]&amp;"|"&amp;MitarbeiterFTE[[#This Row],[Monat]],#REF!,#REF!,"not found",0,1),
IF(_xlpm.ausLJ="not found","input missing",_xlpm.ausLJ))</f>
        <v>#REF!</v>
      </c>
      <c r="T1969" s="204" t="e">
        <f>_xlfn.LET(
_xlpm.ausLJ,_xlfn.XLOOKUP(MitarbeiterFTE[[#This Row],[Name]]&amp;"|"&amp;MitarbeiterFTE[[#This Row],[Jahr]]&amp;"|"&amp;MitarbeiterFTE[[#This Row],[Monat]],#REF!,#REF!,"not found",0,1),
IF(_xlpm.ausLJ="not found","input missing",_xlpm.ausLJ))</f>
        <v>#REF!</v>
      </c>
      <c r="U1969" s="205"/>
      <c r="V1969" s="40" t="str" cm="1">
        <f t="array" ref="V196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6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6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6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6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69" s="15" t="str">
        <f>_xlfn.LET(_xlpm.var,MitarbeiterFTE[[#This Row],[Name]]&amp;"|"&amp;MitarbeiterFTE[[#This Row],[Vorhaben]]&amp;"|"&amp;MitarbeiterFTE[[#This Row],[Monat]]&amp;"|"&amp;MitarbeiterFTE[[#This Row],[Jahr]], IF(_xlpm.var="|||","input missing",_xlpm.var))</f>
        <v>input missing</v>
      </c>
      <c r="AB1969" s="15" t="e">
        <f>_xlfn.LET(
_xlpm.start,DATE(MitarbeiterFTE[[#This Row],[Jahr]],MitarbeiterFTE[[#This Row],[Monat]],1),
_xlpm.end,EOMONTH(_xlpm.start,0),
NETWORKDAYS(_xlpm.start,_xlpm.end))</f>
        <v>#NUM!</v>
      </c>
      <c r="AC1969" s="318" t="e">
        <f>MitarbeiterFTE[[#This Row],[BWD]]-MitarbeiterFTE[[#This Row],[Sum Abwesend]]</f>
        <v>#NUM!</v>
      </c>
      <c r="AD1969" s="318">
        <f>SUMIFS(MitarbeiterFTE[BWD],MitarbeiterFTE[Jahr],MitarbeiterFTE[[#This Row],[Jahr]],MitarbeiterFTE[Name],MitarbeiterFTE[[#This Row],[Name]])</f>
        <v>0</v>
      </c>
      <c r="AE1969" s="318">
        <f>SUMIFS(MitarbeiterFTE[NWD],MitarbeiterFTE[Jahr],MitarbeiterFTE[[#This Row],[Jahr]],MitarbeiterFTE[Name],MitarbeiterFTE[[#This Row],[Name]])</f>
        <v>0</v>
      </c>
      <c r="AF1969" s="15" t="str">
        <f>IF(MitarbeiterFTE[[#This Row],[HS]]="ja",2,IF(MitarbeiterFTE[[#This Row],[Tech]]="ja",1,IF(MitarbeiterFTE[[#This Row],[Sonst]]="ja",0,"input missing")))</f>
        <v>input missing</v>
      </c>
      <c r="AG1969" s="130"/>
      <c r="AH1969" s="117"/>
      <c r="AI1969" s="408"/>
      <c r="AJ1969" s="202"/>
      <c r="AK1969" s="412"/>
      <c r="AL1969" s="15" cm="1">
        <f t="array" ref="AL196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69" s="15" t="str">
        <f>IF(Table6[[#This Row],[FT/WE]]=2,"",Table6[[#This Row],[Name]]&amp;Table6[[#This Row],[Tag]])</f>
        <v/>
      </c>
      <c r="AN1969" s="117"/>
    </row>
    <row r="1970" spans="1:40" ht="14.5">
      <c r="A1970" s="117"/>
      <c r="B1970" s="201"/>
      <c r="C1970" s="209"/>
      <c r="D1970" s="210"/>
      <c r="E1970" s="131"/>
      <c r="F1970" s="132"/>
      <c r="G1970" s="131"/>
      <c r="H1970" s="117"/>
      <c r="I1970" s="201"/>
      <c r="J1970" s="201"/>
      <c r="K1970" s="202"/>
      <c r="L1970" s="202"/>
      <c r="M1970" s="202"/>
      <c r="N1970" s="201"/>
      <c r="O1970" s="201"/>
      <c r="P1970" s="202"/>
      <c r="Q1970" s="202"/>
      <c r="R1970" s="207"/>
      <c r="S1970" s="204" t="e">
        <f>_xlfn.LET(
_xlpm.ausLJ,_xlfn.XLOOKUP(MitarbeiterFTE[[#This Row],[Name]]&amp;"|"&amp;MitarbeiterFTE[[#This Row],[Jahr]]&amp;"|"&amp;MitarbeiterFTE[[#This Row],[Monat]],#REF!,#REF!,"not found",0,1),
IF(_xlpm.ausLJ="not found","input missing",_xlpm.ausLJ))</f>
        <v>#REF!</v>
      </c>
      <c r="T1970" s="204" t="e">
        <f>_xlfn.LET(
_xlpm.ausLJ,_xlfn.XLOOKUP(MitarbeiterFTE[[#This Row],[Name]]&amp;"|"&amp;MitarbeiterFTE[[#This Row],[Jahr]]&amp;"|"&amp;MitarbeiterFTE[[#This Row],[Monat]],#REF!,#REF!,"not found",0,1),
IF(_xlpm.ausLJ="not found","input missing",_xlpm.ausLJ))</f>
        <v>#REF!</v>
      </c>
      <c r="U1970" s="205"/>
      <c r="V1970" s="40" t="str" cm="1">
        <f t="array" ref="V197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0" s="15" t="str">
        <f>_xlfn.LET(_xlpm.var,MitarbeiterFTE[[#This Row],[Name]]&amp;"|"&amp;MitarbeiterFTE[[#This Row],[Vorhaben]]&amp;"|"&amp;MitarbeiterFTE[[#This Row],[Monat]]&amp;"|"&amp;MitarbeiterFTE[[#This Row],[Jahr]], IF(_xlpm.var="|||","input missing",_xlpm.var))</f>
        <v>input missing</v>
      </c>
      <c r="AB1970" s="15" t="e">
        <f>_xlfn.LET(
_xlpm.start,DATE(MitarbeiterFTE[[#This Row],[Jahr]],MitarbeiterFTE[[#This Row],[Monat]],1),
_xlpm.end,EOMONTH(_xlpm.start,0),
NETWORKDAYS(_xlpm.start,_xlpm.end))</f>
        <v>#NUM!</v>
      </c>
      <c r="AC1970" s="318" t="e">
        <f>MitarbeiterFTE[[#This Row],[BWD]]-MitarbeiterFTE[[#This Row],[Sum Abwesend]]</f>
        <v>#NUM!</v>
      </c>
      <c r="AD1970" s="318">
        <f>SUMIFS(MitarbeiterFTE[BWD],MitarbeiterFTE[Jahr],MitarbeiterFTE[[#This Row],[Jahr]],MitarbeiterFTE[Name],MitarbeiterFTE[[#This Row],[Name]])</f>
        <v>0</v>
      </c>
      <c r="AE1970" s="318">
        <f>SUMIFS(MitarbeiterFTE[NWD],MitarbeiterFTE[Jahr],MitarbeiterFTE[[#This Row],[Jahr]],MitarbeiterFTE[Name],MitarbeiterFTE[[#This Row],[Name]])</f>
        <v>0</v>
      </c>
      <c r="AF1970" s="15" t="str">
        <f>IF(MitarbeiterFTE[[#This Row],[HS]]="ja",2,IF(MitarbeiterFTE[[#This Row],[Tech]]="ja",1,IF(MitarbeiterFTE[[#This Row],[Sonst]]="ja",0,"input missing")))</f>
        <v>input missing</v>
      </c>
      <c r="AG1970" s="130"/>
      <c r="AH1970" s="117"/>
      <c r="AI1970" s="408"/>
      <c r="AJ1970" s="202"/>
      <c r="AK1970" s="412"/>
      <c r="AL1970" s="15" cm="1">
        <f t="array" ref="AL197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0" s="15" t="str">
        <f>IF(Table6[[#This Row],[FT/WE]]=2,"",Table6[[#This Row],[Name]]&amp;Table6[[#This Row],[Tag]])</f>
        <v/>
      </c>
      <c r="AN1970" s="117"/>
    </row>
    <row r="1971" spans="1:40" ht="14.5">
      <c r="A1971" s="117"/>
      <c r="B1971" s="201"/>
      <c r="C1971" s="209"/>
      <c r="D1971" s="210"/>
      <c r="E1971" s="131"/>
      <c r="F1971" s="132"/>
      <c r="G1971" s="131"/>
      <c r="H1971" s="117"/>
      <c r="I1971" s="201"/>
      <c r="J1971" s="201"/>
      <c r="K1971" s="202"/>
      <c r="L1971" s="202"/>
      <c r="M1971" s="202"/>
      <c r="N1971" s="201"/>
      <c r="O1971" s="201"/>
      <c r="P1971" s="202"/>
      <c r="Q1971" s="202"/>
      <c r="R1971" s="207"/>
      <c r="S1971" s="204" t="e">
        <f>_xlfn.LET(
_xlpm.ausLJ,_xlfn.XLOOKUP(MitarbeiterFTE[[#This Row],[Name]]&amp;"|"&amp;MitarbeiterFTE[[#This Row],[Jahr]]&amp;"|"&amp;MitarbeiterFTE[[#This Row],[Monat]],#REF!,#REF!,"not found",0,1),
IF(_xlpm.ausLJ="not found","input missing",_xlpm.ausLJ))</f>
        <v>#REF!</v>
      </c>
      <c r="T1971" s="204" t="e">
        <f>_xlfn.LET(
_xlpm.ausLJ,_xlfn.XLOOKUP(MitarbeiterFTE[[#This Row],[Name]]&amp;"|"&amp;MitarbeiterFTE[[#This Row],[Jahr]]&amp;"|"&amp;MitarbeiterFTE[[#This Row],[Monat]],#REF!,#REF!,"not found",0,1),
IF(_xlpm.ausLJ="not found","input missing",_xlpm.ausLJ))</f>
        <v>#REF!</v>
      </c>
      <c r="U1971" s="205"/>
      <c r="V1971" s="40" t="str" cm="1">
        <f t="array" ref="V197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1" s="15" t="str">
        <f>_xlfn.LET(_xlpm.var,MitarbeiterFTE[[#This Row],[Name]]&amp;"|"&amp;MitarbeiterFTE[[#This Row],[Vorhaben]]&amp;"|"&amp;MitarbeiterFTE[[#This Row],[Monat]]&amp;"|"&amp;MitarbeiterFTE[[#This Row],[Jahr]], IF(_xlpm.var="|||","input missing",_xlpm.var))</f>
        <v>input missing</v>
      </c>
      <c r="AB1971" s="15" t="e">
        <f>_xlfn.LET(
_xlpm.start,DATE(MitarbeiterFTE[[#This Row],[Jahr]],MitarbeiterFTE[[#This Row],[Monat]],1),
_xlpm.end,EOMONTH(_xlpm.start,0),
NETWORKDAYS(_xlpm.start,_xlpm.end))</f>
        <v>#NUM!</v>
      </c>
      <c r="AC1971" s="318" t="e">
        <f>MitarbeiterFTE[[#This Row],[BWD]]-MitarbeiterFTE[[#This Row],[Sum Abwesend]]</f>
        <v>#NUM!</v>
      </c>
      <c r="AD1971" s="318">
        <f>SUMIFS(MitarbeiterFTE[BWD],MitarbeiterFTE[Jahr],MitarbeiterFTE[[#This Row],[Jahr]],MitarbeiterFTE[Name],MitarbeiterFTE[[#This Row],[Name]])</f>
        <v>0</v>
      </c>
      <c r="AE1971" s="318">
        <f>SUMIFS(MitarbeiterFTE[NWD],MitarbeiterFTE[Jahr],MitarbeiterFTE[[#This Row],[Jahr]],MitarbeiterFTE[Name],MitarbeiterFTE[[#This Row],[Name]])</f>
        <v>0</v>
      </c>
      <c r="AF1971" s="15" t="str">
        <f>IF(MitarbeiterFTE[[#This Row],[HS]]="ja",2,IF(MitarbeiterFTE[[#This Row],[Tech]]="ja",1,IF(MitarbeiterFTE[[#This Row],[Sonst]]="ja",0,"input missing")))</f>
        <v>input missing</v>
      </c>
      <c r="AG1971" s="130"/>
      <c r="AH1971" s="117"/>
      <c r="AI1971" s="408"/>
      <c r="AJ1971" s="202"/>
      <c r="AK1971" s="412"/>
      <c r="AL1971" s="15" cm="1">
        <f t="array" ref="AL197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1" s="15" t="str">
        <f>IF(Table6[[#This Row],[FT/WE]]=2,"",Table6[[#This Row],[Name]]&amp;Table6[[#This Row],[Tag]])</f>
        <v/>
      </c>
      <c r="AN1971" s="117"/>
    </row>
    <row r="1972" spans="1:40" ht="14.5">
      <c r="A1972" s="117"/>
      <c r="B1972" s="201"/>
      <c r="C1972" s="209"/>
      <c r="D1972" s="210"/>
      <c r="E1972" s="131"/>
      <c r="F1972" s="132"/>
      <c r="G1972" s="131"/>
      <c r="H1972" s="117"/>
      <c r="I1972" s="201"/>
      <c r="J1972" s="201"/>
      <c r="K1972" s="202"/>
      <c r="L1972" s="202"/>
      <c r="M1972" s="202"/>
      <c r="N1972" s="201"/>
      <c r="O1972" s="201"/>
      <c r="P1972" s="202"/>
      <c r="Q1972" s="202"/>
      <c r="R1972" s="207"/>
      <c r="S1972" s="204" t="e">
        <f>_xlfn.LET(
_xlpm.ausLJ,_xlfn.XLOOKUP(MitarbeiterFTE[[#This Row],[Name]]&amp;"|"&amp;MitarbeiterFTE[[#This Row],[Jahr]]&amp;"|"&amp;MitarbeiterFTE[[#This Row],[Monat]],#REF!,#REF!,"not found",0,1),
IF(_xlpm.ausLJ="not found","input missing",_xlpm.ausLJ))</f>
        <v>#REF!</v>
      </c>
      <c r="T1972" s="204" t="e">
        <f>_xlfn.LET(
_xlpm.ausLJ,_xlfn.XLOOKUP(MitarbeiterFTE[[#This Row],[Name]]&amp;"|"&amp;MitarbeiterFTE[[#This Row],[Jahr]]&amp;"|"&amp;MitarbeiterFTE[[#This Row],[Monat]],#REF!,#REF!,"not found",0,1),
IF(_xlpm.ausLJ="not found","input missing",_xlpm.ausLJ))</f>
        <v>#REF!</v>
      </c>
      <c r="U1972" s="205"/>
      <c r="V1972" s="40" t="str" cm="1">
        <f t="array" ref="V197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2" s="15" t="str">
        <f>_xlfn.LET(_xlpm.var,MitarbeiterFTE[[#This Row],[Name]]&amp;"|"&amp;MitarbeiterFTE[[#This Row],[Vorhaben]]&amp;"|"&amp;MitarbeiterFTE[[#This Row],[Monat]]&amp;"|"&amp;MitarbeiterFTE[[#This Row],[Jahr]], IF(_xlpm.var="|||","input missing",_xlpm.var))</f>
        <v>input missing</v>
      </c>
      <c r="AB1972" s="15" t="e">
        <f>_xlfn.LET(
_xlpm.start,DATE(MitarbeiterFTE[[#This Row],[Jahr]],MitarbeiterFTE[[#This Row],[Monat]],1),
_xlpm.end,EOMONTH(_xlpm.start,0),
NETWORKDAYS(_xlpm.start,_xlpm.end))</f>
        <v>#NUM!</v>
      </c>
      <c r="AC1972" s="318" t="e">
        <f>MitarbeiterFTE[[#This Row],[BWD]]-MitarbeiterFTE[[#This Row],[Sum Abwesend]]</f>
        <v>#NUM!</v>
      </c>
      <c r="AD1972" s="318">
        <f>SUMIFS(MitarbeiterFTE[BWD],MitarbeiterFTE[Jahr],MitarbeiterFTE[[#This Row],[Jahr]],MitarbeiterFTE[Name],MitarbeiterFTE[[#This Row],[Name]])</f>
        <v>0</v>
      </c>
      <c r="AE1972" s="318">
        <f>SUMIFS(MitarbeiterFTE[NWD],MitarbeiterFTE[Jahr],MitarbeiterFTE[[#This Row],[Jahr]],MitarbeiterFTE[Name],MitarbeiterFTE[[#This Row],[Name]])</f>
        <v>0</v>
      </c>
      <c r="AF1972" s="15" t="str">
        <f>IF(MitarbeiterFTE[[#This Row],[HS]]="ja",2,IF(MitarbeiterFTE[[#This Row],[Tech]]="ja",1,IF(MitarbeiterFTE[[#This Row],[Sonst]]="ja",0,"input missing")))</f>
        <v>input missing</v>
      </c>
      <c r="AG1972" s="130"/>
      <c r="AH1972" s="117"/>
      <c r="AI1972" s="408"/>
      <c r="AJ1972" s="202"/>
      <c r="AK1972" s="412"/>
      <c r="AL1972" s="15" cm="1">
        <f t="array" ref="AL197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2" s="15" t="str">
        <f>IF(Table6[[#This Row],[FT/WE]]=2,"",Table6[[#This Row],[Name]]&amp;Table6[[#This Row],[Tag]])</f>
        <v/>
      </c>
      <c r="AN1972" s="117"/>
    </row>
    <row r="1973" spans="1:40" ht="14.5">
      <c r="A1973" s="117"/>
      <c r="B1973" s="201"/>
      <c r="C1973" s="209"/>
      <c r="D1973" s="210"/>
      <c r="E1973" s="131"/>
      <c r="F1973" s="132"/>
      <c r="G1973" s="131"/>
      <c r="H1973" s="117"/>
      <c r="I1973" s="201"/>
      <c r="J1973" s="201"/>
      <c r="K1973" s="202"/>
      <c r="L1973" s="202"/>
      <c r="M1973" s="202"/>
      <c r="N1973" s="201"/>
      <c r="O1973" s="201"/>
      <c r="P1973" s="202"/>
      <c r="Q1973" s="202"/>
      <c r="R1973" s="207"/>
      <c r="S1973" s="204" t="e">
        <f>_xlfn.LET(
_xlpm.ausLJ,_xlfn.XLOOKUP(MitarbeiterFTE[[#This Row],[Name]]&amp;"|"&amp;MitarbeiterFTE[[#This Row],[Jahr]]&amp;"|"&amp;MitarbeiterFTE[[#This Row],[Monat]],#REF!,#REF!,"not found",0,1),
IF(_xlpm.ausLJ="not found","input missing",_xlpm.ausLJ))</f>
        <v>#REF!</v>
      </c>
      <c r="T1973" s="204" t="e">
        <f>_xlfn.LET(
_xlpm.ausLJ,_xlfn.XLOOKUP(MitarbeiterFTE[[#This Row],[Name]]&amp;"|"&amp;MitarbeiterFTE[[#This Row],[Jahr]]&amp;"|"&amp;MitarbeiterFTE[[#This Row],[Monat]],#REF!,#REF!,"not found",0,1),
IF(_xlpm.ausLJ="not found","input missing",_xlpm.ausLJ))</f>
        <v>#REF!</v>
      </c>
      <c r="U1973" s="205"/>
      <c r="V1973" s="40" t="str" cm="1">
        <f t="array" ref="V197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3" s="15" t="str">
        <f>_xlfn.LET(_xlpm.var,MitarbeiterFTE[[#This Row],[Name]]&amp;"|"&amp;MitarbeiterFTE[[#This Row],[Vorhaben]]&amp;"|"&amp;MitarbeiterFTE[[#This Row],[Monat]]&amp;"|"&amp;MitarbeiterFTE[[#This Row],[Jahr]], IF(_xlpm.var="|||","input missing",_xlpm.var))</f>
        <v>input missing</v>
      </c>
      <c r="AB1973" s="15" t="e">
        <f>_xlfn.LET(
_xlpm.start,DATE(MitarbeiterFTE[[#This Row],[Jahr]],MitarbeiterFTE[[#This Row],[Monat]],1),
_xlpm.end,EOMONTH(_xlpm.start,0),
NETWORKDAYS(_xlpm.start,_xlpm.end))</f>
        <v>#NUM!</v>
      </c>
      <c r="AC1973" s="318" t="e">
        <f>MitarbeiterFTE[[#This Row],[BWD]]-MitarbeiterFTE[[#This Row],[Sum Abwesend]]</f>
        <v>#NUM!</v>
      </c>
      <c r="AD1973" s="318">
        <f>SUMIFS(MitarbeiterFTE[BWD],MitarbeiterFTE[Jahr],MitarbeiterFTE[[#This Row],[Jahr]],MitarbeiterFTE[Name],MitarbeiterFTE[[#This Row],[Name]])</f>
        <v>0</v>
      </c>
      <c r="AE1973" s="318">
        <f>SUMIFS(MitarbeiterFTE[NWD],MitarbeiterFTE[Jahr],MitarbeiterFTE[[#This Row],[Jahr]],MitarbeiterFTE[Name],MitarbeiterFTE[[#This Row],[Name]])</f>
        <v>0</v>
      </c>
      <c r="AF1973" s="15" t="str">
        <f>IF(MitarbeiterFTE[[#This Row],[HS]]="ja",2,IF(MitarbeiterFTE[[#This Row],[Tech]]="ja",1,IF(MitarbeiterFTE[[#This Row],[Sonst]]="ja",0,"input missing")))</f>
        <v>input missing</v>
      </c>
      <c r="AG1973" s="130"/>
      <c r="AH1973" s="117"/>
      <c r="AI1973" s="408"/>
      <c r="AJ1973" s="202"/>
      <c r="AK1973" s="412"/>
      <c r="AL1973" s="15" cm="1">
        <f t="array" ref="AL197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3" s="15" t="str">
        <f>IF(Table6[[#This Row],[FT/WE]]=2,"",Table6[[#This Row],[Name]]&amp;Table6[[#This Row],[Tag]])</f>
        <v/>
      </c>
      <c r="AN1973" s="117"/>
    </row>
    <row r="1974" spans="1:40" ht="14.5">
      <c r="A1974" s="117"/>
      <c r="B1974" s="201"/>
      <c r="C1974" s="209"/>
      <c r="D1974" s="210"/>
      <c r="E1974" s="131"/>
      <c r="F1974" s="132"/>
      <c r="G1974" s="131"/>
      <c r="H1974" s="117"/>
      <c r="I1974" s="201"/>
      <c r="J1974" s="201"/>
      <c r="K1974" s="202"/>
      <c r="L1974" s="202"/>
      <c r="M1974" s="202"/>
      <c r="N1974" s="201"/>
      <c r="O1974" s="201"/>
      <c r="P1974" s="202"/>
      <c r="Q1974" s="202"/>
      <c r="R1974" s="207"/>
      <c r="S1974" s="204" t="e">
        <f>_xlfn.LET(
_xlpm.ausLJ,_xlfn.XLOOKUP(MitarbeiterFTE[[#This Row],[Name]]&amp;"|"&amp;MitarbeiterFTE[[#This Row],[Jahr]]&amp;"|"&amp;MitarbeiterFTE[[#This Row],[Monat]],#REF!,#REF!,"not found",0,1),
IF(_xlpm.ausLJ="not found","input missing",_xlpm.ausLJ))</f>
        <v>#REF!</v>
      </c>
      <c r="T1974" s="204" t="e">
        <f>_xlfn.LET(
_xlpm.ausLJ,_xlfn.XLOOKUP(MitarbeiterFTE[[#This Row],[Name]]&amp;"|"&amp;MitarbeiterFTE[[#This Row],[Jahr]]&amp;"|"&amp;MitarbeiterFTE[[#This Row],[Monat]],#REF!,#REF!,"not found",0,1),
IF(_xlpm.ausLJ="not found","input missing",_xlpm.ausLJ))</f>
        <v>#REF!</v>
      </c>
      <c r="U1974" s="205"/>
      <c r="V1974" s="40" t="str" cm="1">
        <f t="array" ref="V197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4" s="15" t="str">
        <f>_xlfn.LET(_xlpm.var,MitarbeiterFTE[[#This Row],[Name]]&amp;"|"&amp;MitarbeiterFTE[[#This Row],[Vorhaben]]&amp;"|"&amp;MitarbeiterFTE[[#This Row],[Monat]]&amp;"|"&amp;MitarbeiterFTE[[#This Row],[Jahr]], IF(_xlpm.var="|||","input missing",_xlpm.var))</f>
        <v>input missing</v>
      </c>
      <c r="AB1974" s="15" t="e">
        <f>_xlfn.LET(
_xlpm.start,DATE(MitarbeiterFTE[[#This Row],[Jahr]],MitarbeiterFTE[[#This Row],[Monat]],1),
_xlpm.end,EOMONTH(_xlpm.start,0),
NETWORKDAYS(_xlpm.start,_xlpm.end))</f>
        <v>#NUM!</v>
      </c>
      <c r="AC1974" s="318" t="e">
        <f>MitarbeiterFTE[[#This Row],[BWD]]-MitarbeiterFTE[[#This Row],[Sum Abwesend]]</f>
        <v>#NUM!</v>
      </c>
      <c r="AD1974" s="318">
        <f>SUMIFS(MitarbeiterFTE[BWD],MitarbeiterFTE[Jahr],MitarbeiterFTE[[#This Row],[Jahr]],MitarbeiterFTE[Name],MitarbeiterFTE[[#This Row],[Name]])</f>
        <v>0</v>
      </c>
      <c r="AE1974" s="318">
        <f>SUMIFS(MitarbeiterFTE[NWD],MitarbeiterFTE[Jahr],MitarbeiterFTE[[#This Row],[Jahr]],MitarbeiterFTE[Name],MitarbeiterFTE[[#This Row],[Name]])</f>
        <v>0</v>
      </c>
      <c r="AF1974" s="15" t="str">
        <f>IF(MitarbeiterFTE[[#This Row],[HS]]="ja",2,IF(MitarbeiterFTE[[#This Row],[Tech]]="ja",1,IF(MitarbeiterFTE[[#This Row],[Sonst]]="ja",0,"input missing")))</f>
        <v>input missing</v>
      </c>
      <c r="AG1974" s="130"/>
      <c r="AH1974" s="117"/>
      <c r="AI1974" s="408"/>
      <c r="AJ1974" s="202"/>
      <c r="AK1974" s="412"/>
      <c r="AL1974" s="15" cm="1">
        <f t="array" ref="AL197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4" s="15" t="str">
        <f>IF(Table6[[#This Row],[FT/WE]]=2,"",Table6[[#This Row],[Name]]&amp;Table6[[#This Row],[Tag]])</f>
        <v/>
      </c>
      <c r="AN1974" s="117"/>
    </row>
    <row r="1975" spans="1:40" ht="14.5">
      <c r="A1975" s="117"/>
      <c r="B1975" s="201"/>
      <c r="C1975" s="209"/>
      <c r="D1975" s="210"/>
      <c r="E1975" s="131"/>
      <c r="F1975" s="132"/>
      <c r="G1975" s="131"/>
      <c r="H1975" s="117"/>
      <c r="I1975" s="201"/>
      <c r="J1975" s="201"/>
      <c r="K1975" s="202"/>
      <c r="L1975" s="202"/>
      <c r="M1975" s="202"/>
      <c r="N1975" s="201"/>
      <c r="O1975" s="201"/>
      <c r="P1975" s="202"/>
      <c r="Q1975" s="202"/>
      <c r="R1975" s="207"/>
      <c r="S1975" s="204" t="e">
        <f>_xlfn.LET(
_xlpm.ausLJ,_xlfn.XLOOKUP(MitarbeiterFTE[[#This Row],[Name]]&amp;"|"&amp;MitarbeiterFTE[[#This Row],[Jahr]]&amp;"|"&amp;MitarbeiterFTE[[#This Row],[Monat]],#REF!,#REF!,"not found",0,1),
IF(_xlpm.ausLJ="not found","input missing",_xlpm.ausLJ))</f>
        <v>#REF!</v>
      </c>
      <c r="T1975" s="204" t="e">
        <f>_xlfn.LET(
_xlpm.ausLJ,_xlfn.XLOOKUP(MitarbeiterFTE[[#This Row],[Name]]&amp;"|"&amp;MitarbeiterFTE[[#This Row],[Jahr]]&amp;"|"&amp;MitarbeiterFTE[[#This Row],[Monat]],#REF!,#REF!,"not found",0,1),
IF(_xlpm.ausLJ="not found","input missing",_xlpm.ausLJ))</f>
        <v>#REF!</v>
      </c>
      <c r="U1975" s="205"/>
      <c r="V1975" s="40" t="str" cm="1">
        <f t="array" ref="V197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5" s="15" t="str">
        <f>_xlfn.LET(_xlpm.var,MitarbeiterFTE[[#This Row],[Name]]&amp;"|"&amp;MitarbeiterFTE[[#This Row],[Vorhaben]]&amp;"|"&amp;MitarbeiterFTE[[#This Row],[Monat]]&amp;"|"&amp;MitarbeiterFTE[[#This Row],[Jahr]], IF(_xlpm.var="|||","input missing",_xlpm.var))</f>
        <v>input missing</v>
      </c>
      <c r="AB1975" s="15" t="e">
        <f>_xlfn.LET(
_xlpm.start,DATE(MitarbeiterFTE[[#This Row],[Jahr]],MitarbeiterFTE[[#This Row],[Monat]],1),
_xlpm.end,EOMONTH(_xlpm.start,0),
NETWORKDAYS(_xlpm.start,_xlpm.end))</f>
        <v>#NUM!</v>
      </c>
      <c r="AC1975" s="318" t="e">
        <f>MitarbeiterFTE[[#This Row],[BWD]]-MitarbeiterFTE[[#This Row],[Sum Abwesend]]</f>
        <v>#NUM!</v>
      </c>
      <c r="AD1975" s="318">
        <f>SUMIFS(MitarbeiterFTE[BWD],MitarbeiterFTE[Jahr],MitarbeiterFTE[[#This Row],[Jahr]],MitarbeiterFTE[Name],MitarbeiterFTE[[#This Row],[Name]])</f>
        <v>0</v>
      </c>
      <c r="AE1975" s="318">
        <f>SUMIFS(MitarbeiterFTE[NWD],MitarbeiterFTE[Jahr],MitarbeiterFTE[[#This Row],[Jahr]],MitarbeiterFTE[Name],MitarbeiterFTE[[#This Row],[Name]])</f>
        <v>0</v>
      </c>
      <c r="AF1975" s="15" t="str">
        <f>IF(MitarbeiterFTE[[#This Row],[HS]]="ja",2,IF(MitarbeiterFTE[[#This Row],[Tech]]="ja",1,IF(MitarbeiterFTE[[#This Row],[Sonst]]="ja",0,"input missing")))</f>
        <v>input missing</v>
      </c>
      <c r="AG1975" s="130"/>
      <c r="AH1975" s="117"/>
      <c r="AI1975" s="408"/>
      <c r="AJ1975" s="202"/>
      <c r="AK1975" s="412"/>
      <c r="AL1975" s="15" cm="1">
        <f t="array" ref="AL197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5" s="15" t="str">
        <f>IF(Table6[[#This Row],[FT/WE]]=2,"",Table6[[#This Row],[Name]]&amp;Table6[[#This Row],[Tag]])</f>
        <v/>
      </c>
      <c r="AN1975" s="117"/>
    </row>
    <row r="1976" spans="1:40" ht="14.5">
      <c r="A1976" s="117"/>
      <c r="B1976" s="201"/>
      <c r="C1976" s="209"/>
      <c r="D1976" s="210"/>
      <c r="E1976" s="131"/>
      <c r="F1976" s="132"/>
      <c r="G1976" s="131"/>
      <c r="H1976" s="117"/>
      <c r="I1976" s="201"/>
      <c r="J1976" s="201"/>
      <c r="K1976" s="202"/>
      <c r="L1976" s="202"/>
      <c r="M1976" s="202"/>
      <c r="N1976" s="201"/>
      <c r="O1976" s="201"/>
      <c r="P1976" s="202"/>
      <c r="Q1976" s="202"/>
      <c r="R1976" s="207"/>
      <c r="S1976" s="204" t="e">
        <f>_xlfn.LET(
_xlpm.ausLJ,_xlfn.XLOOKUP(MitarbeiterFTE[[#This Row],[Name]]&amp;"|"&amp;MitarbeiterFTE[[#This Row],[Jahr]]&amp;"|"&amp;MitarbeiterFTE[[#This Row],[Monat]],#REF!,#REF!,"not found",0,1),
IF(_xlpm.ausLJ="not found","input missing",_xlpm.ausLJ))</f>
        <v>#REF!</v>
      </c>
      <c r="T1976" s="204" t="e">
        <f>_xlfn.LET(
_xlpm.ausLJ,_xlfn.XLOOKUP(MitarbeiterFTE[[#This Row],[Name]]&amp;"|"&amp;MitarbeiterFTE[[#This Row],[Jahr]]&amp;"|"&amp;MitarbeiterFTE[[#This Row],[Monat]],#REF!,#REF!,"not found",0,1),
IF(_xlpm.ausLJ="not found","input missing",_xlpm.ausLJ))</f>
        <v>#REF!</v>
      </c>
      <c r="U1976" s="205"/>
      <c r="V1976" s="40" t="str" cm="1">
        <f t="array" ref="V197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6" s="15" t="str">
        <f>_xlfn.LET(_xlpm.var,MitarbeiterFTE[[#This Row],[Name]]&amp;"|"&amp;MitarbeiterFTE[[#This Row],[Vorhaben]]&amp;"|"&amp;MitarbeiterFTE[[#This Row],[Monat]]&amp;"|"&amp;MitarbeiterFTE[[#This Row],[Jahr]], IF(_xlpm.var="|||","input missing",_xlpm.var))</f>
        <v>input missing</v>
      </c>
      <c r="AB1976" s="15" t="e">
        <f>_xlfn.LET(
_xlpm.start,DATE(MitarbeiterFTE[[#This Row],[Jahr]],MitarbeiterFTE[[#This Row],[Monat]],1),
_xlpm.end,EOMONTH(_xlpm.start,0),
NETWORKDAYS(_xlpm.start,_xlpm.end))</f>
        <v>#NUM!</v>
      </c>
      <c r="AC1976" s="318" t="e">
        <f>MitarbeiterFTE[[#This Row],[BWD]]-MitarbeiterFTE[[#This Row],[Sum Abwesend]]</f>
        <v>#NUM!</v>
      </c>
      <c r="AD1976" s="318">
        <f>SUMIFS(MitarbeiterFTE[BWD],MitarbeiterFTE[Jahr],MitarbeiterFTE[[#This Row],[Jahr]],MitarbeiterFTE[Name],MitarbeiterFTE[[#This Row],[Name]])</f>
        <v>0</v>
      </c>
      <c r="AE1976" s="318">
        <f>SUMIFS(MitarbeiterFTE[NWD],MitarbeiterFTE[Jahr],MitarbeiterFTE[[#This Row],[Jahr]],MitarbeiterFTE[Name],MitarbeiterFTE[[#This Row],[Name]])</f>
        <v>0</v>
      </c>
      <c r="AF1976" s="15" t="str">
        <f>IF(MitarbeiterFTE[[#This Row],[HS]]="ja",2,IF(MitarbeiterFTE[[#This Row],[Tech]]="ja",1,IF(MitarbeiterFTE[[#This Row],[Sonst]]="ja",0,"input missing")))</f>
        <v>input missing</v>
      </c>
      <c r="AG1976" s="130"/>
      <c r="AH1976" s="117"/>
      <c r="AI1976" s="408"/>
      <c r="AJ1976" s="202"/>
      <c r="AK1976" s="412"/>
      <c r="AL1976" s="15" cm="1">
        <f t="array" ref="AL197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6" s="15" t="str">
        <f>IF(Table6[[#This Row],[FT/WE]]=2,"",Table6[[#This Row],[Name]]&amp;Table6[[#This Row],[Tag]])</f>
        <v/>
      </c>
      <c r="AN1976" s="117"/>
    </row>
    <row r="1977" spans="1:40" ht="14.5">
      <c r="A1977" s="117"/>
      <c r="B1977" s="201"/>
      <c r="C1977" s="209"/>
      <c r="D1977" s="210"/>
      <c r="E1977" s="131"/>
      <c r="F1977" s="132"/>
      <c r="G1977" s="131"/>
      <c r="H1977" s="117"/>
      <c r="I1977" s="201"/>
      <c r="J1977" s="201"/>
      <c r="K1977" s="202"/>
      <c r="L1977" s="202"/>
      <c r="M1977" s="202"/>
      <c r="N1977" s="201"/>
      <c r="O1977" s="201"/>
      <c r="P1977" s="202"/>
      <c r="Q1977" s="202"/>
      <c r="R1977" s="207"/>
      <c r="S1977" s="204" t="e">
        <f>_xlfn.LET(
_xlpm.ausLJ,_xlfn.XLOOKUP(MitarbeiterFTE[[#This Row],[Name]]&amp;"|"&amp;MitarbeiterFTE[[#This Row],[Jahr]]&amp;"|"&amp;MitarbeiterFTE[[#This Row],[Monat]],#REF!,#REF!,"not found",0,1),
IF(_xlpm.ausLJ="not found","input missing",_xlpm.ausLJ))</f>
        <v>#REF!</v>
      </c>
      <c r="T1977" s="204" t="e">
        <f>_xlfn.LET(
_xlpm.ausLJ,_xlfn.XLOOKUP(MitarbeiterFTE[[#This Row],[Name]]&amp;"|"&amp;MitarbeiterFTE[[#This Row],[Jahr]]&amp;"|"&amp;MitarbeiterFTE[[#This Row],[Monat]],#REF!,#REF!,"not found",0,1),
IF(_xlpm.ausLJ="not found","input missing",_xlpm.ausLJ))</f>
        <v>#REF!</v>
      </c>
      <c r="U1977" s="205"/>
      <c r="V1977" s="40" t="str" cm="1">
        <f t="array" ref="V197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7" s="15" t="str">
        <f>_xlfn.LET(_xlpm.var,MitarbeiterFTE[[#This Row],[Name]]&amp;"|"&amp;MitarbeiterFTE[[#This Row],[Vorhaben]]&amp;"|"&amp;MitarbeiterFTE[[#This Row],[Monat]]&amp;"|"&amp;MitarbeiterFTE[[#This Row],[Jahr]], IF(_xlpm.var="|||","input missing",_xlpm.var))</f>
        <v>input missing</v>
      </c>
      <c r="AB1977" s="15" t="e">
        <f>_xlfn.LET(
_xlpm.start,DATE(MitarbeiterFTE[[#This Row],[Jahr]],MitarbeiterFTE[[#This Row],[Monat]],1),
_xlpm.end,EOMONTH(_xlpm.start,0),
NETWORKDAYS(_xlpm.start,_xlpm.end))</f>
        <v>#NUM!</v>
      </c>
      <c r="AC1977" s="318" t="e">
        <f>MitarbeiterFTE[[#This Row],[BWD]]-MitarbeiterFTE[[#This Row],[Sum Abwesend]]</f>
        <v>#NUM!</v>
      </c>
      <c r="AD1977" s="318">
        <f>SUMIFS(MitarbeiterFTE[BWD],MitarbeiterFTE[Jahr],MitarbeiterFTE[[#This Row],[Jahr]],MitarbeiterFTE[Name],MitarbeiterFTE[[#This Row],[Name]])</f>
        <v>0</v>
      </c>
      <c r="AE1977" s="318">
        <f>SUMIFS(MitarbeiterFTE[NWD],MitarbeiterFTE[Jahr],MitarbeiterFTE[[#This Row],[Jahr]],MitarbeiterFTE[Name],MitarbeiterFTE[[#This Row],[Name]])</f>
        <v>0</v>
      </c>
      <c r="AF1977" s="15" t="str">
        <f>IF(MitarbeiterFTE[[#This Row],[HS]]="ja",2,IF(MitarbeiterFTE[[#This Row],[Tech]]="ja",1,IF(MitarbeiterFTE[[#This Row],[Sonst]]="ja",0,"input missing")))</f>
        <v>input missing</v>
      </c>
      <c r="AG1977" s="130"/>
      <c r="AH1977" s="117"/>
      <c r="AI1977" s="408"/>
      <c r="AJ1977" s="202"/>
      <c r="AK1977" s="412"/>
      <c r="AL1977" s="15" cm="1">
        <f t="array" ref="AL197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7" s="15" t="str">
        <f>IF(Table6[[#This Row],[FT/WE]]=2,"",Table6[[#This Row],[Name]]&amp;Table6[[#This Row],[Tag]])</f>
        <v/>
      </c>
      <c r="AN1977" s="117"/>
    </row>
    <row r="1978" spans="1:40" ht="14.5">
      <c r="A1978" s="117"/>
      <c r="B1978" s="201"/>
      <c r="C1978" s="209"/>
      <c r="D1978" s="210"/>
      <c r="E1978" s="131"/>
      <c r="F1978" s="132"/>
      <c r="G1978" s="131"/>
      <c r="H1978" s="117"/>
      <c r="I1978" s="201"/>
      <c r="J1978" s="201"/>
      <c r="K1978" s="202"/>
      <c r="L1978" s="202"/>
      <c r="M1978" s="202"/>
      <c r="N1978" s="201"/>
      <c r="O1978" s="201"/>
      <c r="P1978" s="202"/>
      <c r="Q1978" s="202"/>
      <c r="R1978" s="207"/>
      <c r="S1978" s="204" t="e">
        <f>_xlfn.LET(
_xlpm.ausLJ,_xlfn.XLOOKUP(MitarbeiterFTE[[#This Row],[Name]]&amp;"|"&amp;MitarbeiterFTE[[#This Row],[Jahr]]&amp;"|"&amp;MitarbeiterFTE[[#This Row],[Monat]],#REF!,#REF!,"not found",0,1),
IF(_xlpm.ausLJ="not found","input missing",_xlpm.ausLJ))</f>
        <v>#REF!</v>
      </c>
      <c r="T1978" s="204" t="e">
        <f>_xlfn.LET(
_xlpm.ausLJ,_xlfn.XLOOKUP(MitarbeiterFTE[[#This Row],[Name]]&amp;"|"&amp;MitarbeiterFTE[[#This Row],[Jahr]]&amp;"|"&amp;MitarbeiterFTE[[#This Row],[Monat]],#REF!,#REF!,"not found",0,1),
IF(_xlpm.ausLJ="not found","input missing",_xlpm.ausLJ))</f>
        <v>#REF!</v>
      </c>
      <c r="U1978" s="205"/>
      <c r="V1978" s="40" t="str" cm="1">
        <f t="array" ref="V197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8" s="15" t="str">
        <f>_xlfn.LET(_xlpm.var,MitarbeiterFTE[[#This Row],[Name]]&amp;"|"&amp;MitarbeiterFTE[[#This Row],[Vorhaben]]&amp;"|"&amp;MitarbeiterFTE[[#This Row],[Monat]]&amp;"|"&amp;MitarbeiterFTE[[#This Row],[Jahr]], IF(_xlpm.var="|||","input missing",_xlpm.var))</f>
        <v>input missing</v>
      </c>
      <c r="AB1978" s="15" t="e">
        <f>_xlfn.LET(
_xlpm.start,DATE(MitarbeiterFTE[[#This Row],[Jahr]],MitarbeiterFTE[[#This Row],[Monat]],1),
_xlpm.end,EOMONTH(_xlpm.start,0),
NETWORKDAYS(_xlpm.start,_xlpm.end))</f>
        <v>#NUM!</v>
      </c>
      <c r="AC1978" s="318" t="e">
        <f>MitarbeiterFTE[[#This Row],[BWD]]-MitarbeiterFTE[[#This Row],[Sum Abwesend]]</f>
        <v>#NUM!</v>
      </c>
      <c r="AD1978" s="318">
        <f>SUMIFS(MitarbeiterFTE[BWD],MitarbeiterFTE[Jahr],MitarbeiterFTE[[#This Row],[Jahr]],MitarbeiterFTE[Name],MitarbeiterFTE[[#This Row],[Name]])</f>
        <v>0</v>
      </c>
      <c r="AE1978" s="318">
        <f>SUMIFS(MitarbeiterFTE[NWD],MitarbeiterFTE[Jahr],MitarbeiterFTE[[#This Row],[Jahr]],MitarbeiterFTE[Name],MitarbeiterFTE[[#This Row],[Name]])</f>
        <v>0</v>
      </c>
      <c r="AF1978" s="15" t="str">
        <f>IF(MitarbeiterFTE[[#This Row],[HS]]="ja",2,IF(MitarbeiterFTE[[#This Row],[Tech]]="ja",1,IF(MitarbeiterFTE[[#This Row],[Sonst]]="ja",0,"input missing")))</f>
        <v>input missing</v>
      </c>
      <c r="AG1978" s="130"/>
      <c r="AH1978" s="117"/>
      <c r="AI1978" s="408"/>
      <c r="AJ1978" s="202"/>
      <c r="AK1978" s="412"/>
      <c r="AL1978" s="15" cm="1">
        <f t="array" ref="AL197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8" s="15" t="str">
        <f>IF(Table6[[#This Row],[FT/WE]]=2,"",Table6[[#This Row],[Name]]&amp;Table6[[#This Row],[Tag]])</f>
        <v/>
      </c>
      <c r="AN1978" s="117"/>
    </row>
    <row r="1979" spans="1:40" ht="14.5">
      <c r="A1979" s="117"/>
      <c r="B1979" s="201"/>
      <c r="C1979" s="209"/>
      <c r="D1979" s="210"/>
      <c r="E1979" s="131"/>
      <c r="F1979" s="132"/>
      <c r="G1979" s="131"/>
      <c r="H1979" s="117"/>
      <c r="I1979" s="201"/>
      <c r="J1979" s="201"/>
      <c r="K1979" s="202"/>
      <c r="L1979" s="202"/>
      <c r="M1979" s="202"/>
      <c r="N1979" s="201"/>
      <c r="O1979" s="201"/>
      <c r="P1979" s="202"/>
      <c r="Q1979" s="202"/>
      <c r="R1979" s="207"/>
      <c r="S1979" s="204" t="e">
        <f>_xlfn.LET(
_xlpm.ausLJ,_xlfn.XLOOKUP(MitarbeiterFTE[[#This Row],[Name]]&amp;"|"&amp;MitarbeiterFTE[[#This Row],[Jahr]]&amp;"|"&amp;MitarbeiterFTE[[#This Row],[Monat]],#REF!,#REF!,"not found",0,1),
IF(_xlpm.ausLJ="not found","input missing",_xlpm.ausLJ))</f>
        <v>#REF!</v>
      </c>
      <c r="T1979" s="204" t="e">
        <f>_xlfn.LET(
_xlpm.ausLJ,_xlfn.XLOOKUP(MitarbeiterFTE[[#This Row],[Name]]&amp;"|"&amp;MitarbeiterFTE[[#This Row],[Jahr]]&amp;"|"&amp;MitarbeiterFTE[[#This Row],[Monat]],#REF!,#REF!,"not found",0,1),
IF(_xlpm.ausLJ="not found","input missing",_xlpm.ausLJ))</f>
        <v>#REF!</v>
      </c>
      <c r="U1979" s="205"/>
      <c r="V1979" s="40" t="str" cm="1">
        <f t="array" ref="V197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7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7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7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7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79" s="15" t="str">
        <f>_xlfn.LET(_xlpm.var,MitarbeiterFTE[[#This Row],[Name]]&amp;"|"&amp;MitarbeiterFTE[[#This Row],[Vorhaben]]&amp;"|"&amp;MitarbeiterFTE[[#This Row],[Monat]]&amp;"|"&amp;MitarbeiterFTE[[#This Row],[Jahr]], IF(_xlpm.var="|||","input missing",_xlpm.var))</f>
        <v>input missing</v>
      </c>
      <c r="AB1979" s="15" t="e">
        <f>_xlfn.LET(
_xlpm.start,DATE(MitarbeiterFTE[[#This Row],[Jahr]],MitarbeiterFTE[[#This Row],[Monat]],1),
_xlpm.end,EOMONTH(_xlpm.start,0),
NETWORKDAYS(_xlpm.start,_xlpm.end))</f>
        <v>#NUM!</v>
      </c>
      <c r="AC1979" s="318" t="e">
        <f>MitarbeiterFTE[[#This Row],[BWD]]-MitarbeiterFTE[[#This Row],[Sum Abwesend]]</f>
        <v>#NUM!</v>
      </c>
      <c r="AD1979" s="318">
        <f>SUMIFS(MitarbeiterFTE[BWD],MitarbeiterFTE[Jahr],MitarbeiterFTE[[#This Row],[Jahr]],MitarbeiterFTE[Name],MitarbeiterFTE[[#This Row],[Name]])</f>
        <v>0</v>
      </c>
      <c r="AE1979" s="318">
        <f>SUMIFS(MitarbeiterFTE[NWD],MitarbeiterFTE[Jahr],MitarbeiterFTE[[#This Row],[Jahr]],MitarbeiterFTE[Name],MitarbeiterFTE[[#This Row],[Name]])</f>
        <v>0</v>
      </c>
      <c r="AF1979" s="15" t="str">
        <f>IF(MitarbeiterFTE[[#This Row],[HS]]="ja",2,IF(MitarbeiterFTE[[#This Row],[Tech]]="ja",1,IF(MitarbeiterFTE[[#This Row],[Sonst]]="ja",0,"input missing")))</f>
        <v>input missing</v>
      </c>
      <c r="AG1979" s="130"/>
      <c r="AH1979" s="117"/>
      <c r="AI1979" s="408"/>
      <c r="AJ1979" s="202"/>
      <c r="AK1979" s="412"/>
      <c r="AL1979" s="15" cm="1">
        <f t="array" ref="AL197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79" s="15" t="str">
        <f>IF(Table6[[#This Row],[FT/WE]]=2,"",Table6[[#This Row],[Name]]&amp;Table6[[#This Row],[Tag]])</f>
        <v/>
      </c>
      <c r="AN1979" s="117"/>
    </row>
    <row r="1980" spans="1:40" ht="14.5">
      <c r="A1980" s="117"/>
      <c r="B1980" s="201"/>
      <c r="C1980" s="209"/>
      <c r="D1980" s="210"/>
      <c r="E1980" s="131"/>
      <c r="F1980" s="132"/>
      <c r="G1980" s="131"/>
      <c r="H1980" s="117"/>
      <c r="I1980" s="201"/>
      <c r="J1980" s="201"/>
      <c r="K1980" s="202"/>
      <c r="L1980" s="202"/>
      <c r="M1980" s="202"/>
      <c r="N1980" s="201"/>
      <c r="O1980" s="201"/>
      <c r="P1980" s="202"/>
      <c r="Q1980" s="202"/>
      <c r="R1980" s="207"/>
      <c r="S1980" s="204" t="e">
        <f>_xlfn.LET(
_xlpm.ausLJ,_xlfn.XLOOKUP(MitarbeiterFTE[[#This Row],[Name]]&amp;"|"&amp;MitarbeiterFTE[[#This Row],[Jahr]]&amp;"|"&amp;MitarbeiterFTE[[#This Row],[Monat]],#REF!,#REF!,"not found",0,1),
IF(_xlpm.ausLJ="not found","input missing",_xlpm.ausLJ))</f>
        <v>#REF!</v>
      </c>
      <c r="T1980" s="204" t="e">
        <f>_xlfn.LET(
_xlpm.ausLJ,_xlfn.XLOOKUP(MitarbeiterFTE[[#This Row],[Name]]&amp;"|"&amp;MitarbeiterFTE[[#This Row],[Jahr]]&amp;"|"&amp;MitarbeiterFTE[[#This Row],[Monat]],#REF!,#REF!,"not found",0,1),
IF(_xlpm.ausLJ="not found","input missing",_xlpm.ausLJ))</f>
        <v>#REF!</v>
      </c>
      <c r="U1980" s="205"/>
      <c r="V1980" s="40" t="str" cm="1">
        <f t="array" ref="V198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0" s="15" t="str">
        <f>_xlfn.LET(_xlpm.var,MitarbeiterFTE[[#This Row],[Name]]&amp;"|"&amp;MitarbeiterFTE[[#This Row],[Vorhaben]]&amp;"|"&amp;MitarbeiterFTE[[#This Row],[Monat]]&amp;"|"&amp;MitarbeiterFTE[[#This Row],[Jahr]], IF(_xlpm.var="|||","input missing",_xlpm.var))</f>
        <v>input missing</v>
      </c>
      <c r="AB1980" s="15" t="e">
        <f>_xlfn.LET(
_xlpm.start,DATE(MitarbeiterFTE[[#This Row],[Jahr]],MitarbeiterFTE[[#This Row],[Monat]],1),
_xlpm.end,EOMONTH(_xlpm.start,0),
NETWORKDAYS(_xlpm.start,_xlpm.end))</f>
        <v>#NUM!</v>
      </c>
      <c r="AC1980" s="318" t="e">
        <f>MitarbeiterFTE[[#This Row],[BWD]]-MitarbeiterFTE[[#This Row],[Sum Abwesend]]</f>
        <v>#NUM!</v>
      </c>
      <c r="AD1980" s="318">
        <f>SUMIFS(MitarbeiterFTE[BWD],MitarbeiterFTE[Jahr],MitarbeiterFTE[[#This Row],[Jahr]],MitarbeiterFTE[Name],MitarbeiterFTE[[#This Row],[Name]])</f>
        <v>0</v>
      </c>
      <c r="AE1980" s="318">
        <f>SUMIFS(MitarbeiterFTE[NWD],MitarbeiterFTE[Jahr],MitarbeiterFTE[[#This Row],[Jahr]],MitarbeiterFTE[Name],MitarbeiterFTE[[#This Row],[Name]])</f>
        <v>0</v>
      </c>
      <c r="AF1980" s="15" t="str">
        <f>IF(MitarbeiterFTE[[#This Row],[HS]]="ja",2,IF(MitarbeiterFTE[[#This Row],[Tech]]="ja",1,IF(MitarbeiterFTE[[#This Row],[Sonst]]="ja",0,"input missing")))</f>
        <v>input missing</v>
      </c>
      <c r="AG1980" s="130"/>
      <c r="AH1980" s="117"/>
      <c r="AI1980" s="408"/>
      <c r="AJ1980" s="202"/>
      <c r="AK1980" s="412"/>
      <c r="AL1980" s="15" cm="1">
        <f t="array" ref="AL198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0" s="15" t="str">
        <f>IF(Table6[[#This Row],[FT/WE]]=2,"",Table6[[#This Row],[Name]]&amp;Table6[[#This Row],[Tag]])</f>
        <v/>
      </c>
      <c r="AN1980" s="117"/>
    </row>
    <row r="1981" spans="1:40" ht="14.5">
      <c r="A1981" s="117"/>
      <c r="B1981" s="201"/>
      <c r="C1981" s="209"/>
      <c r="D1981" s="210"/>
      <c r="E1981" s="131"/>
      <c r="F1981" s="132"/>
      <c r="G1981" s="131"/>
      <c r="H1981" s="117"/>
      <c r="I1981" s="201"/>
      <c r="J1981" s="201"/>
      <c r="K1981" s="202"/>
      <c r="L1981" s="202"/>
      <c r="M1981" s="202"/>
      <c r="N1981" s="201"/>
      <c r="O1981" s="201"/>
      <c r="P1981" s="202"/>
      <c r="Q1981" s="202"/>
      <c r="R1981" s="207"/>
      <c r="S1981" s="204" t="e">
        <f>_xlfn.LET(
_xlpm.ausLJ,_xlfn.XLOOKUP(MitarbeiterFTE[[#This Row],[Name]]&amp;"|"&amp;MitarbeiterFTE[[#This Row],[Jahr]]&amp;"|"&amp;MitarbeiterFTE[[#This Row],[Monat]],#REF!,#REF!,"not found",0,1),
IF(_xlpm.ausLJ="not found","input missing",_xlpm.ausLJ))</f>
        <v>#REF!</v>
      </c>
      <c r="T1981" s="204" t="e">
        <f>_xlfn.LET(
_xlpm.ausLJ,_xlfn.XLOOKUP(MitarbeiterFTE[[#This Row],[Name]]&amp;"|"&amp;MitarbeiterFTE[[#This Row],[Jahr]]&amp;"|"&amp;MitarbeiterFTE[[#This Row],[Monat]],#REF!,#REF!,"not found",0,1),
IF(_xlpm.ausLJ="not found","input missing",_xlpm.ausLJ))</f>
        <v>#REF!</v>
      </c>
      <c r="U1981" s="205"/>
      <c r="V1981" s="40" t="str" cm="1">
        <f t="array" ref="V198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1" s="15" t="str">
        <f>_xlfn.LET(_xlpm.var,MitarbeiterFTE[[#This Row],[Name]]&amp;"|"&amp;MitarbeiterFTE[[#This Row],[Vorhaben]]&amp;"|"&amp;MitarbeiterFTE[[#This Row],[Monat]]&amp;"|"&amp;MitarbeiterFTE[[#This Row],[Jahr]], IF(_xlpm.var="|||","input missing",_xlpm.var))</f>
        <v>input missing</v>
      </c>
      <c r="AB1981" s="15" t="e">
        <f>_xlfn.LET(
_xlpm.start,DATE(MitarbeiterFTE[[#This Row],[Jahr]],MitarbeiterFTE[[#This Row],[Monat]],1),
_xlpm.end,EOMONTH(_xlpm.start,0),
NETWORKDAYS(_xlpm.start,_xlpm.end))</f>
        <v>#NUM!</v>
      </c>
      <c r="AC1981" s="318" t="e">
        <f>MitarbeiterFTE[[#This Row],[BWD]]-MitarbeiterFTE[[#This Row],[Sum Abwesend]]</f>
        <v>#NUM!</v>
      </c>
      <c r="AD1981" s="318">
        <f>SUMIFS(MitarbeiterFTE[BWD],MitarbeiterFTE[Jahr],MitarbeiterFTE[[#This Row],[Jahr]],MitarbeiterFTE[Name],MitarbeiterFTE[[#This Row],[Name]])</f>
        <v>0</v>
      </c>
      <c r="AE1981" s="318">
        <f>SUMIFS(MitarbeiterFTE[NWD],MitarbeiterFTE[Jahr],MitarbeiterFTE[[#This Row],[Jahr]],MitarbeiterFTE[Name],MitarbeiterFTE[[#This Row],[Name]])</f>
        <v>0</v>
      </c>
      <c r="AF1981" s="15" t="str">
        <f>IF(MitarbeiterFTE[[#This Row],[HS]]="ja",2,IF(MitarbeiterFTE[[#This Row],[Tech]]="ja",1,IF(MitarbeiterFTE[[#This Row],[Sonst]]="ja",0,"input missing")))</f>
        <v>input missing</v>
      </c>
      <c r="AG1981" s="130"/>
      <c r="AH1981" s="117"/>
      <c r="AI1981" s="408"/>
      <c r="AJ1981" s="202"/>
      <c r="AK1981" s="412"/>
      <c r="AL1981" s="15" cm="1">
        <f t="array" ref="AL198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1" s="15" t="str">
        <f>IF(Table6[[#This Row],[FT/WE]]=2,"",Table6[[#This Row],[Name]]&amp;Table6[[#This Row],[Tag]])</f>
        <v/>
      </c>
      <c r="AN1981" s="117"/>
    </row>
    <row r="1982" spans="1:40" ht="14.5">
      <c r="A1982" s="117"/>
      <c r="B1982" s="201"/>
      <c r="C1982" s="209"/>
      <c r="D1982" s="210"/>
      <c r="E1982" s="131"/>
      <c r="F1982" s="132"/>
      <c r="G1982" s="131"/>
      <c r="H1982" s="117"/>
      <c r="I1982" s="201"/>
      <c r="J1982" s="201"/>
      <c r="K1982" s="202"/>
      <c r="L1982" s="202"/>
      <c r="M1982" s="202"/>
      <c r="N1982" s="201"/>
      <c r="O1982" s="201"/>
      <c r="P1982" s="202"/>
      <c r="Q1982" s="202"/>
      <c r="R1982" s="207"/>
      <c r="S1982" s="204" t="e">
        <f>_xlfn.LET(
_xlpm.ausLJ,_xlfn.XLOOKUP(MitarbeiterFTE[[#This Row],[Name]]&amp;"|"&amp;MitarbeiterFTE[[#This Row],[Jahr]]&amp;"|"&amp;MitarbeiterFTE[[#This Row],[Monat]],#REF!,#REF!,"not found",0,1),
IF(_xlpm.ausLJ="not found","input missing",_xlpm.ausLJ))</f>
        <v>#REF!</v>
      </c>
      <c r="T1982" s="204" t="e">
        <f>_xlfn.LET(
_xlpm.ausLJ,_xlfn.XLOOKUP(MitarbeiterFTE[[#This Row],[Name]]&amp;"|"&amp;MitarbeiterFTE[[#This Row],[Jahr]]&amp;"|"&amp;MitarbeiterFTE[[#This Row],[Monat]],#REF!,#REF!,"not found",0,1),
IF(_xlpm.ausLJ="not found","input missing",_xlpm.ausLJ))</f>
        <v>#REF!</v>
      </c>
      <c r="U1982" s="205"/>
      <c r="V1982" s="40" t="str" cm="1">
        <f t="array" ref="V198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2" s="15" t="str">
        <f>_xlfn.LET(_xlpm.var,MitarbeiterFTE[[#This Row],[Name]]&amp;"|"&amp;MitarbeiterFTE[[#This Row],[Vorhaben]]&amp;"|"&amp;MitarbeiterFTE[[#This Row],[Monat]]&amp;"|"&amp;MitarbeiterFTE[[#This Row],[Jahr]], IF(_xlpm.var="|||","input missing",_xlpm.var))</f>
        <v>input missing</v>
      </c>
      <c r="AB1982" s="15" t="e">
        <f>_xlfn.LET(
_xlpm.start,DATE(MitarbeiterFTE[[#This Row],[Jahr]],MitarbeiterFTE[[#This Row],[Monat]],1),
_xlpm.end,EOMONTH(_xlpm.start,0),
NETWORKDAYS(_xlpm.start,_xlpm.end))</f>
        <v>#NUM!</v>
      </c>
      <c r="AC1982" s="318" t="e">
        <f>MitarbeiterFTE[[#This Row],[BWD]]-MitarbeiterFTE[[#This Row],[Sum Abwesend]]</f>
        <v>#NUM!</v>
      </c>
      <c r="AD1982" s="318">
        <f>SUMIFS(MitarbeiterFTE[BWD],MitarbeiterFTE[Jahr],MitarbeiterFTE[[#This Row],[Jahr]],MitarbeiterFTE[Name],MitarbeiterFTE[[#This Row],[Name]])</f>
        <v>0</v>
      </c>
      <c r="AE1982" s="318">
        <f>SUMIFS(MitarbeiterFTE[NWD],MitarbeiterFTE[Jahr],MitarbeiterFTE[[#This Row],[Jahr]],MitarbeiterFTE[Name],MitarbeiterFTE[[#This Row],[Name]])</f>
        <v>0</v>
      </c>
      <c r="AF1982" s="15" t="str">
        <f>IF(MitarbeiterFTE[[#This Row],[HS]]="ja",2,IF(MitarbeiterFTE[[#This Row],[Tech]]="ja",1,IF(MitarbeiterFTE[[#This Row],[Sonst]]="ja",0,"input missing")))</f>
        <v>input missing</v>
      </c>
      <c r="AG1982" s="130"/>
      <c r="AH1982" s="117"/>
      <c r="AI1982" s="408"/>
      <c r="AJ1982" s="202"/>
      <c r="AK1982" s="412"/>
      <c r="AL1982" s="15" cm="1">
        <f t="array" ref="AL198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2" s="15" t="str">
        <f>IF(Table6[[#This Row],[FT/WE]]=2,"",Table6[[#This Row],[Name]]&amp;Table6[[#This Row],[Tag]])</f>
        <v/>
      </c>
      <c r="AN1982" s="117"/>
    </row>
    <row r="1983" spans="1:40" ht="14.5">
      <c r="A1983" s="117"/>
      <c r="B1983" s="201"/>
      <c r="C1983" s="209"/>
      <c r="D1983" s="210"/>
      <c r="E1983" s="131"/>
      <c r="F1983" s="132"/>
      <c r="G1983" s="131"/>
      <c r="H1983" s="117"/>
      <c r="I1983" s="201"/>
      <c r="J1983" s="201"/>
      <c r="K1983" s="202"/>
      <c r="L1983" s="202"/>
      <c r="M1983" s="202"/>
      <c r="N1983" s="201"/>
      <c r="O1983" s="201"/>
      <c r="P1983" s="202"/>
      <c r="Q1983" s="202"/>
      <c r="R1983" s="207"/>
      <c r="S1983" s="204" t="e">
        <f>_xlfn.LET(
_xlpm.ausLJ,_xlfn.XLOOKUP(MitarbeiterFTE[[#This Row],[Name]]&amp;"|"&amp;MitarbeiterFTE[[#This Row],[Jahr]]&amp;"|"&amp;MitarbeiterFTE[[#This Row],[Monat]],#REF!,#REF!,"not found",0,1),
IF(_xlpm.ausLJ="not found","input missing",_xlpm.ausLJ))</f>
        <v>#REF!</v>
      </c>
      <c r="T1983" s="204" t="e">
        <f>_xlfn.LET(
_xlpm.ausLJ,_xlfn.XLOOKUP(MitarbeiterFTE[[#This Row],[Name]]&amp;"|"&amp;MitarbeiterFTE[[#This Row],[Jahr]]&amp;"|"&amp;MitarbeiterFTE[[#This Row],[Monat]],#REF!,#REF!,"not found",0,1),
IF(_xlpm.ausLJ="not found","input missing",_xlpm.ausLJ))</f>
        <v>#REF!</v>
      </c>
      <c r="U1983" s="205"/>
      <c r="V1983" s="40" t="str" cm="1">
        <f t="array" ref="V198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3" s="15" t="str">
        <f>_xlfn.LET(_xlpm.var,MitarbeiterFTE[[#This Row],[Name]]&amp;"|"&amp;MitarbeiterFTE[[#This Row],[Vorhaben]]&amp;"|"&amp;MitarbeiterFTE[[#This Row],[Monat]]&amp;"|"&amp;MitarbeiterFTE[[#This Row],[Jahr]], IF(_xlpm.var="|||","input missing",_xlpm.var))</f>
        <v>input missing</v>
      </c>
      <c r="AB1983" s="15" t="e">
        <f>_xlfn.LET(
_xlpm.start,DATE(MitarbeiterFTE[[#This Row],[Jahr]],MitarbeiterFTE[[#This Row],[Monat]],1),
_xlpm.end,EOMONTH(_xlpm.start,0),
NETWORKDAYS(_xlpm.start,_xlpm.end))</f>
        <v>#NUM!</v>
      </c>
      <c r="AC1983" s="318" t="e">
        <f>MitarbeiterFTE[[#This Row],[BWD]]-MitarbeiterFTE[[#This Row],[Sum Abwesend]]</f>
        <v>#NUM!</v>
      </c>
      <c r="AD1983" s="318">
        <f>SUMIFS(MitarbeiterFTE[BWD],MitarbeiterFTE[Jahr],MitarbeiterFTE[[#This Row],[Jahr]],MitarbeiterFTE[Name],MitarbeiterFTE[[#This Row],[Name]])</f>
        <v>0</v>
      </c>
      <c r="AE1983" s="318">
        <f>SUMIFS(MitarbeiterFTE[NWD],MitarbeiterFTE[Jahr],MitarbeiterFTE[[#This Row],[Jahr]],MitarbeiterFTE[Name],MitarbeiterFTE[[#This Row],[Name]])</f>
        <v>0</v>
      </c>
      <c r="AF1983" s="15" t="str">
        <f>IF(MitarbeiterFTE[[#This Row],[HS]]="ja",2,IF(MitarbeiterFTE[[#This Row],[Tech]]="ja",1,IF(MitarbeiterFTE[[#This Row],[Sonst]]="ja",0,"input missing")))</f>
        <v>input missing</v>
      </c>
      <c r="AG1983" s="130"/>
      <c r="AH1983" s="117"/>
      <c r="AI1983" s="408"/>
      <c r="AJ1983" s="202"/>
      <c r="AK1983" s="412"/>
      <c r="AL1983" s="15" cm="1">
        <f t="array" ref="AL198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3" s="15" t="str">
        <f>IF(Table6[[#This Row],[FT/WE]]=2,"",Table6[[#This Row],[Name]]&amp;Table6[[#This Row],[Tag]])</f>
        <v/>
      </c>
      <c r="AN1983" s="117"/>
    </row>
    <row r="1984" spans="1:40" ht="14.5">
      <c r="A1984" s="117"/>
      <c r="B1984" s="201"/>
      <c r="C1984" s="209"/>
      <c r="D1984" s="210"/>
      <c r="E1984" s="131"/>
      <c r="F1984" s="132"/>
      <c r="G1984" s="131"/>
      <c r="H1984" s="117"/>
      <c r="I1984" s="201"/>
      <c r="J1984" s="201"/>
      <c r="K1984" s="202"/>
      <c r="L1984" s="202"/>
      <c r="M1984" s="202"/>
      <c r="N1984" s="201"/>
      <c r="O1984" s="201"/>
      <c r="P1984" s="202"/>
      <c r="Q1984" s="202"/>
      <c r="R1984" s="207"/>
      <c r="S1984" s="204" t="e">
        <f>_xlfn.LET(
_xlpm.ausLJ,_xlfn.XLOOKUP(MitarbeiterFTE[[#This Row],[Name]]&amp;"|"&amp;MitarbeiterFTE[[#This Row],[Jahr]]&amp;"|"&amp;MitarbeiterFTE[[#This Row],[Monat]],#REF!,#REF!,"not found",0,1),
IF(_xlpm.ausLJ="not found","input missing",_xlpm.ausLJ))</f>
        <v>#REF!</v>
      </c>
      <c r="T1984" s="204" t="e">
        <f>_xlfn.LET(
_xlpm.ausLJ,_xlfn.XLOOKUP(MitarbeiterFTE[[#This Row],[Name]]&amp;"|"&amp;MitarbeiterFTE[[#This Row],[Jahr]]&amp;"|"&amp;MitarbeiterFTE[[#This Row],[Monat]],#REF!,#REF!,"not found",0,1),
IF(_xlpm.ausLJ="not found","input missing",_xlpm.ausLJ))</f>
        <v>#REF!</v>
      </c>
      <c r="U1984" s="205"/>
      <c r="V1984" s="40" t="str" cm="1">
        <f t="array" ref="V198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4" s="15" t="str">
        <f>_xlfn.LET(_xlpm.var,MitarbeiterFTE[[#This Row],[Name]]&amp;"|"&amp;MitarbeiterFTE[[#This Row],[Vorhaben]]&amp;"|"&amp;MitarbeiterFTE[[#This Row],[Monat]]&amp;"|"&amp;MitarbeiterFTE[[#This Row],[Jahr]], IF(_xlpm.var="|||","input missing",_xlpm.var))</f>
        <v>input missing</v>
      </c>
      <c r="AB1984" s="15" t="e">
        <f>_xlfn.LET(
_xlpm.start,DATE(MitarbeiterFTE[[#This Row],[Jahr]],MitarbeiterFTE[[#This Row],[Monat]],1),
_xlpm.end,EOMONTH(_xlpm.start,0),
NETWORKDAYS(_xlpm.start,_xlpm.end))</f>
        <v>#NUM!</v>
      </c>
      <c r="AC1984" s="318" t="e">
        <f>MitarbeiterFTE[[#This Row],[BWD]]-MitarbeiterFTE[[#This Row],[Sum Abwesend]]</f>
        <v>#NUM!</v>
      </c>
      <c r="AD1984" s="318">
        <f>SUMIFS(MitarbeiterFTE[BWD],MitarbeiterFTE[Jahr],MitarbeiterFTE[[#This Row],[Jahr]],MitarbeiterFTE[Name],MitarbeiterFTE[[#This Row],[Name]])</f>
        <v>0</v>
      </c>
      <c r="AE1984" s="318">
        <f>SUMIFS(MitarbeiterFTE[NWD],MitarbeiterFTE[Jahr],MitarbeiterFTE[[#This Row],[Jahr]],MitarbeiterFTE[Name],MitarbeiterFTE[[#This Row],[Name]])</f>
        <v>0</v>
      </c>
      <c r="AF1984" s="15" t="str">
        <f>IF(MitarbeiterFTE[[#This Row],[HS]]="ja",2,IF(MitarbeiterFTE[[#This Row],[Tech]]="ja",1,IF(MitarbeiterFTE[[#This Row],[Sonst]]="ja",0,"input missing")))</f>
        <v>input missing</v>
      </c>
      <c r="AG1984" s="130"/>
      <c r="AH1984" s="117"/>
      <c r="AI1984" s="408"/>
      <c r="AJ1984" s="202"/>
      <c r="AK1984" s="412"/>
      <c r="AL1984" s="15" cm="1">
        <f t="array" ref="AL198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4" s="15" t="str">
        <f>IF(Table6[[#This Row],[FT/WE]]=2,"",Table6[[#This Row],[Name]]&amp;Table6[[#This Row],[Tag]])</f>
        <v/>
      </c>
      <c r="AN1984" s="117"/>
    </row>
    <row r="1985" spans="1:40" ht="14.5">
      <c r="A1985" s="117"/>
      <c r="B1985" s="201"/>
      <c r="C1985" s="209"/>
      <c r="D1985" s="210"/>
      <c r="E1985" s="131"/>
      <c r="F1985" s="132"/>
      <c r="G1985" s="131"/>
      <c r="H1985" s="117"/>
      <c r="I1985" s="201"/>
      <c r="J1985" s="201"/>
      <c r="K1985" s="202"/>
      <c r="L1985" s="202"/>
      <c r="M1985" s="202"/>
      <c r="N1985" s="201"/>
      <c r="O1985" s="201"/>
      <c r="P1985" s="202"/>
      <c r="Q1985" s="202"/>
      <c r="R1985" s="207"/>
      <c r="S1985" s="204" t="e">
        <f>_xlfn.LET(
_xlpm.ausLJ,_xlfn.XLOOKUP(MitarbeiterFTE[[#This Row],[Name]]&amp;"|"&amp;MitarbeiterFTE[[#This Row],[Jahr]]&amp;"|"&amp;MitarbeiterFTE[[#This Row],[Monat]],#REF!,#REF!,"not found",0,1),
IF(_xlpm.ausLJ="not found","input missing",_xlpm.ausLJ))</f>
        <v>#REF!</v>
      </c>
      <c r="T1985" s="204" t="e">
        <f>_xlfn.LET(
_xlpm.ausLJ,_xlfn.XLOOKUP(MitarbeiterFTE[[#This Row],[Name]]&amp;"|"&amp;MitarbeiterFTE[[#This Row],[Jahr]]&amp;"|"&amp;MitarbeiterFTE[[#This Row],[Monat]],#REF!,#REF!,"not found",0,1),
IF(_xlpm.ausLJ="not found","input missing",_xlpm.ausLJ))</f>
        <v>#REF!</v>
      </c>
      <c r="U1985" s="205"/>
      <c r="V1985" s="40" t="str" cm="1">
        <f t="array" ref="V198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5" s="15" t="str">
        <f>_xlfn.LET(_xlpm.var,MitarbeiterFTE[[#This Row],[Name]]&amp;"|"&amp;MitarbeiterFTE[[#This Row],[Vorhaben]]&amp;"|"&amp;MitarbeiterFTE[[#This Row],[Monat]]&amp;"|"&amp;MitarbeiterFTE[[#This Row],[Jahr]], IF(_xlpm.var="|||","input missing",_xlpm.var))</f>
        <v>input missing</v>
      </c>
      <c r="AB1985" s="15" t="e">
        <f>_xlfn.LET(
_xlpm.start,DATE(MitarbeiterFTE[[#This Row],[Jahr]],MitarbeiterFTE[[#This Row],[Monat]],1),
_xlpm.end,EOMONTH(_xlpm.start,0),
NETWORKDAYS(_xlpm.start,_xlpm.end))</f>
        <v>#NUM!</v>
      </c>
      <c r="AC1985" s="318" t="e">
        <f>MitarbeiterFTE[[#This Row],[BWD]]-MitarbeiterFTE[[#This Row],[Sum Abwesend]]</f>
        <v>#NUM!</v>
      </c>
      <c r="AD1985" s="318">
        <f>SUMIFS(MitarbeiterFTE[BWD],MitarbeiterFTE[Jahr],MitarbeiterFTE[[#This Row],[Jahr]],MitarbeiterFTE[Name],MitarbeiterFTE[[#This Row],[Name]])</f>
        <v>0</v>
      </c>
      <c r="AE1985" s="318">
        <f>SUMIFS(MitarbeiterFTE[NWD],MitarbeiterFTE[Jahr],MitarbeiterFTE[[#This Row],[Jahr]],MitarbeiterFTE[Name],MitarbeiterFTE[[#This Row],[Name]])</f>
        <v>0</v>
      </c>
      <c r="AF1985" s="15" t="str">
        <f>IF(MitarbeiterFTE[[#This Row],[HS]]="ja",2,IF(MitarbeiterFTE[[#This Row],[Tech]]="ja",1,IF(MitarbeiterFTE[[#This Row],[Sonst]]="ja",0,"input missing")))</f>
        <v>input missing</v>
      </c>
      <c r="AG1985" s="130"/>
      <c r="AH1985" s="117"/>
      <c r="AI1985" s="408"/>
      <c r="AJ1985" s="202"/>
      <c r="AK1985" s="412"/>
      <c r="AL1985" s="15" cm="1">
        <f t="array" ref="AL198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5" s="15" t="str">
        <f>IF(Table6[[#This Row],[FT/WE]]=2,"",Table6[[#This Row],[Name]]&amp;Table6[[#This Row],[Tag]])</f>
        <v/>
      </c>
      <c r="AN1985" s="117"/>
    </row>
    <row r="1986" spans="1:40" ht="14.5">
      <c r="A1986" s="117"/>
      <c r="B1986" s="201"/>
      <c r="C1986" s="209"/>
      <c r="D1986" s="210"/>
      <c r="E1986" s="131"/>
      <c r="F1986" s="132"/>
      <c r="G1986" s="131"/>
      <c r="H1986" s="117"/>
      <c r="I1986" s="201"/>
      <c r="J1986" s="201"/>
      <c r="K1986" s="202"/>
      <c r="L1986" s="202"/>
      <c r="M1986" s="202"/>
      <c r="N1986" s="201"/>
      <c r="O1986" s="201"/>
      <c r="P1986" s="202"/>
      <c r="Q1986" s="202"/>
      <c r="R1986" s="207"/>
      <c r="S1986" s="204" t="e">
        <f>_xlfn.LET(
_xlpm.ausLJ,_xlfn.XLOOKUP(MitarbeiterFTE[[#This Row],[Name]]&amp;"|"&amp;MitarbeiterFTE[[#This Row],[Jahr]]&amp;"|"&amp;MitarbeiterFTE[[#This Row],[Monat]],#REF!,#REF!,"not found",0,1),
IF(_xlpm.ausLJ="not found","input missing",_xlpm.ausLJ))</f>
        <v>#REF!</v>
      </c>
      <c r="T1986" s="204" t="e">
        <f>_xlfn.LET(
_xlpm.ausLJ,_xlfn.XLOOKUP(MitarbeiterFTE[[#This Row],[Name]]&amp;"|"&amp;MitarbeiterFTE[[#This Row],[Jahr]]&amp;"|"&amp;MitarbeiterFTE[[#This Row],[Monat]],#REF!,#REF!,"not found",0,1),
IF(_xlpm.ausLJ="not found","input missing",_xlpm.ausLJ))</f>
        <v>#REF!</v>
      </c>
      <c r="U1986" s="205"/>
      <c r="V1986" s="40" t="str" cm="1">
        <f t="array" ref="V198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6" s="15" t="str">
        <f>_xlfn.LET(_xlpm.var,MitarbeiterFTE[[#This Row],[Name]]&amp;"|"&amp;MitarbeiterFTE[[#This Row],[Vorhaben]]&amp;"|"&amp;MitarbeiterFTE[[#This Row],[Monat]]&amp;"|"&amp;MitarbeiterFTE[[#This Row],[Jahr]], IF(_xlpm.var="|||","input missing",_xlpm.var))</f>
        <v>input missing</v>
      </c>
      <c r="AB1986" s="15" t="e">
        <f>_xlfn.LET(
_xlpm.start,DATE(MitarbeiterFTE[[#This Row],[Jahr]],MitarbeiterFTE[[#This Row],[Monat]],1),
_xlpm.end,EOMONTH(_xlpm.start,0),
NETWORKDAYS(_xlpm.start,_xlpm.end))</f>
        <v>#NUM!</v>
      </c>
      <c r="AC1986" s="318" t="e">
        <f>MitarbeiterFTE[[#This Row],[BWD]]-MitarbeiterFTE[[#This Row],[Sum Abwesend]]</f>
        <v>#NUM!</v>
      </c>
      <c r="AD1986" s="318">
        <f>SUMIFS(MitarbeiterFTE[BWD],MitarbeiterFTE[Jahr],MitarbeiterFTE[[#This Row],[Jahr]],MitarbeiterFTE[Name],MitarbeiterFTE[[#This Row],[Name]])</f>
        <v>0</v>
      </c>
      <c r="AE1986" s="318">
        <f>SUMIFS(MitarbeiterFTE[NWD],MitarbeiterFTE[Jahr],MitarbeiterFTE[[#This Row],[Jahr]],MitarbeiterFTE[Name],MitarbeiterFTE[[#This Row],[Name]])</f>
        <v>0</v>
      </c>
      <c r="AF1986" s="15" t="str">
        <f>IF(MitarbeiterFTE[[#This Row],[HS]]="ja",2,IF(MitarbeiterFTE[[#This Row],[Tech]]="ja",1,IF(MitarbeiterFTE[[#This Row],[Sonst]]="ja",0,"input missing")))</f>
        <v>input missing</v>
      </c>
      <c r="AG1986" s="130"/>
      <c r="AH1986" s="117"/>
      <c r="AI1986" s="408"/>
      <c r="AJ1986" s="202"/>
      <c r="AK1986" s="412"/>
      <c r="AL1986" s="15" cm="1">
        <f t="array" ref="AL198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6" s="15" t="str">
        <f>IF(Table6[[#This Row],[FT/WE]]=2,"",Table6[[#This Row],[Name]]&amp;Table6[[#This Row],[Tag]])</f>
        <v/>
      </c>
      <c r="AN1986" s="117"/>
    </row>
    <row r="1987" spans="1:40" ht="14.5">
      <c r="A1987" s="117"/>
      <c r="B1987" s="201"/>
      <c r="C1987" s="209"/>
      <c r="D1987" s="210"/>
      <c r="E1987" s="131"/>
      <c r="F1987" s="132"/>
      <c r="G1987" s="131"/>
      <c r="H1987" s="117"/>
      <c r="I1987" s="201"/>
      <c r="J1987" s="201"/>
      <c r="K1987" s="202"/>
      <c r="L1987" s="202"/>
      <c r="M1987" s="202"/>
      <c r="N1987" s="201"/>
      <c r="O1987" s="201"/>
      <c r="P1987" s="202"/>
      <c r="Q1987" s="202"/>
      <c r="R1987" s="207"/>
      <c r="S1987" s="204" t="e">
        <f>_xlfn.LET(
_xlpm.ausLJ,_xlfn.XLOOKUP(MitarbeiterFTE[[#This Row],[Name]]&amp;"|"&amp;MitarbeiterFTE[[#This Row],[Jahr]]&amp;"|"&amp;MitarbeiterFTE[[#This Row],[Monat]],#REF!,#REF!,"not found",0,1),
IF(_xlpm.ausLJ="not found","input missing",_xlpm.ausLJ))</f>
        <v>#REF!</v>
      </c>
      <c r="T1987" s="204" t="e">
        <f>_xlfn.LET(
_xlpm.ausLJ,_xlfn.XLOOKUP(MitarbeiterFTE[[#This Row],[Name]]&amp;"|"&amp;MitarbeiterFTE[[#This Row],[Jahr]]&amp;"|"&amp;MitarbeiterFTE[[#This Row],[Monat]],#REF!,#REF!,"not found",0,1),
IF(_xlpm.ausLJ="not found","input missing",_xlpm.ausLJ))</f>
        <v>#REF!</v>
      </c>
      <c r="U1987" s="205"/>
      <c r="V1987" s="40" t="str" cm="1">
        <f t="array" ref="V198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7" s="15" t="str">
        <f>_xlfn.LET(_xlpm.var,MitarbeiterFTE[[#This Row],[Name]]&amp;"|"&amp;MitarbeiterFTE[[#This Row],[Vorhaben]]&amp;"|"&amp;MitarbeiterFTE[[#This Row],[Monat]]&amp;"|"&amp;MitarbeiterFTE[[#This Row],[Jahr]], IF(_xlpm.var="|||","input missing",_xlpm.var))</f>
        <v>input missing</v>
      </c>
      <c r="AB1987" s="15" t="e">
        <f>_xlfn.LET(
_xlpm.start,DATE(MitarbeiterFTE[[#This Row],[Jahr]],MitarbeiterFTE[[#This Row],[Monat]],1),
_xlpm.end,EOMONTH(_xlpm.start,0),
NETWORKDAYS(_xlpm.start,_xlpm.end))</f>
        <v>#NUM!</v>
      </c>
      <c r="AC1987" s="318" t="e">
        <f>MitarbeiterFTE[[#This Row],[BWD]]-MitarbeiterFTE[[#This Row],[Sum Abwesend]]</f>
        <v>#NUM!</v>
      </c>
      <c r="AD1987" s="318">
        <f>SUMIFS(MitarbeiterFTE[BWD],MitarbeiterFTE[Jahr],MitarbeiterFTE[[#This Row],[Jahr]],MitarbeiterFTE[Name],MitarbeiterFTE[[#This Row],[Name]])</f>
        <v>0</v>
      </c>
      <c r="AE1987" s="318">
        <f>SUMIFS(MitarbeiterFTE[NWD],MitarbeiterFTE[Jahr],MitarbeiterFTE[[#This Row],[Jahr]],MitarbeiterFTE[Name],MitarbeiterFTE[[#This Row],[Name]])</f>
        <v>0</v>
      </c>
      <c r="AF1987" s="15" t="str">
        <f>IF(MitarbeiterFTE[[#This Row],[HS]]="ja",2,IF(MitarbeiterFTE[[#This Row],[Tech]]="ja",1,IF(MitarbeiterFTE[[#This Row],[Sonst]]="ja",0,"input missing")))</f>
        <v>input missing</v>
      </c>
      <c r="AG1987" s="130"/>
      <c r="AH1987" s="117"/>
      <c r="AI1987" s="408"/>
      <c r="AJ1987" s="202"/>
      <c r="AK1987" s="412"/>
      <c r="AL1987" s="15" cm="1">
        <f t="array" ref="AL198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7" s="15" t="str">
        <f>IF(Table6[[#This Row],[FT/WE]]=2,"",Table6[[#This Row],[Name]]&amp;Table6[[#This Row],[Tag]])</f>
        <v/>
      </c>
      <c r="AN1987" s="117"/>
    </row>
    <row r="1988" spans="1:40" ht="14.5">
      <c r="A1988" s="117"/>
      <c r="B1988" s="201"/>
      <c r="C1988" s="209"/>
      <c r="D1988" s="210"/>
      <c r="E1988" s="131"/>
      <c r="F1988" s="132"/>
      <c r="G1988" s="131"/>
      <c r="H1988" s="117"/>
      <c r="I1988" s="201"/>
      <c r="J1988" s="201"/>
      <c r="K1988" s="202"/>
      <c r="L1988" s="202"/>
      <c r="M1988" s="202"/>
      <c r="N1988" s="201"/>
      <c r="O1988" s="201"/>
      <c r="P1988" s="202"/>
      <c r="Q1988" s="202"/>
      <c r="R1988" s="207"/>
      <c r="S1988" s="204" t="e">
        <f>_xlfn.LET(
_xlpm.ausLJ,_xlfn.XLOOKUP(MitarbeiterFTE[[#This Row],[Name]]&amp;"|"&amp;MitarbeiterFTE[[#This Row],[Jahr]]&amp;"|"&amp;MitarbeiterFTE[[#This Row],[Monat]],#REF!,#REF!,"not found",0,1),
IF(_xlpm.ausLJ="not found","input missing",_xlpm.ausLJ))</f>
        <v>#REF!</v>
      </c>
      <c r="T1988" s="204" t="e">
        <f>_xlfn.LET(
_xlpm.ausLJ,_xlfn.XLOOKUP(MitarbeiterFTE[[#This Row],[Name]]&amp;"|"&amp;MitarbeiterFTE[[#This Row],[Jahr]]&amp;"|"&amp;MitarbeiterFTE[[#This Row],[Monat]],#REF!,#REF!,"not found",0,1),
IF(_xlpm.ausLJ="not found","input missing",_xlpm.ausLJ))</f>
        <v>#REF!</v>
      </c>
      <c r="U1988" s="205"/>
      <c r="V1988" s="40" t="str" cm="1">
        <f t="array" ref="V198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8" s="15" t="str">
        <f>_xlfn.LET(_xlpm.var,MitarbeiterFTE[[#This Row],[Name]]&amp;"|"&amp;MitarbeiterFTE[[#This Row],[Vorhaben]]&amp;"|"&amp;MitarbeiterFTE[[#This Row],[Monat]]&amp;"|"&amp;MitarbeiterFTE[[#This Row],[Jahr]], IF(_xlpm.var="|||","input missing",_xlpm.var))</f>
        <v>input missing</v>
      </c>
      <c r="AB1988" s="15" t="e">
        <f>_xlfn.LET(
_xlpm.start,DATE(MitarbeiterFTE[[#This Row],[Jahr]],MitarbeiterFTE[[#This Row],[Monat]],1),
_xlpm.end,EOMONTH(_xlpm.start,0),
NETWORKDAYS(_xlpm.start,_xlpm.end))</f>
        <v>#NUM!</v>
      </c>
      <c r="AC1988" s="318" t="e">
        <f>MitarbeiterFTE[[#This Row],[BWD]]-MitarbeiterFTE[[#This Row],[Sum Abwesend]]</f>
        <v>#NUM!</v>
      </c>
      <c r="AD1988" s="318">
        <f>SUMIFS(MitarbeiterFTE[BWD],MitarbeiterFTE[Jahr],MitarbeiterFTE[[#This Row],[Jahr]],MitarbeiterFTE[Name],MitarbeiterFTE[[#This Row],[Name]])</f>
        <v>0</v>
      </c>
      <c r="AE1988" s="318">
        <f>SUMIFS(MitarbeiterFTE[NWD],MitarbeiterFTE[Jahr],MitarbeiterFTE[[#This Row],[Jahr]],MitarbeiterFTE[Name],MitarbeiterFTE[[#This Row],[Name]])</f>
        <v>0</v>
      </c>
      <c r="AF1988" s="15" t="str">
        <f>IF(MitarbeiterFTE[[#This Row],[HS]]="ja",2,IF(MitarbeiterFTE[[#This Row],[Tech]]="ja",1,IF(MitarbeiterFTE[[#This Row],[Sonst]]="ja",0,"input missing")))</f>
        <v>input missing</v>
      </c>
      <c r="AG1988" s="130"/>
      <c r="AH1988" s="117"/>
      <c r="AI1988" s="408"/>
      <c r="AJ1988" s="202"/>
      <c r="AK1988" s="412"/>
      <c r="AL1988" s="15" cm="1">
        <f t="array" ref="AL198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8" s="15" t="str">
        <f>IF(Table6[[#This Row],[FT/WE]]=2,"",Table6[[#This Row],[Name]]&amp;Table6[[#This Row],[Tag]])</f>
        <v/>
      </c>
      <c r="AN1988" s="117"/>
    </row>
    <row r="1989" spans="1:40" ht="14.5">
      <c r="A1989" s="117"/>
      <c r="B1989" s="201"/>
      <c r="C1989" s="209"/>
      <c r="D1989" s="210"/>
      <c r="E1989" s="131"/>
      <c r="F1989" s="132"/>
      <c r="G1989" s="131"/>
      <c r="H1989" s="117"/>
      <c r="I1989" s="201"/>
      <c r="J1989" s="201"/>
      <c r="K1989" s="202"/>
      <c r="L1989" s="202"/>
      <c r="M1989" s="202"/>
      <c r="N1989" s="201"/>
      <c r="O1989" s="201"/>
      <c r="P1989" s="202"/>
      <c r="Q1989" s="202"/>
      <c r="R1989" s="207"/>
      <c r="S1989" s="204" t="e">
        <f>_xlfn.LET(
_xlpm.ausLJ,_xlfn.XLOOKUP(MitarbeiterFTE[[#This Row],[Name]]&amp;"|"&amp;MitarbeiterFTE[[#This Row],[Jahr]]&amp;"|"&amp;MitarbeiterFTE[[#This Row],[Monat]],#REF!,#REF!,"not found",0,1),
IF(_xlpm.ausLJ="not found","input missing",_xlpm.ausLJ))</f>
        <v>#REF!</v>
      </c>
      <c r="T1989" s="204" t="e">
        <f>_xlfn.LET(
_xlpm.ausLJ,_xlfn.XLOOKUP(MitarbeiterFTE[[#This Row],[Name]]&amp;"|"&amp;MitarbeiterFTE[[#This Row],[Jahr]]&amp;"|"&amp;MitarbeiterFTE[[#This Row],[Monat]],#REF!,#REF!,"not found",0,1),
IF(_xlpm.ausLJ="not found","input missing",_xlpm.ausLJ))</f>
        <v>#REF!</v>
      </c>
      <c r="U1989" s="205"/>
      <c r="V1989" s="40" t="str" cm="1">
        <f t="array" ref="V198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8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8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8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8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89" s="15" t="str">
        <f>_xlfn.LET(_xlpm.var,MitarbeiterFTE[[#This Row],[Name]]&amp;"|"&amp;MitarbeiterFTE[[#This Row],[Vorhaben]]&amp;"|"&amp;MitarbeiterFTE[[#This Row],[Monat]]&amp;"|"&amp;MitarbeiterFTE[[#This Row],[Jahr]], IF(_xlpm.var="|||","input missing",_xlpm.var))</f>
        <v>input missing</v>
      </c>
      <c r="AB1989" s="15" t="e">
        <f>_xlfn.LET(
_xlpm.start,DATE(MitarbeiterFTE[[#This Row],[Jahr]],MitarbeiterFTE[[#This Row],[Monat]],1),
_xlpm.end,EOMONTH(_xlpm.start,0),
NETWORKDAYS(_xlpm.start,_xlpm.end))</f>
        <v>#NUM!</v>
      </c>
      <c r="AC1989" s="318" t="e">
        <f>MitarbeiterFTE[[#This Row],[BWD]]-MitarbeiterFTE[[#This Row],[Sum Abwesend]]</f>
        <v>#NUM!</v>
      </c>
      <c r="AD1989" s="318">
        <f>SUMIFS(MitarbeiterFTE[BWD],MitarbeiterFTE[Jahr],MitarbeiterFTE[[#This Row],[Jahr]],MitarbeiterFTE[Name],MitarbeiterFTE[[#This Row],[Name]])</f>
        <v>0</v>
      </c>
      <c r="AE1989" s="318">
        <f>SUMIFS(MitarbeiterFTE[NWD],MitarbeiterFTE[Jahr],MitarbeiterFTE[[#This Row],[Jahr]],MitarbeiterFTE[Name],MitarbeiterFTE[[#This Row],[Name]])</f>
        <v>0</v>
      </c>
      <c r="AF1989" s="15" t="str">
        <f>IF(MitarbeiterFTE[[#This Row],[HS]]="ja",2,IF(MitarbeiterFTE[[#This Row],[Tech]]="ja",1,IF(MitarbeiterFTE[[#This Row],[Sonst]]="ja",0,"input missing")))</f>
        <v>input missing</v>
      </c>
      <c r="AG1989" s="130"/>
      <c r="AH1989" s="117"/>
      <c r="AI1989" s="408"/>
      <c r="AJ1989" s="202"/>
      <c r="AK1989" s="412"/>
      <c r="AL1989" s="15" cm="1">
        <f t="array" ref="AL198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89" s="15" t="str">
        <f>IF(Table6[[#This Row],[FT/WE]]=2,"",Table6[[#This Row],[Name]]&amp;Table6[[#This Row],[Tag]])</f>
        <v/>
      </c>
      <c r="AN1989" s="117"/>
    </row>
    <row r="1990" spans="1:40" ht="14.5">
      <c r="A1990" s="117"/>
      <c r="B1990" s="201"/>
      <c r="C1990" s="209"/>
      <c r="D1990" s="210"/>
      <c r="E1990" s="131"/>
      <c r="F1990" s="132"/>
      <c r="G1990" s="131"/>
      <c r="H1990" s="117"/>
      <c r="I1990" s="201"/>
      <c r="J1990" s="201"/>
      <c r="K1990" s="202"/>
      <c r="L1990" s="202"/>
      <c r="M1990" s="202"/>
      <c r="N1990" s="201"/>
      <c r="O1990" s="201"/>
      <c r="P1990" s="202"/>
      <c r="Q1990" s="202"/>
      <c r="R1990" s="207"/>
      <c r="S1990" s="204" t="e">
        <f>_xlfn.LET(
_xlpm.ausLJ,_xlfn.XLOOKUP(MitarbeiterFTE[[#This Row],[Name]]&amp;"|"&amp;MitarbeiterFTE[[#This Row],[Jahr]]&amp;"|"&amp;MitarbeiterFTE[[#This Row],[Monat]],#REF!,#REF!,"not found",0,1),
IF(_xlpm.ausLJ="not found","input missing",_xlpm.ausLJ))</f>
        <v>#REF!</v>
      </c>
      <c r="T1990" s="204" t="e">
        <f>_xlfn.LET(
_xlpm.ausLJ,_xlfn.XLOOKUP(MitarbeiterFTE[[#This Row],[Name]]&amp;"|"&amp;MitarbeiterFTE[[#This Row],[Jahr]]&amp;"|"&amp;MitarbeiterFTE[[#This Row],[Monat]],#REF!,#REF!,"not found",0,1),
IF(_xlpm.ausLJ="not found","input missing",_xlpm.ausLJ))</f>
        <v>#REF!</v>
      </c>
      <c r="U1990" s="205"/>
      <c r="V1990" s="40" t="str" cm="1">
        <f t="array" ref="V1990">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0"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0"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0"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0"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0" s="15" t="str">
        <f>_xlfn.LET(_xlpm.var,MitarbeiterFTE[[#This Row],[Name]]&amp;"|"&amp;MitarbeiterFTE[[#This Row],[Vorhaben]]&amp;"|"&amp;MitarbeiterFTE[[#This Row],[Monat]]&amp;"|"&amp;MitarbeiterFTE[[#This Row],[Jahr]], IF(_xlpm.var="|||","input missing",_xlpm.var))</f>
        <v>input missing</v>
      </c>
      <c r="AB1990" s="15" t="e">
        <f>_xlfn.LET(
_xlpm.start,DATE(MitarbeiterFTE[[#This Row],[Jahr]],MitarbeiterFTE[[#This Row],[Monat]],1),
_xlpm.end,EOMONTH(_xlpm.start,0),
NETWORKDAYS(_xlpm.start,_xlpm.end))</f>
        <v>#NUM!</v>
      </c>
      <c r="AC1990" s="318" t="e">
        <f>MitarbeiterFTE[[#This Row],[BWD]]-MitarbeiterFTE[[#This Row],[Sum Abwesend]]</f>
        <v>#NUM!</v>
      </c>
      <c r="AD1990" s="318">
        <f>SUMIFS(MitarbeiterFTE[BWD],MitarbeiterFTE[Jahr],MitarbeiterFTE[[#This Row],[Jahr]],MitarbeiterFTE[Name],MitarbeiterFTE[[#This Row],[Name]])</f>
        <v>0</v>
      </c>
      <c r="AE1990" s="318">
        <f>SUMIFS(MitarbeiterFTE[NWD],MitarbeiterFTE[Jahr],MitarbeiterFTE[[#This Row],[Jahr]],MitarbeiterFTE[Name],MitarbeiterFTE[[#This Row],[Name]])</f>
        <v>0</v>
      </c>
      <c r="AF1990" s="15" t="str">
        <f>IF(MitarbeiterFTE[[#This Row],[HS]]="ja",2,IF(MitarbeiterFTE[[#This Row],[Tech]]="ja",1,IF(MitarbeiterFTE[[#This Row],[Sonst]]="ja",0,"input missing")))</f>
        <v>input missing</v>
      </c>
      <c r="AG1990" s="130"/>
      <c r="AH1990" s="117"/>
      <c r="AI1990" s="408"/>
      <c r="AJ1990" s="202"/>
      <c r="AK1990" s="412"/>
      <c r="AL1990" s="15" cm="1">
        <f t="array" ref="AL199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0" s="15" t="str">
        <f>IF(Table6[[#This Row],[FT/WE]]=2,"",Table6[[#This Row],[Name]]&amp;Table6[[#This Row],[Tag]])</f>
        <v/>
      </c>
      <c r="AN1990" s="117"/>
    </row>
    <row r="1991" spans="1:40" ht="14.5">
      <c r="A1991" s="117"/>
      <c r="B1991" s="201"/>
      <c r="C1991" s="209"/>
      <c r="D1991" s="210"/>
      <c r="E1991" s="131"/>
      <c r="F1991" s="132"/>
      <c r="G1991" s="131"/>
      <c r="H1991" s="117"/>
      <c r="I1991" s="201"/>
      <c r="J1991" s="201"/>
      <c r="K1991" s="202"/>
      <c r="L1991" s="202"/>
      <c r="M1991" s="202"/>
      <c r="N1991" s="201"/>
      <c r="O1991" s="201"/>
      <c r="P1991" s="202"/>
      <c r="Q1991" s="202"/>
      <c r="R1991" s="207"/>
      <c r="S1991" s="204" t="e">
        <f>_xlfn.LET(
_xlpm.ausLJ,_xlfn.XLOOKUP(MitarbeiterFTE[[#This Row],[Name]]&amp;"|"&amp;MitarbeiterFTE[[#This Row],[Jahr]]&amp;"|"&amp;MitarbeiterFTE[[#This Row],[Monat]],#REF!,#REF!,"not found",0,1),
IF(_xlpm.ausLJ="not found","input missing",_xlpm.ausLJ))</f>
        <v>#REF!</v>
      </c>
      <c r="T1991" s="204" t="e">
        <f>_xlfn.LET(
_xlpm.ausLJ,_xlfn.XLOOKUP(MitarbeiterFTE[[#This Row],[Name]]&amp;"|"&amp;MitarbeiterFTE[[#This Row],[Jahr]]&amp;"|"&amp;MitarbeiterFTE[[#This Row],[Monat]],#REF!,#REF!,"not found",0,1),
IF(_xlpm.ausLJ="not found","input missing",_xlpm.ausLJ))</f>
        <v>#REF!</v>
      </c>
      <c r="U1991" s="205"/>
      <c r="V1991" s="40" t="str" cm="1">
        <f t="array" ref="V1991">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1"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1"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1"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1"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1" s="15" t="str">
        <f>_xlfn.LET(_xlpm.var,MitarbeiterFTE[[#This Row],[Name]]&amp;"|"&amp;MitarbeiterFTE[[#This Row],[Vorhaben]]&amp;"|"&amp;MitarbeiterFTE[[#This Row],[Monat]]&amp;"|"&amp;MitarbeiterFTE[[#This Row],[Jahr]], IF(_xlpm.var="|||","input missing",_xlpm.var))</f>
        <v>input missing</v>
      </c>
      <c r="AB1991" s="15" t="e">
        <f>_xlfn.LET(
_xlpm.start,DATE(MitarbeiterFTE[[#This Row],[Jahr]],MitarbeiterFTE[[#This Row],[Monat]],1),
_xlpm.end,EOMONTH(_xlpm.start,0),
NETWORKDAYS(_xlpm.start,_xlpm.end))</f>
        <v>#NUM!</v>
      </c>
      <c r="AC1991" s="318" t="e">
        <f>MitarbeiterFTE[[#This Row],[BWD]]-MitarbeiterFTE[[#This Row],[Sum Abwesend]]</f>
        <v>#NUM!</v>
      </c>
      <c r="AD1991" s="318">
        <f>SUMIFS(MitarbeiterFTE[BWD],MitarbeiterFTE[Jahr],MitarbeiterFTE[[#This Row],[Jahr]],MitarbeiterFTE[Name],MitarbeiterFTE[[#This Row],[Name]])</f>
        <v>0</v>
      </c>
      <c r="AE1991" s="318">
        <f>SUMIFS(MitarbeiterFTE[NWD],MitarbeiterFTE[Jahr],MitarbeiterFTE[[#This Row],[Jahr]],MitarbeiterFTE[Name],MitarbeiterFTE[[#This Row],[Name]])</f>
        <v>0</v>
      </c>
      <c r="AF1991" s="15" t="str">
        <f>IF(MitarbeiterFTE[[#This Row],[HS]]="ja",2,IF(MitarbeiterFTE[[#This Row],[Tech]]="ja",1,IF(MitarbeiterFTE[[#This Row],[Sonst]]="ja",0,"input missing")))</f>
        <v>input missing</v>
      </c>
      <c r="AG1991" s="130"/>
      <c r="AH1991" s="117"/>
      <c r="AI1991" s="408"/>
      <c r="AJ1991" s="202"/>
      <c r="AK1991" s="412"/>
      <c r="AL1991" s="15" cm="1">
        <f t="array" ref="AL1991">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1" s="15" t="str">
        <f>IF(Table6[[#This Row],[FT/WE]]=2,"",Table6[[#This Row],[Name]]&amp;Table6[[#This Row],[Tag]])</f>
        <v/>
      </c>
      <c r="AN1991" s="117"/>
    </row>
    <row r="1992" spans="1:40" ht="14.5">
      <c r="A1992" s="117"/>
      <c r="B1992" s="201"/>
      <c r="C1992" s="209"/>
      <c r="D1992" s="210"/>
      <c r="E1992" s="131"/>
      <c r="F1992" s="132"/>
      <c r="G1992" s="131"/>
      <c r="H1992" s="117"/>
      <c r="I1992" s="201"/>
      <c r="J1992" s="201"/>
      <c r="K1992" s="202"/>
      <c r="L1992" s="202"/>
      <c r="M1992" s="202"/>
      <c r="N1992" s="201"/>
      <c r="O1992" s="201"/>
      <c r="P1992" s="202"/>
      <c r="Q1992" s="202"/>
      <c r="R1992" s="207"/>
      <c r="S1992" s="204" t="e">
        <f>_xlfn.LET(
_xlpm.ausLJ,_xlfn.XLOOKUP(MitarbeiterFTE[[#This Row],[Name]]&amp;"|"&amp;MitarbeiterFTE[[#This Row],[Jahr]]&amp;"|"&amp;MitarbeiterFTE[[#This Row],[Monat]],#REF!,#REF!,"not found",0,1),
IF(_xlpm.ausLJ="not found","input missing",_xlpm.ausLJ))</f>
        <v>#REF!</v>
      </c>
      <c r="T1992" s="204" t="e">
        <f>_xlfn.LET(
_xlpm.ausLJ,_xlfn.XLOOKUP(MitarbeiterFTE[[#This Row],[Name]]&amp;"|"&amp;MitarbeiterFTE[[#This Row],[Jahr]]&amp;"|"&amp;MitarbeiterFTE[[#This Row],[Monat]],#REF!,#REF!,"not found",0,1),
IF(_xlpm.ausLJ="not found","input missing",_xlpm.ausLJ))</f>
        <v>#REF!</v>
      </c>
      <c r="U1992" s="205"/>
      <c r="V1992" s="40" t="str" cm="1">
        <f t="array" ref="V1992">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2"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2"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2"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2"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2" s="15" t="str">
        <f>_xlfn.LET(_xlpm.var,MitarbeiterFTE[[#This Row],[Name]]&amp;"|"&amp;MitarbeiterFTE[[#This Row],[Vorhaben]]&amp;"|"&amp;MitarbeiterFTE[[#This Row],[Monat]]&amp;"|"&amp;MitarbeiterFTE[[#This Row],[Jahr]], IF(_xlpm.var="|||","input missing",_xlpm.var))</f>
        <v>input missing</v>
      </c>
      <c r="AB1992" s="15" t="e">
        <f>_xlfn.LET(
_xlpm.start,DATE(MitarbeiterFTE[[#This Row],[Jahr]],MitarbeiterFTE[[#This Row],[Monat]],1),
_xlpm.end,EOMONTH(_xlpm.start,0),
NETWORKDAYS(_xlpm.start,_xlpm.end))</f>
        <v>#NUM!</v>
      </c>
      <c r="AC1992" s="318" t="e">
        <f>MitarbeiterFTE[[#This Row],[BWD]]-MitarbeiterFTE[[#This Row],[Sum Abwesend]]</f>
        <v>#NUM!</v>
      </c>
      <c r="AD1992" s="318">
        <f>SUMIFS(MitarbeiterFTE[BWD],MitarbeiterFTE[Jahr],MitarbeiterFTE[[#This Row],[Jahr]],MitarbeiterFTE[Name],MitarbeiterFTE[[#This Row],[Name]])</f>
        <v>0</v>
      </c>
      <c r="AE1992" s="318">
        <f>SUMIFS(MitarbeiterFTE[NWD],MitarbeiterFTE[Jahr],MitarbeiterFTE[[#This Row],[Jahr]],MitarbeiterFTE[Name],MitarbeiterFTE[[#This Row],[Name]])</f>
        <v>0</v>
      </c>
      <c r="AF1992" s="15" t="str">
        <f>IF(MitarbeiterFTE[[#This Row],[HS]]="ja",2,IF(MitarbeiterFTE[[#This Row],[Tech]]="ja",1,IF(MitarbeiterFTE[[#This Row],[Sonst]]="ja",0,"input missing")))</f>
        <v>input missing</v>
      </c>
      <c r="AG1992" s="130"/>
      <c r="AH1992" s="117"/>
      <c r="AI1992" s="408"/>
      <c r="AJ1992" s="202"/>
      <c r="AK1992" s="412"/>
      <c r="AL1992" s="15" cm="1">
        <f t="array" ref="AL1992">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2" s="15" t="str">
        <f>IF(Table6[[#This Row],[FT/WE]]=2,"",Table6[[#This Row],[Name]]&amp;Table6[[#This Row],[Tag]])</f>
        <v/>
      </c>
      <c r="AN1992" s="117"/>
    </row>
    <row r="1993" spans="1:40" ht="14.5">
      <c r="A1993" s="117"/>
      <c r="B1993" s="201"/>
      <c r="C1993" s="209"/>
      <c r="D1993" s="210"/>
      <c r="E1993" s="131"/>
      <c r="F1993" s="132"/>
      <c r="G1993" s="131"/>
      <c r="H1993" s="117"/>
      <c r="I1993" s="201"/>
      <c r="J1993" s="201"/>
      <c r="K1993" s="202"/>
      <c r="L1993" s="202"/>
      <c r="M1993" s="202"/>
      <c r="N1993" s="201"/>
      <c r="O1993" s="201"/>
      <c r="P1993" s="202"/>
      <c r="Q1993" s="202"/>
      <c r="R1993" s="207"/>
      <c r="S1993" s="204" t="e">
        <f>_xlfn.LET(
_xlpm.ausLJ,_xlfn.XLOOKUP(MitarbeiterFTE[[#This Row],[Name]]&amp;"|"&amp;MitarbeiterFTE[[#This Row],[Jahr]]&amp;"|"&amp;MitarbeiterFTE[[#This Row],[Monat]],#REF!,#REF!,"not found",0,1),
IF(_xlpm.ausLJ="not found","input missing",_xlpm.ausLJ))</f>
        <v>#REF!</v>
      </c>
      <c r="T1993" s="204" t="e">
        <f>_xlfn.LET(
_xlpm.ausLJ,_xlfn.XLOOKUP(MitarbeiterFTE[[#This Row],[Name]]&amp;"|"&amp;MitarbeiterFTE[[#This Row],[Jahr]]&amp;"|"&amp;MitarbeiterFTE[[#This Row],[Monat]],#REF!,#REF!,"not found",0,1),
IF(_xlpm.ausLJ="not found","input missing",_xlpm.ausLJ))</f>
        <v>#REF!</v>
      </c>
      <c r="U1993" s="205"/>
      <c r="V1993" s="40" t="str" cm="1">
        <f t="array" ref="V1993">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3"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3"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3"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3"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3" s="15" t="str">
        <f>_xlfn.LET(_xlpm.var,MitarbeiterFTE[[#This Row],[Name]]&amp;"|"&amp;MitarbeiterFTE[[#This Row],[Vorhaben]]&amp;"|"&amp;MitarbeiterFTE[[#This Row],[Monat]]&amp;"|"&amp;MitarbeiterFTE[[#This Row],[Jahr]], IF(_xlpm.var="|||","input missing",_xlpm.var))</f>
        <v>input missing</v>
      </c>
      <c r="AB1993" s="15" t="e">
        <f>_xlfn.LET(
_xlpm.start,DATE(MitarbeiterFTE[[#This Row],[Jahr]],MitarbeiterFTE[[#This Row],[Monat]],1),
_xlpm.end,EOMONTH(_xlpm.start,0),
NETWORKDAYS(_xlpm.start,_xlpm.end))</f>
        <v>#NUM!</v>
      </c>
      <c r="AC1993" s="318" t="e">
        <f>MitarbeiterFTE[[#This Row],[BWD]]-MitarbeiterFTE[[#This Row],[Sum Abwesend]]</f>
        <v>#NUM!</v>
      </c>
      <c r="AD1993" s="318">
        <f>SUMIFS(MitarbeiterFTE[BWD],MitarbeiterFTE[Jahr],MitarbeiterFTE[[#This Row],[Jahr]],MitarbeiterFTE[Name],MitarbeiterFTE[[#This Row],[Name]])</f>
        <v>0</v>
      </c>
      <c r="AE1993" s="318">
        <f>SUMIFS(MitarbeiterFTE[NWD],MitarbeiterFTE[Jahr],MitarbeiterFTE[[#This Row],[Jahr]],MitarbeiterFTE[Name],MitarbeiterFTE[[#This Row],[Name]])</f>
        <v>0</v>
      </c>
      <c r="AF1993" s="15" t="str">
        <f>IF(MitarbeiterFTE[[#This Row],[HS]]="ja",2,IF(MitarbeiterFTE[[#This Row],[Tech]]="ja",1,IF(MitarbeiterFTE[[#This Row],[Sonst]]="ja",0,"input missing")))</f>
        <v>input missing</v>
      </c>
      <c r="AG1993" s="130"/>
      <c r="AH1993" s="117"/>
      <c r="AI1993" s="408"/>
      <c r="AJ1993" s="202"/>
      <c r="AK1993" s="412"/>
      <c r="AL1993" s="15" cm="1">
        <f t="array" ref="AL1993">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3" s="15" t="str">
        <f>IF(Table6[[#This Row],[FT/WE]]=2,"",Table6[[#This Row],[Name]]&amp;Table6[[#This Row],[Tag]])</f>
        <v/>
      </c>
      <c r="AN1993" s="117"/>
    </row>
    <row r="1994" spans="1:40" ht="14.5">
      <c r="A1994" s="117"/>
      <c r="B1994" s="201"/>
      <c r="C1994" s="209"/>
      <c r="D1994" s="210"/>
      <c r="E1994" s="131"/>
      <c r="F1994" s="132"/>
      <c r="G1994" s="131"/>
      <c r="H1994" s="117"/>
      <c r="I1994" s="201"/>
      <c r="J1994" s="201"/>
      <c r="K1994" s="202"/>
      <c r="L1994" s="202"/>
      <c r="M1994" s="202"/>
      <c r="N1994" s="201"/>
      <c r="O1994" s="201"/>
      <c r="P1994" s="202"/>
      <c r="Q1994" s="202"/>
      <c r="R1994" s="207"/>
      <c r="S1994" s="204" t="e">
        <f>_xlfn.LET(
_xlpm.ausLJ,_xlfn.XLOOKUP(MitarbeiterFTE[[#This Row],[Name]]&amp;"|"&amp;MitarbeiterFTE[[#This Row],[Jahr]]&amp;"|"&amp;MitarbeiterFTE[[#This Row],[Monat]],#REF!,#REF!,"not found",0,1),
IF(_xlpm.ausLJ="not found","input missing",_xlpm.ausLJ))</f>
        <v>#REF!</v>
      </c>
      <c r="T1994" s="204" t="e">
        <f>_xlfn.LET(
_xlpm.ausLJ,_xlfn.XLOOKUP(MitarbeiterFTE[[#This Row],[Name]]&amp;"|"&amp;MitarbeiterFTE[[#This Row],[Jahr]]&amp;"|"&amp;MitarbeiterFTE[[#This Row],[Monat]],#REF!,#REF!,"not found",0,1),
IF(_xlpm.ausLJ="not found","input missing",_xlpm.ausLJ))</f>
        <v>#REF!</v>
      </c>
      <c r="U1994" s="205"/>
      <c r="V1994" s="40" t="str" cm="1">
        <f t="array" ref="V1994">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4"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4"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4"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4"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4" s="15" t="str">
        <f>_xlfn.LET(_xlpm.var,MitarbeiterFTE[[#This Row],[Name]]&amp;"|"&amp;MitarbeiterFTE[[#This Row],[Vorhaben]]&amp;"|"&amp;MitarbeiterFTE[[#This Row],[Monat]]&amp;"|"&amp;MitarbeiterFTE[[#This Row],[Jahr]], IF(_xlpm.var="|||","input missing",_xlpm.var))</f>
        <v>input missing</v>
      </c>
      <c r="AB1994" s="15" t="e">
        <f>_xlfn.LET(
_xlpm.start,DATE(MitarbeiterFTE[[#This Row],[Jahr]],MitarbeiterFTE[[#This Row],[Monat]],1),
_xlpm.end,EOMONTH(_xlpm.start,0),
NETWORKDAYS(_xlpm.start,_xlpm.end))</f>
        <v>#NUM!</v>
      </c>
      <c r="AC1994" s="318" t="e">
        <f>MitarbeiterFTE[[#This Row],[BWD]]-MitarbeiterFTE[[#This Row],[Sum Abwesend]]</f>
        <v>#NUM!</v>
      </c>
      <c r="AD1994" s="318">
        <f>SUMIFS(MitarbeiterFTE[BWD],MitarbeiterFTE[Jahr],MitarbeiterFTE[[#This Row],[Jahr]],MitarbeiterFTE[Name],MitarbeiterFTE[[#This Row],[Name]])</f>
        <v>0</v>
      </c>
      <c r="AE1994" s="318">
        <f>SUMIFS(MitarbeiterFTE[NWD],MitarbeiterFTE[Jahr],MitarbeiterFTE[[#This Row],[Jahr]],MitarbeiterFTE[Name],MitarbeiterFTE[[#This Row],[Name]])</f>
        <v>0</v>
      </c>
      <c r="AF1994" s="15" t="str">
        <f>IF(MitarbeiterFTE[[#This Row],[HS]]="ja",2,IF(MitarbeiterFTE[[#This Row],[Tech]]="ja",1,IF(MitarbeiterFTE[[#This Row],[Sonst]]="ja",0,"input missing")))</f>
        <v>input missing</v>
      </c>
      <c r="AG1994" s="130"/>
      <c r="AH1994" s="117"/>
      <c r="AI1994" s="408"/>
      <c r="AJ1994" s="202"/>
      <c r="AK1994" s="412"/>
      <c r="AL1994" s="15" cm="1">
        <f t="array" ref="AL1994">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4" s="15" t="str">
        <f>IF(Table6[[#This Row],[FT/WE]]=2,"",Table6[[#This Row],[Name]]&amp;Table6[[#This Row],[Tag]])</f>
        <v/>
      </c>
      <c r="AN1994" s="117"/>
    </row>
    <row r="1995" spans="1:40" ht="14.5">
      <c r="A1995" s="117"/>
      <c r="B1995" s="201"/>
      <c r="C1995" s="209"/>
      <c r="D1995" s="210"/>
      <c r="E1995" s="131"/>
      <c r="F1995" s="132"/>
      <c r="G1995" s="131"/>
      <c r="H1995" s="117"/>
      <c r="I1995" s="201"/>
      <c r="J1995" s="201"/>
      <c r="K1995" s="202"/>
      <c r="L1995" s="202"/>
      <c r="M1995" s="202"/>
      <c r="N1995" s="201"/>
      <c r="O1995" s="201"/>
      <c r="P1995" s="202"/>
      <c r="Q1995" s="202"/>
      <c r="R1995" s="207"/>
      <c r="S1995" s="204" t="e">
        <f>_xlfn.LET(
_xlpm.ausLJ,_xlfn.XLOOKUP(MitarbeiterFTE[[#This Row],[Name]]&amp;"|"&amp;MitarbeiterFTE[[#This Row],[Jahr]]&amp;"|"&amp;MitarbeiterFTE[[#This Row],[Monat]],#REF!,#REF!,"not found",0,1),
IF(_xlpm.ausLJ="not found","input missing",_xlpm.ausLJ))</f>
        <v>#REF!</v>
      </c>
      <c r="T1995" s="204" t="e">
        <f>_xlfn.LET(
_xlpm.ausLJ,_xlfn.XLOOKUP(MitarbeiterFTE[[#This Row],[Name]]&amp;"|"&amp;MitarbeiterFTE[[#This Row],[Jahr]]&amp;"|"&amp;MitarbeiterFTE[[#This Row],[Monat]],#REF!,#REF!,"not found",0,1),
IF(_xlpm.ausLJ="not found","input missing",_xlpm.ausLJ))</f>
        <v>#REF!</v>
      </c>
      <c r="U1995" s="205"/>
      <c r="V1995" s="40" t="str" cm="1">
        <f t="array" ref="V1995">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5"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5"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5"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5"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5" s="15" t="str">
        <f>_xlfn.LET(_xlpm.var,MitarbeiterFTE[[#This Row],[Name]]&amp;"|"&amp;MitarbeiterFTE[[#This Row],[Vorhaben]]&amp;"|"&amp;MitarbeiterFTE[[#This Row],[Monat]]&amp;"|"&amp;MitarbeiterFTE[[#This Row],[Jahr]], IF(_xlpm.var="|||","input missing",_xlpm.var))</f>
        <v>input missing</v>
      </c>
      <c r="AB1995" s="15" t="e">
        <f>_xlfn.LET(
_xlpm.start,DATE(MitarbeiterFTE[[#This Row],[Jahr]],MitarbeiterFTE[[#This Row],[Monat]],1),
_xlpm.end,EOMONTH(_xlpm.start,0),
NETWORKDAYS(_xlpm.start,_xlpm.end))</f>
        <v>#NUM!</v>
      </c>
      <c r="AC1995" s="318" t="e">
        <f>MitarbeiterFTE[[#This Row],[BWD]]-MitarbeiterFTE[[#This Row],[Sum Abwesend]]</f>
        <v>#NUM!</v>
      </c>
      <c r="AD1995" s="318">
        <f>SUMIFS(MitarbeiterFTE[BWD],MitarbeiterFTE[Jahr],MitarbeiterFTE[[#This Row],[Jahr]],MitarbeiterFTE[Name],MitarbeiterFTE[[#This Row],[Name]])</f>
        <v>0</v>
      </c>
      <c r="AE1995" s="318">
        <f>SUMIFS(MitarbeiterFTE[NWD],MitarbeiterFTE[Jahr],MitarbeiterFTE[[#This Row],[Jahr]],MitarbeiterFTE[Name],MitarbeiterFTE[[#This Row],[Name]])</f>
        <v>0</v>
      </c>
      <c r="AF1995" s="15" t="str">
        <f>IF(MitarbeiterFTE[[#This Row],[HS]]="ja",2,IF(MitarbeiterFTE[[#This Row],[Tech]]="ja",1,IF(MitarbeiterFTE[[#This Row],[Sonst]]="ja",0,"input missing")))</f>
        <v>input missing</v>
      </c>
      <c r="AG1995" s="130"/>
      <c r="AH1995" s="117"/>
      <c r="AI1995" s="408"/>
      <c r="AJ1995" s="202"/>
      <c r="AK1995" s="412"/>
      <c r="AL1995" s="15" cm="1">
        <f t="array" ref="AL1995">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5" s="15" t="str">
        <f>IF(Table6[[#This Row],[FT/WE]]=2,"",Table6[[#This Row],[Name]]&amp;Table6[[#This Row],[Tag]])</f>
        <v/>
      </c>
      <c r="AN1995" s="117"/>
    </row>
    <row r="1996" spans="1:40" ht="14.5">
      <c r="A1996" s="117"/>
      <c r="B1996" s="201"/>
      <c r="C1996" s="209"/>
      <c r="D1996" s="210"/>
      <c r="E1996" s="131"/>
      <c r="F1996" s="132"/>
      <c r="G1996" s="131"/>
      <c r="H1996" s="117"/>
      <c r="I1996" s="201"/>
      <c r="J1996" s="201"/>
      <c r="K1996" s="202"/>
      <c r="L1996" s="202"/>
      <c r="M1996" s="202"/>
      <c r="N1996" s="201"/>
      <c r="O1996" s="201"/>
      <c r="P1996" s="202"/>
      <c r="Q1996" s="202"/>
      <c r="R1996" s="207"/>
      <c r="S1996" s="204" t="e">
        <f>_xlfn.LET(
_xlpm.ausLJ,_xlfn.XLOOKUP(MitarbeiterFTE[[#This Row],[Name]]&amp;"|"&amp;MitarbeiterFTE[[#This Row],[Jahr]]&amp;"|"&amp;MitarbeiterFTE[[#This Row],[Monat]],#REF!,#REF!,"not found",0,1),
IF(_xlpm.ausLJ="not found","input missing",_xlpm.ausLJ))</f>
        <v>#REF!</v>
      </c>
      <c r="T1996" s="204" t="e">
        <f>_xlfn.LET(
_xlpm.ausLJ,_xlfn.XLOOKUP(MitarbeiterFTE[[#This Row],[Name]]&amp;"|"&amp;MitarbeiterFTE[[#This Row],[Jahr]]&amp;"|"&amp;MitarbeiterFTE[[#This Row],[Monat]],#REF!,#REF!,"not found",0,1),
IF(_xlpm.ausLJ="not found","input missing",_xlpm.ausLJ))</f>
        <v>#REF!</v>
      </c>
      <c r="U1996" s="205"/>
      <c r="V1996" s="40" t="str" cm="1">
        <f t="array" ref="V1996">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6"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6"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6"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6"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6" s="15" t="str">
        <f>_xlfn.LET(_xlpm.var,MitarbeiterFTE[[#This Row],[Name]]&amp;"|"&amp;MitarbeiterFTE[[#This Row],[Vorhaben]]&amp;"|"&amp;MitarbeiterFTE[[#This Row],[Monat]]&amp;"|"&amp;MitarbeiterFTE[[#This Row],[Jahr]], IF(_xlpm.var="|||","input missing",_xlpm.var))</f>
        <v>input missing</v>
      </c>
      <c r="AB1996" s="15" t="e">
        <f>_xlfn.LET(
_xlpm.start,DATE(MitarbeiterFTE[[#This Row],[Jahr]],MitarbeiterFTE[[#This Row],[Monat]],1),
_xlpm.end,EOMONTH(_xlpm.start,0),
NETWORKDAYS(_xlpm.start,_xlpm.end))</f>
        <v>#NUM!</v>
      </c>
      <c r="AC1996" s="318" t="e">
        <f>MitarbeiterFTE[[#This Row],[BWD]]-MitarbeiterFTE[[#This Row],[Sum Abwesend]]</f>
        <v>#NUM!</v>
      </c>
      <c r="AD1996" s="318">
        <f>SUMIFS(MitarbeiterFTE[BWD],MitarbeiterFTE[Jahr],MitarbeiterFTE[[#This Row],[Jahr]],MitarbeiterFTE[Name],MitarbeiterFTE[[#This Row],[Name]])</f>
        <v>0</v>
      </c>
      <c r="AE1996" s="318">
        <f>SUMIFS(MitarbeiterFTE[NWD],MitarbeiterFTE[Jahr],MitarbeiterFTE[[#This Row],[Jahr]],MitarbeiterFTE[Name],MitarbeiterFTE[[#This Row],[Name]])</f>
        <v>0</v>
      </c>
      <c r="AF1996" s="15" t="str">
        <f>IF(MitarbeiterFTE[[#This Row],[HS]]="ja",2,IF(MitarbeiterFTE[[#This Row],[Tech]]="ja",1,IF(MitarbeiterFTE[[#This Row],[Sonst]]="ja",0,"input missing")))</f>
        <v>input missing</v>
      </c>
      <c r="AG1996" s="130"/>
      <c r="AH1996" s="117"/>
      <c r="AI1996" s="408"/>
      <c r="AJ1996" s="202"/>
      <c r="AK1996" s="412"/>
      <c r="AL1996" s="15" cm="1">
        <f t="array" ref="AL1996">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6" s="15" t="str">
        <f>IF(Table6[[#This Row],[FT/WE]]=2,"",Table6[[#This Row],[Name]]&amp;Table6[[#This Row],[Tag]])</f>
        <v/>
      </c>
      <c r="AN1996" s="117"/>
    </row>
    <row r="1997" spans="1:40" ht="14.5">
      <c r="A1997" s="117"/>
      <c r="B1997" s="201"/>
      <c r="C1997" s="209"/>
      <c r="D1997" s="210"/>
      <c r="E1997" s="131"/>
      <c r="F1997" s="132"/>
      <c r="G1997" s="131"/>
      <c r="H1997" s="117"/>
      <c r="I1997" s="201"/>
      <c r="J1997" s="201"/>
      <c r="K1997" s="202"/>
      <c r="L1997" s="202"/>
      <c r="M1997" s="202"/>
      <c r="N1997" s="201"/>
      <c r="O1997" s="201"/>
      <c r="P1997" s="202"/>
      <c r="Q1997" s="202"/>
      <c r="R1997" s="207"/>
      <c r="S1997" s="204" t="e">
        <f>_xlfn.LET(
_xlpm.ausLJ,_xlfn.XLOOKUP(MitarbeiterFTE[[#This Row],[Name]]&amp;"|"&amp;MitarbeiterFTE[[#This Row],[Jahr]]&amp;"|"&amp;MitarbeiterFTE[[#This Row],[Monat]],#REF!,#REF!,"not found",0,1),
IF(_xlpm.ausLJ="not found","input missing",_xlpm.ausLJ))</f>
        <v>#REF!</v>
      </c>
      <c r="T1997" s="204" t="e">
        <f>_xlfn.LET(
_xlpm.ausLJ,_xlfn.XLOOKUP(MitarbeiterFTE[[#This Row],[Name]]&amp;"|"&amp;MitarbeiterFTE[[#This Row],[Jahr]]&amp;"|"&amp;MitarbeiterFTE[[#This Row],[Monat]],#REF!,#REF!,"not found",0,1),
IF(_xlpm.ausLJ="not found","input missing",_xlpm.ausLJ))</f>
        <v>#REF!</v>
      </c>
      <c r="U1997" s="205"/>
      <c r="V1997" s="40" t="str" cm="1">
        <f t="array" ref="V1997">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7"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7"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7"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7"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7" s="15" t="str">
        <f>_xlfn.LET(_xlpm.var,MitarbeiterFTE[[#This Row],[Name]]&amp;"|"&amp;MitarbeiterFTE[[#This Row],[Vorhaben]]&amp;"|"&amp;MitarbeiterFTE[[#This Row],[Monat]]&amp;"|"&amp;MitarbeiterFTE[[#This Row],[Jahr]], IF(_xlpm.var="|||","input missing",_xlpm.var))</f>
        <v>input missing</v>
      </c>
      <c r="AB1997" s="15" t="e">
        <f>_xlfn.LET(
_xlpm.start,DATE(MitarbeiterFTE[[#This Row],[Jahr]],MitarbeiterFTE[[#This Row],[Monat]],1),
_xlpm.end,EOMONTH(_xlpm.start,0),
NETWORKDAYS(_xlpm.start,_xlpm.end))</f>
        <v>#NUM!</v>
      </c>
      <c r="AC1997" s="318" t="e">
        <f>MitarbeiterFTE[[#This Row],[BWD]]-MitarbeiterFTE[[#This Row],[Sum Abwesend]]</f>
        <v>#NUM!</v>
      </c>
      <c r="AD1997" s="318">
        <f>SUMIFS(MitarbeiterFTE[BWD],MitarbeiterFTE[Jahr],MitarbeiterFTE[[#This Row],[Jahr]],MitarbeiterFTE[Name],MitarbeiterFTE[[#This Row],[Name]])</f>
        <v>0</v>
      </c>
      <c r="AE1997" s="318">
        <f>SUMIFS(MitarbeiterFTE[NWD],MitarbeiterFTE[Jahr],MitarbeiterFTE[[#This Row],[Jahr]],MitarbeiterFTE[Name],MitarbeiterFTE[[#This Row],[Name]])</f>
        <v>0</v>
      </c>
      <c r="AF1997" s="15" t="str">
        <f>IF(MitarbeiterFTE[[#This Row],[HS]]="ja",2,IF(MitarbeiterFTE[[#This Row],[Tech]]="ja",1,IF(MitarbeiterFTE[[#This Row],[Sonst]]="ja",0,"input missing")))</f>
        <v>input missing</v>
      </c>
      <c r="AG1997" s="130"/>
      <c r="AH1997" s="117"/>
      <c r="AI1997" s="408"/>
      <c r="AJ1997" s="202"/>
      <c r="AK1997" s="412"/>
      <c r="AL1997" s="15" cm="1">
        <f t="array" ref="AL1997">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7" s="15" t="str">
        <f>IF(Table6[[#This Row],[FT/WE]]=2,"",Table6[[#This Row],[Name]]&amp;Table6[[#This Row],[Tag]])</f>
        <v/>
      </c>
      <c r="AN1997" s="117"/>
    </row>
    <row r="1998" spans="1:40" ht="14.5">
      <c r="A1998" s="117"/>
      <c r="B1998" s="201"/>
      <c r="C1998" s="209"/>
      <c r="D1998" s="210"/>
      <c r="E1998" s="131"/>
      <c r="F1998" s="132"/>
      <c r="G1998" s="131"/>
      <c r="H1998" s="117"/>
      <c r="I1998" s="201"/>
      <c r="J1998" s="201"/>
      <c r="K1998" s="202"/>
      <c r="L1998" s="202"/>
      <c r="M1998" s="202"/>
      <c r="N1998" s="201"/>
      <c r="O1998" s="201"/>
      <c r="P1998" s="202"/>
      <c r="Q1998" s="202"/>
      <c r="R1998" s="207"/>
      <c r="S1998" s="204" t="e">
        <f>_xlfn.LET(
_xlpm.ausLJ,_xlfn.XLOOKUP(MitarbeiterFTE[[#This Row],[Name]]&amp;"|"&amp;MitarbeiterFTE[[#This Row],[Jahr]]&amp;"|"&amp;MitarbeiterFTE[[#This Row],[Monat]],#REF!,#REF!,"not found",0,1),
IF(_xlpm.ausLJ="not found","input missing",_xlpm.ausLJ))</f>
        <v>#REF!</v>
      </c>
      <c r="T1998" s="204" t="e">
        <f>_xlfn.LET(
_xlpm.ausLJ,_xlfn.XLOOKUP(MitarbeiterFTE[[#This Row],[Name]]&amp;"|"&amp;MitarbeiterFTE[[#This Row],[Jahr]]&amp;"|"&amp;MitarbeiterFTE[[#This Row],[Monat]],#REF!,#REF!,"not found",0,1),
IF(_xlpm.ausLJ="not found","input missing",_xlpm.ausLJ))</f>
        <v>#REF!</v>
      </c>
      <c r="U1998" s="205"/>
      <c r="V1998" s="40" t="str" cm="1">
        <f t="array" ref="V1998">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8"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8"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8"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8"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8" s="15" t="str">
        <f>_xlfn.LET(_xlpm.var,MitarbeiterFTE[[#This Row],[Name]]&amp;"|"&amp;MitarbeiterFTE[[#This Row],[Vorhaben]]&amp;"|"&amp;MitarbeiterFTE[[#This Row],[Monat]]&amp;"|"&amp;MitarbeiterFTE[[#This Row],[Jahr]], IF(_xlpm.var="|||","input missing",_xlpm.var))</f>
        <v>input missing</v>
      </c>
      <c r="AB1998" s="15" t="e">
        <f>_xlfn.LET(
_xlpm.start,DATE(MitarbeiterFTE[[#This Row],[Jahr]],MitarbeiterFTE[[#This Row],[Monat]],1),
_xlpm.end,EOMONTH(_xlpm.start,0),
NETWORKDAYS(_xlpm.start,_xlpm.end))</f>
        <v>#NUM!</v>
      </c>
      <c r="AC1998" s="318" t="e">
        <f>MitarbeiterFTE[[#This Row],[BWD]]-MitarbeiterFTE[[#This Row],[Sum Abwesend]]</f>
        <v>#NUM!</v>
      </c>
      <c r="AD1998" s="318">
        <f>SUMIFS(MitarbeiterFTE[BWD],MitarbeiterFTE[Jahr],MitarbeiterFTE[[#This Row],[Jahr]],MitarbeiterFTE[Name],MitarbeiterFTE[[#This Row],[Name]])</f>
        <v>0</v>
      </c>
      <c r="AE1998" s="318">
        <f>SUMIFS(MitarbeiterFTE[NWD],MitarbeiterFTE[Jahr],MitarbeiterFTE[[#This Row],[Jahr]],MitarbeiterFTE[Name],MitarbeiterFTE[[#This Row],[Name]])</f>
        <v>0</v>
      </c>
      <c r="AF1998" s="15" t="str">
        <f>IF(MitarbeiterFTE[[#This Row],[HS]]="ja",2,IF(MitarbeiterFTE[[#This Row],[Tech]]="ja",1,IF(MitarbeiterFTE[[#This Row],[Sonst]]="ja",0,"input missing")))</f>
        <v>input missing</v>
      </c>
      <c r="AG1998" s="130"/>
      <c r="AH1998" s="117"/>
      <c r="AI1998" s="408"/>
      <c r="AJ1998" s="202"/>
      <c r="AK1998" s="412"/>
      <c r="AL1998" s="15" cm="1">
        <f t="array" ref="AL1998">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8" s="15" t="str">
        <f>IF(Table6[[#This Row],[FT/WE]]=2,"",Table6[[#This Row],[Name]]&amp;Table6[[#This Row],[Tag]])</f>
        <v/>
      </c>
      <c r="AN1998" s="117"/>
    </row>
    <row r="1999" spans="1:40" ht="14.5">
      <c r="A1999" s="117"/>
      <c r="B1999" s="201"/>
      <c r="C1999" s="209"/>
      <c r="D1999" s="210"/>
      <c r="E1999" s="131"/>
      <c r="F1999" s="132"/>
      <c r="G1999" s="131"/>
      <c r="H1999" s="117"/>
      <c r="I1999" s="201"/>
      <c r="J1999" s="201"/>
      <c r="K1999" s="202"/>
      <c r="L1999" s="202"/>
      <c r="M1999" s="202"/>
      <c r="N1999" s="201"/>
      <c r="O1999" s="201"/>
      <c r="P1999" s="202"/>
      <c r="Q1999" s="202"/>
      <c r="R1999" s="207"/>
      <c r="S1999" s="204" t="e">
        <f>_xlfn.LET(
_xlpm.ausLJ,_xlfn.XLOOKUP(MitarbeiterFTE[[#This Row],[Name]]&amp;"|"&amp;MitarbeiterFTE[[#This Row],[Jahr]]&amp;"|"&amp;MitarbeiterFTE[[#This Row],[Monat]],#REF!,#REF!,"not found",0,1),
IF(_xlpm.ausLJ="not found","input missing",_xlpm.ausLJ))</f>
        <v>#REF!</v>
      </c>
      <c r="T1999" s="204" t="e">
        <f>_xlfn.LET(
_xlpm.ausLJ,_xlfn.XLOOKUP(MitarbeiterFTE[[#This Row],[Name]]&amp;"|"&amp;MitarbeiterFTE[[#This Row],[Jahr]]&amp;"|"&amp;MitarbeiterFTE[[#This Row],[Monat]],#REF!,#REF!,"not found",0,1),
IF(_xlpm.ausLJ="not found","input missing",_xlpm.ausLJ))</f>
        <v>#REF!</v>
      </c>
      <c r="U1999" s="205"/>
      <c r="V1999" s="40" t="str" cm="1">
        <f t="array" ref="V1999">_xlfn.LET(
_xlpm.BL,_xlfn.XLOOKUP(MitarbeiterFTE[[#This Row],[Bundesland]],Bundesländer[Deutsch],Bundesländer[Abkürzung]),
_xlpm.ary,_xlfn.XLOOKUP(_xlpm.BL,Feiertage[[#Headers],[BW]:[TH]],Feiertage[IsWorkday]&amp;Feiertage[MJJJJ]&amp;Feiertage[[BW]:[TH]],"",0,1),
_xlpm.out,IFERROR(SUM(IF(_xlpm.ary="1"&amp;MitarbeiterFTE[[#This Row],[Monat]]&amp;MitarbeiterFTE[[#This Row],[Jahr]]&amp;"x",1,0)),"BL ausw."),
IF(MitarbeiterFTE[[#This Row],[Name]]&amp;"1"="1","input missing",_xlpm.out)
)</f>
        <v>input missing</v>
      </c>
      <c r="W1999" s="40" t="str">
        <f>_xlfn.LET(
_xlpm.abw,COUNTIFS(Table6[Tag],"&gt;="&amp;DATE(MitarbeiterFTE[[#This Row],[Jahr]],MitarbeiterFTE[[#This Row],[Monat]],1),Table6[Tag],"&lt;="&amp;EOMONTH(DATE(MitarbeiterFTE[[#This Row],[Jahr]],MitarbeiterFTE[[#This Row],[Monat]],1),0),Table6[Name],MitarbeiterFTE[[#This Row],[Name]],Table6[FT/WE],0),
IF(MitarbeiterFTE[[#This Row],[Name]]&amp;"1"="1","input missing",_xlpm.abw))</f>
        <v>input missing</v>
      </c>
      <c r="X1999" s="38" t="str">
        <f>_xlfn.LET(
_xlpm.abwStatistik,(28.9+11.2)/12,
_xlpm.isEingetragen,COUNTIFS(Table6[Tag],"&gt;="&amp;DATE(MitarbeiterFTE[[#This Row],[Jahr]],1,1),Table6[Tag],"&lt;="&amp;DATE(MitarbeiterFTE[[#This Row],[Jahr]],12,31),Table6[Name],MitarbeiterFTE[[#This Row],[Name]]),
_xlpm.isExclAbw,$W$12="ja",
_xlpm.abwesend,IF(_xlpm.isExclAbw,0,
                    IF(_xlpm.isEingetragen, MitarbeiterFTE[[#This Row],[Sonst. Abwesend]],
                    IF(MitarbeiterFTE[[#This Row],[Sonst. Abwesend]]&gt;0,MitarbeiterFTE[[#This Row],[Sonst. Abwesend]],
                    _xlpm.abwStatistik))),
_xlpm.isExclFT,$V$12="ja",
_xlpm.ExclFT,_xlpm.abwesend,
_xlpm.ExclFTAbw,0,
_xlpm.inklAlles,_xlpm.abwesend+MitarbeiterFTE[[#This Row],[Feiertage]],
IFERROR(IF(AND(_xlpm.isExclAbw,_xlpm.isExclFT), _xlpm.ExclFTAbw,
                      IF(_xlpm.isExclFT,_xlpm.ExclFT,
                      _xlpm.inklAlles)),"input missing")
)</f>
        <v>input missing</v>
      </c>
      <c r="Y1999" s="314" t="str">
        <f>_xlfn.LET(
_xlpm.Monat_Start,DATE(MitarbeiterFTE[[#This Row],[Jahr]],MitarbeiterFTE[[#This Row],[Monat]],1),
_xlpm.AT_Monat,NETWORKDAYS(_xlpm.Monat_Start,EOMONTH(_xlpm.Monat_Start,0)),
IFERROR((MitarbeiterFTE[[#This Row],[Std. / Wo.]]/5)*MitarbeiterFTE[[#This Row],[%-Vorhaben]]*(_xlpm.AT_Monat-MitarbeiterFTE[[#This Row],[Sum Abwesend]]),"input missing"))</f>
        <v>input missing</v>
      </c>
      <c r="Z1999" s="315" t="str">
        <f>_xlfn.LET(
_xlpm.AT_Jahr, NETWORKDAYS(DATE(MitarbeiterFTE[[#This Row],[Jahr]],1,1),DATE(MitarbeiterFTE[[#This Row],[Jahr]],12,31)),
_xlpm.Monat_Start,DATE(MitarbeiterFTE[[#This Row],[Jahr]],MitarbeiterFTE[[#This Row],[Monat]],1),
_xlpm.AT_Monat,NETWORKDAYS(_xlpm.Monat_Start,EOMONTH(_xlpm.Monat_Start,0))-MitarbeiterFTE[[#This Row],[Sum Abwesend]],
_xlpm.Kalk_Gehalt_Jahr,MitarbeiterFTE[[#This Row],[Steuerbrutto + AG-Anteile]]/_xlpm.AT_Monat*_xlpm.AT_Jahr,
_xlpm.Kalk_Stundensatz,_xlpm.Kalk_Gehalt_Jahr/(MitarbeiterFTE[[#This Row],[Std. / Wo.]]/5*_xlpm.AT_Jahr),
_xlpm.Kalk_Kosten,_xlpm.Kalk_Stundensatz*MitarbeiterFTE[[#This Row],[Stunden]],
IFERROR(_xlpm.Kalk_Kosten,"input missing")
)</f>
        <v>input missing</v>
      </c>
      <c r="AA1999" s="15" t="str">
        <f>_xlfn.LET(_xlpm.var,MitarbeiterFTE[[#This Row],[Name]]&amp;"|"&amp;MitarbeiterFTE[[#This Row],[Vorhaben]]&amp;"|"&amp;MitarbeiterFTE[[#This Row],[Monat]]&amp;"|"&amp;MitarbeiterFTE[[#This Row],[Jahr]], IF(_xlpm.var="|||","input missing",_xlpm.var))</f>
        <v>input missing</v>
      </c>
      <c r="AB1999" s="15" t="e">
        <f>_xlfn.LET(
_xlpm.start,DATE(MitarbeiterFTE[[#This Row],[Jahr]],MitarbeiterFTE[[#This Row],[Monat]],1),
_xlpm.end,EOMONTH(_xlpm.start,0),
NETWORKDAYS(_xlpm.start,_xlpm.end))</f>
        <v>#NUM!</v>
      </c>
      <c r="AC1999" s="318" t="e">
        <f>MitarbeiterFTE[[#This Row],[BWD]]-MitarbeiterFTE[[#This Row],[Sum Abwesend]]</f>
        <v>#NUM!</v>
      </c>
      <c r="AD1999" s="318">
        <f>SUMIFS(MitarbeiterFTE[BWD],MitarbeiterFTE[Jahr],MitarbeiterFTE[[#This Row],[Jahr]],MitarbeiterFTE[Name],MitarbeiterFTE[[#This Row],[Name]])</f>
        <v>0</v>
      </c>
      <c r="AE1999" s="318">
        <f>SUMIFS(MitarbeiterFTE[NWD],MitarbeiterFTE[Jahr],MitarbeiterFTE[[#This Row],[Jahr]],MitarbeiterFTE[Name],MitarbeiterFTE[[#This Row],[Name]])</f>
        <v>0</v>
      </c>
      <c r="AF1999" s="15" t="str">
        <f>IF(MitarbeiterFTE[[#This Row],[HS]]="ja",2,IF(MitarbeiterFTE[[#This Row],[Tech]]="ja",1,IF(MitarbeiterFTE[[#This Row],[Sonst]]="ja",0,"input missing")))</f>
        <v>input missing</v>
      </c>
      <c r="AG1999" s="130"/>
      <c r="AH1999" s="117"/>
      <c r="AI1999" s="408"/>
      <c r="AJ1999" s="202"/>
      <c r="AK1999" s="412"/>
      <c r="AL1999" s="15" cm="1">
        <f t="array" ref="AL1999">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1999" s="15" t="str">
        <f>IF(Table6[[#This Row],[FT/WE]]=2,"",Table6[[#This Row],[Name]]&amp;Table6[[#This Row],[Tag]])</f>
        <v/>
      </c>
      <c r="AN1999" s="117"/>
    </row>
    <row r="2000" spans="1:40" ht="14.5">
      <c r="A2000" s="117"/>
      <c r="B2000" s="201"/>
      <c r="C2000" s="209"/>
      <c r="D2000" s="210"/>
      <c r="E2000" s="131"/>
      <c r="F2000" s="132"/>
      <c r="G2000" s="131"/>
      <c r="H2000" s="117"/>
      <c r="AG2000" s="130"/>
      <c r="AH2000" s="117"/>
      <c r="AI2000" s="413"/>
      <c r="AJ2000" s="414"/>
      <c r="AK2000" s="415"/>
      <c r="AL2000" s="15" cm="1">
        <f t="array" ref="AL2000">IF(Table6[[#This Row],[Name]]&amp;"1"="1",2,_xlfn.LET(
_xlpm.Bundesland,_xlfn.XLOOKUP(Table6[[#This Row],[Name]]&amp;YEAR(Table6[[#This Row],[Tag]])&amp;MONTH(Table6[[#This Row],[Tag]]),MitarbeiterFTE[Name]&amp;MitarbeiterFTE[Jahr]&amp;MitarbeiterFTE[Monat],MitarbeiterFTE[Bundesland],"Schleswig-Holstein",0,1),
_xlpm.BundeslandAry,_xlfn.XLOOKUP(_xlpm.Bundesland,Bundesländer[Deutsch],Bundesländer[Abkürzung]),
_xlpm.ary,_xlfn.XLOOKUP(_xlpm.BundeslandAry,Feiertage[[#Headers],[BW]:[TH]],Feiertage[IsWorkday]&amp;Feiertage[Datum]&amp;Feiertage[[BW]:[TH]],"",0,1),
SUM(IF(_xlpm.ary="1"&amp;Table6[[#This Row],[Tag]]&amp;"x",1,0)))+IF(WEEKDAY(Table6[[#This Row],[Tag]],2)&gt;=6,1,0))</f>
        <v>2</v>
      </c>
      <c r="AM2000" s="15" t="str">
        <f>IF(Table6[[#This Row],[FT/WE]]=2,"",Table6[[#This Row],[Name]]&amp;Table6[[#This Row],[Tag]])</f>
        <v/>
      </c>
      <c r="AN2000" s="117"/>
    </row>
    <row r="2001" spans="6:7" ht="14.5">
      <c r="F2001" s="18"/>
      <c r="G2001" s="16"/>
    </row>
    <row r="2002" spans="6:7" ht="14.5">
      <c r="F2002" s="18"/>
      <c r="G2002" s="16"/>
    </row>
    <row r="2003" spans="6:7" ht="14.5">
      <c r="F2003" s="18"/>
      <c r="G2003" s="16"/>
    </row>
    <row r="2004" spans="6:7" ht="14.5">
      <c r="F2004" s="18"/>
      <c r="G2004" s="16"/>
    </row>
    <row r="2005" spans="6:7" ht="14.5">
      <c r="F2005" s="18"/>
      <c r="G2005" s="16"/>
    </row>
    <row r="2006" spans="6:7" ht="14.5">
      <c r="F2006" s="18"/>
      <c r="G2006" s="16"/>
    </row>
    <row r="2007" spans="6:7" ht="14.5">
      <c r="F2007" s="18"/>
      <c r="G2007" s="16"/>
    </row>
    <row r="2008" spans="6:7" ht="14.5">
      <c r="F2008" s="18"/>
      <c r="G2008" s="16"/>
    </row>
    <row r="2009" spans="6:7" ht="14.5">
      <c r="F2009" s="18"/>
      <c r="G2009" s="16"/>
    </row>
    <row r="2010" spans="6:7" ht="14.5">
      <c r="F2010" s="18"/>
      <c r="G2010" s="16"/>
    </row>
    <row r="2011" spans="6:7" ht="14.5">
      <c r="F2011" s="18"/>
      <c r="G2011" s="16"/>
    </row>
    <row r="2012" spans="6:7" ht="14.5">
      <c r="F2012" s="18"/>
      <c r="G2012" s="16"/>
    </row>
    <row r="2013" spans="6:7" ht="14.5">
      <c r="F2013" s="18"/>
      <c r="G2013" s="16"/>
    </row>
    <row r="2014" spans="6:7" ht="14.5">
      <c r="F2014" s="18"/>
      <c r="G2014" s="16"/>
    </row>
    <row r="2015" spans="6:7" ht="14.5">
      <c r="F2015" s="18"/>
      <c r="G2015" s="16"/>
    </row>
    <row r="2016" spans="6:7" ht="14.5">
      <c r="F2016" s="18"/>
      <c r="G2016" s="16"/>
    </row>
    <row r="2017" spans="6:7" ht="14.5">
      <c r="F2017" s="18"/>
      <c r="G2017" s="16"/>
    </row>
    <row r="2018" spans="6:7" ht="14.5">
      <c r="F2018" s="18"/>
      <c r="G2018" s="16"/>
    </row>
    <row r="2019" spans="6:7" ht="14.5">
      <c r="F2019" s="18"/>
      <c r="G2019" s="16"/>
    </row>
    <row r="2020" spans="6:7" ht="14.5">
      <c r="F2020" s="18"/>
      <c r="G2020" s="16"/>
    </row>
    <row r="2021" spans="6:7" ht="14.5">
      <c r="F2021" s="18"/>
      <c r="G2021" s="16"/>
    </row>
    <row r="2022" spans="6:7" ht="14.5">
      <c r="F2022" s="18"/>
      <c r="G2022" s="16"/>
    </row>
    <row r="2023" spans="6:7" ht="14.5">
      <c r="F2023" s="18"/>
      <c r="G2023" s="16"/>
    </row>
    <row r="2024" spans="6:7" ht="14.5">
      <c r="F2024" s="18"/>
      <c r="G2024" s="16"/>
    </row>
    <row r="2025" spans="6:7" ht="14.5">
      <c r="F2025" s="18"/>
      <c r="G2025" s="16"/>
    </row>
    <row r="2026" spans="6:7" ht="14.5">
      <c r="F2026" s="18"/>
      <c r="G2026" s="16"/>
    </row>
  </sheetData>
  <sheetProtection algorithmName="SHA-512" hashValue="VRaqWrpgNgVsOK0bbUztmRYyf2npXAJvY9+YZ9H+aWWDvTcEN34cNKs9Z8HTIrV/y5Hz9QIXofWzJ7d3+8IGpQ==" saltValue="o6lOGjU9bt9JrvFi4CWPXQ==" spinCount="100000" sheet="1" selectLockedCells="1"/>
  <dataConsolidate/>
  <mergeCells count="4">
    <mergeCell ref="F11:G11"/>
    <mergeCell ref="O5:Q5"/>
    <mergeCell ref="I11:R12"/>
    <mergeCell ref="S12:T12"/>
  </mergeCells>
  <phoneticPr fontId="48" type="noConversion"/>
  <conditionalFormatting sqref="F11:G11">
    <cfRule type="containsText" dxfId="85" priority="6" operator="containsText" text="In Allg. Angaben eingeben.">
      <formula>NOT(ISERROR(SEARCH("In Allg. Angaben eingeben.",F11)))</formula>
    </cfRule>
  </conditionalFormatting>
  <conditionalFormatting sqref="F13:G19">
    <cfRule type="expression" dxfId="84" priority="7">
      <formula>AND($E13&amp;"1"&lt;&gt;"1",$F13&amp;"1"="1")</formula>
    </cfRule>
  </conditionalFormatting>
  <conditionalFormatting sqref="I9">
    <cfRule type="notContainsText" dxfId="83" priority="5" stopIfTrue="1" operator="notContains" text="Hinweis: Alle Formeln funktionieren.">
      <formula>ISERROR(SEARCH("Hinweis: Alle Formeln funktionieren.",I9))</formula>
    </cfRule>
  </conditionalFormatting>
  <conditionalFormatting sqref="I14:U110 S111:S118 I112:U1999">
    <cfRule type="expression" dxfId="82" priority="1" stopIfTrue="1">
      <formula>OR(AND($I14&amp;"1"&lt;&gt;"1",OR(I14&amp;"1"="1",I14="input missing")),AND($I13&amp;"1"&lt;&gt;"1",$I14&amp;"1"="1"))</formula>
    </cfRule>
  </conditionalFormatting>
  <conditionalFormatting sqref="I111:U111 T112:T122">
    <cfRule type="expression" dxfId="81" priority="396" stopIfTrue="1">
      <formula>OR(AND($I111&amp;"1"&lt;&gt;"1",OR(I111&amp;"1"="1",I111="input missing")),AND(#REF!&amp;"1"&lt;&gt;"1",$I111&amp;"1"="1"))</formula>
    </cfRule>
  </conditionalFormatting>
  <conditionalFormatting sqref="I14:AF1999">
    <cfRule type="expression" dxfId="80" priority="4">
      <formula>AND(I14="input missing",$I14&amp;"1"="1",MOD(ROW(I14),2)=1)</formula>
    </cfRule>
    <cfRule type="expression" dxfId="79" priority="12">
      <formula>AND(I14="input missing",$I14&amp;"1"="1",MOD(ROW(I14),2)=0)</formula>
    </cfRule>
  </conditionalFormatting>
  <dataValidations count="6">
    <dataValidation type="list" allowBlank="1" showInputMessage="1" showErrorMessage="1" sqref="N14:N1999" xr:uid="{25711323-19EB-804D-85D0-BF99A1734C3E}">
      <formula1>$E$13:$E$19</formula1>
    </dataValidation>
    <dataValidation type="decimal" allowBlank="1" showInputMessage="1" showErrorMessage="1" sqref="R14:R225" xr:uid="{6EFF9D16-1F1C-CE4B-9E8D-972993A5609E}">
      <formula1>0</formula1>
      <formula2>1</formula2>
    </dataValidation>
    <dataValidation type="list" allowBlank="1" showInputMessage="1" showErrorMessage="1" sqref="K14:M225" xr:uid="{6EC377C7-DDFF-A848-B17A-724DEA54421F}">
      <formula1>"ja,nein"</formula1>
    </dataValidation>
    <dataValidation allowBlank="1" sqref="I14:I1999" xr:uid="{0AF50236-B8DC-D441-AE03-DDBF07465188}"/>
    <dataValidation type="whole" allowBlank="1" showInputMessage="1" showErrorMessage="1" sqref="Q1:Q13 Q2000:Q1048576" xr:uid="{A05544CD-2913-3547-A15A-6353776C0275}">
      <formula1>2021</formula1>
      <formula2>2028</formula2>
    </dataValidation>
    <dataValidation type="whole" allowBlank="1" showInputMessage="1" showErrorMessage="1" sqref="Q14:Q1999" xr:uid="{FBC4C045-4CD8-48B2-A251-3897A499EF70}">
      <formula1>2022</formula1>
      <formula2>2029</formula2>
    </dataValidation>
  </dataValidations>
  <pageMargins left="0.25" right="0.25" top="0.75" bottom="0.75" header="0.3" footer="0.3"/>
  <pageSetup paperSize="9" scale="25" fitToHeight="0" orientation="portrait" horizontalDpi="0" verticalDpi="0"/>
  <drawing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7198B331-80A6-DA49-9627-DFCAABCFF988}">
          <x14:formula1>
            <xm:f>Feiertage!$X$3:$X$18</xm:f>
          </x14:formula1>
          <xm:sqref>K226:M1048576 J14:J1048576</xm:sqref>
        </x14:dataValidation>
        <x14:dataValidation type="list" allowBlank="1" showInputMessage="1" showErrorMessage="1" xr:uid="{49B901E8-4E35-4C22-91B1-2C0256600DFE}">
          <x14:formula1>
            <xm:f>Tabelle2!$B$2:$B$5</xm:f>
          </x14:formula1>
          <xm:sqref>AK13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0FF4-DFD1-5348-B440-A9799D7947AE}">
  <dimension ref="B8:C13"/>
  <sheetViews>
    <sheetView showGridLines="0" zoomScale="90" workbookViewId="0">
      <selection activeCell="C9" sqref="C9"/>
    </sheetView>
  </sheetViews>
  <sheetFormatPr baseColWidth="10" defaultColWidth="11.453125" defaultRowHeight="13"/>
  <cols>
    <col min="2" max="2" width="29.453125" customWidth="1"/>
    <col min="3" max="3" width="88.1796875" customWidth="1"/>
  </cols>
  <sheetData>
    <row r="8" spans="2:3" ht="13.5" thickBot="1"/>
    <row r="9" spans="2:3" ht="32.15" customHeight="1">
      <c r="B9" s="565" t="s">
        <v>109</v>
      </c>
      <c r="C9" s="562"/>
    </row>
    <row r="10" spans="2:3" ht="32.15" customHeight="1">
      <c r="B10" s="566" t="s">
        <v>37</v>
      </c>
      <c r="C10" s="563"/>
    </row>
    <row r="11" spans="2:3" ht="32.15" customHeight="1">
      <c r="B11" s="566" t="s">
        <v>142</v>
      </c>
      <c r="C11" s="563"/>
    </row>
    <row r="12" spans="2:3" ht="32.15" customHeight="1">
      <c r="B12" s="566" t="s">
        <v>143</v>
      </c>
      <c r="C12" s="563"/>
    </row>
    <row r="13" spans="2:3" ht="32.15" customHeight="1" thickBot="1">
      <c r="B13" s="567" t="s">
        <v>144</v>
      </c>
      <c r="C13" s="564"/>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19999-EDD5-44BD-9478-DD991BF828B1}">
  <dimension ref="B2:B5"/>
  <sheetViews>
    <sheetView workbookViewId="0">
      <selection activeCell="B5" sqref="B5"/>
    </sheetView>
  </sheetViews>
  <sheetFormatPr baseColWidth="10" defaultColWidth="11.1796875" defaultRowHeight="13"/>
  <sheetData>
    <row r="2" spans="2:2">
      <c r="B2" t="s">
        <v>139</v>
      </c>
    </row>
    <row r="3" spans="2:2">
      <c r="B3" t="s">
        <v>145</v>
      </c>
    </row>
    <row r="4" spans="2:2">
      <c r="B4" t="s">
        <v>146</v>
      </c>
    </row>
    <row r="5" spans="2:2">
      <c r="B5" t="s">
        <v>147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153D-FFDB-D544-B9F8-BE2750E8EABD}">
  <sheetPr codeName="Tabelle4">
    <pageSetUpPr fitToPage="1"/>
  </sheetPr>
  <dimension ref="A1:XFD36"/>
  <sheetViews>
    <sheetView zoomScaleNormal="169" workbookViewId="0">
      <selection activeCell="C1" sqref="C1:E1"/>
    </sheetView>
  </sheetViews>
  <sheetFormatPr baseColWidth="10" defaultColWidth="0" defaultRowHeight="18" zeroHeight="1" outlineLevelCol="1"/>
  <cols>
    <col min="1" max="1" width="4.1796875" style="322" customWidth="1"/>
    <col min="2" max="2" width="4" style="322" customWidth="1"/>
    <col min="3" max="3" width="61" style="320" customWidth="1"/>
    <col min="4" max="4" width="9" style="321" customWidth="1" outlineLevel="1"/>
    <col min="5" max="5" width="8.1796875" style="320" customWidth="1" outlineLevel="1"/>
    <col min="6" max="6" width="1.81640625" style="320" customWidth="1"/>
    <col min="7" max="7" width="10.81640625" style="320" customWidth="1" outlineLevel="1"/>
    <col min="8" max="8" width="11" style="320" customWidth="1" outlineLevel="1"/>
    <col min="9" max="9" width="2.81640625" style="320" customWidth="1"/>
    <col min="10" max="10" width="5.1796875" style="320" customWidth="1"/>
    <col min="11" max="19" width="5.81640625" style="320" customWidth="1"/>
    <col min="20" max="20" width="5.1796875" style="320" customWidth="1"/>
    <col min="21" max="21" width="1.1796875" style="320" customWidth="1"/>
    <col min="22" max="22" width="5.1796875" style="320" customWidth="1"/>
    <col min="23" max="23" width="4.81640625" style="320" bestFit="1" customWidth="1"/>
    <col min="24" max="26" width="4.1796875" style="320" bestFit="1" customWidth="1"/>
    <col min="27" max="27" width="4.81640625" style="320" bestFit="1" customWidth="1"/>
    <col min="28" max="31" width="4.1796875" style="320" bestFit="1" customWidth="1"/>
    <col min="32" max="32" width="4.81640625" style="320" bestFit="1" customWidth="1"/>
    <col min="33" max="35" width="4.1796875" style="320" bestFit="1" customWidth="1"/>
    <col min="36" max="36" width="4.81640625" style="320" bestFit="1" customWidth="1"/>
    <col min="37" max="39" width="4.1796875" style="320" bestFit="1" customWidth="1"/>
    <col min="40" max="40" width="4.81640625" style="320" bestFit="1" customWidth="1"/>
    <col min="41" max="44" width="4.1796875" style="320" bestFit="1" customWidth="1"/>
    <col min="45" max="45" width="4.81640625" style="320" bestFit="1" customWidth="1"/>
    <col min="46" max="48" width="4.1796875" style="320" bestFit="1" customWidth="1"/>
    <col min="49" max="49" width="4.81640625" style="320" bestFit="1" customWidth="1"/>
    <col min="50" max="53" width="4.1796875" style="320" bestFit="1" customWidth="1"/>
    <col min="54" max="54" width="4.81640625" style="320" bestFit="1" customWidth="1"/>
    <col min="55" max="57" width="4.1796875" style="320" bestFit="1" customWidth="1"/>
    <col min="58" max="58" width="4.81640625" style="320" bestFit="1" customWidth="1"/>
    <col min="59" max="61" width="4.1796875" style="320" bestFit="1" customWidth="1"/>
    <col min="62" max="62" width="4.81640625" style="320" bestFit="1" customWidth="1"/>
    <col min="63" max="66" width="4.1796875" style="320" bestFit="1" customWidth="1"/>
    <col min="67" max="67" width="4.81640625" style="320" bestFit="1" customWidth="1"/>
    <col min="68" max="70" width="4.1796875" style="320" bestFit="1" customWidth="1"/>
    <col min="71" max="71" width="4.81640625" style="320" bestFit="1" customWidth="1"/>
    <col min="72" max="74" width="4.1796875" style="320" bestFit="1" customWidth="1"/>
    <col min="75" max="75" width="4.81640625" style="320" bestFit="1" customWidth="1"/>
    <col min="76" max="77" width="4.1796875" style="320" bestFit="1" customWidth="1"/>
    <col min="78" max="78" width="4.81640625" style="320" bestFit="1" customWidth="1"/>
    <col min="79" max="79" width="4.1796875" style="320" bestFit="1" customWidth="1"/>
    <col min="80" max="81" width="4.1796875" style="320" customWidth="1"/>
    <col min="82" max="82" width="4.81640625" style="320" customWidth="1"/>
    <col min="83" max="85" width="4.1796875" style="320" customWidth="1"/>
    <col min="86" max="86" width="4.81640625" style="320" customWidth="1"/>
    <col min="87" max="90" width="4.1796875" style="320" customWidth="1"/>
    <col min="91" max="91" width="4.81640625" style="320" customWidth="1"/>
    <col min="92" max="94" width="4.1796875" style="320" customWidth="1"/>
    <col min="95" max="95" width="4.81640625" style="320" customWidth="1"/>
    <col min="96" max="98" width="4.1796875" style="320" customWidth="1"/>
    <col min="99" max="99" width="4.81640625" style="320" customWidth="1"/>
    <col min="100" max="100" width="4.1796875" style="320" customWidth="1"/>
    <col min="101" max="101" width="4.81640625" style="320" customWidth="1"/>
    <col min="102" max="104" width="4.1796875" style="320" customWidth="1"/>
    <col min="105" max="105" width="4.81640625" style="320" customWidth="1"/>
    <col min="106" max="16384" width="11" style="319" hidden="1"/>
  </cols>
  <sheetData>
    <row r="1" spans="1:16384" ht="30" customHeight="1">
      <c r="A1" s="323" t="s">
        <v>148</v>
      </c>
      <c r="B1" s="323"/>
      <c r="C1" s="625" t="str">
        <f>'Ganzes Unternehmen'!C8</f>
        <v>Ping Zhou Consulting</v>
      </c>
      <c r="D1" s="625"/>
      <c r="E1" s="625"/>
      <c r="F1" s="337"/>
      <c r="G1" s="338"/>
      <c r="H1" s="338"/>
      <c r="I1" s="338"/>
      <c r="J1" s="623" t="str">
        <f>C1</f>
        <v>Ping Zhou Consulting</v>
      </c>
      <c r="K1" s="623" t="e" cm="1" vm="3">
        <f t="array" aca="1" ref="K1" ca="1">_xlfn.LET(
_xlpm.an_nummer,1,
_xlpm.vorhaben_id,RIGHT(_xlfn.XLOOKUP($C$2,'Ganzes Unternehmen'!$B$16:$B$22,'Ganzes Unternehmen'!$A$16:$A$22,1,0,1),1)*1,
_xlpm.out,INDEX(_xlfn.HSTACK('FuE Vorhaben'!$B$17:$B$26,'FuE Vorhaben'!#REF!,'FuE Vorhaben'!#REF!,'FuE Vorhaben'!#REF!,'FuE Vorhaben'!#REF!,'FuE Vorhaben'!#REF!),_xlpm.an_nummer,_xlpm.vorhaben_id),
_xlpm.out)</f>
        <v>#NAME?</v>
      </c>
      <c r="L1" s="623" t="e" cm="1" vm="3">
        <f t="array" aca="1" ref="L1" ca="1">_xlfn.LET(
_xlpm.an_nummer,2,
_xlpm.vorhaben_id,RIGHT(_xlfn.XLOOKUP($C$2,'Ganzes Unternehmen'!$B$16:$B$22,'Ganzes Unternehmen'!$A$16:$A$22,1,0,1),1)*1,
_xlpm.out,INDEX(_xlfn.HSTACK('FuE Vorhaben'!$B$17:$B$26,'FuE Vorhaben'!#REF!,'FuE Vorhaben'!#REF!,'FuE Vorhaben'!#REF!,'FuE Vorhaben'!#REF!,'FuE Vorhaben'!#REF!),_xlpm.an_nummer,_xlpm.vorhaben_id),
_xlpm.out)</f>
        <v>#NAME?</v>
      </c>
      <c r="M1" s="623" t="e" cm="1" vm="3">
        <f t="array" aca="1" ref="M1" ca="1">_xlfn.LET(
_xlpm.an_nummer,3,
_xlpm.vorhaben_id,RIGHT(_xlfn.XLOOKUP($C$2,'Ganzes Unternehmen'!$B$16:$B$22,'Ganzes Unternehmen'!$A$16:$A$22,1,0,1),1)*1,
_xlpm.out,INDEX(_xlfn.HSTACK('FuE Vorhaben'!$B$17:$B$26,'FuE Vorhaben'!#REF!,'FuE Vorhaben'!#REF!,'FuE Vorhaben'!#REF!,'FuE Vorhaben'!#REF!,'FuE Vorhaben'!#REF!),_xlpm.an_nummer,_xlpm.vorhaben_id),
_xlpm.out)</f>
        <v>#NAME?</v>
      </c>
      <c r="N1" s="623" t="e" cm="1" vm="3">
        <f t="array" aca="1" ref="N1" ca="1">_xlfn.LET(
_xlpm.an_nummer,4,
_xlpm.vorhaben_id,RIGHT(_xlfn.XLOOKUP($C$2,'Ganzes Unternehmen'!$B$16:$B$22,'Ganzes Unternehmen'!$A$16:$A$22,1,0,1),1)*1,
_xlpm.out,INDEX(_xlfn.HSTACK('FuE Vorhaben'!$B$17:$B$26,'FuE Vorhaben'!#REF!,'FuE Vorhaben'!#REF!,'FuE Vorhaben'!#REF!,'FuE Vorhaben'!#REF!,'FuE Vorhaben'!#REF!),_xlpm.an_nummer,_xlpm.vorhaben_id),
_xlpm.out)</f>
        <v>#NAME?</v>
      </c>
      <c r="O1" s="623" t="e" cm="1" vm="3">
        <f t="array" aca="1" ref="O1" ca="1">_xlfn.LET(
_xlpm.an_nummer,5,
_xlpm.vorhaben_id,RIGHT(_xlfn.XLOOKUP($C$2,'Ganzes Unternehmen'!$B$16:$B$22,'Ganzes Unternehmen'!$A$16:$A$22,1,0,1),1)*1,
_xlpm.out,INDEX(_xlfn.HSTACK('FuE Vorhaben'!$B$17:$B$26,'FuE Vorhaben'!#REF!,'FuE Vorhaben'!#REF!,'FuE Vorhaben'!#REF!,'FuE Vorhaben'!#REF!,'FuE Vorhaben'!#REF!),_xlpm.an_nummer,_xlpm.vorhaben_id),
_xlpm.out)</f>
        <v>#NAME?</v>
      </c>
      <c r="P1" s="623" t="e" cm="1" vm="3">
        <f t="array" aca="1" ref="P1" ca="1">_xlfn.LET(
_xlpm.an_nummer,6,
_xlpm.vorhaben_id,RIGHT(_xlfn.XLOOKUP($C$2,'Ganzes Unternehmen'!$B$16:$B$22,'Ganzes Unternehmen'!$A$16:$A$22,1,0,1),1)*1,
_xlpm.out,INDEX(_xlfn.HSTACK('FuE Vorhaben'!$B$17:$B$26,'FuE Vorhaben'!#REF!,'FuE Vorhaben'!#REF!,'FuE Vorhaben'!#REF!,'FuE Vorhaben'!#REF!,'FuE Vorhaben'!#REF!),_xlpm.an_nummer,_xlpm.vorhaben_id),
_xlpm.out)</f>
        <v>#NAME?</v>
      </c>
      <c r="Q1" s="623" t="e" cm="1" vm="3">
        <f t="array" aca="1" ref="Q1" ca="1">_xlfn.LET(
_xlpm.an_nummer,7,
_xlpm.vorhaben_id,RIGHT(_xlfn.XLOOKUP($C$2,'Ganzes Unternehmen'!$B$16:$B$22,'Ganzes Unternehmen'!$A$16:$A$22,1,0,1),1)*1,
_xlpm.out,INDEX(_xlfn.HSTACK('FuE Vorhaben'!$B$17:$B$26,'FuE Vorhaben'!#REF!,'FuE Vorhaben'!#REF!,'FuE Vorhaben'!#REF!,'FuE Vorhaben'!#REF!,'FuE Vorhaben'!#REF!),_xlpm.an_nummer,_xlpm.vorhaben_id),
_xlpm.out)</f>
        <v>#NAME?</v>
      </c>
      <c r="R1" s="623" t="e" cm="1" vm="3">
        <f t="array" aca="1" ref="R1" ca="1">_xlfn.LET(
_xlpm.an_nummer,8,
_xlpm.vorhaben_id,RIGHT(_xlfn.XLOOKUP($C$2,'Ganzes Unternehmen'!$B$16:$B$22,'Ganzes Unternehmen'!$A$16:$A$22,1,0,1),1)*1,
_xlpm.out,INDEX(_xlfn.HSTACK('FuE Vorhaben'!$B$17:$B$26,'FuE Vorhaben'!#REF!,'FuE Vorhaben'!#REF!,'FuE Vorhaben'!#REF!,'FuE Vorhaben'!#REF!,'FuE Vorhaben'!#REF!),_xlpm.an_nummer,_xlpm.vorhaben_id),
_xlpm.out)</f>
        <v>#NAME?</v>
      </c>
      <c r="S1" s="623" t="e" cm="1" vm="3">
        <f t="array" aca="1" ref="S1" ca="1">_xlfn.LET(
_xlpm.an_nummer,9,
_xlpm.vorhaben_id,RIGHT(_xlfn.XLOOKUP($C$2,'Ganzes Unternehmen'!$B$16:$B$22,'Ganzes Unternehmen'!$A$16:$A$22,1,0,1),1)*1,
_xlpm.out,INDEX(_xlfn.HSTACK('FuE Vorhaben'!$B$17:$B$26,'FuE Vorhaben'!#REF!,'FuE Vorhaben'!#REF!,'FuE Vorhaben'!#REF!,'FuE Vorhaben'!#REF!,'FuE Vorhaben'!#REF!),_xlpm.an_nummer,_xlpm.vorhaben_id),
_xlpm.out)</f>
        <v>#NAME?</v>
      </c>
      <c r="T1" s="623" t="e" cm="1" vm="3">
        <f t="array" aca="1" ref="T1" ca="1">_xlfn.LET(
_xlpm.an_nummer,10,
_xlpm.vorhaben_id,RIGHT(_xlfn.XLOOKUP($C$2,'Ganzes Unternehmen'!$B$16:$B$22,'Ganzes Unternehmen'!$A$16:$A$22,1,0,1),1)*1,
_xlpm.out,INDEX(_xlfn.HSTACK('FuE Vorhaben'!$B$17:$B$26,'FuE Vorhaben'!#REF!,'FuE Vorhaben'!#REF!,'FuE Vorhaben'!#REF!,'FuE Vorhaben'!#REF!,'FuE Vorhaben'!#REF!),_xlpm.an_nummer,_xlpm.vorhaben_id),
_xlpm.out)</f>
        <v>#NAME?</v>
      </c>
      <c r="U1" s="339"/>
      <c r="V1" s="333"/>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c r="BI1" s="338"/>
      <c r="BJ1" s="338"/>
      <c r="BK1" s="338"/>
      <c r="BL1" s="338"/>
      <c r="BM1" s="338"/>
      <c r="BN1" s="338"/>
      <c r="BO1" s="338"/>
      <c r="BP1" s="338"/>
      <c r="BQ1" s="338"/>
      <c r="BR1" s="338"/>
      <c r="BS1" s="338"/>
      <c r="BT1" s="338"/>
      <c r="BU1" s="338"/>
      <c r="BV1" s="338"/>
      <c r="BW1" s="338"/>
      <c r="BX1" s="338"/>
      <c r="BY1" s="338"/>
      <c r="BZ1" s="338"/>
      <c r="CA1" s="338"/>
      <c r="CB1" s="338"/>
      <c r="CC1" s="338"/>
      <c r="CD1" s="338"/>
      <c r="CE1" s="338"/>
      <c r="CF1" s="338"/>
      <c r="CG1" s="338"/>
      <c r="CH1" s="338"/>
      <c r="CI1" s="338"/>
      <c r="CJ1" s="338"/>
      <c r="CK1" s="338"/>
      <c r="CL1" s="338"/>
      <c r="CM1" s="338"/>
      <c r="CN1" s="338"/>
      <c r="CO1" s="338"/>
      <c r="CP1" s="338"/>
      <c r="CQ1" s="338"/>
      <c r="CR1" s="338"/>
      <c r="CS1" s="338"/>
      <c r="CT1" s="338"/>
      <c r="CU1" s="338"/>
      <c r="CV1" s="338"/>
      <c r="CW1" s="338"/>
      <c r="CX1" s="338"/>
      <c r="CY1" s="338"/>
      <c r="CZ1" s="338"/>
      <c r="DA1" s="338"/>
    </row>
    <row r="2" spans="1:16384" ht="30" customHeight="1">
      <c r="A2" s="322" t="s">
        <v>149</v>
      </c>
      <c r="C2" s="626"/>
      <c r="D2" s="626"/>
      <c r="E2" s="626"/>
      <c r="F2" s="338"/>
      <c r="G2" s="338"/>
      <c r="H2" s="338"/>
      <c r="I2" s="338"/>
      <c r="J2" s="623"/>
      <c r="K2" s="623"/>
      <c r="L2" s="623"/>
      <c r="M2" s="623"/>
      <c r="N2" s="623"/>
      <c r="O2" s="623"/>
      <c r="P2" s="623"/>
      <c r="Q2" s="623"/>
      <c r="R2" s="623"/>
      <c r="S2" s="623"/>
      <c r="T2" s="623"/>
      <c r="U2" s="338"/>
      <c r="V2" s="340"/>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8"/>
      <c r="BY2" s="338"/>
      <c r="BZ2" s="338"/>
      <c r="CA2" s="338"/>
      <c r="CB2" s="338"/>
      <c r="CC2" s="338"/>
      <c r="CD2" s="338"/>
      <c r="CE2" s="338"/>
      <c r="CF2" s="338"/>
      <c r="CG2" s="338"/>
      <c r="CH2" s="338"/>
      <c r="CI2" s="338"/>
      <c r="CJ2" s="338"/>
      <c r="CK2" s="338"/>
      <c r="CL2" s="338"/>
      <c r="CM2" s="338"/>
      <c r="CN2" s="338"/>
      <c r="CO2" s="338"/>
      <c r="CP2" s="338"/>
      <c r="CQ2" s="338"/>
      <c r="CR2" s="338"/>
      <c r="CS2" s="338"/>
      <c r="CT2" s="338"/>
      <c r="CU2" s="338"/>
      <c r="CV2" s="338"/>
      <c r="CW2" s="338"/>
      <c r="CX2" s="338"/>
      <c r="CY2" s="338"/>
      <c r="CZ2" s="338"/>
      <c r="DA2" s="338"/>
    </row>
    <row r="3" spans="1:16384" s="343" customFormat="1" ht="30" customHeight="1">
      <c r="A3" s="341"/>
      <c r="B3" s="341"/>
      <c r="C3" s="342">
        <f>MIN(Vorhaben_1[Start])</f>
        <v>46024</v>
      </c>
      <c r="J3" s="623"/>
      <c r="K3" s="623"/>
      <c r="L3" s="623"/>
      <c r="M3" s="623"/>
      <c r="N3" s="623"/>
      <c r="O3" s="623"/>
      <c r="P3" s="623"/>
      <c r="Q3" s="623"/>
      <c r="R3" s="623"/>
      <c r="S3" s="623"/>
      <c r="T3" s="623"/>
      <c r="V3" s="344">
        <v>1</v>
      </c>
      <c r="W3" s="343">
        <v>2</v>
      </c>
      <c r="X3" s="344">
        <v>3</v>
      </c>
      <c r="Y3" s="343">
        <v>4</v>
      </c>
      <c r="Z3" s="344">
        <v>5</v>
      </c>
      <c r="AA3" s="343">
        <v>6</v>
      </c>
      <c r="AB3" s="344">
        <v>7</v>
      </c>
      <c r="AC3" s="343">
        <v>8</v>
      </c>
      <c r="AD3" s="344">
        <v>9</v>
      </c>
      <c r="AE3" s="343">
        <v>10</v>
      </c>
      <c r="AF3" s="344">
        <v>11</v>
      </c>
      <c r="AG3" s="343">
        <v>12</v>
      </c>
      <c r="AH3" s="344">
        <v>13</v>
      </c>
      <c r="AI3" s="343">
        <v>14</v>
      </c>
      <c r="AJ3" s="344">
        <v>15</v>
      </c>
      <c r="AK3" s="343">
        <v>16</v>
      </c>
      <c r="AL3" s="344">
        <v>17</v>
      </c>
      <c r="AM3" s="343">
        <v>18</v>
      </c>
      <c r="AN3" s="344">
        <v>19</v>
      </c>
      <c r="AO3" s="343">
        <v>20</v>
      </c>
      <c r="AP3" s="344">
        <v>21</v>
      </c>
      <c r="AQ3" s="343">
        <v>22</v>
      </c>
      <c r="AR3" s="344">
        <v>23</v>
      </c>
      <c r="AS3" s="343">
        <v>24</v>
      </c>
      <c r="AT3" s="344">
        <v>25</v>
      </c>
      <c r="AU3" s="343">
        <v>26</v>
      </c>
      <c r="AV3" s="344">
        <v>27</v>
      </c>
      <c r="AW3" s="343">
        <v>28</v>
      </c>
      <c r="AX3" s="344">
        <v>29</v>
      </c>
      <c r="AY3" s="343">
        <v>30</v>
      </c>
      <c r="AZ3" s="344">
        <v>31</v>
      </c>
      <c r="BA3" s="343">
        <v>32</v>
      </c>
      <c r="BB3" s="344">
        <v>33</v>
      </c>
      <c r="BC3" s="343">
        <v>34</v>
      </c>
      <c r="BD3" s="344">
        <v>35</v>
      </c>
      <c r="BE3" s="343">
        <v>36</v>
      </c>
      <c r="BF3" s="344">
        <v>37</v>
      </c>
      <c r="BG3" s="343">
        <v>38</v>
      </c>
      <c r="BH3" s="344">
        <v>39</v>
      </c>
      <c r="BI3" s="343">
        <v>40</v>
      </c>
      <c r="BJ3" s="344">
        <v>41</v>
      </c>
      <c r="BK3" s="343">
        <v>42</v>
      </c>
      <c r="BL3" s="344">
        <v>43</v>
      </c>
      <c r="BM3" s="343">
        <v>44</v>
      </c>
      <c r="BN3" s="344">
        <v>45</v>
      </c>
      <c r="BO3" s="343">
        <v>46</v>
      </c>
      <c r="BP3" s="344">
        <v>47</v>
      </c>
      <c r="BQ3" s="343">
        <v>48</v>
      </c>
      <c r="BR3" s="344">
        <v>49</v>
      </c>
      <c r="BS3" s="343">
        <v>50</v>
      </c>
      <c r="BT3" s="344">
        <v>51</v>
      </c>
      <c r="BU3" s="343">
        <v>52</v>
      </c>
      <c r="BV3" s="344">
        <v>53</v>
      </c>
      <c r="BW3" s="343">
        <v>54</v>
      </c>
      <c r="BX3" s="344">
        <v>55</v>
      </c>
      <c r="BY3" s="343">
        <v>56</v>
      </c>
      <c r="BZ3" s="344">
        <v>57</v>
      </c>
      <c r="CA3" s="343">
        <v>58</v>
      </c>
      <c r="CB3" s="344">
        <v>59</v>
      </c>
      <c r="CC3" s="343">
        <v>60</v>
      </c>
      <c r="CD3" s="344">
        <v>61</v>
      </c>
      <c r="CE3" s="343">
        <v>62</v>
      </c>
      <c r="CF3" s="344">
        <v>63</v>
      </c>
      <c r="CG3" s="343">
        <v>64</v>
      </c>
      <c r="CH3" s="344">
        <v>65</v>
      </c>
      <c r="CI3" s="343">
        <v>66</v>
      </c>
      <c r="CJ3" s="344">
        <v>67</v>
      </c>
      <c r="CK3" s="343">
        <v>68</v>
      </c>
      <c r="CL3" s="344">
        <v>69</v>
      </c>
      <c r="CM3" s="343">
        <v>70</v>
      </c>
      <c r="CN3" s="344">
        <v>71</v>
      </c>
      <c r="CO3" s="343">
        <v>72</v>
      </c>
      <c r="CP3" s="344">
        <v>73</v>
      </c>
      <c r="CQ3" s="343">
        <v>74</v>
      </c>
      <c r="CR3" s="344">
        <v>75</v>
      </c>
      <c r="CS3" s="343">
        <v>76</v>
      </c>
      <c r="CT3" s="344">
        <v>77</v>
      </c>
      <c r="CU3" s="343">
        <v>78</v>
      </c>
      <c r="CV3" s="344">
        <v>79</v>
      </c>
      <c r="CW3" s="343">
        <v>80</v>
      </c>
      <c r="CX3" s="344">
        <v>81</v>
      </c>
      <c r="CY3" s="343">
        <v>82</v>
      </c>
      <c r="CZ3" s="344">
        <v>83</v>
      </c>
      <c r="DA3" s="343">
        <v>84</v>
      </c>
    </row>
    <row r="4" spans="1:16384" s="330" customFormat="1" ht="43" customHeight="1">
      <c r="A4" s="332"/>
      <c r="B4" s="332"/>
      <c r="C4" s="345"/>
      <c r="D4" s="346"/>
      <c r="E4" s="346"/>
      <c r="F4" s="346"/>
      <c r="G4" s="346"/>
      <c r="H4" s="346"/>
      <c r="I4" s="346"/>
      <c r="J4" s="624"/>
      <c r="K4" s="624"/>
      <c r="L4" s="624"/>
      <c r="M4" s="624"/>
      <c r="N4" s="624"/>
      <c r="O4" s="624"/>
      <c r="P4" s="624"/>
      <c r="Q4" s="624"/>
      <c r="R4" s="624"/>
      <c r="S4" s="624"/>
      <c r="T4" s="624"/>
      <c r="U4" s="346"/>
      <c r="V4" s="331">
        <f t="shared" ref="V4:BA4" si="0">YEAR(V5)</f>
        <v>2026</v>
      </c>
      <c r="W4" s="331">
        <f t="shared" si="0"/>
        <v>2026</v>
      </c>
      <c r="X4" s="331">
        <f t="shared" si="0"/>
        <v>2026</v>
      </c>
      <c r="Y4" s="331">
        <f t="shared" si="0"/>
        <v>2026</v>
      </c>
      <c r="Z4" s="331">
        <f t="shared" si="0"/>
        <v>2026</v>
      </c>
      <c r="AA4" s="331">
        <f t="shared" si="0"/>
        <v>2026</v>
      </c>
      <c r="AB4" s="331">
        <f t="shared" si="0"/>
        <v>2026</v>
      </c>
      <c r="AC4" s="331">
        <f t="shared" si="0"/>
        <v>2026</v>
      </c>
      <c r="AD4" s="331">
        <f t="shared" si="0"/>
        <v>2026</v>
      </c>
      <c r="AE4" s="331">
        <f t="shared" si="0"/>
        <v>2026</v>
      </c>
      <c r="AF4" s="331">
        <f t="shared" si="0"/>
        <v>2026</v>
      </c>
      <c r="AG4" s="331">
        <f t="shared" si="0"/>
        <v>2026</v>
      </c>
      <c r="AH4" s="331">
        <f t="shared" si="0"/>
        <v>2027</v>
      </c>
      <c r="AI4" s="331">
        <f t="shared" si="0"/>
        <v>2027</v>
      </c>
      <c r="AJ4" s="331">
        <f t="shared" si="0"/>
        <v>2027</v>
      </c>
      <c r="AK4" s="331">
        <f t="shared" si="0"/>
        <v>2027</v>
      </c>
      <c r="AL4" s="331">
        <f t="shared" si="0"/>
        <v>2027</v>
      </c>
      <c r="AM4" s="331">
        <f t="shared" si="0"/>
        <v>2027</v>
      </c>
      <c r="AN4" s="331">
        <f t="shared" si="0"/>
        <v>2027</v>
      </c>
      <c r="AO4" s="331">
        <f t="shared" si="0"/>
        <v>2027</v>
      </c>
      <c r="AP4" s="331">
        <f t="shared" si="0"/>
        <v>2027</v>
      </c>
      <c r="AQ4" s="331">
        <f t="shared" si="0"/>
        <v>2027</v>
      </c>
      <c r="AR4" s="331">
        <f t="shared" si="0"/>
        <v>2027</v>
      </c>
      <c r="AS4" s="331">
        <f t="shared" si="0"/>
        <v>2027</v>
      </c>
      <c r="AT4" s="331">
        <f t="shared" si="0"/>
        <v>2028</v>
      </c>
      <c r="AU4" s="331">
        <f t="shared" si="0"/>
        <v>2028</v>
      </c>
      <c r="AV4" s="331">
        <f t="shared" si="0"/>
        <v>2028</v>
      </c>
      <c r="AW4" s="331">
        <f t="shared" si="0"/>
        <v>2028</v>
      </c>
      <c r="AX4" s="331">
        <f t="shared" si="0"/>
        <v>2028</v>
      </c>
      <c r="AY4" s="331">
        <f t="shared" si="0"/>
        <v>2028</v>
      </c>
      <c r="AZ4" s="331">
        <f t="shared" si="0"/>
        <v>2028</v>
      </c>
      <c r="BA4" s="331">
        <f t="shared" si="0"/>
        <v>2028</v>
      </c>
      <c r="BB4" s="331">
        <f t="shared" ref="BB4:CG4" si="1">YEAR(BB5)</f>
        <v>2028</v>
      </c>
      <c r="BC4" s="331">
        <f t="shared" si="1"/>
        <v>2028</v>
      </c>
      <c r="BD4" s="331">
        <f t="shared" si="1"/>
        <v>2028</v>
      </c>
      <c r="BE4" s="331">
        <f t="shared" si="1"/>
        <v>2028</v>
      </c>
      <c r="BF4" s="331">
        <f t="shared" si="1"/>
        <v>2029</v>
      </c>
      <c r="BG4" s="331">
        <f t="shared" si="1"/>
        <v>2029</v>
      </c>
      <c r="BH4" s="331">
        <f t="shared" si="1"/>
        <v>2029</v>
      </c>
      <c r="BI4" s="331">
        <f t="shared" si="1"/>
        <v>2029</v>
      </c>
      <c r="BJ4" s="331">
        <f t="shared" si="1"/>
        <v>2029</v>
      </c>
      <c r="BK4" s="331">
        <f t="shared" si="1"/>
        <v>2029</v>
      </c>
      <c r="BL4" s="331">
        <f t="shared" si="1"/>
        <v>2029</v>
      </c>
      <c r="BM4" s="331">
        <f t="shared" si="1"/>
        <v>2029</v>
      </c>
      <c r="BN4" s="331">
        <f t="shared" si="1"/>
        <v>2029</v>
      </c>
      <c r="BO4" s="331">
        <f t="shared" si="1"/>
        <v>2029</v>
      </c>
      <c r="BP4" s="331">
        <f t="shared" si="1"/>
        <v>2029</v>
      </c>
      <c r="BQ4" s="331">
        <f t="shared" si="1"/>
        <v>2029</v>
      </c>
      <c r="BR4" s="331">
        <f t="shared" si="1"/>
        <v>2030</v>
      </c>
      <c r="BS4" s="331">
        <f t="shared" si="1"/>
        <v>2030</v>
      </c>
      <c r="BT4" s="331">
        <f t="shared" si="1"/>
        <v>2030</v>
      </c>
      <c r="BU4" s="331">
        <f t="shared" si="1"/>
        <v>2030</v>
      </c>
      <c r="BV4" s="331">
        <f t="shared" si="1"/>
        <v>2030</v>
      </c>
      <c r="BW4" s="331">
        <f t="shared" si="1"/>
        <v>2030</v>
      </c>
      <c r="BX4" s="331">
        <f t="shared" si="1"/>
        <v>2030</v>
      </c>
      <c r="BY4" s="331">
        <f t="shared" si="1"/>
        <v>2030</v>
      </c>
      <c r="BZ4" s="331">
        <f t="shared" si="1"/>
        <v>2030</v>
      </c>
      <c r="CA4" s="331">
        <f t="shared" si="1"/>
        <v>2030</v>
      </c>
      <c r="CB4" s="331">
        <f t="shared" si="1"/>
        <v>2030</v>
      </c>
      <c r="CC4" s="331">
        <f t="shared" si="1"/>
        <v>2030</v>
      </c>
      <c r="CD4" s="331">
        <f t="shared" si="1"/>
        <v>2031</v>
      </c>
      <c r="CE4" s="331">
        <f t="shared" si="1"/>
        <v>2031</v>
      </c>
      <c r="CF4" s="331">
        <f t="shared" si="1"/>
        <v>2031</v>
      </c>
      <c r="CG4" s="331">
        <f t="shared" si="1"/>
        <v>2031</v>
      </c>
      <c r="CH4" s="331">
        <f t="shared" ref="CH4:DA4" si="2">YEAR(CH5)</f>
        <v>2031</v>
      </c>
      <c r="CI4" s="331">
        <f t="shared" si="2"/>
        <v>2031</v>
      </c>
      <c r="CJ4" s="331">
        <f t="shared" si="2"/>
        <v>2031</v>
      </c>
      <c r="CK4" s="331">
        <f t="shared" si="2"/>
        <v>2031</v>
      </c>
      <c r="CL4" s="331">
        <f t="shared" si="2"/>
        <v>2031</v>
      </c>
      <c r="CM4" s="331">
        <f t="shared" si="2"/>
        <v>2031</v>
      </c>
      <c r="CN4" s="331">
        <f t="shared" si="2"/>
        <v>2031</v>
      </c>
      <c r="CO4" s="331">
        <f t="shared" si="2"/>
        <v>2031</v>
      </c>
      <c r="CP4" s="331">
        <f t="shared" si="2"/>
        <v>2032</v>
      </c>
      <c r="CQ4" s="331">
        <f t="shared" si="2"/>
        <v>2032</v>
      </c>
      <c r="CR4" s="331">
        <f t="shared" si="2"/>
        <v>2032</v>
      </c>
      <c r="CS4" s="331">
        <f t="shared" si="2"/>
        <v>2032</v>
      </c>
      <c r="CT4" s="331">
        <f t="shared" si="2"/>
        <v>2032</v>
      </c>
      <c r="CU4" s="331">
        <f t="shared" si="2"/>
        <v>2032</v>
      </c>
      <c r="CV4" s="331">
        <f t="shared" si="2"/>
        <v>2032</v>
      </c>
      <c r="CW4" s="331">
        <f t="shared" si="2"/>
        <v>2032</v>
      </c>
      <c r="CX4" s="331">
        <f t="shared" si="2"/>
        <v>2032</v>
      </c>
      <c r="CY4" s="331">
        <f t="shared" si="2"/>
        <v>2032</v>
      </c>
      <c r="CZ4" s="331">
        <f t="shared" si="2"/>
        <v>2032</v>
      </c>
      <c r="DA4" s="331">
        <f t="shared" si="2"/>
        <v>2032</v>
      </c>
    </row>
    <row r="5" spans="1:16384" ht="30" customHeight="1" thickBot="1">
      <c r="A5" s="323"/>
      <c r="B5" s="323"/>
      <c r="C5" s="329" t="s">
        <v>150</v>
      </c>
      <c r="D5" s="328" t="s">
        <v>151</v>
      </c>
      <c r="E5" s="328" t="s">
        <v>152</v>
      </c>
      <c r="F5" s="328"/>
      <c r="G5" s="328" t="s">
        <v>153</v>
      </c>
      <c r="H5" s="328" t="s">
        <v>154</v>
      </c>
      <c r="I5" s="328"/>
      <c r="J5" s="328"/>
      <c r="K5" s="328"/>
      <c r="L5" s="328"/>
      <c r="M5" s="328"/>
      <c r="N5" s="328"/>
      <c r="O5" s="328"/>
      <c r="P5" s="328"/>
      <c r="Q5" s="328"/>
      <c r="R5" s="328"/>
      <c r="S5" s="328"/>
      <c r="T5" s="328"/>
      <c r="U5" s="334"/>
      <c r="V5" s="327">
        <f>DATE(YEAR(Project_Start),MONTH(Project_Start),1)</f>
        <v>46023</v>
      </c>
      <c r="W5" s="327">
        <f t="shared" ref="W5:BB5" si="3">EOMONTH(V5,0)+1</f>
        <v>46054</v>
      </c>
      <c r="X5" s="327">
        <f t="shared" si="3"/>
        <v>46082</v>
      </c>
      <c r="Y5" s="327">
        <f t="shared" si="3"/>
        <v>46113</v>
      </c>
      <c r="Z5" s="327">
        <f t="shared" si="3"/>
        <v>46143</v>
      </c>
      <c r="AA5" s="327">
        <f t="shared" si="3"/>
        <v>46174</v>
      </c>
      <c r="AB5" s="327">
        <f t="shared" si="3"/>
        <v>46204</v>
      </c>
      <c r="AC5" s="327">
        <f t="shared" si="3"/>
        <v>46235</v>
      </c>
      <c r="AD5" s="327">
        <f t="shared" si="3"/>
        <v>46266</v>
      </c>
      <c r="AE5" s="327">
        <f t="shared" si="3"/>
        <v>46296</v>
      </c>
      <c r="AF5" s="327">
        <f t="shared" si="3"/>
        <v>46327</v>
      </c>
      <c r="AG5" s="327">
        <f t="shared" si="3"/>
        <v>46357</v>
      </c>
      <c r="AH5" s="327">
        <f t="shared" si="3"/>
        <v>46388</v>
      </c>
      <c r="AI5" s="327">
        <f t="shared" si="3"/>
        <v>46419</v>
      </c>
      <c r="AJ5" s="327">
        <f t="shared" si="3"/>
        <v>46447</v>
      </c>
      <c r="AK5" s="327">
        <f t="shared" si="3"/>
        <v>46478</v>
      </c>
      <c r="AL5" s="327">
        <f t="shared" si="3"/>
        <v>46508</v>
      </c>
      <c r="AM5" s="327">
        <f t="shared" si="3"/>
        <v>46539</v>
      </c>
      <c r="AN5" s="327">
        <f t="shared" si="3"/>
        <v>46569</v>
      </c>
      <c r="AO5" s="327">
        <f t="shared" si="3"/>
        <v>46600</v>
      </c>
      <c r="AP5" s="327">
        <f t="shared" si="3"/>
        <v>46631</v>
      </c>
      <c r="AQ5" s="327">
        <f t="shared" si="3"/>
        <v>46661</v>
      </c>
      <c r="AR5" s="327">
        <f t="shared" si="3"/>
        <v>46692</v>
      </c>
      <c r="AS5" s="327">
        <f t="shared" si="3"/>
        <v>46722</v>
      </c>
      <c r="AT5" s="327">
        <f t="shared" si="3"/>
        <v>46753</v>
      </c>
      <c r="AU5" s="327">
        <f t="shared" si="3"/>
        <v>46784</v>
      </c>
      <c r="AV5" s="327">
        <f t="shared" si="3"/>
        <v>46813</v>
      </c>
      <c r="AW5" s="327">
        <f t="shared" si="3"/>
        <v>46844</v>
      </c>
      <c r="AX5" s="327">
        <f t="shared" si="3"/>
        <v>46874</v>
      </c>
      <c r="AY5" s="327">
        <f t="shared" si="3"/>
        <v>46905</v>
      </c>
      <c r="AZ5" s="327">
        <f t="shared" si="3"/>
        <v>46935</v>
      </c>
      <c r="BA5" s="327">
        <f t="shared" si="3"/>
        <v>46966</v>
      </c>
      <c r="BB5" s="327">
        <f t="shared" si="3"/>
        <v>46997</v>
      </c>
      <c r="BC5" s="327">
        <f t="shared" ref="BC5:CH5" si="4">EOMONTH(BB5,0)+1</f>
        <v>47027</v>
      </c>
      <c r="BD5" s="327">
        <f t="shared" si="4"/>
        <v>47058</v>
      </c>
      <c r="BE5" s="327">
        <f t="shared" si="4"/>
        <v>47088</v>
      </c>
      <c r="BF5" s="327">
        <f t="shared" si="4"/>
        <v>47119</v>
      </c>
      <c r="BG5" s="327">
        <f t="shared" si="4"/>
        <v>47150</v>
      </c>
      <c r="BH5" s="327">
        <f t="shared" si="4"/>
        <v>47178</v>
      </c>
      <c r="BI5" s="327">
        <f t="shared" si="4"/>
        <v>47209</v>
      </c>
      <c r="BJ5" s="327">
        <f t="shared" si="4"/>
        <v>47239</v>
      </c>
      <c r="BK5" s="327">
        <f t="shared" si="4"/>
        <v>47270</v>
      </c>
      <c r="BL5" s="327">
        <f t="shared" si="4"/>
        <v>47300</v>
      </c>
      <c r="BM5" s="327">
        <f t="shared" si="4"/>
        <v>47331</v>
      </c>
      <c r="BN5" s="327">
        <f t="shared" si="4"/>
        <v>47362</v>
      </c>
      <c r="BO5" s="327">
        <f t="shared" si="4"/>
        <v>47392</v>
      </c>
      <c r="BP5" s="327">
        <f t="shared" si="4"/>
        <v>47423</v>
      </c>
      <c r="BQ5" s="327">
        <f t="shared" si="4"/>
        <v>47453</v>
      </c>
      <c r="BR5" s="327">
        <f t="shared" si="4"/>
        <v>47484</v>
      </c>
      <c r="BS5" s="327">
        <f t="shared" si="4"/>
        <v>47515</v>
      </c>
      <c r="BT5" s="327">
        <f t="shared" si="4"/>
        <v>47543</v>
      </c>
      <c r="BU5" s="327">
        <f t="shared" si="4"/>
        <v>47574</v>
      </c>
      <c r="BV5" s="327">
        <f t="shared" si="4"/>
        <v>47604</v>
      </c>
      <c r="BW5" s="327">
        <f t="shared" si="4"/>
        <v>47635</v>
      </c>
      <c r="BX5" s="327">
        <f t="shared" si="4"/>
        <v>47665</v>
      </c>
      <c r="BY5" s="327">
        <f t="shared" si="4"/>
        <v>47696</v>
      </c>
      <c r="BZ5" s="327">
        <f t="shared" si="4"/>
        <v>47727</v>
      </c>
      <c r="CA5" s="327">
        <f t="shared" si="4"/>
        <v>47757</v>
      </c>
      <c r="CB5" s="327">
        <f t="shared" si="4"/>
        <v>47788</v>
      </c>
      <c r="CC5" s="327">
        <f t="shared" si="4"/>
        <v>47818</v>
      </c>
      <c r="CD5" s="327">
        <f t="shared" si="4"/>
        <v>47849</v>
      </c>
      <c r="CE5" s="327">
        <f t="shared" si="4"/>
        <v>47880</v>
      </c>
      <c r="CF5" s="327">
        <f t="shared" si="4"/>
        <v>47908</v>
      </c>
      <c r="CG5" s="327">
        <f t="shared" si="4"/>
        <v>47939</v>
      </c>
      <c r="CH5" s="327">
        <f t="shared" si="4"/>
        <v>47969</v>
      </c>
      <c r="CI5" s="327">
        <f t="shared" ref="CI5:DA5" si="5">EOMONTH(CH5,0)+1</f>
        <v>48000</v>
      </c>
      <c r="CJ5" s="327">
        <f t="shared" si="5"/>
        <v>48030</v>
      </c>
      <c r="CK5" s="327">
        <f t="shared" si="5"/>
        <v>48061</v>
      </c>
      <c r="CL5" s="327">
        <f t="shared" si="5"/>
        <v>48092</v>
      </c>
      <c r="CM5" s="327">
        <f t="shared" si="5"/>
        <v>48122</v>
      </c>
      <c r="CN5" s="327">
        <f t="shared" si="5"/>
        <v>48153</v>
      </c>
      <c r="CO5" s="327">
        <f t="shared" si="5"/>
        <v>48183</v>
      </c>
      <c r="CP5" s="327">
        <f t="shared" si="5"/>
        <v>48214</v>
      </c>
      <c r="CQ5" s="327">
        <f t="shared" si="5"/>
        <v>48245</v>
      </c>
      <c r="CR5" s="327">
        <f t="shared" si="5"/>
        <v>48274</v>
      </c>
      <c r="CS5" s="327">
        <f t="shared" si="5"/>
        <v>48305</v>
      </c>
      <c r="CT5" s="327">
        <f t="shared" si="5"/>
        <v>48335</v>
      </c>
      <c r="CU5" s="327">
        <f t="shared" si="5"/>
        <v>48366</v>
      </c>
      <c r="CV5" s="327">
        <f t="shared" si="5"/>
        <v>48396</v>
      </c>
      <c r="CW5" s="327">
        <f t="shared" si="5"/>
        <v>48427</v>
      </c>
      <c r="CX5" s="327">
        <f t="shared" si="5"/>
        <v>48458</v>
      </c>
      <c r="CY5" s="327">
        <f t="shared" si="5"/>
        <v>48488</v>
      </c>
      <c r="CZ5" s="327">
        <f t="shared" si="5"/>
        <v>48519</v>
      </c>
      <c r="DA5" s="327">
        <f t="shared" si="5"/>
        <v>48549</v>
      </c>
    </row>
    <row r="6" spans="1:16384" ht="18.5" thickBot="1">
      <c r="A6" s="323"/>
      <c r="B6" s="335">
        <v>1</v>
      </c>
      <c r="C6" s="326" t="s">
        <v>155</v>
      </c>
      <c r="D6" s="325">
        <v>1</v>
      </c>
      <c r="E6" s="325">
        <v>6</v>
      </c>
      <c r="F6" s="325"/>
      <c r="G6" s="324">
        <f t="shared" ref="G6:G17" si="6">EOMONTH(Project_Start,D6-1)</f>
        <v>46053</v>
      </c>
      <c r="H6" s="324">
        <f t="shared" ref="H6:H17" si="7">EOMONTH(Project_Start,E6-1)</f>
        <v>46203</v>
      </c>
      <c r="I6" s="324"/>
      <c r="J6" s="324"/>
      <c r="K6" s="324"/>
      <c r="L6" s="324"/>
      <c r="M6" s="324"/>
      <c r="N6" s="324"/>
      <c r="O6" s="324"/>
      <c r="P6" s="324"/>
      <c r="Q6" s="324"/>
      <c r="R6" s="324"/>
      <c r="S6" s="324"/>
      <c r="T6" s="325"/>
      <c r="U6" s="325"/>
      <c r="V6" s="336">
        <f>_xlfn.LET(
_xlpm.project_monat,V$3,
_xlpm.start_monat,$D6,
_xlpm.ende_monat,$E6,
IF(AND(_xlpm.project_monat&gt;=_xlpm.start_monat,_xlpm.project_monat&lt;=_xlpm.ende_monat),1,""))</f>
        <v>1</v>
      </c>
      <c r="W6" s="336">
        <f t="shared" ref="W6:CH7" si="8">_xlfn.LET(
_xlpm.project_monat,W$3,
_xlpm.start_monat,$D6,
_xlpm.ende_monat,$E6,
IF(AND(_xlpm.project_monat&gt;=_xlpm.start_monat,_xlpm.project_monat&lt;=_xlpm.ende_monat),1,""))</f>
        <v>1</v>
      </c>
      <c r="X6" s="336">
        <f t="shared" si="8"/>
        <v>1</v>
      </c>
      <c r="Y6" s="336">
        <f t="shared" si="8"/>
        <v>1</v>
      </c>
      <c r="Z6" s="336">
        <f t="shared" si="8"/>
        <v>1</v>
      </c>
      <c r="AA6" s="336">
        <f t="shared" si="8"/>
        <v>1</v>
      </c>
      <c r="AB6" s="336" t="str">
        <f t="shared" si="8"/>
        <v/>
      </c>
      <c r="AC6" s="336" t="str">
        <f t="shared" si="8"/>
        <v/>
      </c>
      <c r="AD6" s="336" t="str">
        <f t="shared" si="8"/>
        <v/>
      </c>
      <c r="AE6" s="336" t="str">
        <f t="shared" si="8"/>
        <v/>
      </c>
      <c r="AF6" s="336" t="str">
        <f t="shared" si="8"/>
        <v/>
      </c>
      <c r="AG6" s="336" t="str">
        <f t="shared" si="8"/>
        <v/>
      </c>
      <c r="AH6" s="336" t="str">
        <f t="shared" si="8"/>
        <v/>
      </c>
      <c r="AI6" s="336" t="str">
        <f t="shared" si="8"/>
        <v/>
      </c>
      <c r="AJ6" s="336" t="str">
        <f t="shared" si="8"/>
        <v/>
      </c>
      <c r="AK6" s="336" t="str">
        <f t="shared" si="8"/>
        <v/>
      </c>
      <c r="AL6" s="336" t="str">
        <f t="shared" si="8"/>
        <v/>
      </c>
      <c r="AM6" s="336" t="str">
        <f t="shared" si="8"/>
        <v/>
      </c>
      <c r="AN6" s="336" t="str">
        <f t="shared" si="8"/>
        <v/>
      </c>
      <c r="AO6" s="336" t="str">
        <f t="shared" si="8"/>
        <v/>
      </c>
      <c r="AP6" s="336" t="str">
        <f t="shared" si="8"/>
        <v/>
      </c>
      <c r="AQ6" s="336" t="str">
        <f t="shared" si="8"/>
        <v/>
      </c>
      <c r="AR6" s="336" t="str">
        <f t="shared" si="8"/>
        <v/>
      </c>
      <c r="AS6" s="336" t="str">
        <f t="shared" si="8"/>
        <v/>
      </c>
      <c r="AT6" s="336" t="str">
        <f t="shared" si="8"/>
        <v/>
      </c>
      <c r="AU6" s="336" t="str">
        <f t="shared" si="8"/>
        <v/>
      </c>
      <c r="AV6" s="336" t="str">
        <f t="shared" si="8"/>
        <v/>
      </c>
      <c r="AW6" s="336" t="str">
        <f t="shared" si="8"/>
        <v/>
      </c>
      <c r="AX6" s="336" t="str">
        <f t="shared" si="8"/>
        <v/>
      </c>
      <c r="AY6" s="336" t="str">
        <f t="shared" si="8"/>
        <v/>
      </c>
      <c r="AZ6" s="336" t="str">
        <f t="shared" si="8"/>
        <v/>
      </c>
      <c r="BA6" s="336" t="str">
        <f t="shared" si="8"/>
        <v/>
      </c>
      <c r="BB6" s="336" t="str">
        <f t="shared" si="8"/>
        <v/>
      </c>
      <c r="BC6" s="336" t="str">
        <f t="shared" si="8"/>
        <v/>
      </c>
      <c r="BD6" s="336" t="str">
        <f t="shared" si="8"/>
        <v/>
      </c>
      <c r="BE6" s="336" t="str">
        <f t="shared" si="8"/>
        <v/>
      </c>
      <c r="BF6" s="336" t="str">
        <f t="shared" si="8"/>
        <v/>
      </c>
      <c r="BG6" s="336" t="str">
        <f t="shared" si="8"/>
        <v/>
      </c>
      <c r="BH6" s="336" t="str">
        <f t="shared" si="8"/>
        <v/>
      </c>
      <c r="BI6" s="336" t="str">
        <f t="shared" si="8"/>
        <v/>
      </c>
      <c r="BJ6" s="336" t="str">
        <f t="shared" si="8"/>
        <v/>
      </c>
      <c r="BK6" s="336" t="str">
        <f t="shared" si="8"/>
        <v/>
      </c>
      <c r="BL6" s="336" t="str">
        <f t="shared" si="8"/>
        <v/>
      </c>
      <c r="BM6" s="336" t="str">
        <f t="shared" si="8"/>
        <v/>
      </c>
      <c r="BN6" s="336" t="str">
        <f t="shared" si="8"/>
        <v/>
      </c>
      <c r="BO6" s="336" t="str">
        <f t="shared" si="8"/>
        <v/>
      </c>
      <c r="BP6" s="336" t="str">
        <f t="shared" si="8"/>
        <v/>
      </c>
      <c r="BQ6" s="336" t="str">
        <f t="shared" si="8"/>
        <v/>
      </c>
      <c r="BR6" s="336" t="str">
        <f t="shared" si="8"/>
        <v/>
      </c>
      <c r="BS6" s="336" t="str">
        <f t="shared" si="8"/>
        <v/>
      </c>
      <c r="BT6" s="336" t="str">
        <f t="shared" si="8"/>
        <v/>
      </c>
      <c r="BU6" s="336" t="str">
        <f t="shared" si="8"/>
        <v/>
      </c>
      <c r="BV6" s="336" t="str">
        <f t="shared" si="8"/>
        <v/>
      </c>
      <c r="BW6" s="336" t="str">
        <f t="shared" si="8"/>
        <v/>
      </c>
      <c r="BX6" s="336" t="str">
        <f t="shared" si="8"/>
        <v/>
      </c>
      <c r="BY6" s="336" t="str">
        <f t="shared" si="8"/>
        <v/>
      </c>
      <c r="BZ6" s="336" t="str">
        <f t="shared" si="8"/>
        <v/>
      </c>
      <c r="CA6" s="336" t="str">
        <f t="shared" si="8"/>
        <v/>
      </c>
      <c r="CB6" s="336" t="str">
        <f t="shared" si="8"/>
        <v/>
      </c>
      <c r="CC6" s="336" t="str">
        <f t="shared" si="8"/>
        <v/>
      </c>
      <c r="CD6" s="336" t="str">
        <f t="shared" si="8"/>
        <v/>
      </c>
      <c r="CE6" s="336" t="str">
        <f t="shared" si="8"/>
        <v/>
      </c>
      <c r="CF6" s="336" t="str">
        <f t="shared" si="8"/>
        <v/>
      </c>
      <c r="CG6" s="336" t="str">
        <f t="shared" si="8"/>
        <v/>
      </c>
      <c r="CH6" s="336" t="str">
        <f t="shared" si="8"/>
        <v/>
      </c>
      <c r="CI6" s="336" t="str">
        <f t="shared" ref="CI6:DA10" si="9">_xlfn.LET(
_xlpm.project_monat,CI$3,
_xlpm.start_monat,$D6,
_xlpm.ende_monat,$E6,
IF(AND(_xlpm.project_monat&gt;=_xlpm.start_monat,_xlpm.project_monat&lt;=_xlpm.ende_monat),1,""))</f>
        <v/>
      </c>
      <c r="CJ6" s="336" t="str">
        <f t="shared" si="9"/>
        <v/>
      </c>
      <c r="CK6" s="336" t="str">
        <f t="shared" si="9"/>
        <v/>
      </c>
      <c r="CL6" s="336" t="str">
        <f t="shared" si="9"/>
        <v/>
      </c>
      <c r="CM6" s="336" t="str">
        <f t="shared" si="9"/>
        <v/>
      </c>
      <c r="CN6" s="336" t="str">
        <f t="shared" si="9"/>
        <v/>
      </c>
      <c r="CO6" s="336" t="str">
        <f t="shared" si="9"/>
        <v/>
      </c>
      <c r="CP6" s="336" t="str">
        <f t="shared" si="9"/>
        <v/>
      </c>
      <c r="CQ6" s="336" t="str">
        <f t="shared" si="9"/>
        <v/>
      </c>
      <c r="CR6" s="336" t="str">
        <f t="shared" si="9"/>
        <v/>
      </c>
      <c r="CS6" s="336" t="str">
        <f t="shared" si="9"/>
        <v/>
      </c>
      <c r="CT6" s="336" t="str">
        <f t="shared" si="9"/>
        <v/>
      </c>
      <c r="CU6" s="336" t="str">
        <f t="shared" si="9"/>
        <v/>
      </c>
      <c r="CV6" s="336" t="str">
        <f t="shared" si="9"/>
        <v/>
      </c>
      <c r="CW6" s="336" t="str">
        <f t="shared" si="9"/>
        <v/>
      </c>
      <c r="CX6" s="336" t="str">
        <f t="shared" si="9"/>
        <v/>
      </c>
      <c r="CY6" s="336" t="str">
        <f t="shared" si="9"/>
        <v/>
      </c>
      <c r="CZ6" s="336" t="str">
        <f t="shared" si="9"/>
        <v/>
      </c>
      <c r="DA6" s="336" t="str">
        <f t="shared" si="9"/>
        <v/>
      </c>
      <c r="DB6" s="336" t="str">
        <f t="shared" ref="DB6:ET6" si="10">_xlfn.LET(
_xlpm.project_monat,DB$3,
_xlpm.start_monat,$D6,
_xlpm.ende_monat,$E6,
IF(AND(_xlpm.project_monat&gt;=_xlpm.start_monat,_xlpm.project_monat&lt;=_xlpm.ende_monat),1,""))</f>
        <v/>
      </c>
      <c r="DC6" s="336" t="str">
        <f t="shared" si="10"/>
        <v/>
      </c>
      <c r="DD6" s="336" t="str">
        <f t="shared" si="10"/>
        <v/>
      </c>
      <c r="DE6" s="336" t="str">
        <f t="shared" si="10"/>
        <v/>
      </c>
      <c r="DF6" s="336" t="str">
        <f t="shared" si="10"/>
        <v/>
      </c>
      <c r="DG6" s="336" t="str">
        <f t="shared" si="10"/>
        <v/>
      </c>
      <c r="DH6" s="336" t="str">
        <f t="shared" si="10"/>
        <v/>
      </c>
      <c r="DI6" s="336" t="str">
        <f t="shared" si="10"/>
        <v/>
      </c>
      <c r="DJ6" s="336" t="str">
        <f t="shared" si="10"/>
        <v/>
      </c>
      <c r="DK6" s="336" t="str">
        <f t="shared" si="10"/>
        <v/>
      </c>
      <c r="DL6" s="336" t="str">
        <f t="shared" si="10"/>
        <v/>
      </c>
      <c r="DM6" s="336" t="str">
        <f t="shared" si="10"/>
        <v/>
      </c>
      <c r="DN6" s="336" t="str">
        <f t="shared" si="10"/>
        <v/>
      </c>
      <c r="DO6" s="336" t="str">
        <f t="shared" si="10"/>
        <v/>
      </c>
      <c r="DP6" s="336" t="str">
        <f t="shared" si="10"/>
        <v/>
      </c>
      <c r="DQ6" s="336" t="str">
        <f t="shared" si="10"/>
        <v/>
      </c>
      <c r="DR6" s="336" t="str">
        <f t="shared" si="10"/>
        <v/>
      </c>
      <c r="DS6" s="336" t="str">
        <f t="shared" si="10"/>
        <v/>
      </c>
      <c r="DT6" s="336" t="str">
        <f t="shared" si="10"/>
        <v/>
      </c>
      <c r="DU6" s="336" t="str">
        <f t="shared" si="10"/>
        <v/>
      </c>
      <c r="DV6" s="336" t="str">
        <f t="shared" si="10"/>
        <v/>
      </c>
      <c r="DW6" s="336" t="str">
        <f t="shared" si="10"/>
        <v/>
      </c>
      <c r="DX6" s="336" t="str">
        <f t="shared" si="10"/>
        <v/>
      </c>
      <c r="DY6" s="336" t="str">
        <f t="shared" si="10"/>
        <v/>
      </c>
      <c r="DZ6" s="336" t="str">
        <f t="shared" si="10"/>
        <v/>
      </c>
      <c r="EA6" s="336" t="str">
        <f t="shared" si="10"/>
        <v/>
      </c>
      <c r="EB6" s="336" t="str">
        <f t="shared" si="10"/>
        <v/>
      </c>
      <c r="EC6" s="336" t="str">
        <f t="shared" si="10"/>
        <v/>
      </c>
      <c r="ED6" s="336" t="str">
        <f t="shared" si="10"/>
        <v/>
      </c>
      <c r="EE6" s="336" t="str">
        <f t="shared" si="10"/>
        <v/>
      </c>
      <c r="EF6" s="336" t="str">
        <f t="shared" si="10"/>
        <v/>
      </c>
      <c r="EG6" s="336" t="str">
        <f t="shared" si="10"/>
        <v/>
      </c>
      <c r="EH6" s="336" t="str">
        <f t="shared" si="10"/>
        <v/>
      </c>
      <c r="EI6" s="336" t="str">
        <f t="shared" si="10"/>
        <v/>
      </c>
      <c r="EJ6" s="336" t="str">
        <f t="shared" si="10"/>
        <v/>
      </c>
      <c r="EK6" s="336" t="str">
        <f t="shared" si="10"/>
        <v/>
      </c>
      <c r="EL6" s="336" t="str">
        <f t="shared" si="10"/>
        <v/>
      </c>
      <c r="EM6" s="336" t="str">
        <f t="shared" si="10"/>
        <v/>
      </c>
      <c r="EN6" s="336" t="str">
        <f t="shared" si="10"/>
        <v/>
      </c>
      <c r="EO6" s="336" t="str">
        <f t="shared" si="10"/>
        <v/>
      </c>
      <c r="EP6" s="336" t="str">
        <f t="shared" si="10"/>
        <v/>
      </c>
      <c r="EQ6" s="336" t="str">
        <f t="shared" si="10"/>
        <v/>
      </c>
      <c r="ER6" s="336" t="str">
        <f t="shared" si="10"/>
        <v/>
      </c>
      <c r="ES6" s="336" t="str">
        <f t="shared" si="10"/>
        <v/>
      </c>
      <c r="ET6" s="336" t="str">
        <f t="shared" si="10"/>
        <v/>
      </c>
      <c r="EU6" s="336" t="str">
        <f t="shared" ref="EU6:HF6" si="11">_xlfn.LET(
_xlpm.project_monat,EU$3,
_xlpm.start_monat,$D6,
_xlpm.ende_monat,$E6,
IF(AND(_xlpm.project_monat&gt;=_xlpm.start_monat,_xlpm.project_monat&lt;=_xlpm.ende_monat),1,""))</f>
        <v/>
      </c>
      <c r="EV6" s="336" t="str">
        <f t="shared" si="11"/>
        <v/>
      </c>
      <c r="EW6" s="336" t="str">
        <f t="shared" si="11"/>
        <v/>
      </c>
      <c r="EX6" s="336" t="str">
        <f t="shared" si="11"/>
        <v/>
      </c>
      <c r="EY6" s="336" t="str">
        <f t="shared" si="11"/>
        <v/>
      </c>
      <c r="EZ6" s="336" t="str">
        <f t="shared" si="11"/>
        <v/>
      </c>
      <c r="FA6" s="336" t="str">
        <f t="shared" si="11"/>
        <v/>
      </c>
      <c r="FB6" s="336" t="str">
        <f t="shared" si="11"/>
        <v/>
      </c>
      <c r="FC6" s="336" t="str">
        <f t="shared" si="11"/>
        <v/>
      </c>
      <c r="FD6" s="336" t="str">
        <f t="shared" si="11"/>
        <v/>
      </c>
      <c r="FE6" s="336" t="str">
        <f t="shared" si="11"/>
        <v/>
      </c>
      <c r="FF6" s="336" t="str">
        <f t="shared" si="11"/>
        <v/>
      </c>
      <c r="FG6" s="336" t="str">
        <f t="shared" si="11"/>
        <v/>
      </c>
      <c r="FH6" s="336" t="str">
        <f t="shared" si="11"/>
        <v/>
      </c>
      <c r="FI6" s="336" t="str">
        <f t="shared" si="11"/>
        <v/>
      </c>
      <c r="FJ6" s="336" t="str">
        <f t="shared" si="11"/>
        <v/>
      </c>
      <c r="FK6" s="336" t="str">
        <f t="shared" si="11"/>
        <v/>
      </c>
      <c r="FL6" s="336" t="str">
        <f t="shared" si="11"/>
        <v/>
      </c>
      <c r="FM6" s="336" t="str">
        <f t="shared" si="11"/>
        <v/>
      </c>
      <c r="FN6" s="336" t="str">
        <f t="shared" si="11"/>
        <v/>
      </c>
      <c r="FO6" s="336" t="str">
        <f t="shared" si="11"/>
        <v/>
      </c>
      <c r="FP6" s="336" t="str">
        <f t="shared" si="11"/>
        <v/>
      </c>
      <c r="FQ6" s="336" t="str">
        <f t="shared" si="11"/>
        <v/>
      </c>
      <c r="FR6" s="336" t="str">
        <f t="shared" si="11"/>
        <v/>
      </c>
      <c r="FS6" s="336" t="str">
        <f t="shared" si="11"/>
        <v/>
      </c>
      <c r="FT6" s="336" t="str">
        <f t="shared" si="11"/>
        <v/>
      </c>
      <c r="FU6" s="336" t="str">
        <f t="shared" si="11"/>
        <v/>
      </c>
      <c r="FV6" s="336" t="str">
        <f t="shared" si="11"/>
        <v/>
      </c>
      <c r="FW6" s="336" t="str">
        <f t="shared" si="11"/>
        <v/>
      </c>
      <c r="FX6" s="336" t="str">
        <f t="shared" si="11"/>
        <v/>
      </c>
      <c r="FY6" s="336" t="str">
        <f t="shared" si="11"/>
        <v/>
      </c>
      <c r="FZ6" s="336" t="str">
        <f t="shared" si="11"/>
        <v/>
      </c>
      <c r="GA6" s="336" t="str">
        <f t="shared" si="11"/>
        <v/>
      </c>
      <c r="GB6" s="336" t="str">
        <f t="shared" si="11"/>
        <v/>
      </c>
      <c r="GC6" s="336" t="str">
        <f t="shared" si="11"/>
        <v/>
      </c>
      <c r="GD6" s="336" t="str">
        <f t="shared" si="11"/>
        <v/>
      </c>
      <c r="GE6" s="336" t="str">
        <f t="shared" si="11"/>
        <v/>
      </c>
      <c r="GF6" s="336" t="str">
        <f t="shared" si="11"/>
        <v/>
      </c>
      <c r="GG6" s="336" t="str">
        <f t="shared" si="11"/>
        <v/>
      </c>
      <c r="GH6" s="336" t="str">
        <f t="shared" si="11"/>
        <v/>
      </c>
      <c r="GI6" s="336" t="str">
        <f t="shared" si="11"/>
        <v/>
      </c>
      <c r="GJ6" s="336" t="str">
        <f t="shared" si="11"/>
        <v/>
      </c>
      <c r="GK6" s="336" t="str">
        <f t="shared" si="11"/>
        <v/>
      </c>
      <c r="GL6" s="336" t="str">
        <f t="shared" si="11"/>
        <v/>
      </c>
      <c r="GM6" s="336" t="str">
        <f t="shared" si="11"/>
        <v/>
      </c>
      <c r="GN6" s="336" t="str">
        <f t="shared" si="11"/>
        <v/>
      </c>
      <c r="GO6" s="336" t="str">
        <f t="shared" si="11"/>
        <v/>
      </c>
      <c r="GP6" s="336" t="str">
        <f t="shared" si="11"/>
        <v/>
      </c>
      <c r="GQ6" s="336" t="str">
        <f t="shared" si="11"/>
        <v/>
      </c>
      <c r="GR6" s="336" t="str">
        <f t="shared" si="11"/>
        <v/>
      </c>
      <c r="GS6" s="336" t="str">
        <f t="shared" si="11"/>
        <v/>
      </c>
      <c r="GT6" s="336" t="str">
        <f t="shared" si="11"/>
        <v/>
      </c>
      <c r="GU6" s="336" t="str">
        <f t="shared" si="11"/>
        <v/>
      </c>
      <c r="GV6" s="336" t="str">
        <f t="shared" si="11"/>
        <v/>
      </c>
      <c r="GW6" s="336" t="str">
        <f t="shared" si="11"/>
        <v/>
      </c>
      <c r="GX6" s="336" t="str">
        <f t="shared" si="11"/>
        <v/>
      </c>
      <c r="GY6" s="336" t="str">
        <f t="shared" si="11"/>
        <v/>
      </c>
      <c r="GZ6" s="336" t="str">
        <f t="shared" si="11"/>
        <v/>
      </c>
      <c r="HA6" s="336" t="str">
        <f t="shared" si="11"/>
        <v/>
      </c>
      <c r="HB6" s="336" t="str">
        <f t="shared" si="11"/>
        <v/>
      </c>
      <c r="HC6" s="336" t="str">
        <f t="shared" si="11"/>
        <v/>
      </c>
      <c r="HD6" s="336" t="str">
        <f t="shared" si="11"/>
        <v/>
      </c>
      <c r="HE6" s="336" t="str">
        <f t="shared" si="11"/>
        <v/>
      </c>
      <c r="HF6" s="336" t="str">
        <f t="shared" si="11"/>
        <v/>
      </c>
      <c r="HG6" s="336" t="str">
        <f t="shared" ref="HG6:JR6" si="12">_xlfn.LET(
_xlpm.project_monat,HG$3,
_xlpm.start_monat,$D6,
_xlpm.ende_monat,$E6,
IF(AND(_xlpm.project_monat&gt;=_xlpm.start_monat,_xlpm.project_monat&lt;=_xlpm.ende_monat),1,""))</f>
        <v/>
      </c>
      <c r="HH6" s="336" t="str">
        <f t="shared" si="12"/>
        <v/>
      </c>
      <c r="HI6" s="336" t="str">
        <f t="shared" si="12"/>
        <v/>
      </c>
      <c r="HJ6" s="336" t="str">
        <f t="shared" si="12"/>
        <v/>
      </c>
      <c r="HK6" s="336" t="str">
        <f t="shared" si="12"/>
        <v/>
      </c>
      <c r="HL6" s="336" t="str">
        <f t="shared" si="12"/>
        <v/>
      </c>
      <c r="HM6" s="336" t="str">
        <f t="shared" si="12"/>
        <v/>
      </c>
      <c r="HN6" s="336" t="str">
        <f t="shared" si="12"/>
        <v/>
      </c>
      <c r="HO6" s="336" t="str">
        <f t="shared" si="12"/>
        <v/>
      </c>
      <c r="HP6" s="336" t="str">
        <f t="shared" si="12"/>
        <v/>
      </c>
      <c r="HQ6" s="336" t="str">
        <f t="shared" si="12"/>
        <v/>
      </c>
      <c r="HR6" s="336" t="str">
        <f t="shared" si="12"/>
        <v/>
      </c>
      <c r="HS6" s="336" t="str">
        <f t="shared" si="12"/>
        <v/>
      </c>
      <c r="HT6" s="336" t="str">
        <f t="shared" si="12"/>
        <v/>
      </c>
      <c r="HU6" s="336" t="str">
        <f t="shared" si="12"/>
        <v/>
      </c>
      <c r="HV6" s="336" t="str">
        <f t="shared" si="12"/>
        <v/>
      </c>
      <c r="HW6" s="336" t="str">
        <f t="shared" si="12"/>
        <v/>
      </c>
      <c r="HX6" s="336" t="str">
        <f t="shared" si="12"/>
        <v/>
      </c>
      <c r="HY6" s="336" t="str">
        <f t="shared" si="12"/>
        <v/>
      </c>
      <c r="HZ6" s="336" t="str">
        <f t="shared" si="12"/>
        <v/>
      </c>
      <c r="IA6" s="336" t="str">
        <f t="shared" si="12"/>
        <v/>
      </c>
      <c r="IB6" s="336" t="str">
        <f t="shared" si="12"/>
        <v/>
      </c>
      <c r="IC6" s="336" t="str">
        <f t="shared" si="12"/>
        <v/>
      </c>
      <c r="ID6" s="336" t="str">
        <f t="shared" si="12"/>
        <v/>
      </c>
      <c r="IE6" s="336" t="str">
        <f t="shared" si="12"/>
        <v/>
      </c>
      <c r="IF6" s="336" t="str">
        <f t="shared" si="12"/>
        <v/>
      </c>
      <c r="IG6" s="336" t="str">
        <f t="shared" si="12"/>
        <v/>
      </c>
      <c r="IH6" s="336" t="str">
        <f t="shared" si="12"/>
        <v/>
      </c>
      <c r="II6" s="336" t="str">
        <f t="shared" si="12"/>
        <v/>
      </c>
      <c r="IJ6" s="336" t="str">
        <f t="shared" si="12"/>
        <v/>
      </c>
      <c r="IK6" s="336" t="str">
        <f t="shared" si="12"/>
        <v/>
      </c>
      <c r="IL6" s="336" t="str">
        <f t="shared" si="12"/>
        <v/>
      </c>
      <c r="IM6" s="336" t="str">
        <f t="shared" si="12"/>
        <v/>
      </c>
      <c r="IN6" s="336" t="str">
        <f t="shared" si="12"/>
        <v/>
      </c>
      <c r="IO6" s="336" t="str">
        <f t="shared" si="12"/>
        <v/>
      </c>
      <c r="IP6" s="336" t="str">
        <f t="shared" si="12"/>
        <v/>
      </c>
      <c r="IQ6" s="336" t="str">
        <f t="shared" si="12"/>
        <v/>
      </c>
      <c r="IR6" s="336" t="str">
        <f t="shared" si="12"/>
        <v/>
      </c>
      <c r="IS6" s="336" t="str">
        <f t="shared" si="12"/>
        <v/>
      </c>
      <c r="IT6" s="336" t="str">
        <f t="shared" si="12"/>
        <v/>
      </c>
      <c r="IU6" s="336" t="str">
        <f t="shared" si="12"/>
        <v/>
      </c>
      <c r="IV6" s="336" t="str">
        <f t="shared" si="12"/>
        <v/>
      </c>
      <c r="IW6" s="336" t="str">
        <f t="shared" si="12"/>
        <v/>
      </c>
      <c r="IX6" s="336" t="str">
        <f t="shared" si="12"/>
        <v/>
      </c>
      <c r="IY6" s="336" t="str">
        <f t="shared" si="12"/>
        <v/>
      </c>
      <c r="IZ6" s="336" t="str">
        <f t="shared" si="12"/>
        <v/>
      </c>
      <c r="JA6" s="336" t="str">
        <f t="shared" si="12"/>
        <v/>
      </c>
      <c r="JB6" s="336" t="str">
        <f t="shared" si="12"/>
        <v/>
      </c>
      <c r="JC6" s="336" t="str">
        <f t="shared" si="12"/>
        <v/>
      </c>
      <c r="JD6" s="336" t="str">
        <f t="shared" si="12"/>
        <v/>
      </c>
      <c r="JE6" s="336" t="str">
        <f t="shared" si="12"/>
        <v/>
      </c>
      <c r="JF6" s="336" t="str">
        <f t="shared" si="12"/>
        <v/>
      </c>
      <c r="JG6" s="336" t="str">
        <f t="shared" si="12"/>
        <v/>
      </c>
      <c r="JH6" s="336" t="str">
        <f t="shared" si="12"/>
        <v/>
      </c>
      <c r="JI6" s="336" t="str">
        <f t="shared" si="12"/>
        <v/>
      </c>
      <c r="JJ6" s="336" t="str">
        <f t="shared" si="12"/>
        <v/>
      </c>
      <c r="JK6" s="336" t="str">
        <f t="shared" si="12"/>
        <v/>
      </c>
      <c r="JL6" s="336" t="str">
        <f t="shared" si="12"/>
        <v/>
      </c>
      <c r="JM6" s="336" t="str">
        <f t="shared" si="12"/>
        <v/>
      </c>
      <c r="JN6" s="336" t="str">
        <f t="shared" si="12"/>
        <v/>
      </c>
      <c r="JO6" s="336" t="str">
        <f t="shared" si="12"/>
        <v/>
      </c>
      <c r="JP6" s="336" t="str">
        <f t="shared" si="12"/>
        <v/>
      </c>
      <c r="JQ6" s="336" t="str">
        <f t="shared" si="12"/>
        <v/>
      </c>
      <c r="JR6" s="336" t="str">
        <f t="shared" si="12"/>
        <v/>
      </c>
      <c r="JS6" s="336" t="str">
        <f t="shared" ref="JS6:MD6" si="13">_xlfn.LET(
_xlpm.project_monat,JS$3,
_xlpm.start_monat,$D6,
_xlpm.ende_monat,$E6,
IF(AND(_xlpm.project_monat&gt;=_xlpm.start_monat,_xlpm.project_monat&lt;=_xlpm.ende_monat),1,""))</f>
        <v/>
      </c>
      <c r="JT6" s="336" t="str">
        <f t="shared" si="13"/>
        <v/>
      </c>
      <c r="JU6" s="336" t="str">
        <f t="shared" si="13"/>
        <v/>
      </c>
      <c r="JV6" s="336" t="str">
        <f t="shared" si="13"/>
        <v/>
      </c>
      <c r="JW6" s="336" t="str">
        <f t="shared" si="13"/>
        <v/>
      </c>
      <c r="JX6" s="336" t="str">
        <f t="shared" si="13"/>
        <v/>
      </c>
      <c r="JY6" s="336" t="str">
        <f t="shared" si="13"/>
        <v/>
      </c>
      <c r="JZ6" s="336" t="str">
        <f t="shared" si="13"/>
        <v/>
      </c>
      <c r="KA6" s="336" t="str">
        <f t="shared" si="13"/>
        <v/>
      </c>
      <c r="KB6" s="336" t="str">
        <f t="shared" si="13"/>
        <v/>
      </c>
      <c r="KC6" s="336" t="str">
        <f t="shared" si="13"/>
        <v/>
      </c>
      <c r="KD6" s="336" t="str">
        <f t="shared" si="13"/>
        <v/>
      </c>
      <c r="KE6" s="336" t="str">
        <f t="shared" si="13"/>
        <v/>
      </c>
      <c r="KF6" s="336" t="str">
        <f t="shared" si="13"/>
        <v/>
      </c>
      <c r="KG6" s="336" t="str">
        <f t="shared" si="13"/>
        <v/>
      </c>
      <c r="KH6" s="336" t="str">
        <f t="shared" si="13"/>
        <v/>
      </c>
      <c r="KI6" s="336" t="str">
        <f t="shared" si="13"/>
        <v/>
      </c>
      <c r="KJ6" s="336" t="str">
        <f t="shared" si="13"/>
        <v/>
      </c>
      <c r="KK6" s="336" t="str">
        <f t="shared" si="13"/>
        <v/>
      </c>
      <c r="KL6" s="336" t="str">
        <f t="shared" si="13"/>
        <v/>
      </c>
      <c r="KM6" s="336" t="str">
        <f t="shared" si="13"/>
        <v/>
      </c>
      <c r="KN6" s="336" t="str">
        <f t="shared" si="13"/>
        <v/>
      </c>
      <c r="KO6" s="336" t="str">
        <f t="shared" si="13"/>
        <v/>
      </c>
      <c r="KP6" s="336" t="str">
        <f t="shared" si="13"/>
        <v/>
      </c>
      <c r="KQ6" s="336" t="str">
        <f t="shared" si="13"/>
        <v/>
      </c>
      <c r="KR6" s="336" t="str">
        <f t="shared" si="13"/>
        <v/>
      </c>
      <c r="KS6" s="336" t="str">
        <f t="shared" si="13"/>
        <v/>
      </c>
      <c r="KT6" s="336" t="str">
        <f t="shared" si="13"/>
        <v/>
      </c>
      <c r="KU6" s="336" t="str">
        <f t="shared" si="13"/>
        <v/>
      </c>
      <c r="KV6" s="336" t="str">
        <f t="shared" si="13"/>
        <v/>
      </c>
      <c r="KW6" s="336" t="str">
        <f t="shared" si="13"/>
        <v/>
      </c>
      <c r="KX6" s="336" t="str">
        <f t="shared" si="13"/>
        <v/>
      </c>
      <c r="KY6" s="336" t="str">
        <f t="shared" si="13"/>
        <v/>
      </c>
      <c r="KZ6" s="336" t="str">
        <f t="shared" si="13"/>
        <v/>
      </c>
      <c r="LA6" s="336" t="str">
        <f t="shared" si="13"/>
        <v/>
      </c>
      <c r="LB6" s="336" t="str">
        <f t="shared" si="13"/>
        <v/>
      </c>
      <c r="LC6" s="336" t="str">
        <f t="shared" si="13"/>
        <v/>
      </c>
      <c r="LD6" s="336" t="str">
        <f t="shared" si="13"/>
        <v/>
      </c>
      <c r="LE6" s="336" t="str">
        <f t="shared" si="13"/>
        <v/>
      </c>
      <c r="LF6" s="336" t="str">
        <f t="shared" si="13"/>
        <v/>
      </c>
      <c r="LG6" s="336" t="str">
        <f t="shared" si="13"/>
        <v/>
      </c>
      <c r="LH6" s="336" t="str">
        <f t="shared" si="13"/>
        <v/>
      </c>
      <c r="LI6" s="336" t="str">
        <f t="shared" si="13"/>
        <v/>
      </c>
      <c r="LJ6" s="336" t="str">
        <f t="shared" si="13"/>
        <v/>
      </c>
      <c r="LK6" s="336" t="str">
        <f t="shared" si="13"/>
        <v/>
      </c>
      <c r="LL6" s="336" t="str">
        <f t="shared" si="13"/>
        <v/>
      </c>
      <c r="LM6" s="336" t="str">
        <f t="shared" si="13"/>
        <v/>
      </c>
      <c r="LN6" s="336" t="str">
        <f t="shared" si="13"/>
        <v/>
      </c>
      <c r="LO6" s="336" t="str">
        <f t="shared" si="13"/>
        <v/>
      </c>
      <c r="LP6" s="336" t="str">
        <f t="shared" si="13"/>
        <v/>
      </c>
      <c r="LQ6" s="336" t="str">
        <f t="shared" si="13"/>
        <v/>
      </c>
      <c r="LR6" s="336" t="str">
        <f t="shared" si="13"/>
        <v/>
      </c>
      <c r="LS6" s="336" t="str">
        <f t="shared" si="13"/>
        <v/>
      </c>
      <c r="LT6" s="336" t="str">
        <f t="shared" si="13"/>
        <v/>
      </c>
      <c r="LU6" s="336" t="str">
        <f t="shared" si="13"/>
        <v/>
      </c>
      <c r="LV6" s="336" t="str">
        <f t="shared" si="13"/>
        <v/>
      </c>
      <c r="LW6" s="336" t="str">
        <f t="shared" si="13"/>
        <v/>
      </c>
      <c r="LX6" s="336" t="str">
        <f t="shared" si="13"/>
        <v/>
      </c>
      <c r="LY6" s="336" t="str">
        <f t="shared" si="13"/>
        <v/>
      </c>
      <c r="LZ6" s="336" t="str">
        <f t="shared" si="13"/>
        <v/>
      </c>
      <c r="MA6" s="336" t="str">
        <f t="shared" si="13"/>
        <v/>
      </c>
      <c r="MB6" s="336" t="str">
        <f t="shared" si="13"/>
        <v/>
      </c>
      <c r="MC6" s="336" t="str">
        <f t="shared" si="13"/>
        <v/>
      </c>
      <c r="MD6" s="336" t="str">
        <f t="shared" si="13"/>
        <v/>
      </c>
      <c r="ME6" s="336" t="str">
        <f t="shared" ref="ME6:OP6" si="14">_xlfn.LET(
_xlpm.project_monat,ME$3,
_xlpm.start_monat,$D6,
_xlpm.ende_monat,$E6,
IF(AND(_xlpm.project_monat&gt;=_xlpm.start_monat,_xlpm.project_monat&lt;=_xlpm.ende_monat),1,""))</f>
        <v/>
      </c>
      <c r="MF6" s="336" t="str">
        <f t="shared" si="14"/>
        <v/>
      </c>
      <c r="MG6" s="336" t="str">
        <f t="shared" si="14"/>
        <v/>
      </c>
      <c r="MH6" s="336" t="str">
        <f t="shared" si="14"/>
        <v/>
      </c>
      <c r="MI6" s="336" t="str">
        <f t="shared" si="14"/>
        <v/>
      </c>
      <c r="MJ6" s="336" t="str">
        <f t="shared" si="14"/>
        <v/>
      </c>
      <c r="MK6" s="336" t="str">
        <f t="shared" si="14"/>
        <v/>
      </c>
      <c r="ML6" s="336" t="str">
        <f t="shared" si="14"/>
        <v/>
      </c>
      <c r="MM6" s="336" t="str">
        <f t="shared" si="14"/>
        <v/>
      </c>
      <c r="MN6" s="336" t="str">
        <f t="shared" si="14"/>
        <v/>
      </c>
      <c r="MO6" s="336" t="str">
        <f t="shared" si="14"/>
        <v/>
      </c>
      <c r="MP6" s="336" t="str">
        <f t="shared" si="14"/>
        <v/>
      </c>
      <c r="MQ6" s="336" t="str">
        <f t="shared" si="14"/>
        <v/>
      </c>
      <c r="MR6" s="336" t="str">
        <f t="shared" si="14"/>
        <v/>
      </c>
      <c r="MS6" s="336" t="str">
        <f t="shared" si="14"/>
        <v/>
      </c>
      <c r="MT6" s="336" t="str">
        <f t="shared" si="14"/>
        <v/>
      </c>
      <c r="MU6" s="336" t="str">
        <f t="shared" si="14"/>
        <v/>
      </c>
      <c r="MV6" s="336" t="str">
        <f t="shared" si="14"/>
        <v/>
      </c>
      <c r="MW6" s="336" t="str">
        <f t="shared" si="14"/>
        <v/>
      </c>
      <c r="MX6" s="336" t="str">
        <f t="shared" si="14"/>
        <v/>
      </c>
      <c r="MY6" s="336" t="str">
        <f t="shared" si="14"/>
        <v/>
      </c>
      <c r="MZ6" s="336" t="str">
        <f t="shared" si="14"/>
        <v/>
      </c>
      <c r="NA6" s="336" t="str">
        <f t="shared" si="14"/>
        <v/>
      </c>
      <c r="NB6" s="336" t="str">
        <f t="shared" si="14"/>
        <v/>
      </c>
      <c r="NC6" s="336" t="str">
        <f t="shared" si="14"/>
        <v/>
      </c>
      <c r="ND6" s="336" t="str">
        <f t="shared" si="14"/>
        <v/>
      </c>
      <c r="NE6" s="336" t="str">
        <f t="shared" si="14"/>
        <v/>
      </c>
      <c r="NF6" s="336" t="str">
        <f t="shared" si="14"/>
        <v/>
      </c>
      <c r="NG6" s="336" t="str">
        <f t="shared" si="14"/>
        <v/>
      </c>
      <c r="NH6" s="336" t="str">
        <f t="shared" si="14"/>
        <v/>
      </c>
      <c r="NI6" s="336" t="str">
        <f t="shared" si="14"/>
        <v/>
      </c>
      <c r="NJ6" s="336" t="str">
        <f t="shared" si="14"/>
        <v/>
      </c>
      <c r="NK6" s="336" t="str">
        <f t="shared" si="14"/>
        <v/>
      </c>
      <c r="NL6" s="336" t="str">
        <f t="shared" si="14"/>
        <v/>
      </c>
      <c r="NM6" s="336" t="str">
        <f t="shared" si="14"/>
        <v/>
      </c>
      <c r="NN6" s="336" t="str">
        <f t="shared" si="14"/>
        <v/>
      </c>
      <c r="NO6" s="336" t="str">
        <f t="shared" si="14"/>
        <v/>
      </c>
      <c r="NP6" s="336" t="str">
        <f t="shared" si="14"/>
        <v/>
      </c>
      <c r="NQ6" s="336" t="str">
        <f t="shared" si="14"/>
        <v/>
      </c>
      <c r="NR6" s="336" t="str">
        <f t="shared" si="14"/>
        <v/>
      </c>
      <c r="NS6" s="336" t="str">
        <f t="shared" si="14"/>
        <v/>
      </c>
      <c r="NT6" s="336" t="str">
        <f t="shared" si="14"/>
        <v/>
      </c>
      <c r="NU6" s="336" t="str">
        <f t="shared" si="14"/>
        <v/>
      </c>
      <c r="NV6" s="336" t="str">
        <f t="shared" si="14"/>
        <v/>
      </c>
      <c r="NW6" s="336" t="str">
        <f t="shared" si="14"/>
        <v/>
      </c>
      <c r="NX6" s="336" t="str">
        <f t="shared" si="14"/>
        <v/>
      </c>
      <c r="NY6" s="336" t="str">
        <f t="shared" si="14"/>
        <v/>
      </c>
      <c r="NZ6" s="336" t="str">
        <f t="shared" si="14"/>
        <v/>
      </c>
      <c r="OA6" s="336" t="str">
        <f t="shared" si="14"/>
        <v/>
      </c>
      <c r="OB6" s="336" t="str">
        <f t="shared" si="14"/>
        <v/>
      </c>
      <c r="OC6" s="336" t="str">
        <f t="shared" si="14"/>
        <v/>
      </c>
      <c r="OD6" s="336" t="str">
        <f t="shared" si="14"/>
        <v/>
      </c>
      <c r="OE6" s="336" t="str">
        <f t="shared" si="14"/>
        <v/>
      </c>
      <c r="OF6" s="336" t="str">
        <f t="shared" si="14"/>
        <v/>
      </c>
      <c r="OG6" s="336" t="str">
        <f t="shared" si="14"/>
        <v/>
      </c>
      <c r="OH6" s="336" t="str">
        <f t="shared" si="14"/>
        <v/>
      </c>
      <c r="OI6" s="336" t="str">
        <f t="shared" si="14"/>
        <v/>
      </c>
      <c r="OJ6" s="336" t="str">
        <f t="shared" si="14"/>
        <v/>
      </c>
      <c r="OK6" s="336" t="str">
        <f t="shared" si="14"/>
        <v/>
      </c>
      <c r="OL6" s="336" t="str">
        <f t="shared" si="14"/>
        <v/>
      </c>
      <c r="OM6" s="336" t="str">
        <f t="shared" si="14"/>
        <v/>
      </c>
      <c r="ON6" s="336" t="str">
        <f t="shared" si="14"/>
        <v/>
      </c>
      <c r="OO6" s="336" t="str">
        <f t="shared" si="14"/>
        <v/>
      </c>
      <c r="OP6" s="336" t="str">
        <f t="shared" si="14"/>
        <v/>
      </c>
      <c r="OQ6" s="336" t="str">
        <f t="shared" ref="OQ6:RB6" si="15">_xlfn.LET(
_xlpm.project_monat,OQ$3,
_xlpm.start_monat,$D6,
_xlpm.ende_monat,$E6,
IF(AND(_xlpm.project_monat&gt;=_xlpm.start_monat,_xlpm.project_monat&lt;=_xlpm.ende_monat),1,""))</f>
        <v/>
      </c>
      <c r="OR6" s="336" t="str">
        <f t="shared" si="15"/>
        <v/>
      </c>
      <c r="OS6" s="336" t="str">
        <f t="shared" si="15"/>
        <v/>
      </c>
      <c r="OT6" s="336" t="str">
        <f t="shared" si="15"/>
        <v/>
      </c>
      <c r="OU6" s="336" t="str">
        <f t="shared" si="15"/>
        <v/>
      </c>
      <c r="OV6" s="336" t="str">
        <f t="shared" si="15"/>
        <v/>
      </c>
      <c r="OW6" s="336" t="str">
        <f t="shared" si="15"/>
        <v/>
      </c>
      <c r="OX6" s="336" t="str">
        <f t="shared" si="15"/>
        <v/>
      </c>
      <c r="OY6" s="336" t="str">
        <f t="shared" si="15"/>
        <v/>
      </c>
      <c r="OZ6" s="336" t="str">
        <f t="shared" si="15"/>
        <v/>
      </c>
      <c r="PA6" s="336" t="str">
        <f t="shared" si="15"/>
        <v/>
      </c>
      <c r="PB6" s="336" t="str">
        <f t="shared" si="15"/>
        <v/>
      </c>
      <c r="PC6" s="336" t="str">
        <f t="shared" si="15"/>
        <v/>
      </c>
      <c r="PD6" s="336" t="str">
        <f t="shared" si="15"/>
        <v/>
      </c>
      <c r="PE6" s="336" t="str">
        <f t="shared" si="15"/>
        <v/>
      </c>
      <c r="PF6" s="336" t="str">
        <f t="shared" si="15"/>
        <v/>
      </c>
      <c r="PG6" s="336" t="str">
        <f t="shared" si="15"/>
        <v/>
      </c>
      <c r="PH6" s="336" t="str">
        <f t="shared" si="15"/>
        <v/>
      </c>
      <c r="PI6" s="336" t="str">
        <f t="shared" si="15"/>
        <v/>
      </c>
      <c r="PJ6" s="336" t="str">
        <f t="shared" si="15"/>
        <v/>
      </c>
      <c r="PK6" s="336" t="str">
        <f t="shared" si="15"/>
        <v/>
      </c>
      <c r="PL6" s="336" t="str">
        <f t="shared" si="15"/>
        <v/>
      </c>
      <c r="PM6" s="336" t="str">
        <f t="shared" si="15"/>
        <v/>
      </c>
      <c r="PN6" s="336" t="str">
        <f t="shared" si="15"/>
        <v/>
      </c>
      <c r="PO6" s="336" t="str">
        <f t="shared" si="15"/>
        <v/>
      </c>
      <c r="PP6" s="336" t="str">
        <f t="shared" si="15"/>
        <v/>
      </c>
      <c r="PQ6" s="336" t="str">
        <f t="shared" si="15"/>
        <v/>
      </c>
      <c r="PR6" s="336" t="str">
        <f t="shared" si="15"/>
        <v/>
      </c>
      <c r="PS6" s="336" t="str">
        <f t="shared" si="15"/>
        <v/>
      </c>
      <c r="PT6" s="336" t="str">
        <f t="shared" si="15"/>
        <v/>
      </c>
      <c r="PU6" s="336" t="str">
        <f t="shared" si="15"/>
        <v/>
      </c>
      <c r="PV6" s="336" t="str">
        <f t="shared" si="15"/>
        <v/>
      </c>
      <c r="PW6" s="336" t="str">
        <f t="shared" si="15"/>
        <v/>
      </c>
      <c r="PX6" s="336" t="str">
        <f t="shared" si="15"/>
        <v/>
      </c>
      <c r="PY6" s="336" t="str">
        <f t="shared" si="15"/>
        <v/>
      </c>
      <c r="PZ6" s="336" t="str">
        <f t="shared" si="15"/>
        <v/>
      </c>
      <c r="QA6" s="336" t="str">
        <f t="shared" si="15"/>
        <v/>
      </c>
      <c r="QB6" s="336" t="str">
        <f t="shared" si="15"/>
        <v/>
      </c>
      <c r="QC6" s="336" t="str">
        <f t="shared" si="15"/>
        <v/>
      </c>
      <c r="QD6" s="336" t="str">
        <f t="shared" si="15"/>
        <v/>
      </c>
      <c r="QE6" s="336" t="str">
        <f t="shared" si="15"/>
        <v/>
      </c>
      <c r="QF6" s="336" t="str">
        <f t="shared" si="15"/>
        <v/>
      </c>
      <c r="QG6" s="336" t="str">
        <f t="shared" si="15"/>
        <v/>
      </c>
      <c r="QH6" s="336" t="str">
        <f t="shared" si="15"/>
        <v/>
      </c>
      <c r="QI6" s="336" t="str">
        <f t="shared" si="15"/>
        <v/>
      </c>
      <c r="QJ6" s="336" t="str">
        <f t="shared" si="15"/>
        <v/>
      </c>
      <c r="QK6" s="336" t="str">
        <f t="shared" si="15"/>
        <v/>
      </c>
      <c r="QL6" s="336" t="str">
        <f t="shared" si="15"/>
        <v/>
      </c>
      <c r="QM6" s="336" t="str">
        <f t="shared" si="15"/>
        <v/>
      </c>
      <c r="QN6" s="336" t="str">
        <f t="shared" si="15"/>
        <v/>
      </c>
      <c r="QO6" s="336" t="str">
        <f t="shared" si="15"/>
        <v/>
      </c>
      <c r="QP6" s="336" t="str">
        <f t="shared" si="15"/>
        <v/>
      </c>
      <c r="QQ6" s="336" t="str">
        <f t="shared" si="15"/>
        <v/>
      </c>
      <c r="QR6" s="336" t="str">
        <f t="shared" si="15"/>
        <v/>
      </c>
      <c r="QS6" s="336" t="str">
        <f t="shared" si="15"/>
        <v/>
      </c>
      <c r="QT6" s="336" t="str">
        <f t="shared" si="15"/>
        <v/>
      </c>
      <c r="QU6" s="336" t="str">
        <f t="shared" si="15"/>
        <v/>
      </c>
      <c r="QV6" s="336" t="str">
        <f t="shared" si="15"/>
        <v/>
      </c>
      <c r="QW6" s="336" t="str">
        <f t="shared" si="15"/>
        <v/>
      </c>
      <c r="QX6" s="336" t="str">
        <f t="shared" si="15"/>
        <v/>
      </c>
      <c r="QY6" s="336" t="str">
        <f t="shared" si="15"/>
        <v/>
      </c>
      <c r="QZ6" s="336" t="str">
        <f t="shared" si="15"/>
        <v/>
      </c>
      <c r="RA6" s="336" t="str">
        <f t="shared" si="15"/>
        <v/>
      </c>
      <c r="RB6" s="336" t="str">
        <f t="shared" si="15"/>
        <v/>
      </c>
      <c r="RC6" s="336" t="str">
        <f t="shared" ref="RC6:TN6" si="16">_xlfn.LET(
_xlpm.project_monat,RC$3,
_xlpm.start_monat,$D6,
_xlpm.ende_monat,$E6,
IF(AND(_xlpm.project_monat&gt;=_xlpm.start_monat,_xlpm.project_monat&lt;=_xlpm.ende_monat),1,""))</f>
        <v/>
      </c>
      <c r="RD6" s="336" t="str">
        <f t="shared" si="16"/>
        <v/>
      </c>
      <c r="RE6" s="336" t="str">
        <f t="shared" si="16"/>
        <v/>
      </c>
      <c r="RF6" s="336" t="str">
        <f t="shared" si="16"/>
        <v/>
      </c>
      <c r="RG6" s="336" t="str">
        <f t="shared" si="16"/>
        <v/>
      </c>
      <c r="RH6" s="336" t="str">
        <f t="shared" si="16"/>
        <v/>
      </c>
      <c r="RI6" s="336" t="str">
        <f t="shared" si="16"/>
        <v/>
      </c>
      <c r="RJ6" s="336" t="str">
        <f t="shared" si="16"/>
        <v/>
      </c>
      <c r="RK6" s="336" t="str">
        <f t="shared" si="16"/>
        <v/>
      </c>
      <c r="RL6" s="336" t="str">
        <f t="shared" si="16"/>
        <v/>
      </c>
      <c r="RM6" s="336" t="str">
        <f t="shared" si="16"/>
        <v/>
      </c>
      <c r="RN6" s="336" t="str">
        <f t="shared" si="16"/>
        <v/>
      </c>
      <c r="RO6" s="336" t="str">
        <f t="shared" si="16"/>
        <v/>
      </c>
      <c r="RP6" s="336" t="str">
        <f t="shared" si="16"/>
        <v/>
      </c>
      <c r="RQ6" s="336" t="str">
        <f t="shared" si="16"/>
        <v/>
      </c>
      <c r="RR6" s="336" t="str">
        <f t="shared" si="16"/>
        <v/>
      </c>
      <c r="RS6" s="336" t="str">
        <f t="shared" si="16"/>
        <v/>
      </c>
      <c r="RT6" s="336" t="str">
        <f t="shared" si="16"/>
        <v/>
      </c>
      <c r="RU6" s="336" t="str">
        <f t="shared" si="16"/>
        <v/>
      </c>
      <c r="RV6" s="336" t="str">
        <f t="shared" si="16"/>
        <v/>
      </c>
      <c r="RW6" s="336" t="str">
        <f t="shared" si="16"/>
        <v/>
      </c>
      <c r="RX6" s="336" t="str">
        <f t="shared" si="16"/>
        <v/>
      </c>
      <c r="RY6" s="336" t="str">
        <f t="shared" si="16"/>
        <v/>
      </c>
      <c r="RZ6" s="336" t="str">
        <f t="shared" si="16"/>
        <v/>
      </c>
      <c r="SA6" s="336" t="str">
        <f t="shared" si="16"/>
        <v/>
      </c>
      <c r="SB6" s="336" t="str">
        <f t="shared" si="16"/>
        <v/>
      </c>
      <c r="SC6" s="336" t="str">
        <f t="shared" si="16"/>
        <v/>
      </c>
      <c r="SD6" s="336" t="str">
        <f t="shared" si="16"/>
        <v/>
      </c>
      <c r="SE6" s="336" t="str">
        <f t="shared" si="16"/>
        <v/>
      </c>
      <c r="SF6" s="336" t="str">
        <f t="shared" si="16"/>
        <v/>
      </c>
      <c r="SG6" s="336" t="str">
        <f t="shared" si="16"/>
        <v/>
      </c>
      <c r="SH6" s="336" t="str">
        <f t="shared" si="16"/>
        <v/>
      </c>
      <c r="SI6" s="336" t="str">
        <f t="shared" si="16"/>
        <v/>
      </c>
      <c r="SJ6" s="336" t="str">
        <f t="shared" si="16"/>
        <v/>
      </c>
      <c r="SK6" s="336" t="str">
        <f t="shared" si="16"/>
        <v/>
      </c>
      <c r="SL6" s="336" t="str">
        <f t="shared" si="16"/>
        <v/>
      </c>
      <c r="SM6" s="336" t="str">
        <f t="shared" si="16"/>
        <v/>
      </c>
      <c r="SN6" s="336" t="str">
        <f t="shared" si="16"/>
        <v/>
      </c>
      <c r="SO6" s="336" t="str">
        <f t="shared" si="16"/>
        <v/>
      </c>
      <c r="SP6" s="336" t="str">
        <f t="shared" si="16"/>
        <v/>
      </c>
      <c r="SQ6" s="336" t="str">
        <f t="shared" si="16"/>
        <v/>
      </c>
      <c r="SR6" s="336" t="str">
        <f t="shared" si="16"/>
        <v/>
      </c>
      <c r="SS6" s="336" t="str">
        <f t="shared" si="16"/>
        <v/>
      </c>
      <c r="ST6" s="336" t="str">
        <f t="shared" si="16"/>
        <v/>
      </c>
      <c r="SU6" s="336" t="str">
        <f t="shared" si="16"/>
        <v/>
      </c>
      <c r="SV6" s="336" t="str">
        <f t="shared" si="16"/>
        <v/>
      </c>
      <c r="SW6" s="336" t="str">
        <f t="shared" si="16"/>
        <v/>
      </c>
      <c r="SX6" s="336" t="str">
        <f t="shared" si="16"/>
        <v/>
      </c>
      <c r="SY6" s="336" t="str">
        <f t="shared" si="16"/>
        <v/>
      </c>
      <c r="SZ6" s="336" t="str">
        <f t="shared" si="16"/>
        <v/>
      </c>
      <c r="TA6" s="336" t="str">
        <f t="shared" si="16"/>
        <v/>
      </c>
      <c r="TB6" s="336" t="str">
        <f t="shared" si="16"/>
        <v/>
      </c>
      <c r="TC6" s="336" t="str">
        <f t="shared" si="16"/>
        <v/>
      </c>
      <c r="TD6" s="336" t="str">
        <f t="shared" si="16"/>
        <v/>
      </c>
      <c r="TE6" s="336" t="str">
        <f t="shared" si="16"/>
        <v/>
      </c>
      <c r="TF6" s="336" t="str">
        <f t="shared" si="16"/>
        <v/>
      </c>
      <c r="TG6" s="336" t="str">
        <f t="shared" si="16"/>
        <v/>
      </c>
      <c r="TH6" s="336" t="str">
        <f t="shared" si="16"/>
        <v/>
      </c>
      <c r="TI6" s="336" t="str">
        <f t="shared" si="16"/>
        <v/>
      </c>
      <c r="TJ6" s="336" t="str">
        <f t="shared" si="16"/>
        <v/>
      </c>
      <c r="TK6" s="336" t="str">
        <f t="shared" si="16"/>
        <v/>
      </c>
      <c r="TL6" s="336" t="str">
        <f t="shared" si="16"/>
        <v/>
      </c>
      <c r="TM6" s="336" t="str">
        <f t="shared" si="16"/>
        <v/>
      </c>
      <c r="TN6" s="336" t="str">
        <f t="shared" si="16"/>
        <v/>
      </c>
      <c r="TO6" s="336" t="str">
        <f t="shared" ref="TO6:VZ6" si="17">_xlfn.LET(
_xlpm.project_monat,TO$3,
_xlpm.start_monat,$D6,
_xlpm.ende_monat,$E6,
IF(AND(_xlpm.project_monat&gt;=_xlpm.start_monat,_xlpm.project_monat&lt;=_xlpm.ende_monat),1,""))</f>
        <v/>
      </c>
      <c r="TP6" s="336" t="str">
        <f t="shared" si="17"/>
        <v/>
      </c>
      <c r="TQ6" s="336" t="str">
        <f t="shared" si="17"/>
        <v/>
      </c>
      <c r="TR6" s="336" t="str">
        <f t="shared" si="17"/>
        <v/>
      </c>
      <c r="TS6" s="336" t="str">
        <f t="shared" si="17"/>
        <v/>
      </c>
      <c r="TT6" s="336" t="str">
        <f t="shared" si="17"/>
        <v/>
      </c>
      <c r="TU6" s="336" t="str">
        <f t="shared" si="17"/>
        <v/>
      </c>
      <c r="TV6" s="336" t="str">
        <f t="shared" si="17"/>
        <v/>
      </c>
      <c r="TW6" s="336" t="str">
        <f t="shared" si="17"/>
        <v/>
      </c>
      <c r="TX6" s="336" t="str">
        <f t="shared" si="17"/>
        <v/>
      </c>
      <c r="TY6" s="336" t="str">
        <f t="shared" si="17"/>
        <v/>
      </c>
      <c r="TZ6" s="336" t="str">
        <f t="shared" si="17"/>
        <v/>
      </c>
      <c r="UA6" s="336" t="str">
        <f t="shared" si="17"/>
        <v/>
      </c>
      <c r="UB6" s="336" t="str">
        <f t="shared" si="17"/>
        <v/>
      </c>
      <c r="UC6" s="336" t="str">
        <f t="shared" si="17"/>
        <v/>
      </c>
      <c r="UD6" s="336" t="str">
        <f t="shared" si="17"/>
        <v/>
      </c>
      <c r="UE6" s="336" t="str">
        <f t="shared" si="17"/>
        <v/>
      </c>
      <c r="UF6" s="336" t="str">
        <f t="shared" si="17"/>
        <v/>
      </c>
      <c r="UG6" s="336" t="str">
        <f t="shared" si="17"/>
        <v/>
      </c>
      <c r="UH6" s="336" t="str">
        <f t="shared" si="17"/>
        <v/>
      </c>
      <c r="UI6" s="336" t="str">
        <f t="shared" si="17"/>
        <v/>
      </c>
      <c r="UJ6" s="336" t="str">
        <f t="shared" si="17"/>
        <v/>
      </c>
      <c r="UK6" s="336" t="str">
        <f t="shared" si="17"/>
        <v/>
      </c>
      <c r="UL6" s="336" t="str">
        <f t="shared" si="17"/>
        <v/>
      </c>
      <c r="UM6" s="336" t="str">
        <f t="shared" si="17"/>
        <v/>
      </c>
      <c r="UN6" s="336" t="str">
        <f t="shared" si="17"/>
        <v/>
      </c>
      <c r="UO6" s="336" t="str">
        <f t="shared" si="17"/>
        <v/>
      </c>
      <c r="UP6" s="336" t="str">
        <f t="shared" si="17"/>
        <v/>
      </c>
      <c r="UQ6" s="336" t="str">
        <f t="shared" si="17"/>
        <v/>
      </c>
      <c r="UR6" s="336" t="str">
        <f t="shared" si="17"/>
        <v/>
      </c>
      <c r="US6" s="336" t="str">
        <f t="shared" si="17"/>
        <v/>
      </c>
      <c r="UT6" s="336" t="str">
        <f t="shared" si="17"/>
        <v/>
      </c>
      <c r="UU6" s="336" t="str">
        <f t="shared" si="17"/>
        <v/>
      </c>
      <c r="UV6" s="336" t="str">
        <f t="shared" si="17"/>
        <v/>
      </c>
      <c r="UW6" s="336" t="str">
        <f t="shared" si="17"/>
        <v/>
      </c>
      <c r="UX6" s="336" t="str">
        <f t="shared" si="17"/>
        <v/>
      </c>
      <c r="UY6" s="336" t="str">
        <f t="shared" si="17"/>
        <v/>
      </c>
      <c r="UZ6" s="336" t="str">
        <f t="shared" si="17"/>
        <v/>
      </c>
      <c r="VA6" s="336" t="str">
        <f t="shared" si="17"/>
        <v/>
      </c>
      <c r="VB6" s="336" t="str">
        <f t="shared" si="17"/>
        <v/>
      </c>
      <c r="VC6" s="336" t="str">
        <f t="shared" si="17"/>
        <v/>
      </c>
      <c r="VD6" s="336" t="str">
        <f t="shared" si="17"/>
        <v/>
      </c>
      <c r="VE6" s="336" t="str">
        <f t="shared" si="17"/>
        <v/>
      </c>
      <c r="VF6" s="336" t="str">
        <f t="shared" si="17"/>
        <v/>
      </c>
      <c r="VG6" s="336" t="str">
        <f t="shared" si="17"/>
        <v/>
      </c>
      <c r="VH6" s="336" t="str">
        <f t="shared" si="17"/>
        <v/>
      </c>
      <c r="VI6" s="336" t="str">
        <f t="shared" si="17"/>
        <v/>
      </c>
      <c r="VJ6" s="336" t="str">
        <f t="shared" si="17"/>
        <v/>
      </c>
      <c r="VK6" s="336" t="str">
        <f t="shared" si="17"/>
        <v/>
      </c>
      <c r="VL6" s="336" t="str">
        <f t="shared" si="17"/>
        <v/>
      </c>
      <c r="VM6" s="336" t="str">
        <f t="shared" si="17"/>
        <v/>
      </c>
      <c r="VN6" s="336" t="str">
        <f t="shared" si="17"/>
        <v/>
      </c>
      <c r="VO6" s="336" t="str">
        <f t="shared" si="17"/>
        <v/>
      </c>
      <c r="VP6" s="336" t="str">
        <f t="shared" si="17"/>
        <v/>
      </c>
      <c r="VQ6" s="336" t="str">
        <f t="shared" si="17"/>
        <v/>
      </c>
      <c r="VR6" s="336" t="str">
        <f t="shared" si="17"/>
        <v/>
      </c>
      <c r="VS6" s="336" t="str">
        <f t="shared" si="17"/>
        <v/>
      </c>
      <c r="VT6" s="336" t="str">
        <f t="shared" si="17"/>
        <v/>
      </c>
      <c r="VU6" s="336" t="str">
        <f t="shared" si="17"/>
        <v/>
      </c>
      <c r="VV6" s="336" t="str">
        <f t="shared" si="17"/>
        <v/>
      </c>
      <c r="VW6" s="336" t="str">
        <f t="shared" si="17"/>
        <v/>
      </c>
      <c r="VX6" s="336" t="str">
        <f t="shared" si="17"/>
        <v/>
      </c>
      <c r="VY6" s="336" t="str">
        <f t="shared" si="17"/>
        <v/>
      </c>
      <c r="VZ6" s="336" t="str">
        <f t="shared" si="17"/>
        <v/>
      </c>
      <c r="WA6" s="336" t="str">
        <f t="shared" ref="WA6:YL6" si="18">_xlfn.LET(
_xlpm.project_monat,WA$3,
_xlpm.start_monat,$D6,
_xlpm.ende_monat,$E6,
IF(AND(_xlpm.project_monat&gt;=_xlpm.start_monat,_xlpm.project_monat&lt;=_xlpm.ende_monat),1,""))</f>
        <v/>
      </c>
      <c r="WB6" s="336" t="str">
        <f t="shared" si="18"/>
        <v/>
      </c>
      <c r="WC6" s="336" t="str">
        <f t="shared" si="18"/>
        <v/>
      </c>
      <c r="WD6" s="336" t="str">
        <f t="shared" si="18"/>
        <v/>
      </c>
      <c r="WE6" s="336" t="str">
        <f t="shared" si="18"/>
        <v/>
      </c>
      <c r="WF6" s="336" t="str">
        <f t="shared" si="18"/>
        <v/>
      </c>
      <c r="WG6" s="336" t="str">
        <f t="shared" si="18"/>
        <v/>
      </c>
      <c r="WH6" s="336" t="str">
        <f t="shared" si="18"/>
        <v/>
      </c>
      <c r="WI6" s="336" t="str">
        <f t="shared" si="18"/>
        <v/>
      </c>
      <c r="WJ6" s="336" t="str">
        <f t="shared" si="18"/>
        <v/>
      </c>
      <c r="WK6" s="336" t="str">
        <f t="shared" si="18"/>
        <v/>
      </c>
      <c r="WL6" s="336" t="str">
        <f t="shared" si="18"/>
        <v/>
      </c>
      <c r="WM6" s="336" t="str">
        <f t="shared" si="18"/>
        <v/>
      </c>
      <c r="WN6" s="336" t="str">
        <f t="shared" si="18"/>
        <v/>
      </c>
      <c r="WO6" s="336" t="str">
        <f t="shared" si="18"/>
        <v/>
      </c>
      <c r="WP6" s="336" t="str">
        <f t="shared" si="18"/>
        <v/>
      </c>
      <c r="WQ6" s="336" t="str">
        <f t="shared" si="18"/>
        <v/>
      </c>
      <c r="WR6" s="336" t="str">
        <f t="shared" si="18"/>
        <v/>
      </c>
      <c r="WS6" s="336" t="str">
        <f t="shared" si="18"/>
        <v/>
      </c>
      <c r="WT6" s="336" t="str">
        <f t="shared" si="18"/>
        <v/>
      </c>
      <c r="WU6" s="336" t="str">
        <f t="shared" si="18"/>
        <v/>
      </c>
      <c r="WV6" s="336" t="str">
        <f t="shared" si="18"/>
        <v/>
      </c>
      <c r="WW6" s="336" t="str">
        <f t="shared" si="18"/>
        <v/>
      </c>
      <c r="WX6" s="336" t="str">
        <f t="shared" si="18"/>
        <v/>
      </c>
      <c r="WY6" s="336" t="str">
        <f t="shared" si="18"/>
        <v/>
      </c>
      <c r="WZ6" s="336" t="str">
        <f t="shared" si="18"/>
        <v/>
      </c>
      <c r="XA6" s="336" t="str">
        <f t="shared" si="18"/>
        <v/>
      </c>
      <c r="XB6" s="336" t="str">
        <f t="shared" si="18"/>
        <v/>
      </c>
      <c r="XC6" s="336" t="str">
        <f t="shared" si="18"/>
        <v/>
      </c>
      <c r="XD6" s="336" t="str">
        <f t="shared" si="18"/>
        <v/>
      </c>
      <c r="XE6" s="336" t="str">
        <f t="shared" si="18"/>
        <v/>
      </c>
      <c r="XF6" s="336" t="str">
        <f t="shared" si="18"/>
        <v/>
      </c>
      <c r="XG6" s="336" t="str">
        <f t="shared" si="18"/>
        <v/>
      </c>
      <c r="XH6" s="336" t="str">
        <f t="shared" si="18"/>
        <v/>
      </c>
      <c r="XI6" s="336" t="str">
        <f t="shared" si="18"/>
        <v/>
      </c>
      <c r="XJ6" s="336" t="str">
        <f t="shared" si="18"/>
        <v/>
      </c>
      <c r="XK6" s="336" t="str">
        <f t="shared" si="18"/>
        <v/>
      </c>
      <c r="XL6" s="336" t="str">
        <f t="shared" si="18"/>
        <v/>
      </c>
      <c r="XM6" s="336" t="str">
        <f t="shared" si="18"/>
        <v/>
      </c>
      <c r="XN6" s="336" t="str">
        <f t="shared" si="18"/>
        <v/>
      </c>
      <c r="XO6" s="336" t="str">
        <f t="shared" si="18"/>
        <v/>
      </c>
      <c r="XP6" s="336" t="str">
        <f t="shared" si="18"/>
        <v/>
      </c>
      <c r="XQ6" s="336" t="str">
        <f t="shared" si="18"/>
        <v/>
      </c>
      <c r="XR6" s="336" t="str">
        <f t="shared" si="18"/>
        <v/>
      </c>
      <c r="XS6" s="336" t="str">
        <f t="shared" si="18"/>
        <v/>
      </c>
      <c r="XT6" s="336" t="str">
        <f t="shared" si="18"/>
        <v/>
      </c>
      <c r="XU6" s="336" t="str">
        <f t="shared" si="18"/>
        <v/>
      </c>
      <c r="XV6" s="336" t="str">
        <f t="shared" si="18"/>
        <v/>
      </c>
      <c r="XW6" s="336" t="str">
        <f t="shared" si="18"/>
        <v/>
      </c>
      <c r="XX6" s="336" t="str">
        <f t="shared" si="18"/>
        <v/>
      </c>
      <c r="XY6" s="336" t="str">
        <f t="shared" si="18"/>
        <v/>
      </c>
      <c r="XZ6" s="336" t="str">
        <f t="shared" si="18"/>
        <v/>
      </c>
      <c r="YA6" s="336" t="str">
        <f t="shared" si="18"/>
        <v/>
      </c>
      <c r="YB6" s="336" t="str">
        <f t="shared" si="18"/>
        <v/>
      </c>
      <c r="YC6" s="336" t="str">
        <f t="shared" si="18"/>
        <v/>
      </c>
      <c r="YD6" s="336" t="str">
        <f t="shared" si="18"/>
        <v/>
      </c>
      <c r="YE6" s="336" t="str">
        <f t="shared" si="18"/>
        <v/>
      </c>
      <c r="YF6" s="336" t="str">
        <f t="shared" si="18"/>
        <v/>
      </c>
      <c r="YG6" s="336" t="str">
        <f t="shared" si="18"/>
        <v/>
      </c>
      <c r="YH6" s="336" t="str">
        <f t="shared" si="18"/>
        <v/>
      </c>
      <c r="YI6" s="336" t="str">
        <f t="shared" si="18"/>
        <v/>
      </c>
      <c r="YJ6" s="336" t="str">
        <f t="shared" si="18"/>
        <v/>
      </c>
      <c r="YK6" s="336" t="str">
        <f t="shared" si="18"/>
        <v/>
      </c>
      <c r="YL6" s="336" t="str">
        <f t="shared" si="18"/>
        <v/>
      </c>
      <c r="YM6" s="336" t="str">
        <f t="shared" ref="YM6:AAX6" si="19">_xlfn.LET(
_xlpm.project_monat,YM$3,
_xlpm.start_monat,$D6,
_xlpm.ende_monat,$E6,
IF(AND(_xlpm.project_monat&gt;=_xlpm.start_monat,_xlpm.project_monat&lt;=_xlpm.ende_monat),1,""))</f>
        <v/>
      </c>
      <c r="YN6" s="336" t="str">
        <f t="shared" si="19"/>
        <v/>
      </c>
      <c r="YO6" s="336" t="str">
        <f t="shared" si="19"/>
        <v/>
      </c>
      <c r="YP6" s="336" t="str">
        <f t="shared" si="19"/>
        <v/>
      </c>
      <c r="YQ6" s="336" t="str">
        <f t="shared" si="19"/>
        <v/>
      </c>
      <c r="YR6" s="336" t="str">
        <f t="shared" si="19"/>
        <v/>
      </c>
      <c r="YS6" s="336" t="str">
        <f t="shared" si="19"/>
        <v/>
      </c>
      <c r="YT6" s="336" t="str">
        <f t="shared" si="19"/>
        <v/>
      </c>
      <c r="YU6" s="336" t="str">
        <f t="shared" si="19"/>
        <v/>
      </c>
      <c r="YV6" s="336" t="str">
        <f t="shared" si="19"/>
        <v/>
      </c>
      <c r="YW6" s="336" t="str">
        <f t="shared" si="19"/>
        <v/>
      </c>
      <c r="YX6" s="336" t="str">
        <f t="shared" si="19"/>
        <v/>
      </c>
      <c r="YY6" s="336" t="str">
        <f t="shared" si="19"/>
        <v/>
      </c>
      <c r="YZ6" s="336" t="str">
        <f t="shared" si="19"/>
        <v/>
      </c>
      <c r="ZA6" s="336" t="str">
        <f t="shared" si="19"/>
        <v/>
      </c>
      <c r="ZB6" s="336" t="str">
        <f t="shared" si="19"/>
        <v/>
      </c>
      <c r="ZC6" s="336" t="str">
        <f t="shared" si="19"/>
        <v/>
      </c>
      <c r="ZD6" s="336" t="str">
        <f t="shared" si="19"/>
        <v/>
      </c>
      <c r="ZE6" s="336" t="str">
        <f t="shared" si="19"/>
        <v/>
      </c>
      <c r="ZF6" s="336" t="str">
        <f t="shared" si="19"/>
        <v/>
      </c>
      <c r="ZG6" s="336" t="str">
        <f t="shared" si="19"/>
        <v/>
      </c>
      <c r="ZH6" s="336" t="str">
        <f t="shared" si="19"/>
        <v/>
      </c>
      <c r="ZI6" s="336" t="str">
        <f t="shared" si="19"/>
        <v/>
      </c>
      <c r="ZJ6" s="336" t="str">
        <f t="shared" si="19"/>
        <v/>
      </c>
      <c r="ZK6" s="336" t="str">
        <f t="shared" si="19"/>
        <v/>
      </c>
      <c r="ZL6" s="336" t="str">
        <f t="shared" si="19"/>
        <v/>
      </c>
      <c r="ZM6" s="336" t="str">
        <f t="shared" si="19"/>
        <v/>
      </c>
      <c r="ZN6" s="336" t="str">
        <f t="shared" si="19"/>
        <v/>
      </c>
      <c r="ZO6" s="336" t="str">
        <f t="shared" si="19"/>
        <v/>
      </c>
      <c r="ZP6" s="336" t="str">
        <f t="shared" si="19"/>
        <v/>
      </c>
      <c r="ZQ6" s="336" t="str">
        <f t="shared" si="19"/>
        <v/>
      </c>
      <c r="ZR6" s="336" t="str">
        <f t="shared" si="19"/>
        <v/>
      </c>
      <c r="ZS6" s="336" t="str">
        <f t="shared" si="19"/>
        <v/>
      </c>
      <c r="ZT6" s="336" t="str">
        <f t="shared" si="19"/>
        <v/>
      </c>
      <c r="ZU6" s="336" t="str">
        <f t="shared" si="19"/>
        <v/>
      </c>
      <c r="ZV6" s="336" t="str">
        <f t="shared" si="19"/>
        <v/>
      </c>
      <c r="ZW6" s="336" t="str">
        <f t="shared" si="19"/>
        <v/>
      </c>
      <c r="ZX6" s="336" t="str">
        <f t="shared" si="19"/>
        <v/>
      </c>
      <c r="ZY6" s="336" t="str">
        <f t="shared" si="19"/>
        <v/>
      </c>
      <c r="ZZ6" s="336" t="str">
        <f t="shared" si="19"/>
        <v/>
      </c>
      <c r="AAA6" s="336" t="str">
        <f t="shared" si="19"/>
        <v/>
      </c>
      <c r="AAB6" s="336" t="str">
        <f t="shared" si="19"/>
        <v/>
      </c>
      <c r="AAC6" s="336" t="str">
        <f t="shared" si="19"/>
        <v/>
      </c>
      <c r="AAD6" s="336" t="str">
        <f t="shared" si="19"/>
        <v/>
      </c>
      <c r="AAE6" s="336" t="str">
        <f t="shared" si="19"/>
        <v/>
      </c>
      <c r="AAF6" s="336" t="str">
        <f t="shared" si="19"/>
        <v/>
      </c>
      <c r="AAG6" s="336" t="str">
        <f t="shared" si="19"/>
        <v/>
      </c>
      <c r="AAH6" s="336" t="str">
        <f t="shared" si="19"/>
        <v/>
      </c>
      <c r="AAI6" s="336" t="str">
        <f t="shared" si="19"/>
        <v/>
      </c>
      <c r="AAJ6" s="336" t="str">
        <f t="shared" si="19"/>
        <v/>
      </c>
      <c r="AAK6" s="336" t="str">
        <f t="shared" si="19"/>
        <v/>
      </c>
      <c r="AAL6" s="336" t="str">
        <f t="shared" si="19"/>
        <v/>
      </c>
      <c r="AAM6" s="336" t="str">
        <f t="shared" si="19"/>
        <v/>
      </c>
      <c r="AAN6" s="336" t="str">
        <f t="shared" si="19"/>
        <v/>
      </c>
      <c r="AAO6" s="336" t="str">
        <f t="shared" si="19"/>
        <v/>
      </c>
      <c r="AAP6" s="336" t="str">
        <f t="shared" si="19"/>
        <v/>
      </c>
      <c r="AAQ6" s="336" t="str">
        <f t="shared" si="19"/>
        <v/>
      </c>
      <c r="AAR6" s="336" t="str">
        <f t="shared" si="19"/>
        <v/>
      </c>
      <c r="AAS6" s="336" t="str">
        <f t="shared" si="19"/>
        <v/>
      </c>
      <c r="AAT6" s="336" t="str">
        <f t="shared" si="19"/>
        <v/>
      </c>
      <c r="AAU6" s="336" t="str">
        <f t="shared" si="19"/>
        <v/>
      </c>
      <c r="AAV6" s="336" t="str">
        <f t="shared" si="19"/>
        <v/>
      </c>
      <c r="AAW6" s="336" t="str">
        <f t="shared" si="19"/>
        <v/>
      </c>
      <c r="AAX6" s="336" t="str">
        <f t="shared" si="19"/>
        <v/>
      </c>
      <c r="AAY6" s="336" t="str">
        <f t="shared" ref="AAY6:ADJ6" si="20">_xlfn.LET(
_xlpm.project_monat,AAY$3,
_xlpm.start_monat,$D6,
_xlpm.ende_monat,$E6,
IF(AND(_xlpm.project_monat&gt;=_xlpm.start_monat,_xlpm.project_monat&lt;=_xlpm.ende_monat),1,""))</f>
        <v/>
      </c>
      <c r="AAZ6" s="336" t="str">
        <f t="shared" si="20"/>
        <v/>
      </c>
      <c r="ABA6" s="336" t="str">
        <f t="shared" si="20"/>
        <v/>
      </c>
      <c r="ABB6" s="336" t="str">
        <f t="shared" si="20"/>
        <v/>
      </c>
      <c r="ABC6" s="336" t="str">
        <f t="shared" si="20"/>
        <v/>
      </c>
      <c r="ABD6" s="336" t="str">
        <f t="shared" si="20"/>
        <v/>
      </c>
      <c r="ABE6" s="336" t="str">
        <f t="shared" si="20"/>
        <v/>
      </c>
      <c r="ABF6" s="336" t="str">
        <f t="shared" si="20"/>
        <v/>
      </c>
      <c r="ABG6" s="336" t="str">
        <f t="shared" si="20"/>
        <v/>
      </c>
      <c r="ABH6" s="336" t="str">
        <f t="shared" si="20"/>
        <v/>
      </c>
      <c r="ABI6" s="336" t="str">
        <f t="shared" si="20"/>
        <v/>
      </c>
      <c r="ABJ6" s="336" t="str">
        <f t="shared" si="20"/>
        <v/>
      </c>
      <c r="ABK6" s="336" t="str">
        <f t="shared" si="20"/>
        <v/>
      </c>
      <c r="ABL6" s="336" t="str">
        <f t="shared" si="20"/>
        <v/>
      </c>
      <c r="ABM6" s="336" t="str">
        <f t="shared" si="20"/>
        <v/>
      </c>
      <c r="ABN6" s="336" t="str">
        <f t="shared" si="20"/>
        <v/>
      </c>
      <c r="ABO6" s="336" t="str">
        <f t="shared" si="20"/>
        <v/>
      </c>
      <c r="ABP6" s="336" t="str">
        <f t="shared" si="20"/>
        <v/>
      </c>
      <c r="ABQ6" s="336" t="str">
        <f t="shared" si="20"/>
        <v/>
      </c>
      <c r="ABR6" s="336" t="str">
        <f t="shared" si="20"/>
        <v/>
      </c>
      <c r="ABS6" s="336" t="str">
        <f t="shared" si="20"/>
        <v/>
      </c>
      <c r="ABT6" s="336" t="str">
        <f t="shared" si="20"/>
        <v/>
      </c>
      <c r="ABU6" s="336" t="str">
        <f t="shared" si="20"/>
        <v/>
      </c>
      <c r="ABV6" s="336" t="str">
        <f t="shared" si="20"/>
        <v/>
      </c>
      <c r="ABW6" s="336" t="str">
        <f t="shared" si="20"/>
        <v/>
      </c>
      <c r="ABX6" s="336" t="str">
        <f t="shared" si="20"/>
        <v/>
      </c>
      <c r="ABY6" s="336" t="str">
        <f t="shared" si="20"/>
        <v/>
      </c>
      <c r="ABZ6" s="336" t="str">
        <f t="shared" si="20"/>
        <v/>
      </c>
      <c r="ACA6" s="336" t="str">
        <f t="shared" si="20"/>
        <v/>
      </c>
      <c r="ACB6" s="336" t="str">
        <f t="shared" si="20"/>
        <v/>
      </c>
      <c r="ACC6" s="336" t="str">
        <f t="shared" si="20"/>
        <v/>
      </c>
      <c r="ACD6" s="336" t="str">
        <f t="shared" si="20"/>
        <v/>
      </c>
      <c r="ACE6" s="336" t="str">
        <f t="shared" si="20"/>
        <v/>
      </c>
      <c r="ACF6" s="336" t="str">
        <f t="shared" si="20"/>
        <v/>
      </c>
      <c r="ACG6" s="336" t="str">
        <f t="shared" si="20"/>
        <v/>
      </c>
      <c r="ACH6" s="336" t="str">
        <f t="shared" si="20"/>
        <v/>
      </c>
      <c r="ACI6" s="336" t="str">
        <f t="shared" si="20"/>
        <v/>
      </c>
      <c r="ACJ6" s="336" t="str">
        <f t="shared" si="20"/>
        <v/>
      </c>
      <c r="ACK6" s="336" t="str">
        <f t="shared" si="20"/>
        <v/>
      </c>
      <c r="ACL6" s="336" t="str">
        <f t="shared" si="20"/>
        <v/>
      </c>
      <c r="ACM6" s="336" t="str">
        <f t="shared" si="20"/>
        <v/>
      </c>
      <c r="ACN6" s="336" t="str">
        <f t="shared" si="20"/>
        <v/>
      </c>
      <c r="ACO6" s="336" t="str">
        <f t="shared" si="20"/>
        <v/>
      </c>
      <c r="ACP6" s="336" t="str">
        <f t="shared" si="20"/>
        <v/>
      </c>
      <c r="ACQ6" s="336" t="str">
        <f t="shared" si="20"/>
        <v/>
      </c>
      <c r="ACR6" s="336" t="str">
        <f t="shared" si="20"/>
        <v/>
      </c>
      <c r="ACS6" s="336" t="str">
        <f t="shared" si="20"/>
        <v/>
      </c>
      <c r="ACT6" s="336" t="str">
        <f t="shared" si="20"/>
        <v/>
      </c>
      <c r="ACU6" s="336" t="str">
        <f t="shared" si="20"/>
        <v/>
      </c>
      <c r="ACV6" s="336" t="str">
        <f t="shared" si="20"/>
        <v/>
      </c>
      <c r="ACW6" s="336" t="str">
        <f t="shared" si="20"/>
        <v/>
      </c>
      <c r="ACX6" s="336" t="str">
        <f t="shared" si="20"/>
        <v/>
      </c>
      <c r="ACY6" s="336" t="str">
        <f t="shared" si="20"/>
        <v/>
      </c>
      <c r="ACZ6" s="336" t="str">
        <f t="shared" si="20"/>
        <v/>
      </c>
      <c r="ADA6" s="336" t="str">
        <f t="shared" si="20"/>
        <v/>
      </c>
      <c r="ADB6" s="336" t="str">
        <f t="shared" si="20"/>
        <v/>
      </c>
      <c r="ADC6" s="336" t="str">
        <f t="shared" si="20"/>
        <v/>
      </c>
      <c r="ADD6" s="336" t="str">
        <f t="shared" si="20"/>
        <v/>
      </c>
      <c r="ADE6" s="336" t="str">
        <f t="shared" si="20"/>
        <v/>
      </c>
      <c r="ADF6" s="336" t="str">
        <f t="shared" si="20"/>
        <v/>
      </c>
      <c r="ADG6" s="336" t="str">
        <f t="shared" si="20"/>
        <v/>
      </c>
      <c r="ADH6" s="336" t="str">
        <f t="shared" si="20"/>
        <v/>
      </c>
      <c r="ADI6" s="336" t="str">
        <f t="shared" si="20"/>
        <v/>
      </c>
      <c r="ADJ6" s="336" t="str">
        <f t="shared" si="20"/>
        <v/>
      </c>
      <c r="ADK6" s="336" t="str">
        <f t="shared" ref="ADK6:AFV6" si="21">_xlfn.LET(
_xlpm.project_monat,ADK$3,
_xlpm.start_monat,$D6,
_xlpm.ende_monat,$E6,
IF(AND(_xlpm.project_monat&gt;=_xlpm.start_monat,_xlpm.project_monat&lt;=_xlpm.ende_monat),1,""))</f>
        <v/>
      </c>
      <c r="ADL6" s="336" t="str">
        <f t="shared" si="21"/>
        <v/>
      </c>
      <c r="ADM6" s="336" t="str">
        <f t="shared" si="21"/>
        <v/>
      </c>
      <c r="ADN6" s="336" t="str">
        <f t="shared" si="21"/>
        <v/>
      </c>
      <c r="ADO6" s="336" t="str">
        <f t="shared" si="21"/>
        <v/>
      </c>
      <c r="ADP6" s="336" t="str">
        <f t="shared" si="21"/>
        <v/>
      </c>
      <c r="ADQ6" s="336" t="str">
        <f t="shared" si="21"/>
        <v/>
      </c>
      <c r="ADR6" s="336" t="str">
        <f t="shared" si="21"/>
        <v/>
      </c>
      <c r="ADS6" s="336" t="str">
        <f t="shared" si="21"/>
        <v/>
      </c>
      <c r="ADT6" s="336" t="str">
        <f t="shared" si="21"/>
        <v/>
      </c>
      <c r="ADU6" s="336" t="str">
        <f t="shared" si="21"/>
        <v/>
      </c>
      <c r="ADV6" s="336" t="str">
        <f t="shared" si="21"/>
        <v/>
      </c>
      <c r="ADW6" s="336" t="str">
        <f t="shared" si="21"/>
        <v/>
      </c>
      <c r="ADX6" s="336" t="str">
        <f t="shared" si="21"/>
        <v/>
      </c>
      <c r="ADY6" s="336" t="str">
        <f t="shared" si="21"/>
        <v/>
      </c>
      <c r="ADZ6" s="336" t="str">
        <f t="shared" si="21"/>
        <v/>
      </c>
      <c r="AEA6" s="336" t="str">
        <f t="shared" si="21"/>
        <v/>
      </c>
      <c r="AEB6" s="336" t="str">
        <f t="shared" si="21"/>
        <v/>
      </c>
      <c r="AEC6" s="336" t="str">
        <f t="shared" si="21"/>
        <v/>
      </c>
      <c r="AED6" s="336" t="str">
        <f t="shared" si="21"/>
        <v/>
      </c>
      <c r="AEE6" s="336" t="str">
        <f t="shared" si="21"/>
        <v/>
      </c>
      <c r="AEF6" s="336" t="str">
        <f t="shared" si="21"/>
        <v/>
      </c>
      <c r="AEG6" s="336" t="str">
        <f t="shared" si="21"/>
        <v/>
      </c>
      <c r="AEH6" s="336" t="str">
        <f t="shared" si="21"/>
        <v/>
      </c>
      <c r="AEI6" s="336" t="str">
        <f t="shared" si="21"/>
        <v/>
      </c>
      <c r="AEJ6" s="336" t="str">
        <f t="shared" si="21"/>
        <v/>
      </c>
      <c r="AEK6" s="336" t="str">
        <f t="shared" si="21"/>
        <v/>
      </c>
      <c r="AEL6" s="336" t="str">
        <f t="shared" si="21"/>
        <v/>
      </c>
      <c r="AEM6" s="336" t="str">
        <f t="shared" si="21"/>
        <v/>
      </c>
      <c r="AEN6" s="336" t="str">
        <f t="shared" si="21"/>
        <v/>
      </c>
      <c r="AEO6" s="336" t="str">
        <f t="shared" si="21"/>
        <v/>
      </c>
      <c r="AEP6" s="336" t="str">
        <f t="shared" si="21"/>
        <v/>
      </c>
      <c r="AEQ6" s="336" t="str">
        <f t="shared" si="21"/>
        <v/>
      </c>
      <c r="AER6" s="336" t="str">
        <f t="shared" si="21"/>
        <v/>
      </c>
      <c r="AES6" s="336" t="str">
        <f t="shared" si="21"/>
        <v/>
      </c>
      <c r="AET6" s="336" t="str">
        <f t="shared" si="21"/>
        <v/>
      </c>
      <c r="AEU6" s="336" t="str">
        <f t="shared" si="21"/>
        <v/>
      </c>
      <c r="AEV6" s="336" t="str">
        <f t="shared" si="21"/>
        <v/>
      </c>
      <c r="AEW6" s="336" t="str">
        <f t="shared" si="21"/>
        <v/>
      </c>
      <c r="AEX6" s="336" t="str">
        <f t="shared" si="21"/>
        <v/>
      </c>
      <c r="AEY6" s="336" t="str">
        <f t="shared" si="21"/>
        <v/>
      </c>
      <c r="AEZ6" s="336" t="str">
        <f t="shared" si="21"/>
        <v/>
      </c>
      <c r="AFA6" s="336" t="str">
        <f t="shared" si="21"/>
        <v/>
      </c>
      <c r="AFB6" s="336" t="str">
        <f t="shared" si="21"/>
        <v/>
      </c>
      <c r="AFC6" s="336" t="str">
        <f t="shared" si="21"/>
        <v/>
      </c>
      <c r="AFD6" s="336" t="str">
        <f t="shared" si="21"/>
        <v/>
      </c>
      <c r="AFE6" s="336" t="str">
        <f t="shared" si="21"/>
        <v/>
      </c>
      <c r="AFF6" s="336" t="str">
        <f t="shared" si="21"/>
        <v/>
      </c>
      <c r="AFG6" s="336" t="str">
        <f t="shared" si="21"/>
        <v/>
      </c>
      <c r="AFH6" s="336" t="str">
        <f t="shared" si="21"/>
        <v/>
      </c>
      <c r="AFI6" s="336" t="str">
        <f t="shared" si="21"/>
        <v/>
      </c>
      <c r="AFJ6" s="336" t="str">
        <f t="shared" si="21"/>
        <v/>
      </c>
      <c r="AFK6" s="336" t="str">
        <f t="shared" si="21"/>
        <v/>
      </c>
      <c r="AFL6" s="336" t="str">
        <f t="shared" si="21"/>
        <v/>
      </c>
      <c r="AFM6" s="336" t="str">
        <f t="shared" si="21"/>
        <v/>
      </c>
      <c r="AFN6" s="336" t="str">
        <f t="shared" si="21"/>
        <v/>
      </c>
      <c r="AFO6" s="336" t="str">
        <f t="shared" si="21"/>
        <v/>
      </c>
      <c r="AFP6" s="336" t="str">
        <f t="shared" si="21"/>
        <v/>
      </c>
      <c r="AFQ6" s="336" t="str">
        <f t="shared" si="21"/>
        <v/>
      </c>
      <c r="AFR6" s="336" t="str">
        <f t="shared" si="21"/>
        <v/>
      </c>
      <c r="AFS6" s="336" t="str">
        <f t="shared" si="21"/>
        <v/>
      </c>
      <c r="AFT6" s="336" t="str">
        <f t="shared" si="21"/>
        <v/>
      </c>
      <c r="AFU6" s="336" t="str">
        <f t="shared" si="21"/>
        <v/>
      </c>
      <c r="AFV6" s="336" t="str">
        <f t="shared" si="21"/>
        <v/>
      </c>
      <c r="AFW6" s="336" t="str">
        <f t="shared" ref="AFW6:AIH6" si="22">_xlfn.LET(
_xlpm.project_monat,AFW$3,
_xlpm.start_monat,$D6,
_xlpm.ende_monat,$E6,
IF(AND(_xlpm.project_monat&gt;=_xlpm.start_monat,_xlpm.project_monat&lt;=_xlpm.ende_monat),1,""))</f>
        <v/>
      </c>
      <c r="AFX6" s="336" t="str">
        <f t="shared" si="22"/>
        <v/>
      </c>
      <c r="AFY6" s="336" t="str">
        <f t="shared" si="22"/>
        <v/>
      </c>
      <c r="AFZ6" s="336" t="str">
        <f t="shared" si="22"/>
        <v/>
      </c>
      <c r="AGA6" s="336" t="str">
        <f t="shared" si="22"/>
        <v/>
      </c>
      <c r="AGB6" s="336" t="str">
        <f t="shared" si="22"/>
        <v/>
      </c>
      <c r="AGC6" s="336" t="str">
        <f t="shared" si="22"/>
        <v/>
      </c>
      <c r="AGD6" s="336" t="str">
        <f t="shared" si="22"/>
        <v/>
      </c>
      <c r="AGE6" s="336" t="str">
        <f t="shared" si="22"/>
        <v/>
      </c>
      <c r="AGF6" s="336" t="str">
        <f t="shared" si="22"/>
        <v/>
      </c>
      <c r="AGG6" s="336" t="str">
        <f t="shared" si="22"/>
        <v/>
      </c>
      <c r="AGH6" s="336" t="str">
        <f t="shared" si="22"/>
        <v/>
      </c>
      <c r="AGI6" s="336" t="str">
        <f t="shared" si="22"/>
        <v/>
      </c>
      <c r="AGJ6" s="336" t="str">
        <f t="shared" si="22"/>
        <v/>
      </c>
      <c r="AGK6" s="336" t="str">
        <f t="shared" si="22"/>
        <v/>
      </c>
      <c r="AGL6" s="336" t="str">
        <f t="shared" si="22"/>
        <v/>
      </c>
      <c r="AGM6" s="336" t="str">
        <f t="shared" si="22"/>
        <v/>
      </c>
      <c r="AGN6" s="336" t="str">
        <f t="shared" si="22"/>
        <v/>
      </c>
      <c r="AGO6" s="336" t="str">
        <f t="shared" si="22"/>
        <v/>
      </c>
      <c r="AGP6" s="336" t="str">
        <f t="shared" si="22"/>
        <v/>
      </c>
      <c r="AGQ6" s="336" t="str">
        <f t="shared" si="22"/>
        <v/>
      </c>
      <c r="AGR6" s="336" t="str">
        <f t="shared" si="22"/>
        <v/>
      </c>
      <c r="AGS6" s="336" t="str">
        <f t="shared" si="22"/>
        <v/>
      </c>
      <c r="AGT6" s="336" t="str">
        <f t="shared" si="22"/>
        <v/>
      </c>
      <c r="AGU6" s="336" t="str">
        <f t="shared" si="22"/>
        <v/>
      </c>
      <c r="AGV6" s="336" t="str">
        <f t="shared" si="22"/>
        <v/>
      </c>
      <c r="AGW6" s="336" t="str">
        <f t="shared" si="22"/>
        <v/>
      </c>
      <c r="AGX6" s="336" t="str">
        <f t="shared" si="22"/>
        <v/>
      </c>
      <c r="AGY6" s="336" t="str">
        <f t="shared" si="22"/>
        <v/>
      </c>
      <c r="AGZ6" s="336" t="str">
        <f t="shared" si="22"/>
        <v/>
      </c>
      <c r="AHA6" s="336" t="str">
        <f t="shared" si="22"/>
        <v/>
      </c>
      <c r="AHB6" s="336" t="str">
        <f t="shared" si="22"/>
        <v/>
      </c>
      <c r="AHC6" s="336" t="str">
        <f t="shared" si="22"/>
        <v/>
      </c>
      <c r="AHD6" s="336" t="str">
        <f t="shared" si="22"/>
        <v/>
      </c>
      <c r="AHE6" s="336" t="str">
        <f t="shared" si="22"/>
        <v/>
      </c>
      <c r="AHF6" s="336" t="str">
        <f t="shared" si="22"/>
        <v/>
      </c>
      <c r="AHG6" s="336" t="str">
        <f t="shared" si="22"/>
        <v/>
      </c>
      <c r="AHH6" s="336" t="str">
        <f t="shared" si="22"/>
        <v/>
      </c>
      <c r="AHI6" s="336" t="str">
        <f t="shared" si="22"/>
        <v/>
      </c>
      <c r="AHJ6" s="336" t="str">
        <f t="shared" si="22"/>
        <v/>
      </c>
      <c r="AHK6" s="336" t="str">
        <f t="shared" si="22"/>
        <v/>
      </c>
      <c r="AHL6" s="336" t="str">
        <f t="shared" si="22"/>
        <v/>
      </c>
      <c r="AHM6" s="336" t="str">
        <f t="shared" si="22"/>
        <v/>
      </c>
      <c r="AHN6" s="336" t="str">
        <f t="shared" si="22"/>
        <v/>
      </c>
      <c r="AHO6" s="336" t="str">
        <f t="shared" si="22"/>
        <v/>
      </c>
      <c r="AHP6" s="336" t="str">
        <f t="shared" si="22"/>
        <v/>
      </c>
      <c r="AHQ6" s="336" t="str">
        <f t="shared" si="22"/>
        <v/>
      </c>
      <c r="AHR6" s="336" t="str">
        <f t="shared" si="22"/>
        <v/>
      </c>
      <c r="AHS6" s="336" t="str">
        <f t="shared" si="22"/>
        <v/>
      </c>
      <c r="AHT6" s="336" t="str">
        <f t="shared" si="22"/>
        <v/>
      </c>
      <c r="AHU6" s="336" t="str">
        <f t="shared" si="22"/>
        <v/>
      </c>
      <c r="AHV6" s="336" t="str">
        <f t="shared" si="22"/>
        <v/>
      </c>
      <c r="AHW6" s="336" t="str">
        <f t="shared" si="22"/>
        <v/>
      </c>
      <c r="AHX6" s="336" t="str">
        <f t="shared" si="22"/>
        <v/>
      </c>
      <c r="AHY6" s="336" t="str">
        <f t="shared" si="22"/>
        <v/>
      </c>
      <c r="AHZ6" s="336" t="str">
        <f t="shared" si="22"/>
        <v/>
      </c>
      <c r="AIA6" s="336" t="str">
        <f t="shared" si="22"/>
        <v/>
      </c>
      <c r="AIB6" s="336" t="str">
        <f t="shared" si="22"/>
        <v/>
      </c>
      <c r="AIC6" s="336" t="str">
        <f t="shared" si="22"/>
        <v/>
      </c>
      <c r="AID6" s="336" t="str">
        <f t="shared" si="22"/>
        <v/>
      </c>
      <c r="AIE6" s="336" t="str">
        <f t="shared" si="22"/>
        <v/>
      </c>
      <c r="AIF6" s="336" t="str">
        <f t="shared" si="22"/>
        <v/>
      </c>
      <c r="AIG6" s="336" t="str">
        <f t="shared" si="22"/>
        <v/>
      </c>
      <c r="AIH6" s="336" t="str">
        <f t="shared" si="22"/>
        <v/>
      </c>
      <c r="AII6" s="336" t="str">
        <f t="shared" ref="AII6:AKT6" si="23">_xlfn.LET(
_xlpm.project_monat,AII$3,
_xlpm.start_monat,$D6,
_xlpm.ende_monat,$E6,
IF(AND(_xlpm.project_monat&gt;=_xlpm.start_monat,_xlpm.project_monat&lt;=_xlpm.ende_monat),1,""))</f>
        <v/>
      </c>
      <c r="AIJ6" s="336" t="str">
        <f t="shared" si="23"/>
        <v/>
      </c>
      <c r="AIK6" s="336" t="str">
        <f t="shared" si="23"/>
        <v/>
      </c>
      <c r="AIL6" s="336" t="str">
        <f t="shared" si="23"/>
        <v/>
      </c>
      <c r="AIM6" s="336" t="str">
        <f t="shared" si="23"/>
        <v/>
      </c>
      <c r="AIN6" s="336" t="str">
        <f t="shared" si="23"/>
        <v/>
      </c>
      <c r="AIO6" s="336" t="str">
        <f t="shared" si="23"/>
        <v/>
      </c>
      <c r="AIP6" s="336" t="str">
        <f t="shared" si="23"/>
        <v/>
      </c>
      <c r="AIQ6" s="336" t="str">
        <f t="shared" si="23"/>
        <v/>
      </c>
      <c r="AIR6" s="336" t="str">
        <f t="shared" si="23"/>
        <v/>
      </c>
      <c r="AIS6" s="336" t="str">
        <f t="shared" si="23"/>
        <v/>
      </c>
      <c r="AIT6" s="336" t="str">
        <f t="shared" si="23"/>
        <v/>
      </c>
      <c r="AIU6" s="336" t="str">
        <f t="shared" si="23"/>
        <v/>
      </c>
      <c r="AIV6" s="336" t="str">
        <f t="shared" si="23"/>
        <v/>
      </c>
      <c r="AIW6" s="336" t="str">
        <f t="shared" si="23"/>
        <v/>
      </c>
      <c r="AIX6" s="336" t="str">
        <f t="shared" si="23"/>
        <v/>
      </c>
      <c r="AIY6" s="336" t="str">
        <f t="shared" si="23"/>
        <v/>
      </c>
      <c r="AIZ6" s="336" t="str">
        <f t="shared" si="23"/>
        <v/>
      </c>
      <c r="AJA6" s="336" t="str">
        <f t="shared" si="23"/>
        <v/>
      </c>
      <c r="AJB6" s="336" t="str">
        <f t="shared" si="23"/>
        <v/>
      </c>
      <c r="AJC6" s="336" t="str">
        <f t="shared" si="23"/>
        <v/>
      </c>
      <c r="AJD6" s="336" t="str">
        <f t="shared" si="23"/>
        <v/>
      </c>
      <c r="AJE6" s="336" t="str">
        <f t="shared" si="23"/>
        <v/>
      </c>
      <c r="AJF6" s="336" t="str">
        <f t="shared" si="23"/>
        <v/>
      </c>
      <c r="AJG6" s="336" t="str">
        <f t="shared" si="23"/>
        <v/>
      </c>
      <c r="AJH6" s="336" t="str">
        <f t="shared" si="23"/>
        <v/>
      </c>
      <c r="AJI6" s="336" t="str">
        <f t="shared" si="23"/>
        <v/>
      </c>
      <c r="AJJ6" s="336" t="str">
        <f t="shared" si="23"/>
        <v/>
      </c>
      <c r="AJK6" s="336" t="str">
        <f t="shared" si="23"/>
        <v/>
      </c>
      <c r="AJL6" s="336" t="str">
        <f t="shared" si="23"/>
        <v/>
      </c>
      <c r="AJM6" s="336" t="str">
        <f t="shared" si="23"/>
        <v/>
      </c>
      <c r="AJN6" s="336" t="str">
        <f t="shared" si="23"/>
        <v/>
      </c>
      <c r="AJO6" s="336" t="str">
        <f t="shared" si="23"/>
        <v/>
      </c>
      <c r="AJP6" s="336" t="str">
        <f t="shared" si="23"/>
        <v/>
      </c>
      <c r="AJQ6" s="336" t="str">
        <f t="shared" si="23"/>
        <v/>
      </c>
      <c r="AJR6" s="336" t="str">
        <f t="shared" si="23"/>
        <v/>
      </c>
      <c r="AJS6" s="336" t="str">
        <f t="shared" si="23"/>
        <v/>
      </c>
      <c r="AJT6" s="336" t="str">
        <f t="shared" si="23"/>
        <v/>
      </c>
      <c r="AJU6" s="336" t="str">
        <f t="shared" si="23"/>
        <v/>
      </c>
      <c r="AJV6" s="336" t="str">
        <f t="shared" si="23"/>
        <v/>
      </c>
      <c r="AJW6" s="336" t="str">
        <f t="shared" si="23"/>
        <v/>
      </c>
      <c r="AJX6" s="336" t="str">
        <f t="shared" si="23"/>
        <v/>
      </c>
      <c r="AJY6" s="336" t="str">
        <f t="shared" si="23"/>
        <v/>
      </c>
      <c r="AJZ6" s="336" t="str">
        <f t="shared" si="23"/>
        <v/>
      </c>
      <c r="AKA6" s="336" t="str">
        <f t="shared" si="23"/>
        <v/>
      </c>
      <c r="AKB6" s="336" t="str">
        <f t="shared" si="23"/>
        <v/>
      </c>
      <c r="AKC6" s="336" t="str">
        <f t="shared" si="23"/>
        <v/>
      </c>
      <c r="AKD6" s="336" t="str">
        <f t="shared" si="23"/>
        <v/>
      </c>
      <c r="AKE6" s="336" t="str">
        <f t="shared" si="23"/>
        <v/>
      </c>
      <c r="AKF6" s="336" t="str">
        <f t="shared" si="23"/>
        <v/>
      </c>
      <c r="AKG6" s="336" t="str">
        <f t="shared" si="23"/>
        <v/>
      </c>
      <c r="AKH6" s="336" t="str">
        <f t="shared" si="23"/>
        <v/>
      </c>
      <c r="AKI6" s="336" t="str">
        <f t="shared" si="23"/>
        <v/>
      </c>
      <c r="AKJ6" s="336" t="str">
        <f t="shared" si="23"/>
        <v/>
      </c>
      <c r="AKK6" s="336" t="str">
        <f t="shared" si="23"/>
        <v/>
      </c>
      <c r="AKL6" s="336" t="str">
        <f t="shared" si="23"/>
        <v/>
      </c>
      <c r="AKM6" s="336" t="str">
        <f t="shared" si="23"/>
        <v/>
      </c>
      <c r="AKN6" s="336" t="str">
        <f t="shared" si="23"/>
        <v/>
      </c>
      <c r="AKO6" s="336" t="str">
        <f t="shared" si="23"/>
        <v/>
      </c>
      <c r="AKP6" s="336" t="str">
        <f t="shared" si="23"/>
        <v/>
      </c>
      <c r="AKQ6" s="336" t="str">
        <f t="shared" si="23"/>
        <v/>
      </c>
      <c r="AKR6" s="336" t="str">
        <f t="shared" si="23"/>
        <v/>
      </c>
      <c r="AKS6" s="336" t="str">
        <f t="shared" si="23"/>
        <v/>
      </c>
      <c r="AKT6" s="336" t="str">
        <f t="shared" si="23"/>
        <v/>
      </c>
      <c r="AKU6" s="336" t="str">
        <f t="shared" ref="AKU6:ANF6" si="24">_xlfn.LET(
_xlpm.project_monat,AKU$3,
_xlpm.start_monat,$D6,
_xlpm.ende_monat,$E6,
IF(AND(_xlpm.project_monat&gt;=_xlpm.start_monat,_xlpm.project_monat&lt;=_xlpm.ende_monat),1,""))</f>
        <v/>
      </c>
      <c r="AKV6" s="336" t="str">
        <f t="shared" si="24"/>
        <v/>
      </c>
      <c r="AKW6" s="336" t="str">
        <f t="shared" si="24"/>
        <v/>
      </c>
      <c r="AKX6" s="336" t="str">
        <f t="shared" si="24"/>
        <v/>
      </c>
      <c r="AKY6" s="336" t="str">
        <f t="shared" si="24"/>
        <v/>
      </c>
      <c r="AKZ6" s="336" t="str">
        <f t="shared" si="24"/>
        <v/>
      </c>
      <c r="ALA6" s="336" t="str">
        <f t="shared" si="24"/>
        <v/>
      </c>
      <c r="ALB6" s="336" t="str">
        <f t="shared" si="24"/>
        <v/>
      </c>
      <c r="ALC6" s="336" t="str">
        <f t="shared" si="24"/>
        <v/>
      </c>
      <c r="ALD6" s="336" t="str">
        <f t="shared" si="24"/>
        <v/>
      </c>
      <c r="ALE6" s="336" t="str">
        <f t="shared" si="24"/>
        <v/>
      </c>
      <c r="ALF6" s="336" t="str">
        <f t="shared" si="24"/>
        <v/>
      </c>
      <c r="ALG6" s="336" t="str">
        <f t="shared" si="24"/>
        <v/>
      </c>
      <c r="ALH6" s="336" t="str">
        <f t="shared" si="24"/>
        <v/>
      </c>
      <c r="ALI6" s="336" t="str">
        <f t="shared" si="24"/>
        <v/>
      </c>
      <c r="ALJ6" s="336" t="str">
        <f t="shared" si="24"/>
        <v/>
      </c>
      <c r="ALK6" s="336" t="str">
        <f t="shared" si="24"/>
        <v/>
      </c>
      <c r="ALL6" s="336" t="str">
        <f t="shared" si="24"/>
        <v/>
      </c>
      <c r="ALM6" s="336" t="str">
        <f t="shared" si="24"/>
        <v/>
      </c>
      <c r="ALN6" s="336" t="str">
        <f t="shared" si="24"/>
        <v/>
      </c>
      <c r="ALO6" s="336" t="str">
        <f t="shared" si="24"/>
        <v/>
      </c>
      <c r="ALP6" s="336" t="str">
        <f t="shared" si="24"/>
        <v/>
      </c>
      <c r="ALQ6" s="336" t="str">
        <f t="shared" si="24"/>
        <v/>
      </c>
      <c r="ALR6" s="336" t="str">
        <f t="shared" si="24"/>
        <v/>
      </c>
      <c r="ALS6" s="336" t="str">
        <f t="shared" si="24"/>
        <v/>
      </c>
      <c r="ALT6" s="336" t="str">
        <f t="shared" si="24"/>
        <v/>
      </c>
      <c r="ALU6" s="336" t="str">
        <f t="shared" si="24"/>
        <v/>
      </c>
      <c r="ALV6" s="336" t="str">
        <f t="shared" si="24"/>
        <v/>
      </c>
      <c r="ALW6" s="336" t="str">
        <f t="shared" si="24"/>
        <v/>
      </c>
      <c r="ALX6" s="336" t="str">
        <f t="shared" si="24"/>
        <v/>
      </c>
      <c r="ALY6" s="336" t="str">
        <f t="shared" si="24"/>
        <v/>
      </c>
      <c r="ALZ6" s="336" t="str">
        <f t="shared" si="24"/>
        <v/>
      </c>
      <c r="AMA6" s="336" t="str">
        <f t="shared" si="24"/>
        <v/>
      </c>
      <c r="AMB6" s="336" t="str">
        <f t="shared" si="24"/>
        <v/>
      </c>
      <c r="AMC6" s="336" t="str">
        <f t="shared" si="24"/>
        <v/>
      </c>
      <c r="AMD6" s="336" t="str">
        <f t="shared" si="24"/>
        <v/>
      </c>
      <c r="AME6" s="336" t="str">
        <f t="shared" si="24"/>
        <v/>
      </c>
      <c r="AMF6" s="336" t="str">
        <f t="shared" si="24"/>
        <v/>
      </c>
      <c r="AMG6" s="336" t="str">
        <f t="shared" si="24"/>
        <v/>
      </c>
      <c r="AMH6" s="336" t="str">
        <f t="shared" si="24"/>
        <v/>
      </c>
      <c r="AMI6" s="336" t="str">
        <f t="shared" si="24"/>
        <v/>
      </c>
      <c r="AMJ6" s="336" t="str">
        <f t="shared" si="24"/>
        <v/>
      </c>
      <c r="AMK6" s="336" t="str">
        <f t="shared" si="24"/>
        <v/>
      </c>
      <c r="AML6" s="336" t="str">
        <f t="shared" si="24"/>
        <v/>
      </c>
      <c r="AMM6" s="336" t="str">
        <f t="shared" si="24"/>
        <v/>
      </c>
      <c r="AMN6" s="336" t="str">
        <f t="shared" si="24"/>
        <v/>
      </c>
      <c r="AMO6" s="336" t="str">
        <f t="shared" si="24"/>
        <v/>
      </c>
      <c r="AMP6" s="336" t="str">
        <f t="shared" si="24"/>
        <v/>
      </c>
      <c r="AMQ6" s="336" t="str">
        <f t="shared" si="24"/>
        <v/>
      </c>
      <c r="AMR6" s="336" t="str">
        <f t="shared" si="24"/>
        <v/>
      </c>
      <c r="AMS6" s="336" t="str">
        <f t="shared" si="24"/>
        <v/>
      </c>
      <c r="AMT6" s="336" t="str">
        <f t="shared" si="24"/>
        <v/>
      </c>
      <c r="AMU6" s="336" t="str">
        <f t="shared" si="24"/>
        <v/>
      </c>
      <c r="AMV6" s="336" t="str">
        <f t="shared" si="24"/>
        <v/>
      </c>
      <c r="AMW6" s="336" t="str">
        <f t="shared" si="24"/>
        <v/>
      </c>
      <c r="AMX6" s="336" t="str">
        <f t="shared" si="24"/>
        <v/>
      </c>
      <c r="AMY6" s="336" t="str">
        <f t="shared" si="24"/>
        <v/>
      </c>
      <c r="AMZ6" s="336" t="str">
        <f t="shared" si="24"/>
        <v/>
      </c>
      <c r="ANA6" s="336" t="str">
        <f t="shared" si="24"/>
        <v/>
      </c>
      <c r="ANB6" s="336" t="str">
        <f t="shared" si="24"/>
        <v/>
      </c>
      <c r="ANC6" s="336" t="str">
        <f t="shared" si="24"/>
        <v/>
      </c>
      <c r="AND6" s="336" t="str">
        <f t="shared" si="24"/>
        <v/>
      </c>
      <c r="ANE6" s="336" t="str">
        <f t="shared" si="24"/>
        <v/>
      </c>
      <c r="ANF6" s="336" t="str">
        <f t="shared" si="24"/>
        <v/>
      </c>
      <c r="ANG6" s="336" t="str">
        <f t="shared" ref="ANG6:APR6" si="25">_xlfn.LET(
_xlpm.project_monat,ANG$3,
_xlpm.start_monat,$D6,
_xlpm.ende_monat,$E6,
IF(AND(_xlpm.project_monat&gt;=_xlpm.start_monat,_xlpm.project_monat&lt;=_xlpm.ende_monat),1,""))</f>
        <v/>
      </c>
      <c r="ANH6" s="336" t="str">
        <f t="shared" si="25"/>
        <v/>
      </c>
      <c r="ANI6" s="336" t="str">
        <f t="shared" si="25"/>
        <v/>
      </c>
      <c r="ANJ6" s="336" t="str">
        <f t="shared" si="25"/>
        <v/>
      </c>
      <c r="ANK6" s="336" t="str">
        <f t="shared" si="25"/>
        <v/>
      </c>
      <c r="ANL6" s="336" t="str">
        <f t="shared" si="25"/>
        <v/>
      </c>
      <c r="ANM6" s="336" t="str">
        <f t="shared" si="25"/>
        <v/>
      </c>
      <c r="ANN6" s="336" t="str">
        <f t="shared" si="25"/>
        <v/>
      </c>
      <c r="ANO6" s="336" t="str">
        <f t="shared" si="25"/>
        <v/>
      </c>
      <c r="ANP6" s="336" t="str">
        <f t="shared" si="25"/>
        <v/>
      </c>
      <c r="ANQ6" s="336" t="str">
        <f t="shared" si="25"/>
        <v/>
      </c>
      <c r="ANR6" s="336" t="str">
        <f t="shared" si="25"/>
        <v/>
      </c>
      <c r="ANS6" s="336" t="str">
        <f t="shared" si="25"/>
        <v/>
      </c>
      <c r="ANT6" s="336" t="str">
        <f t="shared" si="25"/>
        <v/>
      </c>
      <c r="ANU6" s="336" t="str">
        <f t="shared" si="25"/>
        <v/>
      </c>
      <c r="ANV6" s="336" t="str">
        <f t="shared" si="25"/>
        <v/>
      </c>
      <c r="ANW6" s="336" t="str">
        <f t="shared" si="25"/>
        <v/>
      </c>
      <c r="ANX6" s="336" t="str">
        <f t="shared" si="25"/>
        <v/>
      </c>
      <c r="ANY6" s="336" t="str">
        <f t="shared" si="25"/>
        <v/>
      </c>
      <c r="ANZ6" s="336" t="str">
        <f t="shared" si="25"/>
        <v/>
      </c>
      <c r="AOA6" s="336" t="str">
        <f t="shared" si="25"/>
        <v/>
      </c>
      <c r="AOB6" s="336" t="str">
        <f t="shared" si="25"/>
        <v/>
      </c>
      <c r="AOC6" s="336" t="str">
        <f t="shared" si="25"/>
        <v/>
      </c>
      <c r="AOD6" s="336" t="str">
        <f t="shared" si="25"/>
        <v/>
      </c>
      <c r="AOE6" s="336" t="str">
        <f t="shared" si="25"/>
        <v/>
      </c>
      <c r="AOF6" s="336" t="str">
        <f t="shared" si="25"/>
        <v/>
      </c>
      <c r="AOG6" s="336" t="str">
        <f t="shared" si="25"/>
        <v/>
      </c>
      <c r="AOH6" s="336" t="str">
        <f t="shared" si="25"/>
        <v/>
      </c>
      <c r="AOI6" s="336" t="str">
        <f t="shared" si="25"/>
        <v/>
      </c>
      <c r="AOJ6" s="336" t="str">
        <f t="shared" si="25"/>
        <v/>
      </c>
      <c r="AOK6" s="336" t="str">
        <f t="shared" si="25"/>
        <v/>
      </c>
      <c r="AOL6" s="336" t="str">
        <f t="shared" si="25"/>
        <v/>
      </c>
      <c r="AOM6" s="336" t="str">
        <f t="shared" si="25"/>
        <v/>
      </c>
      <c r="AON6" s="336" t="str">
        <f t="shared" si="25"/>
        <v/>
      </c>
      <c r="AOO6" s="336" t="str">
        <f t="shared" si="25"/>
        <v/>
      </c>
      <c r="AOP6" s="336" t="str">
        <f t="shared" si="25"/>
        <v/>
      </c>
      <c r="AOQ6" s="336" t="str">
        <f t="shared" si="25"/>
        <v/>
      </c>
      <c r="AOR6" s="336" t="str">
        <f t="shared" si="25"/>
        <v/>
      </c>
      <c r="AOS6" s="336" t="str">
        <f t="shared" si="25"/>
        <v/>
      </c>
      <c r="AOT6" s="336" t="str">
        <f t="shared" si="25"/>
        <v/>
      </c>
      <c r="AOU6" s="336" t="str">
        <f t="shared" si="25"/>
        <v/>
      </c>
      <c r="AOV6" s="336" t="str">
        <f t="shared" si="25"/>
        <v/>
      </c>
      <c r="AOW6" s="336" t="str">
        <f t="shared" si="25"/>
        <v/>
      </c>
      <c r="AOX6" s="336" t="str">
        <f t="shared" si="25"/>
        <v/>
      </c>
      <c r="AOY6" s="336" t="str">
        <f t="shared" si="25"/>
        <v/>
      </c>
      <c r="AOZ6" s="336" t="str">
        <f t="shared" si="25"/>
        <v/>
      </c>
      <c r="APA6" s="336" t="str">
        <f t="shared" si="25"/>
        <v/>
      </c>
      <c r="APB6" s="336" t="str">
        <f t="shared" si="25"/>
        <v/>
      </c>
      <c r="APC6" s="336" t="str">
        <f t="shared" si="25"/>
        <v/>
      </c>
      <c r="APD6" s="336" t="str">
        <f t="shared" si="25"/>
        <v/>
      </c>
      <c r="APE6" s="336" t="str">
        <f t="shared" si="25"/>
        <v/>
      </c>
      <c r="APF6" s="336" t="str">
        <f t="shared" si="25"/>
        <v/>
      </c>
      <c r="APG6" s="336" t="str">
        <f t="shared" si="25"/>
        <v/>
      </c>
      <c r="APH6" s="336" t="str">
        <f t="shared" si="25"/>
        <v/>
      </c>
      <c r="API6" s="336" t="str">
        <f t="shared" si="25"/>
        <v/>
      </c>
      <c r="APJ6" s="336" t="str">
        <f t="shared" si="25"/>
        <v/>
      </c>
      <c r="APK6" s="336" t="str">
        <f t="shared" si="25"/>
        <v/>
      </c>
      <c r="APL6" s="336" t="str">
        <f t="shared" si="25"/>
        <v/>
      </c>
      <c r="APM6" s="336" t="str">
        <f t="shared" si="25"/>
        <v/>
      </c>
      <c r="APN6" s="336" t="str">
        <f t="shared" si="25"/>
        <v/>
      </c>
      <c r="APO6" s="336" t="str">
        <f t="shared" si="25"/>
        <v/>
      </c>
      <c r="APP6" s="336" t="str">
        <f t="shared" si="25"/>
        <v/>
      </c>
      <c r="APQ6" s="336" t="str">
        <f t="shared" si="25"/>
        <v/>
      </c>
      <c r="APR6" s="336" t="str">
        <f t="shared" si="25"/>
        <v/>
      </c>
      <c r="APS6" s="336" t="str">
        <f t="shared" ref="APS6:ASD6" si="26">_xlfn.LET(
_xlpm.project_monat,APS$3,
_xlpm.start_monat,$D6,
_xlpm.ende_monat,$E6,
IF(AND(_xlpm.project_monat&gt;=_xlpm.start_monat,_xlpm.project_monat&lt;=_xlpm.ende_monat),1,""))</f>
        <v/>
      </c>
      <c r="APT6" s="336" t="str">
        <f t="shared" si="26"/>
        <v/>
      </c>
      <c r="APU6" s="336" t="str">
        <f t="shared" si="26"/>
        <v/>
      </c>
      <c r="APV6" s="336" t="str">
        <f t="shared" si="26"/>
        <v/>
      </c>
      <c r="APW6" s="336" t="str">
        <f t="shared" si="26"/>
        <v/>
      </c>
      <c r="APX6" s="336" t="str">
        <f t="shared" si="26"/>
        <v/>
      </c>
      <c r="APY6" s="336" t="str">
        <f t="shared" si="26"/>
        <v/>
      </c>
      <c r="APZ6" s="336" t="str">
        <f t="shared" si="26"/>
        <v/>
      </c>
      <c r="AQA6" s="336" t="str">
        <f t="shared" si="26"/>
        <v/>
      </c>
      <c r="AQB6" s="336" t="str">
        <f t="shared" si="26"/>
        <v/>
      </c>
      <c r="AQC6" s="336" t="str">
        <f t="shared" si="26"/>
        <v/>
      </c>
      <c r="AQD6" s="336" t="str">
        <f t="shared" si="26"/>
        <v/>
      </c>
      <c r="AQE6" s="336" t="str">
        <f t="shared" si="26"/>
        <v/>
      </c>
      <c r="AQF6" s="336" t="str">
        <f t="shared" si="26"/>
        <v/>
      </c>
      <c r="AQG6" s="336" t="str">
        <f t="shared" si="26"/>
        <v/>
      </c>
      <c r="AQH6" s="336" t="str">
        <f t="shared" si="26"/>
        <v/>
      </c>
      <c r="AQI6" s="336" t="str">
        <f t="shared" si="26"/>
        <v/>
      </c>
      <c r="AQJ6" s="336" t="str">
        <f t="shared" si="26"/>
        <v/>
      </c>
      <c r="AQK6" s="336" t="str">
        <f t="shared" si="26"/>
        <v/>
      </c>
      <c r="AQL6" s="336" t="str">
        <f t="shared" si="26"/>
        <v/>
      </c>
      <c r="AQM6" s="336" t="str">
        <f t="shared" si="26"/>
        <v/>
      </c>
      <c r="AQN6" s="336" t="str">
        <f t="shared" si="26"/>
        <v/>
      </c>
      <c r="AQO6" s="336" t="str">
        <f t="shared" si="26"/>
        <v/>
      </c>
      <c r="AQP6" s="336" t="str">
        <f t="shared" si="26"/>
        <v/>
      </c>
      <c r="AQQ6" s="336" t="str">
        <f t="shared" si="26"/>
        <v/>
      </c>
      <c r="AQR6" s="336" t="str">
        <f t="shared" si="26"/>
        <v/>
      </c>
      <c r="AQS6" s="336" t="str">
        <f t="shared" si="26"/>
        <v/>
      </c>
      <c r="AQT6" s="336" t="str">
        <f t="shared" si="26"/>
        <v/>
      </c>
      <c r="AQU6" s="336" t="str">
        <f t="shared" si="26"/>
        <v/>
      </c>
      <c r="AQV6" s="336" t="str">
        <f t="shared" si="26"/>
        <v/>
      </c>
      <c r="AQW6" s="336" t="str">
        <f t="shared" si="26"/>
        <v/>
      </c>
      <c r="AQX6" s="336" t="str">
        <f t="shared" si="26"/>
        <v/>
      </c>
      <c r="AQY6" s="336" t="str">
        <f t="shared" si="26"/>
        <v/>
      </c>
      <c r="AQZ6" s="336" t="str">
        <f t="shared" si="26"/>
        <v/>
      </c>
      <c r="ARA6" s="336" t="str">
        <f t="shared" si="26"/>
        <v/>
      </c>
      <c r="ARB6" s="336" t="str">
        <f t="shared" si="26"/>
        <v/>
      </c>
      <c r="ARC6" s="336" t="str">
        <f t="shared" si="26"/>
        <v/>
      </c>
      <c r="ARD6" s="336" t="str">
        <f t="shared" si="26"/>
        <v/>
      </c>
      <c r="ARE6" s="336" t="str">
        <f t="shared" si="26"/>
        <v/>
      </c>
      <c r="ARF6" s="336" t="str">
        <f t="shared" si="26"/>
        <v/>
      </c>
      <c r="ARG6" s="336" t="str">
        <f t="shared" si="26"/>
        <v/>
      </c>
      <c r="ARH6" s="336" t="str">
        <f t="shared" si="26"/>
        <v/>
      </c>
      <c r="ARI6" s="336" t="str">
        <f t="shared" si="26"/>
        <v/>
      </c>
      <c r="ARJ6" s="336" t="str">
        <f t="shared" si="26"/>
        <v/>
      </c>
      <c r="ARK6" s="336" t="str">
        <f t="shared" si="26"/>
        <v/>
      </c>
      <c r="ARL6" s="336" t="str">
        <f t="shared" si="26"/>
        <v/>
      </c>
      <c r="ARM6" s="336" t="str">
        <f t="shared" si="26"/>
        <v/>
      </c>
      <c r="ARN6" s="336" t="str">
        <f t="shared" si="26"/>
        <v/>
      </c>
      <c r="ARO6" s="336" t="str">
        <f t="shared" si="26"/>
        <v/>
      </c>
      <c r="ARP6" s="336" t="str">
        <f t="shared" si="26"/>
        <v/>
      </c>
      <c r="ARQ6" s="336" t="str">
        <f t="shared" si="26"/>
        <v/>
      </c>
      <c r="ARR6" s="336" t="str">
        <f t="shared" si="26"/>
        <v/>
      </c>
      <c r="ARS6" s="336" t="str">
        <f t="shared" si="26"/>
        <v/>
      </c>
      <c r="ART6" s="336" t="str">
        <f t="shared" si="26"/>
        <v/>
      </c>
      <c r="ARU6" s="336" t="str">
        <f t="shared" si="26"/>
        <v/>
      </c>
      <c r="ARV6" s="336" t="str">
        <f t="shared" si="26"/>
        <v/>
      </c>
      <c r="ARW6" s="336" t="str">
        <f t="shared" si="26"/>
        <v/>
      </c>
      <c r="ARX6" s="336" t="str">
        <f t="shared" si="26"/>
        <v/>
      </c>
      <c r="ARY6" s="336" t="str">
        <f t="shared" si="26"/>
        <v/>
      </c>
      <c r="ARZ6" s="336" t="str">
        <f t="shared" si="26"/>
        <v/>
      </c>
      <c r="ASA6" s="336" t="str">
        <f t="shared" si="26"/>
        <v/>
      </c>
      <c r="ASB6" s="336" t="str">
        <f t="shared" si="26"/>
        <v/>
      </c>
      <c r="ASC6" s="336" t="str">
        <f t="shared" si="26"/>
        <v/>
      </c>
      <c r="ASD6" s="336" t="str">
        <f t="shared" si="26"/>
        <v/>
      </c>
      <c r="ASE6" s="336" t="str">
        <f t="shared" ref="ASE6:AUP6" si="27">_xlfn.LET(
_xlpm.project_monat,ASE$3,
_xlpm.start_monat,$D6,
_xlpm.ende_monat,$E6,
IF(AND(_xlpm.project_monat&gt;=_xlpm.start_monat,_xlpm.project_monat&lt;=_xlpm.ende_monat),1,""))</f>
        <v/>
      </c>
      <c r="ASF6" s="336" t="str">
        <f t="shared" si="27"/>
        <v/>
      </c>
      <c r="ASG6" s="336" t="str">
        <f t="shared" si="27"/>
        <v/>
      </c>
      <c r="ASH6" s="336" t="str">
        <f t="shared" si="27"/>
        <v/>
      </c>
      <c r="ASI6" s="336" t="str">
        <f t="shared" si="27"/>
        <v/>
      </c>
      <c r="ASJ6" s="336" t="str">
        <f t="shared" si="27"/>
        <v/>
      </c>
      <c r="ASK6" s="336" t="str">
        <f t="shared" si="27"/>
        <v/>
      </c>
      <c r="ASL6" s="336" t="str">
        <f t="shared" si="27"/>
        <v/>
      </c>
      <c r="ASM6" s="336" t="str">
        <f t="shared" si="27"/>
        <v/>
      </c>
      <c r="ASN6" s="336" t="str">
        <f t="shared" si="27"/>
        <v/>
      </c>
      <c r="ASO6" s="336" t="str">
        <f t="shared" si="27"/>
        <v/>
      </c>
      <c r="ASP6" s="336" t="str">
        <f t="shared" si="27"/>
        <v/>
      </c>
      <c r="ASQ6" s="336" t="str">
        <f t="shared" si="27"/>
        <v/>
      </c>
      <c r="ASR6" s="336" t="str">
        <f t="shared" si="27"/>
        <v/>
      </c>
      <c r="ASS6" s="336" t="str">
        <f t="shared" si="27"/>
        <v/>
      </c>
      <c r="AST6" s="336" t="str">
        <f t="shared" si="27"/>
        <v/>
      </c>
      <c r="ASU6" s="336" t="str">
        <f t="shared" si="27"/>
        <v/>
      </c>
      <c r="ASV6" s="336" t="str">
        <f t="shared" si="27"/>
        <v/>
      </c>
      <c r="ASW6" s="336" t="str">
        <f t="shared" si="27"/>
        <v/>
      </c>
      <c r="ASX6" s="336" t="str">
        <f t="shared" si="27"/>
        <v/>
      </c>
      <c r="ASY6" s="336" t="str">
        <f t="shared" si="27"/>
        <v/>
      </c>
      <c r="ASZ6" s="336" t="str">
        <f t="shared" si="27"/>
        <v/>
      </c>
      <c r="ATA6" s="336" t="str">
        <f t="shared" si="27"/>
        <v/>
      </c>
      <c r="ATB6" s="336" t="str">
        <f t="shared" si="27"/>
        <v/>
      </c>
      <c r="ATC6" s="336" t="str">
        <f t="shared" si="27"/>
        <v/>
      </c>
      <c r="ATD6" s="336" t="str">
        <f t="shared" si="27"/>
        <v/>
      </c>
      <c r="ATE6" s="336" t="str">
        <f t="shared" si="27"/>
        <v/>
      </c>
      <c r="ATF6" s="336" t="str">
        <f t="shared" si="27"/>
        <v/>
      </c>
      <c r="ATG6" s="336" t="str">
        <f t="shared" si="27"/>
        <v/>
      </c>
      <c r="ATH6" s="336" t="str">
        <f t="shared" si="27"/>
        <v/>
      </c>
      <c r="ATI6" s="336" t="str">
        <f t="shared" si="27"/>
        <v/>
      </c>
      <c r="ATJ6" s="336" t="str">
        <f t="shared" si="27"/>
        <v/>
      </c>
      <c r="ATK6" s="336" t="str">
        <f t="shared" si="27"/>
        <v/>
      </c>
      <c r="ATL6" s="336" t="str">
        <f t="shared" si="27"/>
        <v/>
      </c>
      <c r="ATM6" s="336" t="str">
        <f t="shared" si="27"/>
        <v/>
      </c>
      <c r="ATN6" s="336" t="str">
        <f t="shared" si="27"/>
        <v/>
      </c>
      <c r="ATO6" s="336" t="str">
        <f t="shared" si="27"/>
        <v/>
      </c>
      <c r="ATP6" s="336" t="str">
        <f t="shared" si="27"/>
        <v/>
      </c>
      <c r="ATQ6" s="336" t="str">
        <f t="shared" si="27"/>
        <v/>
      </c>
      <c r="ATR6" s="336" t="str">
        <f t="shared" si="27"/>
        <v/>
      </c>
      <c r="ATS6" s="336" t="str">
        <f t="shared" si="27"/>
        <v/>
      </c>
      <c r="ATT6" s="336" t="str">
        <f t="shared" si="27"/>
        <v/>
      </c>
      <c r="ATU6" s="336" t="str">
        <f t="shared" si="27"/>
        <v/>
      </c>
      <c r="ATV6" s="336" t="str">
        <f t="shared" si="27"/>
        <v/>
      </c>
      <c r="ATW6" s="336" t="str">
        <f t="shared" si="27"/>
        <v/>
      </c>
      <c r="ATX6" s="336" t="str">
        <f t="shared" si="27"/>
        <v/>
      </c>
      <c r="ATY6" s="336" t="str">
        <f t="shared" si="27"/>
        <v/>
      </c>
      <c r="ATZ6" s="336" t="str">
        <f t="shared" si="27"/>
        <v/>
      </c>
      <c r="AUA6" s="336" t="str">
        <f t="shared" si="27"/>
        <v/>
      </c>
      <c r="AUB6" s="336" t="str">
        <f t="shared" si="27"/>
        <v/>
      </c>
      <c r="AUC6" s="336" t="str">
        <f t="shared" si="27"/>
        <v/>
      </c>
      <c r="AUD6" s="336" t="str">
        <f t="shared" si="27"/>
        <v/>
      </c>
      <c r="AUE6" s="336" t="str">
        <f t="shared" si="27"/>
        <v/>
      </c>
      <c r="AUF6" s="336" t="str">
        <f t="shared" si="27"/>
        <v/>
      </c>
      <c r="AUG6" s="336" t="str">
        <f t="shared" si="27"/>
        <v/>
      </c>
      <c r="AUH6" s="336" t="str">
        <f t="shared" si="27"/>
        <v/>
      </c>
      <c r="AUI6" s="336" t="str">
        <f t="shared" si="27"/>
        <v/>
      </c>
      <c r="AUJ6" s="336" t="str">
        <f t="shared" si="27"/>
        <v/>
      </c>
      <c r="AUK6" s="336" t="str">
        <f t="shared" si="27"/>
        <v/>
      </c>
      <c r="AUL6" s="336" t="str">
        <f t="shared" si="27"/>
        <v/>
      </c>
      <c r="AUM6" s="336" t="str">
        <f t="shared" si="27"/>
        <v/>
      </c>
      <c r="AUN6" s="336" t="str">
        <f t="shared" si="27"/>
        <v/>
      </c>
      <c r="AUO6" s="336" t="str">
        <f t="shared" si="27"/>
        <v/>
      </c>
      <c r="AUP6" s="336" t="str">
        <f t="shared" si="27"/>
        <v/>
      </c>
      <c r="AUQ6" s="336" t="str">
        <f t="shared" ref="AUQ6:AXB6" si="28">_xlfn.LET(
_xlpm.project_monat,AUQ$3,
_xlpm.start_monat,$D6,
_xlpm.ende_monat,$E6,
IF(AND(_xlpm.project_monat&gt;=_xlpm.start_monat,_xlpm.project_monat&lt;=_xlpm.ende_monat),1,""))</f>
        <v/>
      </c>
      <c r="AUR6" s="336" t="str">
        <f t="shared" si="28"/>
        <v/>
      </c>
      <c r="AUS6" s="336" t="str">
        <f t="shared" si="28"/>
        <v/>
      </c>
      <c r="AUT6" s="336" t="str">
        <f t="shared" si="28"/>
        <v/>
      </c>
      <c r="AUU6" s="336" t="str">
        <f t="shared" si="28"/>
        <v/>
      </c>
      <c r="AUV6" s="336" t="str">
        <f t="shared" si="28"/>
        <v/>
      </c>
      <c r="AUW6" s="336" t="str">
        <f t="shared" si="28"/>
        <v/>
      </c>
      <c r="AUX6" s="336" t="str">
        <f t="shared" si="28"/>
        <v/>
      </c>
      <c r="AUY6" s="336" t="str">
        <f t="shared" si="28"/>
        <v/>
      </c>
      <c r="AUZ6" s="336" t="str">
        <f t="shared" si="28"/>
        <v/>
      </c>
      <c r="AVA6" s="336" t="str">
        <f t="shared" si="28"/>
        <v/>
      </c>
      <c r="AVB6" s="336" t="str">
        <f t="shared" si="28"/>
        <v/>
      </c>
      <c r="AVC6" s="336" t="str">
        <f t="shared" si="28"/>
        <v/>
      </c>
      <c r="AVD6" s="336" t="str">
        <f t="shared" si="28"/>
        <v/>
      </c>
      <c r="AVE6" s="336" t="str">
        <f t="shared" si="28"/>
        <v/>
      </c>
      <c r="AVF6" s="336" t="str">
        <f t="shared" si="28"/>
        <v/>
      </c>
      <c r="AVG6" s="336" t="str">
        <f t="shared" si="28"/>
        <v/>
      </c>
      <c r="AVH6" s="336" t="str">
        <f t="shared" si="28"/>
        <v/>
      </c>
      <c r="AVI6" s="336" t="str">
        <f t="shared" si="28"/>
        <v/>
      </c>
      <c r="AVJ6" s="336" t="str">
        <f t="shared" si="28"/>
        <v/>
      </c>
      <c r="AVK6" s="336" t="str">
        <f t="shared" si="28"/>
        <v/>
      </c>
      <c r="AVL6" s="336" t="str">
        <f t="shared" si="28"/>
        <v/>
      </c>
      <c r="AVM6" s="336" t="str">
        <f t="shared" si="28"/>
        <v/>
      </c>
      <c r="AVN6" s="336" t="str">
        <f t="shared" si="28"/>
        <v/>
      </c>
      <c r="AVO6" s="336" t="str">
        <f t="shared" si="28"/>
        <v/>
      </c>
      <c r="AVP6" s="336" t="str">
        <f t="shared" si="28"/>
        <v/>
      </c>
      <c r="AVQ6" s="336" t="str">
        <f t="shared" si="28"/>
        <v/>
      </c>
      <c r="AVR6" s="336" t="str">
        <f t="shared" si="28"/>
        <v/>
      </c>
      <c r="AVS6" s="336" t="str">
        <f t="shared" si="28"/>
        <v/>
      </c>
      <c r="AVT6" s="336" t="str">
        <f t="shared" si="28"/>
        <v/>
      </c>
      <c r="AVU6" s="336" t="str">
        <f t="shared" si="28"/>
        <v/>
      </c>
      <c r="AVV6" s="336" t="str">
        <f t="shared" si="28"/>
        <v/>
      </c>
      <c r="AVW6" s="336" t="str">
        <f t="shared" si="28"/>
        <v/>
      </c>
      <c r="AVX6" s="336" t="str">
        <f t="shared" si="28"/>
        <v/>
      </c>
      <c r="AVY6" s="336" t="str">
        <f t="shared" si="28"/>
        <v/>
      </c>
      <c r="AVZ6" s="336" t="str">
        <f t="shared" si="28"/>
        <v/>
      </c>
      <c r="AWA6" s="336" t="str">
        <f t="shared" si="28"/>
        <v/>
      </c>
      <c r="AWB6" s="336" t="str">
        <f t="shared" si="28"/>
        <v/>
      </c>
      <c r="AWC6" s="336" t="str">
        <f t="shared" si="28"/>
        <v/>
      </c>
      <c r="AWD6" s="336" t="str">
        <f t="shared" si="28"/>
        <v/>
      </c>
      <c r="AWE6" s="336" t="str">
        <f t="shared" si="28"/>
        <v/>
      </c>
      <c r="AWF6" s="336" t="str">
        <f t="shared" si="28"/>
        <v/>
      </c>
      <c r="AWG6" s="336" t="str">
        <f t="shared" si="28"/>
        <v/>
      </c>
      <c r="AWH6" s="336" t="str">
        <f t="shared" si="28"/>
        <v/>
      </c>
      <c r="AWI6" s="336" t="str">
        <f t="shared" si="28"/>
        <v/>
      </c>
      <c r="AWJ6" s="336" t="str">
        <f t="shared" si="28"/>
        <v/>
      </c>
      <c r="AWK6" s="336" t="str">
        <f t="shared" si="28"/>
        <v/>
      </c>
      <c r="AWL6" s="336" t="str">
        <f t="shared" si="28"/>
        <v/>
      </c>
      <c r="AWM6" s="336" t="str">
        <f t="shared" si="28"/>
        <v/>
      </c>
      <c r="AWN6" s="336" t="str">
        <f t="shared" si="28"/>
        <v/>
      </c>
      <c r="AWO6" s="336" t="str">
        <f t="shared" si="28"/>
        <v/>
      </c>
      <c r="AWP6" s="336" t="str">
        <f t="shared" si="28"/>
        <v/>
      </c>
      <c r="AWQ6" s="336" t="str">
        <f t="shared" si="28"/>
        <v/>
      </c>
      <c r="AWR6" s="336" t="str">
        <f t="shared" si="28"/>
        <v/>
      </c>
      <c r="AWS6" s="336" t="str">
        <f t="shared" si="28"/>
        <v/>
      </c>
      <c r="AWT6" s="336" t="str">
        <f t="shared" si="28"/>
        <v/>
      </c>
      <c r="AWU6" s="336" t="str">
        <f t="shared" si="28"/>
        <v/>
      </c>
      <c r="AWV6" s="336" t="str">
        <f t="shared" si="28"/>
        <v/>
      </c>
      <c r="AWW6" s="336" t="str">
        <f t="shared" si="28"/>
        <v/>
      </c>
      <c r="AWX6" s="336" t="str">
        <f t="shared" si="28"/>
        <v/>
      </c>
      <c r="AWY6" s="336" t="str">
        <f t="shared" si="28"/>
        <v/>
      </c>
      <c r="AWZ6" s="336" t="str">
        <f t="shared" si="28"/>
        <v/>
      </c>
      <c r="AXA6" s="336" t="str">
        <f t="shared" si="28"/>
        <v/>
      </c>
      <c r="AXB6" s="336" t="str">
        <f t="shared" si="28"/>
        <v/>
      </c>
      <c r="AXC6" s="336" t="str">
        <f t="shared" ref="AXC6:AZN6" si="29">_xlfn.LET(
_xlpm.project_monat,AXC$3,
_xlpm.start_monat,$D6,
_xlpm.ende_monat,$E6,
IF(AND(_xlpm.project_monat&gt;=_xlpm.start_monat,_xlpm.project_monat&lt;=_xlpm.ende_monat),1,""))</f>
        <v/>
      </c>
      <c r="AXD6" s="336" t="str">
        <f t="shared" si="29"/>
        <v/>
      </c>
      <c r="AXE6" s="336" t="str">
        <f t="shared" si="29"/>
        <v/>
      </c>
      <c r="AXF6" s="336" t="str">
        <f t="shared" si="29"/>
        <v/>
      </c>
      <c r="AXG6" s="336" t="str">
        <f t="shared" si="29"/>
        <v/>
      </c>
      <c r="AXH6" s="336" t="str">
        <f t="shared" si="29"/>
        <v/>
      </c>
      <c r="AXI6" s="336" t="str">
        <f t="shared" si="29"/>
        <v/>
      </c>
      <c r="AXJ6" s="336" t="str">
        <f t="shared" si="29"/>
        <v/>
      </c>
      <c r="AXK6" s="336" t="str">
        <f t="shared" si="29"/>
        <v/>
      </c>
      <c r="AXL6" s="336" t="str">
        <f t="shared" si="29"/>
        <v/>
      </c>
      <c r="AXM6" s="336" t="str">
        <f t="shared" si="29"/>
        <v/>
      </c>
      <c r="AXN6" s="336" t="str">
        <f t="shared" si="29"/>
        <v/>
      </c>
      <c r="AXO6" s="336" t="str">
        <f t="shared" si="29"/>
        <v/>
      </c>
      <c r="AXP6" s="336" t="str">
        <f t="shared" si="29"/>
        <v/>
      </c>
      <c r="AXQ6" s="336" t="str">
        <f t="shared" si="29"/>
        <v/>
      </c>
      <c r="AXR6" s="336" t="str">
        <f t="shared" si="29"/>
        <v/>
      </c>
      <c r="AXS6" s="336" t="str">
        <f t="shared" si="29"/>
        <v/>
      </c>
      <c r="AXT6" s="336" t="str">
        <f t="shared" si="29"/>
        <v/>
      </c>
      <c r="AXU6" s="336" t="str">
        <f t="shared" si="29"/>
        <v/>
      </c>
      <c r="AXV6" s="336" t="str">
        <f t="shared" si="29"/>
        <v/>
      </c>
      <c r="AXW6" s="336" t="str">
        <f t="shared" si="29"/>
        <v/>
      </c>
      <c r="AXX6" s="336" t="str">
        <f t="shared" si="29"/>
        <v/>
      </c>
      <c r="AXY6" s="336" t="str">
        <f t="shared" si="29"/>
        <v/>
      </c>
      <c r="AXZ6" s="336" t="str">
        <f t="shared" si="29"/>
        <v/>
      </c>
      <c r="AYA6" s="336" t="str">
        <f t="shared" si="29"/>
        <v/>
      </c>
      <c r="AYB6" s="336" t="str">
        <f t="shared" si="29"/>
        <v/>
      </c>
      <c r="AYC6" s="336" t="str">
        <f t="shared" si="29"/>
        <v/>
      </c>
      <c r="AYD6" s="336" t="str">
        <f t="shared" si="29"/>
        <v/>
      </c>
      <c r="AYE6" s="336" t="str">
        <f t="shared" si="29"/>
        <v/>
      </c>
      <c r="AYF6" s="336" t="str">
        <f t="shared" si="29"/>
        <v/>
      </c>
      <c r="AYG6" s="336" t="str">
        <f t="shared" si="29"/>
        <v/>
      </c>
      <c r="AYH6" s="336" t="str">
        <f t="shared" si="29"/>
        <v/>
      </c>
      <c r="AYI6" s="336" t="str">
        <f t="shared" si="29"/>
        <v/>
      </c>
      <c r="AYJ6" s="336" t="str">
        <f t="shared" si="29"/>
        <v/>
      </c>
      <c r="AYK6" s="336" t="str">
        <f t="shared" si="29"/>
        <v/>
      </c>
      <c r="AYL6" s="336" t="str">
        <f t="shared" si="29"/>
        <v/>
      </c>
      <c r="AYM6" s="336" t="str">
        <f t="shared" si="29"/>
        <v/>
      </c>
      <c r="AYN6" s="336" t="str">
        <f t="shared" si="29"/>
        <v/>
      </c>
      <c r="AYO6" s="336" t="str">
        <f t="shared" si="29"/>
        <v/>
      </c>
      <c r="AYP6" s="336" t="str">
        <f t="shared" si="29"/>
        <v/>
      </c>
      <c r="AYQ6" s="336" t="str">
        <f t="shared" si="29"/>
        <v/>
      </c>
      <c r="AYR6" s="336" t="str">
        <f t="shared" si="29"/>
        <v/>
      </c>
      <c r="AYS6" s="336" t="str">
        <f t="shared" si="29"/>
        <v/>
      </c>
      <c r="AYT6" s="336" t="str">
        <f t="shared" si="29"/>
        <v/>
      </c>
      <c r="AYU6" s="336" t="str">
        <f t="shared" si="29"/>
        <v/>
      </c>
      <c r="AYV6" s="336" t="str">
        <f t="shared" si="29"/>
        <v/>
      </c>
      <c r="AYW6" s="336" t="str">
        <f t="shared" si="29"/>
        <v/>
      </c>
      <c r="AYX6" s="336" t="str">
        <f t="shared" si="29"/>
        <v/>
      </c>
      <c r="AYY6" s="336" t="str">
        <f t="shared" si="29"/>
        <v/>
      </c>
      <c r="AYZ6" s="336" t="str">
        <f t="shared" si="29"/>
        <v/>
      </c>
      <c r="AZA6" s="336" t="str">
        <f t="shared" si="29"/>
        <v/>
      </c>
      <c r="AZB6" s="336" t="str">
        <f t="shared" si="29"/>
        <v/>
      </c>
      <c r="AZC6" s="336" t="str">
        <f t="shared" si="29"/>
        <v/>
      </c>
      <c r="AZD6" s="336" t="str">
        <f t="shared" si="29"/>
        <v/>
      </c>
      <c r="AZE6" s="336" t="str">
        <f t="shared" si="29"/>
        <v/>
      </c>
      <c r="AZF6" s="336" t="str">
        <f t="shared" si="29"/>
        <v/>
      </c>
      <c r="AZG6" s="336" t="str">
        <f t="shared" si="29"/>
        <v/>
      </c>
      <c r="AZH6" s="336" t="str">
        <f t="shared" si="29"/>
        <v/>
      </c>
      <c r="AZI6" s="336" t="str">
        <f t="shared" si="29"/>
        <v/>
      </c>
      <c r="AZJ6" s="336" t="str">
        <f t="shared" si="29"/>
        <v/>
      </c>
      <c r="AZK6" s="336" t="str">
        <f t="shared" si="29"/>
        <v/>
      </c>
      <c r="AZL6" s="336" t="str">
        <f t="shared" si="29"/>
        <v/>
      </c>
      <c r="AZM6" s="336" t="str">
        <f t="shared" si="29"/>
        <v/>
      </c>
      <c r="AZN6" s="336" t="str">
        <f t="shared" si="29"/>
        <v/>
      </c>
      <c r="AZO6" s="336" t="str">
        <f t="shared" ref="AZO6:BBZ6" si="30">_xlfn.LET(
_xlpm.project_monat,AZO$3,
_xlpm.start_monat,$D6,
_xlpm.ende_monat,$E6,
IF(AND(_xlpm.project_monat&gt;=_xlpm.start_monat,_xlpm.project_monat&lt;=_xlpm.ende_monat),1,""))</f>
        <v/>
      </c>
      <c r="AZP6" s="336" t="str">
        <f t="shared" si="30"/>
        <v/>
      </c>
      <c r="AZQ6" s="336" t="str">
        <f t="shared" si="30"/>
        <v/>
      </c>
      <c r="AZR6" s="336" t="str">
        <f t="shared" si="30"/>
        <v/>
      </c>
      <c r="AZS6" s="336" t="str">
        <f t="shared" si="30"/>
        <v/>
      </c>
      <c r="AZT6" s="336" t="str">
        <f t="shared" si="30"/>
        <v/>
      </c>
      <c r="AZU6" s="336" t="str">
        <f t="shared" si="30"/>
        <v/>
      </c>
      <c r="AZV6" s="336" t="str">
        <f t="shared" si="30"/>
        <v/>
      </c>
      <c r="AZW6" s="336" t="str">
        <f t="shared" si="30"/>
        <v/>
      </c>
      <c r="AZX6" s="336" t="str">
        <f t="shared" si="30"/>
        <v/>
      </c>
      <c r="AZY6" s="336" t="str">
        <f t="shared" si="30"/>
        <v/>
      </c>
      <c r="AZZ6" s="336" t="str">
        <f t="shared" si="30"/>
        <v/>
      </c>
      <c r="BAA6" s="336" t="str">
        <f t="shared" si="30"/>
        <v/>
      </c>
      <c r="BAB6" s="336" t="str">
        <f t="shared" si="30"/>
        <v/>
      </c>
      <c r="BAC6" s="336" t="str">
        <f t="shared" si="30"/>
        <v/>
      </c>
      <c r="BAD6" s="336" t="str">
        <f t="shared" si="30"/>
        <v/>
      </c>
      <c r="BAE6" s="336" t="str">
        <f t="shared" si="30"/>
        <v/>
      </c>
      <c r="BAF6" s="336" t="str">
        <f t="shared" si="30"/>
        <v/>
      </c>
      <c r="BAG6" s="336" t="str">
        <f t="shared" si="30"/>
        <v/>
      </c>
      <c r="BAH6" s="336" t="str">
        <f t="shared" si="30"/>
        <v/>
      </c>
      <c r="BAI6" s="336" t="str">
        <f t="shared" si="30"/>
        <v/>
      </c>
      <c r="BAJ6" s="336" t="str">
        <f t="shared" si="30"/>
        <v/>
      </c>
      <c r="BAK6" s="336" t="str">
        <f t="shared" si="30"/>
        <v/>
      </c>
      <c r="BAL6" s="336" t="str">
        <f t="shared" si="30"/>
        <v/>
      </c>
      <c r="BAM6" s="336" t="str">
        <f t="shared" si="30"/>
        <v/>
      </c>
      <c r="BAN6" s="336" t="str">
        <f t="shared" si="30"/>
        <v/>
      </c>
      <c r="BAO6" s="336" t="str">
        <f t="shared" si="30"/>
        <v/>
      </c>
      <c r="BAP6" s="336" t="str">
        <f t="shared" si="30"/>
        <v/>
      </c>
      <c r="BAQ6" s="336" t="str">
        <f t="shared" si="30"/>
        <v/>
      </c>
      <c r="BAR6" s="336" t="str">
        <f t="shared" si="30"/>
        <v/>
      </c>
      <c r="BAS6" s="336" t="str">
        <f t="shared" si="30"/>
        <v/>
      </c>
      <c r="BAT6" s="336" t="str">
        <f t="shared" si="30"/>
        <v/>
      </c>
      <c r="BAU6" s="336" t="str">
        <f t="shared" si="30"/>
        <v/>
      </c>
      <c r="BAV6" s="336" t="str">
        <f t="shared" si="30"/>
        <v/>
      </c>
      <c r="BAW6" s="336" t="str">
        <f t="shared" si="30"/>
        <v/>
      </c>
      <c r="BAX6" s="336" t="str">
        <f t="shared" si="30"/>
        <v/>
      </c>
      <c r="BAY6" s="336" t="str">
        <f t="shared" si="30"/>
        <v/>
      </c>
      <c r="BAZ6" s="336" t="str">
        <f t="shared" si="30"/>
        <v/>
      </c>
      <c r="BBA6" s="336" t="str">
        <f t="shared" si="30"/>
        <v/>
      </c>
      <c r="BBB6" s="336" t="str">
        <f t="shared" si="30"/>
        <v/>
      </c>
      <c r="BBC6" s="336" t="str">
        <f t="shared" si="30"/>
        <v/>
      </c>
      <c r="BBD6" s="336" t="str">
        <f t="shared" si="30"/>
        <v/>
      </c>
      <c r="BBE6" s="336" t="str">
        <f t="shared" si="30"/>
        <v/>
      </c>
      <c r="BBF6" s="336" t="str">
        <f t="shared" si="30"/>
        <v/>
      </c>
      <c r="BBG6" s="336" t="str">
        <f t="shared" si="30"/>
        <v/>
      </c>
      <c r="BBH6" s="336" t="str">
        <f t="shared" si="30"/>
        <v/>
      </c>
      <c r="BBI6" s="336" t="str">
        <f t="shared" si="30"/>
        <v/>
      </c>
      <c r="BBJ6" s="336" t="str">
        <f t="shared" si="30"/>
        <v/>
      </c>
      <c r="BBK6" s="336" t="str">
        <f t="shared" si="30"/>
        <v/>
      </c>
      <c r="BBL6" s="336" t="str">
        <f t="shared" si="30"/>
        <v/>
      </c>
      <c r="BBM6" s="336" t="str">
        <f t="shared" si="30"/>
        <v/>
      </c>
      <c r="BBN6" s="336" t="str">
        <f t="shared" si="30"/>
        <v/>
      </c>
      <c r="BBO6" s="336" t="str">
        <f t="shared" si="30"/>
        <v/>
      </c>
      <c r="BBP6" s="336" t="str">
        <f t="shared" si="30"/>
        <v/>
      </c>
      <c r="BBQ6" s="336" t="str">
        <f t="shared" si="30"/>
        <v/>
      </c>
      <c r="BBR6" s="336" t="str">
        <f t="shared" si="30"/>
        <v/>
      </c>
      <c r="BBS6" s="336" t="str">
        <f t="shared" si="30"/>
        <v/>
      </c>
      <c r="BBT6" s="336" t="str">
        <f t="shared" si="30"/>
        <v/>
      </c>
      <c r="BBU6" s="336" t="str">
        <f t="shared" si="30"/>
        <v/>
      </c>
      <c r="BBV6" s="336" t="str">
        <f t="shared" si="30"/>
        <v/>
      </c>
      <c r="BBW6" s="336" t="str">
        <f t="shared" si="30"/>
        <v/>
      </c>
      <c r="BBX6" s="336" t="str">
        <f t="shared" si="30"/>
        <v/>
      </c>
      <c r="BBY6" s="336" t="str">
        <f t="shared" si="30"/>
        <v/>
      </c>
      <c r="BBZ6" s="336" t="str">
        <f t="shared" si="30"/>
        <v/>
      </c>
      <c r="BCA6" s="336" t="str">
        <f t="shared" ref="BCA6:BEL6" si="31">_xlfn.LET(
_xlpm.project_monat,BCA$3,
_xlpm.start_monat,$D6,
_xlpm.ende_monat,$E6,
IF(AND(_xlpm.project_monat&gt;=_xlpm.start_monat,_xlpm.project_monat&lt;=_xlpm.ende_monat),1,""))</f>
        <v/>
      </c>
      <c r="BCB6" s="336" t="str">
        <f t="shared" si="31"/>
        <v/>
      </c>
      <c r="BCC6" s="336" t="str">
        <f t="shared" si="31"/>
        <v/>
      </c>
      <c r="BCD6" s="336" t="str">
        <f t="shared" si="31"/>
        <v/>
      </c>
      <c r="BCE6" s="336" t="str">
        <f t="shared" si="31"/>
        <v/>
      </c>
      <c r="BCF6" s="336" t="str">
        <f t="shared" si="31"/>
        <v/>
      </c>
      <c r="BCG6" s="336" t="str">
        <f t="shared" si="31"/>
        <v/>
      </c>
      <c r="BCH6" s="336" t="str">
        <f t="shared" si="31"/>
        <v/>
      </c>
      <c r="BCI6" s="336" t="str">
        <f t="shared" si="31"/>
        <v/>
      </c>
      <c r="BCJ6" s="336" t="str">
        <f t="shared" si="31"/>
        <v/>
      </c>
      <c r="BCK6" s="336" t="str">
        <f t="shared" si="31"/>
        <v/>
      </c>
      <c r="BCL6" s="336" t="str">
        <f t="shared" si="31"/>
        <v/>
      </c>
      <c r="BCM6" s="336" t="str">
        <f t="shared" si="31"/>
        <v/>
      </c>
      <c r="BCN6" s="336" t="str">
        <f t="shared" si="31"/>
        <v/>
      </c>
      <c r="BCO6" s="336" t="str">
        <f t="shared" si="31"/>
        <v/>
      </c>
      <c r="BCP6" s="336" t="str">
        <f t="shared" si="31"/>
        <v/>
      </c>
      <c r="BCQ6" s="336" t="str">
        <f t="shared" si="31"/>
        <v/>
      </c>
      <c r="BCR6" s="336" t="str">
        <f t="shared" si="31"/>
        <v/>
      </c>
      <c r="BCS6" s="336" t="str">
        <f t="shared" si="31"/>
        <v/>
      </c>
      <c r="BCT6" s="336" t="str">
        <f t="shared" si="31"/>
        <v/>
      </c>
      <c r="BCU6" s="336" t="str">
        <f t="shared" si="31"/>
        <v/>
      </c>
      <c r="BCV6" s="336" t="str">
        <f t="shared" si="31"/>
        <v/>
      </c>
      <c r="BCW6" s="336" t="str">
        <f t="shared" si="31"/>
        <v/>
      </c>
      <c r="BCX6" s="336" t="str">
        <f t="shared" si="31"/>
        <v/>
      </c>
      <c r="BCY6" s="336" t="str">
        <f t="shared" si="31"/>
        <v/>
      </c>
      <c r="BCZ6" s="336" t="str">
        <f t="shared" si="31"/>
        <v/>
      </c>
      <c r="BDA6" s="336" t="str">
        <f t="shared" si="31"/>
        <v/>
      </c>
      <c r="BDB6" s="336" t="str">
        <f t="shared" si="31"/>
        <v/>
      </c>
      <c r="BDC6" s="336" t="str">
        <f t="shared" si="31"/>
        <v/>
      </c>
      <c r="BDD6" s="336" t="str">
        <f t="shared" si="31"/>
        <v/>
      </c>
      <c r="BDE6" s="336" t="str">
        <f t="shared" si="31"/>
        <v/>
      </c>
      <c r="BDF6" s="336" t="str">
        <f t="shared" si="31"/>
        <v/>
      </c>
      <c r="BDG6" s="336" t="str">
        <f t="shared" si="31"/>
        <v/>
      </c>
      <c r="BDH6" s="336" t="str">
        <f t="shared" si="31"/>
        <v/>
      </c>
      <c r="BDI6" s="336" t="str">
        <f t="shared" si="31"/>
        <v/>
      </c>
      <c r="BDJ6" s="336" t="str">
        <f t="shared" si="31"/>
        <v/>
      </c>
      <c r="BDK6" s="336" t="str">
        <f t="shared" si="31"/>
        <v/>
      </c>
      <c r="BDL6" s="336" t="str">
        <f t="shared" si="31"/>
        <v/>
      </c>
      <c r="BDM6" s="336" t="str">
        <f t="shared" si="31"/>
        <v/>
      </c>
      <c r="BDN6" s="336" t="str">
        <f t="shared" si="31"/>
        <v/>
      </c>
      <c r="BDO6" s="336" t="str">
        <f t="shared" si="31"/>
        <v/>
      </c>
      <c r="BDP6" s="336" t="str">
        <f t="shared" si="31"/>
        <v/>
      </c>
      <c r="BDQ6" s="336" t="str">
        <f t="shared" si="31"/>
        <v/>
      </c>
      <c r="BDR6" s="336" t="str">
        <f t="shared" si="31"/>
        <v/>
      </c>
      <c r="BDS6" s="336" t="str">
        <f t="shared" si="31"/>
        <v/>
      </c>
      <c r="BDT6" s="336" t="str">
        <f t="shared" si="31"/>
        <v/>
      </c>
      <c r="BDU6" s="336" t="str">
        <f t="shared" si="31"/>
        <v/>
      </c>
      <c r="BDV6" s="336" t="str">
        <f t="shared" si="31"/>
        <v/>
      </c>
      <c r="BDW6" s="336" t="str">
        <f t="shared" si="31"/>
        <v/>
      </c>
      <c r="BDX6" s="336" t="str">
        <f t="shared" si="31"/>
        <v/>
      </c>
      <c r="BDY6" s="336" t="str">
        <f t="shared" si="31"/>
        <v/>
      </c>
      <c r="BDZ6" s="336" t="str">
        <f t="shared" si="31"/>
        <v/>
      </c>
      <c r="BEA6" s="336" t="str">
        <f t="shared" si="31"/>
        <v/>
      </c>
      <c r="BEB6" s="336" t="str">
        <f t="shared" si="31"/>
        <v/>
      </c>
      <c r="BEC6" s="336" t="str">
        <f t="shared" si="31"/>
        <v/>
      </c>
      <c r="BED6" s="336" t="str">
        <f t="shared" si="31"/>
        <v/>
      </c>
      <c r="BEE6" s="336" t="str">
        <f t="shared" si="31"/>
        <v/>
      </c>
      <c r="BEF6" s="336" t="str">
        <f t="shared" si="31"/>
        <v/>
      </c>
      <c r="BEG6" s="336" t="str">
        <f t="shared" si="31"/>
        <v/>
      </c>
      <c r="BEH6" s="336" t="str">
        <f t="shared" si="31"/>
        <v/>
      </c>
      <c r="BEI6" s="336" t="str">
        <f t="shared" si="31"/>
        <v/>
      </c>
      <c r="BEJ6" s="336" t="str">
        <f t="shared" si="31"/>
        <v/>
      </c>
      <c r="BEK6" s="336" t="str">
        <f t="shared" si="31"/>
        <v/>
      </c>
      <c r="BEL6" s="336" t="str">
        <f t="shared" si="31"/>
        <v/>
      </c>
      <c r="BEM6" s="336" t="str">
        <f t="shared" ref="BEM6:BGX6" si="32">_xlfn.LET(
_xlpm.project_monat,BEM$3,
_xlpm.start_monat,$D6,
_xlpm.ende_monat,$E6,
IF(AND(_xlpm.project_monat&gt;=_xlpm.start_monat,_xlpm.project_monat&lt;=_xlpm.ende_monat),1,""))</f>
        <v/>
      </c>
      <c r="BEN6" s="336" t="str">
        <f t="shared" si="32"/>
        <v/>
      </c>
      <c r="BEO6" s="336" t="str">
        <f t="shared" si="32"/>
        <v/>
      </c>
      <c r="BEP6" s="336" t="str">
        <f t="shared" si="32"/>
        <v/>
      </c>
      <c r="BEQ6" s="336" t="str">
        <f t="shared" si="32"/>
        <v/>
      </c>
      <c r="BER6" s="336" t="str">
        <f t="shared" si="32"/>
        <v/>
      </c>
      <c r="BES6" s="336" t="str">
        <f t="shared" si="32"/>
        <v/>
      </c>
      <c r="BET6" s="336" t="str">
        <f t="shared" si="32"/>
        <v/>
      </c>
      <c r="BEU6" s="336" t="str">
        <f t="shared" si="32"/>
        <v/>
      </c>
      <c r="BEV6" s="336" t="str">
        <f t="shared" si="32"/>
        <v/>
      </c>
      <c r="BEW6" s="336" t="str">
        <f t="shared" si="32"/>
        <v/>
      </c>
      <c r="BEX6" s="336" t="str">
        <f t="shared" si="32"/>
        <v/>
      </c>
      <c r="BEY6" s="336" t="str">
        <f t="shared" si="32"/>
        <v/>
      </c>
      <c r="BEZ6" s="336" t="str">
        <f t="shared" si="32"/>
        <v/>
      </c>
      <c r="BFA6" s="336" t="str">
        <f t="shared" si="32"/>
        <v/>
      </c>
      <c r="BFB6" s="336" t="str">
        <f t="shared" si="32"/>
        <v/>
      </c>
      <c r="BFC6" s="336" t="str">
        <f t="shared" si="32"/>
        <v/>
      </c>
      <c r="BFD6" s="336" t="str">
        <f t="shared" si="32"/>
        <v/>
      </c>
      <c r="BFE6" s="336" t="str">
        <f t="shared" si="32"/>
        <v/>
      </c>
      <c r="BFF6" s="336" t="str">
        <f t="shared" si="32"/>
        <v/>
      </c>
      <c r="BFG6" s="336" t="str">
        <f t="shared" si="32"/>
        <v/>
      </c>
      <c r="BFH6" s="336" t="str">
        <f t="shared" si="32"/>
        <v/>
      </c>
      <c r="BFI6" s="336" t="str">
        <f t="shared" si="32"/>
        <v/>
      </c>
      <c r="BFJ6" s="336" t="str">
        <f t="shared" si="32"/>
        <v/>
      </c>
      <c r="BFK6" s="336" t="str">
        <f t="shared" si="32"/>
        <v/>
      </c>
      <c r="BFL6" s="336" t="str">
        <f t="shared" si="32"/>
        <v/>
      </c>
      <c r="BFM6" s="336" t="str">
        <f t="shared" si="32"/>
        <v/>
      </c>
      <c r="BFN6" s="336" t="str">
        <f t="shared" si="32"/>
        <v/>
      </c>
      <c r="BFO6" s="336" t="str">
        <f t="shared" si="32"/>
        <v/>
      </c>
      <c r="BFP6" s="336" t="str">
        <f t="shared" si="32"/>
        <v/>
      </c>
      <c r="BFQ6" s="336" t="str">
        <f t="shared" si="32"/>
        <v/>
      </c>
      <c r="BFR6" s="336" t="str">
        <f t="shared" si="32"/>
        <v/>
      </c>
      <c r="BFS6" s="336" t="str">
        <f t="shared" si="32"/>
        <v/>
      </c>
      <c r="BFT6" s="336" t="str">
        <f t="shared" si="32"/>
        <v/>
      </c>
      <c r="BFU6" s="336" t="str">
        <f t="shared" si="32"/>
        <v/>
      </c>
      <c r="BFV6" s="336" t="str">
        <f t="shared" si="32"/>
        <v/>
      </c>
      <c r="BFW6" s="336" t="str">
        <f t="shared" si="32"/>
        <v/>
      </c>
      <c r="BFX6" s="336" t="str">
        <f t="shared" si="32"/>
        <v/>
      </c>
      <c r="BFY6" s="336" t="str">
        <f t="shared" si="32"/>
        <v/>
      </c>
      <c r="BFZ6" s="336" t="str">
        <f t="shared" si="32"/>
        <v/>
      </c>
      <c r="BGA6" s="336" t="str">
        <f t="shared" si="32"/>
        <v/>
      </c>
      <c r="BGB6" s="336" t="str">
        <f t="shared" si="32"/>
        <v/>
      </c>
      <c r="BGC6" s="336" t="str">
        <f t="shared" si="32"/>
        <v/>
      </c>
      <c r="BGD6" s="336" t="str">
        <f t="shared" si="32"/>
        <v/>
      </c>
      <c r="BGE6" s="336" t="str">
        <f t="shared" si="32"/>
        <v/>
      </c>
      <c r="BGF6" s="336" t="str">
        <f t="shared" si="32"/>
        <v/>
      </c>
      <c r="BGG6" s="336" t="str">
        <f t="shared" si="32"/>
        <v/>
      </c>
      <c r="BGH6" s="336" t="str">
        <f t="shared" si="32"/>
        <v/>
      </c>
      <c r="BGI6" s="336" t="str">
        <f t="shared" si="32"/>
        <v/>
      </c>
      <c r="BGJ6" s="336" t="str">
        <f t="shared" si="32"/>
        <v/>
      </c>
      <c r="BGK6" s="336" t="str">
        <f t="shared" si="32"/>
        <v/>
      </c>
      <c r="BGL6" s="336" t="str">
        <f t="shared" si="32"/>
        <v/>
      </c>
      <c r="BGM6" s="336" t="str">
        <f t="shared" si="32"/>
        <v/>
      </c>
      <c r="BGN6" s="336" t="str">
        <f t="shared" si="32"/>
        <v/>
      </c>
      <c r="BGO6" s="336" t="str">
        <f t="shared" si="32"/>
        <v/>
      </c>
      <c r="BGP6" s="336" t="str">
        <f t="shared" si="32"/>
        <v/>
      </c>
      <c r="BGQ6" s="336" t="str">
        <f t="shared" si="32"/>
        <v/>
      </c>
      <c r="BGR6" s="336" t="str">
        <f t="shared" si="32"/>
        <v/>
      </c>
      <c r="BGS6" s="336" t="str">
        <f t="shared" si="32"/>
        <v/>
      </c>
      <c r="BGT6" s="336" t="str">
        <f t="shared" si="32"/>
        <v/>
      </c>
      <c r="BGU6" s="336" t="str">
        <f t="shared" si="32"/>
        <v/>
      </c>
      <c r="BGV6" s="336" t="str">
        <f t="shared" si="32"/>
        <v/>
      </c>
      <c r="BGW6" s="336" t="str">
        <f t="shared" si="32"/>
        <v/>
      </c>
      <c r="BGX6" s="336" t="str">
        <f t="shared" si="32"/>
        <v/>
      </c>
      <c r="BGY6" s="336" t="str">
        <f t="shared" ref="BGY6:BJJ6" si="33">_xlfn.LET(
_xlpm.project_monat,BGY$3,
_xlpm.start_monat,$D6,
_xlpm.ende_monat,$E6,
IF(AND(_xlpm.project_monat&gt;=_xlpm.start_monat,_xlpm.project_monat&lt;=_xlpm.ende_monat),1,""))</f>
        <v/>
      </c>
      <c r="BGZ6" s="336" t="str">
        <f t="shared" si="33"/>
        <v/>
      </c>
      <c r="BHA6" s="336" t="str">
        <f t="shared" si="33"/>
        <v/>
      </c>
      <c r="BHB6" s="336" t="str">
        <f t="shared" si="33"/>
        <v/>
      </c>
      <c r="BHC6" s="336" t="str">
        <f t="shared" si="33"/>
        <v/>
      </c>
      <c r="BHD6" s="336" t="str">
        <f t="shared" si="33"/>
        <v/>
      </c>
      <c r="BHE6" s="336" t="str">
        <f t="shared" si="33"/>
        <v/>
      </c>
      <c r="BHF6" s="336" t="str">
        <f t="shared" si="33"/>
        <v/>
      </c>
      <c r="BHG6" s="336" t="str">
        <f t="shared" si="33"/>
        <v/>
      </c>
      <c r="BHH6" s="336" t="str">
        <f t="shared" si="33"/>
        <v/>
      </c>
      <c r="BHI6" s="336" t="str">
        <f t="shared" si="33"/>
        <v/>
      </c>
      <c r="BHJ6" s="336" t="str">
        <f t="shared" si="33"/>
        <v/>
      </c>
      <c r="BHK6" s="336" t="str">
        <f t="shared" si="33"/>
        <v/>
      </c>
      <c r="BHL6" s="336" t="str">
        <f t="shared" si="33"/>
        <v/>
      </c>
      <c r="BHM6" s="336" t="str">
        <f t="shared" si="33"/>
        <v/>
      </c>
      <c r="BHN6" s="336" t="str">
        <f t="shared" si="33"/>
        <v/>
      </c>
      <c r="BHO6" s="336" t="str">
        <f t="shared" si="33"/>
        <v/>
      </c>
      <c r="BHP6" s="336" t="str">
        <f t="shared" si="33"/>
        <v/>
      </c>
      <c r="BHQ6" s="336" t="str">
        <f t="shared" si="33"/>
        <v/>
      </c>
      <c r="BHR6" s="336" t="str">
        <f t="shared" si="33"/>
        <v/>
      </c>
      <c r="BHS6" s="336" t="str">
        <f t="shared" si="33"/>
        <v/>
      </c>
      <c r="BHT6" s="336" t="str">
        <f t="shared" si="33"/>
        <v/>
      </c>
      <c r="BHU6" s="336" t="str">
        <f t="shared" si="33"/>
        <v/>
      </c>
      <c r="BHV6" s="336" t="str">
        <f t="shared" si="33"/>
        <v/>
      </c>
      <c r="BHW6" s="336" t="str">
        <f t="shared" si="33"/>
        <v/>
      </c>
      <c r="BHX6" s="336" t="str">
        <f t="shared" si="33"/>
        <v/>
      </c>
      <c r="BHY6" s="336" t="str">
        <f t="shared" si="33"/>
        <v/>
      </c>
      <c r="BHZ6" s="336" t="str">
        <f t="shared" si="33"/>
        <v/>
      </c>
      <c r="BIA6" s="336" t="str">
        <f t="shared" si="33"/>
        <v/>
      </c>
      <c r="BIB6" s="336" t="str">
        <f t="shared" si="33"/>
        <v/>
      </c>
      <c r="BIC6" s="336" t="str">
        <f t="shared" si="33"/>
        <v/>
      </c>
      <c r="BID6" s="336" t="str">
        <f t="shared" si="33"/>
        <v/>
      </c>
      <c r="BIE6" s="336" t="str">
        <f t="shared" si="33"/>
        <v/>
      </c>
      <c r="BIF6" s="336" t="str">
        <f t="shared" si="33"/>
        <v/>
      </c>
      <c r="BIG6" s="336" t="str">
        <f t="shared" si="33"/>
        <v/>
      </c>
      <c r="BIH6" s="336" t="str">
        <f t="shared" si="33"/>
        <v/>
      </c>
      <c r="BII6" s="336" t="str">
        <f t="shared" si="33"/>
        <v/>
      </c>
      <c r="BIJ6" s="336" t="str">
        <f t="shared" si="33"/>
        <v/>
      </c>
      <c r="BIK6" s="336" t="str">
        <f t="shared" si="33"/>
        <v/>
      </c>
      <c r="BIL6" s="336" t="str">
        <f t="shared" si="33"/>
        <v/>
      </c>
      <c r="BIM6" s="336" t="str">
        <f t="shared" si="33"/>
        <v/>
      </c>
      <c r="BIN6" s="336" t="str">
        <f t="shared" si="33"/>
        <v/>
      </c>
      <c r="BIO6" s="336" t="str">
        <f t="shared" si="33"/>
        <v/>
      </c>
      <c r="BIP6" s="336" t="str">
        <f t="shared" si="33"/>
        <v/>
      </c>
      <c r="BIQ6" s="336" t="str">
        <f t="shared" si="33"/>
        <v/>
      </c>
      <c r="BIR6" s="336" t="str">
        <f t="shared" si="33"/>
        <v/>
      </c>
      <c r="BIS6" s="336" t="str">
        <f t="shared" si="33"/>
        <v/>
      </c>
      <c r="BIT6" s="336" t="str">
        <f t="shared" si="33"/>
        <v/>
      </c>
      <c r="BIU6" s="336" t="str">
        <f t="shared" si="33"/>
        <v/>
      </c>
      <c r="BIV6" s="336" t="str">
        <f t="shared" si="33"/>
        <v/>
      </c>
      <c r="BIW6" s="336" t="str">
        <f t="shared" si="33"/>
        <v/>
      </c>
      <c r="BIX6" s="336" t="str">
        <f t="shared" si="33"/>
        <v/>
      </c>
      <c r="BIY6" s="336" t="str">
        <f t="shared" si="33"/>
        <v/>
      </c>
      <c r="BIZ6" s="336" t="str">
        <f t="shared" si="33"/>
        <v/>
      </c>
      <c r="BJA6" s="336" t="str">
        <f t="shared" si="33"/>
        <v/>
      </c>
      <c r="BJB6" s="336" t="str">
        <f t="shared" si="33"/>
        <v/>
      </c>
      <c r="BJC6" s="336" t="str">
        <f t="shared" si="33"/>
        <v/>
      </c>
      <c r="BJD6" s="336" t="str">
        <f t="shared" si="33"/>
        <v/>
      </c>
      <c r="BJE6" s="336" t="str">
        <f t="shared" si="33"/>
        <v/>
      </c>
      <c r="BJF6" s="336" t="str">
        <f t="shared" si="33"/>
        <v/>
      </c>
      <c r="BJG6" s="336" t="str">
        <f t="shared" si="33"/>
        <v/>
      </c>
      <c r="BJH6" s="336" t="str">
        <f t="shared" si="33"/>
        <v/>
      </c>
      <c r="BJI6" s="336" t="str">
        <f t="shared" si="33"/>
        <v/>
      </c>
      <c r="BJJ6" s="336" t="str">
        <f t="shared" si="33"/>
        <v/>
      </c>
      <c r="BJK6" s="336" t="str">
        <f t="shared" ref="BJK6:BLV6" si="34">_xlfn.LET(
_xlpm.project_monat,BJK$3,
_xlpm.start_monat,$D6,
_xlpm.ende_monat,$E6,
IF(AND(_xlpm.project_monat&gt;=_xlpm.start_monat,_xlpm.project_monat&lt;=_xlpm.ende_monat),1,""))</f>
        <v/>
      </c>
      <c r="BJL6" s="336" t="str">
        <f t="shared" si="34"/>
        <v/>
      </c>
      <c r="BJM6" s="336" t="str">
        <f t="shared" si="34"/>
        <v/>
      </c>
      <c r="BJN6" s="336" t="str">
        <f t="shared" si="34"/>
        <v/>
      </c>
      <c r="BJO6" s="336" t="str">
        <f t="shared" si="34"/>
        <v/>
      </c>
      <c r="BJP6" s="336" t="str">
        <f t="shared" si="34"/>
        <v/>
      </c>
      <c r="BJQ6" s="336" t="str">
        <f t="shared" si="34"/>
        <v/>
      </c>
      <c r="BJR6" s="336" t="str">
        <f t="shared" si="34"/>
        <v/>
      </c>
      <c r="BJS6" s="336" t="str">
        <f t="shared" si="34"/>
        <v/>
      </c>
      <c r="BJT6" s="336" t="str">
        <f t="shared" si="34"/>
        <v/>
      </c>
      <c r="BJU6" s="336" t="str">
        <f t="shared" si="34"/>
        <v/>
      </c>
      <c r="BJV6" s="336" t="str">
        <f t="shared" si="34"/>
        <v/>
      </c>
      <c r="BJW6" s="336" t="str">
        <f t="shared" si="34"/>
        <v/>
      </c>
      <c r="BJX6" s="336" t="str">
        <f t="shared" si="34"/>
        <v/>
      </c>
      <c r="BJY6" s="336" t="str">
        <f t="shared" si="34"/>
        <v/>
      </c>
      <c r="BJZ6" s="336" t="str">
        <f t="shared" si="34"/>
        <v/>
      </c>
      <c r="BKA6" s="336" t="str">
        <f t="shared" si="34"/>
        <v/>
      </c>
      <c r="BKB6" s="336" t="str">
        <f t="shared" si="34"/>
        <v/>
      </c>
      <c r="BKC6" s="336" t="str">
        <f t="shared" si="34"/>
        <v/>
      </c>
      <c r="BKD6" s="336" t="str">
        <f t="shared" si="34"/>
        <v/>
      </c>
      <c r="BKE6" s="336" t="str">
        <f t="shared" si="34"/>
        <v/>
      </c>
      <c r="BKF6" s="336" t="str">
        <f t="shared" si="34"/>
        <v/>
      </c>
      <c r="BKG6" s="336" t="str">
        <f t="shared" si="34"/>
        <v/>
      </c>
      <c r="BKH6" s="336" t="str">
        <f t="shared" si="34"/>
        <v/>
      </c>
      <c r="BKI6" s="336" t="str">
        <f t="shared" si="34"/>
        <v/>
      </c>
      <c r="BKJ6" s="336" t="str">
        <f t="shared" si="34"/>
        <v/>
      </c>
      <c r="BKK6" s="336" t="str">
        <f t="shared" si="34"/>
        <v/>
      </c>
      <c r="BKL6" s="336" t="str">
        <f t="shared" si="34"/>
        <v/>
      </c>
      <c r="BKM6" s="336" t="str">
        <f t="shared" si="34"/>
        <v/>
      </c>
      <c r="BKN6" s="336" t="str">
        <f t="shared" si="34"/>
        <v/>
      </c>
      <c r="BKO6" s="336" t="str">
        <f t="shared" si="34"/>
        <v/>
      </c>
      <c r="BKP6" s="336" t="str">
        <f t="shared" si="34"/>
        <v/>
      </c>
      <c r="BKQ6" s="336" t="str">
        <f t="shared" si="34"/>
        <v/>
      </c>
      <c r="BKR6" s="336" t="str">
        <f t="shared" si="34"/>
        <v/>
      </c>
      <c r="BKS6" s="336" t="str">
        <f t="shared" si="34"/>
        <v/>
      </c>
      <c r="BKT6" s="336" t="str">
        <f t="shared" si="34"/>
        <v/>
      </c>
      <c r="BKU6" s="336" t="str">
        <f t="shared" si="34"/>
        <v/>
      </c>
      <c r="BKV6" s="336" t="str">
        <f t="shared" si="34"/>
        <v/>
      </c>
      <c r="BKW6" s="336" t="str">
        <f t="shared" si="34"/>
        <v/>
      </c>
      <c r="BKX6" s="336" t="str">
        <f t="shared" si="34"/>
        <v/>
      </c>
      <c r="BKY6" s="336" t="str">
        <f t="shared" si="34"/>
        <v/>
      </c>
      <c r="BKZ6" s="336" t="str">
        <f t="shared" si="34"/>
        <v/>
      </c>
      <c r="BLA6" s="336" t="str">
        <f t="shared" si="34"/>
        <v/>
      </c>
      <c r="BLB6" s="336" t="str">
        <f t="shared" si="34"/>
        <v/>
      </c>
      <c r="BLC6" s="336" t="str">
        <f t="shared" si="34"/>
        <v/>
      </c>
      <c r="BLD6" s="336" t="str">
        <f t="shared" si="34"/>
        <v/>
      </c>
      <c r="BLE6" s="336" t="str">
        <f t="shared" si="34"/>
        <v/>
      </c>
      <c r="BLF6" s="336" t="str">
        <f t="shared" si="34"/>
        <v/>
      </c>
      <c r="BLG6" s="336" t="str">
        <f t="shared" si="34"/>
        <v/>
      </c>
      <c r="BLH6" s="336" t="str">
        <f t="shared" si="34"/>
        <v/>
      </c>
      <c r="BLI6" s="336" t="str">
        <f t="shared" si="34"/>
        <v/>
      </c>
      <c r="BLJ6" s="336" t="str">
        <f t="shared" si="34"/>
        <v/>
      </c>
      <c r="BLK6" s="336" t="str">
        <f t="shared" si="34"/>
        <v/>
      </c>
      <c r="BLL6" s="336" t="str">
        <f t="shared" si="34"/>
        <v/>
      </c>
      <c r="BLM6" s="336" t="str">
        <f t="shared" si="34"/>
        <v/>
      </c>
      <c r="BLN6" s="336" t="str">
        <f t="shared" si="34"/>
        <v/>
      </c>
      <c r="BLO6" s="336" t="str">
        <f t="shared" si="34"/>
        <v/>
      </c>
      <c r="BLP6" s="336" t="str">
        <f t="shared" si="34"/>
        <v/>
      </c>
      <c r="BLQ6" s="336" t="str">
        <f t="shared" si="34"/>
        <v/>
      </c>
      <c r="BLR6" s="336" t="str">
        <f t="shared" si="34"/>
        <v/>
      </c>
      <c r="BLS6" s="336" t="str">
        <f t="shared" si="34"/>
        <v/>
      </c>
      <c r="BLT6" s="336" t="str">
        <f t="shared" si="34"/>
        <v/>
      </c>
      <c r="BLU6" s="336" t="str">
        <f t="shared" si="34"/>
        <v/>
      </c>
      <c r="BLV6" s="336" t="str">
        <f t="shared" si="34"/>
        <v/>
      </c>
      <c r="BLW6" s="336" t="str">
        <f t="shared" ref="BLW6:BOH6" si="35">_xlfn.LET(
_xlpm.project_monat,BLW$3,
_xlpm.start_monat,$D6,
_xlpm.ende_monat,$E6,
IF(AND(_xlpm.project_monat&gt;=_xlpm.start_monat,_xlpm.project_monat&lt;=_xlpm.ende_monat),1,""))</f>
        <v/>
      </c>
      <c r="BLX6" s="336" t="str">
        <f t="shared" si="35"/>
        <v/>
      </c>
      <c r="BLY6" s="336" t="str">
        <f t="shared" si="35"/>
        <v/>
      </c>
      <c r="BLZ6" s="336" t="str">
        <f t="shared" si="35"/>
        <v/>
      </c>
      <c r="BMA6" s="336" t="str">
        <f t="shared" si="35"/>
        <v/>
      </c>
      <c r="BMB6" s="336" t="str">
        <f t="shared" si="35"/>
        <v/>
      </c>
      <c r="BMC6" s="336" t="str">
        <f t="shared" si="35"/>
        <v/>
      </c>
      <c r="BMD6" s="336" t="str">
        <f t="shared" si="35"/>
        <v/>
      </c>
      <c r="BME6" s="336" t="str">
        <f t="shared" si="35"/>
        <v/>
      </c>
      <c r="BMF6" s="336" t="str">
        <f t="shared" si="35"/>
        <v/>
      </c>
      <c r="BMG6" s="336" t="str">
        <f t="shared" si="35"/>
        <v/>
      </c>
      <c r="BMH6" s="336" t="str">
        <f t="shared" si="35"/>
        <v/>
      </c>
      <c r="BMI6" s="336" t="str">
        <f t="shared" si="35"/>
        <v/>
      </c>
      <c r="BMJ6" s="336" t="str">
        <f t="shared" si="35"/>
        <v/>
      </c>
      <c r="BMK6" s="336" t="str">
        <f t="shared" si="35"/>
        <v/>
      </c>
      <c r="BML6" s="336" t="str">
        <f t="shared" si="35"/>
        <v/>
      </c>
      <c r="BMM6" s="336" t="str">
        <f t="shared" si="35"/>
        <v/>
      </c>
      <c r="BMN6" s="336" t="str">
        <f t="shared" si="35"/>
        <v/>
      </c>
      <c r="BMO6" s="336" t="str">
        <f t="shared" si="35"/>
        <v/>
      </c>
      <c r="BMP6" s="336" t="str">
        <f t="shared" si="35"/>
        <v/>
      </c>
      <c r="BMQ6" s="336" t="str">
        <f t="shared" si="35"/>
        <v/>
      </c>
      <c r="BMR6" s="336" t="str">
        <f t="shared" si="35"/>
        <v/>
      </c>
      <c r="BMS6" s="336" t="str">
        <f t="shared" si="35"/>
        <v/>
      </c>
      <c r="BMT6" s="336" t="str">
        <f t="shared" si="35"/>
        <v/>
      </c>
      <c r="BMU6" s="336" t="str">
        <f t="shared" si="35"/>
        <v/>
      </c>
      <c r="BMV6" s="336" t="str">
        <f t="shared" si="35"/>
        <v/>
      </c>
      <c r="BMW6" s="336" t="str">
        <f t="shared" si="35"/>
        <v/>
      </c>
      <c r="BMX6" s="336" t="str">
        <f t="shared" si="35"/>
        <v/>
      </c>
      <c r="BMY6" s="336" t="str">
        <f t="shared" si="35"/>
        <v/>
      </c>
      <c r="BMZ6" s="336" t="str">
        <f t="shared" si="35"/>
        <v/>
      </c>
      <c r="BNA6" s="336" t="str">
        <f t="shared" si="35"/>
        <v/>
      </c>
      <c r="BNB6" s="336" t="str">
        <f t="shared" si="35"/>
        <v/>
      </c>
      <c r="BNC6" s="336" t="str">
        <f t="shared" si="35"/>
        <v/>
      </c>
      <c r="BND6" s="336" t="str">
        <f t="shared" si="35"/>
        <v/>
      </c>
      <c r="BNE6" s="336" t="str">
        <f t="shared" si="35"/>
        <v/>
      </c>
      <c r="BNF6" s="336" t="str">
        <f t="shared" si="35"/>
        <v/>
      </c>
      <c r="BNG6" s="336" t="str">
        <f t="shared" si="35"/>
        <v/>
      </c>
      <c r="BNH6" s="336" t="str">
        <f t="shared" si="35"/>
        <v/>
      </c>
      <c r="BNI6" s="336" t="str">
        <f t="shared" si="35"/>
        <v/>
      </c>
      <c r="BNJ6" s="336" t="str">
        <f t="shared" si="35"/>
        <v/>
      </c>
      <c r="BNK6" s="336" t="str">
        <f t="shared" si="35"/>
        <v/>
      </c>
      <c r="BNL6" s="336" t="str">
        <f t="shared" si="35"/>
        <v/>
      </c>
      <c r="BNM6" s="336" t="str">
        <f t="shared" si="35"/>
        <v/>
      </c>
      <c r="BNN6" s="336" t="str">
        <f t="shared" si="35"/>
        <v/>
      </c>
      <c r="BNO6" s="336" t="str">
        <f t="shared" si="35"/>
        <v/>
      </c>
      <c r="BNP6" s="336" t="str">
        <f t="shared" si="35"/>
        <v/>
      </c>
      <c r="BNQ6" s="336" t="str">
        <f t="shared" si="35"/>
        <v/>
      </c>
      <c r="BNR6" s="336" t="str">
        <f t="shared" si="35"/>
        <v/>
      </c>
      <c r="BNS6" s="336" t="str">
        <f t="shared" si="35"/>
        <v/>
      </c>
      <c r="BNT6" s="336" t="str">
        <f t="shared" si="35"/>
        <v/>
      </c>
      <c r="BNU6" s="336" t="str">
        <f t="shared" si="35"/>
        <v/>
      </c>
      <c r="BNV6" s="336" t="str">
        <f t="shared" si="35"/>
        <v/>
      </c>
      <c r="BNW6" s="336" t="str">
        <f t="shared" si="35"/>
        <v/>
      </c>
      <c r="BNX6" s="336" t="str">
        <f t="shared" si="35"/>
        <v/>
      </c>
      <c r="BNY6" s="336" t="str">
        <f t="shared" si="35"/>
        <v/>
      </c>
      <c r="BNZ6" s="336" t="str">
        <f t="shared" si="35"/>
        <v/>
      </c>
      <c r="BOA6" s="336" t="str">
        <f t="shared" si="35"/>
        <v/>
      </c>
      <c r="BOB6" s="336" t="str">
        <f t="shared" si="35"/>
        <v/>
      </c>
      <c r="BOC6" s="336" t="str">
        <f t="shared" si="35"/>
        <v/>
      </c>
      <c r="BOD6" s="336" t="str">
        <f t="shared" si="35"/>
        <v/>
      </c>
      <c r="BOE6" s="336" t="str">
        <f t="shared" si="35"/>
        <v/>
      </c>
      <c r="BOF6" s="336" t="str">
        <f t="shared" si="35"/>
        <v/>
      </c>
      <c r="BOG6" s="336" t="str">
        <f t="shared" si="35"/>
        <v/>
      </c>
      <c r="BOH6" s="336" t="str">
        <f t="shared" si="35"/>
        <v/>
      </c>
      <c r="BOI6" s="336" t="str">
        <f t="shared" ref="BOI6:BQT6" si="36">_xlfn.LET(
_xlpm.project_monat,BOI$3,
_xlpm.start_monat,$D6,
_xlpm.ende_monat,$E6,
IF(AND(_xlpm.project_monat&gt;=_xlpm.start_monat,_xlpm.project_monat&lt;=_xlpm.ende_monat),1,""))</f>
        <v/>
      </c>
      <c r="BOJ6" s="336" t="str">
        <f t="shared" si="36"/>
        <v/>
      </c>
      <c r="BOK6" s="336" t="str">
        <f t="shared" si="36"/>
        <v/>
      </c>
      <c r="BOL6" s="336" t="str">
        <f t="shared" si="36"/>
        <v/>
      </c>
      <c r="BOM6" s="336" t="str">
        <f t="shared" si="36"/>
        <v/>
      </c>
      <c r="BON6" s="336" t="str">
        <f t="shared" si="36"/>
        <v/>
      </c>
      <c r="BOO6" s="336" t="str">
        <f t="shared" si="36"/>
        <v/>
      </c>
      <c r="BOP6" s="336" t="str">
        <f t="shared" si="36"/>
        <v/>
      </c>
      <c r="BOQ6" s="336" t="str">
        <f t="shared" si="36"/>
        <v/>
      </c>
      <c r="BOR6" s="336" t="str">
        <f t="shared" si="36"/>
        <v/>
      </c>
      <c r="BOS6" s="336" t="str">
        <f t="shared" si="36"/>
        <v/>
      </c>
      <c r="BOT6" s="336" t="str">
        <f t="shared" si="36"/>
        <v/>
      </c>
      <c r="BOU6" s="336" t="str">
        <f t="shared" si="36"/>
        <v/>
      </c>
      <c r="BOV6" s="336" t="str">
        <f t="shared" si="36"/>
        <v/>
      </c>
      <c r="BOW6" s="336" t="str">
        <f t="shared" si="36"/>
        <v/>
      </c>
      <c r="BOX6" s="336" t="str">
        <f t="shared" si="36"/>
        <v/>
      </c>
      <c r="BOY6" s="336" t="str">
        <f t="shared" si="36"/>
        <v/>
      </c>
      <c r="BOZ6" s="336" t="str">
        <f t="shared" si="36"/>
        <v/>
      </c>
      <c r="BPA6" s="336" t="str">
        <f t="shared" si="36"/>
        <v/>
      </c>
      <c r="BPB6" s="336" t="str">
        <f t="shared" si="36"/>
        <v/>
      </c>
      <c r="BPC6" s="336" t="str">
        <f t="shared" si="36"/>
        <v/>
      </c>
      <c r="BPD6" s="336" t="str">
        <f t="shared" si="36"/>
        <v/>
      </c>
      <c r="BPE6" s="336" t="str">
        <f t="shared" si="36"/>
        <v/>
      </c>
      <c r="BPF6" s="336" t="str">
        <f t="shared" si="36"/>
        <v/>
      </c>
      <c r="BPG6" s="336" t="str">
        <f t="shared" si="36"/>
        <v/>
      </c>
      <c r="BPH6" s="336" t="str">
        <f t="shared" si="36"/>
        <v/>
      </c>
      <c r="BPI6" s="336" t="str">
        <f t="shared" si="36"/>
        <v/>
      </c>
      <c r="BPJ6" s="336" t="str">
        <f t="shared" si="36"/>
        <v/>
      </c>
      <c r="BPK6" s="336" t="str">
        <f t="shared" si="36"/>
        <v/>
      </c>
      <c r="BPL6" s="336" t="str">
        <f t="shared" si="36"/>
        <v/>
      </c>
      <c r="BPM6" s="336" t="str">
        <f t="shared" si="36"/>
        <v/>
      </c>
      <c r="BPN6" s="336" t="str">
        <f t="shared" si="36"/>
        <v/>
      </c>
      <c r="BPO6" s="336" t="str">
        <f t="shared" si="36"/>
        <v/>
      </c>
      <c r="BPP6" s="336" t="str">
        <f t="shared" si="36"/>
        <v/>
      </c>
      <c r="BPQ6" s="336" t="str">
        <f t="shared" si="36"/>
        <v/>
      </c>
      <c r="BPR6" s="336" t="str">
        <f t="shared" si="36"/>
        <v/>
      </c>
      <c r="BPS6" s="336" t="str">
        <f t="shared" si="36"/>
        <v/>
      </c>
      <c r="BPT6" s="336" t="str">
        <f t="shared" si="36"/>
        <v/>
      </c>
      <c r="BPU6" s="336" t="str">
        <f t="shared" si="36"/>
        <v/>
      </c>
      <c r="BPV6" s="336" t="str">
        <f t="shared" si="36"/>
        <v/>
      </c>
      <c r="BPW6" s="336" t="str">
        <f t="shared" si="36"/>
        <v/>
      </c>
      <c r="BPX6" s="336" t="str">
        <f t="shared" si="36"/>
        <v/>
      </c>
      <c r="BPY6" s="336" t="str">
        <f t="shared" si="36"/>
        <v/>
      </c>
      <c r="BPZ6" s="336" t="str">
        <f t="shared" si="36"/>
        <v/>
      </c>
      <c r="BQA6" s="336" t="str">
        <f t="shared" si="36"/>
        <v/>
      </c>
      <c r="BQB6" s="336" t="str">
        <f t="shared" si="36"/>
        <v/>
      </c>
      <c r="BQC6" s="336" t="str">
        <f t="shared" si="36"/>
        <v/>
      </c>
      <c r="BQD6" s="336" t="str">
        <f t="shared" si="36"/>
        <v/>
      </c>
      <c r="BQE6" s="336" t="str">
        <f t="shared" si="36"/>
        <v/>
      </c>
      <c r="BQF6" s="336" t="str">
        <f t="shared" si="36"/>
        <v/>
      </c>
      <c r="BQG6" s="336" t="str">
        <f t="shared" si="36"/>
        <v/>
      </c>
      <c r="BQH6" s="336" t="str">
        <f t="shared" si="36"/>
        <v/>
      </c>
      <c r="BQI6" s="336" t="str">
        <f t="shared" si="36"/>
        <v/>
      </c>
      <c r="BQJ6" s="336" t="str">
        <f t="shared" si="36"/>
        <v/>
      </c>
      <c r="BQK6" s="336" t="str">
        <f t="shared" si="36"/>
        <v/>
      </c>
      <c r="BQL6" s="336" t="str">
        <f t="shared" si="36"/>
        <v/>
      </c>
      <c r="BQM6" s="336" t="str">
        <f t="shared" si="36"/>
        <v/>
      </c>
      <c r="BQN6" s="336" t="str">
        <f t="shared" si="36"/>
        <v/>
      </c>
      <c r="BQO6" s="336" t="str">
        <f t="shared" si="36"/>
        <v/>
      </c>
      <c r="BQP6" s="336" t="str">
        <f t="shared" si="36"/>
        <v/>
      </c>
      <c r="BQQ6" s="336" t="str">
        <f t="shared" si="36"/>
        <v/>
      </c>
      <c r="BQR6" s="336" t="str">
        <f t="shared" si="36"/>
        <v/>
      </c>
      <c r="BQS6" s="336" t="str">
        <f t="shared" si="36"/>
        <v/>
      </c>
      <c r="BQT6" s="336" t="str">
        <f t="shared" si="36"/>
        <v/>
      </c>
      <c r="BQU6" s="336" t="str">
        <f t="shared" ref="BQU6:BTF6" si="37">_xlfn.LET(
_xlpm.project_monat,BQU$3,
_xlpm.start_monat,$D6,
_xlpm.ende_monat,$E6,
IF(AND(_xlpm.project_monat&gt;=_xlpm.start_monat,_xlpm.project_monat&lt;=_xlpm.ende_monat),1,""))</f>
        <v/>
      </c>
      <c r="BQV6" s="336" t="str">
        <f t="shared" si="37"/>
        <v/>
      </c>
      <c r="BQW6" s="336" t="str">
        <f t="shared" si="37"/>
        <v/>
      </c>
      <c r="BQX6" s="336" t="str">
        <f t="shared" si="37"/>
        <v/>
      </c>
      <c r="BQY6" s="336" t="str">
        <f t="shared" si="37"/>
        <v/>
      </c>
      <c r="BQZ6" s="336" t="str">
        <f t="shared" si="37"/>
        <v/>
      </c>
      <c r="BRA6" s="336" t="str">
        <f t="shared" si="37"/>
        <v/>
      </c>
      <c r="BRB6" s="336" t="str">
        <f t="shared" si="37"/>
        <v/>
      </c>
      <c r="BRC6" s="336" t="str">
        <f t="shared" si="37"/>
        <v/>
      </c>
      <c r="BRD6" s="336" t="str">
        <f t="shared" si="37"/>
        <v/>
      </c>
      <c r="BRE6" s="336" t="str">
        <f t="shared" si="37"/>
        <v/>
      </c>
      <c r="BRF6" s="336" t="str">
        <f t="shared" si="37"/>
        <v/>
      </c>
      <c r="BRG6" s="336" t="str">
        <f t="shared" si="37"/>
        <v/>
      </c>
      <c r="BRH6" s="336" t="str">
        <f t="shared" si="37"/>
        <v/>
      </c>
      <c r="BRI6" s="336" t="str">
        <f t="shared" si="37"/>
        <v/>
      </c>
      <c r="BRJ6" s="336" t="str">
        <f t="shared" si="37"/>
        <v/>
      </c>
      <c r="BRK6" s="336" t="str">
        <f t="shared" si="37"/>
        <v/>
      </c>
      <c r="BRL6" s="336" t="str">
        <f t="shared" si="37"/>
        <v/>
      </c>
      <c r="BRM6" s="336" t="str">
        <f t="shared" si="37"/>
        <v/>
      </c>
      <c r="BRN6" s="336" t="str">
        <f t="shared" si="37"/>
        <v/>
      </c>
      <c r="BRO6" s="336" t="str">
        <f t="shared" si="37"/>
        <v/>
      </c>
      <c r="BRP6" s="336" t="str">
        <f t="shared" si="37"/>
        <v/>
      </c>
      <c r="BRQ6" s="336" t="str">
        <f t="shared" si="37"/>
        <v/>
      </c>
      <c r="BRR6" s="336" t="str">
        <f t="shared" si="37"/>
        <v/>
      </c>
      <c r="BRS6" s="336" t="str">
        <f t="shared" si="37"/>
        <v/>
      </c>
      <c r="BRT6" s="336" t="str">
        <f t="shared" si="37"/>
        <v/>
      </c>
      <c r="BRU6" s="336" t="str">
        <f t="shared" si="37"/>
        <v/>
      </c>
      <c r="BRV6" s="336" t="str">
        <f t="shared" si="37"/>
        <v/>
      </c>
      <c r="BRW6" s="336" t="str">
        <f t="shared" si="37"/>
        <v/>
      </c>
      <c r="BRX6" s="336" t="str">
        <f t="shared" si="37"/>
        <v/>
      </c>
      <c r="BRY6" s="336" t="str">
        <f t="shared" si="37"/>
        <v/>
      </c>
      <c r="BRZ6" s="336" t="str">
        <f t="shared" si="37"/>
        <v/>
      </c>
      <c r="BSA6" s="336" t="str">
        <f t="shared" si="37"/>
        <v/>
      </c>
      <c r="BSB6" s="336" t="str">
        <f t="shared" si="37"/>
        <v/>
      </c>
      <c r="BSC6" s="336" t="str">
        <f t="shared" si="37"/>
        <v/>
      </c>
      <c r="BSD6" s="336" t="str">
        <f t="shared" si="37"/>
        <v/>
      </c>
      <c r="BSE6" s="336" t="str">
        <f t="shared" si="37"/>
        <v/>
      </c>
      <c r="BSF6" s="336" t="str">
        <f t="shared" si="37"/>
        <v/>
      </c>
      <c r="BSG6" s="336" t="str">
        <f t="shared" si="37"/>
        <v/>
      </c>
      <c r="BSH6" s="336" t="str">
        <f t="shared" si="37"/>
        <v/>
      </c>
      <c r="BSI6" s="336" t="str">
        <f t="shared" si="37"/>
        <v/>
      </c>
      <c r="BSJ6" s="336" t="str">
        <f t="shared" si="37"/>
        <v/>
      </c>
      <c r="BSK6" s="336" t="str">
        <f t="shared" si="37"/>
        <v/>
      </c>
      <c r="BSL6" s="336" t="str">
        <f t="shared" si="37"/>
        <v/>
      </c>
      <c r="BSM6" s="336" t="str">
        <f t="shared" si="37"/>
        <v/>
      </c>
      <c r="BSN6" s="336" t="str">
        <f t="shared" si="37"/>
        <v/>
      </c>
      <c r="BSO6" s="336" t="str">
        <f t="shared" si="37"/>
        <v/>
      </c>
      <c r="BSP6" s="336" t="str">
        <f t="shared" si="37"/>
        <v/>
      </c>
      <c r="BSQ6" s="336" t="str">
        <f t="shared" si="37"/>
        <v/>
      </c>
      <c r="BSR6" s="336" t="str">
        <f t="shared" si="37"/>
        <v/>
      </c>
      <c r="BSS6" s="336" t="str">
        <f t="shared" si="37"/>
        <v/>
      </c>
      <c r="BST6" s="336" t="str">
        <f t="shared" si="37"/>
        <v/>
      </c>
      <c r="BSU6" s="336" t="str">
        <f t="shared" si="37"/>
        <v/>
      </c>
      <c r="BSV6" s="336" t="str">
        <f t="shared" si="37"/>
        <v/>
      </c>
      <c r="BSW6" s="336" t="str">
        <f t="shared" si="37"/>
        <v/>
      </c>
      <c r="BSX6" s="336" t="str">
        <f t="shared" si="37"/>
        <v/>
      </c>
      <c r="BSY6" s="336" t="str">
        <f t="shared" si="37"/>
        <v/>
      </c>
      <c r="BSZ6" s="336" t="str">
        <f t="shared" si="37"/>
        <v/>
      </c>
      <c r="BTA6" s="336" t="str">
        <f t="shared" si="37"/>
        <v/>
      </c>
      <c r="BTB6" s="336" t="str">
        <f t="shared" si="37"/>
        <v/>
      </c>
      <c r="BTC6" s="336" t="str">
        <f t="shared" si="37"/>
        <v/>
      </c>
      <c r="BTD6" s="336" t="str">
        <f t="shared" si="37"/>
        <v/>
      </c>
      <c r="BTE6" s="336" t="str">
        <f t="shared" si="37"/>
        <v/>
      </c>
      <c r="BTF6" s="336" t="str">
        <f t="shared" si="37"/>
        <v/>
      </c>
      <c r="BTG6" s="336" t="str">
        <f t="shared" ref="BTG6:BVR6" si="38">_xlfn.LET(
_xlpm.project_monat,BTG$3,
_xlpm.start_monat,$D6,
_xlpm.ende_monat,$E6,
IF(AND(_xlpm.project_monat&gt;=_xlpm.start_monat,_xlpm.project_monat&lt;=_xlpm.ende_monat),1,""))</f>
        <v/>
      </c>
      <c r="BTH6" s="336" t="str">
        <f t="shared" si="38"/>
        <v/>
      </c>
      <c r="BTI6" s="336" t="str">
        <f t="shared" si="38"/>
        <v/>
      </c>
      <c r="BTJ6" s="336" t="str">
        <f t="shared" si="38"/>
        <v/>
      </c>
      <c r="BTK6" s="336" t="str">
        <f t="shared" si="38"/>
        <v/>
      </c>
      <c r="BTL6" s="336" t="str">
        <f t="shared" si="38"/>
        <v/>
      </c>
      <c r="BTM6" s="336" t="str">
        <f t="shared" si="38"/>
        <v/>
      </c>
      <c r="BTN6" s="336" t="str">
        <f t="shared" si="38"/>
        <v/>
      </c>
      <c r="BTO6" s="336" t="str">
        <f t="shared" si="38"/>
        <v/>
      </c>
      <c r="BTP6" s="336" t="str">
        <f t="shared" si="38"/>
        <v/>
      </c>
      <c r="BTQ6" s="336" t="str">
        <f t="shared" si="38"/>
        <v/>
      </c>
      <c r="BTR6" s="336" t="str">
        <f t="shared" si="38"/>
        <v/>
      </c>
      <c r="BTS6" s="336" t="str">
        <f t="shared" si="38"/>
        <v/>
      </c>
      <c r="BTT6" s="336" t="str">
        <f t="shared" si="38"/>
        <v/>
      </c>
      <c r="BTU6" s="336" t="str">
        <f t="shared" si="38"/>
        <v/>
      </c>
      <c r="BTV6" s="336" t="str">
        <f t="shared" si="38"/>
        <v/>
      </c>
      <c r="BTW6" s="336" t="str">
        <f t="shared" si="38"/>
        <v/>
      </c>
      <c r="BTX6" s="336" t="str">
        <f t="shared" si="38"/>
        <v/>
      </c>
      <c r="BTY6" s="336" t="str">
        <f t="shared" si="38"/>
        <v/>
      </c>
      <c r="BTZ6" s="336" t="str">
        <f t="shared" si="38"/>
        <v/>
      </c>
      <c r="BUA6" s="336" t="str">
        <f t="shared" si="38"/>
        <v/>
      </c>
      <c r="BUB6" s="336" t="str">
        <f t="shared" si="38"/>
        <v/>
      </c>
      <c r="BUC6" s="336" t="str">
        <f t="shared" si="38"/>
        <v/>
      </c>
      <c r="BUD6" s="336" t="str">
        <f t="shared" si="38"/>
        <v/>
      </c>
      <c r="BUE6" s="336" t="str">
        <f t="shared" si="38"/>
        <v/>
      </c>
      <c r="BUF6" s="336" t="str">
        <f t="shared" si="38"/>
        <v/>
      </c>
      <c r="BUG6" s="336" t="str">
        <f t="shared" si="38"/>
        <v/>
      </c>
      <c r="BUH6" s="336" t="str">
        <f t="shared" si="38"/>
        <v/>
      </c>
      <c r="BUI6" s="336" t="str">
        <f t="shared" si="38"/>
        <v/>
      </c>
      <c r="BUJ6" s="336" t="str">
        <f t="shared" si="38"/>
        <v/>
      </c>
      <c r="BUK6" s="336" t="str">
        <f t="shared" si="38"/>
        <v/>
      </c>
      <c r="BUL6" s="336" t="str">
        <f t="shared" si="38"/>
        <v/>
      </c>
      <c r="BUM6" s="336" t="str">
        <f t="shared" si="38"/>
        <v/>
      </c>
      <c r="BUN6" s="336" t="str">
        <f t="shared" si="38"/>
        <v/>
      </c>
      <c r="BUO6" s="336" t="str">
        <f t="shared" si="38"/>
        <v/>
      </c>
      <c r="BUP6" s="336" t="str">
        <f t="shared" si="38"/>
        <v/>
      </c>
      <c r="BUQ6" s="336" t="str">
        <f t="shared" si="38"/>
        <v/>
      </c>
      <c r="BUR6" s="336" t="str">
        <f t="shared" si="38"/>
        <v/>
      </c>
      <c r="BUS6" s="336" t="str">
        <f t="shared" si="38"/>
        <v/>
      </c>
      <c r="BUT6" s="336" t="str">
        <f t="shared" si="38"/>
        <v/>
      </c>
      <c r="BUU6" s="336" t="str">
        <f t="shared" si="38"/>
        <v/>
      </c>
      <c r="BUV6" s="336" t="str">
        <f t="shared" si="38"/>
        <v/>
      </c>
      <c r="BUW6" s="336" t="str">
        <f t="shared" si="38"/>
        <v/>
      </c>
      <c r="BUX6" s="336" t="str">
        <f t="shared" si="38"/>
        <v/>
      </c>
      <c r="BUY6" s="336" t="str">
        <f t="shared" si="38"/>
        <v/>
      </c>
      <c r="BUZ6" s="336" t="str">
        <f t="shared" si="38"/>
        <v/>
      </c>
      <c r="BVA6" s="336" t="str">
        <f t="shared" si="38"/>
        <v/>
      </c>
      <c r="BVB6" s="336" t="str">
        <f t="shared" si="38"/>
        <v/>
      </c>
      <c r="BVC6" s="336" t="str">
        <f t="shared" si="38"/>
        <v/>
      </c>
      <c r="BVD6" s="336" t="str">
        <f t="shared" si="38"/>
        <v/>
      </c>
      <c r="BVE6" s="336" t="str">
        <f t="shared" si="38"/>
        <v/>
      </c>
      <c r="BVF6" s="336" t="str">
        <f t="shared" si="38"/>
        <v/>
      </c>
      <c r="BVG6" s="336" t="str">
        <f t="shared" si="38"/>
        <v/>
      </c>
      <c r="BVH6" s="336" t="str">
        <f t="shared" si="38"/>
        <v/>
      </c>
      <c r="BVI6" s="336" t="str">
        <f t="shared" si="38"/>
        <v/>
      </c>
      <c r="BVJ6" s="336" t="str">
        <f t="shared" si="38"/>
        <v/>
      </c>
      <c r="BVK6" s="336" t="str">
        <f t="shared" si="38"/>
        <v/>
      </c>
      <c r="BVL6" s="336" t="str">
        <f t="shared" si="38"/>
        <v/>
      </c>
      <c r="BVM6" s="336" t="str">
        <f t="shared" si="38"/>
        <v/>
      </c>
      <c r="BVN6" s="336" t="str">
        <f t="shared" si="38"/>
        <v/>
      </c>
      <c r="BVO6" s="336" t="str">
        <f t="shared" si="38"/>
        <v/>
      </c>
      <c r="BVP6" s="336" t="str">
        <f t="shared" si="38"/>
        <v/>
      </c>
      <c r="BVQ6" s="336" t="str">
        <f t="shared" si="38"/>
        <v/>
      </c>
      <c r="BVR6" s="336" t="str">
        <f t="shared" si="38"/>
        <v/>
      </c>
      <c r="BVS6" s="336" t="str">
        <f t="shared" ref="BVS6:BYD6" si="39">_xlfn.LET(
_xlpm.project_monat,BVS$3,
_xlpm.start_monat,$D6,
_xlpm.ende_monat,$E6,
IF(AND(_xlpm.project_monat&gt;=_xlpm.start_monat,_xlpm.project_monat&lt;=_xlpm.ende_monat),1,""))</f>
        <v/>
      </c>
      <c r="BVT6" s="336" t="str">
        <f t="shared" si="39"/>
        <v/>
      </c>
      <c r="BVU6" s="336" t="str">
        <f t="shared" si="39"/>
        <v/>
      </c>
      <c r="BVV6" s="336" t="str">
        <f t="shared" si="39"/>
        <v/>
      </c>
      <c r="BVW6" s="336" t="str">
        <f t="shared" si="39"/>
        <v/>
      </c>
      <c r="BVX6" s="336" t="str">
        <f t="shared" si="39"/>
        <v/>
      </c>
      <c r="BVY6" s="336" t="str">
        <f t="shared" si="39"/>
        <v/>
      </c>
      <c r="BVZ6" s="336" t="str">
        <f t="shared" si="39"/>
        <v/>
      </c>
      <c r="BWA6" s="336" t="str">
        <f t="shared" si="39"/>
        <v/>
      </c>
      <c r="BWB6" s="336" t="str">
        <f t="shared" si="39"/>
        <v/>
      </c>
      <c r="BWC6" s="336" t="str">
        <f t="shared" si="39"/>
        <v/>
      </c>
      <c r="BWD6" s="336" t="str">
        <f t="shared" si="39"/>
        <v/>
      </c>
      <c r="BWE6" s="336" t="str">
        <f t="shared" si="39"/>
        <v/>
      </c>
      <c r="BWF6" s="336" t="str">
        <f t="shared" si="39"/>
        <v/>
      </c>
      <c r="BWG6" s="336" t="str">
        <f t="shared" si="39"/>
        <v/>
      </c>
      <c r="BWH6" s="336" t="str">
        <f t="shared" si="39"/>
        <v/>
      </c>
      <c r="BWI6" s="336" t="str">
        <f t="shared" si="39"/>
        <v/>
      </c>
      <c r="BWJ6" s="336" t="str">
        <f t="shared" si="39"/>
        <v/>
      </c>
      <c r="BWK6" s="336" t="str">
        <f t="shared" si="39"/>
        <v/>
      </c>
      <c r="BWL6" s="336" t="str">
        <f t="shared" si="39"/>
        <v/>
      </c>
      <c r="BWM6" s="336" t="str">
        <f t="shared" si="39"/>
        <v/>
      </c>
      <c r="BWN6" s="336" t="str">
        <f t="shared" si="39"/>
        <v/>
      </c>
      <c r="BWO6" s="336" t="str">
        <f t="shared" si="39"/>
        <v/>
      </c>
      <c r="BWP6" s="336" t="str">
        <f t="shared" si="39"/>
        <v/>
      </c>
      <c r="BWQ6" s="336" t="str">
        <f t="shared" si="39"/>
        <v/>
      </c>
      <c r="BWR6" s="336" t="str">
        <f t="shared" si="39"/>
        <v/>
      </c>
      <c r="BWS6" s="336" t="str">
        <f t="shared" si="39"/>
        <v/>
      </c>
      <c r="BWT6" s="336" t="str">
        <f t="shared" si="39"/>
        <v/>
      </c>
      <c r="BWU6" s="336" t="str">
        <f t="shared" si="39"/>
        <v/>
      </c>
      <c r="BWV6" s="336" t="str">
        <f t="shared" si="39"/>
        <v/>
      </c>
      <c r="BWW6" s="336" t="str">
        <f t="shared" si="39"/>
        <v/>
      </c>
      <c r="BWX6" s="336" t="str">
        <f t="shared" si="39"/>
        <v/>
      </c>
      <c r="BWY6" s="336" t="str">
        <f t="shared" si="39"/>
        <v/>
      </c>
      <c r="BWZ6" s="336" t="str">
        <f t="shared" si="39"/>
        <v/>
      </c>
      <c r="BXA6" s="336" t="str">
        <f t="shared" si="39"/>
        <v/>
      </c>
      <c r="BXB6" s="336" t="str">
        <f t="shared" si="39"/>
        <v/>
      </c>
      <c r="BXC6" s="336" t="str">
        <f t="shared" si="39"/>
        <v/>
      </c>
      <c r="BXD6" s="336" t="str">
        <f t="shared" si="39"/>
        <v/>
      </c>
      <c r="BXE6" s="336" t="str">
        <f t="shared" si="39"/>
        <v/>
      </c>
      <c r="BXF6" s="336" t="str">
        <f t="shared" si="39"/>
        <v/>
      </c>
      <c r="BXG6" s="336" t="str">
        <f t="shared" si="39"/>
        <v/>
      </c>
      <c r="BXH6" s="336" t="str">
        <f t="shared" si="39"/>
        <v/>
      </c>
      <c r="BXI6" s="336" t="str">
        <f t="shared" si="39"/>
        <v/>
      </c>
      <c r="BXJ6" s="336" t="str">
        <f t="shared" si="39"/>
        <v/>
      </c>
      <c r="BXK6" s="336" t="str">
        <f t="shared" si="39"/>
        <v/>
      </c>
      <c r="BXL6" s="336" t="str">
        <f t="shared" si="39"/>
        <v/>
      </c>
      <c r="BXM6" s="336" t="str">
        <f t="shared" si="39"/>
        <v/>
      </c>
      <c r="BXN6" s="336" t="str">
        <f t="shared" si="39"/>
        <v/>
      </c>
      <c r="BXO6" s="336" t="str">
        <f t="shared" si="39"/>
        <v/>
      </c>
      <c r="BXP6" s="336" t="str">
        <f t="shared" si="39"/>
        <v/>
      </c>
      <c r="BXQ6" s="336" t="str">
        <f t="shared" si="39"/>
        <v/>
      </c>
      <c r="BXR6" s="336" t="str">
        <f t="shared" si="39"/>
        <v/>
      </c>
      <c r="BXS6" s="336" t="str">
        <f t="shared" si="39"/>
        <v/>
      </c>
      <c r="BXT6" s="336" t="str">
        <f t="shared" si="39"/>
        <v/>
      </c>
      <c r="BXU6" s="336" t="str">
        <f t="shared" si="39"/>
        <v/>
      </c>
      <c r="BXV6" s="336" t="str">
        <f t="shared" si="39"/>
        <v/>
      </c>
      <c r="BXW6" s="336" t="str">
        <f t="shared" si="39"/>
        <v/>
      </c>
      <c r="BXX6" s="336" t="str">
        <f t="shared" si="39"/>
        <v/>
      </c>
      <c r="BXY6" s="336" t="str">
        <f t="shared" si="39"/>
        <v/>
      </c>
      <c r="BXZ6" s="336" t="str">
        <f t="shared" si="39"/>
        <v/>
      </c>
      <c r="BYA6" s="336" t="str">
        <f t="shared" si="39"/>
        <v/>
      </c>
      <c r="BYB6" s="336" t="str">
        <f t="shared" si="39"/>
        <v/>
      </c>
      <c r="BYC6" s="336" t="str">
        <f t="shared" si="39"/>
        <v/>
      </c>
      <c r="BYD6" s="336" t="str">
        <f t="shared" si="39"/>
        <v/>
      </c>
      <c r="BYE6" s="336" t="str">
        <f t="shared" ref="BYE6:CAP6" si="40">_xlfn.LET(
_xlpm.project_monat,BYE$3,
_xlpm.start_monat,$D6,
_xlpm.ende_monat,$E6,
IF(AND(_xlpm.project_monat&gt;=_xlpm.start_monat,_xlpm.project_monat&lt;=_xlpm.ende_monat),1,""))</f>
        <v/>
      </c>
      <c r="BYF6" s="336" t="str">
        <f t="shared" si="40"/>
        <v/>
      </c>
      <c r="BYG6" s="336" t="str">
        <f t="shared" si="40"/>
        <v/>
      </c>
      <c r="BYH6" s="336" t="str">
        <f t="shared" si="40"/>
        <v/>
      </c>
      <c r="BYI6" s="336" t="str">
        <f t="shared" si="40"/>
        <v/>
      </c>
      <c r="BYJ6" s="336" t="str">
        <f t="shared" si="40"/>
        <v/>
      </c>
      <c r="BYK6" s="336" t="str">
        <f t="shared" si="40"/>
        <v/>
      </c>
      <c r="BYL6" s="336" t="str">
        <f t="shared" si="40"/>
        <v/>
      </c>
      <c r="BYM6" s="336" t="str">
        <f t="shared" si="40"/>
        <v/>
      </c>
      <c r="BYN6" s="336" t="str">
        <f t="shared" si="40"/>
        <v/>
      </c>
      <c r="BYO6" s="336" t="str">
        <f t="shared" si="40"/>
        <v/>
      </c>
      <c r="BYP6" s="336" t="str">
        <f t="shared" si="40"/>
        <v/>
      </c>
      <c r="BYQ6" s="336" t="str">
        <f t="shared" si="40"/>
        <v/>
      </c>
      <c r="BYR6" s="336" t="str">
        <f t="shared" si="40"/>
        <v/>
      </c>
      <c r="BYS6" s="336" t="str">
        <f t="shared" si="40"/>
        <v/>
      </c>
      <c r="BYT6" s="336" t="str">
        <f t="shared" si="40"/>
        <v/>
      </c>
      <c r="BYU6" s="336" t="str">
        <f t="shared" si="40"/>
        <v/>
      </c>
      <c r="BYV6" s="336" t="str">
        <f t="shared" si="40"/>
        <v/>
      </c>
      <c r="BYW6" s="336" t="str">
        <f t="shared" si="40"/>
        <v/>
      </c>
      <c r="BYX6" s="336" t="str">
        <f t="shared" si="40"/>
        <v/>
      </c>
      <c r="BYY6" s="336" t="str">
        <f t="shared" si="40"/>
        <v/>
      </c>
      <c r="BYZ6" s="336" t="str">
        <f t="shared" si="40"/>
        <v/>
      </c>
      <c r="BZA6" s="336" t="str">
        <f t="shared" si="40"/>
        <v/>
      </c>
      <c r="BZB6" s="336" t="str">
        <f t="shared" si="40"/>
        <v/>
      </c>
      <c r="BZC6" s="336" t="str">
        <f t="shared" si="40"/>
        <v/>
      </c>
      <c r="BZD6" s="336" t="str">
        <f t="shared" si="40"/>
        <v/>
      </c>
      <c r="BZE6" s="336" t="str">
        <f t="shared" si="40"/>
        <v/>
      </c>
      <c r="BZF6" s="336" t="str">
        <f t="shared" si="40"/>
        <v/>
      </c>
      <c r="BZG6" s="336" t="str">
        <f t="shared" si="40"/>
        <v/>
      </c>
      <c r="BZH6" s="336" t="str">
        <f t="shared" si="40"/>
        <v/>
      </c>
      <c r="BZI6" s="336" t="str">
        <f t="shared" si="40"/>
        <v/>
      </c>
      <c r="BZJ6" s="336" t="str">
        <f t="shared" si="40"/>
        <v/>
      </c>
      <c r="BZK6" s="336" t="str">
        <f t="shared" si="40"/>
        <v/>
      </c>
      <c r="BZL6" s="336" t="str">
        <f t="shared" si="40"/>
        <v/>
      </c>
      <c r="BZM6" s="336" t="str">
        <f t="shared" si="40"/>
        <v/>
      </c>
      <c r="BZN6" s="336" t="str">
        <f t="shared" si="40"/>
        <v/>
      </c>
      <c r="BZO6" s="336" t="str">
        <f t="shared" si="40"/>
        <v/>
      </c>
      <c r="BZP6" s="336" t="str">
        <f t="shared" si="40"/>
        <v/>
      </c>
      <c r="BZQ6" s="336" t="str">
        <f t="shared" si="40"/>
        <v/>
      </c>
      <c r="BZR6" s="336" t="str">
        <f t="shared" si="40"/>
        <v/>
      </c>
      <c r="BZS6" s="336" t="str">
        <f t="shared" si="40"/>
        <v/>
      </c>
      <c r="BZT6" s="336" t="str">
        <f t="shared" si="40"/>
        <v/>
      </c>
      <c r="BZU6" s="336" t="str">
        <f t="shared" si="40"/>
        <v/>
      </c>
      <c r="BZV6" s="336" t="str">
        <f t="shared" si="40"/>
        <v/>
      </c>
      <c r="BZW6" s="336" t="str">
        <f t="shared" si="40"/>
        <v/>
      </c>
      <c r="BZX6" s="336" t="str">
        <f t="shared" si="40"/>
        <v/>
      </c>
      <c r="BZY6" s="336" t="str">
        <f t="shared" si="40"/>
        <v/>
      </c>
      <c r="BZZ6" s="336" t="str">
        <f t="shared" si="40"/>
        <v/>
      </c>
      <c r="CAA6" s="336" t="str">
        <f t="shared" si="40"/>
        <v/>
      </c>
      <c r="CAB6" s="336" t="str">
        <f t="shared" si="40"/>
        <v/>
      </c>
      <c r="CAC6" s="336" t="str">
        <f t="shared" si="40"/>
        <v/>
      </c>
      <c r="CAD6" s="336" t="str">
        <f t="shared" si="40"/>
        <v/>
      </c>
      <c r="CAE6" s="336" t="str">
        <f t="shared" si="40"/>
        <v/>
      </c>
      <c r="CAF6" s="336" t="str">
        <f t="shared" si="40"/>
        <v/>
      </c>
      <c r="CAG6" s="336" t="str">
        <f t="shared" si="40"/>
        <v/>
      </c>
      <c r="CAH6" s="336" t="str">
        <f t="shared" si="40"/>
        <v/>
      </c>
      <c r="CAI6" s="336" t="str">
        <f t="shared" si="40"/>
        <v/>
      </c>
      <c r="CAJ6" s="336" t="str">
        <f t="shared" si="40"/>
        <v/>
      </c>
      <c r="CAK6" s="336" t="str">
        <f t="shared" si="40"/>
        <v/>
      </c>
      <c r="CAL6" s="336" t="str">
        <f t="shared" si="40"/>
        <v/>
      </c>
      <c r="CAM6" s="336" t="str">
        <f t="shared" si="40"/>
        <v/>
      </c>
      <c r="CAN6" s="336" t="str">
        <f t="shared" si="40"/>
        <v/>
      </c>
      <c r="CAO6" s="336" t="str">
        <f t="shared" si="40"/>
        <v/>
      </c>
      <c r="CAP6" s="336" t="str">
        <f t="shared" si="40"/>
        <v/>
      </c>
      <c r="CAQ6" s="336" t="str">
        <f t="shared" ref="CAQ6:CDB6" si="41">_xlfn.LET(
_xlpm.project_monat,CAQ$3,
_xlpm.start_monat,$D6,
_xlpm.ende_monat,$E6,
IF(AND(_xlpm.project_monat&gt;=_xlpm.start_monat,_xlpm.project_monat&lt;=_xlpm.ende_monat),1,""))</f>
        <v/>
      </c>
      <c r="CAR6" s="336" t="str">
        <f t="shared" si="41"/>
        <v/>
      </c>
      <c r="CAS6" s="336" t="str">
        <f t="shared" si="41"/>
        <v/>
      </c>
      <c r="CAT6" s="336" t="str">
        <f t="shared" si="41"/>
        <v/>
      </c>
      <c r="CAU6" s="336" t="str">
        <f t="shared" si="41"/>
        <v/>
      </c>
      <c r="CAV6" s="336" t="str">
        <f t="shared" si="41"/>
        <v/>
      </c>
      <c r="CAW6" s="336" t="str">
        <f t="shared" si="41"/>
        <v/>
      </c>
      <c r="CAX6" s="336" t="str">
        <f t="shared" si="41"/>
        <v/>
      </c>
      <c r="CAY6" s="336" t="str">
        <f t="shared" si="41"/>
        <v/>
      </c>
      <c r="CAZ6" s="336" t="str">
        <f t="shared" si="41"/>
        <v/>
      </c>
      <c r="CBA6" s="336" t="str">
        <f t="shared" si="41"/>
        <v/>
      </c>
      <c r="CBB6" s="336" t="str">
        <f t="shared" si="41"/>
        <v/>
      </c>
      <c r="CBC6" s="336" t="str">
        <f t="shared" si="41"/>
        <v/>
      </c>
      <c r="CBD6" s="336" t="str">
        <f t="shared" si="41"/>
        <v/>
      </c>
      <c r="CBE6" s="336" t="str">
        <f t="shared" si="41"/>
        <v/>
      </c>
      <c r="CBF6" s="336" t="str">
        <f t="shared" si="41"/>
        <v/>
      </c>
      <c r="CBG6" s="336" t="str">
        <f t="shared" si="41"/>
        <v/>
      </c>
      <c r="CBH6" s="336" t="str">
        <f t="shared" si="41"/>
        <v/>
      </c>
      <c r="CBI6" s="336" t="str">
        <f t="shared" si="41"/>
        <v/>
      </c>
      <c r="CBJ6" s="336" t="str">
        <f t="shared" si="41"/>
        <v/>
      </c>
      <c r="CBK6" s="336" t="str">
        <f t="shared" si="41"/>
        <v/>
      </c>
      <c r="CBL6" s="336" t="str">
        <f t="shared" si="41"/>
        <v/>
      </c>
      <c r="CBM6" s="336" t="str">
        <f t="shared" si="41"/>
        <v/>
      </c>
      <c r="CBN6" s="336" t="str">
        <f t="shared" si="41"/>
        <v/>
      </c>
      <c r="CBO6" s="336" t="str">
        <f t="shared" si="41"/>
        <v/>
      </c>
      <c r="CBP6" s="336" t="str">
        <f t="shared" si="41"/>
        <v/>
      </c>
      <c r="CBQ6" s="336" t="str">
        <f t="shared" si="41"/>
        <v/>
      </c>
      <c r="CBR6" s="336" t="str">
        <f t="shared" si="41"/>
        <v/>
      </c>
      <c r="CBS6" s="336" t="str">
        <f t="shared" si="41"/>
        <v/>
      </c>
      <c r="CBT6" s="336" t="str">
        <f t="shared" si="41"/>
        <v/>
      </c>
      <c r="CBU6" s="336" t="str">
        <f t="shared" si="41"/>
        <v/>
      </c>
      <c r="CBV6" s="336" t="str">
        <f t="shared" si="41"/>
        <v/>
      </c>
      <c r="CBW6" s="336" t="str">
        <f t="shared" si="41"/>
        <v/>
      </c>
      <c r="CBX6" s="336" t="str">
        <f t="shared" si="41"/>
        <v/>
      </c>
      <c r="CBY6" s="336" t="str">
        <f t="shared" si="41"/>
        <v/>
      </c>
      <c r="CBZ6" s="336" t="str">
        <f t="shared" si="41"/>
        <v/>
      </c>
      <c r="CCA6" s="336" t="str">
        <f t="shared" si="41"/>
        <v/>
      </c>
      <c r="CCB6" s="336" t="str">
        <f t="shared" si="41"/>
        <v/>
      </c>
      <c r="CCC6" s="336" t="str">
        <f t="shared" si="41"/>
        <v/>
      </c>
      <c r="CCD6" s="336" t="str">
        <f t="shared" si="41"/>
        <v/>
      </c>
      <c r="CCE6" s="336" t="str">
        <f t="shared" si="41"/>
        <v/>
      </c>
      <c r="CCF6" s="336" t="str">
        <f t="shared" si="41"/>
        <v/>
      </c>
      <c r="CCG6" s="336" t="str">
        <f t="shared" si="41"/>
        <v/>
      </c>
      <c r="CCH6" s="336" t="str">
        <f t="shared" si="41"/>
        <v/>
      </c>
      <c r="CCI6" s="336" t="str">
        <f t="shared" si="41"/>
        <v/>
      </c>
      <c r="CCJ6" s="336" t="str">
        <f t="shared" si="41"/>
        <v/>
      </c>
      <c r="CCK6" s="336" t="str">
        <f t="shared" si="41"/>
        <v/>
      </c>
      <c r="CCL6" s="336" t="str">
        <f t="shared" si="41"/>
        <v/>
      </c>
      <c r="CCM6" s="336" t="str">
        <f t="shared" si="41"/>
        <v/>
      </c>
      <c r="CCN6" s="336" t="str">
        <f t="shared" si="41"/>
        <v/>
      </c>
      <c r="CCO6" s="336" t="str">
        <f t="shared" si="41"/>
        <v/>
      </c>
      <c r="CCP6" s="336" t="str">
        <f t="shared" si="41"/>
        <v/>
      </c>
      <c r="CCQ6" s="336" t="str">
        <f t="shared" si="41"/>
        <v/>
      </c>
      <c r="CCR6" s="336" t="str">
        <f t="shared" si="41"/>
        <v/>
      </c>
      <c r="CCS6" s="336" t="str">
        <f t="shared" si="41"/>
        <v/>
      </c>
      <c r="CCT6" s="336" t="str">
        <f t="shared" si="41"/>
        <v/>
      </c>
      <c r="CCU6" s="336" t="str">
        <f t="shared" si="41"/>
        <v/>
      </c>
      <c r="CCV6" s="336" t="str">
        <f t="shared" si="41"/>
        <v/>
      </c>
      <c r="CCW6" s="336" t="str">
        <f t="shared" si="41"/>
        <v/>
      </c>
      <c r="CCX6" s="336" t="str">
        <f t="shared" si="41"/>
        <v/>
      </c>
      <c r="CCY6" s="336" t="str">
        <f t="shared" si="41"/>
        <v/>
      </c>
      <c r="CCZ6" s="336" t="str">
        <f t="shared" si="41"/>
        <v/>
      </c>
      <c r="CDA6" s="336" t="str">
        <f t="shared" si="41"/>
        <v/>
      </c>
      <c r="CDB6" s="336" t="str">
        <f t="shared" si="41"/>
        <v/>
      </c>
      <c r="CDC6" s="336" t="str">
        <f t="shared" ref="CDC6:CFN6" si="42">_xlfn.LET(
_xlpm.project_monat,CDC$3,
_xlpm.start_monat,$D6,
_xlpm.ende_monat,$E6,
IF(AND(_xlpm.project_monat&gt;=_xlpm.start_monat,_xlpm.project_monat&lt;=_xlpm.ende_monat),1,""))</f>
        <v/>
      </c>
      <c r="CDD6" s="336" t="str">
        <f t="shared" si="42"/>
        <v/>
      </c>
      <c r="CDE6" s="336" t="str">
        <f t="shared" si="42"/>
        <v/>
      </c>
      <c r="CDF6" s="336" t="str">
        <f t="shared" si="42"/>
        <v/>
      </c>
      <c r="CDG6" s="336" t="str">
        <f t="shared" si="42"/>
        <v/>
      </c>
      <c r="CDH6" s="336" t="str">
        <f t="shared" si="42"/>
        <v/>
      </c>
      <c r="CDI6" s="336" t="str">
        <f t="shared" si="42"/>
        <v/>
      </c>
      <c r="CDJ6" s="336" t="str">
        <f t="shared" si="42"/>
        <v/>
      </c>
      <c r="CDK6" s="336" t="str">
        <f t="shared" si="42"/>
        <v/>
      </c>
      <c r="CDL6" s="336" t="str">
        <f t="shared" si="42"/>
        <v/>
      </c>
      <c r="CDM6" s="336" t="str">
        <f t="shared" si="42"/>
        <v/>
      </c>
      <c r="CDN6" s="336" t="str">
        <f t="shared" si="42"/>
        <v/>
      </c>
      <c r="CDO6" s="336" t="str">
        <f t="shared" si="42"/>
        <v/>
      </c>
      <c r="CDP6" s="336" t="str">
        <f t="shared" si="42"/>
        <v/>
      </c>
      <c r="CDQ6" s="336" t="str">
        <f t="shared" si="42"/>
        <v/>
      </c>
      <c r="CDR6" s="336" t="str">
        <f t="shared" si="42"/>
        <v/>
      </c>
      <c r="CDS6" s="336" t="str">
        <f t="shared" si="42"/>
        <v/>
      </c>
      <c r="CDT6" s="336" t="str">
        <f t="shared" si="42"/>
        <v/>
      </c>
      <c r="CDU6" s="336" t="str">
        <f t="shared" si="42"/>
        <v/>
      </c>
      <c r="CDV6" s="336" t="str">
        <f t="shared" si="42"/>
        <v/>
      </c>
      <c r="CDW6" s="336" t="str">
        <f t="shared" si="42"/>
        <v/>
      </c>
      <c r="CDX6" s="336" t="str">
        <f t="shared" si="42"/>
        <v/>
      </c>
      <c r="CDY6" s="336" t="str">
        <f t="shared" si="42"/>
        <v/>
      </c>
      <c r="CDZ6" s="336" t="str">
        <f t="shared" si="42"/>
        <v/>
      </c>
      <c r="CEA6" s="336" t="str">
        <f t="shared" si="42"/>
        <v/>
      </c>
      <c r="CEB6" s="336" t="str">
        <f t="shared" si="42"/>
        <v/>
      </c>
      <c r="CEC6" s="336" t="str">
        <f t="shared" si="42"/>
        <v/>
      </c>
      <c r="CED6" s="336" t="str">
        <f t="shared" si="42"/>
        <v/>
      </c>
      <c r="CEE6" s="336" t="str">
        <f t="shared" si="42"/>
        <v/>
      </c>
      <c r="CEF6" s="336" t="str">
        <f t="shared" si="42"/>
        <v/>
      </c>
      <c r="CEG6" s="336" t="str">
        <f t="shared" si="42"/>
        <v/>
      </c>
      <c r="CEH6" s="336" t="str">
        <f t="shared" si="42"/>
        <v/>
      </c>
      <c r="CEI6" s="336" t="str">
        <f t="shared" si="42"/>
        <v/>
      </c>
      <c r="CEJ6" s="336" t="str">
        <f t="shared" si="42"/>
        <v/>
      </c>
      <c r="CEK6" s="336" t="str">
        <f t="shared" si="42"/>
        <v/>
      </c>
      <c r="CEL6" s="336" t="str">
        <f t="shared" si="42"/>
        <v/>
      </c>
      <c r="CEM6" s="336" t="str">
        <f t="shared" si="42"/>
        <v/>
      </c>
      <c r="CEN6" s="336" t="str">
        <f t="shared" si="42"/>
        <v/>
      </c>
      <c r="CEO6" s="336" t="str">
        <f t="shared" si="42"/>
        <v/>
      </c>
      <c r="CEP6" s="336" t="str">
        <f t="shared" si="42"/>
        <v/>
      </c>
      <c r="CEQ6" s="336" t="str">
        <f t="shared" si="42"/>
        <v/>
      </c>
      <c r="CER6" s="336" t="str">
        <f t="shared" si="42"/>
        <v/>
      </c>
      <c r="CES6" s="336" t="str">
        <f t="shared" si="42"/>
        <v/>
      </c>
      <c r="CET6" s="336" t="str">
        <f t="shared" si="42"/>
        <v/>
      </c>
      <c r="CEU6" s="336" t="str">
        <f t="shared" si="42"/>
        <v/>
      </c>
      <c r="CEV6" s="336" t="str">
        <f t="shared" si="42"/>
        <v/>
      </c>
      <c r="CEW6" s="336" t="str">
        <f t="shared" si="42"/>
        <v/>
      </c>
      <c r="CEX6" s="336" t="str">
        <f t="shared" si="42"/>
        <v/>
      </c>
      <c r="CEY6" s="336" t="str">
        <f t="shared" si="42"/>
        <v/>
      </c>
      <c r="CEZ6" s="336" t="str">
        <f t="shared" si="42"/>
        <v/>
      </c>
      <c r="CFA6" s="336" t="str">
        <f t="shared" si="42"/>
        <v/>
      </c>
      <c r="CFB6" s="336" t="str">
        <f t="shared" si="42"/>
        <v/>
      </c>
      <c r="CFC6" s="336" t="str">
        <f t="shared" si="42"/>
        <v/>
      </c>
      <c r="CFD6" s="336" t="str">
        <f t="shared" si="42"/>
        <v/>
      </c>
      <c r="CFE6" s="336" t="str">
        <f t="shared" si="42"/>
        <v/>
      </c>
      <c r="CFF6" s="336" t="str">
        <f t="shared" si="42"/>
        <v/>
      </c>
      <c r="CFG6" s="336" t="str">
        <f t="shared" si="42"/>
        <v/>
      </c>
      <c r="CFH6" s="336" t="str">
        <f t="shared" si="42"/>
        <v/>
      </c>
      <c r="CFI6" s="336" t="str">
        <f t="shared" si="42"/>
        <v/>
      </c>
      <c r="CFJ6" s="336" t="str">
        <f t="shared" si="42"/>
        <v/>
      </c>
      <c r="CFK6" s="336" t="str">
        <f t="shared" si="42"/>
        <v/>
      </c>
      <c r="CFL6" s="336" t="str">
        <f t="shared" si="42"/>
        <v/>
      </c>
      <c r="CFM6" s="336" t="str">
        <f t="shared" si="42"/>
        <v/>
      </c>
      <c r="CFN6" s="336" t="str">
        <f t="shared" si="42"/>
        <v/>
      </c>
      <c r="CFO6" s="336" t="str">
        <f t="shared" ref="CFO6:CHZ6" si="43">_xlfn.LET(
_xlpm.project_monat,CFO$3,
_xlpm.start_monat,$D6,
_xlpm.ende_monat,$E6,
IF(AND(_xlpm.project_monat&gt;=_xlpm.start_monat,_xlpm.project_monat&lt;=_xlpm.ende_monat),1,""))</f>
        <v/>
      </c>
      <c r="CFP6" s="336" t="str">
        <f t="shared" si="43"/>
        <v/>
      </c>
      <c r="CFQ6" s="336" t="str">
        <f t="shared" si="43"/>
        <v/>
      </c>
      <c r="CFR6" s="336" t="str">
        <f t="shared" si="43"/>
        <v/>
      </c>
      <c r="CFS6" s="336" t="str">
        <f t="shared" si="43"/>
        <v/>
      </c>
      <c r="CFT6" s="336" t="str">
        <f t="shared" si="43"/>
        <v/>
      </c>
      <c r="CFU6" s="336" t="str">
        <f t="shared" si="43"/>
        <v/>
      </c>
      <c r="CFV6" s="336" t="str">
        <f t="shared" si="43"/>
        <v/>
      </c>
      <c r="CFW6" s="336" t="str">
        <f t="shared" si="43"/>
        <v/>
      </c>
      <c r="CFX6" s="336" t="str">
        <f t="shared" si="43"/>
        <v/>
      </c>
      <c r="CFY6" s="336" t="str">
        <f t="shared" si="43"/>
        <v/>
      </c>
      <c r="CFZ6" s="336" t="str">
        <f t="shared" si="43"/>
        <v/>
      </c>
      <c r="CGA6" s="336" t="str">
        <f t="shared" si="43"/>
        <v/>
      </c>
      <c r="CGB6" s="336" t="str">
        <f t="shared" si="43"/>
        <v/>
      </c>
      <c r="CGC6" s="336" t="str">
        <f t="shared" si="43"/>
        <v/>
      </c>
      <c r="CGD6" s="336" t="str">
        <f t="shared" si="43"/>
        <v/>
      </c>
      <c r="CGE6" s="336" t="str">
        <f t="shared" si="43"/>
        <v/>
      </c>
      <c r="CGF6" s="336" t="str">
        <f t="shared" si="43"/>
        <v/>
      </c>
      <c r="CGG6" s="336" t="str">
        <f t="shared" si="43"/>
        <v/>
      </c>
      <c r="CGH6" s="336" t="str">
        <f t="shared" si="43"/>
        <v/>
      </c>
      <c r="CGI6" s="336" t="str">
        <f t="shared" si="43"/>
        <v/>
      </c>
      <c r="CGJ6" s="336" t="str">
        <f t="shared" si="43"/>
        <v/>
      </c>
      <c r="CGK6" s="336" t="str">
        <f t="shared" si="43"/>
        <v/>
      </c>
      <c r="CGL6" s="336" t="str">
        <f t="shared" si="43"/>
        <v/>
      </c>
      <c r="CGM6" s="336" t="str">
        <f t="shared" si="43"/>
        <v/>
      </c>
      <c r="CGN6" s="336" t="str">
        <f t="shared" si="43"/>
        <v/>
      </c>
      <c r="CGO6" s="336" t="str">
        <f t="shared" si="43"/>
        <v/>
      </c>
      <c r="CGP6" s="336" t="str">
        <f t="shared" si="43"/>
        <v/>
      </c>
      <c r="CGQ6" s="336" t="str">
        <f t="shared" si="43"/>
        <v/>
      </c>
      <c r="CGR6" s="336" t="str">
        <f t="shared" si="43"/>
        <v/>
      </c>
      <c r="CGS6" s="336" t="str">
        <f t="shared" si="43"/>
        <v/>
      </c>
      <c r="CGT6" s="336" t="str">
        <f t="shared" si="43"/>
        <v/>
      </c>
      <c r="CGU6" s="336" t="str">
        <f t="shared" si="43"/>
        <v/>
      </c>
      <c r="CGV6" s="336" t="str">
        <f t="shared" si="43"/>
        <v/>
      </c>
      <c r="CGW6" s="336" t="str">
        <f t="shared" si="43"/>
        <v/>
      </c>
      <c r="CGX6" s="336" t="str">
        <f t="shared" si="43"/>
        <v/>
      </c>
      <c r="CGY6" s="336" t="str">
        <f t="shared" si="43"/>
        <v/>
      </c>
      <c r="CGZ6" s="336" t="str">
        <f t="shared" si="43"/>
        <v/>
      </c>
      <c r="CHA6" s="336" t="str">
        <f t="shared" si="43"/>
        <v/>
      </c>
      <c r="CHB6" s="336" t="str">
        <f t="shared" si="43"/>
        <v/>
      </c>
      <c r="CHC6" s="336" t="str">
        <f t="shared" si="43"/>
        <v/>
      </c>
      <c r="CHD6" s="336" t="str">
        <f t="shared" si="43"/>
        <v/>
      </c>
      <c r="CHE6" s="336" t="str">
        <f t="shared" si="43"/>
        <v/>
      </c>
      <c r="CHF6" s="336" t="str">
        <f t="shared" si="43"/>
        <v/>
      </c>
      <c r="CHG6" s="336" t="str">
        <f t="shared" si="43"/>
        <v/>
      </c>
      <c r="CHH6" s="336" t="str">
        <f t="shared" si="43"/>
        <v/>
      </c>
      <c r="CHI6" s="336" t="str">
        <f t="shared" si="43"/>
        <v/>
      </c>
      <c r="CHJ6" s="336" t="str">
        <f t="shared" si="43"/>
        <v/>
      </c>
      <c r="CHK6" s="336" t="str">
        <f t="shared" si="43"/>
        <v/>
      </c>
      <c r="CHL6" s="336" t="str">
        <f t="shared" si="43"/>
        <v/>
      </c>
      <c r="CHM6" s="336" t="str">
        <f t="shared" si="43"/>
        <v/>
      </c>
      <c r="CHN6" s="336" t="str">
        <f t="shared" si="43"/>
        <v/>
      </c>
      <c r="CHO6" s="336" t="str">
        <f t="shared" si="43"/>
        <v/>
      </c>
      <c r="CHP6" s="336" t="str">
        <f t="shared" si="43"/>
        <v/>
      </c>
      <c r="CHQ6" s="336" t="str">
        <f t="shared" si="43"/>
        <v/>
      </c>
      <c r="CHR6" s="336" t="str">
        <f t="shared" si="43"/>
        <v/>
      </c>
      <c r="CHS6" s="336" t="str">
        <f t="shared" si="43"/>
        <v/>
      </c>
      <c r="CHT6" s="336" t="str">
        <f t="shared" si="43"/>
        <v/>
      </c>
      <c r="CHU6" s="336" t="str">
        <f t="shared" si="43"/>
        <v/>
      </c>
      <c r="CHV6" s="336" t="str">
        <f t="shared" si="43"/>
        <v/>
      </c>
      <c r="CHW6" s="336" t="str">
        <f t="shared" si="43"/>
        <v/>
      </c>
      <c r="CHX6" s="336" t="str">
        <f t="shared" si="43"/>
        <v/>
      </c>
      <c r="CHY6" s="336" t="str">
        <f t="shared" si="43"/>
        <v/>
      </c>
      <c r="CHZ6" s="336" t="str">
        <f t="shared" si="43"/>
        <v/>
      </c>
      <c r="CIA6" s="336" t="str">
        <f t="shared" ref="CIA6:CKL6" si="44">_xlfn.LET(
_xlpm.project_monat,CIA$3,
_xlpm.start_monat,$D6,
_xlpm.ende_monat,$E6,
IF(AND(_xlpm.project_monat&gt;=_xlpm.start_monat,_xlpm.project_monat&lt;=_xlpm.ende_monat),1,""))</f>
        <v/>
      </c>
      <c r="CIB6" s="336" t="str">
        <f t="shared" si="44"/>
        <v/>
      </c>
      <c r="CIC6" s="336" t="str">
        <f t="shared" si="44"/>
        <v/>
      </c>
      <c r="CID6" s="336" t="str">
        <f t="shared" si="44"/>
        <v/>
      </c>
      <c r="CIE6" s="336" t="str">
        <f t="shared" si="44"/>
        <v/>
      </c>
      <c r="CIF6" s="336" t="str">
        <f t="shared" si="44"/>
        <v/>
      </c>
      <c r="CIG6" s="336" t="str">
        <f t="shared" si="44"/>
        <v/>
      </c>
      <c r="CIH6" s="336" t="str">
        <f t="shared" si="44"/>
        <v/>
      </c>
      <c r="CII6" s="336" t="str">
        <f t="shared" si="44"/>
        <v/>
      </c>
      <c r="CIJ6" s="336" t="str">
        <f t="shared" si="44"/>
        <v/>
      </c>
      <c r="CIK6" s="336" t="str">
        <f t="shared" si="44"/>
        <v/>
      </c>
      <c r="CIL6" s="336" t="str">
        <f t="shared" si="44"/>
        <v/>
      </c>
      <c r="CIM6" s="336" t="str">
        <f t="shared" si="44"/>
        <v/>
      </c>
      <c r="CIN6" s="336" t="str">
        <f t="shared" si="44"/>
        <v/>
      </c>
      <c r="CIO6" s="336" t="str">
        <f t="shared" si="44"/>
        <v/>
      </c>
      <c r="CIP6" s="336" t="str">
        <f t="shared" si="44"/>
        <v/>
      </c>
      <c r="CIQ6" s="336" t="str">
        <f t="shared" si="44"/>
        <v/>
      </c>
      <c r="CIR6" s="336" t="str">
        <f t="shared" si="44"/>
        <v/>
      </c>
      <c r="CIS6" s="336" t="str">
        <f t="shared" si="44"/>
        <v/>
      </c>
      <c r="CIT6" s="336" t="str">
        <f t="shared" si="44"/>
        <v/>
      </c>
      <c r="CIU6" s="336" t="str">
        <f t="shared" si="44"/>
        <v/>
      </c>
      <c r="CIV6" s="336" t="str">
        <f t="shared" si="44"/>
        <v/>
      </c>
      <c r="CIW6" s="336" t="str">
        <f t="shared" si="44"/>
        <v/>
      </c>
      <c r="CIX6" s="336" t="str">
        <f t="shared" si="44"/>
        <v/>
      </c>
      <c r="CIY6" s="336" t="str">
        <f t="shared" si="44"/>
        <v/>
      </c>
      <c r="CIZ6" s="336" t="str">
        <f t="shared" si="44"/>
        <v/>
      </c>
      <c r="CJA6" s="336" t="str">
        <f t="shared" si="44"/>
        <v/>
      </c>
      <c r="CJB6" s="336" t="str">
        <f t="shared" si="44"/>
        <v/>
      </c>
      <c r="CJC6" s="336" t="str">
        <f t="shared" si="44"/>
        <v/>
      </c>
      <c r="CJD6" s="336" t="str">
        <f t="shared" si="44"/>
        <v/>
      </c>
      <c r="CJE6" s="336" t="str">
        <f t="shared" si="44"/>
        <v/>
      </c>
      <c r="CJF6" s="336" t="str">
        <f t="shared" si="44"/>
        <v/>
      </c>
      <c r="CJG6" s="336" t="str">
        <f t="shared" si="44"/>
        <v/>
      </c>
      <c r="CJH6" s="336" t="str">
        <f t="shared" si="44"/>
        <v/>
      </c>
      <c r="CJI6" s="336" t="str">
        <f t="shared" si="44"/>
        <v/>
      </c>
      <c r="CJJ6" s="336" t="str">
        <f t="shared" si="44"/>
        <v/>
      </c>
      <c r="CJK6" s="336" t="str">
        <f t="shared" si="44"/>
        <v/>
      </c>
      <c r="CJL6" s="336" t="str">
        <f t="shared" si="44"/>
        <v/>
      </c>
      <c r="CJM6" s="336" t="str">
        <f t="shared" si="44"/>
        <v/>
      </c>
      <c r="CJN6" s="336" t="str">
        <f t="shared" si="44"/>
        <v/>
      </c>
      <c r="CJO6" s="336" t="str">
        <f t="shared" si="44"/>
        <v/>
      </c>
      <c r="CJP6" s="336" t="str">
        <f t="shared" si="44"/>
        <v/>
      </c>
      <c r="CJQ6" s="336" t="str">
        <f t="shared" si="44"/>
        <v/>
      </c>
      <c r="CJR6" s="336" t="str">
        <f t="shared" si="44"/>
        <v/>
      </c>
      <c r="CJS6" s="336" t="str">
        <f t="shared" si="44"/>
        <v/>
      </c>
      <c r="CJT6" s="336" t="str">
        <f t="shared" si="44"/>
        <v/>
      </c>
      <c r="CJU6" s="336" t="str">
        <f t="shared" si="44"/>
        <v/>
      </c>
      <c r="CJV6" s="336" t="str">
        <f t="shared" si="44"/>
        <v/>
      </c>
      <c r="CJW6" s="336" t="str">
        <f t="shared" si="44"/>
        <v/>
      </c>
      <c r="CJX6" s="336" t="str">
        <f t="shared" si="44"/>
        <v/>
      </c>
      <c r="CJY6" s="336" t="str">
        <f t="shared" si="44"/>
        <v/>
      </c>
      <c r="CJZ6" s="336" t="str">
        <f t="shared" si="44"/>
        <v/>
      </c>
      <c r="CKA6" s="336" t="str">
        <f t="shared" si="44"/>
        <v/>
      </c>
      <c r="CKB6" s="336" t="str">
        <f t="shared" si="44"/>
        <v/>
      </c>
      <c r="CKC6" s="336" t="str">
        <f t="shared" si="44"/>
        <v/>
      </c>
      <c r="CKD6" s="336" t="str">
        <f t="shared" si="44"/>
        <v/>
      </c>
      <c r="CKE6" s="336" t="str">
        <f t="shared" si="44"/>
        <v/>
      </c>
      <c r="CKF6" s="336" t="str">
        <f t="shared" si="44"/>
        <v/>
      </c>
      <c r="CKG6" s="336" t="str">
        <f t="shared" si="44"/>
        <v/>
      </c>
      <c r="CKH6" s="336" t="str">
        <f t="shared" si="44"/>
        <v/>
      </c>
      <c r="CKI6" s="336" t="str">
        <f t="shared" si="44"/>
        <v/>
      </c>
      <c r="CKJ6" s="336" t="str">
        <f t="shared" si="44"/>
        <v/>
      </c>
      <c r="CKK6" s="336" t="str">
        <f t="shared" si="44"/>
        <v/>
      </c>
      <c r="CKL6" s="336" t="str">
        <f t="shared" si="44"/>
        <v/>
      </c>
      <c r="CKM6" s="336" t="str">
        <f t="shared" ref="CKM6:CMX6" si="45">_xlfn.LET(
_xlpm.project_monat,CKM$3,
_xlpm.start_monat,$D6,
_xlpm.ende_monat,$E6,
IF(AND(_xlpm.project_monat&gt;=_xlpm.start_monat,_xlpm.project_monat&lt;=_xlpm.ende_monat),1,""))</f>
        <v/>
      </c>
      <c r="CKN6" s="336" t="str">
        <f t="shared" si="45"/>
        <v/>
      </c>
      <c r="CKO6" s="336" t="str">
        <f t="shared" si="45"/>
        <v/>
      </c>
      <c r="CKP6" s="336" t="str">
        <f t="shared" si="45"/>
        <v/>
      </c>
      <c r="CKQ6" s="336" t="str">
        <f t="shared" si="45"/>
        <v/>
      </c>
      <c r="CKR6" s="336" t="str">
        <f t="shared" si="45"/>
        <v/>
      </c>
      <c r="CKS6" s="336" t="str">
        <f t="shared" si="45"/>
        <v/>
      </c>
      <c r="CKT6" s="336" t="str">
        <f t="shared" si="45"/>
        <v/>
      </c>
      <c r="CKU6" s="336" t="str">
        <f t="shared" si="45"/>
        <v/>
      </c>
      <c r="CKV6" s="336" t="str">
        <f t="shared" si="45"/>
        <v/>
      </c>
      <c r="CKW6" s="336" t="str">
        <f t="shared" si="45"/>
        <v/>
      </c>
      <c r="CKX6" s="336" t="str">
        <f t="shared" si="45"/>
        <v/>
      </c>
      <c r="CKY6" s="336" t="str">
        <f t="shared" si="45"/>
        <v/>
      </c>
      <c r="CKZ6" s="336" t="str">
        <f t="shared" si="45"/>
        <v/>
      </c>
      <c r="CLA6" s="336" t="str">
        <f t="shared" si="45"/>
        <v/>
      </c>
      <c r="CLB6" s="336" t="str">
        <f t="shared" si="45"/>
        <v/>
      </c>
      <c r="CLC6" s="336" t="str">
        <f t="shared" si="45"/>
        <v/>
      </c>
      <c r="CLD6" s="336" t="str">
        <f t="shared" si="45"/>
        <v/>
      </c>
      <c r="CLE6" s="336" t="str">
        <f t="shared" si="45"/>
        <v/>
      </c>
      <c r="CLF6" s="336" t="str">
        <f t="shared" si="45"/>
        <v/>
      </c>
      <c r="CLG6" s="336" t="str">
        <f t="shared" si="45"/>
        <v/>
      </c>
      <c r="CLH6" s="336" t="str">
        <f t="shared" si="45"/>
        <v/>
      </c>
      <c r="CLI6" s="336" t="str">
        <f t="shared" si="45"/>
        <v/>
      </c>
      <c r="CLJ6" s="336" t="str">
        <f t="shared" si="45"/>
        <v/>
      </c>
      <c r="CLK6" s="336" t="str">
        <f t="shared" si="45"/>
        <v/>
      </c>
      <c r="CLL6" s="336" t="str">
        <f t="shared" si="45"/>
        <v/>
      </c>
      <c r="CLM6" s="336" t="str">
        <f t="shared" si="45"/>
        <v/>
      </c>
      <c r="CLN6" s="336" t="str">
        <f t="shared" si="45"/>
        <v/>
      </c>
      <c r="CLO6" s="336" t="str">
        <f t="shared" si="45"/>
        <v/>
      </c>
      <c r="CLP6" s="336" t="str">
        <f t="shared" si="45"/>
        <v/>
      </c>
      <c r="CLQ6" s="336" t="str">
        <f t="shared" si="45"/>
        <v/>
      </c>
      <c r="CLR6" s="336" t="str">
        <f t="shared" si="45"/>
        <v/>
      </c>
      <c r="CLS6" s="336" t="str">
        <f t="shared" si="45"/>
        <v/>
      </c>
      <c r="CLT6" s="336" t="str">
        <f t="shared" si="45"/>
        <v/>
      </c>
      <c r="CLU6" s="336" t="str">
        <f t="shared" si="45"/>
        <v/>
      </c>
      <c r="CLV6" s="336" t="str">
        <f t="shared" si="45"/>
        <v/>
      </c>
      <c r="CLW6" s="336" t="str">
        <f t="shared" si="45"/>
        <v/>
      </c>
      <c r="CLX6" s="336" t="str">
        <f t="shared" si="45"/>
        <v/>
      </c>
      <c r="CLY6" s="336" t="str">
        <f t="shared" si="45"/>
        <v/>
      </c>
      <c r="CLZ6" s="336" t="str">
        <f t="shared" si="45"/>
        <v/>
      </c>
      <c r="CMA6" s="336" t="str">
        <f t="shared" si="45"/>
        <v/>
      </c>
      <c r="CMB6" s="336" t="str">
        <f t="shared" si="45"/>
        <v/>
      </c>
      <c r="CMC6" s="336" t="str">
        <f t="shared" si="45"/>
        <v/>
      </c>
      <c r="CMD6" s="336" t="str">
        <f t="shared" si="45"/>
        <v/>
      </c>
      <c r="CME6" s="336" t="str">
        <f t="shared" si="45"/>
        <v/>
      </c>
      <c r="CMF6" s="336" t="str">
        <f t="shared" si="45"/>
        <v/>
      </c>
      <c r="CMG6" s="336" t="str">
        <f t="shared" si="45"/>
        <v/>
      </c>
      <c r="CMH6" s="336" t="str">
        <f t="shared" si="45"/>
        <v/>
      </c>
      <c r="CMI6" s="336" t="str">
        <f t="shared" si="45"/>
        <v/>
      </c>
      <c r="CMJ6" s="336" t="str">
        <f t="shared" si="45"/>
        <v/>
      </c>
      <c r="CMK6" s="336" t="str">
        <f t="shared" si="45"/>
        <v/>
      </c>
      <c r="CML6" s="336" t="str">
        <f t="shared" si="45"/>
        <v/>
      </c>
      <c r="CMM6" s="336" t="str">
        <f t="shared" si="45"/>
        <v/>
      </c>
      <c r="CMN6" s="336" t="str">
        <f t="shared" si="45"/>
        <v/>
      </c>
      <c r="CMO6" s="336" t="str">
        <f t="shared" si="45"/>
        <v/>
      </c>
      <c r="CMP6" s="336" t="str">
        <f t="shared" si="45"/>
        <v/>
      </c>
      <c r="CMQ6" s="336" t="str">
        <f t="shared" si="45"/>
        <v/>
      </c>
      <c r="CMR6" s="336" t="str">
        <f t="shared" si="45"/>
        <v/>
      </c>
      <c r="CMS6" s="336" t="str">
        <f t="shared" si="45"/>
        <v/>
      </c>
      <c r="CMT6" s="336" t="str">
        <f t="shared" si="45"/>
        <v/>
      </c>
      <c r="CMU6" s="336" t="str">
        <f t="shared" si="45"/>
        <v/>
      </c>
      <c r="CMV6" s="336" t="str">
        <f t="shared" si="45"/>
        <v/>
      </c>
      <c r="CMW6" s="336" t="str">
        <f t="shared" si="45"/>
        <v/>
      </c>
      <c r="CMX6" s="336" t="str">
        <f t="shared" si="45"/>
        <v/>
      </c>
      <c r="CMY6" s="336" t="str">
        <f t="shared" ref="CMY6:CPJ6" si="46">_xlfn.LET(
_xlpm.project_monat,CMY$3,
_xlpm.start_monat,$D6,
_xlpm.ende_monat,$E6,
IF(AND(_xlpm.project_monat&gt;=_xlpm.start_monat,_xlpm.project_monat&lt;=_xlpm.ende_monat),1,""))</f>
        <v/>
      </c>
      <c r="CMZ6" s="336" t="str">
        <f t="shared" si="46"/>
        <v/>
      </c>
      <c r="CNA6" s="336" t="str">
        <f t="shared" si="46"/>
        <v/>
      </c>
      <c r="CNB6" s="336" t="str">
        <f t="shared" si="46"/>
        <v/>
      </c>
      <c r="CNC6" s="336" t="str">
        <f t="shared" si="46"/>
        <v/>
      </c>
      <c r="CND6" s="336" t="str">
        <f t="shared" si="46"/>
        <v/>
      </c>
      <c r="CNE6" s="336" t="str">
        <f t="shared" si="46"/>
        <v/>
      </c>
      <c r="CNF6" s="336" t="str">
        <f t="shared" si="46"/>
        <v/>
      </c>
      <c r="CNG6" s="336" t="str">
        <f t="shared" si="46"/>
        <v/>
      </c>
      <c r="CNH6" s="336" t="str">
        <f t="shared" si="46"/>
        <v/>
      </c>
      <c r="CNI6" s="336" t="str">
        <f t="shared" si="46"/>
        <v/>
      </c>
      <c r="CNJ6" s="336" t="str">
        <f t="shared" si="46"/>
        <v/>
      </c>
      <c r="CNK6" s="336" t="str">
        <f t="shared" si="46"/>
        <v/>
      </c>
      <c r="CNL6" s="336" t="str">
        <f t="shared" si="46"/>
        <v/>
      </c>
      <c r="CNM6" s="336" t="str">
        <f t="shared" si="46"/>
        <v/>
      </c>
      <c r="CNN6" s="336" t="str">
        <f t="shared" si="46"/>
        <v/>
      </c>
      <c r="CNO6" s="336" t="str">
        <f t="shared" si="46"/>
        <v/>
      </c>
      <c r="CNP6" s="336" t="str">
        <f t="shared" si="46"/>
        <v/>
      </c>
      <c r="CNQ6" s="336" t="str">
        <f t="shared" si="46"/>
        <v/>
      </c>
      <c r="CNR6" s="336" t="str">
        <f t="shared" si="46"/>
        <v/>
      </c>
      <c r="CNS6" s="336" t="str">
        <f t="shared" si="46"/>
        <v/>
      </c>
      <c r="CNT6" s="336" t="str">
        <f t="shared" si="46"/>
        <v/>
      </c>
      <c r="CNU6" s="336" t="str">
        <f t="shared" si="46"/>
        <v/>
      </c>
      <c r="CNV6" s="336" t="str">
        <f t="shared" si="46"/>
        <v/>
      </c>
      <c r="CNW6" s="336" t="str">
        <f t="shared" si="46"/>
        <v/>
      </c>
      <c r="CNX6" s="336" t="str">
        <f t="shared" si="46"/>
        <v/>
      </c>
      <c r="CNY6" s="336" t="str">
        <f t="shared" si="46"/>
        <v/>
      </c>
      <c r="CNZ6" s="336" t="str">
        <f t="shared" si="46"/>
        <v/>
      </c>
      <c r="COA6" s="336" t="str">
        <f t="shared" si="46"/>
        <v/>
      </c>
      <c r="COB6" s="336" t="str">
        <f t="shared" si="46"/>
        <v/>
      </c>
      <c r="COC6" s="336" t="str">
        <f t="shared" si="46"/>
        <v/>
      </c>
      <c r="COD6" s="336" t="str">
        <f t="shared" si="46"/>
        <v/>
      </c>
      <c r="COE6" s="336" t="str">
        <f t="shared" si="46"/>
        <v/>
      </c>
      <c r="COF6" s="336" t="str">
        <f t="shared" si="46"/>
        <v/>
      </c>
      <c r="COG6" s="336" t="str">
        <f t="shared" si="46"/>
        <v/>
      </c>
      <c r="COH6" s="336" t="str">
        <f t="shared" si="46"/>
        <v/>
      </c>
      <c r="COI6" s="336" t="str">
        <f t="shared" si="46"/>
        <v/>
      </c>
      <c r="COJ6" s="336" t="str">
        <f t="shared" si="46"/>
        <v/>
      </c>
      <c r="COK6" s="336" t="str">
        <f t="shared" si="46"/>
        <v/>
      </c>
      <c r="COL6" s="336" t="str">
        <f t="shared" si="46"/>
        <v/>
      </c>
      <c r="COM6" s="336" t="str">
        <f t="shared" si="46"/>
        <v/>
      </c>
      <c r="CON6" s="336" t="str">
        <f t="shared" si="46"/>
        <v/>
      </c>
      <c r="COO6" s="336" t="str">
        <f t="shared" si="46"/>
        <v/>
      </c>
      <c r="COP6" s="336" t="str">
        <f t="shared" si="46"/>
        <v/>
      </c>
      <c r="COQ6" s="336" t="str">
        <f t="shared" si="46"/>
        <v/>
      </c>
      <c r="COR6" s="336" t="str">
        <f t="shared" si="46"/>
        <v/>
      </c>
      <c r="COS6" s="336" t="str">
        <f t="shared" si="46"/>
        <v/>
      </c>
      <c r="COT6" s="336" t="str">
        <f t="shared" si="46"/>
        <v/>
      </c>
      <c r="COU6" s="336" t="str">
        <f t="shared" si="46"/>
        <v/>
      </c>
      <c r="COV6" s="336" t="str">
        <f t="shared" si="46"/>
        <v/>
      </c>
      <c r="COW6" s="336" t="str">
        <f t="shared" si="46"/>
        <v/>
      </c>
      <c r="COX6" s="336" t="str">
        <f t="shared" si="46"/>
        <v/>
      </c>
      <c r="COY6" s="336" t="str">
        <f t="shared" si="46"/>
        <v/>
      </c>
      <c r="COZ6" s="336" t="str">
        <f t="shared" si="46"/>
        <v/>
      </c>
      <c r="CPA6" s="336" t="str">
        <f t="shared" si="46"/>
        <v/>
      </c>
      <c r="CPB6" s="336" t="str">
        <f t="shared" si="46"/>
        <v/>
      </c>
      <c r="CPC6" s="336" t="str">
        <f t="shared" si="46"/>
        <v/>
      </c>
      <c r="CPD6" s="336" t="str">
        <f t="shared" si="46"/>
        <v/>
      </c>
      <c r="CPE6" s="336" t="str">
        <f t="shared" si="46"/>
        <v/>
      </c>
      <c r="CPF6" s="336" t="str">
        <f t="shared" si="46"/>
        <v/>
      </c>
      <c r="CPG6" s="336" t="str">
        <f t="shared" si="46"/>
        <v/>
      </c>
      <c r="CPH6" s="336" t="str">
        <f t="shared" si="46"/>
        <v/>
      </c>
      <c r="CPI6" s="336" t="str">
        <f t="shared" si="46"/>
        <v/>
      </c>
      <c r="CPJ6" s="336" t="str">
        <f t="shared" si="46"/>
        <v/>
      </c>
      <c r="CPK6" s="336" t="str">
        <f t="shared" ref="CPK6:CRV6" si="47">_xlfn.LET(
_xlpm.project_monat,CPK$3,
_xlpm.start_monat,$D6,
_xlpm.ende_monat,$E6,
IF(AND(_xlpm.project_monat&gt;=_xlpm.start_monat,_xlpm.project_monat&lt;=_xlpm.ende_monat),1,""))</f>
        <v/>
      </c>
      <c r="CPL6" s="336" t="str">
        <f t="shared" si="47"/>
        <v/>
      </c>
      <c r="CPM6" s="336" t="str">
        <f t="shared" si="47"/>
        <v/>
      </c>
      <c r="CPN6" s="336" t="str">
        <f t="shared" si="47"/>
        <v/>
      </c>
      <c r="CPO6" s="336" t="str">
        <f t="shared" si="47"/>
        <v/>
      </c>
      <c r="CPP6" s="336" t="str">
        <f t="shared" si="47"/>
        <v/>
      </c>
      <c r="CPQ6" s="336" t="str">
        <f t="shared" si="47"/>
        <v/>
      </c>
      <c r="CPR6" s="336" t="str">
        <f t="shared" si="47"/>
        <v/>
      </c>
      <c r="CPS6" s="336" t="str">
        <f t="shared" si="47"/>
        <v/>
      </c>
      <c r="CPT6" s="336" t="str">
        <f t="shared" si="47"/>
        <v/>
      </c>
      <c r="CPU6" s="336" t="str">
        <f t="shared" si="47"/>
        <v/>
      </c>
      <c r="CPV6" s="336" t="str">
        <f t="shared" si="47"/>
        <v/>
      </c>
      <c r="CPW6" s="336" t="str">
        <f t="shared" si="47"/>
        <v/>
      </c>
      <c r="CPX6" s="336" t="str">
        <f t="shared" si="47"/>
        <v/>
      </c>
      <c r="CPY6" s="336" t="str">
        <f t="shared" si="47"/>
        <v/>
      </c>
      <c r="CPZ6" s="336" t="str">
        <f t="shared" si="47"/>
        <v/>
      </c>
      <c r="CQA6" s="336" t="str">
        <f t="shared" si="47"/>
        <v/>
      </c>
      <c r="CQB6" s="336" t="str">
        <f t="shared" si="47"/>
        <v/>
      </c>
      <c r="CQC6" s="336" t="str">
        <f t="shared" si="47"/>
        <v/>
      </c>
      <c r="CQD6" s="336" t="str">
        <f t="shared" si="47"/>
        <v/>
      </c>
      <c r="CQE6" s="336" t="str">
        <f t="shared" si="47"/>
        <v/>
      </c>
      <c r="CQF6" s="336" t="str">
        <f t="shared" si="47"/>
        <v/>
      </c>
      <c r="CQG6" s="336" t="str">
        <f t="shared" si="47"/>
        <v/>
      </c>
      <c r="CQH6" s="336" t="str">
        <f t="shared" si="47"/>
        <v/>
      </c>
      <c r="CQI6" s="336" t="str">
        <f t="shared" si="47"/>
        <v/>
      </c>
      <c r="CQJ6" s="336" t="str">
        <f t="shared" si="47"/>
        <v/>
      </c>
      <c r="CQK6" s="336" t="str">
        <f t="shared" si="47"/>
        <v/>
      </c>
      <c r="CQL6" s="336" t="str">
        <f t="shared" si="47"/>
        <v/>
      </c>
      <c r="CQM6" s="336" t="str">
        <f t="shared" si="47"/>
        <v/>
      </c>
      <c r="CQN6" s="336" t="str">
        <f t="shared" si="47"/>
        <v/>
      </c>
      <c r="CQO6" s="336" t="str">
        <f t="shared" si="47"/>
        <v/>
      </c>
      <c r="CQP6" s="336" t="str">
        <f t="shared" si="47"/>
        <v/>
      </c>
      <c r="CQQ6" s="336" t="str">
        <f t="shared" si="47"/>
        <v/>
      </c>
      <c r="CQR6" s="336" t="str">
        <f t="shared" si="47"/>
        <v/>
      </c>
      <c r="CQS6" s="336" t="str">
        <f t="shared" si="47"/>
        <v/>
      </c>
      <c r="CQT6" s="336" t="str">
        <f t="shared" si="47"/>
        <v/>
      </c>
      <c r="CQU6" s="336" t="str">
        <f t="shared" si="47"/>
        <v/>
      </c>
      <c r="CQV6" s="336" t="str">
        <f t="shared" si="47"/>
        <v/>
      </c>
      <c r="CQW6" s="336" t="str">
        <f t="shared" si="47"/>
        <v/>
      </c>
      <c r="CQX6" s="336" t="str">
        <f t="shared" si="47"/>
        <v/>
      </c>
      <c r="CQY6" s="336" t="str">
        <f t="shared" si="47"/>
        <v/>
      </c>
      <c r="CQZ6" s="336" t="str">
        <f t="shared" si="47"/>
        <v/>
      </c>
      <c r="CRA6" s="336" t="str">
        <f t="shared" si="47"/>
        <v/>
      </c>
      <c r="CRB6" s="336" t="str">
        <f t="shared" si="47"/>
        <v/>
      </c>
      <c r="CRC6" s="336" t="str">
        <f t="shared" si="47"/>
        <v/>
      </c>
      <c r="CRD6" s="336" t="str">
        <f t="shared" si="47"/>
        <v/>
      </c>
      <c r="CRE6" s="336" t="str">
        <f t="shared" si="47"/>
        <v/>
      </c>
      <c r="CRF6" s="336" t="str">
        <f t="shared" si="47"/>
        <v/>
      </c>
      <c r="CRG6" s="336" t="str">
        <f t="shared" si="47"/>
        <v/>
      </c>
      <c r="CRH6" s="336" t="str">
        <f t="shared" si="47"/>
        <v/>
      </c>
      <c r="CRI6" s="336" t="str">
        <f t="shared" si="47"/>
        <v/>
      </c>
      <c r="CRJ6" s="336" t="str">
        <f t="shared" si="47"/>
        <v/>
      </c>
      <c r="CRK6" s="336" t="str">
        <f t="shared" si="47"/>
        <v/>
      </c>
      <c r="CRL6" s="336" t="str">
        <f t="shared" si="47"/>
        <v/>
      </c>
      <c r="CRM6" s="336" t="str">
        <f t="shared" si="47"/>
        <v/>
      </c>
      <c r="CRN6" s="336" t="str">
        <f t="shared" si="47"/>
        <v/>
      </c>
      <c r="CRO6" s="336" t="str">
        <f t="shared" si="47"/>
        <v/>
      </c>
      <c r="CRP6" s="336" t="str">
        <f t="shared" si="47"/>
        <v/>
      </c>
      <c r="CRQ6" s="336" t="str">
        <f t="shared" si="47"/>
        <v/>
      </c>
      <c r="CRR6" s="336" t="str">
        <f t="shared" si="47"/>
        <v/>
      </c>
      <c r="CRS6" s="336" t="str">
        <f t="shared" si="47"/>
        <v/>
      </c>
      <c r="CRT6" s="336" t="str">
        <f t="shared" si="47"/>
        <v/>
      </c>
      <c r="CRU6" s="336" t="str">
        <f t="shared" si="47"/>
        <v/>
      </c>
      <c r="CRV6" s="336" t="str">
        <f t="shared" si="47"/>
        <v/>
      </c>
      <c r="CRW6" s="336" t="str">
        <f t="shared" ref="CRW6:CUH6" si="48">_xlfn.LET(
_xlpm.project_monat,CRW$3,
_xlpm.start_monat,$D6,
_xlpm.ende_monat,$E6,
IF(AND(_xlpm.project_monat&gt;=_xlpm.start_monat,_xlpm.project_monat&lt;=_xlpm.ende_monat),1,""))</f>
        <v/>
      </c>
      <c r="CRX6" s="336" t="str">
        <f t="shared" si="48"/>
        <v/>
      </c>
      <c r="CRY6" s="336" t="str">
        <f t="shared" si="48"/>
        <v/>
      </c>
      <c r="CRZ6" s="336" t="str">
        <f t="shared" si="48"/>
        <v/>
      </c>
      <c r="CSA6" s="336" t="str">
        <f t="shared" si="48"/>
        <v/>
      </c>
      <c r="CSB6" s="336" t="str">
        <f t="shared" si="48"/>
        <v/>
      </c>
      <c r="CSC6" s="336" t="str">
        <f t="shared" si="48"/>
        <v/>
      </c>
      <c r="CSD6" s="336" t="str">
        <f t="shared" si="48"/>
        <v/>
      </c>
      <c r="CSE6" s="336" t="str">
        <f t="shared" si="48"/>
        <v/>
      </c>
      <c r="CSF6" s="336" t="str">
        <f t="shared" si="48"/>
        <v/>
      </c>
      <c r="CSG6" s="336" t="str">
        <f t="shared" si="48"/>
        <v/>
      </c>
      <c r="CSH6" s="336" t="str">
        <f t="shared" si="48"/>
        <v/>
      </c>
      <c r="CSI6" s="336" t="str">
        <f t="shared" si="48"/>
        <v/>
      </c>
      <c r="CSJ6" s="336" t="str">
        <f t="shared" si="48"/>
        <v/>
      </c>
      <c r="CSK6" s="336" t="str">
        <f t="shared" si="48"/>
        <v/>
      </c>
      <c r="CSL6" s="336" t="str">
        <f t="shared" si="48"/>
        <v/>
      </c>
      <c r="CSM6" s="336" t="str">
        <f t="shared" si="48"/>
        <v/>
      </c>
      <c r="CSN6" s="336" t="str">
        <f t="shared" si="48"/>
        <v/>
      </c>
      <c r="CSO6" s="336" t="str">
        <f t="shared" si="48"/>
        <v/>
      </c>
      <c r="CSP6" s="336" t="str">
        <f t="shared" si="48"/>
        <v/>
      </c>
      <c r="CSQ6" s="336" t="str">
        <f t="shared" si="48"/>
        <v/>
      </c>
      <c r="CSR6" s="336" t="str">
        <f t="shared" si="48"/>
        <v/>
      </c>
      <c r="CSS6" s="336" t="str">
        <f t="shared" si="48"/>
        <v/>
      </c>
      <c r="CST6" s="336" t="str">
        <f t="shared" si="48"/>
        <v/>
      </c>
      <c r="CSU6" s="336" t="str">
        <f t="shared" si="48"/>
        <v/>
      </c>
      <c r="CSV6" s="336" t="str">
        <f t="shared" si="48"/>
        <v/>
      </c>
      <c r="CSW6" s="336" t="str">
        <f t="shared" si="48"/>
        <v/>
      </c>
      <c r="CSX6" s="336" t="str">
        <f t="shared" si="48"/>
        <v/>
      </c>
      <c r="CSY6" s="336" t="str">
        <f t="shared" si="48"/>
        <v/>
      </c>
      <c r="CSZ6" s="336" t="str">
        <f t="shared" si="48"/>
        <v/>
      </c>
      <c r="CTA6" s="336" t="str">
        <f t="shared" si="48"/>
        <v/>
      </c>
      <c r="CTB6" s="336" t="str">
        <f t="shared" si="48"/>
        <v/>
      </c>
      <c r="CTC6" s="336" t="str">
        <f t="shared" si="48"/>
        <v/>
      </c>
      <c r="CTD6" s="336" t="str">
        <f t="shared" si="48"/>
        <v/>
      </c>
      <c r="CTE6" s="336" t="str">
        <f t="shared" si="48"/>
        <v/>
      </c>
      <c r="CTF6" s="336" t="str">
        <f t="shared" si="48"/>
        <v/>
      </c>
      <c r="CTG6" s="336" t="str">
        <f t="shared" si="48"/>
        <v/>
      </c>
      <c r="CTH6" s="336" t="str">
        <f t="shared" si="48"/>
        <v/>
      </c>
      <c r="CTI6" s="336" t="str">
        <f t="shared" si="48"/>
        <v/>
      </c>
      <c r="CTJ6" s="336" t="str">
        <f t="shared" si="48"/>
        <v/>
      </c>
      <c r="CTK6" s="336" t="str">
        <f t="shared" si="48"/>
        <v/>
      </c>
      <c r="CTL6" s="336" t="str">
        <f t="shared" si="48"/>
        <v/>
      </c>
      <c r="CTM6" s="336" t="str">
        <f t="shared" si="48"/>
        <v/>
      </c>
      <c r="CTN6" s="336" t="str">
        <f t="shared" si="48"/>
        <v/>
      </c>
      <c r="CTO6" s="336" t="str">
        <f t="shared" si="48"/>
        <v/>
      </c>
      <c r="CTP6" s="336" t="str">
        <f t="shared" si="48"/>
        <v/>
      </c>
      <c r="CTQ6" s="336" t="str">
        <f t="shared" si="48"/>
        <v/>
      </c>
      <c r="CTR6" s="336" t="str">
        <f t="shared" si="48"/>
        <v/>
      </c>
      <c r="CTS6" s="336" t="str">
        <f t="shared" si="48"/>
        <v/>
      </c>
      <c r="CTT6" s="336" t="str">
        <f t="shared" si="48"/>
        <v/>
      </c>
      <c r="CTU6" s="336" t="str">
        <f t="shared" si="48"/>
        <v/>
      </c>
      <c r="CTV6" s="336" t="str">
        <f t="shared" si="48"/>
        <v/>
      </c>
      <c r="CTW6" s="336" t="str">
        <f t="shared" si="48"/>
        <v/>
      </c>
      <c r="CTX6" s="336" t="str">
        <f t="shared" si="48"/>
        <v/>
      </c>
      <c r="CTY6" s="336" t="str">
        <f t="shared" si="48"/>
        <v/>
      </c>
      <c r="CTZ6" s="336" t="str">
        <f t="shared" si="48"/>
        <v/>
      </c>
      <c r="CUA6" s="336" t="str">
        <f t="shared" si="48"/>
        <v/>
      </c>
      <c r="CUB6" s="336" t="str">
        <f t="shared" si="48"/>
        <v/>
      </c>
      <c r="CUC6" s="336" t="str">
        <f t="shared" si="48"/>
        <v/>
      </c>
      <c r="CUD6" s="336" t="str">
        <f t="shared" si="48"/>
        <v/>
      </c>
      <c r="CUE6" s="336" t="str">
        <f t="shared" si="48"/>
        <v/>
      </c>
      <c r="CUF6" s="336" t="str">
        <f t="shared" si="48"/>
        <v/>
      </c>
      <c r="CUG6" s="336" t="str">
        <f t="shared" si="48"/>
        <v/>
      </c>
      <c r="CUH6" s="336" t="str">
        <f t="shared" si="48"/>
        <v/>
      </c>
      <c r="CUI6" s="336" t="str">
        <f t="shared" ref="CUI6:CWT6" si="49">_xlfn.LET(
_xlpm.project_monat,CUI$3,
_xlpm.start_monat,$D6,
_xlpm.ende_monat,$E6,
IF(AND(_xlpm.project_monat&gt;=_xlpm.start_monat,_xlpm.project_monat&lt;=_xlpm.ende_monat),1,""))</f>
        <v/>
      </c>
      <c r="CUJ6" s="336" t="str">
        <f t="shared" si="49"/>
        <v/>
      </c>
      <c r="CUK6" s="336" t="str">
        <f t="shared" si="49"/>
        <v/>
      </c>
      <c r="CUL6" s="336" t="str">
        <f t="shared" si="49"/>
        <v/>
      </c>
      <c r="CUM6" s="336" t="str">
        <f t="shared" si="49"/>
        <v/>
      </c>
      <c r="CUN6" s="336" t="str">
        <f t="shared" si="49"/>
        <v/>
      </c>
      <c r="CUO6" s="336" t="str">
        <f t="shared" si="49"/>
        <v/>
      </c>
      <c r="CUP6" s="336" t="str">
        <f t="shared" si="49"/>
        <v/>
      </c>
      <c r="CUQ6" s="336" t="str">
        <f t="shared" si="49"/>
        <v/>
      </c>
      <c r="CUR6" s="336" t="str">
        <f t="shared" si="49"/>
        <v/>
      </c>
      <c r="CUS6" s="336" t="str">
        <f t="shared" si="49"/>
        <v/>
      </c>
      <c r="CUT6" s="336" t="str">
        <f t="shared" si="49"/>
        <v/>
      </c>
      <c r="CUU6" s="336" t="str">
        <f t="shared" si="49"/>
        <v/>
      </c>
      <c r="CUV6" s="336" t="str">
        <f t="shared" si="49"/>
        <v/>
      </c>
      <c r="CUW6" s="336" t="str">
        <f t="shared" si="49"/>
        <v/>
      </c>
      <c r="CUX6" s="336" t="str">
        <f t="shared" si="49"/>
        <v/>
      </c>
      <c r="CUY6" s="336" t="str">
        <f t="shared" si="49"/>
        <v/>
      </c>
      <c r="CUZ6" s="336" t="str">
        <f t="shared" si="49"/>
        <v/>
      </c>
      <c r="CVA6" s="336" t="str">
        <f t="shared" si="49"/>
        <v/>
      </c>
      <c r="CVB6" s="336" t="str">
        <f t="shared" si="49"/>
        <v/>
      </c>
      <c r="CVC6" s="336" t="str">
        <f t="shared" si="49"/>
        <v/>
      </c>
      <c r="CVD6" s="336" t="str">
        <f t="shared" si="49"/>
        <v/>
      </c>
      <c r="CVE6" s="336" t="str">
        <f t="shared" si="49"/>
        <v/>
      </c>
      <c r="CVF6" s="336" t="str">
        <f t="shared" si="49"/>
        <v/>
      </c>
      <c r="CVG6" s="336" t="str">
        <f t="shared" si="49"/>
        <v/>
      </c>
      <c r="CVH6" s="336" t="str">
        <f t="shared" si="49"/>
        <v/>
      </c>
      <c r="CVI6" s="336" t="str">
        <f t="shared" si="49"/>
        <v/>
      </c>
      <c r="CVJ6" s="336" t="str">
        <f t="shared" si="49"/>
        <v/>
      </c>
      <c r="CVK6" s="336" t="str">
        <f t="shared" si="49"/>
        <v/>
      </c>
      <c r="CVL6" s="336" t="str">
        <f t="shared" si="49"/>
        <v/>
      </c>
      <c r="CVM6" s="336" t="str">
        <f t="shared" si="49"/>
        <v/>
      </c>
      <c r="CVN6" s="336" t="str">
        <f t="shared" si="49"/>
        <v/>
      </c>
      <c r="CVO6" s="336" t="str">
        <f t="shared" si="49"/>
        <v/>
      </c>
      <c r="CVP6" s="336" t="str">
        <f t="shared" si="49"/>
        <v/>
      </c>
      <c r="CVQ6" s="336" t="str">
        <f t="shared" si="49"/>
        <v/>
      </c>
      <c r="CVR6" s="336" t="str">
        <f t="shared" si="49"/>
        <v/>
      </c>
      <c r="CVS6" s="336" t="str">
        <f t="shared" si="49"/>
        <v/>
      </c>
      <c r="CVT6" s="336" t="str">
        <f t="shared" si="49"/>
        <v/>
      </c>
      <c r="CVU6" s="336" t="str">
        <f t="shared" si="49"/>
        <v/>
      </c>
      <c r="CVV6" s="336" t="str">
        <f t="shared" si="49"/>
        <v/>
      </c>
      <c r="CVW6" s="336" t="str">
        <f t="shared" si="49"/>
        <v/>
      </c>
      <c r="CVX6" s="336" t="str">
        <f t="shared" si="49"/>
        <v/>
      </c>
      <c r="CVY6" s="336" t="str">
        <f t="shared" si="49"/>
        <v/>
      </c>
      <c r="CVZ6" s="336" t="str">
        <f t="shared" si="49"/>
        <v/>
      </c>
      <c r="CWA6" s="336" t="str">
        <f t="shared" si="49"/>
        <v/>
      </c>
      <c r="CWB6" s="336" t="str">
        <f t="shared" si="49"/>
        <v/>
      </c>
      <c r="CWC6" s="336" t="str">
        <f t="shared" si="49"/>
        <v/>
      </c>
      <c r="CWD6" s="336" t="str">
        <f t="shared" si="49"/>
        <v/>
      </c>
      <c r="CWE6" s="336" t="str">
        <f t="shared" si="49"/>
        <v/>
      </c>
      <c r="CWF6" s="336" t="str">
        <f t="shared" si="49"/>
        <v/>
      </c>
      <c r="CWG6" s="336" t="str">
        <f t="shared" si="49"/>
        <v/>
      </c>
      <c r="CWH6" s="336" t="str">
        <f t="shared" si="49"/>
        <v/>
      </c>
      <c r="CWI6" s="336" t="str">
        <f t="shared" si="49"/>
        <v/>
      </c>
      <c r="CWJ6" s="336" t="str">
        <f t="shared" si="49"/>
        <v/>
      </c>
      <c r="CWK6" s="336" t="str">
        <f t="shared" si="49"/>
        <v/>
      </c>
      <c r="CWL6" s="336" t="str">
        <f t="shared" si="49"/>
        <v/>
      </c>
      <c r="CWM6" s="336" t="str">
        <f t="shared" si="49"/>
        <v/>
      </c>
      <c r="CWN6" s="336" t="str">
        <f t="shared" si="49"/>
        <v/>
      </c>
      <c r="CWO6" s="336" t="str">
        <f t="shared" si="49"/>
        <v/>
      </c>
      <c r="CWP6" s="336" t="str">
        <f t="shared" si="49"/>
        <v/>
      </c>
      <c r="CWQ6" s="336" t="str">
        <f t="shared" si="49"/>
        <v/>
      </c>
      <c r="CWR6" s="336" t="str">
        <f t="shared" si="49"/>
        <v/>
      </c>
      <c r="CWS6" s="336" t="str">
        <f t="shared" si="49"/>
        <v/>
      </c>
      <c r="CWT6" s="336" t="str">
        <f t="shared" si="49"/>
        <v/>
      </c>
      <c r="CWU6" s="336" t="str">
        <f t="shared" ref="CWU6:CZF6" si="50">_xlfn.LET(
_xlpm.project_monat,CWU$3,
_xlpm.start_monat,$D6,
_xlpm.ende_monat,$E6,
IF(AND(_xlpm.project_monat&gt;=_xlpm.start_monat,_xlpm.project_monat&lt;=_xlpm.ende_monat),1,""))</f>
        <v/>
      </c>
      <c r="CWV6" s="336" t="str">
        <f t="shared" si="50"/>
        <v/>
      </c>
      <c r="CWW6" s="336" t="str">
        <f t="shared" si="50"/>
        <v/>
      </c>
      <c r="CWX6" s="336" t="str">
        <f t="shared" si="50"/>
        <v/>
      </c>
      <c r="CWY6" s="336" t="str">
        <f t="shared" si="50"/>
        <v/>
      </c>
      <c r="CWZ6" s="336" t="str">
        <f t="shared" si="50"/>
        <v/>
      </c>
      <c r="CXA6" s="336" t="str">
        <f t="shared" si="50"/>
        <v/>
      </c>
      <c r="CXB6" s="336" t="str">
        <f t="shared" si="50"/>
        <v/>
      </c>
      <c r="CXC6" s="336" t="str">
        <f t="shared" si="50"/>
        <v/>
      </c>
      <c r="CXD6" s="336" t="str">
        <f t="shared" si="50"/>
        <v/>
      </c>
      <c r="CXE6" s="336" t="str">
        <f t="shared" si="50"/>
        <v/>
      </c>
      <c r="CXF6" s="336" t="str">
        <f t="shared" si="50"/>
        <v/>
      </c>
      <c r="CXG6" s="336" t="str">
        <f t="shared" si="50"/>
        <v/>
      </c>
      <c r="CXH6" s="336" t="str">
        <f t="shared" si="50"/>
        <v/>
      </c>
      <c r="CXI6" s="336" t="str">
        <f t="shared" si="50"/>
        <v/>
      </c>
      <c r="CXJ6" s="336" t="str">
        <f t="shared" si="50"/>
        <v/>
      </c>
      <c r="CXK6" s="336" t="str">
        <f t="shared" si="50"/>
        <v/>
      </c>
      <c r="CXL6" s="336" t="str">
        <f t="shared" si="50"/>
        <v/>
      </c>
      <c r="CXM6" s="336" t="str">
        <f t="shared" si="50"/>
        <v/>
      </c>
      <c r="CXN6" s="336" t="str">
        <f t="shared" si="50"/>
        <v/>
      </c>
      <c r="CXO6" s="336" t="str">
        <f t="shared" si="50"/>
        <v/>
      </c>
      <c r="CXP6" s="336" t="str">
        <f t="shared" si="50"/>
        <v/>
      </c>
      <c r="CXQ6" s="336" t="str">
        <f t="shared" si="50"/>
        <v/>
      </c>
      <c r="CXR6" s="336" t="str">
        <f t="shared" si="50"/>
        <v/>
      </c>
      <c r="CXS6" s="336" t="str">
        <f t="shared" si="50"/>
        <v/>
      </c>
      <c r="CXT6" s="336" t="str">
        <f t="shared" si="50"/>
        <v/>
      </c>
      <c r="CXU6" s="336" t="str">
        <f t="shared" si="50"/>
        <v/>
      </c>
      <c r="CXV6" s="336" t="str">
        <f t="shared" si="50"/>
        <v/>
      </c>
      <c r="CXW6" s="336" t="str">
        <f t="shared" si="50"/>
        <v/>
      </c>
      <c r="CXX6" s="336" t="str">
        <f t="shared" si="50"/>
        <v/>
      </c>
      <c r="CXY6" s="336" t="str">
        <f t="shared" si="50"/>
        <v/>
      </c>
      <c r="CXZ6" s="336" t="str">
        <f t="shared" si="50"/>
        <v/>
      </c>
      <c r="CYA6" s="336" t="str">
        <f t="shared" si="50"/>
        <v/>
      </c>
      <c r="CYB6" s="336" t="str">
        <f t="shared" si="50"/>
        <v/>
      </c>
      <c r="CYC6" s="336" t="str">
        <f t="shared" si="50"/>
        <v/>
      </c>
      <c r="CYD6" s="336" t="str">
        <f t="shared" si="50"/>
        <v/>
      </c>
      <c r="CYE6" s="336" t="str">
        <f t="shared" si="50"/>
        <v/>
      </c>
      <c r="CYF6" s="336" t="str">
        <f t="shared" si="50"/>
        <v/>
      </c>
      <c r="CYG6" s="336" t="str">
        <f t="shared" si="50"/>
        <v/>
      </c>
      <c r="CYH6" s="336" t="str">
        <f t="shared" si="50"/>
        <v/>
      </c>
      <c r="CYI6" s="336" t="str">
        <f t="shared" si="50"/>
        <v/>
      </c>
      <c r="CYJ6" s="336" t="str">
        <f t="shared" si="50"/>
        <v/>
      </c>
      <c r="CYK6" s="336" t="str">
        <f t="shared" si="50"/>
        <v/>
      </c>
      <c r="CYL6" s="336" t="str">
        <f t="shared" si="50"/>
        <v/>
      </c>
      <c r="CYM6" s="336" t="str">
        <f t="shared" si="50"/>
        <v/>
      </c>
      <c r="CYN6" s="336" t="str">
        <f t="shared" si="50"/>
        <v/>
      </c>
      <c r="CYO6" s="336" t="str">
        <f t="shared" si="50"/>
        <v/>
      </c>
      <c r="CYP6" s="336" t="str">
        <f t="shared" si="50"/>
        <v/>
      </c>
      <c r="CYQ6" s="336" t="str">
        <f t="shared" si="50"/>
        <v/>
      </c>
      <c r="CYR6" s="336" t="str">
        <f t="shared" si="50"/>
        <v/>
      </c>
      <c r="CYS6" s="336" t="str">
        <f t="shared" si="50"/>
        <v/>
      </c>
      <c r="CYT6" s="336" t="str">
        <f t="shared" si="50"/>
        <v/>
      </c>
      <c r="CYU6" s="336" t="str">
        <f t="shared" si="50"/>
        <v/>
      </c>
      <c r="CYV6" s="336" t="str">
        <f t="shared" si="50"/>
        <v/>
      </c>
      <c r="CYW6" s="336" t="str">
        <f t="shared" si="50"/>
        <v/>
      </c>
      <c r="CYX6" s="336" t="str">
        <f t="shared" si="50"/>
        <v/>
      </c>
      <c r="CYY6" s="336" t="str">
        <f t="shared" si="50"/>
        <v/>
      </c>
      <c r="CYZ6" s="336" t="str">
        <f t="shared" si="50"/>
        <v/>
      </c>
      <c r="CZA6" s="336" t="str">
        <f t="shared" si="50"/>
        <v/>
      </c>
      <c r="CZB6" s="336" t="str">
        <f t="shared" si="50"/>
        <v/>
      </c>
      <c r="CZC6" s="336" t="str">
        <f t="shared" si="50"/>
        <v/>
      </c>
      <c r="CZD6" s="336" t="str">
        <f t="shared" si="50"/>
        <v/>
      </c>
      <c r="CZE6" s="336" t="str">
        <f t="shared" si="50"/>
        <v/>
      </c>
      <c r="CZF6" s="336" t="str">
        <f t="shared" si="50"/>
        <v/>
      </c>
      <c r="CZG6" s="336" t="str">
        <f t="shared" ref="CZG6:DBR6" si="51">_xlfn.LET(
_xlpm.project_monat,CZG$3,
_xlpm.start_monat,$D6,
_xlpm.ende_monat,$E6,
IF(AND(_xlpm.project_monat&gt;=_xlpm.start_monat,_xlpm.project_monat&lt;=_xlpm.ende_monat),1,""))</f>
        <v/>
      </c>
      <c r="CZH6" s="336" t="str">
        <f t="shared" si="51"/>
        <v/>
      </c>
      <c r="CZI6" s="336" t="str">
        <f t="shared" si="51"/>
        <v/>
      </c>
      <c r="CZJ6" s="336" t="str">
        <f t="shared" si="51"/>
        <v/>
      </c>
      <c r="CZK6" s="336" t="str">
        <f t="shared" si="51"/>
        <v/>
      </c>
      <c r="CZL6" s="336" t="str">
        <f t="shared" si="51"/>
        <v/>
      </c>
      <c r="CZM6" s="336" t="str">
        <f t="shared" si="51"/>
        <v/>
      </c>
      <c r="CZN6" s="336" t="str">
        <f t="shared" si="51"/>
        <v/>
      </c>
      <c r="CZO6" s="336" t="str">
        <f t="shared" si="51"/>
        <v/>
      </c>
      <c r="CZP6" s="336" t="str">
        <f t="shared" si="51"/>
        <v/>
      </c>
      <c r="CZQ6" s="336" t="str">
        <f t="shared" si="51"/>
        <v/>
      </c>
      <c r="CZR6" s="336" t="str">
        <f t="shared" si="51"/>
        <v/>
      </c>
      <c r="CZS6" s="336" t="str">
        <f t="shared" si="51"/>
        <v/>
      </c>
      <c r="CZT6" s="336" t="str">
        <f t="shared" si="51"/>
        <v/>
      </c>
      <c r="CZU6" s="336" t="str">
        <f t="shared" si="51"/>
        <v/>
      </c>
      <c r="CZV6" s="336" t="str">
        <f t="shared" si="51"/>
        <v/>
      </c>
      <c r="CZW6" s="336" t="str">
        <f t="shared" si="51"/>
        <v/>
      </c>
      <c r="CZX6" s="336" t="str">
        <f t="shared" si="51"/>
        <v/>
      </c>
      <c r="CZY6" s="336" t="str">
        <f t="shared" si="51"/>
        <v/>
      </c>
      <c r="CZZ6" s="336" t="str">
        <f t="shared" si="51"/>
        <v/>
      </c>
      <c r="DAA6" s="336" t="str">
        <f t="shared" si="51"/>
        <v/>
      </c>
      <c r="DAB6" s="336" t="str">
        <f t="shared" si="51"/>
        <v/>
      </c>
      <c r="DAC6" s="336" t="str">
        <f t="shared" si="51"/>
        <v/>
      </c>
      <c r="DAD6" s="336" t="str">
        <f t="shared" si="51"/>
        <v/>
      </c>
      <c r="DAE6" s="336" t="str">
        <f t="shared" si="51"/>
        <v/>
      </c>
      <c r="DAF6" s="336" t="str">
        <f t="shared" si="51"/>
        <v/>
      </c>
      <c r="DAG6" s="336" t="str">
        <f t="shared" si="51"/>
        <v/>
      </c>
      <c r="DAH6" s="336" t="str">
        <f t="shared" si="51"/>
        <v/>
      </c>
      <c r="DAI6" s="336" t="str">
        <f t="shared" si="51"/>
        <v/>
      </c>
      <c r="DAJ6" s="336" t="str">
        <f t="shared" si="51"/>
        <v/>
      </c>
      <c r="DAK6" s="336" t="str">
        <f t="shared" si="51"/>
        <v/>
      </c>
      <c r="DAL6" s="336" t="str">
        <f t="shared" si="51"/>
        <v/>
      </c>
      <c r="DAM6" s="336" t="str">
        <f t="shared" si="51"/>
        <v/>
      </c>
      <c r="DAN6" s="336" t="str">
        <f t="shared" si="51"/>
        <v/>
      </c>
      <c r="DAO6" s="336" t="str">
        <f t="shared" si="51"/>
        <v/>
      </c>
      <c r="DAP6" s="336" t="str">
        <f t="shared" si="51"/>
        <v/>
      </c>
      <c r="DAQ6" s="336" t="str">
        <f t="shared" si="51"/>
        <v/>
      </c>
      <c r="DAR6" s="336" t="str">
        <f t="shared" si="51"/>
        <v/>
      </c>
      <c r="DAS6" s="336" t="str">
        <f t="shared" si="51"/>
        <v/>
      </c>
      <c r="DAT6" s="336" t="str">
        <f t="shared" si="51"/>
        <v/>
      </c>
      <c r="DAU6" s="336" t="str">
        <f t="shared" si="51"/>
        <v/>
      </c>
      <c r="DAV6" s="336" t="str">
        <f t="shared" si="51"/>
        <v/>
      </c>
      <c r="DAW6" s="336" t="str">
        <f t="shared" si="51"/>
        <v/>
      </c>
      <c r="DAX6" s="336" t="str">
        <f t="shared" si="51"/>
        <v/>
      </c>
      <c r="DAY6" s="336" t="str">
        <f t="shared" si="51"/>
        <v/>
      </c>
      <c r="DAZ6" s="336" t="str">
        <f t="shared" si="51"/>
        <v/>
      </c>
      <c r="DBA6" s="336" t="str">
        <f t="shared" si="51"/>
        <v/>
      </c>
      <c r="DBB6" s="336" t="str">
        <f t="shared" si="51"/>
        <v/>
      </c>
      <c r="DBC6" s="336" t="str">
        <f t="shared" si="51"/>
        <v/>
      </c>
      <c r="DBD6" s="336" t="str">
        <f t="shared" si="51"/>
        <v/>
      </c>
      <c r="DBE6" s="336" t="str">
        <f t="shared" si="51"/>
        <v/>
      </c>
      <c r="DBF6" s="336" t="str">
        <f t="shared" si="51"/>
        <v/>
      </c>
      <c r="DBG6" s="336" t="str">
        <f t="shared" si="51"/>
        <v/>
      </c>
      <c r="DBH6" s="336" t="str">
        <f t="shared" si="51"/>
        <v/>
      </c>
      <c r="DBI6" s="336" t="str">
        <f t="shared" si="51"/>
        <v/>
      </c>
      <c r="DBJ6" s="336" t="str">
        <f t="shared" si="51"/>
        <v/>
      </c>
      <c r="DBK6" s="336" t="str">
        <f t="shared" si="51"/>
        <v/>
      </c>
      <c r="DBL6" s="336" t="str">
        <f t="shared" si="51"/>
        <v/>
      </c>
      <c r="DBM6" s="336" t="str">
        <f t="shared" si="51"/>
        <v/>
      </c>
      <c r="DBN6" s="336" t="str">
        <f t="shared" si="51"/>
        <v/>
      </c>
      <c r="DBO6" s="336" t="str">
        <f t="shared" si="51"/>
        <v/>
      </c>
      <c r="DBP6" s="336" t="str">
        <f t="shared" si="51"/>
        <v/>
      </c>
      <c r="DBQ6" s="336" t="str">
        <f t="shared" si="51"/>
        <v/>
      </c>
      <c r="DBR6" s="336" t="str">
        <f t="shared" si="51"/>
        <v/>
      </c>
      <c r="DBS6" s="336" t="str">
        <f t="shared" ref="DBS6:DED6" si="52">_xlfn.LET(
_xlpm.project_monat,DBS$3,
_xlpm.start_monat,$D6,
_xlpm.ende_monat,$E6,
IF(AND(_xlpm.project_monat&gt;=_xlpm.start_monat,_xlpm.project_monat&lt;=_xlpm.ende_monat),1,""))</f>
        <v/>
      </c>
      <c r="DBT6" s="336" t="str">
        <f t="shared" si="52"/>
        <v/>
      </c>
      <c r="DBU6" s="336" t="str">
        <f t="shared" si="52"/>
        <v/>
      </c>
      <c r="DBV6" s="336" t="str">
        <f t="shared" si="52"/>
        <v/>
      </c>
      <c r="DBW6" s="336" t="str">
        <f t="shared" si="52"/>
        <v/>
      </c>
      <c r="DBX6" s="336" t="str">
        <f t="shared" si="52"/>
        <v/>
      </c>
      <c r="DBY6" s="336" t="str">
        <f t="shared" si="52"/>
        <v/>
      </c>
      <c r="DBZ6" s="336" t="str">
        <f t="shared" si="52"/>
        <v/>
      </c>
      <c r="DCA6" s="336" t="str">
        <f t="shared" si="52"/>
        <v/>
      </c>
      <c r="DCB6" s="336" t="str">
        <f t="shared" si="52"/>
        <v/>
      </c>
      <c r="DCC6" s="336" t="str">
        <f t="shared" si="52"/>
        <v/>
      </c>
      <c r="DCD6" s="336" t="str">
        <f t="shared" si="52"/>
        <v/>
      </c>
      <c r="DCE6" s="336" t="str">
        <f t="shared" si="52"/>
        <v/>
      </c>
      <c r="DCF6" s="336" t="str">
        <f t="shared" si="52"/>
        <v/>
      </c>
      <c r="DCG6" s="336" t="str">
        <f t="shared" si="52"/>
        <v/>
      </c>
      <c r="DCH6" s="336" t="str">
        <f t="shared" si="52"/>
        <v/>
      </c>
      <c r="DCI6" s="336" t="str">
        <f t="shared" si="52"/>
        <v/>
      </c>
      <c r="DCJ6" s="336" t="str">
        <f t="shared" si="52"/>
        <v/>
      </c>
      <c r="DCK6" s="336" t="str">
        <f t="shared" si="52"/>
        <v/>
      </c>
      <c r="DCL6" s="336" t="str">
        <f t="shared" si="52"/>
        <v/>
      </c>
      <c r="DCM6" s="336" t="str">
        <f t="shared" si="52"/>
        <v/>
      </c>
      <c r="DCN6" s="336" t="str">
        <f t="shared" si="52"/>
        <v/>
      </c>
      <c r="DCO6" s="336" t="str">
        <f t="shared" si="52"/>
        <v/>
      </c>
      <c r="DCP6" s="336" t="str">
        <f t="shared" si="52"/>
        <v/>
      </c>
      <c r="DCQ6" s="336" t="str">
        <f t="shared" si="52"/>
        <v/>
      </c>
      <c r="DCR6" s="336" t="str">
        <f t="shared" si="52"/>
        <v/>
      </c>
      <c r="DCS6" s="336" t="str">
        <f t="shared" si="52"/>
        <v/>
      </c>
      <c r="DCT6" s="336" t="str">
        <f t="shared" si="52"/>
        <v/>
      </c>
      <c r="DCU6" s="336" t="str">
        <f t="shared" si="52"/>
        <v/>
      </c>
      <c r="DCV6" s="336" t="str">
        <f t="shared" si="52"/>
        <v/>
      </c>
      <c r="DCW6" s="336" t="str">
        <f t="shared" si="52"/>
        <v/>
      </c>
      <c r="DCX6" s="336" t="str">
        <f t="shared" si="52"/>
        <v/>
      </c>
      <c r="DCY6" s="336" t="str">
        <f t="shared" si="52"/>
        <v/>
      </c>
      <c r="DCZ6" s="336" t="str">
        <f t="shared" si="52"/>
        <v/>
      </c>
      <c r="DDA6" s="336" t="str">
        <f t="shared" si="52"/>
        <v/>
      </c>
      <c r="DDB6" s="336" t="str">
        <f t="shared" si="52"/>
        <v/>
      </c>
      <c r="DDC6" s="336" t="str">
        <f t="shared" si="52"/>
        <v/>
      </c>
      <c r="DDD6" s="336" t="str">
        <f t="shared" si="52"/>
        <v/>
      </c>
      <c r="DDE6" s="336" t="str">
        <f t="shared" si="52"/>
        <v/>
      </c>
      <c r="DDF6" s="336" t="str">
        <f t="shared" si="52"/>
        <v/>
      </c>
      <c r="DDG6" s="336" t="str">
        <f t="shared" si="52"/>
        <v/>
      </c>
      <c r="DDH6" s="336" t="str">
        <f t="shared" si="52"/>
        <v/>
      </c>
      <c r="DDI6" s="336" t="str">
        <f t="shared" si="52"/>
        <v/>
      </c>
      <c r="DDJ6" s="336" t="str">
        <f t="shared" si="52"/>
        <v/>
      </c>
      <c r="DDK6" s="336" t="str">
        <f t="shared" si="52"/>
        <v/>
      </c>
      <c r="DDL6" s="336" t="str">
        <f t="shared" si="52"/>
        <v/>
      </c>
      <c r="DDM6" s="336" t="str">
        <f t="shared" si="52"/>
        <v/>
      </c>
      <c r="DDN6" s="336" t="str">
        <f t="shared" si="52"/>
        <v/>
      </c>
      <c r="DDO6" s="336" t="str">
        <f t="shared" si="52"/>
        <v/>
      </c>
      <c r="DDP6" s="336" t="str">
        <f t="shared" si="52"/>
        <v/>
      </c>
      <c r="DDQ6" s="336" t="str">
        <f t="shared" si="52"/>
        <v/>
      </c>
      <c r="DDR6" s="336" t="str">
        <f t="shared" si="52"/>
        <v/>
      </c>
      <c r="DDS6" s="336" t="str">
        <f t="shared" si="52"/>
        <v/>
      </c>
      <c r="DDT6" s="336" t="str">
        <f t="shared" si="52"/>
        <v/>
      </c>
      <c r="DDU6" s="336" t="str">
        <f t="shared" si="52"/>
        <v/>
      </c>
      <c r="DDV6" s="336" t="str">
        <f t="shared" si="52"/>
        <v/>
      </c>
      <c r="DDW6" s="336" t="str">
        <f t="shared" si="52"/>
        <v/>
      </c>
      <c r="DDX6" s="336" t="str">
        <f t="shared" si="52"/>
        <v/>
      </c>
      <c r="DDY6" s="336" t="str">
        <f t="shared" si="52"/>
        <v/>
      </c>
      <c r="DDZ6" s="336" t="str">
        <f t="shared" si="52"/>
        <v/>
      </c>
      <c r="DEA6" s="336" t="str">
        <f t="shared" si="52"/>
        <v/>
      </c>
      <c r="DEB6" s="336" t="str">
        <f t="shared" si="52"/>
        <v/>
      </c>
      <c r="DEC6" s="336" t="str">
        <f t="shared" si="52"/>
        <v/>
      </c>
      <c r="DED6" s="336" t="str">
        <f t="shared" si="52"/>
        <v/>
      </c>
      <c r="DEE6" s="336" t="str">
        <f t="shared" ref="DEE6:DGP6" si="53">_xlfn.LET(
_xlpm.project_monat,DEE$3,
_xlpm.start_monat,$D6,
_xlpm.ende_monat,$E6,
IF(AND(_xlpm.project_monat&gt;=_xlpm.start_monat,_xlpm.project_monat&lt;=_xlpm.ende_monat),1,""))</f>
        <v/>
      </c>
      <c r="DEF6" s="336" t="str">
        <f t="shared" si="53"/>
        <v/>
      </c>
      <c r="DEG6" s="336" t="str">
        <f t="shared" si="53"/>
        <v/>
      </c>
      <c r="DEH6" s="336" t="str">
        <f t="shared" si="53"/>
        <v/>
      </c>
      <c r="DEI6" s="336" t="str">
        <f t="shared" si="53"/>
        <v/>
      </c>
      <c r="DEJ6" s="336" t="str">
        <f t="shared" si="53"/>
        <v/>
      </c>
      <c r="DEK6" s="336" t="str">
        <f t="shared" si="53"/>
        <v/>
      </c>
      <c r="DEL6" s="336" t="str">
        <f t="shared" si="53"/>
        <v/>
      </c>
      <c r="DEM6" s="336" t="str">
        <f t="shared" si="53"/>
        <v/>
      </c>
      <c r="DEN6" s="336" t="str">
        <f t="shared" si="53"/>
        <v/>
      </c>
      <c r="DEO6" s="336" t="str">
        <f t="shared" si="53"/>
        <v/>
      </c>
      <c r="DEP6" s="336" t="str">
        <f t="shared" si="53"/>
        <v/>
      </c>
      <c r="DEQ6" s="336" t="str">
        <f t="shared" si="53"/>
        <v/>
      </c>
      <c r="DER6" s="336" t="str">
        <f t="shared" si="53"/>
        <v/>
      </c>
      <c r="DES6" s="336" t="str">
        <f t="shared" si="53"/>
        <v/>
      </c>
      <c r="DET6" s="336" t="str">
        <f t="shared" si="53"/>
        <v/>
      </c>
      <c r="DEU6" s="336" t="str">
        <f t="shared" si="53"/>
        <v/>
      </c>
      <c r="DEV6" s="336" t="str">
        <f t="shared" si="53"/>
        <v/>
      </c>
      <c r="DEW6" s="336" t="str">
        <f t="shared" si="53"/>
        <v/>
      </c>
      <c r="DEX6" s="336" t="str">
        <f t="shared" si="53"/>
        <v/>
      </c>
      <c r="DEY6" s="336" t="str">
        <f t="shared" si="53"/>
        <v/>
      </c>
      <c r="DEZ6" s="336" t="str">
        <f t="shared" si="53"/>
        <v/>
      </c>
      <c r="DFA6" s="336" t="str">
        <f t="shared" si="53"/>
        <v/>
      </c>
      <c r="DFB6" s="336" t="str">
        <f t="shared" si="53"/>
        <v/>
      </c>
      <c r="DFC6" s="336" t="str">
        <f t="shared" si="53"/>
        <v/>
      </c>
      <c r="DFD6" s="336" t="str">
        <f t="shared" si="53"/>
        <v/>
      </c>
      <c r="DFE6" s="336" t="str">
        <f t="shared" si="53"/>
        <v/>
      </c>
      <c r="DFF6" s="336" t="str">
        <f t="shared" si="53"/>
        <v/>
      </c>
      <c r="DFG6" s="336" t="str">
        <f t="shared" si="53"/>
        <v/>
      </c>
      <c r="DFH6" s="336" t="str">
        <f t="shared" si="53"/>
        <v/>
      </c>
      <c r="DFI6" s="336" t="str">
        <f t="shared" si="53"/>
        <v/>
      </c>
      <c r="DFJ6" s="336" t="str">
        <f t="shared" si="53"/>
        <v/>
      </c>
      <c r="DFK6" s="336" t="str">
        <f t="shared" si="53"/>
        <v/>
      </c>
      <c r="DFL6" s="336" t="str">
        <f t="shared" si="53"/>
        <v/>
      </c>
      <c r="DFM6" s="336" t="str">
        <f t="shared" si="53"/>
        <v/>
      </c>
      <c r="DFN6" s="336" t="str">
        <f t="shared" si="53"/>
        <v/>
      </c>
      <c r="DFO6" s="336" t="str">
        <f t="shared" si="53"/>
        <v/>
      </c>
      <c r="DFP6" s="336" t="str">
        <f t="shared" si="53"/>
        <v/>
      </c>
      <c r="DFQ6" s="336" t="str">
        <f t="shared" si="53"/>
        <v/>
      </c>
      <c r="DFR6" s="336" t="str">
        <f t="shared" si="53"/>
        <v/>
      </c>
      <c r="DFS6" s="336" t="str">
        <f t="shared" si="53"/>
        <v/>
      </c>
      <c r="DFT6" s="336" t="str">
        <f t="shared" si="53"/>
        <v/>
      </c>
      <c r="DFU6" s="336" t="str">
        <f t="shared" si="53"/>
        <v/>
      </c>
      <c r="DFV6" s="336" t="str">
        <f t="shared" si="53"/>
        <v/>
      </c>
      <c r="DFW6" s="336" t="str">
        <f t="shared" si="53"/>
        <v/>
      </c>
      <c r="DFX6" s="336" t="str">
        <f t="shared" si="53"/>
        <v/>
      </c>
      <c r="DFY6" s="336" t="str">
        <f t="shared" si="53"/>
        <v/>
      </c>
      <c r="DFZ6" s="336" t="str">
        <f t="shared" si="53"/>
        <v/>
      </c>
      <c r="DGA6" s="336" t="str">
        <f t="shared" si="53"/>
        <v/>
      </c>
      <c r="DGB6" s="336" t="str">
        <f t="shared" si="53"/>
        <v/>
      </c>
      <c r="DGC6" s="336" t="str">
        <f t="shared" si="53"/>
        <v/>
      </c>
      <c r="DGD6" s="336" t="str">
        <f t="shared" si="53"/>
        <v/>
      </c>
      <c r="DGE6" s="336" t="str">
        <f t="shared" si="53"/>
        <v/>
      </c>
      <c r="DGF6" s="336" t="str">
        <f t="shared" si="53"/>
        <v/>
      </c>
      <c r="DGG6" s="336" t="str">
        <f t="shared" si="53"/>
        <v/>
      </c>
      <c r="DGH6" s="336" t="str">
        <f t="shared" si="53"/>
        <v/>
      </c>
      <c r="DGI6" s="336" t="str">
        <f t="shared" si="53"/>
        <v/>
      </c>
      <c r="DGJ6" s="336" t="str">
        <f t="shared" si="53"/>
        <v/>
      </c>
      <c r="DGK6" s="336" t="str">
        <f t="shared" si="53"/>
        <v/>
      </c>
      <c r="DGL6" s="336" t="str">
        <f t="shared" si="53"/>
        <v/>
      </c>
      <c r="DGM6" s="336" t="str">
        <f t="shared" si="53"/>
        <v/>
      </c>
      <c r="DGN6" s="336" t="str">
        <f t="shared" si="53"/>
        <v/>
      </c>
      <c r="DGO6" s="336" t="str">
        <f t="shared" si="53"/>
        <v/>
      </c>
      <c r="DGP6" s="336" t="str">
        <f t="shared" si="53"/>
        <v/>
      </c>
      <c r="DGQ6" s="336" t="str">
        <f t="shared" ref="DGQ6:DJB6" si="54">_xlfn.LET(
_xlpm.project_monat,DGQ$3,
_xlpm.start_monat,$D6,
_xlpm.ende_monat,$E6,
IF(AND(_xlpm.project_monat&gt;=_xlpm.start_monat,_xlpm.project_monat&lt;=_xlpm.ende_monat),1,""))</f>
        <v/>
      </c>
      <c r="DGR6" s="336" t="str">
        <f t="shared" si="54"/>
        <v/>
      </c>
      <c r="DGS6" s="336" t="str">
        <f t="shared" si="54"/>
        <v/>
      </c>
      <c r="DGT6" s="336" t="str">
        <f t="shared" si="54"/>
        <v/>
      </c>
      <c r="DGU6" s="336" t="str">
        <f t="shared" si="54"/>
        <v/>
      </c>
      <c r="DGV6" s="336" t="str">
        <f t="shared" si="54"/>
        <v/>
      </c>
      <c r="DGW6" s="336" t="str">
        <f t="shared" si="54"/>
        <v/>
      </c>
      <c r="DGX6" s="336" t="str">
        <f t="shared" si="54"/>
        <v/>
      </c>
      <c r="DGY6" s="336" t="str">
        <f t="shared" si="54"/>
        <v/>
      </c>
      <c r="DGZ6" s="336" t="str">
        <f t="shared" si="54"/>
        <v/>
      </c>
      <c r="DHA6" s="336" t="str">
        <f t="shared" si="54"/>
        <v/>
      </c>
      <c r="DHB6" s="336" t="str">
        <f t="shared" si="54"/>
        <v/>
      </c>
      <c r="DHC6" s="336" t="str">
        <f t="shared" si="54"/>
        <v/>
      </c>
      <c r="DHD6" s="336" t="str">
        <f t="shared" si="54"/>
        <v/>
      </c>
      <c r="DHE6" s="336" t="str">
        <f t="shared" si="54"/>
        <v/>
      </c>
      <c r="DHF6" s="336" t="str">
        <f t="shared" si="54"/>
        <v/>
      </c>
      <c r="DHG6" s="336" t="str">
        <f t="shared" si="54"/>
        <v/>
      </c>
      <c r="DHH6" s="336" t="str">
        <f t="shared" si="54"/>
        <v/>
      </c>
      <c r="DHI6" s="336" t="str">
        <f t="shared" si="54"/>
        <v/>
      </c>
      <c r="DHJ6" s="336" t="str">
        <f t="shared" si="54"/>
        <v/>
      </c>
      <c r="DHK6" s="336" t="str">
        <f t="shared" si="54"/>
        <v/>
      </c>
      <c r="DHL6" s="336" t="str">
        <f t="shared" si="54"/>
        <v/>
      </c>
      <c r="DHM6" s="336" t="str">
        <f t="shared" si="54"/>
        <v/>
      </c>
      <c r="DHN6" s="336" t="str">
        <f t="shared" si="54"/>
        <v/>
      </c>
      <c r="DHO6" s="336" t="str">
        <f t="shared" si="54"/>
        <v/>
      </c>
      <c r="DHP6" s="336" t="str">
        <f t="shared" si="54"/>
        <v/>
      </c>
      <c r="DHQ6" s="336" t="str">
        <f t="shared" si="54"/>
        <v/>
      </c>
      <c r="DHR6" s="336" t="str">
        <f t="shared" si="54"/>
        <v/>
      </c>
      <c r="DHS6" s="336" t="str">
        <f t="shared" si="54"/>
        <v/>
      </c>
      <c r="DHT6" s="336" t="str">
        <f t="shared" si="54"/>
        <v/>
      </c>
      <c r="DHU6" s="336" t="str">
        <f t="shared" si="54"/>
        <v/>
      </c>
      <c r="DHV6" s="336" t="str">
        <f t="shared" si="54"/>
        <v/>
      </c>
      <c r="DHW6" s="336" t="str">
        <f t="shared" si="54"/>
        <v/>
      </c>
      <c r="DHX6" s="336" t="str">
        <f t="shared" si="54"/>
        <v/>
      </c>
      <c r="DHY6" s="336" t="str">
        <f t="shared" si="54"/>
        <v/>
      </c>
      <c r="DHZ6" s="336" t="str">
        <f t="shared" si="54"/>
        <v/>
      </c>
      <c r="DIA6" s="336" t="str">
        <f t="shared" si="54"/>
        <v/>
      </c>
      <c r="DIB6" s="336" t="str">
        <f t="shared" si="54"/>
        <v/>
      </c>
      <c r="DIC6" s="336" t="str">
        <f t="shared" si="54"/>
        <v/>
      </c>
      <c r="DID6" s="336" t="str">
        <f t="shared" si="54"/>
        <v/>
      </c>
      <c r="DIE6" s="336" t="str">
        <f t="shared" si="54"/>
        <v/>
      </c>
      <c r="DIF6" s="336" t="str">
        <f t="shared" si="54"/>
        <v/>
      </c>
      <c r="DIG6" s="336" t="str">
        <f t="shared" si="54"/>
        <v/>
      </c>
      <c r="DIH6" s="336" t="str">
        <f t="shared" si="54"/>
        <v/>
      </c>
      <c r="DII6" s="336" t="str">
        <f t="shared" si="54"/>
        <v/>
      </c>
      <c r="DIJ6" s="336" t="str">
        <f t="shared" si="54"/>
        <v/>
      </c>
      <c r="DIK6" s="336" t="str">
        <f t="shared" si="54"/>
        <v/>
      </c>
      <c r="DIL6" s="336" t="str">
        <f t="shared" si="54"/>
        <v/>
      </c>
      <c r="DIM6" s="336" t="str">
        <f t="shared" si="54"/>
        <v/>
      </c>
      <c r="DIN6" s="336" t="str">
        <f t="shared" si="54"/>
        <v/>
      </c>
      <c r="DIO6" s="336" t="str">
        <f t="shared" si="54"/>
        <v/>
      </c>
      <c r="DIP6" s="336" t="str">
        <f t="shared" si="54"/>
        <v/>
      </c>
      <c r="DIQ6" s="336" t="str">
        <f t="shared" si="54"/>
        <v/>
      </c>
      <c r="DIR6" s="336" t="str">
        <f t="shared" si="54"/>
        <v/>
      </c>
      <c r="DIS6" s="336" t="str">
        <f t="shared" si="54"/>
        <v/>
      </c>
      <c r="DIT6" s="336" t="str">
        <f t="shared" si="54"/>
        <v/>
      </c>
      <c r="DIU6" s="336" t="str">
        <f t="shared" si="54"/>
        <v/>
      </c>
      <c r="DIV6" s="336" t="str">
        <f t="shared" si="54"/>
        <v/>
      </c>
      <c r="DIW6" s="336" t="str">
        <f t="shared" si="54"/>
        <v/>
      </c>
      <c r="DIX6" s="336" t="str">
        <f t="shared" si="54"/>
        <v/>
      </c>
      <c r="DIY6" s="336" t="str">
        <f t="shared" si="54"/>
        <v/>
      </c>
      <c r="DIZ6" s="336" t="str">
        <f t="shared" si="54"/>
        <v/>
      </c>
      <c r="DJA6" s="336" t="str">
        <f t="shared" si="54"/>
        <v/>
      </c>
      <c r="DJB6" s="336" t="str">
        <f t="shared" si="54"/>
        <v/>
      </c>
      <c r="DJC6" s="336" t="str">
        <f t="shared" ref="DJC6:DLN6" si="55">_xlfn.LET(
_xlpm.project_monat,DJC$3,
_xlpm.start_monat,$D6,
_xlpm.ende_monat,$E6,
IF(AND(_xlpm.project_monat&gt;=_xlpm.start_monat,_xlpm.project_monat&lt;=_xlpm.ende_monat),1,""))</f>
        <v/>
      </c>
      <c r="DJD6" s="336" t="str">
        <f t="shared" si="55"/>
        <v/>
      </c>
      <c r="DJE6" s="336" t="str">
        <f t="shared" si="55"/>
        <v/>
      </c>
      <c r="DJF6" s="336" t="str">
        <f t="shared" si="55"/>
        <v/>
      </c>
      <c r="DJG6" s="336" t="str">
        <f t="shared" si="55"/>
        <v/>
      </c>
      <c r="DJH6" s="336" t="str">
        <f t="shared" si="55"/>
        <v/>
      </c>
      <c r="DJI6" s="336" t="str">
        <f t="shared" si="55"/>
        <v/>
      </c>
      <c r="DJJ6" s="336" t="str">
        <f t="shared" si="55"/>
        <v/>
      </c>
      <c r="DJK6" s="336" t="str">
        <f t="shared" si="55"/>
        <v/>
      </c>
      <c r="DJL6" s="336" t="str">
        <f t="shared" si="55"/>
        <v/>
      </c>
      <c r="DJM6" s="336" t="str">
        <f t="shared" si="55"/>
        <v/>
      </c>
      <c r="DJN6" s="336" t="str">
        <f t="shared" si="55"/>
        <v/>
      </c>
      <c r="DJO6" s="336" t="str">
        <f t="shared" si="55"/>
        <v/>
      </c>
      <c r="DJP6" s="336" t="str">
        <f t="shared" si="55"/>
        <v/>
      </c>
      <c r="DJQ6" s="336" t="str">
        <f t="shared" si="55"/>
        <v/>
      </c>
      <c r="DJR6" s="336" t="str">
        <f t="shared" si="55"/>
        <v/>
      </c>
      <c r="DJS6" s="336" t="str">
        <f t="shared" si="55"/>
        <v/>
      </c>
      <c r="DJT6" s="336" t="str">
        <f t="shared" si="55"/>
        <v/>
      </c>
      <c r="DJU6" s="336" t="str">
        <f t="shared" si="55"/>
        <v/>
      </c>
      <c r="DJV6" s="336" t="str">
        <f t="shared" si="55"/>
        <v/>
      </c>
      <c r="DJW6" s="336" t="str">
        <f t="shared" si="55"/>
        <v/>
      </c>
      <c r="DJX6" s="336" t="str">
        <f t="shared" si="55"/>
        <v/>
      </c>
      <c r="DJY6" s="336" t="str">
        <f t="shared" si="55"/>
        <v/>
      </c>
      <c r="DJZ6" s="336" t="str">
        <f t="shared" si="55"/>
        <v/>
      </c>
      <c r="DKA6" s="336" t="str">
        <f t="shared" si="55"/>
        <v/>
      </c>
      <c r="DKB6" s="336" t="str">
        <f t="shared" si="55"/>
        <v/>
      </c>
      <c r="DKC6" s="336" t="str">
        <f t="shared" si="55"/>
        <v/>
      </c>
      <c r="DKD6" s="336" t="str">
        <f t="shared" si="55"/>
        <v/>
      </c>
      <c r="DKE6" s="336" t="str">
        <f t="shared" si="55"/>
        <v/>
      </c>
      <c r="DKF6" s="336" t="str">
        <f t="shared" si="55"/>
        <v/>
      </c>
      <c r="DKG6" s="336" t="str">
        <f t="shared" si="55"/>
        <v/>
      </c>
      <c r="DKH6" s="336" t="str">
        <f t="shared" si="55"/>
        <v/>
      </c>
      <c r="DKI6" s="336" t="str">
        <f t="shared" si="55"/>
        <v/>
      </c>
      <c r="DKJ6" s="336" t="str">
        <f t="shared" si="55"/>
        <v/>
      </c>
      <c r="DKK6" s="336" t="str">
        <f t="shared" si="55"/>
        <v/>
      </c>
      <c r="DKL6" s="336" t="str">
        <f t="shared" si="55"/>
        <v/>
      </c>
      <c r="DKM6" s="336" t="str">
        <f t="shared" si="55"/>
        <v/>
      </c>
      <c r="DKN6" s="336" t="str">
        <f t="shared" si="55"/>
        <v/>
      </c>
      <c r="DKO6" s="336" t="str">
        <f t="shared" si="55"/>
        <v/>
      </c>
      <c r="DKP6" s="336" t="str">
        <f t="shared" si="55"/>
        <v/>
      </c>
      <c r="DKQ6" s="336" t="str">
        <f t="shared" si="55"/>
        <v/>
      </c>
      <c r="DKR6" s="336" t="str">
        <f t="shared" si="55"/>
        <v/>
      </c>
      <c r="DKS6" s="336" t="str">
        <f t="shared" si="55"/>
        <v/>
      </c>
      <c r="DKT6" s="336" t="str">
        <f t="shared" si="55"/>
        <v/>
      </c>
      <c r="DKU6" s="336" t="str">
        <f t="shared" si="55"/>
        <v/>
      </c>
      <c r="DKV6" s="336" t="str">
        <f t="shared" si="55"/>
        <v/>
      </c>
      <c r="DKW6" s="336" t="str">
        <f t="shared" si="55"/>
        <v/>
      </c>
      <c r="DKX6" s="336" t="str">
        <f t="shared" si="55"/>
        <v/>
      </c>
      <c r="DKY6" s="336" t="str">
        <f t="shared" si="55"/>
        <v/>
      </c>
      <c r="DKZ6" s="336" t="str">
        <f t="shared" si="55"/>
        <v/>
      </c>
      <c r="DLA6" s="336" t="str">
        <f t="shared" si="55"/>
        <v/>
      </c>
      <c r="DLB6" s="336" t="str">
        <f t="shared" si="55"/>
        <v/>
      </c>
      <c r="DLC6" s="336" t="str">
        <f t="shared" si="55"/>
        <v/>
      </c>
      <c r="DLD6" s="336" t="str">
        <f t="shared" si="55"/>
        <v/>
      </c>
      <c r="DLE6" s="336" t="str">
        <f t="shared" si="55"/>
        <v/>
      </c>
      <c r="DLF6" s="336" t="str">
        <f t="shared" si="55"/>
        <v/>
      </c>
      <c r="DLG6" s="336" t="str">
        <f t="shared" si="55"/>
        <v/>
      </c>
      <c r="DLH6" s="336" t="str">
        <f t="shared" si="55"/>
        <v/>
      </c>
      <c r="DLI6" s="336" t="str">
        <f t="shared" si="55"/>
        <v/>
      </c>
      <c r="DLJ6" s="336" t="str">
        <f t="shared" si="55"/>
        <v/>
      </c>
      <c r="DLK6" s="336" t="str">
        <f t="shared" si="55"/>
        <v/>
      </c>
      <c r="DLL6" s="336" t="str">
        <f t="shared" si="55"/>
        <v/>
      </c>
      <c r="DLM6" s="336" t="str">
        <f t="shared" si="55"/>
        <v/>
      </c>
      <c r="DLN6" s="336" t="str">
        <f t="shared" si="55"/>
        <v/>
      </c>
      <c r="DLO6" s="336" t="str">
        <f t="shared" ref="DLO6:DNZ6" si="56">_xlfn.LET(
_xlpm.project_monat,DLO$3,
_xlpm.start_monat,$D6,
_xlpm.ende_monat,$E6,
IF(AND(_xlpm.project_monat&gt;=_xlpm.start_monat,_xlpm.project_monat&lt;=_xlpm.ende_monat),1,""))</f>
        <v/>
      </c>
      <c r="DLP6" s="336" t="str">
        <f t="shared" si="56"/>
        <v/>
      </c>
      <c r="DLQ6" s="336" t="str">
        <f t="shared" si="56"/>
        <v/>
      </c>
      <c r="DLR6" s="336" t="str">
        <f t="shared" si="56"/>
        <v/>
      </c>
      <c r="DLS6" s="336" t="str">
        <f t="shared" si="56"/>
        <v/>
      </c>
      <c r="DLT6" s="336" t="str">
        <f t="shared" si="56"/>
        <v/>
      </c>
      <c r="DLU6" s="336" t="str">
        <f t="shared" si="56"/>
        <v/>
      </c>
      <c r="DLV6" s="336" t="str">
        <f t="shared" si="56"/>
        <v/>
      </c>
      <c r="DLW6" s="336" t="str">
        <f t="shared" si="56"/>
        <v/>
      </c>
      <c r="DLX6" s="336" t="str">
        <f t="shared" si="56"/>
        <v/>
      </c>
      <c r="DLY6" s="336" t="str">
        <f t="shared" si="56"/>
        <v/>
      </c>
      <c r="DLZ6" s="336" t="str">
        <f t="shared" si="56"/>
        <v/>
      </c>
      <c r="DMA6" s="336" t="str">
        <f t="shared" si="56"/>
        <v/>
      </c>
      <c r="DMB6" s="336" t="str">
        <f t="shared" si="56"/>
        <v/>
      </c>
      <c r="DMC6" s="336" t="str">
        <f t="shared" si="56"/>
        <v/>
      </c>
      <c r="DMD6" s="336" t="str">
        <f t="shared" si="56"/>
        <v/>
      </c>
      <c r="DME6" s="336" t="str">
        <f t="shared" si="56"/>
        <v/>
      </c>
      <c r="DMF6" s="336" t="str">
        <f t="shared" si="56"/>
        <v/>
      </c>
      <c r="DMG6" s="336" t="str">
        <f t="shared" si="56"/>
        <v/>
      </c>
      <c r="DMH6" s="336" t="str">
        <f t="shared" si="56"/>
        <v/>
      </c>
      <c r="DMI6" s="336" t="str">
        <f t="shared" si="56"/>
        <v/>
      </c>
      <c r="DMJ6" s="336" t="str">
        <f t="shared" si="56"/>
        <v/>
      </c>
      <c r="DMK6" s="336" t="str">
        <f t="shared" si="56"/>
        <v/>
      </c>
      <c r="DML6" s="336" t="str">
        <f t="shared" si="56"/>
        <v/>
      </c>
      <c r="DMM6" s="336" t="str">
        <f t="shared" si="56"/>
        <v/>
      </c>
      <c r="DMN6" s="336" t="str">
        <f t="shared" si="56"/>
        <v/>
      </c>
      <c r="DMO6" s="336" t="str">
        <f t="shared" si="56"/>
        <v/>
      </c>
      <c r="DMP6" s="336" t="str">
        <f t="shared" si="56"/>
        <v/>
      </c>
      <c r="DMQ6" s="336" t="str">
        <f t="shared" si="56"/>
        <v/>
      </c>
      <c r="DMR6" s="336" t="str">
        <f t="shared" si="56"/>
        <v/>
      </c>
      <c r="DMS6" s="336" t="str">
        <f t="shared" si="56"/>
        <v/>
      </c>
      <c r="DMT6" s="336" t="str">
        <f t="shared" si="56"/>
        <v/>
      </c>
      <c r="DMU6" s="336" t="str">
        <f t="shared" si="56"/>
        <v/>
      </c>
      <c r="DMV6" s="336" t="str">
        <f t="shared" si="56"/>
        <v/>
      </c>
      <c r="DMW6" s="336" t="str">
        <f t="shared" si="56"/>
        <v/>
      </c>
      <c r="DMX6" s="336" t="str">
        <f t="shared" si="56"/>
        <v/>
      </c>
      <c r="DMY6" s="336" t="str">
        <f t="shared" si="56"/>
        <v/>
      </c>
      <c r="DMZ6" s="336" t="str">
        <f t="shared" si="56"/>
        <v/>
      </c>
      <c r="DNA6" s="336" t="str">
        <f t="shared" si="56"/>
        <v/>
      </c>
      <c r="DNB6" s="336" t="str">
        <f t="shared" si="56"/>
        <v/>
      </c>
      <c r="DNC6" s="336" t="str">
        <f t="shared" si="56"/>
        <v/>
      </c>
      <c r="DND6" s="336" t="str">
        <f t="shared" si="56"/>
        <v/>
      </c>
      <c r="DNE6" s="336" t="str">
        <f t="shared" si="56"/>
        <v/>
      </c>
      <c r="DNF6" s="336" t="str">
        <f t="shared" si="56"/>
        <v/>
      </c>
      <c r="DNG6" s="336" t="str">
        <f t="shared" si="56"/>
        <v/>
      </c>
      <c r="DNH6" s="336" t="str">
        <f t="shared" si="56"/>
        <v/>
      </c>
      <c r="DNI6" s="336" t="str">
        <f t="shared" si="56"/>
        <v/>
      </c>
      <c r="DNJ6" s="336" t="str">
        <f t="shared" si="56"/>
        <v/>
      </c>
      <c r="DNK6" s="336" t="str">
        <f t="shared" si="56"/>
        <v/>
      </c>
      <c r="DNL6" s="336" t="str">
        <f t="shared" si="56"/>
        <v/>
      </c>
      <c r="DNM6" s="336" t="str">
        <f t="shared" si="56"/>
        <v/>
      </c>
      <c r="DNN6" s="336" t="str">
        <f t="shared" si="56"/>
        <v/>
      </c>
      <c r="DNO6" s="336" t="str">
        <f t="shared" si="56"/>
        <v/>
      </c>
      <c r="DNP6" s="336" t="str">
        <f t="shared" si="56"/>
        <v/>
      </c>
      <c r="DNQ6" s="336" t="str">
        <f t="shared" si="56"/>
        <v/>
      </c>
      <c r="DNR6" s="336" t="str">
        <f t="shared" si="56"/>
        <v/>
      </c>
      <c r="DNS6" s="336" t="str">
        <f t="shared" si="56"/>
        <v/>
      </c>
      <c r="DNT6" s="336" t="str">
        <f t="shared" si="56"/>
        <v/>
      </c>
      <c r="DNU6" s="336" t="str">
        <f t="shared" si="56"/>
        <v/>
      </c>
      <c r="DNV6" s="336" t="str">
        <f t="shared" si="56"/>
        <v/>
      </c>
      <c r="DNW6" s="336" t="str">
        <f t="shared" si="56"/>
        <v/>
      </c>
      <c r="DNX6" s="336" t="str">
        <f t="shared" si="56"/>
        <v/>
      </c>
      <c r="DNY6" s="336" t="str">
        <f t="shared" si="56"/>
        <v/>
      </c>
      <c r="DNZ6" s="336" t="str">
        <f t="shared" si="56"/>
        <v/>
      </c>
      <c r="DOA6" s="336" t="str">
        <f t="shared" ref="DOA6:DQL6" si="57">_xlfn.LET(
_xlpm.project_monat,DOA$3,
_xlpm.start_monat,$D6,
_xlpm.ende_monat,$E6,
IF(AND(_xlpm.project_monat&gt;=_xlpm.start_monat,_xlpm.project_monat&lt;=_xlpm.ende_monat),1,""))</f>
        <v/>
      </c>
      <c r="DOB6" s="336" t="str">
        <f t="shared" si="57"/>
        <v/>
      </c>
      <c r="DOC6" s="336" t="str">
        <f t="shared" si="57"/>
        <v/>
      </c>
      <c r="DOD6" s="336" t="str">
        <f t="shared" si="57"/>
        <v/>
      </c>
      <c r="DOE6" s="336" t="str">
        <f t="shared" si="57"/>
        <v/>
      </c>
      <c r="DOF6" s="336" t="str">
        <f t="shared" si="57"/>
        <v/>
      </c>
      <c r="DOG6" s="336" t="str">
        <f t="shared" si="57"/>
        <v/>
      </c>
      <c r="DOH6" s="336" t="str">
        <f t="shared" si="57"/>
        <v/>
      </c>
      <c r="DOI6" s="336" t="str">
        <f t="shared" si="57"/>
        <v/>
      </c>
      <c r="DOJ6" s="336" t="str">
        <f t="shared" si="57"/>
        <v/>
      </c>
      <c r="DOK6" s="336" t="str">
        <f t="shared" si="57"/>
        <v/>
      </c>
      <c r="DOL6" s="336" t="str">
        <f t="shared" si="57"/>
        <v/>
      </c>
      <c r="DOM6" s="336" t="str">
        <f t="shared" si="57"/>
        <v/>
      </c>
      <c r="DON6" s="336" t="str">
        <f t="shared" si="57"/>
        <v/>
      </c>
      <c r="DOO6" s="336" t="str">
        <f t="shared" si="57"/>
        <v/>
      </c>
      <c r="DOP6" s="336" t="str">
        <f t="shared" si="57"/>
        <v/>
      </c>
      <c r="DOQ6" s="336" t="str">
        <f t="shared" si="57"/>
        <v/>
      </c>
      <c r="DOR6" s="336" t="str">
        <f t="shared" si="57"/>
        <v/>
      </c>
      <c r="DOS6" s="336" t="str">
        <f t="shared" si="57"/>
        <v/>
      </c>
      <c r="DOT6" s="336" t="str">
        <f t="shared" si="57"/>
        <v/>
      </c>
      <c r="DOU6" s="336" t="str">
        <f t="shared" si="57"/>
        <v/>
      </c>
      <c r="DOV6" s="336" t="str">
        <f t="shared" si="57"/>
        <v/>
      </c>
      <c r="DOW6" s="336" t="str">
        <f t="shared" si="57"/>
        <v/>
      </c>
      <c r="DOX6" s="336" t="str">
        <f t="shared" si="57"/>
        <v/>
      </c>
      <c r="DOY6" s="336" t="str">
        <f t="shared" si="57"/>
        <v/>
      </c>
      <c r="DOZ6" s="336" t="str">
        <f t="shared" si="57"/>
        <v/>
      </c>
      <c r="DPA6" s="336" t="str">
        <f t="shared" si="57"/>
        <v/>
      </c>
      <c r="DPB6" s="336" t="str">
        <f t="shared" si="57"/>
        <v/>
      </c>
      <c r="DPC6" s="336" t="str">
        <f t="shared" si="57"/>
        <v/>
      </c>
      <c r="DPD6" s="336" t="str">
        <f t="shared" si="57"/>
        <v/>
      </c>
      <c r="DPE6" s="336" t="str">
        <f t="shared" si="57"/>
        <v/>
      </c>
      <c r="DPF6" s="336" t="str">
        <f t="shared" si="57"/>
        <v/>
      </c>
      <c r="DPG6" s="336" t="str">
        <f t="shared" si="57"/>
        <v/>
      </c>
      <c r="DPH6" s="336" t="str">
        <f t="shared" si="57"/>
        <v/>
      </c>
      <c r="DPI6" s="336" t="str">
        <f t="shared" si="57"/>
        <v/>
      </c>
      <c r="DPJ6" s="336" t="str">
        <f t="shared" si="57"/>
        <v/>
      </c>
      <c r="DPK6" s="336" t="str">
        <f t="shared" si="57"/>
        <v/>
      </c>
      <c r="DPL6" s="336" t="str">
        <f t="shared" si="57"/>
        <v/>
      </c>
      <c r="DPM6" s="336" t="str">
        <f t="shared" si="57"/>
        <v/>
      </c>
      <c r="DPN6" s="336" t="str">
        <f t="shared" si="57"/>
        <v/>
      </c>
      <c r="DPO6" s="336" t="str">
        <f t="shared" si="57"/>
        <v/>
      </c>
      <c r="DPP6" s="336" t="str">
        <f t="shared" si="57"/>
        <v/>
      </c>
      <c r="DPQ6" s="336" t="str">
        <f t="shared" si="57"/>
        <v/>
      </c>
      <c r="DPR6" s="336" t="str">
        <f t="shared" si="57"/>
        <v/>
      </c>
      <c r="DPS6" s="336" t="str">
        <f t="shared" si="57"/>
        <v/>
      </c>
      <c r="DPT6" s="336" t="str">
        <f t="shared" si="57"/>
        <v/>
      </c>
      <c r="DPU6" s="336" t="str">
        <f t="shared" si="57"/>
        <v/>
      </c>
      <c r="DPV6" s="336" t="str">
        <f t="shared" si="57"/>
        <v/>
      </c>
      <c r="DPW6" s="336" t="str">
        <f t="shared" si="57"/>
        <v/>
      </c>
      <c r="DPX6" s="336" t="str">
        <f t="shared" si="57"/>
        <v/>
      </c>
      <c r="DPY6" s="336" t="str">
        <f t="shared" si="57"/>
        <v/>
      </c>
      <c r="DPZ6" s="336" t="str">
        <f t="shared" si="57"/>
        <v/>
      </c>
      <c r="DQA6" s="336" t="str">
        <f t="shared" si="57"/>
        <v/>
      </c>
      <c r="DQB6" s="336" t="str">
        <f t="shared" si="57"/>
        <v/>
      </c>
      <c r="DQC6" s="336" t="str">
        <f t="shared" si="57"/>
        <v/>
      </c>
      <c r="DQD6" s="336" t="str">
        <f t="shared" si="57"/>
        <v/>
      </c>
      <c r="DQE6" s="336" t="str">
        <f t="shared" si="57"/>
        <v/>
      </c>
      <c r="DQF6" s="336" t="str">
        <f t="shared" si="57"/>
        <v/>
      </c>
      <c r="DQG6" s="336" t="str">
        <f t="shared" si="57"/>
        <v/>
      </c>
      <c r="DQH6" s="336" t="str">
        <f t="shared" si="57"/>
        <v/>
      </c>
      <c r="DQI6" s="336" t="str">
        <f t="shared" si="57"/>
        <v/>
      </c>
      <c r="DQJ6" s="336" t="str">
        <f t="shared" si="57"/>
        <v/>
      </c>
      <c r="DQK6" s="336" t="str">
        <f t="shared" si="57"/>
        <v/>
      </c>
      <c r="DQL6" s="336" t="str">
        <f t="shared" si="57"/>
        <v/>
      </c>
      <c r="DQM6" s="336" t="str">
        <f t="shared" ref="DQM6:DSX6" si="58">_xlfn.LET(
_xlpm.project_monat,DQM$3,
_xlpm.start_monat,$D6,
_xlpm.ende_monat,$E6,
IF(AND(_xlpm.project_monat&gt;=_xlpm.start_monat,_xlpm.project_monat&lt;=_xlpm.ende_monat),1,""))</f>
        <v/>
      </c>
      <c r="DQN6" s="336" t="str">
        <f t="shared" si="58"/>
        <v/>
      </c>
      <c r="DQO6" s="336" t="str">
        <f t="shared" si="58"/>
        <v/>
      </c>
      <c r="DQP6" s="336" t="str">
        <f t="shared" si="58"/>
        <v/>
      </c>
      <c r="DQQ6" s="336" t="str">
        <f t="shared" si="58"/>
        <v/>
      </c>
      <c r="DQR6" s="336" t="str">
        <f t="shared" si="58"/>
        <v/>
      </c>
      <c r="DQS6" s="336" t="str">
        <f t="shared" si="58"/>
        <v/>
      </c>
      <c r="DQT6" s="336" t="str">
        <f t="shared" si="58"/>
        <v/>
      </c>
      <c r="DQU6" s="336" t="str">
        <f t="shared" si="58"/>
        <v/>
      </c>
      <c r="DQV6" s="336" t="str">
        <f t="shared" si="58"/>
        <v/>
      </c>
      <c r="DQW6" s="336" t="str">
        <f t="shared" si="58"/>
        <v/>
      </c>
      <c r="DQX6" s="336" t="str">
        <f t="shared" si="58"/>
        <v/>
      </c>
      <c r="DQY6" s="336" t="str">
        <f t="shared" si="58"/>
        <v/>
      </c>
      <c r="DQZ6" s="336" t="str">
        <f t="shared" si="58"/>
        <v/>
      </c>
      <c r="DRA6" s="336" t="str">
        <f t="shared" si="58"/>
        <v/>
      </c>
      <c r="DRB6" s="336" t="str">
        <f t="shared" si="58"/>
        <v/>
      </c>
      <c r="DRC6" s="336" t="str">
        <f t="shared" si="58"/>
        <v/>
      </c>
      <c r="DRD6" s="336" t="str">
        <f t="shared" si="58"/>
        <v/>
      </c>
      <c r="DRE6" s="336" t="str">
        <f t="shared" si="58"/>
        <v/>
      </c>
      <c r="DRF6" s="336" t="str">
        <f t="shared" si="58"/>
        <v/>
      </c>
      <c r="DRG6" s="336" t="str">
        <f t="shared" si="58"/>
        <v/>
      </c>
      <c r="DRH6" s="336" t="str">
        <f t="shared" si="58"/>
        <v/>
      </c>
      <c r="DRI6" s="336" t="str">
        <f t="shared" si="58"/>
        <v/>
      </c>
      <c r="DRJ6" s="336" t="str">
        <f t="shared" si="58"/>
        <v/>
      </c>
      <c r="DRK6" s="336" t="str">
        <f t="shared" si="58"/>
        <v/>
      </c>
      <c r="DRL6" s="336" t="str">
        <f t="shared" si="58"/>
        <v/>
      </c>
      <c r="DRM6" s="336" t="str">
        <f t="shared" si="58"/>
        <v/>
      </c>
      <c r="DRN6" s="336" t="str">
        <f t="shared" si="58"/>
        <v/>
      </c>
      <c r="DRO6" s="336" t="str">
        <f t="shared" si="58"/>
        <v/>
      </c>
      <c r="DRP6" s="336" t="str">
        <f t="shared" si="58"/>
        <v/>
      </c>
      <c r="DRQ6" s="336" t="str">
        <f t="shared" si="58"/>
        <v/>
      </c>
      <c r="DRR6" s="336" t="str">
        <f t="shared" si="58"/>
        <v/>
      </c>
      <c r="DRS6" s="336" t="str">
        <f t="shared" si="58"/>
        <v/>
      </c>
      <c r="DRT6" s="336" t="str">
        <f t="shared" si="58"/>
        <v/>
      </c>
      <c r="DRU6" s="336" t="str">
        <f t="shared" si="58"/>
        <v/>
      </c>
      <c r="DRV6" s="336" t="str">
        <f t="shared" si="58"/>
        <v/>
      </c>
      <c r="DRW6" s="336" t="str">
        <f t="shared" si="58"/>
        <v/>
      </c>
      <c r="DRX6" s="336" t="str">
        <f t="shared" si="58"/>
        <v/>
      </c>
      <c r="DRY6" s="336" t="str">
        <f t="shared" si="58"/>
        <v/>
      </c>
      <c r="DRZ6" s="336" t="str">
        <f t="shared" si="58"/>
        <v/>
      </c>
      <c r="DSA6" s="336" t="str">
        <f t="shared" si="58"/>
        <v/>
      </c>
      <c r="DSB6" s="336" t="str">
        <f t="shared" si="58"/>
        <v/>
      </c>
      <c r="DSC6" s="336" t="str">
        <f t="shared" si="58"/>
        <v/>
      </c>
      <c r="DSD6" s="336" t="str">
        <f t="shared" si="58"/>
        <v/>
      </c>
      <c r="DSE6" s="336" t="str">
        <f t="shared" si="58"/>
        <v/>
      </c>
      <c r="DSF6" s="336" t="str">
        <f t="shared" si="58"/>
        <v/>
      </c>
      <c r="DSG6" s="336" t="str">
        <f t="shared" si="58"/>
        <v/>
      </c>
      <c r="DSH6" s="336" t="str">
        <f t="shared" si="58"/>
        <v/>
      </c>
      <c r="DSI6" s="336" t="str">
        <f t="shared" si="58"/>
        <v/>
      </c>
      <c r="DSJ6" s="336" t="str">
        <f t="shared" si="58"/>
        <v/>
      </c>
      <c r="DSK6" s="336" t="str">
        <f t="shared" si="58"/>
        <v/>
      </c>
      <c r="DSL6" s="336" t="str">
        <f t="shared" si="58"/>
        <v/>
      </c>
      <c r="DSM6" s="336" t="str">
        <f t="shared" si="58"/>
        <v/>
      </c>
      <c r="DSN6" s="336" t="str">
        <f t="shared" si="58"/>
        <v/>
      </c>
      <c r="DSO6" s="336" t="str">
        <f t="shared" si="58"/>
        <v/>
      </c>
      <c r="DSP6" s="336" t="str">
        <f t="shared" si="58"/>
        <v/>
      </c>
      <c r="DSQ6" s="336" t="str">
        <f t="shared" si="58"/>
        <v/>
      </c>
      <c r="DSR6" s="336" t="str">
        <f t="shared" si="58"/>
        <v/>
      </c>
      <c r="DSS6" s="336" t="str">
        <f t="shared" si="58"/>
        <v/>
      </c>
      <c r="DST6" s="336" t="str">
        <f t="shared" si="58"/>
        <v/>
      </c>
      <c r="DSU6" s="336" t="str">
        <f t="shared" si="58"/>
        <v/>
      </c>
      <c r="DSV6" s="336" t="str">
        <f t="shared" si="58"/>
        <v/>
      </c>
      <c r="DSW6" s="336" t="str">
        <f t="shared" si="58"/>
        <v/>
      </c>
      <c r="DSX6" s="336" t="str">
        <f t="shared" si="58"/>
        <v/>
      </c>
      <c r="DSY6" s="336" t="str">
        <f t="shared" ref="DSY6:DVJ6" si="59">_xlfn.LET(
_xlpm.project_monat,DSY$3,
_xlpm.start_monat,$D6,
_xlpm.ende_monat,$E6,
IF(AND(_xlpm.project_monat&gt;=_xlpm.start_monat,_xlpm.project_monat&lt;=_xlpm.ende_monat),1,""))</f>
        <v/>
      </c>
      <c r="DSZ6" s="336" t="str">
        <f t="shared" si="59"/>
        <v/>
      </c>
      <c r="DTA6" s="336" t="str">
        <f t="shared" si="59"/>
        <v/>
      </c>
      <c r="DTB6" s="336" t="str">
        <f t="shared" si="59"/>
        <v/>
      </c>
      <c r="DTC6" s="336" t="str">
        <f t="shared" si="59"/>
        <v/>
      </c>
      <c r="DTD6" s="336" t="str">
        <f t="shared" si="59"/>
        <v/>
      </c>
      <c r="DTE6" s="336" t="str">
        <f t="shared" si="59"/>
        <v/>
      </c>
      <c r="DTF6" s="336" t="str">
        <f t="shared" si="59"/>
        <v/>
      </c>
      <c r="DTG6" s="336" t="str">
        <f t="shared" si="59"/>
        <v/>
      </c>
      <c r="DTH6" s="336" t="str">
        <f t="shared" si="59"/>
        <v/>
      </c>
      <c r="DTI6" s="336" t="str">
        <f t="shared" si="59"/>
        <v/>
      </c>
      <c r="DTJ6" s="336" t="str">
        <f t="shared" si="59"/>
        <v/>
      </c>
      <c r="DTK6" s="336" t="str">
        <f t="shared" si="59"/>
        <v/>
      </c>
      <c r="DTL6" s="336" t="str">
        <f t="shared" si="59"/>
        <v/>
      </c>
      <c r="DTM6" s="336" t="str">
        <f t="shared" si="59"/>
        <v/>
      </c>
      <c r="DTN6" s="336" t="str">
        <f t="shared" si="59"/>
        <v/>
      </c>
      <c r="DTO6" s="336" t="str">
        <f t="shared" si="59"/>
        <v/>
      </c>
      <c r="DTP6" s="336" t="str">
        <f t="shared" si="59"/>
        <v/>
      </c>
      <c r="DTQ6" s="336" t="str">
        <f t="shared" si="59"/>
        <v/>
      </c>
      <c r="DTR6" s="336" t="str">
        <f t="shared" si="59"/>
        <v/>
      </c>
      <c r="DTS6" s="336" t="str">
        <f t="shared" si="59"/>
        <v/>
      </c>
      <c r="DTT6" s="336" t="str">
        <f t="shared" si="59"/>
        <v/>
      </c>
      <c r="DTU6" s="336" t="str">
        <f t="shared" si="59"/>
        <v/>
      </c>
      <c r="DTV6" s="336" t="str">
        <f t="shared" si="59"/>
        <v/>
      </c>
      <c r="DTW6" s="336" t="str">
        <f t="shared" si="59"/>
        <v/>
      </c>
      <c r="DTX6" s="336" t="str">
        <f t="shared" si="59"/>
        <v/>
      </c>
      <c r="DTY6" s="336" t="str">
        <f t="shared" si="59"/>
        <v/>
      </c>
      <c r="DTZ6" s="336" t="str">
        <f t="shared" si="59"/>
        <v/>
      </c>
      <c r="DUA6" s="336" t="str">
        <f t="shared" si="59"/>
        <v/>
      </c>
      <c r="DUB6" s="336" t="str">
        <f t="shared" si="59"/>
        <v/>
      </c>
      <c r="DUC6" s="336" t="str">
        <f t="shared" si="59"/>
        <v/>
      </c>
      <c r="DUD6" s="336" t="str">
        <f t="shared" si="59"/>
        <v/>
      </c>
      <c r="DUE6" s="336" t="str">
        <f t="shared" si="59"/>
        <v/>
      </c>
      <c r="DUF6" s="336" t="str">
        <f t="shared" si="59"/>
        <v/>
      </c>
      <c r="DUG6" s="336" t="str">
        <f t="shared" si="59"/>
        <v/>
      </c>
      <c r="DUH6" s="336" t="str">
        <f t="shared" si="59"/>
        <v/>
      </c>
      <c r="DUI6" s="336" t="str">
        <f t="shared" si="59"/>
        <v/>
      </c>
      <c r="DUJ6" s="336" t="str">
        <f t="shared" si="59"/>
        <v/>
      </c>
      <c r="DUK6" s="336" t="str">
        <f t="shared" si="59"/>
        <v/>
      </c>
      <c r="DUL6" s="336" t="str">
        <f t="shared" si="59"/>
        <v/>
      </c>
      <c r="DUM6" s="336" t="str">
        <f t="shared" si="59"/>
        <v/>
      </c>
      <c r="DUN6" s="336" t="str">
        <f t="shared" si="59"/>
        <v/>
      </c>
      <c r="DUO6" s="336" t="str">
        <f t="shared" si="59"/>
        <v/>
      </c>
      <c r="DUP6" s="336" t="str">
        <f t="shared" si="59"/>
        <v/>
      </c>
      <c r="DUQ6" s="336" t="str">
        <f t="shared" si="59"/>
        <v/>
      </c>
      <c r="DUR6" s="336" t="str">
        <f t="shared" si="59"/>
        <v/>
      </c>
      <c r="DUS6" s="336" t="str">
        <f t="shared" si="59"/>
        <v/>
      </c>
      <c r="DUT6" s="336" t="str">
        <f t="shared" si="59"/>
        <v/>
      </c>
      <c r="DUU6" s="336" t="str">
        <f t="shared" si="59"/>
        <v/>
      </c>
      <c r="DUV6" s="336" t="str">
        <f t="shared" si="59"/>
        <v/>
      </c>
      <c r="DUW6" s="336" t="str">
        <f t="shared" si="59"/>
        <v/>
      </c>
      <c r="DUX6" s="336" t="str">
        <f t="shared" si="59"/>
        <v/>
      </c>
      <c r="DUY6" s="336" t="str">
        <f t="shared" si="59"/>
        <v/>
      </c>
      <c r="DUZ6" s="336" t="str">
        <f t="shared" si="59"/>
        <v/>
      </c>
      <c r="DVA6" s="336" t="str">
        <f t="shared" si="59"/>
        <v/>
      </c>
      <c r="DVB6" s="336" t="str">
        <f t="shared" si="59"/>
        <v/>
      </c>
      <c r="DVC6" s="336" t="str">
        <f t="shared" si="59"/>
        <v/>
      </c>
      <c r="DVD6" s="336" t="str">
        <f t="shared" si="59"/>
        <v/>
      </c>
      <c r="DVE6" s="336" t="str">
        <f t="shared" si="59"/>
        <v/>
      </c>
      <c r="DVF6" s="336" t="str">
        <f t="shared" si="59"/>
        <v/>
      </c>
      <c r="DVG6" s="336" t="str">
        <f t="shared" si="59"/>
        <v/>
      </c>
      <c r="DVH6" s="336" t="str">
        <f t="shared" si="59"/>
        <v/>
      </c>
      <c r="DVI6" s="336" t="str">
        <f t="shared" si="59"/>
        <v/>
      </c>
      <c r="DVJ6" s="336" t="str">
        <f t="shared" si="59"/>
        <v/>
      </c>
      <c r="DVK6" s="336" t="str">
        <f t="shared" ref="DVK6:DXV6" si="60">_xlfn.LET(
_xlpm.project_monat,DVK$3,
_xlpm.start_monat,$D6,
_xlpm.ende_monat,$E6,
IF(AND(_xlpm.project_monat&gt;=_xlpm.start_monat,_xlpm.project_monat&lt;=_xlpm.ende_monat),1,""))</f>
        <v/>
      </c>
      <c r="DVL6" s="336" t="str">
        <f t="shared" si="60"/>
        <v/>
      </c>
      <c r="DVM6" s="336" t="str">
        <f t="shared" si="60"/>
        <v/>
      </c>
      <c r="DVN6" s="336" t="str">
        <f t="shared" si="60"/>
        <v/>
      </c>
      <c r="DVO6" s="336" t="str">
        <f t="shared" si="60"/>
        <v/>
      </c>
      <c r="DVP6" s="336" t="str">
        <f t="shared" si="60"/>
        <v/>
      </c>
      <c r="DVQ6" s="336" t="str">
        <f t="shared" si="60"/>
        <v/>
      </c>
      <c r="DVR6" s="336" t="str">
        <f t="shared" si="60"/>
        <v/>
      </c>
      <c r="DVS6" s="336" t="str">
        <f t="shared" si="60"/>
        <v/>
      </c>
      <c r="DVT6" s="336" t="str">
        <f t="shared" si="60"/>
        <v/>
      </c>
      <c r="DVU6" s="336" t="str">
        <f t="shared" si="60"/>
        <v/>
      </c>
      <c r="DVV6" s="336" t="str">
        <f t="shared" si="60"/>
        <v/>
      </c>
      <c r="DVW6" s="336" t="str">
        <f t="shared" si="60"/>
        <v/>
      </c>
      <c r="DVX6" s="336" t="str">
        <f t="shared" si="60"/>
        <v/>
      </c>
      <c r="DVY6" s="336" t="str">
        <f t="shared" si="60"/>
        <v/>
      </c>
      <c r="DVZ6" s="336" t="str">
        <f t="shared" si="60"/>
        <v/>
      </c>
      <c r="DWA6" s="336" t="str">
        <f t="shared" si="60"/>
        <v/>
      </c>
      <c r="DWB6" s="336" t="str">
        <f t="shared" si="60"/>
        <v/>
      </c>
      <c r="DWC6" s="336" t="str">
        <f t="shared" si="60"/>
        <v/>
      </c>
      <c r="DWD6" s="336" t="str">
        <f t="shared" si="60"/>
        <v/>
      </c>
      <c r="DWE6" s="336" t="str">
        <f t="shared" si="60"/>
        <v/>
      </c>
      <c r="DWF6" s="336" t="str">
        <f t="shared" si="60"/>
        <v/>
      </c>
      <c r="DWG6" s="336" t="str">
        <f t="shared" si="60"/>
        <v/>
      </c>
      <c r="DWH6" s="336" t="str">
        <f t="shared" si="60"/>
        <v/>
      </c>
      <c r="DWI6" s="336" t="str">
        <f t="shared" si="60"/>
        <v/>
      </c>
      <c r="DWJ6" s="336" t="str">
        <f t="shared" si="60"/>
        <v/>
      </c>
      <c r="DWK6" s="336" t="str">
        <f t="shared" si="60"/>
        <v/>
      </c>
      <c r="DWL6" s="336" t="str">
        <f t="shared" si="60"/>
        <v/>
      </c>
      <c r="DWM6" s="336" t="str">
        <f t="shared" si="60"/>
        <v/>
      </c>
      <c r="DWN6" s="336" t="str">
        <f t="shared" si="60"/>
        <v/>
      </c>
      <c r="DWO6" s="336" t="str">
        <f t="shared" si="60"/>
        <v/>
      </c>
      <c r="DWP6" s="336" t="str">
        <f t="shared" si="60"/>
        <v/>
      </c>
      <c r="DWQ6" s="336" t="str">
        <f t="shared" si="60"/>
        <v/>
      </c>
      <c r="DWR6" s="336" t="str">
        <f t="shared" si="60"/>
        <v/>
      </c>
      <c r="DWS6" s="336" t="str">
        <f t="shared" si="60"/>
        <v/>
      </c>
      <c r="DWT6" s="336" t="str">
        <f t="shared" si="60"/>
        <v/>
      </c>
      <c r="DWU6" s="336" t="str">
        <f t="shared" si="60"/>
        <v/>
      </c>
      <c r="DWV6" s="336" t="str">
        <f t="shared" si="60"/>
        <v/>
      </c>
      <c r="DWW6" s="336" t="str">
        <f t="shared" si="60"/>
        <v/>
      </c>
      <c r="DWX6" s="336" t="str">
        <f t="shared" si="60"/>
        <v/>
      </c>
      <c r="DWY6" s="336" t="str">
        <f t="shared" si="60"/>
        <v/>
      </c>
      <c r="DWZ6" s="336" t="str">
        <f t="shared" si="60"/>
        <v/>
      </c>
      <c r="DXA6" s="336" t="str">
        <f t="shared" si="60"/>
        <v/>
      </c>
      <c r="DXB6" s="336" t="str">
        <f t="shared" si="60"/>
        <v/>
      </c>
      <c r="DXC6" s="336" t="str">
        <f t="shared" si="60"/>
        <v/>
      </c>
      <c r="DXD6" s="336" t="str">
        <f t="shared" si="60"/>
        <v/>
      </c>
      <c r="DXE6" s="336" t="str">
        <f t="shared" si="60"/>
        <v/>
      </c>
      <c r="DXF6" s="336" t="str">
        <f t="shared" si="60"/>
        <v/>
      </c>
      <c r="DXG6" s="336" t="str">
        <f t="shared" si="60"/>
        <v/>
      </c>
      <c r="DXH6" s="336" t="str">
        <f t="shared" si="60"/>
        <v/>
      </c>
      <c r="DXI6" s="336" t="str">
        <f t="shared" si="60"/>
        <v/>
      </c>
      <c r="DXJ6" s="336" t="str">
        <f t="shared" si="60"/>
        <v/>
      </c>
      <c r="DXK6" s="336" t="str">
        <f t="shared" si="60"/>
        <v/>
      </c>
      <c r="DXL6" s="336" t="str">
        <f t="shared" si="60"/>
        <v/>
      </c>
      <c r="DXM6" s="336" t="str">
        <f t="shared" si="60"/>
        <v/>
      </c>
      <c r="DXN6" s="336" t="str">
        <f t="shared" si="60"/>
        <v/>
      </c>
      <c r="DXO6" s="336" t="str">
        <f t="shared" si="60"/>
        <v/>
      </c>
      <c r="DXP6" s="336" t="str">
        <f t="shared" si="60"/>
        <v/>
      </c>
      <c r="DXQ6" s="336" t="str">
        <f t="shared" si="60"/>
        <v/>
      </c>
      <c r="DXR6" s="336" t="str">
        <f t="shared" si="60"/>
        <v/>
      </c>
      <c r="DXS6" s="336" t="str">
        <f t="shared" si="60"/>
        <v/>
      </c>
      <c r="DXT6" s="336" t="str">
        <f t="shared" si="60"/>
        <v/>
      </c>
      <c r="DXU6" s="336" t="str">
        <f t="shared" si="60"/>
        <v/>
      </c>
      <c r="DXV6" s="336" t="str">
        <f t="shared" si="60"/>
        <v/>
      </c>
      <c r="DXW6" s="336" t="str">
        <f t="shared" ref="DXW6:EAH6" si="61">_xlfn.LET(
_xlpm.project_monat,DXW$3,
_xlpm.start_monat,$D6,
_xlpm.ende_monat,$E6,
IF(AND(_xlpm.project_monat&gt;=_xlpm.start_monat,_xlpm.project_monat&lt;=_xlpm.ende_monat),1,""))</f>
        <v/>
      </c>
      <c r="DXX6" s="336" t="str">
        <f t="shared" si="61"/>
        <v/>
      </c>
      <c r="DXY6" s="336" t="str">
        <f t="shared" si="61"/>
        <v/>
      </c>
      <c r="DXZ6" s="336" t="str">
        <f t="shared" si="61"/>
        <v/>
      </c>
      <c r="DYA6" s="336" t="str">
        <f t="shared" si="61"/>
        <v/>
      </c>
      <c r="DYB6" s="336" t="str">
        <f t="shared" si="61"/>
        <v/>
      </c>
      <c r="DYC6" s="336" t="str">
        <f t="shared" si="61"/>
        <v/>
      </c>
      <c r="DYD6" s="336" t="str">
        <f t="shared" si="61"/>
        <v/>
      </c>
      <c r="DYE6" s="336" t="str">
        <f t="shared" si="61"/>
        <v/>
      </c>
      <c r="DYF6" s="336" t="str">
        <f t="shared" si="61"/>
        <v/>
      </c>
      <c r="DYG6" s="336" t="str">
        <f t="shared" si="61"/>
        <v/>
      </c>
      <c r="DYH6" s="336" t="str">
        <f t="shared" si="61"/>
        <v/>
      </c>
      <c r="DYI6" s="336" t="str">
        <f t="shared" si="61"/>
        <v/>
      </c>
      <c r="DYJ6" s="336" t="str">
        <f t="shared" si="61"/>
        <v/>
      </c>
      <c r="DYK6" s="336" t="str">
        <f t="shared" si="61"/>
        <v/>
      </c>
      <c r="DYL6" s="336" t="str">
        <f t="shared" si="61"/>
        <v/>
      </c>
      <c r="DYM6" s="336" t="str">
        <f t="shared" si="61"/>
        <v/>
      </c>
      <c r="DYN6" s="336" t="str">
        <f t="shared" si="61"/>
        <v/>
      </c>
      <c r="DYO6" s="336" t="str">
        <f t="shared" si="61"/>
        <v/>
      </c>
      <c r="DYP6" s="336" t="str">
        <f t="shared" si="61"/>
        <v/>
      </c>
      <c r="DYQ6" s="336" t="str">
        <f t="shared" si="61"/>
        <v/>
      </c>
      <c r="DYR6" s="336" t="str">
        <f t="shared" si="61"/>
        <v/>
      </c>
      <c r="DYS6" s="336" t="str">
        <f t="shared" si="61"/>
        <v/>
      </c>
      <c r="DYT6" s="336" t="str">
        <f t="shared" si="61"/>
        <v/>
      </c>
      <c r="DYU6" s="336" t="str">
        <f t="shared" si="61"/>
        <v/>
      </c>
      <c r="DYV6" s="336" t="str">
        <f t="shared" si="61"/>
        <v/>
      </c>
      <c r="DYW6" s="336" t="str">
        <f t="shared" si="61"/>
        <v/>
      </c>
      <c r="DYX6" s="336" t="str">
        <f t="shared" si="61"/>
        <v/>
      </c>
      <c r="DYY6" s="336" t="str">
        <f t="shared" si="61"/>
        <v/>
      </c>
      <c r="DYZ6" s="336" t="str">
        <f t="shared" si="61"/>
        <v/>
      </c>
      <c r="DZA6" s="336" t="str">
        <f t="shared" si="61"/>
        <v/>
      </c>
      <c r="DZB6" s="336" t="str">
        <f t="shared" si="61"/>
        <v/>
      </c>
      <c r="DZC6" s="336" t="str">
        <f t="shared" si="61"/>
        <v/>
      </c>
      <c r="DZD6" s="336" t="str">
        <f t="shared" si="61"/>
        <v/>
      </c>
      <c r="DZE6" s="336" t="str">
        <f t="shared" si="61"/>
        <v/>
      </c>
      <c r="DZF6" s="336" t="str">
        <f t="shared" si="61"/>
        <v/>
      </c>
      <c r="DZG6" s="336" t="str">
        <f t="shared" si="61"/>
        <v/>
      </c>
      <c r="DZH6" s="336" t="str">
        <f t="shared" si="61"/>
        <v/>
      </c>
      <c r="DZI6" s="336" t="str">
        <f t="shared" si="61"/>
        <v/>
      </c>
      <c r="DZJ6" s="336" t="str">
        <f t="shared" si="61"/>
        <v/>
      </c>
      <c r="DZK6" s="336" t="str">
        <f t="shared" si="61"/>
        <v/>
      </c>
      <c r="DZL6" s="336" t="str">
        <f t="shared" si="61"/>
        <v/>
      </c>
      <c r="DZM6" s="336" t="str">
        <f t="shared" si="61"/>
        <v/>
      </c>
      <c r="DZN6" s="336" t="str">
        <f t="shared" si="61"/>
        <v/>
      </c>
      <c r="DZO6" s="336" t="str">
        <f t="shared" si="61"/>
        <v/>
      </c>
      <c r="DZP6" s="336" t="str">
        <f t="shared" si="61"/>
        <v/>
      </c>
      <c r="DZQ6" s="336" t="str">
        <f t="shared" si="61"/>
        <v/>
      </c>
      <c r="DZR6" s="336" t="str">
        <f t="shared" si="61"/>
        <v/>
      </c>
      <c r="DZS6" s="336" t="str">
        <f t="shared" si="61"/>
        <v/>
      </c>
      <c r="DZT6" s="336" t="str">
        <f t="shared" si="61"/>
        <v/>
      </c>
      <c r="DZU6" s="336" t="str">
        <f t="shared" si="61"/>
        <v/>
      </c>
      <c r="DZV6" s="336" t="str">
        <f t="shared" si="61"/>
        <v/>
      </c>
      <c r="DZW6" s="336" t="str">
        <f t="shared" si="61"/>
        <v/>
      </c>
      <c r="DZX6" s="336" t="str">
        <f t="shared" si="61"/>
        <v/>
      </c>
      <c r="DZY6" s="336" t="str">
        <f t="shared" si="61"/>
        <v/>
      </c>
      <c r="DZZ6" s="336" t="str">
        <f t="shared" si="61"/>
        <v/>
      </c>
      <c r="EAA6" s="336" t="str">
        <f t="shared" si="61"/>
        <v/>
      </c>
      <c r="EAB6" s="336" t="str">
        <f t="shared" si="61"/>
        <v/>
      </c>
      <c r="EAC6" s="336" t="str">
        <f t="shared" si="61"/>
        <v/>
      </c>
      <c r="EAD6" s="336" t="str">
        <f t="shared" si="61"/>
        <v/>
      </c>
      <c r="EAE6" s="336" t="str">
        <f t="shared" si="61"/>
        <v/>
      </c>
      <c r="EAF6" s="336" t="str">
        <f t="shared" si="61"/>
        <v/>
      </c>
      <c r="EAG6" s="336" t="str">
        <f t="shared" si="61"/>
        <v/>
      </c>
      <c r="EAH6" s="336" t="str">
        <f t="shared" si="61"/>
        <v/>
      </c>
      <c r="EAI6" s="336" t="str">
        <f t="shared" ref="EAI6:ECT6" si="62">_xlfn.LET(
_xlpm.project_monat,EAI$3,
_xlpm.start_monat,$D6,
_xlpm.ende_monat,$E6,
IF(AND(_xlpm.project_monat&gt;=_xlpm.start_monat,_xlpm.project_monat&lt;=_xlpm.ende_monat),1,""))</f>
        <v/>
      </c>
      <c r="EAJ6" s="336" t="str">
        <f t="shared" si="62"/>
        <v/>
      </c>
      <c r="EAK6" s="336" t="str">
        <f t="shared" si="62"/>
        <v/>
      </c>
      <c r="EAL6" s="336" t="str">
        <f t="shared" si="62"/>
        <v/>
      </c>
      <c r="EAM6" s="336" t="str">
        <f t="shared" si="62"/>
        <v/>
      </c>
      <c r="EAN6" s="336" t="str">
        <f t="shared" si="62"/>
        <v/>
      </c>
      <c r="EAO6" s="336" t="str">
        <f t="shared" si="62"/>
        <v/>
      </c>
      <c r="EAP6" s="336" t="str">
        <f t="shared" si="62"/>
        <v/>
      </c>
      <c r="EAQ6" s="336" t="str">
        <f t="shared" si="62"/>
        <v/>
      </c>
      <c r="EAR6" s="336" t="str">
        <f t="shared" si="62"/>
        <v/>
      </c>
      <c r="EAS6" s="336" t="str">
        <f t="shared" si="62"/>
        <v/>
      </c>
      <c r="EAT6" s="336" t="str">
        <f t="shared" si="62"/>
        <v/>
      </c>
      <c r="EAU6" s="336" t="str">
        <f t="shared" si="62"/>
        <v/>
      </c>
      <c r="EAV6" s="336" t="str">
        <f t="shared" si="62"/>
        <v/>
      </c>
      <c r="EAW6" s="336" t="str">
        <f t="shared" si="62"/>
        <v/>
      </c>
      <c r="EAX6" s="336" t="str">
        <f t="shared" si="62"/>
        <v/>
      </c>
      <c r="EAY6" s="336" t="str">
        <f t="shared" si="62"/>
        <v/>
      </c>
      <c r="EAZ6" s="336" t="str">
        <f t="shared" si="62"/>
        <v/>
      </c>
      <c r="EBA6" s="336" t="str">
        <f t="shared" si="62"/>
        <v/>
      </c>
      <c r="EBB6" s="336" t="str">
        <f t="shared" si="62"/>
        <v/>
      </c>
      <c r="EBC6" s="336" t="str">
        <f t="shared" si="62"/>
        <v/>
      </c>
      <c r="EBD6" s="336" t="str">
        <f t="shared" si="62"/>
        <v/>
      </c>
      <c r="EBE6" s="336" t="str">
        <f t="shared" si="62"/>
        <v/>
      </c>
      <c r="EBF6" s="336" t="str">
        <f t="shared" si="62"/>
        <v/>
      </c>
      <c r="EBG6" s="336" t="str">
        <f t="shared" si="62"/>
        <v/>
      </c>
      <c r="EBH6" s="336" t="str">
        <f t="shared" si="62"/>
        <v/>
      </c>
      <c r="EBI6" s="336" t="str">
        <f t="shared" si="62"/>
        <v/>
      </c>
      <c r="EBJ6" s="336" t="str">
        <f t="shared" si="62"/>
        <v/>
      </c>
      <c r="EBK6" s="336" t="str">
        <f t="shared" si="62"/>
        <v/>
      </c>
      <c r="EBL6" s="336" t="str">
        <f t="shared" si="62"/>
        <v/>
      </c>
      <c r="EBM6" s="336" t="str">
        <f t="shared" si="62"/>
        <v/>
      </c>
      <c r="EBN6" s="336" t="str">
        <f t="shared" si="62"/>
        <v/>
      </c>
      <c r="EBO6" s="336" t="str">
        <f t="shared" si="62"/>
        <v/>
      </c>
      <c r="EBP6" s="336" t="str">
        <f t="shared" si="62"/>
        <v/>
      </c>
      <c r="EBQ6" s="336" t="str">
        <f t="shared" si="62"/>
        <v/>
      </c>
      <c r="EBR6" s="336" t="str">
        <f t="shared" si="62"/>
        <v/>
      </c>
      <c r="EBS6" s="336" t="str">
        <f t="shared" si="62"/>
        <v/>
      </c>
      <c r="EBT6" s="336" t="str">
        <f t="shared" si="62"/>
        <v/>
      </c>
      <c r="EBU6" s="336" t="str">
        <f t="shared" si="62"/>
        <v/>
      </c>
      <c r="EBV6" s="336" t="str">
        <f t="shared" si="62"/>
        <v/>
      </c>
      <c r="EBW6" s="336" t="str">
        <f t="shared" si="62"/>
        <v/>
      </c>
      <c r="EBX6" s="336" t="str">
        <f t="shared" si="62"/>
        <v/>
      </c>
      <c r="EBY6" s="336" t="str">
        <f t="shared" si="62"/>
        <v/>
      </c>
      <c r="EBZ6" s="336" t="str">
        <f t="shared" si="62"/>
        <v/>
      </c>
      <c r="ECA6" s="336" t="str">
        <f t="shared" si="62"/>
        <v/>
      </c>
      <c r="ECB6" s="336" t="str">
        <f t="shared" si="62"/>
        <v/>
      </c>
      <c r="ECC6" s="336" t="str">
        <f t="shared" si="62"/>
        <v/>
      </c>
      <c r="ECD6" s="336" t="str">
        <f t="shared" si="62"/>
        <v/>
      </c>
      <c r="ECE6" s="336" t="str">
        <f t="shared" si="62"/>
        <v/>
      </c>
      <c r="ECF6" s="336" t="str">
        <f t="shared" si="62"/>
        <v/>
      </c>
      <c r="ECG6" s="336" t="str">
        <f t="shared" si="62"/>
        <v/>
      </c>
      <c r="ECH6" s="336" t="str">
        <f t="shared" si="62"/>
        <v/>
      </c>
      <c r="ECI6" s="336" t="str">
        <f t="shared" si="62"/>
        <v/>
      </c>
      <c r="ECJ6" s="336" t="str">
        <f t="shared" si="62"/>
        <v/>
      </c>
      <c r="ECK6" s="336" t="str">
        <f t="shared" si="62"/>
        <v/>
      </c>
      <c r="ECL6" s="336" t="str">
        <f t="shared" si="62"/>
        <v/>
      </c>
      <c r="ECM6" s="336" t="str">
        <f t="shared" si="62"/>
        <v/>
      </c>
      <c r="ECN6" s="336" t="str">
        <f t="shared" si="62"/>
        <v/>
      </c>
      <c r="ECO6" s="336" t="str">
        <f t="shared" si="62"/>
        <v/>
      </c>
      <c r="ECP6" s="336" t="str">
        <f t="shared" si="62"/>
        <v/>
      </c>
      <c r="ECQ6" s="336" t="str">
        <f t="shared" si="62"/>
        <v/>
      </c>
      <c r="ECR6" s="336" t="str">
        <f t="shared" si="62"/>
        <v/>
      </c>
      <c r="ECS6" s="336" t="str">
        <f t="shared" si="62"/>
        <v/>
      </c>
      <c r="ECT6" s="336" t="str">
        <f t="shared" si="62"/>
        <v/>
      </c>
      <c r="ECU6" s="336" t="str">
        <f t="shared" ref="ECU6:EFF6" si="63">_xlfn.LET(
_xlpm.project_monat,ECU$3,
_xlpm.start_monat,$D6,
_xlpm.ende_monat,$E6,
IF(AND(_xlpm.project_monat&gt;=_xlpm.start_monat,_xlpm.project_monat&lt;=_xlpm.ende_monat),1,""))</f>
        <v/>
      </c>
      <c r="ECV6" s="336" t="str">
        <f t="shared" si="63"/>
        <v/>
      </c>
      <c r="ECW6" s="336" t="str">
        <f t="shared" si="63"/>
        <v/>
      </c>
      <c r="ECX6" s="336" t="str">
        <f t="shared" si="63"/>
        <v/>
      </c>
      <c r="ECY6" s="336" t="str">
        <f t="shared" si="63"/>
        <v/>
      </c>
      <c r="ECZ6" s="336" t="str">
        <f t="shared" si="63"/>
        <v/>
      </c>
      <c r="EDA6" s="336" t="str">
        <f t="shared" si="63"/>
        <v/>
      </c>
      <c r="EDB6" s="336" t="str">
        <f t="shared" si="63"/>
        <v/>
      </c>
      <c r="EDC6" s="336" t="str">
        <f t="shared" si="63"/>
        <v/>
      </c>
      <c r="EDD6" s="336" t="str">
        <f t="shared" si="63"/>
        <v/>
      </c>
      <c r="EDE6" s="336" t="str">
        <f t="shared" si="63"/>
        <v/>
      </c>
      <c r="EDF6" s="336" t="str">
        <f t="shared" si="63"/>
        <v/>
      </c>
      <c r="EDG6" s="336" t="str">
        <f t="shared" si="63"/>
        <v/>
      </c>
      <c r="EDH6" s="336" t="str">
        <f t="shared" si="63"/>
        <v/>
      </c>
      <c r="EDI6" s="336" t="str">
        <f t="shared" si="63"/>
        <v/>
      </c>
      <c r="EDJ6" s="336" t="str">
        <f t="shared" si="63"/>
        <v/>
      </c>
      <c r="EDK6" s="336" t="str">
        <f t="shared" si="63"/>
        <v/>
      </c>
      <c r="EDL6" s="336" t="str">
        <f t="shared" si="63"/>
        <v/>
      </c>
      <c r="EDM6" s="336" t="str">
        <f t="shared" si="63"/>
        <v/>
      </c>
      <c r="EDN6" s="336" t="str">
        <f t="shared" si="63"/>
        <v/>
      </c>
      <c r="EDO6" s="336" t="str">
        <f t="shared" si="63"/>
        <v/>
      </c>
      <c r="EDP6" s="336" t="str">
        <f t="shared" si="63"/>
        <v/>
      </c>
      <c r="EDQ6" s="336" t="str">
        <f t="shared" si="63"/>
        <v/>
      </c>
      <c r="EDR6" s="336" t="str">
        <f t="shared" si="63"/>
        <v/>
      </c>
      <c r="EDS6" s="336" t="str">
        <f t="shared" si="63"/>
        <v/>
      </c>
      <c r="EDT6" s="336" t="str">
        <f t="shared" si="63"/>
        <v/>
      </c>
      <c r="EDU6" s="336" t="str">
        <f t="shared" si="63"/>
        <v/>
      </c>
      <c r="EDV6" s="336" t="str">
        <f t="shared" si="63"/>
        <v/>
      </c>
      <c r="EDW6" s="336" t="str">
        <f t="shared" si="63"/>
        <v/>
      </c>
      <c r="EDX6" s="336" t="str">
        <f t="shared" si="63"/>
        <v/>
      </c>
      <c r="EDY6" s="336" t="str">
        <f t="shared" si="63"/>
        <v/>
      </c>
      <c r="EDZ6" s="336" t="str">
        <f t="shared" si="63"/>
        <v/>
      </c>
      <c r="EEA6" s="336" t="str">
        <f t="shared" si="63"/>
        <v/>
      </c>
      <c r="EEB6" s="336" t="str">
        <f t="shared" si="63"/>
        <v/>
      </c>
      <c r="EEC6" s="336" t="str">
        <f t="shared" si="63"/>
        <v/>
      </c>
      <c r="EED6" s="336" t="str">
        <f t="shared" si="63"/>
        <v/>
      </c>
      <c r="EEE6" s="336" t="str">
        <f t="shared" si="63"/>
        <v/>
      </c>
      <c r="EEF6" s="336" t="str">
        <f t="shared" si="63"/>
        <v/>
      </c>
      <c r="EEG6" s="336" t="str">
        <f t="shared" si="63"/>
        <v/>
      </c>
      <c r="EEH6" s="336" t="str">
        <f t="shared" si="63"/>
        <v/>
      </c>
      <c r="EEI6" s="336" t="str">
        <f t="shared" si="63"/>
        <v/>
      </c>
      <c r="EEJ6" s="336" t="str">
        <f t="shared" si="63"/>
        <v/>
      </c>
      <c r="EEK6" s="336" t="str">
        <f t="shared" si="63"/>
        <v/>
      </c>
      <c r="EEL6" s="336" t="str">
        <f t="shared" si="63"/>
        <v/>
      </c>
      <c r="EEM6" s="336" t="str">
        <f t="shared" si="63"/>
        <v/>
      </c>
      <c r="EEN6" s="336" t="str">
        <f t="shared" si="63"/>
        <v/>
      </c>
      <c r="EEO6" s="336" t="str">
        <f t="shared" si="63"/>
        <v/>
      </c>
      <c r="EEP6" s="336" t="str">
        <f t="shared" si="63"/>
        <v/>
      </c>
      <c r="EEQ6" s="336" t="str">
        <f t="shared" si="63"/>
        <v/>
      </c>
      <c r="EER6" s="336" t="str">
        <f t="shared" si="63"/>
        <v/>
      </c>
      <c r="EES6" s="336" t="str">
        <f t="shared" si="63"/>
        <v/>
      </c>
      <c r="EET6" s="336" t="str">
        <f t="shared" si="63"/>
        <v/>
      </c>
      <c r="EEU6" s="336" t="str">
        <f t="shared" si="63"/>
        <v/>
      </c>
      <c r="EEV6" s="336" t="str">
        <f t="shared" si="63"/>
        <v/>
      </c>
      <c r="EEW6" s="336" t="str">
        <f t="shared" si="63"/>
        <v/>
      </c>
      <c r="EEX6" s="336" t="str">
        <f t="shared" si="63"/>
        <v/>
      </c>
      <c r="EEY6" s="336" t="str">
        <f t="shared" si="63"/>
        <v/>
      </c>
      <c r="EEZ6" s="336" t="str">
        <f t="shared" si="63"/>
        <v/>
      </c>
      <c r="EFA6" s="336" t="str">
        <f t="shared" si="63"/>
        <v/>
      </c>
      <c r="EFB6" s="336" t="str">
        <f t="shared" si="63"/>
        <v/>
      </c>
      <c r="EFC6" s="336" t="str">
        <f t="shared" si="63"/>
        <v/>
      </c>
      <c r="EFD6" s="336" t="str">
        <f t="shared" si="63"/>
        <v/>
      </c>
      <c r="EFE6" s="336" t="str">
        <f t="shared" si="63"/>
        <v/>
      </c>
      <c r="EFF6" s="336" t="str">
        <f t="shared" si="63"/>
        <v/>
      </c>
      <c r="EFG6" s="336" t="str">
        <f t="shared" ref="EFG6:EHR6" si="64">_xlfn.LET(
_xlpm.project_monat,EFG$3,
_xlpm.start_monat,$D6,
_xlpm.ende_monat,$E6,
IF(AND(_xlpm.project_monat&gt;=_xlpm.start_monat,_xlpm.project_monat&lt;=_xlpm.ende_monat),1,""))</f>
        <v/>
      </c>
      <c r="EFH6" s="336" t="str">
        <f t="shared" si="64"/>
        <v/>
      </c>
      <c r="EFI6" s="336" t="str">
        <f t="shared" si="64"/>
        <v/>
      </c>
      <c r="EFJ6" s="336" t="str">
        <f t="shared" si="64"/>
        <v/>
      </c>
      <c r="EFK6" s="336" t="str">
        <f t="shared" si="64"/>
        <v/>
      </c>
      <c r="EFL6" s="336" t="str">
        <f t="shared" si="64"/>
        <v/>
      </c>
      <c r="EFM6" s="336" t="str">
        <f t="shared" si="64"/>
        <v/>
      </c>
      <c r="EFN6" s="336" t="str">
        <f t="shared" si="64"/>
        <v/>
      </c>
      <c r="EFO6" s="336" t="str">
        <f t="shared" si="64"/>
        <v/>
      </c>
      <c r="EFP6" s="336" t="str">
        <f t="shared" si="64"/>
        <v/>
      </c>
      <c r="EFQ6" s="336" t="str">
        <f t="shared" si="64"/>
        <v/>
      </c>
      <c r="EFR6" s="336" t="str">
        <f t="shared" si="64"/>
        <v/>
      </c>
      <c r="EFS6" s="336" t="str">
        <f t="shared" si="64"/>
        <v/>
      </c>
      <c r="EFT6" s="336" t="str">
        <f t="shared" si="64"/>
        <v/>
      </c>
      <c r="EFU6" s="336" t="str">
        <f t="shared" si="64"/>
        <v/>
      </c>
      <c r="EFV6" s="336" t="str">
        <f t="shared" si="64"/>
        <v/>
      </c>
      <c r="EFW6" s="336" t="str">
        <f t="shared" si="64"/>
        <v/>
      </c>
      <c r="EFX6" s="336" t="str">
        <f t="shared" si="64"/>
        <v/>
      </c>
      <c r="EFY6" s="336" t="str">
        <f t="shared" si="64"/>
        <v/>
      </c>
      <c r="EFZ6" s="336" t="str">
        <f t="shared" si="64"/>
        <v/>
      </c>
      <c r="EGA6" s="336" t="str">
        <f t="shared" si="64"/>
        <v/>
      </c>
      <c r="EGB6" s="336" t="str">
        <f t="shared" si="64"/>
        <v/>
      </c>
      <c r="EGC6" s="336" t="str">
        <f t="shared" si="64"/>
        <v/>
      </c>
      <c r="EGD6" s="336" t="str">
        <f t="shared" si="64"/>
        <v/>
      </c>
      <c r="EGE6" s="336" t="str">
        <f t="shared" si="64"/>
        <v/>
      </c>
      <c r="EGF6" s="336" t="str">
        <f t="shared" si="64"/>
        <v/>
      </c>
      <c r="EGG6" s="336" t="str">
        <f t="shared" si="64"/>
        <v/>
      </c>
      <c r="EGH6" s="336" t="str">
        <f t="shared" si="64"/>
        <v/>
      </c>
      <c r="EGI6" s="336" t="str">
        <f t="shared" si="64"/>
        <v/>
      </c>
      <c r="EGJ6" s="336" t="str">
        <f t="shared" si="64"/>
        <v/>
      </c>
      <c r="EGK6" s="336" t="str">
        <f t="shared" si="64"/>
        <v/>
      </c>
      <c r="EGL6" s="336" t="str">
        <f t="shared" si="64"/>
        <v/>
      </c>
      <c r="EGM6" s="336" t="str">
        <f t="shared" si="64"/>
        <v/>
      </c>
      <c r="EGN6" s="336" t="str">
        <f t="shared" si="64"/>
        <v/>
      </c>
      <c r="EGO6" s="336" t="str">
        <f t="shared" si="64"/>
        <v/>
      </c>
      <c r="EGP6" s="336" t="str">
        <f t="shared" si="64"/>
        <v/>
      </c>
      <c r="EGQ6" s="336" t="str">
        <f t="shared" si="64"/>
        <v/>
      </c>
      <c r="EGR6" s="336" t="str">
        <f t="shared" si="64"/>
        <v/>
      </c>
      <c r="EGS6" s="336" t="str">
        <f t="shared" si="64"/>
        <v/>
      </c>
      <c r="EGT6" s="336" t="str">
        <f t="shared" si="64"/>
        <v/>
      </c>
      <c r="EGU6" s="336" t="str">
        <f t="shared" si="64"/>
        <v/>
      </c>
      <c r="EGV6" s="336" t="str">
        <f t="shared" si="64"/>
        <v/>
      </c>
      <c r="EGW6" s="336" t="str">
        <f t="shared" si="64"/>
        <v/>
      </c>
      <c r="EGX6" s="336" t="str">
        <f t="shared" si="64"/>
        <v/>
      </c>
      <c r="EGY6" s="336" t="str">
        <f t="shared" si="64"/>
        <v/>
      </c>
      <c r="EGZ6" s="336" t="str">
        <f t="shared" si="64"/>
        <v/>
      </c>
      <c r="EHA6" s="336" t="str">
        <f t="shared" si="64"/>
        <v/>
      </c>
      <c r="EHB6" s="336" t="str">
        <f t="shared" si="64"/>
        <v/>
      </c>
      <c r="EHC6" s="336" t="str">
        <f t="shared" si="64"/>
        <v/>
      </c>
      <c r="EHD6" s="336" t="str">
        <f t="shared" si="64"/>
        <v/>
      </c>
      <c r="EHE6" s="336" t="str">
        <f t="shared" si="64"/>
        <v/>
      </c>
      <c r="EHF6" s="336" t="str">
        <f t="shared" si="64"/>
        <v/>
      </c>
      <c r="EHG6" s="336" t="str">
        <f t="shared" si="64"/>
        <v/>
      </c>
      <c r="EHH6" s="336" t="str">
        <f t="shared" si="64"/>
        <v/>
      </c>
      <c r="EHI6" s="336" t="str">
        <f t="shared" si="64"/>
        <v/>
      </c>
      <c r="EHJ6" s="336" t="str">
        <f t="shared" si="64"/>
        <v/>
      </c>
      <c r="EHK6" s="336" t="str">
        <f t="shared" si="64"/>
        <v/>
      </c>
      <c r="EHL6" s="336" t="str">
        <f t="shared" si="64"/>
        <v/>
      </c>
      <c r="EHM6" s="336" t="str">
        <f t="shared" si="64"/>
        <v/>
      </c>
      <c r="EHN6" s="336" t="str">
        <f t="shared" si="64"/>
        <v/>
      </c>
      <c r="EHO6" s="336" t="str">
        <f t="shared" si="64"/>
        <v/>
      </c>
      <c r="EHP6" s="336" t="str">
        <f t="shared" si="64"/>
        <v/>
      </c>
      <c r="EHQ6" s="336" t="str">
        <f t="shared" si="64"/>
        <v/>
      </c>
      <c r="EHR6" s="336" t="str">
        <f t="shared" si="64"/>
        <v/>
      </c>
      <c r="EHS6" s="336" t="str">
        <f t="shared" ref="EHS6:EKD6" si="65">_xlfn.LET(
_xlpm.project_monat,EHS$3,
_xlpm.start_monat,$D6,
_xlpm.ende_monat,$E6,
IF(AND(_xlpm.project_monat&gt;=_xlpm.start_monat,_xlpm.project_monat&lt;=_xlpm.ende_monat),1,""))</f>
        <v/>
      </c>
      <c r="EHT6" s="336" t="str">
        <f t="shared" si="65"/>
        <v/>
      </c>
      <c r="EHU6" s="336" t="str">
        <f t="shared" si="65"/>
        <v/>
      </c>
      <c r="EHV6" s="336" t="str">
        <f t="shared" si="65"/>
        <v/>
      </c>
      <c r="EHW6" s="336" t="str">
        <f t="shared" si="65"/>
        <v/>
      </c>
      <c r="EHX6" s="336" t="str">
        <f t="shared" si="65"/>
        <v/>
      </c>
      <c r="EHY6" s="336" t="str">
        <f t="shared" si="65"/>
        <v/>
      </c>
      <c r="EHZ6" s="336" t="str">
        <f t="shared" si="65"/>
        <v/>
      </c>
      <c r="EIA6" s="336" t="str">
        <f t="shared" si="65"/>
        <v/>
      </c>
      <c r="EIB6" s="336" t="str">
        <f t="shared" si="65"/>
        <v/>
      </c>
      <c r="EIC6" s="336" t="str">
        <f t="shared" si="65"/>
        <v/>
      </c>
      <c r="EID6" s="336" t="str">
        <f t="shared" si="65"/>
        <v/>
      </c>
      <c r="EIE6" s="336" t="str">
        <f t="shared" si="65"/>
        <v/>
      </c>
      <c r="EIF6" s="336" t="str">
        <f t="shared" si="65"/>
        <v/>
      </c>
      <c r="EIG6" s="336" t="str">
        <f t="shared" si="65"/>
        <v/>
      </c>
      <c r="EIH6" s="336" t="str">
        <f t="shared" si="65"/>
        <v/>
      </c>
      <c r="EII6" s="336" t="str">
        <f t="shared" si="65"/>
        <v/>
      </c>
      <c r="EIJ6" s="336" t="str">
        <f t="shared" si="65"/>
        <v/>
      </c>
      <c r="EIK6" s="336" t="str">
        <f t="shared" si="65"/>
        <v/>
      </c>
      <c r="EIL6" s="336" t="str">
        <f t="shared" si="65"/>
        <v/>
      </c>
      <c r="EIM6" s="336" t="str">
        <f t="shared" si="65"/>
        <v/>
      </c>
      <c r="EIN6" s="336" t="str">
        <f t="shared" si="65"/>
        <v/>
      </c>
      <c r="EIO6" s="336" t="str">
        <f t="shared" si="65"/>
        <v/>
      </c>
      <c r="EIP6" s="336" t="str">
        <f t="shared" si="65"/>
        <v/>
      </c>
      <c r="EIQ6" s="336" t="str">
        <f t="shared" si="65"/>
        <v/>
      </c>
      <c r="EIR6" s="336" t="str">
        <f t="shared" si="65"/>
        <v/>
      </c>
      <c r="EIS6" s="336" t="str">
        <f t="shared" si="65"/>
        <v/>
      </c>
      <c r="EIT6" s="336" t="str">
        <f t="shared" si="65"/>
        <v/>
      </c>
      <c r="EIU6" s="336" t="str">
        <f t="shared" si="65"/>
        <v/>
      </c>
      <c r="EIV6" s="336" t="str">
        <f t="shared" si="65"/>
        <v/>
      </c>
      <c r="EIW6" s="336" t="str">
        <f t="shared" si="65"/>
        <v/>
      </c>
      <c r="EIX6" s="336" t="str">
        <f t="shared" si="65"/>
        <v/>
      </c>
      <c r="EIY6" s="336" t="str">
        <f t="shared" si="65"/>
        <v/>
      </c>
      <c r="EIZ6" s="336" t="str">
        <f t="shared" si="65"/>
        <v/>
      </c>
      <c r="EJA6" s="336" t="str">
        <f t="shared" si="65"/>
        <v/>
      </c>
      <c r="EJB6" s="336" t="str">
        <f t="shared" si="65"/>
        <v/>
      </c>
      <c r="EJC6" s="336" t="str">
        <f t="shared" si="65"/>
        <v/>
      </c>
      <c r="EJD6" s="336" t="str">
        <f t="shared" si="65"/>
        <v/>
      </c>
      <c r="EJE6" s="336" t="str">
        <f t="shared" si="65"/>
        <v/>
      </c>
      <c r="EJF6" s="336" t="str">
        <f t="shared" si="65"/>
        <v/>
      </c>
      <c r="EJG6" s="336" t="str">
        <f t="shared" si="65"/>
        <v/>
      </c>
      <c r="EJH6" s="336" t="str">
        <f t="shared" si="65"/>
        <v/>
      </c>
      <c r="EJI6" s="336" t="str">
        <f t="shared" si="65"/>
        <v/>
      </c>
      <c r="EJJ6" s="336" t="str">
        <f t="shared" si="65"/>
        <v/>
      </c>
      <c r="EJK6" s="336" t="str">
        <f t="shared" si="65"/>
        <v/>
      </c>
      <c r="EJL6" s="336" t="str">
        <f t="shared" si="65"/>
        <v/>
      </c>
      <c r="EJM6" s="336" t="str">
        <f t="shared" si="65"/>
        <v/>
      </c>
      <c r="EJN6" s="336" t="str">
        <f t="shared" si="65"/>
        <v/>
      </c>
      <c r="EJO6" s="336" t="str">
        <f t="shared" si="65"/>
        <v/>
      </c>
      <c r="EJP6" s="336" t="str">
        <f t="shared" si="65"/>
        <v/>
      </c>
      <c r="EJQ6" s="336" t="str">
        <f t="shared" si="65"/>
        <v/>
      </c>
      <c r="EJR6" s="336" t="str">
        <f t="shared" si="65"/>
        <v/>
      </c>
      <c r="EJS6" s="336" t="str">
        <f t="shared" si="65"/>
        <v/>
      </c>
      <c r="EJT6" s="336" t="str">
        <f t="shared" si="65"/>
        <v/>
      </c>
      <c r="EJU6" s="336" t="str">
        <f t="shared" si="65"/>
        <v/>
      </c>
      <c r="EJV6" s="336" t="str">
        <f t="shared" si="65"/>
        <v/>
      </c>
      <c r="EJW6" s="336" t="str">
        <f t="shared" si="65"/>
        <v/>
      </c>
      <c r="EJX6" s="336" t="str">
        <f t="shared" si="65"/>
        <v/>
      </c>
      <c r="EJY6" s="336" t="str">
        <f t="shared" si="65"/>
        <v/>
      </c>
      <c r="EJZ6" s="336" t="str">
        <f t="shared" si="65"/>
        <v/>
      </c>
      <c r="EKA6" s="336" t="str">
        <f t="shared" si="65"/>
        <v/>
      </c>
      <c r="EKB6" s="336" t="str">
        <f t="shared" si="65"/>
        <v/>
      </c>
      <c r="EKC6" s="336" t="str">
        <f t="shared" si="65"/>
        <v/>
      </c>
      <c r="EKD6" s="336" t="str">
        <f t="shared" si="65"/>
        <v/>
      </c>
      <c r="EKE6" s="336" t="str">
        <f t="shared" ref="EKE6:EMP6" si="66">_xlfn.LET(
_xlpm.project_monat,EKE$3,
_xlpm.start_monat,$D6,
_xlpm.ende_monat,$E6,
IF(AND(_xlpm.project_monat&gt;=_xlpm.start_monat,_xlpm.project_monat&lt;=_xlpm.ende_monat),1,""))</f>
        <v/>
      </c>
      <c r="EKF6" s="336" t="str">
        <f t="shared" si="66"/>
        <v/>
      </c>
      <c r="EKG6" s="336" t="str">
        <f t="shared" si="66"/>
        <v/>
      </c>
      <c r="EKH6" s="336" t="str">
        <f t="shared" si="66"/>
        <v/>
      </c>
      <c r="EKI6" s="336" t="str">
        <f t="shared" si="66"/>
        <v/>
      </c>
      <c r="EKJ6" s="336" t="str">
        <f t="shared" si="66"/>
        <v/>
      </c>
      <c r="EKK6" s="336" t="str">
        <f t="shared" si="66"/>
        <v/>
      </c>
      <c r="EKL6" s="336" t="str">
        <f t="shared" si="66"/>
        <v/>
      </c>
      <c r="EKM6" s="336" t="str">
        <f t="shared" si="66"/>
        <v/>
      </c>
      <c r="EKN6" s="336" t="str">
        <f t="shared" si="66"/>
        <v/>
      </c>
      <c r="EKO6" s="336" t="str">
        <f t="shared" si="66"/>
        <v/>
      </c>
      <c r="EKP6" s="336" t="str">
        <f t="shared" si="66"/>
        <v/>
      </c>
      <c r="EKQ6" s="336" t="str">
        <f t="shared" si="66"/>
        <v/>
      </c>
      <c r="EKR6" s="336" t="str">
        <f t="shared" si="66"/>
        <v/>
      </c>
      <c r="EKS6" s="336" t="str">
        <f t="shared" si="66"/>
        <v/>
      </c>
      <c r="EKT6" s="336" t="str">
        <f t="shared" si="66"/>
        <v/>
      </c>
      <c r="EKU6" s="336" t="str">
        <f t="shared" si="66"/>
        <v/>
      </c>
      <c r="EKV6" s="336" t="str">
        <f t="shared" si="66"/>
        <v/>
      </c>
      <c r="EKW6" s="336" t="str">
        <f t="shared" si="66"/>
        <v/>
      </c>
      <c r="EKX6" s="336" t="str">
        <f t="shared" si="66"/>
        <v/>
      </c>
      <c r="EKY6" s="336" t="str">
        <f t="shared" si="66"/>
        <v/>
      </c>
      <c r="EKZ6" s="336" t="str">
        <f t="shared" si="66"/>
        <v/>
      </c>
      <c r="ELA6" s="336" t="str">
        <f t="shared" si="66"/>
        <v/>
      </c>
      <c r="ELB6" s="336" t="str">
        <f t="shared" si="66"/>
        <v/>
      </c>
      <c r="ELC6" s="336" t="str">
        <f t="shared" si="66"/>
        <v/>
      </c>
      <c r="ELD6" s="336" t="str">
        <f t="shared" si="66"/>
        <v/>
      </c>
      <c r="ELE6" s="336" t="str">
        <f t="shared" si="66"/>
        <v/>
      </c>
      <c r="ELF6" s="336" t="str">
        <f t="shared" si="66"/>
        <v/>
      </c>
      <c r="ELG6" s="336" t="str">
        <f t="shared" si="66"/>
        <v/>
      </c>
      <c r="ELH6" s="336" t="str">
        <f t="shared" si="66"/>
        <v/>
      </c>
      <c r="ELI6" s="336" t="str">
        <f t="shared" si="66"/>
        <v/>
      </c>
      <c r="ELJ6" s="336" t="str">
        <f t="shared" si="66"/>
        <v/>
      </c>
      <c r="ELK6" s="336" t="str">
        <f t="shared" si="66"/>
        <v/>
      </c>
      <c r="ELL6" s="336" t="str">
        <f t="shared" si="66"/>
        <v/>
      </c>
      <c r="ELM6" s="336" t="str">
        <f t="shared" si="66"/>
        <v/>
      </c>
      <c r="ELN6" s="336" t="str">
        <f t="shared" si="66"/>
        <v/>
      </c>
      <c r="ELO6" s="336" t="str">
        <f t="shared" si="66"/>
        <v/>
      </c>
      <c r="ELP6" s="336" t="str">
        <f t="shared" si="66"/>
        <v/>
      </c>
      <c r="ELQ6" s="336" t="str">
        <f t="shared" si="66"/>
        <v/>
      </c>
      <c r="ELR6" s="336" t="str">
        <f t="shared" si="66"/>
        <v/>
      </c>
      <c r="ELS6" s="336" t="str">
        <f t="shared" si="66"/>
        <v/>
      </c>
      <c r="ELT6" s="336" t="str">
        <f t="shared" si="66"/>
        <v/>
      </c>
      <c r="ELU6" s="336" t="str">
        <f t="shared" si="66"/>
        <v/>
      </c>
      <c r="ELV6" s="336" t="str">
        <f t="shared" si="66"/>
        <v/>
      </c>
      <c r="ELW6" s="336" t="str">
        <f t="shared" si="66"/>
        <v/>
      </c>
      <c r="ELX6" s="336" t="str">
        <f t="shared" si="66"/>
        <v/>
      </c>
      <c r="ELY6" s="336" t="str">
        <f t="shared" si="66"/>
        <v/>
      </c>
      <c r="ELZ6" s="336" t="str">
        <f t="shared" si="66"/>
        <v/>
      </c>
      <c r="EMA6" s="336" t="str">
        <f t="shared" si="66"/>
        <v/>
      </c>
      <c r="EMB6" s="336" t="str">
        <f t="shared" si="66"/>
        <v/>
      </c>
      <c r="EMC6" s="336" t="str">
        <f t="shared" si="66"/>
        <v/>
      </c>
      <c r="EMD6" s="336" t="str">
        <f t="shared" si="66"/>
        <v/>
      </c>
      <c r="EME6" s="336" t="str">
        <f t="shared" si="66"/>
        <v/>
      </c>
      <c r="EMF6" s="336" t="str">
        <f t="shared" si="66"/>
        <v/>
      </c>
      <c r="EMG6" s="336" t="str">
        <f t="shared" si="66"/>
        <v/>
      </c>
      <c r="EMH6" s="336" t="str">
        <f t="shared" si="66"/>
        <v/>
      </c>
      <c r="EMI6" s="336" t="str">
        <f t="shared" si="66"/>
        <v/>
      </c>
      <c r="EMJ6" s="336" t="str">
        <f t="shared" si="66"/>
        <v/>
      </c>
      <c r="EMK6" s="336" t="str">
        <f t="shared" si="66"/>
        <v/>
      </c>
      <c r="EML6" s="336" t="str">
        <f t="shared" si="66"/>
        <v/>
      </c>
      <c r="EMM6" s="336" t="str">
        <f t="shared" si="66"/>
        <v/>
      </c>
      <c r="EMN6" s="336" t="str">
        <f t="shared" si="66"/>
        <v/>
      </c>
      <c r="EMO6" s="336" t="str">
        <f t="shared" si="66"/>
        <v/>
      </c>
      <c r="EMP6" s="336" t="str">
        <f t="shared" si="66"/>
        <v/>
      </c>
      <c r="EMQ6" s="336" t="str">
        <f t="shared" ref="EMQ6:EPB6" si="67">_xlfn.LET(
_xlpm.project_monat,EMQ$3,
_xlpm.start_monat,$D6,
_xlpm.ende_monat,$E6,
IF(AND(_xlpm.project_monat&gt;=_xlpm.start_monat,_xlpm.project_monat&lt;=_xlpm.ende_monat),1,""))</f>
        <v/>
      </c>
      <c r="EMR6" s="336" t="str">
        <f t="shared" si="67"/>
        <v/>
      </c>
      <c r="EMS6" s="336" t="str">
        <f t="shared" si="67"/>
        <v/>
      </c>
      <c r="EMT6" s="336" t="str">
        <f t="shared" si="67"/>
        <v/>
      </c>
      <c r="EMU6" s="336" t="str">
        <f t="shared" si="67"/>
        <v/>
      </c>
      <c r="EMV6" s="336" t="str">
        <f t="shared" si="67"/>
        <v/>
      </c>
      <c r="EMW6" s="336" t="str">
        <f t="shared" si="67"/>
        <v/>
      </c>
      <c r="EMX6" s="336" t="str">
        <f t="shared" si="67"/>
        <v/>
      </c>
      <c r="EMY6" s="336" t="str">
        <f t="shared" si="67"/>
        <v/>
      </c>
      <c r="EMZ6" s="336" t="str">
        <f t="shared" si="67"/>
        <v/>
      </c>
      <c r="ENA6" s="336" t="str">
        <f t="shared" si="67"/>
        <v/>
      </c>
      <c r="ENB6" s="336" t="str">
        <f t="shared" si="67"/>
        <v/>
      </c>
      <c r="ENC6" s="336" t="str">
        <f t="shared" si="67"/>
        <v/>
      </c>
      <c r="END6" s="336" t="str">
        <f t="shared" si="67"/>
        <v/>
      </c>
      <c r="ENE6" s="336" t="str">
        <f t="shared" si="67"/>
        <v/>
      </c>
      <c r="ENF6" s="336" t="str">
        <f t="shared" si="67"/>
        <v/>
      </c>
      <c r="ENG6" s="336" t="str">
        <f t="shared" si="67"/>
        <v/>
      </c>
      <c r="ENH6" s="336" t="str">
        <f t="shared" si="67"/>
        <v/>
      </c>
      <c r="ENI6" s="336" t="str">
        <f t="shared" si="67"/>
        <v/>
      </c>
      <c r="ENJ6" s="336" t="str">
        <f t="shared" si="67"/>
        <v/>
      </c>
      <c r="ENK6" s="336" t="str">
        <f t="shared" si="67"/>
        <v/>
      </c>
      <c r="ENL6" s="336" t="str">
        <f t="shared" si="67"/>
        <v/>
      </c>
      <c r="ENM6" s="336" t="str">
        <f t="shared" si="67"/>
        <v/>
      </c>
      <c r="ENN6" s="336" t="str">
        <f t="shared" si="67"/>
        <v/>
      </c>
      <c r="ENO6" s="336" t="str">
        <f t="shared" si="67"/>
        <v/>
      </c>
      <c r="ENP6" s="336" t="str">
        <f t="shared" si="67"/>
        <v/>
      </c>
      <c r="ENQ6" s="336" t="str">
        <f t="shared" si="67"/>
        <v/>
      </c>
      <c r="ENR6" s="336" t="str">
        <f t="shared" si="67"/>
        <v/>
      </c>
      <c r="ENS6" s="336" t="str">
        <f t="shared" si="67"/>
        <v/>
      </c>
      <c r="ENT6" s="336" t="str">
        <f t="shared" si="67"/>
        <v/>
      </c>
      <c r="ENU6" s="336" t="str">
        <f t="shared" si="67"/>
        <v/>
      </c>
      <c r="ENV6" s="336" t="str">
        <f t="shared" si="67"/>
        <v/>
      </c>
      <c r="ENW6" s="336" t="str">
        <f t="shared" si="67"/>
        <v/>
      </c>
      <c r="ENX6" s="336" t="str">
        <f t="shared" si="67"/>
        <v/>
      </c>
      <c r="ENY6" s="336" t="str">
        <f t="shared" si="67"/>
        <v/>
      </c>
      <c r="ENZ6" s="336" t="str">
        <f t="shared" si="67"/>
        <v/>
      </c>
      <c r="EOA6" s="336" t="str">
        <f t="shared" si="67"/>
        <v/>
      </c>
      <c r="EOB6" s="336" t="str">
        <f t="shared" si="67"/>
        <v/>
      </c>
      <c r="EOC6" s="336" t="str">
        <f t="shared" si="67"/>
        <v/>
      </c>
      <c r="EOD6" s="336" t="str">
        <f t="shared" si="67"/>
        <v/>
      </c>
      <c r="EOE6" s="336" t="str">
        <f t="shared" si="67"/>
        <v/>
      </c>
      <c r="EOF6" s="336" t="str">
        <f t="shared" si="67"/>
        <v/>
      </c>
      <c r="EOG6" s="336" t="str">
        <f t="shared" si="67"/>
        <v/>
      </c>
      <c r="EOH6" s="336" t="str">
        <f t="shared" si="67"/>
        <v/>
      </c>
      <c r="EOI6" s="336" t="str">
        <f t="shared" si="67"/>
        <v/>
      </c>
      <c r="EOJ6" s="336" t="str">
        <f t="shared" si="67"/>
        <v/>
      </c>
      <c r="EOK6" s="336" t="str">
        <f t="shared" si="67"/>
        <v/>
      </c>
      <c r="EOL6" s="336" t="str">
        <f t="shared" si="67"/>
        <v/>
      </c>
      <c r="EOM6" s="336" t="str">
        <f t="shared" si="67"/>
        <v/>
      </c>
      <c r="EON6" s="336" t="str">
        <f t="shared" si="67"/>
        <v/>
      </c>
      <c r="EOO6" s="336" t="str">
        <f t="shared" si="67"/>
        <v/>
      </c>
      <c r="EOP6" s="336" t="str">
        <f t="shared" si="67"/>
        <v/>
      </c>
      <c r="EOQ6" s="336" t="str">
        <f t="shared" si="67"/>
        <v/>
      </c>
      <c r="EOR6" s="336" t="str">
        <f t="shared" si="67"/>
        <v/>
      </c>
      <c r="EOS6" s="336" t="str">
        <f t="shared" si="67"/>
        <v/>
      </c>
      <c r="EOT6" s="336" t="str">
        <f t="shared" si="67"/>
        <v/>
      </c>
      <c r="EOU6" s="336" t="str">
        <f t="shared" si="67"/>
        <v/>
      </c>
      <c r="EOV6" s="336" t="str">
        <f t="shared" si="67"/>
        <v/>
      </c>
      <c r="EOW6" s="336" t="str">
        <f t="shared" si="67"/>
        <v/>
      </c>
      <c r="EOX6" s="336" t="str">
        <f t="shared" si="67"/>
        <v/>
      </c>
      <c r="EOY6" s="336" t="str">
        <f t="shared" si="67"/>
        <v/>
      </c>
      <c r="EOZ6" s="336" t="str">
        <f t="shared" si="67"/>
        <v/>
      </c>
      <c r="EPA6" s="336" t="str">
        <f t="shared" si="67"/>
        <v/>
      </c>
      <c r="EPB6" s="336" t="str">
        <f t="shared" si="67"/>
        <v/>
      </c>
      <c r="EPC6" s="336" t="str">
        <f t="shared" ref="EPC6:ERN6" si="68">_xlfn.LET(
_xlpm.project_monat,EPC$3,
_xlpm.start_monat,$D6,
_xlpm.ende_monat,$E6,
IF(AND(_xlpm.project_monat&gt;=_xlpm.start_monat,_xlpm.project_monat&lt;=_xlpm.ende_monat),1,""))</f>
        <v/>
      </c>
      <c r="EPD6" s="336" t="str">
        <f t="shared" si="68"/>
        <v/>
      </c>
      <c r="EPE6" s="336" t="str">
        <f t="shared" si="68"/>
        <v/>
      </c>
      <c r="EPF6" s="336" t="str">
        <f t="shared" si="68"/>
        <v/>
      </c>
      <c r="EPG6" s="336" t="str">
        <f t="shared" si="68"/>
        <v/>
      </c>
      <c r="EPH6" s="336" t="str">
        <f t="shared" si="68"/>
        <v/>
      </c>
      <c r="EPI6" s="336" t="str">
        <f t="shared" si="68"/>
        <v/>
      </c>
      <c r="EPJ6" s="336" t="str">
        <f t="shared" si="68"/>
        <v/>
      </c>
      <c r="EPK6" s="336" t="str">
        <f t="shared" si="68"/>
        <v/>
      </c>
      <c r="EPL6" s="336" t="str">
        <f t="shared" si="68"/>
        <v/>
      </c>
      <c r="EPM6" s="336" t="str">
        <f t="shared" si="68"/>
        <v/>
      </c>
      <c r="EPN6" s="336" t="str">
        <f t="shared" si="68"/>
        <v/>
      </c>
      <c r="EPO6" s="336" t="str">
        <f t="shared" si="68"/>
        <v/>
      </c>
      <c r="EPP6" s="336" t="str">
        <f t="shared" si="68"/>
        <v/>
      </c>
      <c r="EPQ6" s="336" t="str">
        <f t="shared" si="68"/>
        <v/>
      </c>
      <c r="EPR6" s="336" t="str">
        <f t="shared" si="68"/>
        <v/>
      </c>
      <c r="EPS6" s="336" t="str">
        <f t="shared" si="68"/>
        <v/>
      </c>
      <c r="EPT6" s="336" t="str">
        <f t="shared" si="68"/>
        <v/>
      </c>
      <c r="EPU6" s="336" t="str">
        <f t="shared" si="68"/>
        <v/>
      </c>
      <c r="EPV6" s="336" t="str">
        <f t="shared" si="68"/>
        <v/>
      </c>
      <c r="EPW6" s="336" t="str">
        <f t="shared" si="68"/>
        <v/>
      </c>
      <c r="EPX6" s="336" t="str">
        <f t="shared" si="68"/>
        <v/>
      </c>
      <c r="EPY6" s="336" t="str">
        <f t="shared" si="68"/>
        <v/>
      </c>
      <c r="EPZ6" s="336" t="str">
        <f t="shared" si="68"/>
        <v/>
      </c>
      <c r="EQA6" s="336" t="str">
        <f t="shared" si="68"/>
        <v/>
      </c>
      <c r="EQB6" s="336" t="str">
        <f t="shared" si="68"/>
        <v/>
      </c>
      <c r="EQC6" s="336" t="str">
        <f t="shared" si="68"/>
        <v/>
      </c>
      <c r="EQD6" s="336" t="str">
        <f t="shared" si="68"/>
        <v/>
      </c>
      <c r="EQE6" s="336" t="str">
        <f t="shared" si="68"/>
        <v/>
      </c>
      <c r="EQF6" s="336" t="str">
        <f t="shared" si="68"/>
        <v/>
      </c>
      <c r="EQG6" s="336" t="str">
        <f t="shared" si="68"/>
        <v/>
      </c>
      <c r="EQH6" s="336" t="str">
        <f t="shared" si="68"/>
        <v/>
      </c>
      <c r="EQI6" s="336" t="str">
        <f t="shared" si="68"/>
        <v/>
      </c>
      <c r="EQJ6" s="336" t="str">
        <f t="shared" si="68"/>
        <v/>
      </c>
      <c r="EQK6" s="336" t="str">
        <f t="shared" si="68"/>
        <v/>
      </c>
      <c r="EQL6" s="336" t="str">
        <f t="shared" si="68"/>
        <v/>
      </c>
      <c r="EQM6" s="336" t="str">
        <f t="shared" si="68"/>
        <v/>
      </c>
      <c r="EQN6" s="336" t="str">
        <f t="shared" si="68"/>
        <v/>
      </c>
      <c r="EQO6" s="336" t="str">
        <f t="shared" si="68"/>
        <v/>
      </c>
      <c r="EQP6" s="336" t="str">
        <f t="shared" si="68"/>
        <v/>
      </c>
      <c r="EQQ6" s="336" t="str">
        <f t="shared" si="68"/>
        <v/>
      </c>
      <c r="EQR6" s="336" t="str">
        <f t="shared" si="68"/>
        <v/>
      </c>
      <c r="EQS6" s="336" t="str">
        <f t="shared" si="68"/>
        <v/>
      </c>
      <c r="EQT6" s="336" t="str">
        <f t="shared" si="68"/>
        <v/>
      </c>
      <c r="EQU6" s="336" t="str">
        <f t="shared" si="68"/>
        <v/>
      </c>
      <c r="EQV6" s="336" t="str">
        <f t="shared" si="68"/>
        <v/>
      </c>
      <c r="EQW6" s="336" t="str">
        <f t="shared" si="68"/>
        <v/>
      </c>
      <c r="EQX6" s="336" t="str">
        <f t="shared" si="68"/>
        <v/>
      </c>
      <c r="EQY6" s="336" t="str">
        <f t="shared" si="68"/>
        <v/>
      </c>
      <c r="EQZ6" s="336" t="str">
        <f t="shared" si="68"/>
        <v/>
      </c>
      <c r="ERA6" s="336" t="str">
        <f t="shared" si="68"/>
        <v/>
      </c>
      <c r="ERB6" s="336" t="str">
        <f t="shared" si="68"/>
        <v/>
      </c>
      <c r="ERC6" s="336" t="str">
        <f t="shared" si="68"/>
        <v/>
      </c>
      <c r="ERD6" s="336" t="str">
        <f t="shared" si="68"/>
        <v/>
      </c>
      <c r="ERE6" s="336" t="str">
        <f t="shared" si="68"/>
        <v/>
      </c>
      <c r="ERF6" s="336" t="str">
        <f t="shared" si="68"/>
        <v/>
      </c>
      <c r="ERG6" s="336" t="str">
        <f t="shared" si="68"/>
        <v/>
      </c>
      <c r="ERH6" s="336" t="str">
        <f t="shared" si="68"/>
        <v/>
      </c>
      <c r="ERI6" s="336" t="str">
        <f t="shared" si="68"/>
        <v/>
      </c>
      <c r="ERJ6" s="336" t="str">
        <f t="shared" si="68"/>
        <v/>
      </c>
      <c r="ERK6" s="336" t="str">
        <f t="shared" si="68"/>
        <v/>
      </c>
      <c r="ERL6" s="336" t="str">
        <f t="shared" si="68"/>
        <v/>
      </c>
      <c r="ERM6" s="336" t="str">
        <f t="shared" si="68"/>
        <v/>
      </c>
      <c r="ERN6" s="336" t="str">
        <f t="shared" si="68"/>
        <v/>
      </c>
      <c r="ERO6" s="336" t="str">
        <f t="shared" ref="ERO6:ETZ6" si="69">_xlfn.LET(
_xlpm.project_monat,ERO$3,
_xlpm.start_monat,$D6,
_xlpm.ende_monat,$E6,
IF(AND(_xlpm.project_monat&gt;=_xlpm.start_monat,_xlpm.project_monat&lt;=_xlpm.ende_monat),1,""))</f>
        <v/>
      </c>
      <c r="ERP6" s="336" t="str">
        <f t="shared" si="69"/>
        <v/>
      </c>
      <c r="ERQ6" s="336" t="str">
        <f t="shared" si="69"/>
        <v/>
      </c>
      <c r="ERR6" s="336" t="str">
        <f t="shared" si="69"/>
        <v/>
      </c>
      <c r="ERS6" s="336" t="str">
        <f t="shared" si="69"/>
        <v/>
      </c>
      <c r="ERT6" s="336" t="str">
        <f t="shared" si="69"/>
        <v/>
      </c>
      <c r="ERU6" s="336" t="str">
        <f t="shared" si="69"/>
        <v/>
      </c>
      <c r="ERV6" s="336" t="str">
        <f t="shared" si="69"/>
        <v/>
      </c>
      <c r="ERW6" s="336" t="str">
        <f t="shared" si="69"/>
        <v/>
      </c>
      <c r="ERX6" s="336" t="str">
        <f t="shared" si="69"/>
        <v/>
      </c>
      <c r="ERY6" s="336" t="str">
        <f t="shared" si="69"/>
        <v/>
      </c>
      <c r="ERZ6" s="336" t="str">
        <f t="shared" si="69"/>
        <v/>
      </c>
      <c r="ESA6" s="336" t="str">
        <f t="shared" si="69"/>
        <v/>
      </c>
      <c r="ESB6" s="336" t="str">
        <f t="shared" si="69"/>
        <v/>
      </c>
      <c r="ESC6" s="336" t="str">
        <f t="shared" si="69"/>
        <v/>
      </c>
      <c r="ESD6" s="336" t="str">
        <f t="shared" si="69"/>
        <v/>
      </c>
      <c r="ESE6" s="336" t="str">
        <f t="shared" si="69"/>
        <v/>
      </c>
      <c r="ESF6" s="336" t="str">
        <f t="shared" si="69"/>
        <v/>
      </c>
      <c r="ESG6" s="336" t="str">
        <f t="shared" si="69"/>
        <v/>
      </c>
      <c r="ESH6" s="336" t="str">
        <f t="shared" si="69"/>
        <v/>
      </c>
      <c r="ESI6" s="336" t="str">
        <f t="shared" si="69"/>
        <v/>
      </c>
      <c r="ESJ6" s="336" t="str">
        <f t="shared" si="69"/>
        <v/>
      </c>
      <c r="ESK6" s="336" t="str">
        <f t="shared" si="69"/>
        <v/>
      </c>
      <c r="ESL6" s="336" t="str">
        <f t="shared" si="69"/>
        <v/>
      </c>
      <c r="ESM6" s="336" t="str">
        <f t="shared" si="69"/>
        <v/>
      </c>
      <c r="ESN6" s="336" t="str">
        <f t="shared" si="69"/>
        <v/>
      </c>
      <c r="ESO6" s="336" t="str">
        <f t="shared" si="69"/>
        <v/>
      </c>
      <c r="ESP6" s="336" t="str">
        <f t="shared" si="69"/>
        <v/>
      </c>
      <c r="ESQ6" s="336" t="str">
        <f t="shared" si="69"/>
        <v/>
      </c>
      <c r="ESR6" s="336" t="str">
        <f t="shared" si="69"/>
        <v/>
      </c>
      <c r="ESS6" s="336" t="str">
        <f t="shared" si="69"/>
        <v/>
      </c>
      <c r="EST6" s="336" t="str">
        <f t="shared" si="69"/>
        <v/>
      </c>
      <c r="ESU6" s="336" t="str">
        <f t="shared" si="69"/>
        <v/>
      </c>
      <c r="ESV6" s="336" t="str">
        <f t="shared" si="69"/>
        <v/>
      </c>
      <c r="ESW6" s="336" t="str">
        <f t="shared" si="69"/>
        <v/>
      </c>
      <c r="ESX6" s="336" t="str">
        <f t="shared" si="69"/>
        <v/>
      </c>
      <c r="ESY6" s="336" t="str">
        <f t="shared" si="69"/>
        <v/>
      </c>
      <c r="ESZ6" s="336" t="str">
        <f t="shared" si="69"/>
        <v/>
      </c>
      <c r="ETA6" s="336" t="str">
        <f t="shared" si="69"/>
        <v/>
      </c>
      <c r="ETB6" s="336" t="str">
        <f t="shared" si="69"/>
        <v/>
      </c>
      <c r="ETC6" s="336" t="str">
        <f t="shared" si="69"/>
        <v/>
      </c>
      <c r="ETD6" s="336" t="str">
        <f t="shared" si="69"/>
        <v/>
      </c>
      <c r="ETE6" s="336" t="str">
        <f t="shared" si="69"/>
        <v/>
      </c>
      <c r="ETF6" s="336" t="str">
        <f t="shared" si="69"/>
        <v/>
      </c>
      <c r="ETG6" s="336" t="str">
        <f t="shared" si="69"/>
        <v/>
      </c>
      <c r="ETH6" s="336" t="str">
        <f t="shared" si="69"/>
        <v/>
      </c>
      <c r="ETI6" s="336" t="str">
        <f t="shared" si="69"/>
        <v/>
      </c>
      <c r="ETJ6" s="336" t="str">
        <f t="shared" si="69"/>
        <v/>
      </c>
      <c r="ETK6" s="336" t="str">
        <f t="shared" si="69"/>
        <v/>
      </c>
      <c r="ETL6" s="336" t="str">
        <f t="shared" si="69"/>
        <v/>
      </c>
      <c r="ETM6" s="336" t="str">
        <f t="shared" si="69"/>
        <v/>
      </c>
      <c r="ETN6" s="336" t="str">
        <f t="shared" si="69"/>
        <v/>
      </c>
      <c r="ETO6" s="336" t="str">
        <f t="shared" si="69"/>
        <v/>
      </c>
      <c r="ETP6" s="336" t="str">
        <f t="shared" si="69"/>
        <v/>
      </c>
      <c r="ETQ6" s="336" t="str">
        <f t="shared" si="69"/>
        <v/>
      </c>
      <c r="ETR6" s="336" t="str">
        <f t="shared" si="69"/>
        <v/>
      </c>
      <c r="ETS6" s="336" t="str">
        <f t="shared" si="69"/>
        <v/>
      </c>
      <c r="ETT6" s="336" t="str">
        <f t="shared" si="69"/>
        <v/>
      </c>
      <c r="ETU6" s="336" t="str">
        <f t="shared" si="69"/>
        <v/>
      </c>
      <c r="ETV6" s="336" t="str">
        <f t="shared" si="69"/>
        <v/>
      </c>
      <c r="ETW6" s="336" t="str">
        <f t="shared" si="69"/>
        <v/>
      </c>
      <c r="ETX6" s="336" t="str">
        <f t="shared" si="69"/>
        <v/>
      </c>
      <c r="ETY6" s="336" t="str">
        <f t="shared" si="69"/>
        <v/>
      </c>
      <c r="ETZ6" s="336" t="str">
        <f t="shared" si="69"/>
        <v/>
      </c>
      <c r="EUA6" s="336" t="str">
        <f t="shared" ref="EUA6:EWL6" si="70">_xlfn.LET(
_xlpm.project_monat,EUA$3,
_xlpm.start_monat,$D6,
_xlpm.ende_monat,$E6,
IF(AND(_xlpm.project_monat&gt;=_xlpm.start_monat,_xlpm.project_monat&lt;=_xlpm.ende_monat),1,""))</f>
        <v/>
      </c>
      <c r="EUB6" s="336" t="str">
        <f t="shared" si="70"/>
        <v/>
      </c>
      <c r="EUC6" s="336" t="str">
        <f t="shared" si="70"/>
        <v/>
      </c>
      <c r="EUD6" s="336" t="str">
        <f t="shared" si="70"/>
        <v/>
      </c>
      <c r="EUE6" s="336" t="str">
        <f t="shared" si="70"/>
        <v/>
      </c>
      <c r="EUF6" s="336" t="str">
        <f t="shared" si="70"/>
        <v/>
      </c>
      <c r="EUG6" s="336" t="str">
        <f t="shared" si="70"/>
        <v/>
      </c>
      <c r="EUH6" s="336" t="str">
        <f t="shared" si="70"/>
        <v/>
      </c>
      <c r="EUI6" s="336" t="str">
        <f t="shared" si="70"/>
        <v/>
      </c>
      <c r="EUJ6" s="336" t="str">
        <f t="shared" si="70"/>
        <v/>
      </c>
      <c r="EUK6" s="336" t="str">
        <f t="shared" si="70"/>
        <v/>
      </c>
      <c r="EUL6" s="336" t="str">
        <f t="shared" si="70"/>
        <v/>
      </c>
      <c r="EUM6" s="336" t="str">
        <f t="shared" si="70"/>
        <v/>
      </c>
      <c r="EUN6" s="336" t="str">
        <f t="shared" si="70"/>
        <v/>
      </c>
      <c r="EUO6" s="336" t="str">
        <f t="shared" si="70"/>
        <v/>
      </c>
      <c r="EUP6" s="336" t="str">
        <f t="shared" si="70"/>
        <v/>
      </c>
      <c r="EUQ6" s="336" t="str">
        <f t="shared" si="70"/>
        <v/>
      </c>
      <c r="EUR6" s="336" t="str">
        <f t="shared" si="70"/>
        <v/>
      </c>
      <c r="EUS6" s="336" t="str">
        <f t="shared" si="70"/>
        <v/>
      </c>
      <c r="EUT6" s="336" t="str">
        <f t="shared" si="70"/>
        <v/>
      </c>
      <c r="EUU6" s="336" t="str">
        <f t="shared" si="70"/>
        <v/>
      </c>
      <c r="EUV6" s="336" t="str">
        <f t="shared" si="70"/>
        <v/>
      </c>
      <c r="EUW6" s="336" t="str">
        <f t="shared" si="70"/>
        <v/>
      </c>
      <c r="EUX6" s="336" t="str">
        <f t="shared" si="70"/>
        <v/>
      </c>
      <c r="EUY6" s="336" t="str">
        <f t="shared" si="70"/>
        <v/>
      </c>
      <c r="EUZ6" s="336" t="str">
        <f t="shared" si="70"/>
        <v/>
      </c>
      <c r="EVA6" s="336" t="str">
        <f t="shared" si="70"/>
        <v/>
      </c>
      <c r="EVB6" s="336" t="str">
        <f t="shared" si="70"/>
        <v/>
      </c>
      <c r="EVC6" s="336" t="str">
        <f t="shared" si="70"/>
        <v/>
      </c>
      <c r="EVD6" s="336" t="str">
        <f t="shared" si="70"/>
        <v/>
      </c>
      <c r="EVE6" s="336" t="str">
        <f t="shared" si="70"/>
        <v/>
      </c>
      <c r="EVF6" s="336" t="str">
        <f t="shared" si="70"/>
        <v/>
      </c>
      <c r="EVG6" s="336" t="str">
        <f t="shared" si="70"/>
        <v/>
      </c>
      <c r="EVH6" s="336" t="str">
        <f t="shared" si="70"/>
        <v/>
      </c>
      <c r="EVI6" s="336" t="str">
        <f t="shared" si="70"/>
        <v/>
      </c>
      <c r="EVJ6" s="336" t="str">
        <f t="shared" si="70"/>
        <v/>
      </c>
      <c r="EVK6" s="336" t="str">
        <f t="shared" si="70"/>
        <v/>
      </c>
      <c r="EVL6" s="336" t="str">
        <f t="shared" si="70"/>
        <v/>
      </c>
      <c r="EVM6" s="336" t="str">
        <f t="shared" si="70"/>
        <v/>
      </c>
      <c r="EVN6" s="336" t="str">
        <f t="shared" si="70"/>
        <v/>
      </c>
      <c r="EVO6" s="336" t="str">
        <f t="shared" si="70"/>
        <v/>
      </c>
      <c r="EVP6" s="336" t="str">
        <f t="shared" si="70"/>
        <v/>
      </c>
      <c r="EVQ6" s="336" t="str">
        <f t="shared" si="70"/>
        <v/>
      </c>
      <c r="EVR6" s="336" t="str">
        <f t="shared" si="70"/>
        <v/>
      </c>
      <c r="EVS6" s="336" t="str">
        <f t="shared" si="70"/>
        <v/>
      </c>
      <c r="EVT6" s="336" t="str">
        <f t="shared" si="70"/>
        <v/>
      </c>
      <c r="EVU6" s="336" t="str">
        <f t="shared" si="70"/>
        <v/>
      </c>
      <c r="EVV6" s="336" t="str">
        <f t="shared" si="70"/>
        <v/>
      </c>
      <c r="EVW6" s="336" t="str">
        <f t="shared" si="70"/>
        <v/>
      </c>
      <c r="EVX6" s="336" t="str">
        <f t="shared" si="70"/>
        <v/>
      </c>
      <c r="EVY6" s="336" t="str">
        <f t="shared" si="70"/>
        <v/>
      </c>
      <c r="EVZ6" s="336" t="str">
        <f t="shared" si="70"/>
        <v/>
      </c>
      <c r="EWA6" s="336" t="str">
        <f t="shared" si="70"/>
        <v/>
      </c>
      <c r="EWB6" s="336" t="str">
        <f t="shared" si="70"/>
        <v/>
      </c>
      <c r="EWC6" s="336" t="str">
        <f t="shared" si="70"/>
        <v/>
      </c>
      <c r="EWD6" s="336" t="str">
        <f t="shared" si="70"/>
        <v/>
      </c>
      <c r="EWE6" s="336" t="str">
        <f t="shared" si="70"/>
        <v/>
      </c>
      <c r="EWF6" s="336" t="str">
        <f t="shared" si="70"/>
        <v/>
      </c>
      <c r="EWG6" s="336" t="str">
        <f t="shared" si="70"/>
        <v/>
      </c>
      <c r="EWH6" s="336" t="str">
        <f t="shared" si="70"/>
        <v/>
      </c>
      <c r="EWI6" s="336" t="str">
        <f t="shared" si="70"/>
        <v/>
      </c>
      <c r="EWJ6" s="336" t="str">
        <f t="shared" si="70"/>
        <v/>
      </c>
      <c r="EWK6" s="336" t="str">
        <f t="shared" si="70"/>
        <v/>
      </c>
      <c r="EWL6" s="336" t="str">
        <f t="shared" si="70"/>
        <v/>
      </c>
      <c r="EWM6" s="336" t="str">
        <f t="shared" ref="EWM6:EYX6" si="71">_xlfn.LET(
_xlpm.project_monat,EWM$3,
_xlpm.start_monat,$D6,
_xlpm.ende_monat,$E6,
IF(AND(_xlpm.project_monat&gt;=_xlpm.start_monat,_xlpm.project_monat&lt;=_xlpm.ende_monat),1,""))</f>
        <v/>
      </c>
      <c r="EWN6" s="336" t="str">
        <f t="shared" si="71"/>
        <v/>
      </c>
      <c r="EWO6" s="336" t="str">
        <f t="shared" si="71"/>
        <v/>
      </c>
      <c r="EWP6" s="336" t="str">
        <f t="shared" si="71"/>
        <v/>
      </c>
      <c r="EWQ6" s="336" t="str">
        <f t="shared" si="71"/>
        <v/>
      </c>
      <c r="EWR6" s="336" t="str">
        <f t="shared" si="71"/>
        <v/>
      </c>
      <c r="EWS6" s="336" t="str">
        <f t="shared" si="71"/>
        <v/>
      </c>
      <c r="EWT6" s="336" t="str">
        <f t="shared" si="71"/>
        <v/>
      </c>
      <c r="EWU6" s="336" t="str">
        <f t="shared" si="71"/>
        <v/>
      </c>
      <c r="EWV6" s="336" t="str">
        <f t="shared" si="71"/>
        <v/>
      </c>
      <c r="EWW6" s="336" t="str">
        <f t="shared" si="71"/>
        <v/>
      </c>
      <c r="EWX6" s="336" t="str">
        <f t="shared" si="71"/>
        <v/>
      </c>
      <c r="EWY6" s="336" t="str">
        <f t="shared" si="71"/>
        <v/>
      </c>
      <c r="EWZ6" s="336" t="str">
        <f t="shared" si="71"/>
        <v/>
      </c>
      <c r="EXA6" s="336" t="str">
        <f t="shared" si="71"/>
        <v/>
      </c>
      <c r="EXB6" s="336" t="str">
        <f t="shared" si="71"/>
        <v/>
      </c>
      <c r="EXC6" s="336" t="str">
        <f t="shared" si="71"/>
        <v/>
      </c>
      <c r="EXD6" s="336" t="str">
        <f t="shared" si="71"/>
        <v/>
      </c>
      <c r="EXE6" s="336" t="str">
        <f t="shared" si="71"/>
        <v/>
      </c>
      <c r="EXF6" s="336" t="str">
        <f t="shared" si="71"/>
        <v/>
      </c>
      <c r="EXG6" s="336" t="str">
        <f t="shared" si="71"/>
        <v/>
      </c>
      <c r="EXH6" s="336" t="str">
        <f t="shared" si="71"/>
        <v/>
      </c>
      <c r="EXI6" s="336" t="str">
        <f t="shared" si="71"/>
        <v/>
      </c>
      <c r="EXJ6" s="336" t="str">
        <f t="shared" si="71"/>
        <v/>
      </c>
      <c r="EXK6" s="336" t="str">
        <f t="shared" si="71"/>
        <v/>
      </c>
      <c r="EXL6" s="336" t="str">
        <f t="shared" si="71"/>
        <v/>
      </c>
      <c r="EXM6" s="336" t="str">
        <f t="shared" si="71"/>
        <v/>
      </c>
      <c r="EXN6" s="336" t="str">
        <f t="shared" si="71"/>
        <v/>
      </c>
      <c r="EXO6" s="336" t="str">
        <f t="shared" si="71"/>
        <v/>
      </c>
      <c r="EXP6" s="336" t="str">
        <f t="shared" si="71"/>
        <v/>
      </c>
      <c r="EXQ6" s="336" t="str">
        <f t="shared" si="71"/>
        <v/>
      </c>
      <c r="EXR6" s="336" t="str">
        <f t="shared" si="71"/>
        <v/>
      </c>
      <c r="EXS6" s="336" t="str">
        <f t="shared" si="71"/>
        <v/>
      </c>
      <c r="EXT6" s="336" t="str">
        <f t="shared" si="71"/>
        <v/>
      </c>
      <c r="EXU6" s="336" t="str">
        <f t="shared" si="71"/>
        <v/>
      </c>
      <c r="EXV6" s="336" t="str">
        <f t="shared" si="71"/>
        <v/>
      </c>
      <c r="EXW6" s="336" t="str">
        <f t="shared" si="71"/>
        <v/>
      </c>
      <c r="EXX6" s="336" t="str">
        <f t="shared" si="71"/>
        <v/>
      </c>
      <c r="EXY6" s="336" t="str">
        <f t="shared" si="71"/>
        <v/>
      </c>
      <c r="EXZ6" s="336" t="str">
        <f t="shared" si="71"/>
        <v/>
      </c>
      <c r="EYA6" s="336" t="str">
        <f t="shared" si="71"/>
        <v/>
      </c>
      <c r="EYB6" s="336" t="str">
        <f t="shared" si="71"/>
        <v/>
      </c>
      <c r="EYC6" s="336" t="str">
        <f t="shared" si="71"/>
        <v/>
      </c>
      <c r="EYD6" s="336" t="str">
        <f t="shared" si="71"/>
        <v/>
      </c>
      <c r="EYE6" s="336" t="str">
        <f t="shared" si="71"/>
        <v/>
      </c>
      <c r="EYF6" s="336" t="str">
        <f t="shared" si="71"/>
        <v/>
      </c>
      <c r="EYG6" s="336" t="str">
        <f t="shared" si="71"/>
        <v/>
      </c>
      <c r="EYH6" s="336" t="str">
        <f t="shared" si="71"/>
        <v/>
      </c>
      <c r="EYI6" s="336" t="str">
        <f t="shared" si="71"/>
        <v/>
      </c>
      <c r="EYJ6" s="336" t="str">
        <f t="shared" si="71"/>
        <v/>
      </c>
      <c r="EYK6" s="336" t="str">
        <f t="shared" si="71"/>
        <v/>
      </c>
      <c r="EYL6" s="336" t="str">
        <f t="shared" si="71"/>
        <v/>
      </c>
      <c r="EYM6" s="336" t="str">
        <f t="shared" si="71"/>
        <v/>
      </c>
      <c r="EYN6" s="336" t="str">
        <f t="shared" si="71"/>
        <v/>
      </c>
      <c r="EYO6" s="336" t="str">
        <f t="shared" si="71"/>
        <v/>
      </c>
      <c r="EYP6" s="336" t="str">
        <f t="shared" si="71"/>
        <v/>
      </c>
      <c r="EYQ6" s="336" t="str">
        <f t="shared" si="71"/>
        <v/>
      </c>
      <c r="EYR6" s="336" t="str">
        <f t="shared" si="71"/>
        <v/>
      </c>
      <c r="EYS6" s="336" t="str">
        <f t="shared" si="71"/>
        <v/>
      </c>
      <c r="EYT6" s="336" t="str">
        <f t="shared" si="71"/>
        <v/>
      </c>
      <c r="EYU6" s="336" t="str">
        <f t="shared" si="71"/>
        <v/>
      </c>
      <c r="EYV6" s="336" t="str">
        <f t="shared" si="71"/>
        <v/>
      </c>
      <c r="EYW6" s="336" t="str">
        <f t="shared" si="71"/>
        <v/>
      </c>
      <c r="EYX6" s="336" t="str">
        <f t="shared" si="71"/>
        <v/>
      </c>
      <c r="EYY6" s="336" t="str">
        <f t="shared" ref="EYY6:FBJ6" si="72">_xlfn.LET(
_xlpm.project_monat,EYY$3,
_xlpm.start_monat,$D6,
_xlpm.ende_monat,$E6,
IF(AND(_xlpm.project_monat&gt;=_xlpm.start_monat,_xlpm.project_monat&lt;=_xlpm.ende_monat),1,""))</f>
        <v/>
      </c>
      <c r="EYZ6" s="336" t="str">
        <f t="shared" si="72"/>
        <v/>
      </c>
      <c r="EZA6" s="336" t="str">
        <f t="shared" si="72"/>
        <v/>
      </c>
      <c r="EZB6" s="336" t="str">
        <f t="shared" si="72"/>
        <v/>
      </c>
      <c r="EZC6" s="336" t="str">
        <f t="shared" si="72"/>
        <v/>
      </c>
      <c r="EZD6" s="336" t="str">
        <f t="shared" si="72"/>
        <v/>
      </c>
      <c r="EZE6" s="336" t="str">
        <f t="shared" si="72"/>
        <v/>
      </c>
      <c r="EZF6" s="336" t="str">
        <f t="shared" si="72"/>
        <v/>
      </c>
      <c r="EZG6" s="336" t="str">
        <f t="shared" si="72"/>
        <v/>
      </c>
      <c r="EZH6" s="336" t="str">
        <f t="shared" si="72"/>
        <v/>
      </c>
      <c r="EZI6" s="336" t="str">
        <f t="shared" si="72"/>
        <v/>
      </c>
      <c r="EZJ6" s="336" t="str">
        <f t="shared" si="72"/>
        <v/>
      </c>
      <c r="EZK6" s="336" t="str">
        <f t="shared" si="72"/>
        <v/>
      </c>
      <c r="EZL6" s="336" t="str">
        <f t="shared" si="72"/>
        <v/>
      </c>
      <c r="EZM6" s="336" t="str">
        <f t="shared" si="72"/>
        <v/>
      </c>
      <c r="EZN6" s="336" t="str">
        <f t="shared" si="72"/>
        <v/>
      </c>
      <c r="EZO6" s="336" t="str">
        <f t="shared" si="72"/>
        <v/>
      </c>
      <c r="EZP6" s="336" t="str">
        <f t="shared" si="72"/>
        <v/>
      </c>
      <c r="EZQ6" s="336" t="str">
        <f t="shared" si="72"/>
        <v/>
      </c>
      <c r="EZR6" s="336" t="str">
        <f t="shared" si="72"/>
        <v/>
      </c>
      <c r="EZS6" s="336" t="str">
        <f t="shared" si="72"/>
        <v/>
      </c>
      <c r="EZT6" s="336" t="str">
        <f t="shared" si="72"/>
        <v/>
      </c>
      <c r="EZU6" s="336" t="str">
        <f t="shared" si="72"/>
        <v/>
      </c>
      <c r="EZV6" s="336" t="str">
        <f t="shared" si="72"/>
        <v/>
      </c>
      <c r="EZW6" s="336" t="str">
        <f t="shared" si="72"/>
        <v/>
      </c>
      <c r="EZX6" s="336" t="str">
        <f t="shared" si="72"/>
        <v/>
      </c>
      <c r="EZY6" s="336" t="str">
        <f t="shared" si="72"/>
        <v/>
      </c>
      <c r="EZZ6" s="336" t="str">
        <f t="shared" si="72"/>
        <v/>
      </c>
      <c r="FAA6" s="336" t="str">
        <f t="shared" si="72"/>
        <v/>
      </c>
      <c r="FAB6" s="336" t="str">
        <f t="shared" si="72"/>
        <v/>
      </c>
      <c r="FAC6" s="336" t="str">
        <f t="shared" si="72"/>
        <v/>
      </c>
      <c r="FAD6" s="336" t="str">
        <f t="shared" si="72"/>
        <v/>
      </c>
      <c r="FAE6" s="336" t="str">
        <f t="shared" si="72"/>
        <v/>
      </c>
      <c r="FAF6" s="336" t="str">
        <f t="shared" si="72"/>
        <v/>
      </c>
      <c r="FAG6" s="336" t="str">
        <f t="shared" si="72"/>
        <v/>
      </c>
      <c r="FAH6" s="336" t="str">
        <f t="shared" si="72"/>
        <v/>
      </c>
      <c r="FAI6" s="336" t="str">
        <f t="shared" si="72"/>
        <v/>
      </c>
      <c r="FAJ6" s="336" t="str">
        <f t="shared" si="72"/>
        <v/>
      </c>
      <c r="FAK6" s="336" t="str">
        <f t="shared" si="72"/>
        <v/>
      </c>
      <c r="FAL6" s="336" t="str">
        <f t="shared" si="72"/>
        <v/>
      </c>
      <c r="FAM6" s="336" t="str">
        <f t="shared" si="72"/>
        <v/>
      </c>
      <c r="FAN6" s="336" t="str">
        <f t="shared" si="72"/>
        <v/>
      </c>
      <c r="FAO6" s="336" t="str">
        <f t="shared" si="72"/>
        <v/>
      </c>
      <c r="FAP6" s="336" t="str">
        <f t="shared" si="72"/>
        <v/>
      </c>
      <c r="FAQ6" s="336" t="str">
        <f t="shared" si="72"/>
        <v/>
      </c>
      <c r="FAR6" s="336" t="str">
        <f t="shared" si="72"/>
        <v/>
      </c>
      <c r="FAS6" s="336" t="str">
        <f t="shared" si="72"/>
        <v/>
      </c>
      <c r="FAT6" s="336" t="str">
        <f t="shared" si="72"/>
        <v/>
      </c>
      <c r="FAU6" s="336" t="str">
        <f t="shared" si="72"/>
        <v/>
      </c>
      <c r="FAV6" s="336" t="str">
        <f t="shared" si="72"/>
        <v/>
      </c>
      <c r="FAW6" s="336" t="str">
        <f t="shared" si="72"/>
        <v/>
      </c>
      <c r="FAX6" s="336" t="str">
        <f t="shared" si="72"/>
        <v/>
      </c>
      <c r="FAY6" s="336" t="str">
        <f t="shared" si="72"/>
        <v/>
      </c>
      <c r="FAZ6" s="336" t="str">
        <f t="shared" si="72"/>
        <v/>
      </c>
      <c r="FBA6" s="336" t="str">
        <f t="shared" si="72"/>
        <v/>
      </c>
      <c r="FBB6" s="336" t="str">
        <f t="shared" si="72"/>
        <v/>
      </c>
      <c r="FBC6" s="336" t="str">
        <f t="shared" si="72"/>
        <v/>
      </c>
      <c r="FBD6" s="336" t="str">
        <f t="shared" si="72"/>
        <v/>
      </c>
      <c r="FBE6" s="336" t="str">
        <f t="shared" si="72"/>
        <v/>
      </c>
      <c r="FBF6" s="336" t="str">
        <f t="shared" si="72"/>
        <v/>
      </c>
      <c r="FBG6" s="336" t="str">
        <f t="shared" si="72"/>
        <v/>
      </c>
      <c r="FBH6" s="336" t="str">
        <f t="shared" si="72"/>
        <v/>
      </c>
      <c r="FBI6" s="336" t="str">
        <f t="shared" si="72"/>
        <v/>
      </c>
      <c r="FBJ6" s="336" t="str">
        <f t="shared" si="72"/>
        <v/>
      </c>
      <c r="FBK6" s="336" t="str">
        <f t="shared" ref="FBK6:FDV6" si="73">_xlfn.LET(
_xlpm.project_monat,FBK$3,
_xlpm.start_monat,$D6,
_xlpm.ende_monat,$E6,
IF(AND(_xlpm.project_monat&gt;=_xlpm.start_monat,_xlpm.project_monat&lt;=_xlpm.ende_monat),1,""))</f>
        <v/>
      </c>
      <c r="FBL6" s="336" t="str">
        <f t="shared" si="73"/>
        <v/>
      </c>
      <c r="FBM6" s="336" t="str">
        <f t="shared" si="73"/>
        <v/>
      </c>
      <c r="FBN6" s="336" t="str">
        <f t="shared" si="73"/>
        <v/>
      </c>
      <c r="FBO6" s="336" t="str">
        <f t="shared" si="73"/>
        <v/>
      </c>
      <c r="FBP6" s="336" t="str">
        <f t="shared" si="73"/>
        <v/>
      </c>
      <c r="FBQ6" s="336" t="str">
        <f t="shared" si="73"/>
        <v/>
      </c>
      <c r="FBR6" s="336" t="str">
        <f t="shared" si="73"/>
        <v/>
      </c>
      <c r="FBS6" s="336" t="str">
        <f t="shared" si="73"/>
        <v/>
      </c>
      <c r="FBT6" s="336" t="str">
        <f t="shared" si="73"/>
        <v/>
      </c>
      <c r="FBU6" s="336" t="str">
        <f t="shared" si="73"/>
        <v/>
      </c>
      <c r="FBV6" s="336" t="str">
        <f t="shared" si="73"/>
        <v/>
      </c>
      <c r="FBW6" s="336" t="str">
        <f t="shared" si="73"/>
        <v/>
      </c>
      <c r="FBX6" s="336" t="str">
        <f t="shared" si="73"/>
        <v/>
      </c>
      <c r="FBY6" s="336" t="str">
        <f t="shared" si="73"/>
        <v/>
      </c>
      <c r="FBZ6" s="336" t="str">
        <f t="shared" si="73"/>
        <v/>
      </c>
      <c r="FCA6" s="336" t="str">
        <f t="shared" si="73"/>
        <v/>
      </c>
      <c r="FCB6" s="336" t="str">
        <f t="shared" si="73"/>
        <v/>
      </c>
      <c r="FCC6" s="336" t="str">
        <f t="shared" si="73"/>
        <v/>
      </c>
      <c r="FCD6" s="336" t="str">
        <f t="shared" si="73"/>
        <v/>
      </c>
      <c r="FCE6" s="336" t="str">
        <f t="shared" si="73"/>
        <v/>
      </c>
      <c r="FCF6" s="336" t="str">
        <f t="shared" si="73"/>
        <v/>
      </c>
      <c r="FCG6" s="336" t="str">
        <f t="shared" si="73"/>
        <v/>
      </c>
      <c r="FCH6" s="336" t="str">
        <f t="shared" si="73"/>
        <v/>
      </c>
      <c r="FCI6" s="336" t="str">
        <f t="shared" si="73"/>
        <v/>
      </c>
      <c r="FCJ6" s="336" t="str">
        <f t="shared" si="73"/>
        <v/>
      </c>
      <c r="FCK6" s="336" t="str">
        <f t="shared" si="73"/>
        <v/>
      </c>
      <c r="FCL6" s="336" t="str">
        <f t="shared" si="73"/>
        <v/>
      </c>
      <c r="FCM6" s="336" t="str">
        <f t="shared" si="73"/>
        <v/>
      </c>
      <c r="FCN6" s="336" t="str">
        <f t="shared" si="73"/>
        <v/>
      </c>
      <c r="FCO6" s="336" t="str">
        <f t="shared" si="73"/>
        <v/>
      </c>
      <c r="FCP6" s="336" t="str">
        <f t="shared" si="73"/>
        <v/>
      </c>
      <c r="FCQ6" s="336" t="str">
        <f t="shared" si="73"/>
        <v/>
      </c>
      <c r="FCR6" s="336" t="str">
        <f t="shared" si="73"/>
        <v/>
      </c>
      <c r="FCS6" s="336" t="str">
        <f t="shared" si="73"/>
        <v/>
      </c>
      <c r="FCT6" s="336" t="str">
        <f t="shared" si="73"/>
        <v/>
      </c>
      <c r="FCU6" s="336" t="str">
        <f t="shared" si="73"/>
        <v/>
      </c>
      <c r="FCV6" s="336" t="str">
        <f t="shared" si="73"/>
        <v/>
      </c>
      <c r="FCW6" s="336" t="str">
        <f t="shared" si="73"/>
        <v/>
      </c>
      <c r="FCX6" s="336" t="str">
        <f t="shared" si="73"/>
        <v/>
      </c>
      <c r="FCY6" s="336" t="str">
        <f t="shared" si="73"/>
        <v/>
      </c>
      <c r="FCZ6" s="336" t="str">
        <f t="shared" si="73"/>
        <v/>
      </c>
      <c r="FDA6" s="336" t="str">
        <f t="shared" si="73"/>
        <v/>
      </c>
      <c r="FDB6" s="336" t="str">
        <f t="shared" si="73"/>
        <v/>
      </c>
      <c r="FDC6" s="336" t="str">
        <f t="shared" si="73"/>
        <v/>
      </c>
      <c r="FDD6" s="336" t="str">
        <f t="shared" si="73"/>
        <v/>
      </c>
      <c r="FDE6" s="336" t="str">
        <f t="shared" si="73"/>
        <v/>
      </c>
      <c r="FDF6" s="336" t="str">
        <f t="shared" si="73"/>
        <v/>
      </c>
      <c r="FDG6" s="336" t="str">
        <f t="shared" si="73"/>
        <v/>
      </c>
      <c r="FDH6" s="336" t="str">
        <f t="shared" si="73"/>
        <v/>
      </c>
      <c r="FDI6" s="336" t="str">
        <f t="shared" si="73"/>
        <v/>
      </c>
      <c r="FDJ6" s="336" t="str">
        <f t="shared" si="73"/>
        <v/>
      </c>
      <c r="FDK6" s="336" t="str">
        <f t="shared" si="73"/>
        <v/>
      </c>
      <c r="FDL6" s="336" t="str">
        <f t="shared" si="73"/>
        <v/>
      </c>
      <c r="FDM6" s="336" t="str">
        <f t="shared" si="73"/>
        <v/>
      </c>
      <c r="FDN6" s="336" t="str">
        <f t="shared" si="73"/>
        <v/>
      </c>
      <c r="FDO6" s="336" t="str">
        <f t="shared" si="73"/>
        <v/>
      </c>
      <c r="FDP6" s="336" t="str">
        <f t="shared" si="73"/>
        <v/>
      </c>
      <c r="FDQ6" s="336" t="str">
        <f t="shared" si="73"/>
        <v/>
      </c>
      <c r="FDR6" s="336" t="str">
        <f t="shared" si="73"/>
        <v/>
      </c>
      <c r="FDS6" s="336" t="str">
        <f t="shared" si="73"/>
        <v/>
      </c>
      <c r="FDT6" s="336" t="str">
        <f t="shared" si="73"/>
        <v/>
      </c>
      <c r="FDU6" s="336" t="str">
        <f t="shared" si="73"/>
        <v/>
      </c>
      <c r="FDV6" s="336" t="str">
        <f t="shared" si="73"/>
        <v/>
      </c>
      <c r="FDW6" s="336" t="str">
        <f t="shared" ref="FDW6:FGH6" si="74">_xlfn.LET(
_xlpm.project_monat,FDW$3,
_xlpm.start_monat,$D6,
_xlpm.ende_monat,$E6,
IF(AND(_xlpm.project_monat&gt;=_xlpm.start_monat,_xlpm.project_monat&lt;=_xlpm.ende_monat),1,""))</f>
        <v/>
      </c>
      <c r="FDX6" s="336" t="str">
        <f t="shared" si="74"/>
        <v/>
      </c>
      <c r="FDY6" s="336" t="str">
        <f t="shared" si="74"/>
        <v/>
      </c>
      <c r="FDZ6" s="336" t="str">
        <f t="shared" si="74"/>
        <v/>
      </c>
      <c r="FEA6" s="336" t="str">
        <f t="shared" si="74"/>
        <v/>
      </c>
      <c r="FEB6" s="336" t="str">
        <f t="shared" si="74"/>
        <v/>
      </c>
      <c r="FEC6" s="336" t="str">
        <f t="shared" si="74"/>
        <v/>
      </c>
      <c r="FED6" s="336" t="str">
        <f t="shared" si="74"/>
        <v/>
      </c>
      <c r="FEE6" s="336" t="str">
        <f t="shared" si="74"/>
        <v/>
      </c>
      <c r="FEF6" s="336" t="str">
        <f t="shared" si="74"/>
        <v/>
      </c>
      <c r="FEG6" s="336" t="str">
        <f t="shared" si="74"/>
        <v/>
      </c>
      <c r="FEH6" s="336" t="str">
        <f t="shared" si="74"/>
        <v/>
      </c>
      <c r="FEI6" s="336" t="str">
        <f t="shared" si="74"/>
        <v/>
      </c>
      <c r="FEJ6" s="336" t="str">
        <f t="shared" si="74"/>
        <v/>
      </c>
      <c r="FEK6" s="336" t="str">
        <f t="shared" si="74"/>
        <v/>
      </c>
      <c r="FEL6" s="336" t="str">
        <f t="shared" si="74"/>
        <v/>
      </c>
      <c r="FEM6" s="336" t="str">
        <f t="shared" si="74"/>
        <v/>
      </c>
      <c r="FEN6" s="336" t="str">
        <f t="shared" si="74"/>
        <v/>
      </c>
      <c r="FEO6" s="336" t="str">
        <f t="shared" si="74"/>
        <v/>
      </c>
      <c r="FEP6" s="336" t="str">
        <f t="shared" si="74"/>
        <v/>
      </c>
      <c r="FEQ6" s="336" t="str">
        <f t="shared" si="74"/>
        <v/>
      </c>
      <c r="FER6" s="336" t="str">
        <f t="shared" si="74"/>
        <v/>
      </c>
      <c r="FES6" s="336" t="str">
        <f t="shared" si="74"/>
        <v/>
      </c>
      <c r="FET6" s="336" t="str">
        <f t="shared" si="74"/>
        <v/>
      </c>
      <c r="FEU6" s="336" t="str">
        <f t="shared" si="74"/>
        <v/>
      </c>
      <c r="FEV6" s="336" t="str">
        <f t="shared" si="74"/>
        <v/>
      </c>
      <c r="FEW6" s="336" t="str">
        <f t="shared" si="74"/>
        <v/>
      </c>
      <c r="FEX6" s="336" t="str">
        <f t="shared" si="74"/>
        <v/>
      </c>
      <c r="FEY6" s="336" t="str">
        <f t="shared" si="74"/>
        <v/>
      </c>
      <c r="FEZ6" s="336" t="str">
        <f t="shared" si="74"/>
        <v/>
      </c>
      <c r="FFA6" s="336" t="str">
        <f t="shared" si="74"/>
        <v/>
      </c>
      <c r="FFB6" s="336" t="str">
        <f t="shared" si="74"/>
        <v/>
      </c>
      <c r="FFC6" s="336" t="str">
        <f t="shared" si="74"/>
        <v/>
      </c>
      <c r="FFD6" s="336" t="str">
        <f t="shared" si="74"/>
        <v/>
      </c>
      <c r="FFE6" s="336" t="str">
        <f t="shared" si="74"/>
        <v/>
      </c>
      <c r="FFF6" s="336" t="str">
        <f t="shared" si="74"/>
        <v/>
      </c>
      <c r="FFG6" s="336" t="str">
        <f t="shared" si="74"/>
        <v/>
      </c>
      <c r="FFH6" s="336" t="str">
        <f t="shared" si="74"/>
        <v/>
      </c>
      <c r="FFI6" s="336" t="str">
        <f t="shared" si="74"/>
        <v/>
      </c>
      <c r="FFJ6" s="336" t="str">
        <f t="shared" si="74"/>
        <v/>
      </c>
      <c r="FFK6" s="336" t="str">
        <f t="shared" si="74"/>
        <v/>
      </c>
      <c r="FFL6" s="336" t="str">
        <f t="shared" si="74"/>
        <v/>
      </c>
      <c r="FFM6" s="336" t="str">
        <f t="shared" si="74"/>
        <v/>
      </c>
      <c r="FFN6" s="336" t="str">
        <f t="shared" si="74"/>
        <v/>
      </c>
      <c r="FFO6" s="336" t="str">
        <f t="shared" si="74"/>
        <v/>
      </c>
      <c r="FFP6" s="336" t="str">
        <f t="shared" si="74"/>
        <v/>
      </c>
      <c r="FFQ6" s="336" t="str">
        <f t="shared" si="74"/>
        <v/>
      </c>
      <c r="FFR6" s="336" t="str">
        <f t="shared" si="74"/>
        <v/>
      </c>
      <c r="FFS6" s="336" t="str">
        <f t="shared" si="74"/>
        <v/>
      </c>
      <c r="FFT6" s="336" t="str">
        <f t="shared" si="74"/>
        <v/>
      </c>
      <c r="FFU6" s="336" t="str">
        <f t="shared" si="74"/>
        <v/>
      </c>
      <c r="FFV6" s="336" t="str">
        <f t="shared" si="74"/>
        <v/>
      </c>
      <c r="FFW6" s="336" t="str">
        <f t="shared" si="74"/>
        <v/>
      </c>
      <c r="FFX6" s="336" t="str">
        <f t="shared" si="74"/>
        <v/>
      </c>
      <c r="FFY6" s="336" t="str">
        <f t="shared" si="74"/>
        <v/>
      </c>
      <c r="FFZ6" s="336" t="str">
        <f t="shared" si="74"/>
        <v/>
      </c>
      <c r="FGA6" s="336" t="str">
        <f t="shared" si="74"/>
        <v/>
      </c>
      <c r="FGB6" s="336" t="str">
        <f t="shared" si="74"/>
        <v/>
      </c>
      <c r="FGC6" s="336" t="str">
        <f t="shared" si="74"/>
        <v/>
      </c>
      <c r="FGD6" s="336" t="str">
        <f t="shared" si="74"/>
        <v/>
      </c>
      <c r="FGE6" s="336" t="str">
        <f t="shared" si="74"/>
        <v/>
      </c>
      <c r="FGF6" s="336" t="str">
        <f t="shared" si="74"/>
        <v/>
      </c>
      <c r="FGG6" s="336" t="str">
        <f t="shared" si="74"/>
        <v/>
      </c>
      <c r="FGH6" s="336" t="str">
        <f t="shared" si="74"/>
        <v/>
      </c>
      <c r="FGI6" s="336" t="str">
        <f t="shared" ref="FGI6:FIT6" si="75">_xlfn.LET(
_xlpm.project_monat,FGI$3,
_xlpm.start_monat,$D6,
_xlpm.ende_monat,$E6,
IF(AND(_xlpm.project_monat&gt;=_xlpm.start_monat,_xlpm.project_monat&lt;=_xlpm.ende_monat),1,""))</f>
        <v/>
      </c>
      <c r="FGJ6" s="336" t="str">
        <f t="shared" si="75"/>
        <v/>
      </c>
      <c r="FGK6" s="336" t="str">
        <f t="shared" si="75"/>
        <v/>
      </c>
      <c r="FGL6" s="336" t="str">
        <f t="shared" si="75"/>
        <v/>
      </c>
      <c r="FGM6" s="336" t="str">
        <f t="shared" si="75"/>
        <v/>
      </c>
      <c r="FGN6" s="336" t="str">
        <f t="shared" si="75"/>
        <v/>
      </c>
      <c r="FGO6" s="336" t="str">
        <f t="shared" si="75"/>
        <v/>
      </c>
      <c r="FGP6" s="336" t="str">
        <f t="shared" si="75"/>
        <v/>
      </c>
      <c r="FGQ6" s="336" t="str">
        <f t="shared" si="75"/>
        <v/>
      </c>
      <c r="FGR6" s="336" t="str">
        <f t="shared" si="75"/>
        <v/>
      </c>
      <c r="FGS6" s="336" t="str">
        <f t="shared" si="75"/>
        <v/>
      </c>
      <c r="FGT6" s="336" t="str">
        <f t="shared" si="75"/>
        <v/>
      </c>
      <c r="FGU6" s="336" t="str">
        <f t="shared" si="75"/>
        <v/>
      </c>
      <c r="FGV6" s="336" t="str">
        <f t="shared" si="75"/>
        <v/>
      </c>
      <c r="FGW6" s="336" t="str">
        <f t="shared" si="75"/>
        <v/>
      </c>
      <c r="FGX6" s="336" t="str">
        <f t="shared" si="75"/>
        <v/>
      </c>
      <c r="FGY6" s="336" t="str">
        <f t="shared" si="75"/>
        <v/>
      </c>
      <c r="FGZ6" s="336" t="str">
        <f t="shared" si="75"/>
        <v/>
      </c>
      <c r="FHA6" s="336" t="str">
        <f t="shared" si="75"/>
        <v/>
      </c>
      <c r="FHB6" s="336" t="str">
        <f t="shared" si="75"/>
        <v/>
      </c>
      <c r="FHC6" s="336" t="str">
        <f t="shared" si="75"/>
        <v/>
      </c>
      <c r="FHD6" s="336" t="str">
        <f t="shared" si="75"/>
        <v/>
      </c>
      <c r="FHE6" s="336" t="str">
        <f t="shared" si="75"/>
        <v/>
      </c>
      <c r="FHF6" s="336" t="str">
        <f t="shared" si="75"/>
        <v/>
      </c>
      <c r="FHG6" s="336" t="str">
        <f t="shared" si="75"/>
        <v/>
      </c>
      <c r="FHH6" s="336" t="str">
        <f t="shared" si="75"/>
        <v/>
      </c>
      <c r="FHI6" s="336" t="str">
        <f t="shared" si="75"/>
        <v/>
      </c>
      <c r="FHJ6" s="336" t="str">
        <f t="shared" si="75"/>
        <v/>
      </c>
      <c r="FHK6" s="336" t="str">
        <f t="shared" si="75"/>
        <v/>
      </c>
      <c r="FHL6" s="336" t="str">
        <f t="shared" si="75"/>
        <v/>
      </c>
      <c r="FHM6" s="336" t="str">
        <f t="shared" si="75"/>
        <v/>
      </c>
      <c r="FHN6" s="336" t="str">
        <f t="shared" si="75"/>
        <v/>
      </c>
      <c r="FHO6" s="336" t="str">
        <f t="shared" si="75"/>
        <v/>
      </c>
      <c r="FHP6" s="336" t="str">
        <f t="shared" si="75"/>
        <v/>
      </c>
      <c r="FHQ6" s="336" t="str">
        <f t="shared" si="75"/>
        <v/>
      </c>
      <c r="FHR6" s="336" t="str">
        <f t="shared" si="75"/>
        <v/>
      </c>
      <c r="FHS6" s="336" t="str">
        <f t="shared" si="75"/>
        <v/>
      </c>
      <c r="FHT6" s="336" t="str">
        <f t="shared" si="75"/>
        <v/>
      </c>
      <c r="FHU6" s="336" t="str">
        <f t="shared" si="75"/>
        <v/>
      </c>
      <c r="FHV6" s="336" t="str">
        <f t="shared" si="75"/>
        <v/>
      </c>
      <c r="FHW6" s="336" t="str">
        <f t="shared" si="75"/>
        <v/>
      </c>
      <c r="FHX6" s="336" t="str">
        <f t="shared" si="75"/>
        <v/>
      </c>
      <c r="FHY6" s="336" t="str">
        <f t="shared" si="75"/>
        <v/>
      </c>
      <c r="FHZ6" s="336" t="str">
        <f t="shared" si="75"/>
        <v/>
      </c>
      <c r="FIA6" s="336" t="str">
        <f t="shared" si="75"/>
        <v/>
      </c>
      <c r="FIB6" s="336" t="str">
        <f t="shared" si="75"/>
        <v/>
      </c>
      <c r="FIC6" s="336" t="str">
        <f t="shared" si="75"/>
        <v/>
      </c>
      <c r="FID6" s="336" t="str">
        <f t="shared" si="75"/>
        <v/>
      </c>
      <c r="FIE6" s="336" t="str">
        <f t="shared" si="75"/>
        <v/>
      </c>
      <c r="FIF6" s="336" t="str">
        <f t="shared" si="75"/>
        <v/>
      </c>
      <c r="FIG6" s="336" t="str">
        <f t="shared" si="75"/>
        <v/>
      </c>
      <c r="FIH6" s="336" t="str">
        <f t="shared" si="75"/>
        <v/>
      </c>
      <c r="FII6" s="336" t="str">
        <f t="shared" si="75"/>
        <v/>
      </c>
      <c r="FIJ6" s="336" t="str">
        <f t="shared" si="75"/>
        <v/>
      </c>
      <c r="FIK6" s="336" t="str">
        <f t="shared" si="75"/>
        <v/>
      </c>
      <c r="FIL6" s="336" t="str">
        <f t="shared" si="75"/>
        <v/>
      </c>
      <c r="FIM6" s="336" t="str">
        <f t="shared" si="75"/>
        <v/>
      </c>
      <c r="FIN6" s="336" t="str">
        <f t="shared" si="75"/>
        <v/>
      </c>
      <c r="FIO6" s="336" t="str">
        <f t="shared" si="75"/>
        <v/>
      </c>
      <c r="FIP6" s="336" t="str">
        <f t="shared" si="75"/>
        <v/>
      </c>
      <c r="FIQ6" s="336" t="str">
        <f t="shared" si="75"/>
        <v/>
      </c>
      <c r="FIR6" s="336" t="str">
        <f t="shared" si="75"/>
        <v/>
      </c>
      <c r="FIS6" s="336" t="str">
        <f t="shared" si="75"/>
        <v/>
      </c>
      <c r="FIT6" s="336" t="str">
        <f t="shared" si="75"/>
        <v/>
      </c>
      <c r="FIU6" s="336" t="str">
        <f t="shared" ref="FIU6:FLF6" si="76">_xlfn.LET(
_xlpm.project_monat,FIU$3,
_xlpm.start_monat,$D6,
_xlpm.ende_monat,$E6,
IF(AND(_xlpm.project_monat&gt;=_xlpm.start_monat,_xlpm.project_monat&lt;=_xlpm.ende_monat),1,""))</f>
        <v/>
      </c>
      <c r="FIV6" s="336" t="str">
        <f t="shared" si="76"/>
        <v/>
      </c>
      <c r="FIW6" s="336" t="str">
        <f t="shared" si="76"/>
        <v/>
      </c>
      <c r="FIX6" s="336" t="str">
        <f t="shared" si="76"/>
        <v/>
      </c>
      <c r="FIY6" s="336" t="str">
        <f t="shared" si="76"/>
        <v/>
      </c>
      <c r="FIZ6" s="336" t="str">
        <f t="shared" si="76"/>
        <v/>
      </c>
      <c r="FJA6" s="336" t="str">
        <f t="shared" si="76"/>
        <v/>
      </c>
      <c r="FJB6" s="336" t="str">
        <f t="shared" si="76"/>
        <v/>
      </c>
      <c r="FJC6" s="336" t="str">
        <f t="shared" si="76"/>
        <v/>
      </c>
      <c r="FJD6" s="336" t="str">
        <f t="shared" si="76"/>
        <v/>
      </c>
      <c r="FJE6" s="336" t="str">
        <f t="shared" si="76"/>
        <v/>
      </c>
      <c r="FJF6" s="336" t="str">
        <f t="shared" si="76"/>
        <v/>
      </c>
      <c r="FJG6" s="336" t="str">
        <f t="shared" si="76"/>
        <v/>
      </c>
      <c r="FJH6" s="336" t="str">
        <f t="shared" si="76"/>
        <v/>
      </c>
      <c r="FJI6" s="336" t="str">
        <f t="shared" si="76"/>
        <v/>
      </c>
      <c r="FJJ6" s="336" t="str">
        <f t="shared" si="76"/>
        <v/>
      </c>
      <c r="FJK6" s="336" t="str">
        <f t="shared" si="76"/>
        <v/>
      </c>
      <c r="FJL6" s="336" t="str">
        <f t="shared" si="76"/>
        <v/>
      </c>
      <c r="FJM6" s="336" t="str">
        <f t="shared" si="76"/>
        <v/>
      </c>
      <c r="FJN6" s="336" t="str">
        <f t="shared" si="76"/>
        <v/>
      </c>
      <c r="FJO6" s="336" t="str">
        <f t="shared" si="76"/>
        <v/>
      </c>
      <c r="FJP6" s="336" t="str">
        <f t="shared" si="76"/>
        <v/>
      </c>
      <c r="FJQ6" s="336" t="str">
        <f t="shared" si="76"/>
        <v/>
      </c>
      <c r="FJR6" s="336" t="str">
        <f t="shared" si="76"/>
        <v/>
      </c>
      <c r="FJS6" s="336" t="str">
        <f t="shared" si="76"/>
        <v/>
      </c>
      <c r="FJT6" s="336" t="str">
        <f t="shared" si="76"/>
        <v/>
      </c>
      <c r="FJU6" s="336" t="str">
        <f t="shared" si="76"/>
        <v/>
      </c>
      <c r="FJV6" s="336" t="str">
        <f t="shared" si="76"/>
        <v/>
      </c>
      <c r="FJW6" s="336" t="str">
        <f t="shared" si="76"/>
        <v/>
      </c>
      <c r="FJX6" s="336" t="str">
        <f t="shared" si="76"/>
        <v/>
      </c>
      <c r="FJY6" s="336" t="str">
        <f t="shared" si="76"/>
        <v/>
      </c>
      <c r="FJZ6" s="336" t="str">
        <f t="shared" si="76"/>
        <v/>
      </c>
      <c r="FKA6" s="336" t="str">
        <f t="shared" si="76"/>
        <v/>
      </c>
      <c r="FKB6" s="336" t="str">
        <f t="shared" si="76"/>
        <v/>
      </c>
      <c r="FKC6" s="336" t="str">
        <f t="shared" si="76"/>
        <v/>
      </c>
      <c r="FKD6" s="336" t="str">
        <f t="shared" si="76"/>
        <v/>
      </c>
      <c r="FKE6" s="336" t="str">
        <f t="shared" si="76"/>
        <v/>
      </c>
      <c r="FKF6" s="336" t="str">
        <f t="shared" si="76"/>
        <v/>
      </c>
      <c r="FKG6" s="336" t="str">
        <f t="shared" si="76"/>
        <v/>
      </c>
      <c r="FKH6" s="336" t="str">
        <f t="shared" si="76"/>
        <v/>
      </c>
      <c r="FKI6" s="336" t="str">
        <f t="shared" si="76"/>
        <v/>
      </c>
      <c r="FKJ6" s="336" t="str">
        <f t="shared" si="76"/>
        <v/>
      </c>
      <c r="FKK6" s="336" t="str">
        <f t="shared" si="76"/>
        <v/>
      </c>
      <c r="FKL6" s="336" t="str">
        <f t="shared" si="76"/>
        <v/>
      </c>
      <c r="FKM6" s="336" t="str">
        <f t="shared" si="76"/>
        <v/>
      </c>
      <c r="FKN6" s="336" t="str">
        <f t="shared" si="76"/>
        <v/>
      </c>
      <c r="FKO6" s="336" t="str">
        <f t="shared" si="76"/>
        <v/>
      </c>
      <c r="FKP6" s="336" t="str">
        <f t="shared" si="76"/>
        <v/>
      </c>
      <c r="FKQ6" s="336" t="str">
        <f t="shared" si="76"/>
        <v/>
      </c>
      <c r="FKR6" s="336" t="str">
        <f t="shared" si="76"/>
        <v/>
      </c>
      <c r="FKS6" s="336" t="str">
        <f t="shared" si="76"/>
        <v/>
      </c>
      <c r="FKT6" s="336" t="str">
        <f t="shared" si="76"/>
        <v/>
      </c>
      <c r="FKU6" s="336" t="str">
        <f t="shared" si="76"/>
        <v/>
      </c>
      <c r="FKV6" s="336" t="str">
        <f t="shared" si="76"/>
        <v/>
      </c>
      <c r="FKW6" s="336" t="str">
        <f t="shared" si="76"/>
        <v/>
      </c>
      <c r="FKX6" s="336" t="str">
        <f t="shared" si="76"/>
        <v/>
      </c>
      <c r="FKY6" s="336" t="str">
        <f t="shared" si="76"/>
        <v/>
      </c>
      <c r="FKZ6" s="336" t="str">
        <f t="shared" si="76"/>
        <v/>
      </c>
      <c r="FLA6" s="336" t="str">
        <f t="shared" si="76"/>
        <v/>
      </c>
      <c r="FLB6" s="336" t="str">
        <f t="shared" si="76"/>
        <v/>
      </c>
      <c r="FLC6" s="336" t="str">
        <f t="shared" si="76"/>
        <v/>
      </c>
      <c r="FLD6" s="336" t="str">
        <f t="shared" si="76"/>
        <v/>
      </c>
      <c r="FLE6" s="336" t="str">
        <f t="shared" si="76"/>
        <v/>
      </c>
      <c r="FLF6" s="336" t="str">
        <f t="shared" si="76"/>
        <v/>
      </c>
      <c r="FLG6" s="336" t="str">
        <f t="shared" ref="FLG6:FNR6" si="77">_xlfn.LET(
_xlpm.project_monat,FLG$3,
_xlpm.start_monat,$D6,
_xlpm.ende_monat,$E6,
IF(AND(_xlpm.project_monat&gt;=_xlpm.start_monat,_xlpm.project_monat&lt;=_xlpm.ende_monat),1,""))</f>
        <v/>
      </c>
      <c r="FLH6" s="336" t="str">
        <f t="shared" si="77"/>
        <v/>
      </c>
      <c r="FLI6" s="336" t="str">
        <f t="shared" si="77"/>
        <v/>
      </c>
      <c r="FLJ6" s="336" t="str">
        <f t="shared" si="77"/>
        <v/>
      </c>
      <c r="FLK6" s="336" t="str">
        <f t="shared" si="77"/>
        <v/>
      </c>
      <c r="FLL6" s="336" t="str">
        <f t="shared" si="77"/>
        <v/>
      </c>
      <c r="FLM6" s="336" t="str">
        <f t="shared" si="77"/>
        <v/>
      </c>
      <c r="FLN6" s="336" t="str">
        <f t="shared" si="77"/>
        <v/>
      </c>
      <c r="FLO6" s="336" t="str">
        <f t="shared" si="77"/>
        <v/>
      </c>
      <c r="FLP6" s="336" t="str">
        <f t="shared" si="77"/>
        <v/>
      </c>
      <c r="FLQ6" s="336" t="str">
        <f t="shared" si="77"/>
        <v/>
      </c>
      <c r="FLR6" s="336" t="str">
        <f t="shared" si="77"/>
        <v/>
      </c>
      <c r="FLS6" s="336" t="str">
        <f t="shared" si="77"/>
        <v/>
      </c>
      <c r="FLT6" s="336" t="str">
        <f t="shared" si="77"/>
        <v/>
      </c>
      <c r="FLU6" s="336" t="str">
        <f t="shared" si="77"/>
        <v/>
      </c>
      <c r="FLV6" s="336" t="str">
        <f t="shared" si="77"/>
        <v/>
      </c>
      <c r="FLW6" s="336" t="str">
        <f t="shared" si="77"/>
        <v/>
      </c>
      <c r="FLX6" s="336" t="str">
        <f t="shared" si="77"/>
        <v/>
      </c>
      <c r="FLY6" s="336" t="str">
        <f t="shared" si="77"/>
        <v/>
      </c>
      <c r="FLZ6" s="336" t="str">
        <f t="shared" si="77"/>
        <v/>
      </c>
      <c r="FMA6" s="336" t="str">
        <f t="shared" si="77"/>
        <v/>
      </c>
      <c r="FMB6" s="336" t="str">
        <f t="shared" si="77"/>
        <v/>
      </c>
      <c r="FMC6" s="336" t="str">
        <f t="shared" si="77"/>
        <v/>
      </c>
      <c r="FMD6" s="336" t="str">
        <f t="shared" si="77"/>
        <v/>
      </c>
      <c r="FME6" s="336" t="str">
        <f t="shared" si="77"/>
        <v/>
      </c>
      <c r="FMF6" s="336" t="str">
        <f t="shared" si="77"/>
        <v/>
      </c>
      <c r="FMG6" s="336" t="str">
        <f t="shared" si="77"/>
        <v/>
      </c>
      <c r="FMH6" s="336" t="str">
        <f t="shared" si="77"/>
        <v/>
      </c>
      <c r="FMI6" s="336" t="str">
        <f t="shared" si="77"/>
        <v/>
      </c>
      <c r="FMJ6" s="336" t="str">
        <f t="shared" si="77"/>
        <v/>
      </c>
      <c r="FMK6" s="336" t="str">
        <f t="shared" si="77"/>
        <v/>
      </c>
      <c r="FML6" s="336" t="str">
        <f t="shared" si="77"/>
        <v/>
      </c>
      <c r="FMM6" s="336" t="str">
        <f t="shared" si="77"/>
        <v/>
      </c>
      <c r="FMN6" s="336" t="str">
        <f t="shared" si="77"/>
        <v/>
      </c>
      <c r="FMO6" s="336" t="str">
        <f t="shared" si="77"/>
        <v/>
      </c>
      <c r="FMP6" s="336" t="str">
        <f t="shared" si="77"/>
        <v/>
      </c>
      <c r="FMQ6" s="336" t="str">
        <f t="shared" si="77"/>
        <v/>
      </c>
      <c r="FMR6" s="336" t="str">
        <f t="shared" si="77"/>
        <v/>
      </c>
      <c r="FMS6" s="336" t="str">
        <f t="shared" si="77"/>
        <v/>
      </c>
      <c r="FMT6" s="336" t="str">
        <f t="shared" si="77"/>
        <v/>
      </c>
      <c r="FMU6" s="336" t="str">
        <f t="shared" si="77"/>
        <v/>
      </c>
      <c r="FMV6" s="336" t="str">
        <f t="shared" si="77"/>
        <v/>
      </c>
      <c r="FMW6" s="336" t="str">
        <f t="shared" si="77"/>
        <v/>
      </c>
      <c r="FMX6" s="336" t="str">
        <f t="shared" si="77"/>
        <v/>
      </c>
      <c r="FMY6" s="336" t="str">
        <f t="shared" si="77"/>
        <v/>
      </c>
      <c r="FMZ6" s="336" t="str">
        <f t="shared" si="77"/>
        <v/>
      </c>
      <c r="FNA6" s="336" t="str">
        <f t="shared" si="77"/>
        <v/>
      </c>
      <c r="FNB6" s="336" t="str">
        <f t="shared" si="77"/>
        <v/>
      </c>
      <c r="FNC6" s="336" t="str">
        <f t="shared" si="77"/>
        <v/>
      </c>
      <c r="FND6" s="336" t="str">
        <f t="shared" si="77"/>
        <v/>
      </c>
      <c r="FNE6" s="336" t="str">
        <f t="shared" si="77"/>
        <v/>
      </c>
      <c r="FNF6" s="336" t="str">
        <f t="shared" si="77"/>
        <v/>
      </c>
      <c r="FNG6" s="336" t="str">
        <f t="shared" si="77"/>
        <v/>
      </c>
      <c r="FNH6" s="336" t="str">
        <f t="shared" si="77"/>
        <v/>
      </c>
      <c r="FNI6" s="336" t="str">
        <f t="shared" si="77"/>
        <v/>
      </c>
      <c r="FNJ6" s="336" t="str">
        <f t="shared" si="77"/>
        <v/>
      </c>
      <c r="FNK6" s="336" t="str">
        <f t="shared" si="77"/>
        <v/>
      </c>
      <c r="FNL6" s="336" t="str">
        <f t="shared" si="77"/>
        <v/>
      </c>
      <c r="FNM6" s="336" t="str">
        <f t="shared" si="77"/>
        <v/>
      </c>
      <c r="FNN6" s="336" t="str">
        <f t="shared" si="77"/>
        <v/>
      </c>
      <c r="FNO6" s="336" t="str">
        <f t="shared" si="77"/>
        <v/>
      </c>
      <c r="FNP6" s="336" t="str">
        <f t="shared" si="77"/>
        <v/>
      </c>
      <c r="FNQ6" s="336" t="str">
        <f t="shared" si="77"/>
        <v/>
      </c>
      <c r="FNR6" s="336" t="str">
        <f t="shared" si="77"/>
        <v/>
      </c>
      <c r="FNS6" s="336" t="str">
        <f t="shared" ref="FNS6:FQD6" si="78">_xlfn.LET(
_xlpm.project_monat,FNS$3,
_xlpm.start_monat,$D6,
_xlpm.ende_monat,$E6,
IF(AND(_xlpm.project_monat&gt;=_xlpm.start_monat,_xlpm.project_monat&lt;=_xlpm.ende_monat),1,""))</f>
        <v/>
      </c>
      <c r="FNT6" s="336" t="str">
        <f t="shared" si="78"/>
        <v/>
      </c>
      <c r="FNU6" s="336" t="str">
        <f t="shared" si="78"/>
        <v/>
      </c>
      <c r="FNV6" s="336" t="str">
        <f t="shared" si="78"/>
        <v/>
      </c>
      <c r="FNW6" s="336" t="str">
        <f t="shared" si="78"/>
        <v/>
      </c>
      <c r="FNX6" s="336" t="str">
        <f t="shared" si="78"/>
        <v/>
      </c>
      <c r="FNY6" s="336" t="str">
        <f t="shared" si="78"/>
        <v/>
      </c>
      <c r="FNZ6" s="336" t="str">
        <f t="shared" si="78"/>
        <v/>
      </c>
      <c r="FOA6" s="336" t="str">
        <f t="shared" si="78"/>
        <v/>
      </c>
      <c r="FOB6" s="336" t="str">
        <f t="shared" si="78"/>
        <v/>
      </c>
      <c r="FOC6" s="336" t="str">
        <f t="shared" si="78"/>
        <v/>
      </c>
      <c r="FOD6" s="336" t="str">
        <f t="shared" si="78"/>
        <v/>
      </c>
      <c r="FOE6" s="336" t="str">
        <f t="shared" si="78"/>
        <v/>
      </c>
      <c r="FOF6" s="336" t="str">
        <f t="shared" si="78"/>
        <v/>
      </c>
      <c r="FOG6" s="336" t="str">
        <f t="shared" si="78"/>
        <v/>
      </c>
      <c r="FOH6" s="336" t="str">
        <f t="shared" si="78"/>
        <v/>
      </c>
      <c r="FOI6" s="336" t="str">
        <f t="shared" si="78"/>
        <v/>
      </c>
      <c r="FOJ6" s="336" t="str">
        <f t="shared" si="78"/>
        <v/>
      </c>
      <c r="FOK6" s="336" t="str">
        <f t="shared" si="78"/>
        <v/>
      </c>
      <c r="FOL6" s="336" t="str">
        <f t="shared" si="78"/>
        <v/>
      </c>
      <c r="FOM6" s="336" t="str">
        <f t="shared" si="78"/>
        <v/>
      </c>
      <c r="FON6" s="336" t="str">
        <f t="shared" si="78"/>
        <v/>
      </c>
      <c r="FOO6" s="336" t="str">
        <f t="shared" si="78"/>
        <v/>
      </c>
      <c r="FOP6" s="336" t="str">
        <f t="shared" si="78"/>
        <v/>
      </c>
      <c r="FOQ6" s="336" t="str">
        <f t="shared" si="78"/>
        <v/>
      </c>
      <c r="FOR6" s="336" t="str">
        <f t="shared" si="78"/>
        <v/>
      </c>
      <c r="FOS6" s="336" t="str">
        <f t="shared" si="78"/>
        <v/>
      </c>
      <c r="FOT6" s="336" t="str">
        <f t="shared" si="78"/>
        <v/>
      </c>
      <c r="FOU6" s="336" t="str">
        <f t="shared" si="78"/>
        <v/>
      </c>
      <c r="FOV6" s="336" t="str">
        <f t="shared" si="78"/>
        <v/>
      </c>
      <c r="FOW6" s="336" t="str">
        <f t="shared" si="78"/>
        <v/>
      </c>
      <c r="FOX6" s="336" t="str">
        <f t="shared" si="78"/>
        <v/>
      </c>
      <c r="FOY6" s="336" t="str">
        <f t="shared" si="78"/>
        <v/>
      </c>
      <c r="FOZ6" s="336" t="str">
        <f t="shared" si="78"/>
        <v/>
      </c>
      <c r="FPA6" s="336" t="str">
        <f t="shared" si="78"/>
        <v/>
      </c>
      <c r="FPB6" s="336" t="str">
        <f t="shared" si="78"/>
        <v/>
      </c>
      <c r="FPC6" s="336" t="str">
        <f t="shared" si="78"/>
        <v/>
      </c>
      <c r="FPD6" s="336" t="str">
        <f t="shared" si="78"/>
        <v/>
      </c>
      <c r="FPE6" s="336" t="str">
        <f t="shared" si="78"/>
        <v/>
      </c>
      <c r="FPF6" s="336" t="str">
        <f t="shared" si="78"/>
        <v/>
      </c>
      <c r="FPG6" s="336" t="str">
        <f t="shared" si="78"/>
        <v/>
      </c>
      <c r="FPH6" s="336" t="str">
        <f t="shared" si="78"/>
        <v/>
      </c>
      <c r="FPI6" s="336" t="str">
        <f t="shared" si="78"/>
        <v/>
      </c>
      <c r="FPJ6" s="336" t="str">
        <f t="shared" si="78"/>
        <v/>
      </c>
      <c r="FPK6" s="336" t="str">
        <f t="shared" si="78"/>
        <v/>
      </c>
      <c r="FPL6" s="336" t="str">
        <f t="shared" si="78"/>
        <v/>
      </c>
      <c r="FPM6" s="336" t="str">
        <f t="shared" si="78"/>
        <v/>
      </c>
      <c r="FPN6" s="336" t="str">
        <f t="shared" si="78"/>
        <v/>
      </c>
      <c r="FPO6" s="336" t="str">
        <f t="shared" si="78"/>
        <v/>
      </c>
      <c r="FPP6" s="336" t="str">
        <f t="shared" si="78"/>
        <v/>
      </c>
      <c r="FPQ6" s="336" t="str">
        <f t="shared" si="78"/>
        <v/>
      </c>
      <c r="FPR6" s="336" t="str">
        <f t="shared" si="78"/>
        <v/>
      </c>
      <c r="FPS6" s="336" t="str">
        <f t="shared" si="78"/>
        <v/>
      </c>
      <c r="FPT6" s="336" t="str">
        <f t="shared" si="78"/>
        <v/>
      </c>
      <c r="FPU6" s="336" t="str">
        <f t="shared" si="78"/>
        <v/>
      </c>
      <c r="FPV6" s="336" t="str">
        <f t="shared" si="78"/>
        <v/>
      </c>
      <c r="FPW6" s="336" t="str">
        <f t="shared" si="78"/>
        <v/>
      </c>
      <c r="FPX6" s="336" t="str">
        <f t="shared" si="78"/>
        <v/>
      </c>
      <c r="FPY6" s="336" t="str">
        <f t="shared" si="78"/>
        <v/>
      </c>
      <c r="FPZ6" s="336" t="str">
        <f t="shared" si="78"/>
        <v/>
      </c>
      <c r="FQA6" s="336" t="str">
        <f t="shared" si="78"/>
        <v/>
      </c>
      <c r="FQB6" s="336" t="str">
        <f t="shared" si="78"/>
        <v/>
      </c>
      <c r="FQC6" s="336" t="str">
        <f t="shared" si="78"/>
        <v/>
      </c>
      <c r="FQD6" s="336" t="str">
        <f t="shared" si="78"/>
        <v/>
      </c>
      <c r="FQE6" s="336" t="str">
        <f t="shared" ref="FQE6:FSP6" si="79">_xlfn.LET(
_xlpm.project_monat,FQE$3,
_xlpm.start_monat,$D6,
_xlpm.ende_monat,$E6,
IF(AND(_xlpm.project_monat&gt;=_xlpm.start_monat,_xlpm.project_monat&lt;=_xlpm.ende_monat),1,""))</f>
        <v/>
      </c>
      <c r="FQF6" s="336" t="str">
        <f t="shared" si="79"/>
        <v/>
      </c>
      <c r="FQG6" s="336" t="str">
        <f t="shared" si="79"/>
        <v/>
      </c>
      <c r="FQH6" s="336" t="str">
        <f t="shared" si="79"/>
        <v/>
      </c>
      <c r="FQI6" s="336" t="str">
        <f t="shared" si="79"/>
        <v/>
      </c>
      <c r="FQJ6" s="336" t="str">
        <f t="shared" si="79"/>
        <v/>
      </c>
      <c r="FQK6" s="336" t="str">
        <f t="shared" si="79"/>
        <v/>
      </c>
      <c r="FQL6" s="336" t="str">
        <f t="shared" si="79"/>
        <v/>
      </c>
      <c r="FQM6" s="336" t="str">
        <f t="shared" si="79"/>
        <v/>
      </c>
      <c r="FQN6" s="336" t="str">
        <f t="shared" si="79"/>
        <v/>
      </c>
      <c r="FQO6" s="336" t="str">
        <f t="shared" si="79"/>
        <v/>
      </c>
      <c r="FQP6" s="336" t="str">
        <f t="shared" si="79"/>
        <v/>
      </c>
      <c r="FQQ6" s="336" t="str">
        <f t="shared" si="79"/>
        <v/>
      </c>
      <c r="FQR6" s="336" t="str">
        <f t="shared" si="79"/>
        <v/>
      </c>
      <c r="FQS6" s="336" t="str">
        <f t="shared" si="79"/>
        <v/>
      </c>
      <c r="FQT6" s="336" t="str">
        <f t="shared" si="79"/>
        <v/>
      </c>
      <c r="FQU6" s="336" t="str">
        <f t="shared" si="79"/>
        <v/>
      </c>
      <c r="FQV6" s="336" t="str">
        <f t="shared" si="79"/>
        <v/>
      </c>
      <c r="FQW6" s="336" t="str">
        <f t="shared" si="79"/>
        <v/>
      </c>
      <c r="FQX6" s="336" t="str">
        <f t="shared" si="79"/>
        <v/>
      </c>
      <c r="FQY6" s="336" t="str">
        <f t="shared" si="79"/>
        <v/>
      </c>
      <c r="FQZ6" s="336" t="str">
        <f t="shared" si="79"/>
        <v/>
      </c>
      <c r="FRA6" s="336" t="str">
        <f t="shared" si="79"/>
        <v/>
      </c>
      <c r="FRB6" s="336" t="str">
        <f t="shared" si="79"/>
        <v/>
      </c>
      <c r="FRC6" s="336" t="str">
        <f t="shared" si="79"/>
        <v/>
      </c>
      <c r="FRD6" s="336" t="str">
        <f t="shared" si="79"/>
        <v/>
      </c>
      <c r="FRE6" s="336" t="str">
        <f t="shared" si="79"/>
        <v/>
      </c>
      <c r="FRF6" s="336" t="str">
        <f t="shared" si="79"/>
        <v/>
      </c>
      <c r="FRG6" s="336" t="str">
        <f t="shared" si="79"/>
        <v/>
      </c>
      <c r="FRH6" s="336" t="str">
        <f t="shared" si="79"/>
        <v/>
      </c>
      <c r="FRI6" s="336" t="str">
        <f t="shared" si="79"/>
        <v/>
      </c>
      <c r="FRJ6" s="336" t="str">
        <f t="shared" si="79"/>
        <v/>
      </c>
      <c r="FRK6" s="336" t="str">
        <f t="shared" si="79"/>
        <v/>
      </c>
      <c r="FRL6" s="336" t="str">
        <f t="shared" si="79"/>
        <v/>
      </c>
      <c r="FRM6" s="336" t="str">
        <f t="shared" si="79"/>
        <v/>
      </c>
      <c r="FRN6" s="336" t="str">
        <f t="shared" si="79"/>
        <v/>
      </c>
      <c r="FRO6" s="336" t="str">
        <f t="shared" si="79"/>
        <v/>
      </c>
      <c r="FRP6" s="336" t="str">
        <f t="shared" si="79"/>
        <v/>
      </c>
      <c r="FRQ6" s="336" t="str">
        <f t="shared" si="79"/>
        <v/>
      </c>
      <c r="FRR6" s="336" t="str">
        <f t="shared" si="79"/>
        <v/>
      </c>
      <c r="FRS6" s="336" t="str">
        <f t="shared" si="79"/>
        <v/>
      </c>
      <c r="FRT6" s="336" t="str">
        <f t="shared" si="79"/>
        <v/>
      </c>
      <c r="FRU6" s="336" t="str">
        <f t="shared" si="79"/>
        <v/>
      </c>
      <c r="FRV6" s="336" t="str">
        <f t="shared" si="79"/>
        <v/>
      </c>
      <c r="FRW6" s="336" t="str">
        <f t="shared" si="79"/>
        <v/>
      </c>
      <c r="FRX6" s="336" t="str">
        <f t="shared" si="79"/>
        <v/>
      </c>
      <c r="FRY6" s="336" t="str">
        <f t="shared" si="79"/>
        <v/>
      </c>
      <c r="FRZ6" s="336" t="str">
        <f t="shared" si="79"/>
        <v/>
      </c>
      <c r="FSA6" s="336" t="str">
        <f t="shared" si="79"/>
        <v/>
      </c>
      <c r="FSB6" s="336" t="str">
        <f t="shared" si="79"/>
        <v/>
      </c>
      <c r="FSC6" s="336" t="str">
        <f t="shared" si="79"/>
        <v/>
      </c>
      <c r="FSD6" s="336" t="str">
        <f t="shared" si="79"/>
        <v/>
      </c>
      <c r="FSE6" s="336" t="str">
        <f t="shared" si="79"/>
        <v/>
      </c>
      <c r="FSF6" s="336" t="str">
        <f t="shared" si="79"/>
        <v/>
      </c>
      <c r="FSG6" s="336" t="str">
        <f t="shared" si="79"/>
        <v/>
      </c>
      <c r="FSH6" s="336" t="str">
        <f t="shared" si="79"/>
        <v/>
      </c>
      <c r="FSI6" s="336" t="str">
        <f t="shared" si="79"/>
        <v/>
      </c>
      <c r="FSJ6" s="336" t="str">
        <f t="shared" si="79"/>
        <v/>
      </c>
      <c r="FSK6" s="336" t="str">
        <f t="shared" si="79"/>
        <v/>
      </c>
      <c r="FSL6" s="336" t="str">
        <f t="shared" si="79"/>
        <v/>
      </c>
      <c r="FSM6" s="336" t="str">
        <f t="shared" si="79"/>
        <v/>
      </c>
      <c r="FSN6" s="336" t="str">
        <f t="shared" si="79"/>
        <v/>
      </c>
      <c r="FSO6" s="336" t="str">
        <f t="shared" si="79"/>
        <v/>
      </c>
      <c r="FSP6" s="336" t="str">
        <f t="shared" si="79"/>
        <v/>
      </c>
      <c r="FSQ6" s="336" t="str">
        <f t="shared" ref="FSQ6:FVB6" si="80">_xlfn.LET(
_xlpm.project_monat,FSQ$3,
_xlpm.start_monat,$D6,
_xlpm.ende_monat,$E6,
IF(AND(_xlpm.project_monat&gt;=_xlpm.start_monat,_xlpm.project_monat&lt;=_xlpm.ende_monat),1,""))</f>
        <v/>
      </c>
      <c r="FSR6" s="336" t="str">
        <f t="shared" si="80"/>
        <v/>
      </c>
      <c r="FSS6" s="336" t="str">
        <f t="shared" si="80"/>
        <v/>
      </c>
      <c r="FST6" s="336" t="str">
        <f t="shared" si="80"/>
        <v/>
      </c>
      <c r="FSU6" s="336" t="str">
        <f t="shared" si="80"/>
        <v/>
      </c>
      <c r="FSV6" s="336" t="str">
        <f t="shared" si="80"/>
        <v/>
      </c>
      <c r="FSW6" s="336" t="str">
        <f t="shared" si="80"/>
        <v/>
      </c>
      <c r="FSX6" s="336" t="str">
        <f t="shared" si="80"/>
        <v/>
      </c>
      <c r="FSY6" s="336" t="str">
        <f t="shared" si="80"/>
        <v/>
      </c>
      <c r="FSZ6" s="336" t="str">
        <f t="shared" si="80"/>
        <v/>
      </c>
      <c r="FTA6" s="336" t="str">
        <f t="shared" si="80"/>
        <v/>
      </c>
      <c r="FTB6" s="336" t="str">
        <f t="shared" si="80"/>
        <v/>
      </c>
      <c r="FTC6" s="336" t="str">
        <f t="shared" si="80"/>
        <v/>
      </c>
      <c r="FTD6" s="336" t="str">
        <f t="shared" si="80"/>
        <v/>
      </c>
      <c r="FTE6" s="336" t="str">
        <f t="shared" si="80"/>
        <v/>
      </c>
      <c r="FTF6" s="336" t="str">
        <f t="shared" si="80"/>
        <v/>
      </c>
      <c r="FTG6" s="336" t="str">
        <f t="shared" si="80"/>
        <v/>
      </c>
      <c r="FTH6" s="336" t="str">
        <f t="shared" si="80"/>
        <v/>
      </c>
      <c r="FTI6" s="336" t="str">
        <f t="shared" si="80"/>
        <v/>
      </c>
      <c r="FTJ6" s="336" t="str">
        <f t="shared" si="80"/>
        <v/>
      </c>
      <c r="FTK6" s="336" t="str">
        <f t="shared" si="80"/>
        <v/>
      </c>
      <c r="FTL6" s="336" t="str">
        <f t="shared" si="80"/>
        <v/>
      </c>
      <c r="FTM6" s="336" t="str">
        <f t="shared" si="80"/>
        <v/>
      </c>
      <c r="FTN6" s="336" t="str">
        <f t="shared" si="80"/>
        <v/>
      </c>
      <c r="FTO6" s="336" t="str">
        <f t="shared" si="80"/>
        <v/>
      </c>
      <c r="FTP6" s="336" t="str">
        <f t="shared" si="80"/>
        <v/>
      </c>
      <c r="FTQ6" s="336" t="str">
        <f t="shared" si="80"/>
        <v/>
      </c>
      <c r="FTR6" s="336" t="str">
        <f t="shared" si="80"/>
        <v/>
      </c>
      <c r="FTS6" s="336" t="str">
        <f t="shared" si="80"/>
        <v/>
      </c>
      <c r="FTT6" s="336" t="str">
        <f t="shared" si="80"/>
        <v/>
      </c>
      <c r="FTU6" s="336" t="str">
        <f t="shared" si="80"/>
        <v/>
      </c>
      <c r="FTV6" s="336" t="str">
        <f t="shared" si="80"/>
        <v/>
      </c>
      <c r="FTW6" s="336" t="str">
        <f t="shared" si="80"/>
        <v/>
      </c>
      <c r="FTX6" s="336" t="str">
        <f t="shared" si="80"/>
        <v/>
      </c>
      <c r="FTY6" s="336" t="str">
        <f t="shared" si="80"/>
        <v/>
      </c>
      <c r="FTZ6" s="336" t="str">
        <f t="shared" si="80"/>
        <v/>
      </c>
      <c r="FUA6" s="336" t="str">
        <f t="shared" si="80"/>
        <v/>
      </c>
      <c r="FUB6" s="336" t="str">
        <f t="shared" si="80"/>
        <v/>
      </c>
      <c r="FUC6" s="336" t="str">
        <f t="shared" si="80"/>
        <v/>
      </c>
      <c r="FUD6" s="336" t="str">
        <f t="shared" si="80"/>
        <v/>
      </c>
      <c r="FUE6" s="336" t="str">
        <f t="shared" si="80"/>
        <v/>
      </c>
      <c r="FUF6" s="336" t="str">
        <f t="shared" si="80"/>
        <v/>
      </c>
      <c r="FUG6" s="336" t="str">
        <f t="shared" si="80"/>
        <v/>
      </c>
      <c r="FUH6" s="336" t="str">
        <f t="shared" si="80"/>
        <v/>
      </c>
      <c r="FUI6" s="336" t="str">
        <f t="shared" si="80"/>
        <v/>
      </c>
      <c r="FUJ6" s="336" t="str">
        <f t="shared" si="80"/>
        <v/>
      </c>
      <c r="FUK6" s="336" t="str">
        <f t="shared" si="80"/>
        <v/>
      </c>
      <c r="FUL6" s="336" t="str">
        <f t="shared" si="80"/>
        <v/>
      </c>
      <c r="FUM6" s="336" t="str">
        <f t="shared" si="80"/>
        <v/>
      </c>
      <c r="FUN6" s="336" t="str">
        <f t="shared" si="80"/>
        <v/>
      </c>
      <c r="FUO6" s="336" t="str">
        <f t="shared" si="80"/>
        <v/>
      </c>
      <c r="FUP6" s="336" t="str">
        <f t="shared" si="80"/>
        <v/>
      </c>
      <c r="FUQ6" s="336" t="str">
        <f t="shared" si="80"/>
        <v/>
      </c>
      <c r="FUR6" s="336" t="str">
        <f t="shared" si="80"/>
        <v/>
      </c>
      <c r="FUS6" s="336" t="str">
        <f t="shared" si="80"/>
        <v/>
      </c>
      <c r="FUT6" s="336" t="str">
        <f t="shared" si="80"/>
        <v/>
      </c>
      <c r="FUU6" s="336" t="str">
        <f t="shared" si="80"/>
        <v/>
      </c>
      <c r="FUV6" s="336" t="str">
        <f t="shared" si="80"/>
        <v/>
      </c>
      <c r="FUW6" s="336" t="str">
        <f t="shared" si="80"/>
        <v/>
      </c>
      <c r="FUX6" s="336" t="str">
        <f t="shared" si="80"/>
        <v/>
      </c>
      <c r="FUY6" s="336" t="str">
        <f t="shared" si="80"/>
        <v/>
      </c>
      <c r="FUZ6" s="336" t="str">
        <f t="shared" si="80"/>
        <v/>
      </c>
      <c r="FVA6" s="336" t="str">
        <f t="shared" si="80"/>
        <v/>
      </c>
      <c r="FVB6" s="336" t="str">
        <f t="shared" si="80"/>
        <v/>
      </c>
      <c r="FVC6" s="336" t="str">
        <f t="shared" ref="FVC6:FXN6" si="81">_xlfn.LET(
_xlpm.project_monat,FVC$3,
_xlpm.start_monat,$D6,
_xlpm.ende_monat,$E6,
IF(AND(_xlpm.project_monat&gt;=_xlpm.start_monat,_xlpm.project_monat&lt;=_xlpm.ende_monat),1,""))</f>
        <v/>
      </c>
      <c r="FVD6" s="336" t="str">
        <f t="shared" si="81"/>
        <v/>
      </c>
      <c r="FVE6" s="336" t="str">
        <f t="shared" si="81"/>
        <v/>
      </c>
      <c r="FVF6" s="336" t="str">
        <f t="shared" si="81"/>
        <v/>
      </c>
      <c r="FVG6" s="336" t="str">
        <f t="shared" si="81"/>
        <v/>
      </c>
      <c r="FVH6" s="336" t="str">
        <f t="shared" si="81"/>
        <v/>
      </c>
      <c r="FVI6" s="336" t="str">
        <f t="shared" si="81"/>
        <v/>
      </c>
      <c r="FVJ6" s="336" t="str">
        <f t="shared" si="81"/>
        <v/>
      </c>
      <c r="FVK6" s="336" t="str">
        <f t="shared" si="81"/>
        <v/>
      </c>
      <c r="FVL6" s="336" t="str">
        <f t="shared" si="81"/>
        <v/>
      </c>
      <c r="FVM6" s="336" t="str">
        <f t="shared" si="81"/>
        <v/>
      </c>
      <c r="FVN6" s="336" t="str">
        <f t="shared" si="81"/>
        <v/>
      </c>
      <c r="FVO6" s="336" t="str">
        <f t="shared" si="81"/>
        <v/>
      </c>
      <c r="FVP6" s="336" t="str">
        <f t="shared" si="81"/>
        <v/>
      </c>
      <c r="FVQ6" s="336" t="str">
        <f t="shared" si="81"/>
        <v/>
      </c>
      <c r="FVR6" s="336" t="str">
        <f t="shared" si="81"/>
        <v/>
      </c>
      <c r="FVS6" s="336" t="str">
        <f t="shared" si="81"/>
        <v/>
      </c>
      <c r="FVT6" s="336" t="str">
        <f t="shared" si="81"/>
        <v/>
      </c>
      <c r="FVU6" s="336" t="str">
        <f t="shared" si="81"/>
        <v/>
      </c>
      <c r="FVV6" s="336" t="str">
        <f t="shared" si="81"/>
        <v/>
      </c>
      <c r="FVW6" s="336" t="str">
        <f t="shared" si="81"/>
        <v/>
      </c>
      <c r="FVX6" s="336" t="str">
        <f t="shared" si="81"/>
        <v/>
      </c>
      <c r="FVY6" s="336" t="str">
        <f t="shared" si="81"/>
        <v/>
      </c>
      <c r="FVZ6" s="336" t="str">
        <f t="shared" si="81"/>
        <v/>
      </c>
      <c r="FWA6" s="336" t="str">
        <f t="shared" si="81"/>
        <v/>
      </c>
      <c r="FWB6" s="336" t="str">
        <f t="shared" si="81"/>
        <v/>
      </c>
      <c r="FWC6" s="336" t="str">
        <f t="shared" si="81"/>
        <v/>
      </c>
      <c r="FWD6" s="336" t="str">
        <f t="shared" si="81"/>
        <v/>
      </c>
      <c r="FWE6" s="336" t="str">
        <f t="shared" si="81"/>
        <v/>
      </c>
      <c r="FWF6" s="336" t="str">
        <f t="shared" si="81"/>
        <v/>
      </c>
      <c r="FWG6" s="336" t="str">
        <f t="shared" si="81"/>
        <v/>
      </c>
      <c r="FWH6" s="336" t="str">
        <f t="shared" si="81"/>
        <v/>
      </c>
      <c r="FWI6" s="336" t="str">
        <f t="shared" si="81"/>
        <v/>
      </c>
      <c r="FWJ6" s="336" t="str">
        <f t="shared" si="81"/>
        <v/>
      </c>
      <c r="FWK6" s="336" t="str">
        <f t="shared" si="81"/>
        <v/>
      </c>
      <c r="FWL6" s="336" t="str">
        <f t="shared" si="81"/>
        <v/>
      </c>
      <c r="FWM6" s="336" t="str">
        <f t="shared" si="81"/>
        <v/>
      </c>
      <c r="FWN6" s="336" t="str">
        <f t="shared" si="81"/>
        <v/>
      </c>
      <c r="FWO6" s="336" t="str">
        <f t="shared" si="81"/>
        <v/>
      </c>
      <c r="FWP6" s="336" t="str">
        <f t="shared" si="81"/>
        <v/>
      </c>
      <c r="FWQ6" s="336" t="str">
        <f t="shared" si="81"/>
        <v/>
      </c>
      <c r="FWR6" s="336" t="str">
        <f t="shared" si="81"/>
        <v/>
      </c>
      <c r="FWS6" s="336" t="str">
        <f t="shared" si="81"/>
        <v/>
      </c>
      <c r="FWT6" s="336" t="str">
        <f t="shared" si="81"/>
        <v/>
      </c>
      <c r="FWU6" s="336" t="str">
        <f t="shared" si="81"/>
        <v/>
      </c>
      <c r="FWV6" s="336" t="str">
        <f t="shared" si="81"/>
        <v/>
      </c>
      <c r="FWW6" s="336" t="str">
        <f t="shared" si="81"/>
        <v/>
      </c>
      <c r="FWX6" s="336" t="str">
        <f t="shared" si="81"/>
        <v/>
      </c>
      <c r="FWY6" s="336" t="str">
        <f t="shared" si="81"/>
        <v/>
      </c>
      <c r="FWZ6" s="336" t="str">
        <f t="shared" si="81"/>
        <v/>
      </c>
      <c r="FXA6" s="336" t="str">
        <f t="shared" si="81"/>
        <v/>
      </c>
      <c r="FXB6" s="336" t="str">
        <f t="shared" si="81"/>
        <v/>
      </c>
      <c r="FXC6" s="336" t="str">
        <f t="shared" si="81"/>
        <v/>
      </c>
      <c r="FXD6" s="336" t="str">
        <f t="shared" si="81"/>
        <v/>
      </c>
      <c r="FXE6" s="336" t="str">
        <f t="shared" si="81"/>
        <v/>
      </c>
      <c r="FXF6" s="336" t="str">
        <f t="shared" si="81"/>
        <v/>
      </c>
      <c r="FXG6" s="336" t="str">
        <f t="shared" si="81"/>
        <v/>
      </c>
      <c r="FXH6" s="336" t="str">
        <f t="shared" si="81"/>
        <v/>
      </c>
      <c r="FXI6" s="336" t="str">
        <f t="shared" si="81"/>
        <v/>
      </c>
      <c r="FXJ6" s="336" t="str">
        <f t="shared" si="81"/>
        <v/>
      </c>
      <c r="FXK6" s="336" t="str">
        <f t="shared" si="81"/>
        <v/>
      </c>
      <c r="FXL6" s="336" t="str">
        <f t="shared" si="81"/>
        <v/>
      </c>
      <c r="FXM6" s="336" t="str">
        <f t="shared" si="81"/>
        <v/>
      </c>
      <c r="FXN6" s="336" t="str">
        <f t="shared" si="81"/>
        <v/>
      </c>
      <c r="FXO6" s="336" t="str">
        <f t="shared" ref="FXO6:FZZ6" si="82">_xlfn.LET(
_xlpm.project_monat,FXO$3,
_xlpm.start_monat,$D6,
_xlpm.ende_monat,$E6,
IF(AND(_xlpm.project_monat&gt;=_xlpm.start_monat,_xlpm.project_monat&lt;=_xlpm.ende_monat),1,""))</f>
        <v/>
      </c>
      <c r="FXP6" s="336" t="str">
        <f t="shared" si="82"/>
        <v/>
      </c>
      <c r="FXQ6" s="336" t="str">
        <f t="shared" si="82"/>
        <v/>
      </c>
      <c r="FXR6" s="336" t="str">
        <f t="shared" si="82"/>
        <v/>
      </c>
      <c r="FXS6" s="336" t="str">
        <f t="shared" si="82"/>
        <v/>
      </c>
      <c r="FXT6" s="336" t="str">
        <f t="shared" si="82"/>
        <v/>
      </c>
      <c r="FXU6" s="336" t="str">
        <f t="shared" si="82"/>
        <v/>
      </c>
      <c r="FXV6" s="336" t="str">
        <f t="shared" si="82"/>
        <v/>
      </c>
      <c r="FXW6" s="336" t="str">
        <f t="shared" si="82"/>
        <v/>
      </c>
      <c r="FXX6" s="336" t="str">
        <f t="shared" si="82"/>
        <v/>
      </c>
      <c r="FXY6" s="336" t="str">
        <f t="shared" si="82"/>
        <v/>
      </c>
      <c r="FXZ6" s="336" t="str">
        <f t="shared" si="82"/>
        <v/>
      </c>
      <c r="FYA6" s="336" t="str">
        <f t="shared" si="82"/>
        <v/>
      </c>
      <c r="FYB6" s="336" t="str">
        <f t="shared" si="82"/>
        <v/>
      </c>
      <c r="FYC6" s="336" t="str">
        <f t="shared" si="82"/>
        <v/>
      </c>
      <c r="FYD6" s="336" t="str">
        <f t="shared" si="82"/>
        <v/>
      </c>
      <c r="FYE6" s="336" t="str">
        <f t="shared" si="82"/>
        <v/>
      </c>
      <c r="FYF6" s="336" t="str">
        <f t="shared" si="82"/>
        <v/>
      </c>
      <c r="FYG6" s="336" t="str">
        <f t="shared" si="82"/>
        <v/>
      </c>
      <c r="FYH6" s="336" t="str">
        <f t="shared" si="82"/>
        <v/>
      </c>
      <c r="FYI6" s="336" t="str">
        <f t="shared" si="82"/>
        <v/>
      </c>
      <c r="FYJ6" s="336" t="str">
        <f t="shared" si="82"/>
        <v/>
      </c>
      <c r="FYK6" s="336" t="str">
        <f t="shared" si="82"/>
        <v/>
      </c>
      <c r="FYL6" s="336" t="str">
        <f t="shared" si="82"/>
        <v/>
      </c>
      <c r="FYM6" s="336" t="str">
        <f t="shared" si="82"/>
        <v/>
      </c>
      <c r="FYN6" s="336" t="str">
        <f t="shared" si="82"/>
        <v/>
      </c>
      <c r="FYO6" s="336" t="str">
        <f t="shared" si="82"/>
        <v/>
      </c>
      <c r="FYP6" s="336" t="str">
        <f t="shared" si="82"/>
        <v/>
      </c>
      <c r="FYQ6" s="336" t="str">
        <f t="shared" si="82"/>
        <v/>
      </c>
      <c r="FYR6" s="336" t="str">
        <f t="shared" si="82"/>
        <v/>
      </c>
      <c r="FYS6" s="336" t="str">
        <f t="shared" si="82"/>
        <v/>
      </c>
      <c r="FYT6" s="336" t="str">
        <f t="shared" si="82"/>
        <v/>
      </c>
      <c r="FYU6" s="336" t="str">
        <f t="shared" si="82"/>
        <v/>
      </c>
      <c r="FYV6" s="336" t="str">
        <f t="shared" si="82"/>
        <v/>
      </c>
      <c r="FYW6" s="336" t="str">
        <f t="shared" si="82"/>
        <v/>
      </c>
      <c r="FYX6" s="336" t="str">
        <f t="shared" si="82"/>
        <v/>
      </c>
      <c r="FYY6" s="336" t="str">
        <f t="shared" si="82"/>
        <v/>
      </c>
      <c r="FYZ6" s="336" t="str">
        <f t="shared" si="82"/>
        <v/>
      </c>
      <c r="FZA6" s="336" t="str">
        <f t="shared" si="82"/>
        <v/>
      </c>
      <c r="FZB6" s="336" t="str">
        <f t="shared" si="82"/>
        <v/>
      </c>
      <c r="FZC6" s="336" t="str">
        <f t="shared" si="82"/>
        <v/>
      </c>
      <c r="FZD6" s="336" t="str">
        <f t="shared" si="82"/>
        <v/>
      </c>
      <c r="FZE6" s="336" t="str">
        <f t="shared" si="82"/>
        <v/>
      </c>
      <c r="FZF6" s="336" t="str">
        <f t="shared" si="82"/>
        <v/>
      </c>
      <c r="FZG6" s="336" t="str">
        <f t="shared" si="82"/>
        <v/>
      </c>
      <c r="FZH6" s="336" t="str">
        <f t="shared" si="82"/>
        <v/>
      </c>
      <c r="FZI6" s="336" t="str">
        <f t="shared" si="82"/>
        <v/>
      </c>
      <c r="FZJ6" s="336" t="str">
        <f t="shared" si="82"/>
        <v/>
      </c>
      <c r="FZK6" s="336" t="str">
        <f t="shared" si="82"/>
        <v/>
      </c>
      <c r="FZL6" s="336" t="str">
        <f t="shared" si="82"/>
        <v/>
      </c>
      <c r="FZM6" s="336" t="str">
        <f t="shared" si="82"/>
        <v/>
      </c>
      <c r="FZN6" s="336" t="str">
        <f t="shared" si="82"/>
        <v/>
      </c>
      <c r="FZO6" s="336" t="str">
        <f t="shared" si="82"/>
        <v/>
      </c>
      <c r="FZP6" s="336" t="str">
        <f t="shared" si="82"/>
        <v/>
      </c>
      <c r="FZQ6" s="336" t="str">
        <f t="shared" si="82"/>
        <v/>
      </c>
      <c r="FZR6" s="336" t="str">
        <f t="shared" si="82"/>
        <v/>
      </c>
      <c r="FZS6" s="336" t="str">
        <f t="shared" si="82"/>
        <v/>
      </c>
      <c r="FZT6" s="336" t="str">
        <f t="shared" si="82"/>
        <v/>
      </c>
      <c r="FZU6" s="336" t="str">
        <f t="shared" si="82"/>
        <v/>
      </c>
      <c r="FZV6" s="336" t="str">
        <f t="shared" si="82"/>
        <v/>
      </c>
      <c r="FZW6" s="336" t="str">
        <f t="shared" si="82"/>
        <v/>
      </c>
      <c r="FZX6" s="336" t="str">
        <f t="shared" si="82"/>
        <v/>
      </c>
      <c r="FZY6" s="336" t="str">
        <f t="shared" si="82"/>
        <v/>
      </c>
      <c r="FZZ6" s="336" t="str">
        <f t="shared" si="82"/>
        <v/>
      </c>
      <c r="GAA6" s="336" t="str">
        <f t="shared" ref="GAA6:GCL6" si="83">_xlfn.LET(
_xlpm.project_monat,GAA$3,
_xlpm.start_monat,$D6,
_xlpm.ende_monat,$E6,
IF(AND(_xlpm.project_monat&gt;=_xlpm.start_monat,_xlpm.project_monat&lt;=_xlpm.ende_monat),1,""))</f>
        <v/>
      </c>
      <c r="GAB6" s="336" t="str">
        <f t="shared" si="83"/>
        <v/>
      </c>
      <c r="GAC6" s="336" t="str">
        <f t="shared" si="83"/>
        <v/>
      </c>
      <c r="GAD6" s="336" t="str">
        <f t="shared" si="83"/>
        <v/>
      </c>
      <c r="GAE6" s="336" t="str">
        <f t="shared" si="83"/>
        <v/>
      </c>
      <c r="GAF6" s="336" t="str">
        <f t="shared" si="83"/>
        <v/>
      </c>
      <c r="GAG6" s="336" t="str">
        <f t="shared" si="83"/>
        <v/>
      </c>
      <c r="GAH6" s="336" t="str">
        <f t="shared" si="83"/>
        <v/>
      </c>
      <c r="GAI6" s="336" t="str">
        <f t="shared" si="83"/>
        <v/>
      </c>
      <c r="GAJ6" s="336" t="str">
        <f t="shared" si="83"/>
        <v/>
      </c>
      <c r="GAK6" s="336" t="str">
        <f t="shared" si="83"/>
        <v/>
      </c>
      <c r="GAL6" s="336" t="str">
        <f t="shared" si="83"/>
        <v/>
      </c>
      <c r="GAM6" s="336" t="str">
        <f t="shared" si="83"/>
        <v/>
      </c>
      <c r="GAN6" s="336" t="str">
        <f t="shared" si="83"/>
        <v/>
      </c>
      <c r="GAO6" s="336" t="str">
        <f t="shared" si="83"/>
        <v/>
      </c>
      <c r="GAP6" s="336" t="str">
        <f t="shared" si="83"/>
        <v/>
      </c>
      <c r="GAQ6" s="336" t="str">
        <f t="shared" si="83"/>
        <v/>
      </c>
      <c r="GAR6" s="336" t="str">
        <f t="shared" si="83"/>
        <v/>
      </c>
      <c r="GAS6" s="336" t="str">
        <f t="shared" si="83"/>
        <v/>
      </c>
      <c r="GAT6" s="336" t="str">
        <f t="shared" si="83"/>
        <v/>
      </c>
      <c r="GAU6" s="336" t="str">
        <f t="shared" si="83"/>
        <v/>
      </c>
      <c r="GAV6" s="336" t="str">
        <f t="shared" si="83"/>
        <v/>
      </c>
      <c r="GAW6" s="336" t="str">
        <f t="shared" si="83"/>
        <v/>
      </c>
      <c r="GAX6" s="336" t="str">
        <f t="shared" si="83"/>
        <v/>
      </c>
      <c r="GAY6" s="336" t="str">
        <f t="shared" si="83"/>
        <v/>
      </c>
      <c r="GAZ6" s="336" t="str">
        <f t="shared" si="83"/>
        <v/>
      </c>
      <c r="GBA6" s="336" t="str">
        <f t="shared" si="83"/>
        <v/>
      </c>
      <c r="GBB6" s="336" t="str">
        <f t="shared" si="83"/>
        <v/>
      </c>
      <c r="GBC6" s="336" t="str">
        <f t="shared" si="83"/>
        <v/>
      </c>
      <c r="GBD6" s="336" t="str">
        <f t="shared" si="83"/>
        <v/>
      </c>
      <c r="GBE6" s="336" t="str">
        <f t="shared" si="83"/>
        <v/>
      </c>
      <c r="GBF6" s="336" t="str">
        <f t="shared" si="83"/>
        <v/>
      </c>
      <c r="GBG6" s="336" t="str">
        <f t="shared" si="83"/>
        <v/>
      </c>
      <c r="GBH6" s="336" t="str">
        <f t="shared" si="83"/>
        <v/>
      </c>
      <c r="GBI6" s="336" t="str">
        <f t="shared" si="83"/>
        <v/>
      </c>
      <c r="GBJ6" s="336" t="str">
        <f t="shared" si="83"/>
        <v/>
      </c>
      <c r="GBK6" s="336" t="str">
        <f t="shared" si="83"/>
        <v/>
      </c>
      <c r="GBL6" s="336" t="str">
        <f t="shared" si="83"/>
        <v/>
      </c>
      <c r="GBM6" s="336" t="str">
        <f t="shared" si="83"/>
        <v/>
      </c>
      <c r="GBN6" s="336" t="str">
        <f t="shared" si="83"/>
        <v/>
      </c>
      <c r="GBO6" s="336" t="str">
        <f t="shared" si="83"/>
        <v/>
      </c>
      <c r="GBP6" s="336" t="str">
        <f t="shared" si="83"/>
        <v/>
      </c>
      <c r="GBQ6" s="336" t="str">
        <f t="shared" si="83"/>
        <v/>
      </c>
      <c r="GBR6" s="336" t="str">
        <f t="shared" si="83"/>
        <v/>
      </c>
      <c r="GBS6" s="336" t="str">
        <f t="shared" si="83"/>
        <v/>
      </c>
      <c r="GBT6" s="336" t="str">
        <f t="shared" si="83"/>
        <v/>
      </c>
      <c r="GBU6" s="336" t="str">
        <f t="shared" si="83"/>
        <v/>
      </c>
      <c r="GBV6" s="336" t="str">
        <f t="shared" si="83"/>
        <v/>
      </c>
      <c r="GBW6" s="336" t="str">
        <f t="shared" si="83"/>
        <v/>
      </c>
      <c r="GBX6" s="336" t="str">
        <f t="shared" si="83"/>
        <v/>
      </c>
      <c r="GBY6" s="336" t="str">
        <f t="shared" si="83"/>
        <v/>
      </c>
      <c r="GBZ6" s="336" t="str">
        <f t="shared" si="83"/>
        <v/>
      </c>
      <c r="GCA6" s="336" t="str">
        <f t="shared" si="83"/>
        <v/>
      </c>
      <c r="GCB6" s="336" t="str">
        <f t="shared" si="83"/>
        <v/>
      </c>
      <c r="GCC6" s="336" t="str">
        <f t="shared" si="83"/>
        <v/>
      </c>
      <c r="GCD6" s="336" t="str">
        <f t="shared" si="83"/>
        <v/>
      </c>
      <c r="GCE6" s="336" t="str">
        <f t="shared" si="83"/>
        <v/>
      </c>
      <c r="GCF6" s="336" t="str">
        <f t="shared" si="83"/>
        <v/>
      </c>
      <c r="GCG6" s="336" t="str">
        <f t="shared" si="83"/>
        <v/>
      </c>
      <c r="GCH6" s="336" t="str">
        <f t="shared" si="83"/>
        <v/>
      </c>
      <c r="GCI6" s="336" t="str">
        <f t="shared" si="83"/>
        <v/>
      </c>
      <c r="GCJ6" s="336" t="str">
        <f t="shared" si="83"/>
        <v/>
      </c>
      <c r="GCK6" s="336" t="str">
        <f t="shared" si="83"/>
        <v/>
      </c>
      <c r="GCL6" s="336" t="str">
        <f t="shared" si="83"/>
        <v/>
      </c>
      <c r="GCM6" s="336" t="str">
        <f t="shared" ref="GCM6:GEX6" si="84">_xlfn.LET(
_xlpm.project_monat,GCM$3,
_xlpm.start_monat,$D6,
_xlpm.ende_monat,$E6,
IF(AND(_xlpm.project_monat&gt;=_xlpm.start_monat,_xlpm.project_monat&lt;=_xlpm.ende_monat),1,""))</f>
        <v/>
      </c>
      <c r="GCN6" s="336" t="str">
        <f t="shared" si="84"/>
        <v/>
      </c>
      <c r="GCO6" s="336" t="str">
        <f t="shared" si="84"/>
        <v/>
      </c>
      <c r="GCP6" s="336" t="str">
        <f t="shared" si="84"/>
        <v/>
      </c>
      <c r="GCQ6" s="336" t="str">
        <f t="shared" si="84"/>
        <v/>
      </c>
      <c r="GCR6" s="336" t="str">
        <f t="shared" si="84"/>
        <v/>
      </c>
      <c r="GCS6" s="336" t="str">
        <f t="shared" si="84"/>
        <v/>
      </c>
      <c r="GCT6" s="336" t="str">
        <f t="shared" si="84"/>
        <v/>
      </c>
      <c r="GCU6" s="336" t="str">
        <f t="shared" si="84"/>
        <v/>
      </c>
      <c r="GCV6" s="336" t="str">
        <f t="shared" si="84"/>
        <v/>
      </c>
      <c r="GCW6" s="336" t="str">
        <f t="shared" si="84"/>
        <v/>
      </c>
      <c r="GCX6" s="336" t="str">
        <f t="shared" si="84"/>
        <v/>
      </c>
      <c r="GCY6" s="336" t="str">
        <f t="shared" si="84"/>
        <v/>
      </c>
      <c r="GCZ6" s="336" t="str">
        <f t="shared" si="84"/>
        <v/>
      </c>
      <c r="GDA6" s="336" t="str">
        <f t="shared" si="84"/>
        <v/>
      </c>
      <c r="GDB6" s="336" t="str">
        <f t="shared" si="84"/>
        <v/>
      </c>
      <c r="GDC6" s="336" t="str">
        <f t="shared" si="84"/>
        <v/>
      </c>
      <c r="GDD6" s="336" t="str">
        <f t="shared" si="84"/>
        <v/>
      </c>
      <c r="GDE6" s="336" t="str">
        <f t="shared" si="84"/>
        <v/>
      </c>
      <c r="GDF6" s="336" t="str">
        <f t="shared" si="84"/>
        <v/>
      </c>
      <c r="GDG6" s="336" t="str">
        <f t="shared" si="84"/>
        <v/>
      </c>
      <c r="GDH6" s="336" t="str">
        <f t="shared" si="84"/>
        <v/>
      </c>
      <c r="GDI6" s="336" t="str">
        <f t="shared" si="84"/>
        <v/>
      </c>
      <c r="GDJ6" s="336" t="str">
        <f t="shared" si="84"/>
        <v/>
      </c>
      <c r="GDK6" s="336" t="str">
        <f t="shared" si="84"/>
        <v/>
      </c>
      <c r="GDL6" s="336" t="str">
        <f t="shared" si="84"/>
        <v/>
      </c>
      <c r="GDM6" s="336" t="str">
        <f t="shared" si="84"/>
        <v/>
      </c>
      <c r="GDN6" s="336" t="str">
        <f t="shared" si="84"/>
        <v/>
      </c>
      <c r="GDO6" s="336" t="str">
        <f t="shared" si="84"/>
        <v/>
      </c>
      <c r="GDP6" s="336" t="str">
        <f t="shared" si="84"/>
        <v/>
      </c>
      <c r="GDQ6" s="336" t="str">
        <f t="shared" si="84"/>
        <v/>
      </c>
      <c r="GDR6" s="336" t="str">
        <f t="shared" si="84"/>
        <v/>
      </c>
      <c r="GDS6" s="336" t="str">
        <f t="shared" si="84"/>
        <v/>
      </c>
      <c r="GDT6" s="336" t="str">
        <f t="shared" si="84"/>
        <v/>
      </c>
      <c r="GDU6" s="336" t="str">
        <f t="shared" si="84"/>
        <v/>
      </c>
      <c r="GDV6" s="336" t="str">
        <f t="shared" si="84"/>
        <v/>
      </c>
      <c r="GDW6" s="336" t="str">
        <f t="shared" si="84"/>
        <v/>
      </c>
      <c r="GDX6" s="336" t="str">
        <f t="shared" si="84"/>
        <v/>
      </c>
      <c r="GDY6" s="336" t="str">
        <f t="shared" si="84"/>
        <v/>
      </c>
      <c r="GDZ6" s="336" t="str">
        <f t="shared" si="84"/>
        <v/>
      </c>
      <c r="GEA6" s="336" t="str">
        <f t="shared" si="84"/>
        <v/>
      </c>
      <c r="GEB6" s="336" t="str">
        <f t="shared" si="84"/>
        <v/>
      </c>
      <c r="GEC6" s="336" t="str">
        <f t="shared" si="84"/>
        <v/>
      </c>
      <c r="GED6" s="336" t="str">
        <f t="shared" si="84"/>
        <v/>
      </c>
      <c r="GEE6" s="336" t="str">
        <f t="shared" si="84"/>
        <v/>
      </c>
      <c r="GEF6" s="336" t="str">
        <f t="shared" si="84"/>
        <v/>
      </c>
      <c r="GEG6" s="336" t="str">
        <f t="shared" si="84"/>
        <v/>
      </c>
      <c r="GEH6" s="336" t="str">
        <f t="shared" si="84"/>
        <v/>
      </c>
      <c r="GEI6" s="336" t="str">
        <f t="shared" si="84"/>
        <v/>
      </c>
      <c r="GEJ6" s="336" t="str">
        <f t="shared" si="84"/>
        <v/>
      </c>
      <c r="GEK6" s="336" t="str">
        <f t="shared" si="84"/>
        <v/>
      </c>
      <c r="GEL6" s="336" t="str">
        <f t="shared" si="84"/>
        <v/>
      </c>
      <c r="GEM6" s="336" t="str">
        <f t="shared" si="84"/>
        <v/>
      </c>
      <c r="GEN6" s="336" t="str">
        <f t="shared" si="84"/>
        <v/>
      </c>
      <c r="GEO6" s="336" t="str">
        <f t="shared" si="84"/>
        <v/>
      </c>
      <c r="GEP6" s="336" t="str">
        <f t="shared" si="84"/>
        <v/>
      </c>
      <c r="GEQ6" s="336" t="str">
        <f t="shared" si="84"/>
        <v/>
      </c>
      <c r="GER6" s="336" t="str">
        <f t="shared" si="84"/>
        <v/>
      </c>
      <c r="GES6" s="336" t="str">
        <f t="shared" si="84"/>
        <v/>
      </c>
      <c r="GET6" s="336" t="str">
        <f t="shared" si="84"/>
        <v/>
      </c>
      <c r="GEU6" s="336" t="str">
        <f t="shared" si="84"/>
        <v/>
      </c>
      <c r="GEV6" s="336" t="str">
        <f t="shared" si="84"/>
        <v/>
      </c>
      <c r="GEW6" s="336" t="str">
        <f t="shared" si="84"/>
        <v/>
      </c>
      <c r="GEX6" s="336" t="str">
        <f t="shared" si="84"/>
        <v/>
      </c>
      <c r="GEY6" s="336" t="str">
        <f t="shared" ref="GEY6:GHJ6" si="85">_xlfn.LET(
_xlpm.project_monat,GEY$3,
_xlpm.start_monat,$D6,
_xlpm.ende_monat,$E6,
IF(AND(_xlpm.project_monat&gt;=_xlpm.start_monat,_xlpm.project_monat&lt;=_xlpm.ende_monat),1,""))</f>
        <v/>
      </c>
      <c r="GEZ6" s="336" t="str">
        <f t="shared" si="85"/>
        <v/>
      </c>
      <c r="GFA6" s="336" t="str">
        <f t="shared" si="85"/>
        <v/>
      </c>
      <c r="GFB6" s="336" t="str">
        <f t="shared" si="85"/>
        <v/>
      </c>
      <c r="GFC6" s="336" t="str">
        <f t="shared" si="85"/>
        <v/>
      </c>
      <c r="GFD6" s="336" t="str">
        <f t="shared" si="85"/>
        <v/>
      </c>
      <c r="GFE6" s="336" t="str">
        <f t="shared" si="85"/>
        <v/>
      </c>
      <c r="GFF6" s="336" t="str">
        <f t="shared" si="85"/>
        <v/>
      </c>
      <c r="GFG6" s="336" t="str">
        <f t="shared" si="85"/>
        <v/>
      </c>
      <c r="GFH6" s="336" t="str">
        <f t="shared" si="85"/>
        <v/>
      </c>
      <c r="GFI6" s="336" t="str">
        <f t="shared" si="85"/>
        <v/>
      </c>
      <c r="GFJ6" s="336" t="str">
        <f t="shared" si="85"/>
        <v/>
      </c>
      <c r="GFK6" s="336" t="str">
        <f t="shared" si="85"/>
        <v/>
      </c>
      <c r="GFL6" s="336" t="str">
        <f t="shared" si="85"/>
        <v/>
      </c>
      <c r="GFM6" s="336" t="str">
        <f t="shared" si="85"/>
        <v/>
      </c>
      <c r="GFN6" s="336" t="str">
        <f t="shared" si="85"/>
        <v/>
      </c>
      <c r="GFO6" s="336" t="str">
        <f t="shared" si="85"/>
        <v/>
      </c>
      <c r="GFP6" s="336" t="str">
        <f t="shared" si="85"/>
        <v/>
      </c>
      <c r="GFQ6" s="336" t="str">
        <f t="shared" si="85"/>
        <v/>
      </c>
      <c r="GFR6" s="336" t="str">
        <f t="shared" si="85"/>
        <v/>
      </c>
      <c r="GFS6" s="336" t="str">
        <f t="shared" si="85"/>
        <v/>
      </c>
      <c r="GFT6" s="336" t="str">
        <f t="shared" si="85"/>
        <v/>
      </c>
      <c r="GFU6" s="336" t="str">
        <f t="shared" si="85"/>
        <v/>
      </c>
      <c r="GFV6" s="336" t="str">
        <f t="shared" si="85"/>
        <v/>
      </c>
      <c r="GFW6" s="336" t="str">
        <f t="shared" si="85"/>
        <v/>
      </c>
      <c r="GFX6" s="336" t="str">
        <f t="shared" si="85"/>
        <v/>
      </c>
      <c r="GFY6" s="336" t="str">
        <f t="shared" si="85"/>
        <v/>
      </c>
      <c r="GFZ6" s="336" t="str">
        <f t="shared" si="85"/>
        <v/>
      </c>
      <c r="GGA6" s="336" t="str">
        <f t="shared" si="85"/>
        <v/>
      </c>
      <c r="GGB6" s="336" t="str">
        <f t="shared" si="85"/>
        <v/>
      </c>
      <c r="GGC6" s="336" t="str">
        <f t="shared" si="85"/>
        <v/>
      </c>
      <c r="GGD6" s="336" t="str">
        <f t="shared" si="85"/>
        <v/>
      </c>
      <c r="GGE6" s="336" t="str">
        <f t="shared" si="85"/>
        <v/>
      </c>
      <c r="GGF6" s="336" t="str">
        <f t="shared" si="85"/>
        <v/>
      </c>
      <c r="GGG6" s="336" t="str">
        <f t="shared" si="85"/>
        <v/>
      </c>
      <c r="GGH6" s="336" t="str">
        <f t="shared" si="85"/>
        <v/>
      </c>
      <c r="GGI6" s="336" t="str">
        <f t="shared" si="85"/>
        <v/>
      </c>
      <c r="GGJ6" s="336" t="str">
        <f t="shared" si="85"/>
        <v/>
      </c>
      <c r="GGK6" s="336" t="str">
        <f t="shared" si="85"/>
        <v/>
      </c>
      <c r="GGL6" s="336" t="str">
        <f t="shared" si="85"/>
        <v/>
      </c>
      <c r="GGM6" s="336" t="str">
        <f t="shared" si="85"/>
        <v/>
      </c>
      <c r="GGN6" s="336" t="str">
        <f t="shared" si="85"/>
        <v/>
      </c>
      <c r="GGO6" s="336" t="str">
        <f t="shared" si="85"/>
        <v/>
      </c>
      <c r="GGP6" s="336" t="str">
        <f t="shared" si="85"/>
        <v/>
      </c>
      <c r="GGQ6" s="336" t="str">
        <f t="shared" si="85"/>
        <v/>
      </c>
      <c r="GGR6" s="336" t="str">
        <f t="shared" si="85"/>
        <v/>
      </c>
      <c r="GGS6" s="336" t="str">
        <f t="shared" si="85"/>
        <v/>
      </c>
      <c r="GGT6" s="336" t="str">
        <f t="shared" si="85"/>
        <v/>
      </c>
      <c r="GGU6" s="336" t="str">
        <f t="shared" si="85"/>
        <v/>
      </c>
      <c r="GGV6" s="336" t="str">
        <f t="shared" si="85"/>
        <v/>
      </c>
      <c r="GGW6" s="336" t="str">
        <f t="shared" si="85"/>
        <v/>
      </c>
      <c r="GGX6" s="336" t="str">
        <f t="shared" si="85"/>
        <v/>
      </c>
      <c r="GGY6" s="336" t="str">
        <f t="shared" si="85"/>
        <v/>
      </c>
      <c r="GGZ6" s="336" t="str">
        <f t="shared" si="85"/>
        <v/>
      </c>
      <c r="GHA6" s="336" t="str">
        <f t="shared" si="85"/>
        <v/>
      </c>
      <c r="GHB6" s="336" t="str">
        <f t="shared" si="85"/>
        <v/>
      </c>
      <c r="GHC6" s="336" t="str">
        <f t="shared" si="85"/>
        <v/>
      </c>
      <c r="GHD6" s="336" t="str">
        <f t="shared" si="85"/>
        <v/>
      </c>
      <c r="GHE6" s="336" t="str">
        <f t="shared" si="85"/>
        <v/>
      </c>
      <c r="GHF6" s="336" t="str">
        <f t="shared" si="85"/>
        <v/>
      </c>
      <c r="GHG6" s="336" t="str">
        <f t="shared" si="85"/>
        <v/>
      </c>
      <c r="GHH6" s="336" t="str">
        <f t="shared" si="85"/>
        <v/>
      </c>
      <c r="GHI6" s="336" t="str">
        <f t="shared" si="85"/>
        <v/>
      </c>
      <c r="GHJ6" s="336" t="str">
        <f t="shared" si="85"/>
        <v/>
      </c>
      <c r="GHK6" s="336" t="str">
        <f t="shared" ref="GHK6:GJV6" si="86">_xlfn.LET(
_xlpm.project_monat,GHK$3,
_xlpm.start_monat,$D6,
_xlpm.ende_monat,$E6,
IF(AND(_xlpm.project_monat&gt;=_xlpm.start_monat,_xlpm.project_monat&lt;=_xlpm.ende_monat),1,""))</f>
        <v/>
      </c>
      <c r="GHL6" s="336" t="str">
        <f t="shared" si="86"/>
        <v/>
      </c>
      <c r="GHM6" s="336" t="str">
        <f t="shared" si="86"/>
        <v/>
      </c>
      <c r="GHN6" s="336" t="str">
        <f t="shared" si="86"/>
        <v/>
      </c>
      <c r="GHO6" s="336" t="str">
        <f t="shared" si="86"/>
        <v/>
      </c>
      <c r="GHP6" s="336" t="str">
        <f t="shared" si="86"/>
        <v/>
      </c>
      <c r="GHQ6" s="336" t="str">
        <f t="shared" si="86"/>
        <v/>
      </c>
      <c r="GHR6" s="336" t="str">
        <f t="shared" si="86"/>
        <v/>
      </c>
      <c r="GHS6" s="336" t="str">
        <f t="shared" si="86"/>
        <v/>
      </c>
      <c r="GHT6" s="336" t="str">
        <f t="shared" si="86"/>
        <v/>
      </c>
      <c r="GHU6" s="336" t="str">
        <f t="shared" si="86"/>
        <v/>
      </c>
      <c r="GHV6" s="336" t="str">
        <f t="shared" si="86"/>
        <v/>
      </c>
      <c r="GHW6" s="336" t="str">
        <f t="shared" si="86"/>
        <v/>
      </c>
      <c r="GHX6" s="336" t="str">
        <f t="shared" si="86"/>
        <v/>
      </c>
      <c r="GHY6" s="336" t="str">
        <f t="shared" si="86"/>
        <v/>
      </c>
      <c r="GHZ6" s="336" t="str">
        <f t="shared" si="86"/>
        <v/>
      </c>
      <c r="GIA6" s="336" t="str">
        <f t="shared" si="86"/>
        <v/>
      </c>
      <c r="GIB6" s="336" t="str">
        <f t="shared" si="86"/>
        <v/>
      </c>
      <c r="GIC6" s="336" t="str">
        <f t="shared" si="86"/>
        <v/>
      </c>
      <c r="GID6" s="336" t="str">
        <f t="shared" si="86"/>
        <v/>
      </c>
      <c r="GIE6" s="336" t="str">
        <f t="shared" si="86"/>
        <v/>
      </c>
      <c r="GIF6" s="336" t="str">
        <f t="shared" si="86"/>
        <v/>
      </c>
      <c r="GIG6" s="336" t="str">
        <f t="shared" si="86"/>
        <v/>
      </c>
      <c r="GIH6" s="336" t="str">
        <f t="shared" si="86"/>
        <v/>
      </c>
      <c r="GII6" s="336" t="str">
        <f t="shared" si="86"/>
        <v/>
      </c>
      <c r="GIJ6" s="336" t="str">
        <f t="shared" si="86"/>
        <v/>
      </c>
      <c r="GIK6" s="336" t="str">
        <f t="shared" si="86"/>
        <v/>
      </c>
      <c r="GIL6" s="336" t="str">
        <f t="shared" si="86"/>
        <v/>
      </c>
      <c r="GIM6" s="336" t="str">
        <f t="shared" si="86"/>
        <v/>
      </c>
      <c r="GIN6" s="336" t="str">
        <f t="shared" si="86"/>
        <v/>
      </c>
      <c r="GIO6" s="336" t="str">
        <f t="shared" si="86"/>
        <v/>
      </c>
      <c r="GIP6" s="336" t="str">
        <f t="shared" si="86"/>
        <v/>
      </c>
      <c r="GIQ6" s="336" t="str">
        <f t="shared" si="86"/>
        <v/>
      </c>
      <c r="GIR6" s="336" t="str">
        <f t="shared" si="86"/>
        <v/>
      </c>
      <c r="GIS6" s="336" t="str">
        <f t="shared" si="86"/>
        <v/>
      </c>
      <c r="GIT6" s="336" t="str">
        <f t="shared" si="86"/>
        <v/>
      </c>
      <c r="GIU6" s="336" t="str">
        <f t="shared" si="86"/>
        <v/>
      </c>
      <c r="GIV6" s="336" t="str">
        <f t="shared" si="86"/>
        <v/>
      </c>
      <c r="GIW6" s="336" t="str">
        <f t="shared" si="86"/>
        <v/>
      </c>
      <c r="GIX6" s="336" t="str">
        <f t="shared" si="86"/>
        <v/>
      </c>
      <c r="GIY6" s="336" t="str">
        <f t="shared" si="86"/>
        <v/>
      </c>
      <c r="GIZ6" s="336" t="str">
        <f t="shared" si="86"/>
        <v/>
      </c>
      <c r="GJA6" s="336" t="str">
        <f t="shared" si="86"/>
        <v/>
      </c>
      <c r="GJB6" s="336" t="str">
        <f t="shared" si="86"/>
        <v/>
      </c>
      <c r="GJC6" s="336" t="str">
        <f t="shared" si="86"/>
        <v/>
      </c>
      <c r="GJD6" s="336" t="str">
        <f t="shared" si="86"/>
        <v/>
      </c>
      <c r="GJE6" s="336" t="str">
        <f t="shared" si="86"/>
        <v/>
      </c>
      <c r="GJF6" s="336" t="str">
        <f t="shared" si="86"/>
        <v/>
      </c>
      <c r="GJG6" s="336" t="str">
        <f t="shared" si="86"/>
        <v/>
      </c>
      <c r="GJH6" s="336" t="str">
        <f t="shared" si="86"/>
        <v/>
      </c>
      <c r="GJI6" s="336" t="str">
        <f t="shared" si="86"/>
        <v/>
      </c>
      <c r="GJJ6" s="336" t="str">
        <f t="shared" si="86"/>
        <v/>
      </c>
      <c r="GJK6" s="336" t="str">
        <f t="shared" si="86"/>
        <v/>
      </c>
      <c r="GJL6" s="336" t="str">
        <f t="shared" si="86"/>
        <v/>
      </c>
      <c r="GJM6" s="336" t="str">
        <f t="shared" si="86"/>
        <v/>
      </c>
      <c r="GJN6" s="336" t="str">
        <f t="shared" si="86"/>
        <v/>
      </c>
      <c r="GJO6" s="336" t="str">
        <f t="shared" si="86"/>
        <v/>
      </c>
      <c r="GJP6" s="336" t="str">
        <f t="shared" si="86"/>
        <v/>
      </c>
      <c r="GJQ6" s="336" t="str">
        <f t="shared" si="86"/>
        <v/>
      </c>
      <c r="GJR6" s="336" t="str">
        <f t="shared" si="86"/>
        <v/>
      </c>
      <c r="GJS6" s="336" t="str">
        <f t="shared" si="86"/>
        <v/>
      </c>
      <c r="GJT6" s="336" t="str">
        <f t="shared" si="86"/>
        <v/>
      </c>
      <c r="GJU6" s="336" t="str">
        <f t="shared" si="86"/>
        <v/>
      </c>
      <c r="GJV6" s="336" t="str">
        <f t="shared" si="86"/>
        <v/>
      </c>
      <c r="GJW6" s="336" t="str">
        <f t="shared" ref="GJW6:GMH6" si="87">_xlfn.LET(
_xlpm.project_monat,GJW$3,
_xlpm.start_monat,$D6,
_xlpm.ende_monat,$E6,
IF(AND(_xlpm.project_monat&gt;=_xlpm.start_monat,_xlpm.project_monat&lt;=_xlpm.ende_monat),1,""))</f>
        <v/>
      </c>
      <c r="GJX6" s="336" t="str">
        <f t="shared" si="87"/>
        <v/>
      </c>
      <c r="GJY6" s="336" t="str">
        <f t="shared" si="87"/>
        <v/>
      </c>
      <c r="GJZ6" s="336" t="str">
        <f t="shared" si="87"/>
        <v/>
      </c>
      <c r="GKA6" s="336" t="str">
        <f t="shared" si="87"/>
        <v/>
      </c>
      <c r="GKB6" s="336" t="str">
        <f t="shared" si="87"/>
        <v/>
      </c>
      <c r="GKC6" s="336" t="str">
        <f t="shared" si="87"/>
        <v/>
      </c>
      <c r="GKD6" s="336" t="str">
        <f t="shared" si="87"/>
        <v/>
      </c>
      <c r="GKE6" s="336" t="str">
        <f t="shared" si="87"/>
        <v/>
      </c>
      <c r="GKF6" s="336" t="str">
        <f t="shared" si="87"/>
        <v/>
      </c>
      <c r="GKG6" s="336" t="str">
        <f t="shared" si="87"/>
        <v/>
      </c>
      <c r="GKH6" s="336" t="str">
        <f t="shared" si="87"/>
        <v/>
      </c>
      <c r="GKI6" s="336" t="str">
        <f t="shared" si="87"/>
        <v/>
      </c>
      <c r="GKJ6" s="336" t="str">
        <f t="shared" si="87"/>
        <v/>
      </c>
      <c r="GKK6" s="336" t="str">
        <f t="shared" si="87"/>
        <v/>
      </c>
      <c r="GKL6" s="336" t="str">
        <f t="shared" si="87"/>
        <v/>
      </c>
      <c r="GKM6" s="336" t="str">
        <f t="shared" si="87"/>
        <v/>
      </c>
      <c r="GKN6" s="336" t="str">
        <f t="shared" si="87"/>
        <v/>
      </c>
      <c r="GKO6" s="336" t="str">
        <f t="shared" si="87"/>
        <v/>
      </c>
      <c r="GKP6" s="336" t="str">
        <f t="shared" si="87"/>
        <v/>
      </c>
      <c r="GKQ6" s="336" t="str">
        <f t="shared" si="87"/>
        <v/>
      </c>
      <c r="GKR6" s="336" t="str">
        <f t="shared" si="87"/>
        <v/>
      </c>
      <c r="GKS6" s="336" t="str">
        <f t="shared" si="87"/>
        <v/>
      </c>
      <c r="GKT6" s="336" t="str">
        <f t="shared" si="87"/>
        <v/>
      </c>
      <c r="GKU6" s="336" t="str">
        <f t="shared" si="87"/>
        <v/>
      </c>
      <c r="GKV6" s="336" t="str">
        <f t="shared" si="87"/>
        <v/>
      </c>
      <c r="GKW6" s="336" t="str">
        <f t="shared" si="87"/>
        <v/>
      </c>
      <c r="GKX6" s="336" t="str">
        <f t="shared" si="87"/>
        <v/>
      </c>
      <c r="GKY6" s="336" t="str">
        <f t="shared" si="87"/>
        <v/>
      </c>
      <c r="GKZ6" s="336" t="str">
        <f t="shared" si="87"/>
        <v/>
      </c>
      <c r="GLA6" s="336" t="str">
        <f t="shared" si="87"/>
        <v/>
      </c>
      <c r="GLB6" s="336" t="str">
        <f t="shared" si="87"/>
        <v/>
      </c>
      <c r="GLC6" s="336" t="str">
        <f t="shared" si="87"/>
        <v/>
      </c>
      <c r="GLD6" s="336" t="str">
        <f t="shared" si="87"/>
        <v/>
      </c>
      <c r="GLE6" s="336" t="str">
        <f t="shared" si="87"/>
        <v/>
      </c>
      <c r="GLF6" s="336" t="str">
        <f t="shared" si="87"/>
        <v/>
      </c>
      <c r="GLG6" s="336" t="str">
        <f t="shared" si="87"/>
        <v/>
      </c>
      <c r="GLH6" s="336" t="str">
        <f t="shared" si="87"/>
        <v/>
      </c>
      <c r="GLI6" s="336" t="str">
        <f t="shared" si="87"/>
        <v/>
      </c>
      <c r="GLJ6" s="336" t="str">
        <f t="shared" si="87"/>
        <v/>
      </c>
      <c r="GLK6" s="336" t="str">
        <f t="shared" si="87"/>
        <v/>
      </c>
      <c r="GLL6" s="336" t="str">
        <f t="shared" si="87"/>
        <v/>
      </c>
      <c r="GLM6" s="336" t="str">
        <f t="shared" si="87"/>
        <v/>
      </c>
      <c r="GLN6" s="336" t="str">
        <f t="shared" si="87"/>
        <v/>
      </c>
      <c r="GLO6" s="336" t="str">
        <f t="shared" si="87"/>
        <v/>
      </c>
      <c r="GLP6" s="336" t="str">
        <f t="shared" si="87"/>
        <v/>
      </c>
      <c r="GLQ6" s="336" t="str">
        <f t="shared" si="87"/>
        <v/>
      </c>
      <c r="GLR6" s="336" t="str">
        <f t="shared" si="87"/>
        <v/>
      </c>
      <c r="GLS6" s="336" t="str">
        <f t="shared" si="87"/>
        <v/>
      </c>
      <c r="GLT6" s="336" t="str">
        <f t="shared" si="87"/>
        <v/>
      </c>
      <c r="GLU6" s="336" t="str">
        <f t="shared" si="87"/>
        <v/>
      </c>
      <c r="GLV6" s="336" t="str">
        <f t="shared" si="87"/>
        <v/>
      </c>
      <c r="GLW6" s="336" t="str">
        <f t="shared" si="87"/>
        <v/>
      </c>
      <c r="GLX6" s="336" t="str">
        <f t="shared" si="87"/>
        <v/>
      </c>
      <c r="GLY6" s="336" t="str">
        <f t="shared" si="87"/>
        <v/>
      </c>
      <c r="GLZ6" s="336" t="str">
        <f t="shared" si="87"/>
        <v/>
      </c>
      <c r="GMA6" s="336" t="str">
        <f t="shared" si="87"/>
        <v/>
      </c>
      <c r="GMB6" s="336" t="str">
        <f t="shared" si="87"/>
        <v/>
      </c>
      <c r="GMC6" s="336" t="str">
        <f t="shared" si="87"/>
        <v/>
      </c>
      <c r="GMD6" s="336" t="str">
        <f t="shared" si="87"/>
        <v/>
      </c>
      <c r="GME6" s="336" t="str">
        <f t="shared" si="87"/>
        <v/>
      </c>
      <c r="GMF6" s="336" t="str">
        <f t="shared" si="87"/>
        <v/>
      </c>
      <c r="GMG6" s="336" t="str">
        <f t="shared" si="87"/>
        <v/>
      </c>
      <c r="GMH6" s="336" t="str">
        <f t="shared" si="87"/>
        <v/>
      </c>
      <c r="GMI6" s="336" t="str">
        <f t="shared" ref="GMI6:GOT6" si="88">_xlfn.LET(
_xlpm.project_monat,GMI$3,
_xlpm.start_monat,$D6,
_xlpm.ende_monat,$E6,
IF(AND(_xlpm.project_monat&gt;=_xlpm.start_monat,_xlpm.project_monat&lt;=_xlpm.ende_monat),1,""))</f>
        <v/>
      </c>
      <c r="GMJ6" s="336" t="str">
        <f t="shared" si="88"/>
        <v/>
      </c>
      <c r="GMK6" s="336" t="str">
        <f t="shared" si="88"/>
        <v/>
      </c>
      <c r="GML6" s="336" t="str">
        <f t="shared" si="88"/>
        <v/>
      </c>
      <c r="GMM6" s="336" t="str">
        <f t="shared" si="88"/>
        <v/>
      </c>
      <c r="GMN6" s="336" t="str">
        <f t="shared" si="88"/>
        <v/>
      </c>
      <c r="GMO6" s="336" t="str">
        <f t="shared" si="88"/>
        <v/>
      </c>
      <c r="GMP6" s="336" t="str">
        <f t="shared" si="88"/>
        <v/>
      </c>
      <c r="GMQ6" s="336" t="str">
        <f t="shared" si="88"/>
        <v/>
      </c>
      <c r="GMR6" s="336" t="str">
        <f t="shared" si="88"/>
        <v/>
      </c>
      <c r="GMS6" s="336" t="str">
        <f t="shared" si="88"/>
        <v/>
      </c>
      <c r="GMT6" s="336" t="str">
        <f t="shared" si="88"/>
        <v/>
      </c>
      <c r="GMU6" s="336" t="str">
        <f t="shared" si="88"/>
        <v/>
      </c>
      <c r="GMV6" s="336" t="str">
        <f t="shared" si="88"/>
        <v/>
      </c>
      <c r="GMW6" s="336" t="str">
        <f t="shared" si="88"/>
        <v/>
      </c>
      <c r="GMX6" s="336" t="str">
        <f t="shared" si="88"/>
        <v/>
      </c>
      <c r="GMY6" s="336" t="str">
        <f t="shared" si="88"/>
        <v/>
      </c>
      <c r="GMZ6" s="336" t="str">
        <f t="shared" si="88"/>
        <v/>
      </c>
      <c r="GNA6" s="336" t="str">
        <f t="shared" si="88"/>
        <v/>
      </c>
      <c r="GNB6" s="336" t="str">
        <f t="shared" si="88"/>
        <v/>
      </c>
      <c r="GNC6" s="336" t="str">
        <f t="shared" si="88"/>
        <v/>
      </c>
      <c r="GND6" s="336" t="str">
        <f t="shared" si="88"/>
        <v/>
      </c>
      <c r="GNE6" s="336" t="str">
        <f t="shared" si="88"/>
        <v/>
      </c>
      <c r="GNF6" s="336" t="str">
        <f t="shared" si="88"/>
        <v/>
      </c>
      <c r="GNG6" s="336" t="str">
        <f t="shared" si="88"/>
        <v/>
      </c>
      <c r="GNH6" s="336" t="str">
        <f t="shared" si="88"/>
        <v/>
      </c>
      <c r="GNI6" s="336" t="str">
        <f t="shared" si="88"/>
        <v/>
      </c>
      <c r="GNJ6" s="336" t="str">
        <f t="shared" si="88"/>
        <v/>
      </c>
      <c r="GNK6" s="336" t="str">
        <f t="shared" si="88"/>
        <v/>
      </c>
      <c r="GNL6" s="336" t="str">
        <f t="shared" si="88"/>
        <v/>
      </c>
      <c r="GNM6" s="336" t="str">
        <f t="shared" si="88"/>
        <v/>
      </c>
      <c r="GNN6" s="336" t="str">
        <f t="shared" si="88"/>
        <v/>
      </c>
      <c r="GNO6" s="336" t="str">
        <f t="shared" si="88"/>
        <v/>
      </c>
      <c r="GNP6" s="336" t="str">
        <f t="shared" si="88"/>
        <v/>
      </c>
      <c r="GNQ6" s="336" t="str">
        <f t="shared" si="88"/>
        <v/>
      </c>
      <c r="GNR6" s="336" t="str">
        <f t="shared" si="88"/>
        <v/>
      </c>
      <c r="GNS6" s="336" t="str">
        <f t="shared" si="88"/>
        <v/>
      </c>
      <c r="GNT6" s="336" t="str">
        <f t="shared" si="88"/>
        <v/>
      </c>
      <c r="GNU6" s="336" t="str">
        <f t="shared" si="88"/>
        <v/>
      </c>
      <c r="GNV6" s="336" t="str">
        <f t="shared" si="88"/>
        <v/>
      </c>
      <c r="GNW6" s="336" t="str">
        <f t="shared" si="88"/>
        <v/>
      </c>
      <c r="GNX6" s="336" t="str">
        <f t="shared" si="88"/>
        <v/>
      </c>
      <c r="GNY6" s="336" t="str">
        <f t="shared" si="88"/>
        <v/>
      </c>
      <c r="GNZ6" s="336" t="str">
        <f t="shared" si="88"/>
        <v/>
      </c>
      <c r="GOA6" s="336" t="str">
        <f t="shared" si="88"/>
        <v/>
      </c>
      <c r="GOB6" s="336" t="str">
        <f t="shared" si="88"/>
        <v/>
      </c>
      <c r="GOC6" s="336" t="str">
        <f t="shared" si="88"/>
        <v/>
      </c>
      <c r="GOD6" s="336" t="str">
        <f t="shared" si="88"/>
        <v/>
      </c>
      <c r="GOE6" s="336" t="str">
        <f t="shared" si="88"/>
        <v/>
      </c>
      <c r="GOF6" s="336" t="str">
        <f t="shared" si="88"/>
        <v/>
      </c>
      <c r="GOG6" s="336" t="str">
        <f t="shared" si="88"/>
        <v/>
      </c>
      <c r="GOH6" s="336" t="str">
        <f t="shared" si="88"/>
        <v/>
      </c>
      <c r="GOI6" s="336" t="str">
        <f t="shared" si="88"/>
        <v/>
      </c>
      <c r="GOJ6" s="336" t="str">
        <f t="shared" si="88"/>
        <v/>
      </c>
      <c r="GOK6" s="336" t="str">
        <f t="shared" si="88"/>
        <v/>
      </c>
      <c r="GOL6" s="336" t="str">
        <f t="shared" si="88"/>
        <v/>
      </c>
      <c r="GOM6" s="336" t="str">
        <f t="shared" si="88"/>
        <v/>
      </c>
      <c r="GON6" s="336" t="str">
        <f t="shared" si="88"/>
        <v/>
      </c>
      <c r="GOO6" s="336" t="str">
        <f t="shared" si="88"/>
        <v/>
      </c>
      <c r="GOP6" s="336" t="str">
        <f t="shared" si="88"/>
        <v/>
      </c>
      <c r="GOQ6" s="336" t="str">
        <f t="shared" si="88"/>
        <v/>
      </c>
      <c r="GOR6" s="336" t="str">
        <f t="shared" si="88"/>
        <v/>
      </c>
      <c r="GOS6" s="336" t="str">
        <f t="shared" si="88"/>
        <v/>
      </c>
      <c r="GOT6" s="336" t="str">
        <f t="shared" si="88"/>
        <v/>
      </c>
      <c r="GOU6" s="336" t="str">
        <f t="shared" ref="GOU6:GRF6" si="89">_xlfn.LET(
_xlpm.project_monat,GOU$3,
_xlpm.start_monat,$D6,
_xlpm.ende_monat,$E6,
IF(AND(_xlpm.project_monat&gt;=_xlpm.start_monat,_xlpm.project_monat&lt;=_xlpm.ende_monat),1,""))</f>
        <v/>
      </c>
      <c r="GOV6" s="336" t="str">
        <f t="shared" si="89"/>
        <v/>
      </c>
      <c r="GOW6" s="336" t="str">
        <f t="shared" si="89"/>
        <v/>
      </c>
      <c r="GOX6" s="336" t="str">
        <f t="shared" si="89"/>
        <v/>
      </c>
      <c r="GOY6" s="336" t="str">
        <f t="shared" si="89"/>
        <v/>
      </c>
      <c r="GOZ6" s="336" t="str">
        <f t="shared" si="89"/>
        <v/>
      </c>
      <c r="GPA6" s="336" t="str">
        <f t="shared" si="89"/>
        <v/>
      </c>
      <c r="GPB6" s="336" t="str">
        <f t="shared" si="89"/>
        <v/>
      </c>
      <c r="GPC6" s="336" t="str">
        <f t="shared" si="89"/>
        <v/>
      </c>
      <c r="GPD6" s="336" t="str">
        <f t="shared" si="89"/>
        <v/>
      </c>
      <c r="GPE6" s="336" t="str">
        <f t="shared" si="89"/>
        <v/>
      </c>
      <c r="GPF6" s="336" t="str">
        <f t="shared" si="89"/>
        <v/>
      </c>
      <c r="GPG6" s="336" t="str">
        <f t="shared" si="89"/>
        <v/>
      </c>
      <c r="GPH6" s="336" t="str">
        <f t="shared" si="89"/>
        <v/>
      </c>
      <c r="GPI6" s="336" t="str">
        <f t="shared" si="89"/>
        <v/>
      </c>
      <c r="GPJ6" s="336" t="str">
        <f t="shared" si="89"/>
        <v/>
      </c>
      <c r="GPK6" s="336" t="str">
        <f t="shared" si="89"/>
        <v/>
      </c>
      <c r="GPL6" s="336" t="str">
        <f t="shared" si="89"/>
        <v/>
      </c>
      <c r="GPM6" s="336" t="str">
        <f t="shared" si="89"/>
        <v/>
      </c>
      <c r="GPN6" s="336" t="str">
        <f t="shared" si="89"/>
        <v/>
      </c>
      <c r="GPO6" s="336" t="str">
        <f t="shared" si="89"/>
        <v/>
      </c>
      <c r="GPP6" s="336" t="str">
        <f t="shared" si="89"/>
        <v/>
      </c>
      <c r="GPQ6" s="336" t="str">
        <f t="shared" si="89"/>
        <v/>
      </c>
      <c r="GPR6" s="336" t="str">
        <f t="shared" si="89"/>
        <v/>
      </c>
      <c r="GPS6" s="336" t="str">
        <f t="shared" si="89"/>
        <v/>
      </c>
      <c r="GPT6" s="336" t="str">
        <f t="shared" si="89"/>
        <v/>
      </c>
      <c r="GPU6" s="336" t="str">
        <f t="shared" si="89"/>
        <v/>
      </c>
      <c r="GPV6" s="336" t="str">
        <f t="shared" si="89"/>
        <v/>
      </c>
      <c r="GPW6" s="336" t="str">
        <f t="shared" si="89"/>
        <v/>
      </c>
      <c r="GPX6" s="336" t="str">
        <f t="shared" si="89"/>
        <v/>
      </c>
      <c r="GPY6" s="336" t="str">
        <f t="shared" si="89"/>
        <v/>
      </c>
      <c r="GPZ6" s="336" t="str">
        <f t="shared" si="89"/>
        <v/>
      </c>
      <c r="GQA6" s="336" t="str">
        <f t="shared" si="89"/>
        <v/>
      </c>
      <c r="GQB6" s="336" t="str">
        <f t="shared" si="89"/>
        <v/>
      </c>
      <c r="GQC6" s="336" t="str">
        <f t="shared" si="89"/>
        <v/>
      </c>
      <c r="GQD6" s="336" t="str">
        <f t="shared" si="89"/>
        <v/>
      </c>
      <c r="GQE6" s="336" t="str">
        <f t="shared" si="89"/>
        <v/>
      </c>
      <c r="GQF6" s="336" t="str">
        <f t="shared" si="89"/>
        <v/>
      </c>
      <c r="GQG6" s="336" t="str">
        <f t="shared" si="89"/>
        <v/>
      </c>
      <c r="GQH6" s="336" t="str">
        <f t="shared" si="89"/>
        <v/>
      </c>
      <c r="GQI6" s="336" t="str">
        <f t="shared" si="89"/>
        <v/>
      </c>
      <c r="GQJ6" s="336" t="str">
        <f t="shared" si="89"/>
        <v/>
      </c>
      <c r="GQK6" s="336" t="str">
        <f t="shared" si="89"/>
        <v/>
      </c>
      <c r="GQL6" s="336" t="str">
        <f t="shared" si="89"/>
        <v/>
      </c>
      <c r="GQM6" s="336" t="str">
        <f t="shared" si="89"/>
        <v/>
      </c>
      <c r="GQN6" s="336" t="str">
        <f t="shared" si="89"/>
        <v/>
      </c>
      <c r="GQO6" s="336" t="str">
        <f t="shared" si="89"/>
        <v/>
      </c>
      <c r="GQP6" s="336" t="str">
        <f t="shared" si="89"/>
        <v/>
      </c>
      <c r="GQQ6" s="336" t="str">
        <f t="shared" si="89"/>
        <v/>
      </c>
      <c r="GQR6" s="336" t="str">
        <f t="shared" si="89"/>
        <v/>
      </c>
      <c r="GQS6" s="336" t="str">
        <f t="shared" si="89"/>
        <v/>
      </c>
      <c r="GQT6" s="336" t="str">
        <f t="shared" si="89"/>
        <v/>
      </c>
      <c r="GQU6" s="336" t="str">
        <f t="shared" si="89"/>
        <v/>
      </c>
      <c r="GQV6" s="336" t="str">
        <f t="shared" si="89"/>
        <v/>
      </c>
      <c r="GQW6" s="336" t="str">
        <f t="shared" si="89"/>
        <v/>
      </c>
      <c r="GQX6" s="336" t="str">
        <f t="shared" si="89"/>
        <v/>
      </c>
      <c r="GQY6" s="336" t="str">
        <f t="shared" si="89"/>
        <v/>
      </c>
      <c r="GQZ6" s="336" t="str">
        <f t="shared" si="89"/>
        <v/>
      </c>
      <c r="GRA6" s="336" t="str">
        <f t="shared" si="89"/>
        <v/>
      </c>
      <c r="GRB6" s="336" t="str">
        <f t="shared" si="89"/>
        <v/>
      </c>
      <c r="GRC6" s="336" t="str">
        <f t="shared" si="89"/>
        <v/>
      </c>
      <c r="GRD6" s="336" t="str">
        <f t="shared" si="89"/>
        <v/>
      </c>
      <c r="GRE6" s="336" t="str">
        <f t="shared" si="89"/>
        <v/>
      </c>
      <c r="GRF6" s="336" t="str">
        <f t="shared" si="89"/>
        <v/>
      </c>
      <c r="GRG6" s="336" t="str">
        <f t="shared" ref="GRG6:GTR6" si="90">_xlfn.LET(
_xlpm.project_monat,GRG$3,
_xlpm.start_monat,$D6,
_xlpm.ende_monat,$E6,
IF(AND(_xlpm.project_monat&gt;=_xlpm.start_monat,_xlpm.project_monat&lt;=_xlpm.ende_monat),1,""))</f>
        <v/>
      </c>
      <c r="GRH6" s="336" t="str">
        <f t="shared" si="90"/>
        <v/>
      </c>
      <c r="GRI6" s="336" t="str">
        <f t="shared" si="90"/>
        <v/>
      </c>
      <c r="GRJ6" s="336" t="str">
        <f t="shared" si="90"/>
        <v/>
      </c>
      <c r="GRK6" s="336" t="str">
        <f t="shared" si="90"/>
        <v/>
      </c>
      <c r="GRL6" s="336" t="str">
        <f t="shared" si="90"/>
        <v/>
      </c>
      <c r="GRM6" s="336" t="str">
        <f t="shared" si="90"/>
        <v/>
      </c>
      <c r="GRN6" s="336" t="str">
        <f t="shared" si="90"/>
        <v/>
      </c>
      <c r="GRO6" s="336" t="str">
        <f t="shared" si="90"/>
        <v/>
      </c>
      <c r="GRP6" s="336" t="str">
        <f t="shared" si="90"/>
        <v/>
      </c>
      <c r="GRQ6" s="336" t="str">
        <f t="shared" si="90"/>
        <v/>
      </c>
      <c r="GRR6" s="336" t="str">
        <f t="shared" si="90"/>
        <v/>
      </c>
      <c r="GRS6" s="336" t="str">
        <f t="shared" si="90"/>
        <v/>
      </c>
      <c r="GRT6" s="336" t="str">
        <f t="shared" si="90"/>
        <v/>
      </c>
      <c r="GRU6" s="336" t="str">
        <f t="shared" si="90"/>
        <v/>
      </c>
      <c r="GRV6" s="336" t="str">
        <f t="shared" si="90"/>
        <v/>
      </c>
      <c r="GRW6" s="336" t="str">
        <f t="shared" si="90"/>
        <v/>
      </c>
      <c r="GRX6" s="336" t="str">
        <f t="shared" si="90"/>
        <v/>
      </c>
      <c r="GRY6" s="336" t="str">
        <f t="shared" si="90"/>
        <v/>
      </c>
      <c r="GRZ6" s="336" t="str">
        <f t="shared" si="90"/>
        <v/>
      </c>
      <c r="GSA6" s="336" t="str">
        <f t="shared" si="90"/>
        <v/>
      </c>
      <c r="GSB6" s="336" t="str">
        <f t="shared" si="90"/>
        <v/>
      </c>
      <c r="GSC6" s="336" t="str">
        <f t="shared" si="90"/>
        <v/>
      </c>
      <c r="GSD6" s="336" t="str">
        <f t="shared" si="90"/>
        <v/>
      </c>
      <c r="GSE6" s="336" t="str">
        <f t="shared" si="90"/>
        <v/>
      </c>
      <c r="GSF6" s="336" t="str">
        <f t="shared" si="90"/>
        <v/>
      </c>
      <c r="GSG6" s="336" t="str">
        <f t="shared" si="90"/>
        <v/>
      </c>
      <c r="GSH6" s="336" t="str">
        <f t="shared" si="90"/>
        <v/>
      </c>
      <c r="GSI6" s="336" t="str">
        <f t="shared" si="90"/>
        <v/>
      </c>
      <c r="GSJ6" s="336" t="str">
        <f t="shared" si="90"/>
        <v/>
      </c>
      <c r="GSK6" s="336" t="str">
        <f t="shared" si="90"/>
        <v/>
      </c>
      <c r="GSL6" s="336" t="str">
        <f t="shared" si="90"/>
        <v/>
      </c>
      <c r="GSM6" s="336" t="str">
        <f t="shared" si="90"/>
        <v/>
      </c>
      <c r="GSN6" s="336" t="str">
        <f t="shared" si="90"/>
        <v/>
      </c>
      <c r="GSO6" s="336" t="str">
        <f t="shared" si="90"/>
        <v/>
      </c>
      <c r="GSP6" s="336" t="str">
        <f t="shared" si="90"/>
        <v/>
      </c>
      <c r="GSQ6" s="336" t="str">
        <f t="shared" si="90"/>
        <v/>
      </c>
      <c r="GSR6" s="336" t="str">
        <f t="shared" si="90"/>
        <v/>
      </c>
      <c r="GSS6" s="336" t="str">
        <f t="shared" si="90"/>
        <v/>
      </c>
      <c r="GST6" s="336" t="str">
        <f t="shared" si="90"/>
        <v/>
      </c>
      <c r="GSU6" s="336" t="str">
        <f t="shared" si="90"/>
        <v/>
      </c>
      <c r="GSV6" s="336" t="str">
        <f t="shared" si="90"/>
        <v/>
      </c>
      <c r="GSW6" s="336" t="str">
        <f t="shared" si="90"/>
        <v/>
      </c>
      <c r="GSX6" s="336" t="str">
        <f t="shared" si="90"/>
        <v/>
      </c>
      <c r="GSY6" s="336" t="str">
        <f t="shared" si="90"/>
        <v/>
      </c>
      <c r="GSZ6" s="336" t="str">
        <f t="shared" si="90"/>
        <v/>
      </c>
      <c r="GTA6" s="336" t="str">
        <f t="shared" si="90"/>
        <v/>
      </c>
      <c r="GTB6" s="336" t="str">
        <f t="shared" si="90"/>
        <v/>
      </c>
      <c r="GTC6" s="336" t="str">
        <f t="shared" si="90"/>
        <v/>
      </c>
      <c r="GTD6" s="336" t="str">
        <f t="shared" si="90"/>
        <v/>
      </c>
      <c r="GTE6" s="336" t="str">
        <f t="shared" si="90"/>
        <v/>
      </c>
      <c r="GTF6" s="336" t="str">
        <f t="shared" si="90"/>
        <v/>
      </c>
      <c r="GTG6" s="336" t="str">
        <f t="shared" si="90"/>
        <v/>
      </c>
      <c r="GTH6" s="336" t="str">
        <f t="shared" si="90"/>
        <v/>
      </c>
      <c r="GTI6" s="336" t="str">
        <f t="shared" si="90"/>
        <v/>
      </c>
      <c r="GTJ6" s="336" t="str">
        <f t="shared" si="90"/>
        <v/>
      </c>
      <c r="GTK6" s="336" t="str">
        <f t="shared" si="90"/>
        <v/>
      </c>
      <c r="GTL6" s="336" t="str">
        <f t="shared" si="90"/>
        <v/>
      </c>
      <c r="GTM6" s="336" t="str">
        <f t="shared" si="90"/>
        <v/>
      </c>
      <c r="GTN6" s="336" t="str">
        <f t="shared" si="90"/>
        <v/>
      </c>
      <c r="GTO6" s="336" t="str">
        <f t="shared" si="90"/>
        <v/>
      </c>
      <c r="GTP6" s="336" t="str">
        <f t="shared" si="90"/>
        <v/>
      </c>
      <c r="GTQ6" s="336" t="str">
        <f t="shared" si="90"/>
        <v/>
      </c>
      <c r="GTR6" s="336" t="str">
        <f t="shared" si="90"/>
        <v/>
      </c>
      <c r="GTS6" s="336" t="str">
        <f t="shared" ref="GTS6:GWD6" si="91">_xlfn.LET(
_xlpm.project_monat,GTS$3,
_xlpm.start_monat,$D6,
_xlpm.ende_monat,$E6,
IF(AND(_xlpm.project_monat&gt;=_xlpm.start_monat,_xlpm.project_monat&lt;=_xlpm.ende_monat),1,""))</f>
        <v/>
      </c>
      <c r="GTT6" s="336" t="str">
        <f t="shared" si="91"/>
        <v/>
      </c>
      <c r="GTU6" s="336" t="str">
        <f t="shared" si="91"/>
        <v/>
      </c>
      <c r="GTV6" s="336" t="str">
        <f t="shared" si="91"/>
        <v/>
      </c>
      <c r="GTW6" s="336" t="str">
        <f t="shared" si="91"/>
        <v/>
      </c>
      <c r="GTX6" s="336" t="str">
        <f t="shared" si="91"/>
        <v/>
      </c>
      <c r="GTY6" s="336" t="str">
        <f t="shared" si="91"/>
        <v/>
      </c>
      <c r="GTZ6" s="336" t="str">
        <f t="shared" si="91"/>
        <v/>
      </c>
      <c r="GUA6" s="336" t="str">
        <f t="shared" si="91"/>
        <v/>
      </c>
      <c r="GUB6" s="336" t="str">
        <f t="shared" si="91"/>
        <v/>
      </c>
      <c r="GUC6" s="336" t="str">
        <f t="shared" si="91"/>
        <v/>
      </c>
      <c r="GUD6" s="336" t="str">
        <f t="shared" si="91"/>
        <v/>
      </c>
      <c r="GUE6" s="336" t="str">
        <f t="shared" si="91"/>
        <v/>
      </c>
      <c r="GUF6" s="336" t="str">
        <f t="shared" si="91"/>
        <v/>
      </c>
      <c r="GUG6" s="336" t="str">
        <f t="shared" si="91"/>
        <v/>
      </c>
      <c r="GUH6" s="336" t="str">
        <f t="shared" si="91"/>
        <v/>
      </c>
      <c r="GUI6" s="336" t="str">
        <f t="shared" si="91"/>
        <v/>
      </c>
      <c r="GUJ6" s="336" t="str">
        <f t="shared" si="91"/>
        <v/>
      </c>
      <c r="GUK6" s="336" t="str">
        <f t="shared" si="91"/>
        <v/>
      </c>
      <c r="GUL6" s="336" t="str">
        <f t="shared" si="91"/>
        <v/>
      </c>
      <c r="GUM6" s="336" t="str">
        <f t="shared" si="91"/>
        <v/>
      </c>
      <c r="GUN6" s="336" t="str">
        <f t="shared" si="91"/>
        <v/>
      </c>
      <c r="GUO6" s="336" t="str">
        <f t="shared" si="91"/>
        <v/>
      </c>
      <c r="GUP6" s="336" t="str">
        <f t="shared" si="91"/>
        <v/>
      </c>
      <c r="GUQ6" s="336" t="str">
        <f t="shared" si="91"/>
        <v/>
      </c>
      <c r="GUR6" s="336" t="str">
        <f t="shared" si="91"/>
        <v/>
      </c>
      <c r="GUS6" s="336" t="str">
        <f t="shared" si="91"/>
        <v/>
      </c>
      <c r="GUT6" s="336" t="str">
        <f t="shared" si="91"/>
        <v/>
      </c>
      <c r="GUU6" s="336" t="str">
        <f t="shared" si="91"/>
        <v/>
      </c>
      <c r="GUV6" s="336" t="str">
        <f t="shared" si="91"/>
        <v/>
      </c>
      <c r="GUW6" s="336" t="str">
        <f t="shared" si="91"/>
        <v/>
      </c>
      <c r="GUX6" s="336" t="str">
        <f t="shared" si="91"/>
        <v/>
      </c>
      <c r="GUY6" s="336" t="str">
        <f t="shared" si="91"/>
        <v/>
      </c>
      <c r="GUZ6" s="336" t="str">
        <f t="shared" si="91"/>
        <v/>
      </c>
      <c r="GVA6" s="336" t="str">
        <f t="shared" si="91"/>
        <v/>
      </c>
      <c r="GVB6" s="336" t="str">
        <f t="shared" si="91"/>
        <v/>
      </c>
      <c r="GVC6" s="336" t="str">
        <f t="shared" si="91"/>
        <v/>
      </c>
      <c r="GVD6" s="336" t="str">
        <f t="shared" si="91"/>
        <v/>
      </c>
      <c r="GVE6" s="336" t="str">
        <f t="shared" si="91"/>
        <v/>
      </c>
      <c r="GVF6" s="336" t="str">
        <f t="shared" si="91"/>
        <v/>
      </c>
      <c r="GVG6" s="336" t="str">
        <f t="shared" si="91"/>
        <v/>
      </c>
      <c r="GVH6" s="336" t="str">
        <f t="shared" si="91"/>
        <v/>
      </c>
      <c r="GVI6" s="336" t="str">
        <f t="shared" si="91"/>
        <v/>
      </c>
      <c r="GVJ6" s="336" t="str">
        <f t="shared" si="91"/>
        <v/>
      </c>
      <c r="GVK6" s="336" t="str">
        <f t="shared" si="91"/>
        <v/>
      </c>
      <c r="GVL6" s="336" t="str">
        <f t="shared" si="91"/>
        <v/>
      </c>
      <c r="GVM6" s="336" t="str">
        <f t="shared" si="91"/>
        <v/>
      </c>
      <c r="GVN6" s="336" t="str">
        <f t="shared" si="91"/>
        <v/>
      </c>
      <c r="GVO6" s="336" t="str">
        <f t="shared" si="91"/>
        <v/>
      </c>
      <c r="GVP6" s="336" t="str">
        <f t="shared" si="91"/>
        <v/>
      </c>
      <c r="GVQ6" s="336" t="str">
        <f t="shared" si="91"/>
        <v/>
      </c>
      <c r="GVR6" s="336" t="str">
        <f t="shared" si="91"/>
        <v/>
      </c>
      <c r="GVS6" s="336" t="str">
        <f t="shared" si="91"/>
        <v/>
      </c>
      <c r="GVT6" s="336" t="str">
        <f t="shared" si="91"/>
        <v/>
      </c>
      <c r="GVU6" s="336" t="str">
        <f t="shared" si="91"/>
        <v/>
      </c>
      <c r="GVV6" s="336" t="str">
        <f t="shared" si="91"/>
        <v/>
      </c>
      <c r="GVW6" s="336" t="str">
        <f t="shared" si="91"/>
        <v/>
      </c>
      <c r="GVX6" s="336" t="str">
        <f t="shared" si="91"/>
        <v/>
      </c>
      <c r="GVY6" s="336" t="str">
        <f t="shared" si="91"/>
        <v/>
      </c>
      <c r="GVZ6" s="336" t="str">
        <f t="shared" si="91"/>
        <v/>
      </c>
      <c r="GWA6" s="336" t="str">
        <f t="shared" si="91"/>
        <v/>
      </c>
      <c r="GWB6" s="336" t="str">
        <f t="shared" si="91"/>
        <v/>
      </c>
      <c r="GWC6" s="336" t="str">
        <f t="shared" si="91"/>
        <v/>
      </c>
      <c r="GWD6" s="336" t="str">
        <f t="shared" si="91"/>
        <v/>
      </c>
      <c r="GWE6" s="336" t="str">
        <f t="shared" ref="GWE6:GYP6" si="92">_xlfn.LET(
_xlpm.project_monat,GWE$3,
_xlpm.start_monat,$D6,
_xlpm.ende_monat,$E6,
IF(AND(_xlpm.project_monat&gt;=_xlpm.start_monat,_xlpm.project_monat&lt;=_xlpm.ende_monat),1,""))</f>
        <v/>
      </c>
      <c r="GWF6" s="336" t="str">
        <f t="shared" si="92"/>
        <v/>
      </c>
      <c r="GWG6" s="336" t="str">
        <f t="shared" si="92"/>
        <v/>
      </c>
      <c r="GWH6" s="336" t="str">
        <f t="shared" si="92"/>
        <v/>
      </c>
      <c r="GWI6" s="336" t="str">
        <f t="shared" si="92"/>
        <v/>
      </c>
      <c r="GWJ6" s="336" t="str">
        <f t="shared" si="92"/>
        <v/>
      </c>
      <c r="GWK6" s="336" t="str">
        <f t="shared" si="92"/>
        <v/>
      </c>
      <c r="GWL6" s="336" t="str">
        <f t="shared" si="92"/>
        <v/>
      </c>
      <c r="GWM6" s="336" t="str">
        <f t="shared" si="92"/>
        <v/>
      </c>
      <c r="GWN6" s="336" t="str">
        <f t="shared" si="92"/>
        <v/>
      </c>
      <c r="GWO6" s="336" t="str">
        <f t="shared" si="92"/>
        <v/>
      </c>
      <c r="GWP6" s="336" t="str">
        <f t="shared" si="92"/>
        <v/>
      </c>
      <c r="GWQ6" s="336" t="str">
        <f t="shared" si="92"/>
        <v/>
      </c>
      <c r="GWR6" s="336" t="str">
        <f t="shared" si="92"/>
        <v/>
      </c>
      <c r="GWS6" s="336" t="str">
        <f t="shared" si="92"/>
        <v/>
      </c>
      <c r="GWT6" s="336" t="str">
        <f t="shared" si="92"/>
        <v/>
      </c>
      <c r="GWU6" s="336" t="str">
        <f t="shared" si="92"/>
        <v/>
      </c>
      <c r="GWV6" s="336" t="str">
        <f t="shared" si="92"/>
        <v/>
      </c>
      <c r="GWW6" s="336" t="str">
        <f t="shared" si="92"/>
        <v/>
      </c>
      <c r="GWX6" s="336" t="str">
        <f t="shared" si="92"/>
        <v/>
      </c>
      <c r="GWY6" s="336" t="str">
        <f t="shared" si="92"/>
        <v/>
      </c>
      <c r="GWZ6" s="336" t="str">
        <f t="shared" si="92"/>
        <v/>
      </c>
      <c r="GXA6" s="336" t="str">
        <f t="shared" si="92"/>
        <v/>
      </c>
      <c r="GXB6" s="336" t="str">
        <f t="shared" si="92"/>
        <v/>
      </c>
      <c r="GXC6" s="336" t="str">
        <f t="shared" si="92"/>
        <v/>
      </c>
      <c r="GXD6" s="336" t="str">
        <f t="shared" si="92"/>
        <v/>
      </c>
      <c r="GXE6" s="336" t="str">
        <f t="shared" si="92"/>
        <v/>
      </c>
      <c r="GXF6" s="336" t="str">
        <f t="shared" si="92"/>
        <v/>
      </c>
      <c r="GXG6" s="336" t="str">
        <f t="shared" si="92"/>
        <v/>
      </c>
      <c r="GXH6" s="336" t="str">
        <f t="shared" si="92"/>
        <v/>
      </c>
      <c r="GXI6" s="336" t="str">
        <f t="shared" si="92"/>
        <v/>
      </c>
      <c r="GXJ6" s="336" t="str">
        <f t="shared" si="92"/>
        <v/>
      </c>
      <c r="GXK6" s="336" t="str">
        <f t="shared" si="92"/>
        <v/>
      </c>
      <c r="GXL6" s="336" t="str">
        <f t="shared" si="92"/>
        <v/>
      </c>
      <c r="GXM6" s="336" t="str">
        <f t="shared" si="92"/>
        <v/>
      </c>
      <c r="GXN6" s="336" t="str">
        <f t="shared" si="92"/>
        <v/>
      </c>
      <c r="GXO6" s="336" t="str">
        <f t="shared" si="92"/>
        <v/>
      </c>
      <c r="GXP6" s="336" t="str">
        <f t="shared" si="92"/>
        <v/>
      </c>
      <c r="GXQ6" s="336" t="str">
        <f t="shared" si="92"/>
        <v/>
      </c>
      <c r="GXR6" s="336" t="str">
        <f t="shared" si="92"/>
        <v/>
      </c>
      <c r="GXS6" s="336" t="str">
        <f t="shared" si="92"/>
        <v/>
      </c>
      <c r="GXT6" s="336" t="str">
        <f t="shared" si="92"/>
        <v/>
      </c>
      <c r="GXU6" s="336" t="str">
        <f t="shared" si="92"/>
        <v/>
      </c>
      <c r="GXV6" s="336" t="str">
        <f t="shared" si="92"/>
        <v/>
      </c>
      <c r="GXW6" s="336" t="str">
        <f t="shared" si="92"/>
        <v/>
      </c>
      <c r="GXX6" s="336" t="str">
        <f t="shared" si="92"/>
        <v/>
      </c>
      <c r="GXY6" s="336" t="str">
        <f t="shared" si="92"/>
        <v/>
      </c>
      <c r="GXZ6" s="336" t="str">
        <f t="shared" si="92"/>
        <v/>
      </c>
      <c r="GYA6" s="336" t="str">
        <f t="shared" si="92"/>
        <v/>
      </c>
      <c r="GYB6" s="336" t="str">
        <f t="shared" si="92"/>
        <v/>
      </c>
      <c r="GYC6" s="336" t="str">
        <f t="shared" si="92"/>
        <v/>
      </c>
      <c r="GYD6" s="336" t="str">
        <f t="shared" si="92"/>
        <v/>
      </c>
      <c r="GYE6" s="336" t="str">
        <f t="shared" si="92"/>
        <v/>
      </c>
      <c r="GYF6" s="336" t="str">
        <f t="shared" si="92"/>
        <v/>
      </c>
      <c r="GYG6" s="336" t="str">
        <f t="shared" si="92"/>
        <v/>
      </c>
      <c r="GYH6" s="336" t="str">
        <f t="shared" si="92"/>
        <v/>
      </c>
      <c r="GYI6" s="336" t="str">
        <f t="shared" si="92"/>
        <v/>
      </c>
      <c r="GYJ6" s="336" t="str">
        <f t="shared" si="92"/>
        <v/>
      </c>
      <c r="GYK6" s="336" t="str">
        <f t="shared" si="92"/>
        <v/>
      </c>
      <c r="GYL6" s="336" t="str">
        <f t="shared" si="92"/>
        <v/>
      </c>
      <c r="GYM6" s="336" t="str">
        <f t="shared" si="92"/>
        <v/>
      </c>
      <c r="GYN6" s="336" t="str">
        <f t="shared" si="92"/>
        <v/>
      </c>
      <c r="GYO6" s="336" t="str">
        <f t="shared" si="92"/>
        <v/>
      </c>
      <c r="GYP6" s="336" t="str">
        <f t="shared" si="92"/>
        <v/>
      </c>
      <c r="GYQ6" s="336" t="str">
        <f t="shared" ref="GYQ6:HBB6" si="93">_xlfn.LET(
_xlpm.project_monat,GYQ$3,
_xlpm.start_monat,$D6,
_xlpm.ende_monat,$E6,
IF(AND(_xlpm.project_monat&gt;=_xlpm.start_monat,_xlpm.project_monat&lt;=_xlpm.ende_monat),1,""))</f>
        <v/>
      </c>
      <c r="GYR6" s="336" t="str">
        <f t="shared" si="93"/>
        <v/>
      </c>
      <c r="GYS6" s="336" t="str">
        <f t="shared" si="93"/>
        <v/>
      </c>
      <c r="GYT6" s="336" t="str">
        <f t="shared" si="93"/>
        <v/>
      </c>
      <c r="GYU6" s="336" t="str">
        <f t="shared" si="93"/>
        <v/>
      </c>
      <c r="GYV6" s="336" t="str">
        <f t="shared" si="93"/>
        <v/>
      </c>
      <c r="GYW6" s="336" t="str">
        <f t="shared" si="93"/>
        <v/>
      </c>
      <c r="GYX6" s="336" t="str">
        <f t="shared" si="93"/>
        <v/>
      </c>
      <c r="GYY6" s="336" t="str">
        <f t="shared" si="93"/>
        <v/>
      </c>
      <c r="GYZ6" s="336" t="str">
        <f t="shared" si="93"/>
        <v/>
      </c>
      <c r="GZA6" s="336" t="str">
        <f t="shared" si="93"/>
        <v/>
      </c>
      <c r="GZB6" s="336" t="str">
        <f t="shared" si="93"/>
        <v/>
      </c>
      <c r="GZC6" s="336" t="str">
        <f t="shared" si="93"/>
        <v/>
      </c>
      <c r="GZD6" s="336" t="str">
        <f t="shared" si="93"/>
        <v/>
      </c>
      <c r="GZE6" s="336" t="str">
        <f t="shared" si="93"/>
        <v/>
      </c>
      <c r="GZF6" s="336" t="str">
        <f t="shared" si="93"/>
        <v/>
      </c>
      <c r="GZG6" s="336" t="str">
        <f t="shared" si="93"/>
        <v/>
      </c>
      <c r="GZH6" s="336" t="str">
        <f t="shared" si="93"/>
        <v/>
      </c>
      <c r="GZI6" s="336" t="str">
        <f t="shared" si="93"/>
        <v/>
      </c>
      <c r="GZJ6" s="336" t="str">
        <f t="shared" si="93"/>
        <v/>
      </c>
      <c r="GZK6" s="336" t="str">
        <f t="shared" si="93"/>
        <v/>
      </c>
      <c r="GZL6" s="336" t="str">
        <f t="shared" si="93"/>
        <v/>
      </c>
      <c r="GZM6" s="336" t="str">
        <f t="shared" si="93"/>
        <v/>
      </c>
      <c r="GZN6" s="336" t="str">
        <f t="shared" si="93"/>
        <v/>
      </c>
      <c r="GZO6" s="336" t="str">
        <f t="shared" si="93"/>
        <v/>
      </c>
      <c r="GZP6" s="336" t="str">
        <f t="shared" si="93"/>
        <v/>
      </c>
      <c r="GZQ6" s="336" t="str">
        <f t="shared" si="93"/>
        <v/>
      </c>
      <c r="GZR6" s="336" t="str">
        <f t="shared" si="93"/>
        <v/>
      </c>
      <c r="GZS6" s="336" t="str">
        <f t="shared" si="93"/>
        <v/>
      </c>
      <c r="GZT6" s="336" t="str">
        <f t="shared" si="93"/>
        <v/>
      </c>
      <c r="GZU6" s="336" t="str">
        <f t="shared" si="93"/>
        <v/>
      </c>
      <c r="GZV6" s="336" t="str">
        <f t="shared" si="93"/>
        <v/>
      </c>
      <c r="GZW6" s="336" t="str">
        <f t="shared" si="93"/>
        <v/>
      </c>
      <c r="GZX6" s="336" t="str">
        <f t="shared" si="93"/>
        <v/>
      </c>
      <c r="GZY6" s="336" t="str">
        <f t="shared" si="93"/>
        <v/>
      </c>
      <c r="GZZ6" s="336" t="str">
        <f t="shared" si="93"/>
        <v/>
      </c>
      <c r="HAA6" s="336" t="str">
        <f t="shared" si="93"/>
        <v/>
      </c>
      <c r="HAB6" s="336" t="str">
        <f t="shared" si="93"/>
        <v/>
      </c>
      <c r="HAC6" s="336" t="str">
        <f t="shared" si="93"/>
        <v/>
      </c>
      <c r="HAD6" s="336" t="str">
        <f t="shared" si="93"/>
        <v/>
      </c>
      <c r="HAE6" s="336" t="str">
        <f t="shared" si="93"/>
        <v/>
      </c>
      <c r="HAF6" s="336" t="str">
        <f t="shared" si="93"/>
        <v/>
      </c>
      <c r="HAG6" s="336" t="str">
        <f t="shared" si="93"/>
        <v/>
      </c>
      <c r="HAH6" s="336" t="str">
        <f t="shared" si="93"/>
        <v/>
      </c>
      <c r="HAI6" s="336" t="str">
        <f t="shared" si="93"/>
        <v/>
      </c>
      <c r="HAJ6" s="336" t="str">
        <f t="shared" si="93"/>
        <v/>
      </c>
      <c r="HAK6" s="336" t="str">
        <f t="shared" si="93"/>
        <v/>
      </c>
      <c r="HAL6" s="336" t="str">
        <f t="shared" si="93"/>
        <v/>
      </c>
      <c r="HAM6" s="336" t="str">
        <f t="shared" si="93"/>
        <v/>
      </c>
      <c r="HAN6" s="336" t="str">
        <f t="shared" si="93"/>
        <v/>
      </c>
      <c r="HAO6" s="336" t="str">
        <f t="shared" si="93"/>
        <v/>
      </c>
      <c r="HAP6" s="336" t="str">
        <f t="shared" si="93"/>
        <v/>
      </c>
      <c r="HAQ6" s="336" t="str">
        <f t="shared" si="93"/>
        <v/>
      </c>
      <c r="HAR6" s="336" t="str">
        <f t="shared" si="93"/>
        <v/>
      </c>
      <c r="HAS6" s="336" t="str">
        <f t="shared" si="93"/>
        <v/>
      </c>
      <c r="HAT6" s="336" t="str">
        <f t="shared" si="93"/>
        <v/>
      </c>
      <c r="HAU6" s="336" t="str">
        <f t="shared" si="93"/>
        <v/>
      </c>
      <c r="HAV6" s="336" t="str">
        <f t="shared" si="93"/>
        <v/>
      </c>
      <c r="HAW6" s="336" t="str">
        <f t="shared" si="93"/>
        <v/>
      </c>
      <c r="HAX6" s="336" t="str">
        <f t="shared" si="93"/>
        <v/>
      </c>
      <c r="HAY6" s="336" t="str">
        <f t="shared" si="93"/>
        <v/>
      </c>
      <c r="HAZ6" s="336" t="str">
        <f t="shared" si="93"/>
        <v/>
      </c>
      <c r="HBA6" s="336" t="str">
        <f t="shared" si="93"/>
        <v/>
      </c>
      <c r="HBB6" s="336" t="str">
        <f t="shared" si="93"/>
        <v/>
      </c>
      <c r="HBC6" s="336" t="str">
        <f t="shared" ref="HBC6:HDN6" si="94">_xlfn.LET(
_xlpm.project_monat,HBC$3,
_xlpm.start_monat,$D6,
_xlpm.ende_monat,$E6,
IF(AND(_xlpm.project_monat&gt;=_xlpm.start_monat,_xlpm.project_monat&lt;=_xlpm.ende_monat),1,""))</f>
        <v/>
      </c>
      <c r="HBD6" s="336" t="str">
        <f t="shared" si="94"/>
        <v/>
      </c>
      <c r="HBE6" s="336" t="str">
        <f t="shared" si="94"/>
        <v/>
      </c>
      <c r="HBF6" s="336" t="str">
        <f t="shared" si="94"/>
        <v/>
      </c>
      <c r="HBG6" s="336" t="str">
        <f t="shared" si="94"/>
        <v/>
      </c>
      <c r="HBH6" s="336" t="str">
        <f t="shared" si="94"/>
        <v/>
      </c>
      <c r="HBI6" s="336" t="str">
        <f t="shared" si="94"/>
        <v/>
      </c>
      <c r="HBJ6" s="336" t="str">
        <f t="shared" si="94"/>
        <v/>
      </c>
      <c r="HBK6" s="336" t="str">
        <f t="shared" si="94"/>
        <v/>
      </c>
      <c r="HBL6" s="336" t="str">
        <f t="shared" si="94"/>
        <v/>
      </c>
      <c r="HBM6" s="336" t="str">
        <f t="shared" si="94"/>
        <v/>
      </c>
      <c r="HBN6" s="336" t="str">
        <f t="shared" si="94"/>
        <v/>
      </c>
      <c r="HBO6" s="336" t="str">
        <f t="shared" si="94"/>
        <v/>
      </c>
      <c r="HBP6" s="336" t="str">
        <f t="shared" si="94"/>
        <v/>
      </c>
      <c r="HBQ6" s="336" t="str">
        <f t="shared" si="94"/>
        <v/>
      </c>
      <c r="HBR6" s="336" t="str">
        <f t="shared" si="94"/>
        <v/>
      </c>
      <c r="HBS6" s="336" t="str">
        <f t="shared" si="94"/>
        <v/>
      </c>
      <c r="HBT6" s="336" t="str">
        <f t="shared" si="94"/>
        <v/>
      </c>
      <c r="HBU6" s="336" t="str">
        <f t="shared" si="94"/>
        <v/>
      </c>
      <c r="HBV6" s="336" t="str">
        <f t="shared" si="94"/>
        <v/>
      </c>
      <c r="HBW6" s="336" t="str">
        <f t="shared" si="94"/>
        <v/>
      </c>
      <c r="HBX6" s="336" t="str">
        <f t="shared" si="94"/>
        <v/>
      </c>
      <c r="HBY6" s="336" t="str">
        <f t="shared" si="94"/>
        <v/>
      </c>
      <c r="HBZ6" s="336" t="str">
        <f t="shared" si="94"/>
        <v/>
      </c>
      <c r="HCA6" s="336" t="str">
        <f t="shared" si="94"/>
        <v/>
      </c>
      <c r="HCB6" s="336" t="str">
        <f t="shared" si="94"/>
        <v/>
      </c>
      <c r="HCC6" s="336" t="str">
        <f t="shared" si="94"/>
        <v/>
      </c>
      <c r="HCD6" s="336" t="str">
        <f t="shared" si="94"/>
        <v/>
      </c>
      <c r="HCE6" s="336" t="str">
        <f t="shared" si="94"/>
        <v/>
      </c>
      <c r="HCF6" s="336" t="str">
        <f t="shared" si="94"/>
        <v/>
      </c>
      <c r="HCG6" s="336" t="str">
        <f t="shared" si="94"/>
        <v/>
      </c>
      <c r="HCH6" s="336" t="str">
        <f t="shared" si="94"/>
        <v/>
      </c>
      <c r="HCI6" s="336" t="str">
        <f t="shared" si="94"/>
        <v/>
      </c>
      <c r="HCJ6" s="336" t="str">
        <f t="shared" si="94"/>
        <v/>
      </c>
      <c r="HCK6" s="336" t="str">
        <f t="shared" si="94"/>
        <v/>
      </c>
      <c r="HCL6" s="336" t="str">
        <f t="shared" si="94"/>
        <v/>
      </c>
      <c r="HCM6" s="336" t="str">
        <f t="shared" si="94"/>
        <v/>
      </c>
      <c r="HCN6" s="336" t="str">
        <f t="shared" si="94"/>
        <v/>
      </c>
      <c r="HCO6" s="336" t="str">
        <f t="shared" si="94"/>
        <v/>
      </c>
      <c r="HCP6" s="336" t="str">
        <f t="shared" si="94"/>
        <v/>
      </c>
      <c r="HCQ6" s="336" t="str">
        <f t="shared" si="94"/>
        <v/>
      </c>
      <c r="HCR6" s="336" t="str">
        <f t="shared" si="94"/>
        <v/>
      </c>
      <c r="HCS6" s="336" t="str">
        <f t="shared" si="94"/>
        <v/>
      </c>
      <c r="HCT6" s="336" t="str">
        <f t="shared" si="94"/>
        <v/>
      </c>
      <c r="HCU6" s="336" t="str">
        <f t="shared" si="94"/>
        <v/>
      </c>
      <c r="HCV6" s="336" t="str">
        <f t="shared" si="94"/>
        <v/>
      </c>
      <c r="HCW6" s="336" t="str">
        <f t="shared" si="94"/>
        <v/>
      </c>
      <c r="HCX6" s="336" t="str">
        <f t="shared" si="94"/>
        <v/>
      </c>
      <c r="HCY6" s="336" t="str">
        <f t="shared" si="94"/>
        <v/>
      </c>
      <c r="HCZ6" s="336" t="str">
        <f t="shared" si="94"/>
        <v/>
      </c>
      <c r="HDA6" s="336" t="str">
        <f t="shared" si="94"/>
        <v/>
      </c>
      <c r="HDB6" s="336" t="str">
        <f t="shared" si="94"/>
        <v/>
      </c>
      <c r="HDC6" s="336" t="str">
        <f t="shared" si="94"/>
        <v/>
      </c>
      <c r="HDD6" s="336" t="str">
        <f t="shared" si="94"/>
        <v/>
      </c>
      <c r="HDE6" s="336" t="str">
        <f t="shared" si="94"/>
        <v/>
      </c>
      <c r="HDF6" s="336" t="str">
        <f t="shared" si="94"/>
        <v/>
      </c>
      <c r="HDG6" s="336" t="str">
        <f t="shared" si="94"/>
        <v/>
      </c>
      <c r="HDH6" s="336" t="str">
        <f t="shared" si="94"/>
        <v/>
      </c>
      <c r="HDI6" s="336" t="str">
        <f t="shared" si="94"/>
        <v/>
      </c>
      <c r="HDJ6" s="336" t="str">
        <f t="shared" si="94"/>
        <v/>
      </c>
      <c r="HDK6" s="336" t="str">
        <f t="shared" si="94"/>
        <v/>
      </c>
      <c r="HDL6" s="336" t="str">
        <f t="shared" si="94"/>
        <v/>
      </c>
      <c r="HDM6" s="336" t="str">
        <f t="shared" si="94"/>
        <v/>
      </c>
      <c r="HDN6" s="336" t="str">
        <f t="shared" si="94"/>
        <v/>
      </c>
      <c r="HDO6" s="336" t="str">
        <f t="shared" ref="HDO6:HFZ6" si="95">_xlfn.LET(
_xlpm.project_monat,HDO$3,
_xlpm.start_monat,$D6,
_xlpm.ende_monat,$E6,
IF(AND(_xlpm.project_monat&gt;=_xlpm.start_monat,_xlpm.project_monat&lt;=_xlpm.ende_monat),1,""))</f>
        <v/>
      </c>
      <c r="HDP6" s="336" t="str">
        <f t="shared" si="95"/>
        <v/>
      </c>
      <c r="HDQ6" s="336" t="str">
        <f t="shared" si="95"/>
        <v/>
      </c>
      <c r="HDR6" s="336" t="str">
        <f t="shared" si="95"/>
        <v/>
      </c>
      <c r="HDS6" s="336" t="str">
        <f t="shared" si="95"/>
        <v/>
      </c>
      <c r="HDT6" s="336" t="str">
        <f t="shared" si="95"/>
        <v/>
      </c>
      <c r="HDU6" s="336" t="str">
        <f t="shared" si="95"/>
        <v/>
      </c>
      <c r="HDV6" s="336" t="str">
        <f t="shared" si="95"/>
        <v/>
      </c>
      <c r="HDW6" s="336" t="str">
        <f t="shared" si="95"/>
        <v/>
      </c>
      <c r="HDX6" s="336" t="str">
        <f t="shared" si="95"/>
        <v/>
      </c>
      <c r="HDY6" s="336" t="str">
        <f t="shared" si="95"/>
        <v/>
      </c>
      <c r="HDZ6" s="336" t="str">
        <f t="shared" si="95"/>
        <v/>
      </c>
      <c r="HEA6" s="336" t="str">
        <f t="shared" si="95"/>
        <v/>
      </c>
      <c r="HEB6" s="336" t="str">
        <f t="shared" si="95"/>
        <v/>
      </c>
      <c r="HEC6" s="336" t="str">
        <f t="shared" si="95"/>
        <v/>
      </c>
      <c r="HED6" s="336" t="str">
        <f t="shared" si="95"/>
        <v/>
      </c>
      <c r="HEE6" s="336" t="str">
        <f t="shared" si="95"/>
        <v/>
      </c>
      <c r="HEF6" s="336" t="str">
        <f t="shared" si="95"/>
        <v/>
      </c>
      <c r="HEG6" s="336" t="str">
        <f t="shared" si="95"/>
        <v/>
      </c>
      <c r="HEH6" s="336" t="str">
        <f t="shared" si="95"/>
        <v/>
      </c>
      <c r="HEI6" s="336" t="str">
        <f t="shared" si="95"/>
        <v/>
      </c>
      <c r="HEJ6" s="336" t="str">
        <f t="shared" si="95"/>
        <v/>
      </c>
      <c r="HEK6" s="336" t="str">
        <f t="shared" si="95"/>
        <v/>
      </c>
      <c r="HEL6" s="336" t="str">
        <f t="shared" si="95"/>
        <v/>
      </c>
      <c r="HEM6" s="336" t="str">
        <f t="shared" si="95"/>
        <v/>
      </c>
      <c r="HEN6" s="336" t="str">
        <f t="shared" si="95"/>
        <v/>
      </c>
      <c r="HEO6" s="336" t="str">
        <f t="shared" si="95"/>
        <v/>
      </c>
      <c r="HEP6" s="336" t="str">
        <f t="shared" si="95"/>
        <v/>
      </c>
      <c r="HEQ6" s="336" t="str">
        <f t="shared" si="95"/>
        <v/>
      </c>
      <c r="HER6" s="336" t="str">
        <f t="shared" si="95"/>
        <v/>
      </c>
      <c r="HES6" s="336" t="str">
        <f t="shared" si="95"/>
        <v/>
      </c>
      <c r="HET6" s="336" t="str">
        <f t="shared" si="95"/>
        <v/>
      </c>
      <c r="HEU6" s="336" t="str">
        <f t="shared" si="95"/>
        <v/>
      </c>
      <c r="HEV6" s="336" t="str">
        <f t="shared" si="95"/>
        <v/>
      </c>
      <c r="HEW6" s="336" t="str">
        <f t="shared" si="95"/>
        <v/>
      </c>
      <c r="HEX6" s="336" t="str">
        <f t="shared" si="95"/>
        <v/>
      </c>
      <c r="HEY6" s="336" t="str">
        <f t="shared" si="95"/>
        <v/>
      </c>
      <c r="HEZ6" s="336" t="str">
        <f t="shared" si="95"/>
        <v/>
      </c>
      <c r="HFA6" s="336" t="str">
        <f t="shared" si="95"/>
        <v/>
      </c>
      <c r="HFB6" s="336" t="str">
        <f t="shared" si="95"/>
        <v/>
      </c>
      <c r="HFC6" s="336" t="str">
        <f t="shared" si="95"/>
        <v/>
      </c>
      <c r="HFD6" s="336" t="str">
        <f t="shared" si="95"/>
        <v/>
      </c>
      <c r="HFE6" s="336" t="str">
        <f t="shared" si="95"/>
        <v/>
      </c>
      <c r="HFF6" s="336" t="str">
        <f t="shared" si="95"/>
        <v/>
      </c>
      <c r="HFG6" s="336" t="str">
        <f t="shared" si="95"/>
        <v/>
      </c>
      <c r="HFH6" s="336" t="str">
        <f t="shared" si="95"/>
        <v/>
      </c>
      <c r="HFI6" s="336" t="str">
        <f t="shared" si="95"/>
        <v/>
      </c>
      <c r="HFJ6" s="336" t="str">
        <f t="shared" si="95"/>
        <v/>
      </c>
      <c r="HFK6" s="336" t="str">
        <f t="shared" si="95"/>
        <v/>
      </c>
      <c r="HFL6" s="336" t="str">
        <f t="shared" si="95"/>
        <v/>
      </c>
      <c r="HFM6" s="336" t="str">
        <f t="shared" si="95"/>
        <v/>
      </c>
      <c r="HFN6" s="336" t="str">
        <f t="shared" si="95"/>
        <v/>
      </c>
      <c r="HFO6" s="336" t="str">
        <f t="shared" si="95"/>
        <v/>
      </c>
      <c r="HFP6" s="336" t="str">
        <f t="shared" si="95"/>
        <v/>
      </c>
      <c r="HFQ6" s="336" t="str">
        <f t="shared" si="95"/>
        <v/>
      </c>
      <c r="HFR6" s="336" t="str">
        <f t="shared" si="95"/>
        <v/>
      </c>
      <c r="HFS6" s="336" t="str">
        <f t="shared" si="95"/>
        <v/>
      </c>
      <c r="HFT6" s="336" t="str">
        <f t="shared" si="95"/>
        <v/>
      </c>
      <c r="HFU6" s="336" t="str">
        <f t="shared" si="95"/>
        <v/>
      </c>
      <c r="HFV6" s="336" t="str">
        <f t="shared" si="95"/>
        <v/>
      </c>
      <c r="HFW6" s="336" t="str">
        <f t="shared" si="95"/>
        <v/>
      </c>
      <c r="HFX6" s="336" t="str">
        <f t="shared" si="95"/>
        <v/>
      </c>
      <c r="HFY6" s="336" t="str">
        <f t="shared" si="95"/>
        <v/>
      </c>
      <c r="HFZ6" s="336" t="str">
        <f t="shared" si="95"/>
        <v/>
      </c>
      <c r="HGA6" s="336" t="str">
        <f t="shared" ref="HGA6:HIL6" si="96">_xlfn.LET(
_xlpm.project_monat,HGA$3,
_xlpm.start_monat,$D6,
_xlpm.ende_monat,$E6,
IF(AND(_xlpm.project_monat&gt;=_xlpm.start_monat,_xlpm.project_monat&lt;=_xlpm.ende_monat),1,""))</f>
        <v/>
      </c>
      <c r="HGB6" s="336" t="str">
        <f t="shared" si="96"/>
        <v/>
      </c>
      <c r="HGC6" s="336" t="str">
        <f t="shared" si="96"/>
        <v/>
      </c>
      <c r="HGD6" s="336" t="str">
        <f t="shared" si="96"/>
        <v/>
      </c>
      <c r="HGE6" s="336" t="str">
        <f t="shared" si="96"/>
        <v/>
      </c>
      <c r="HGF6" s="336" t="str">
        <f t="shared" si="96"/>
        <v/>
      </c>
      <c r="HGG6" s="336" t="str">
        <f t="shared" si="96"/>
        <v/>
      </c>
      <c r="HGH6" s="336" t="str">
        <f t="shared" si="96"/>
        <v/>
      </c>
      <c r="HGI6" s="336" t="str">
        <f t="shared" si="96"/>
        <v/>
      </c>
      <c r="HGJ6" s="336" t="str">
        <f t="shared" si="96"/>
        <v/>
      </c>
      <c r="HGK6" s="336" t="str">
        <f t="shared" si="96"/>
        <v/>
      </c>
      <c r="HGL6" s="336" t="str">
        <f t="shared" si="96"/>
        <v/>
      </c>
      <c r="HGM6" s="336" t="str">
        <f t="shared" si="96"/>
        <v/>
      </c>
      <c r="HGN6" s="336" t="str">
        <f t="shared" si="96"/>
        <v/>
      </c>
      <c r="HGO6" s="336" t="str">
        <f t="shared" si="96"/>
        <v/>
      </c>
      <c r="HGP6" s="336" t="str">
        <f t="shared" si="96"/>
        <v/>
      </c>
      <c r="HGQ6" s="336" t="str">
        <f t="shared" si="96"/>
        <v/>
      </c>
      <c r="HGR6" s="336" t="str">
        <f t="shared" si="96"/>
        <v/>
      </c>
      <c r="HGS6" s="336" t="str">
        <f t="shared" si="96"/>
        <v/>
      </c>
      <c r="HGT6" s="336" t="str">
        <f t="shared" si="96"/>
        <v/>
      </c>
      <c r="HGU6" s="336" t="str">
        <f t="shared" si="96"/>
        <v/>
      </c>
      <c r="HGV6" s="336" t="str">
        <f t="shared" si="96"/>
        <v/>
      </c>
      <c r="HGW6" s="336" t="str">
        <f t="shared" si="96"/>
        <v/>
      </c>
      <c r="HGX6" s="336" t="str">
        <f t="shared" si="96"/>
        <v/>
      </c>
      <c r="HGY6" s="336" t="str">
        <f t="shared" si="96"/>
        <v/>
      </c>
      <c r="HGZ6" s="336" t="str">
        <f t="shared" si="96"/>
        <v/>
      </c>
      <c r="HHA6" s="336" t="str">
        <f t="shared" si="96"/>
        <v/>
      </c>
      <c r="HHB6" s="336" t="str">
        <f t="shared" si="96"/>
        <v/>
      </c>
      <c r="HHC6" s="336" t="str">
        <f t="shared" si="96"/>
        <v/>
      </c>
      <c r="HHD6" s="336" t="str">
        <f t="shared" si="96"/>
        <v/>
      </c>
      <c r="HHE6" s="336" t="str">
        <f t="shared" si="96"/>
        <v/>
      </c>
      <c r="HHF6" s="336" t="str">
        <f t="shared" si="96"/>
        <v/>
      </c>
      <c r="HHG6" s="336" t="str">
        <f t="shared" si="96"/>
        <v/>
      </c>
      <c r="HHH6" s="336" t="str">
        <f t="shared" si="96"/>
        <v/>
      </c>
      <c r="HHI6" s="336" t="str">
        <f t="shared" si="96"/>
        <v/>
      </c>
      <c r="HHJ6" s="336" t="str">
        <f t="shared" si="96"/>
        <v/>
      </c>
      <c r="HHK6" s="336" t="str">
        <f t="shared" si="96"/>
        <v/>
      </c>
      <c r="HHL6" s="336" t="str">
        <f t="shared" si="96"/>
        <v/>
      </c>
      <c r="HHM6" s="336" t="str">
        <f t="shared" si="96"/>
        <v/>
      </c>
      <c r="HHN6" s="336" t="str">
        <f t="shared" si="96"/>
        <v/>
      </c>
      <c r="HHO6" s="336" t="str">
        <f t="shared" si="96"/>
        <v/>
      </c>
      <c r="HHP6" s="336" t="str">
        <f t="shared" si="96"/>
        <v/>
      </c>
      <c r="HHQ6" s="336" t="str">
        <f t="shared" si="96"/>
        <v/>
      </c>
      <c r="HHR6" s="336" t="str">
        <f t="shared" si="96"/>
        <v/>
      </c>
      <c r="HHS6" s="336" t="str">
        <f t="shared" si="96"/>
        <v/>
      </c>
      <c r="HHT6" s="336" t="str">
        <f t="shared" si="96"/>
        <v/>
      </c>
      <c r="HHU6" s="336" t="str">
        <f t="shared" si="96"/>
        <v/>
      </c>
      <c r="HHV6" s="336" t="str">
        <f t="shared" si="96"/>
        <v/>
      </c>
      <c r="HHW6" s="336" t="str">
        <f t="shared" si="96"/>
        <v/>
      </c>
      <c r="HHX6" s="336" t="str">
        <f t="shared" si="96"/>
        <v/>
      </c>
      <c r="HHY6" s="336" t="str">
        <f t="shared" si="96"/>
        <v/>
      </c>
      <c r="HHZ6" s="336" t="str">
        <f t="shared" si="96"/>
        <v/>
      </c>
      <c r="HIA6" s="336" t="str">
        <f t="shared" si="96"/>
        <v/>
      </c>
      <c r="HIB6" s="336" t="str">
        <f t="shared" si="96"/>
        <v/>
      </c>
      <c r="HIC6" s="336" t="str">
        <f t="shared" si="96"/>
        <v/>
      </c>
      <c r="HID6" s="336" t="str">
        <f t="shared" si="96"/>
        <v/>
      </c>
      <c r="HIE6" s="336" t="str">
        <f t="shared" si="96"/>
        <v/>
      </c>
      <c r="HIF6" s="336" t="str">
        <f t="shared" si="96"/>
        <v/>
      </c>
      <c r="HIG6" s="336" t="str">
        <f t="shared" si="96"/>
        <v/>
      </c>
      <c r="HIH6" s="336" t="str">
        <f t="shared" si="96"/>
        <v/>
      </c>
      <c r="HII6" s="336" t="str">
        <f t="shared" si="96"/>
        <v/>
      </c>
      <c r="HIJ6" s="336" t="str">
        <f t="shared" si="96"/>
        <v/>
      </c>
      <c r="HIK6" s="336" t="str">
        <f t="shared" si="96"/>
        <v/>
      </c>
      <c r="HIL6" s="336" t="str">
        <f t="shared" si="96"/>
        <v/>
      </c>
      <c r="HIM6" s="336" t="str">
        <f t="shared" ref="HIM6:HKX6" si="97">_xlfn.LET(
_xlpm.project_monat,HIM$3,
_xlpm.start_monat,$D6,
_xlpm.ende_monat,$E6,
IF(AND(_xlpm.project_monat&gt;=_xlpm.start_monat,_xlpm.project_monat&lt;=_xlpm.ende_monat),1,""))</f>
        <v/>
      </c>
      <c r="HIN6" s="336" t="str">
        <f t="shared" si="97"/>
        <v/>
      </c>
      <c r="HIO6" s="336" t="str">
        <f t="shared" si="97"/>
        <v/>
      </c>
      <c r="HIP6" s="336" t="str">
        <f t="shared" si="97"/>
        <v/>
      </c>
      <c r="HIQ6" s="336" t="str">
        <f t="shared" si="97"/>
        <v/>
      </c>
      <c r="HIR6" s="336" t="str">
        <f t="shared" si="97"/>
        <v/>
      </c>
      <c r="HIS6" s="336" t="str">
        <f t="shared" si="97"/>
        <v/>
      </c>
      <c r="HIT6" s="336" t="str">
        <f t="shared" si="97"/>
        <v/>
      </c>
      <c r="HIU6" s="336" t="str">
        <f t="shared" si="97"/>
        <v/>
      </c>
      <c r="HIV6" s="336" t="str">
        <f t="shared" si="97"/>
        <v/>
      </c>
      <c r="HIW6" s="336" t="str">
        <f t="shared" si="97"/>
        <v/>
      </c>
      <c r="HIX6" s="336" t="str">
        <f t="shared" si="97"/>
        <v/>
      </c>
      <c r="HIY6" s="336" t="str">
        <f t="shared" si="97"/>
        <v/>
      </c>
      <c r="HIZ6" s="336" t="str">
        <f t="shared" si="97"/>
        <v/>
      </c>
      <c r="HJA6" s="336" t="str">
        <f t="shared" si="97"/>
        <v/>
      </c>
      <c r="HJB6" s="336" t="str">
        <f t="shared" si="97"/>
        <v/>
      </c>
      <c r="HJC6" s="336" t="str">
        <f t="shared" si="97"/>
        <v/>
      </c>
      <c r="HJD6" s="336" t="str">
        <f t="shared" si="97"/>
        <v/>
      </c>
      <c r="HJE6" s="336" t="str">
        <f t="shared" si="97"/>
        <v/>
      </c>
      <c r="HJF6" s="336" t="str">
        <f t="shared" si="97"/>
        <v/>
      </c>
      <c r="HJG6" s="336" t="str">
        <f t="shared" si="97"/>
        <v/>
      </c>
      <c r="HJH6" s="336" t="str">
        <f t="shared" si="97"/>
        <v/>
      </c>
      <c r="HJI6" s="336" t="str">
        <f t="shared" si="97"/>
        <v/>
      </c>
      <c r="HJJ6" s="336" t="str">
        <f t="shared" si="97"/>
        <v/>
      </c>
      <c r="HJK6" s="336" t="str">
        <f t="shared" si="97"/>
        <v/>
      </c>
      <c r="HJL6" s="336" t="str">
        <f t="shared" si="97"/>
        <v/>
      </c>
      <c r="HJM6" s="336" t="str">
        <f t="shared" si="97"/>
        <v/>
      </c>
      <c r="HJN6" s="336" t="str">
        <f t="shared" si="97"/>
        <v/>
      </c>
      <c r="HJO6" s="336" t="str">
        <f t="shared" si="97"/>
        <v/>
      </c>
      <c r="HJP6" s="336" t="str">
        <f t="shared" si="97"/>
        <v/>
      </c>
      <c r="HJQ6" s="336" t="str">
        <f t="shared" si="97"/>
        <v/>
      </c>
      <c r="HJR6" s="336" t="str">
        <f t="shared" si="97"/>
        <v/>
      </c>
      <c r="HJS6" s="336" t="str">
        <f t="shared" si="97"/>
        <v/>
      </c>
      <c r="HJT6" s="336" t="str">
        <f t="shared" si="97"/>
        <v/>
      </c>
      <c r="HJU6" s="336" t="str">
        <f t="shared" si="97"/>
        <v/>
      </c>
      <c r="HJV6" s="336" t="str">
        <f t="shared" si="97"/>
        <v/>
      </c>
      <c r="HJW6" s="336" t="str">
        <f t="shared" si="97"/>
        <v/>
      </c>
      <c r="HJX6" s="336" t="str">
        <f t="shared" si="97"/>
        <v/>
      </c>
      <c r="HJY6" s="336" t="str">
        <f t="shared" si="97"/>
        <v/>
      </c>
      <c r="HJZ6" s="336" t="str">
        <f t="shared" si="97"/>
        <v/>
      </c>
      <c r="HKA6" s="336" t="str">
        <f t="shared" si="97"/>
        <v/>
      </c>
      <c r="HKB6" s="336" t="str">
        <f t="shared" si="97"/>
        <v/>
      </c>
      <c r="HKC6" s="336" t="str">
        <f t="shared" si="97"/>
        <v/>
      </c>
      <c r="HKD6" s="336" t="str">
        <f t="shared" si="97"/>
        <v/>
      </c>
      <c r="HKE6" s="336" t="str">
        <f t="shared" si="97"/>
        <v/>
      </c>
      <c r="HKF6" s="336" t="str">
        <f t="shared" si="97"/>
        <v/>
      </c>
      <c r="HKG6" s="336" t="str">
        <f t="shared" si="97"/>
        <v/>
      </c>
      <c r="HKH6" s="336" t="str">
        <f t="shared" si="97"/>
        <v/>
      </c>
      <c r="HKI6" s="336" t="str">
        <f t="shared" si="97"/>
        <v/>
      </c>
      <c r="HKJ6" s="336" t="str">
        <f t="shared" si="97"/>
        <v/>
      </c>
      <c r="HKK6" s="336" t="str">
        <f t="shared" si="97"/>
        <v/>
      </c>
      <c r="HKL6" s="336" t="str">
        <f t="shared" si="97"/>
        <v/>
      </c>
      <c r="HKM6" s="336" t="str">
        <f t="shared" si="97"/>
        <v/>
      </c>
      <c r="HKN6" s="336" t="str">
        <f t="shared" si="97"/>
        <v/>
      </c>
      <c r="HKO6" s="336" t="str">
        <f t="shared" si="97"/>
        <v/>
      </c>
      <c r="HKP6" s="336" t="str">
        <f t="shared" si="97"/>
        <v/>
      </c>
      <c r="HKQ6" s="336" t="str">
        <f t="shared" si="97"/>
        <v/>
      </c>
      <c r="HKR6" s="336" t="str">
        <f t="shared" si="97"/>
        <v/>
      </c>
      <c r="HKS6" s="336" t="str">
        <f t="shared" si="97"/>
        <v/>
      </c>
      <c r="HKT6" s="336" t="str">
        <f t="shared" si="97"/>
        <v/>
      </c>
      <c r="HKU6" s="336" t="str">
        <f t="shared" si="97"/>
        <v/>
      </c>
      <c r="HKV6" s="336" t="str">
        <f t="shared" si="97"/>
        <v/>
      </c>
      <c r="HKW6" s="336" t="str">
        <f t="shared" si="97"/>
        <v/>
      </c>
      <c r="HKX6" s="336" t="str">
        <f t="shared" si="97"/>
        <v/>
      </c>
      <c r="HKY6" s="336" t="str">
        <f t="shared" ref="HKY6:HNJ6" si="98">_xlfn.LET(
_xlpm.project_monat,HKY$3,
_xlpm.start_monat,$D6,
_xlpm.ende_monat,$E6,
IF(AND(_xlpm.project_monat&gt;=_xlpm.start_monat,_xlpm.project_monat&lt;=_xlpm.ende_monat),1,""))</f>
        <v/>
      </c>
      <c r="HKZ6" s="336" t="str">
        <f t="shared" si="98"/>
        <v/>
      </c>
      <c r="HLA6" s="336" t="str">
        <f t="shared" si="98"/>
        <v/>
      </c>
      <c r="HLB6" s="336" t="str">
        <f t="shared" si="98"/>
        <v/>
      </c>
      <c r="HLC6" s="336" t="str">
        <f t="shared" si="98"/>
        <v/>
      </c>
      <c r="HLD6" s="336" t="str">
        <f t="shared" si="98"/>
        <v/>
      </c>
      <c r="HLE6" s="336" t="str">
        <f t="shared" si="98"/>
        <v/>
      </c>
      <c r="HLF6" s="336" t="str">
        <f t="shared" si="98"/>
        <v/>
      </c>
      <c r="HLG6" s="336" t="str">
        <f t="shared" si="98"/>
        <v/>
      </c>
      <c r="HLH6" s="336" t="str">
        <f t="shared" si="98"/>
        <v/>
      </c>
      <c r="HLI6" s="336" t="str">
        <f t="shared" si="98"/>
        <v/>
      </c>
      <c r="HLJ6" s="336" t="str">
        <f t="shared" si="98"/>
        <v/>
      </c>
      <c r="HLK6" s="336" t="str">
        <f t="shared" si="98"/>
        <v/>
      </c>
      <c r="HLL6" s="336" t="str">
        <f t="shared" si="98"/>
        <v/>
      </c>
      <c r="HLM6" s="336" t="str">
        <f t="shared" si="98"/>
        <v/>
      </c>
      <c r="HLN6" s="336" t="str">
        <f t="shared" si="98"/>
        <v/>
      </c>
      <c r="HLO6" s="336" t="str">
        <f t="shared" si="98"/>
        <v/>
      </c>
      <c r="HLP6" s="336" t="str">
        <f t="shared" si="98"/>
        <v/>
      </c>
      <c r="HLQ6" s="336" t="str">
        <f t="shared" si="98"/>
        <v/>
      </c>
      <c r="HLR6" s="336" t="str">
        <f t="shared" si="98"/>
        <v/>
      </c>
      <c r="HLS6" s="336" t="str">
        <f t="shared" si="98"/>
        <v/>
      </c>
      <c r="HLT6" s="336" t="str">
        <f t="shared" si="98"/>
        <v/>
      </c>
      <c r="HLU6" s="336" t="str">
        <f t="shared" si="98"/>
        <v/>
      </c>
      <c r="HLV6" s="336" t="str">
        <f t="shared" si="98"/>
        <v/>
      </c>
      <c r="HLW6" s="336" t="str">
        <f t="shared" si="98"/>
        <v/>
      </c>
      <c r="HLX6" s="336" t="str">
        <f t="shared" si="98"/>
        <v/>
      </c>
      <c r="HLY6" s="336" t="str">
        <f t="shared" si="98"/>
        <v/>
      </c>
      <c r="HLZ6" s="336" t="str">
        <f t="shared" si="98"/>
        <v/>
      </c>
      <c r="HMA6" s="336" t="str">
        <f t="shared" si="98"/>
        <v/>
      </c>
      <c r="HMB6" s="336" t="str">
        <f t="shared" si="98"/>
        <v/>
      </c>
      <c r="HMC6" s="336" t="str">
        <f t="shared" si="98"/>
        <v/>
      </c>
      <c r="HMD6" s="336" t="str">
        <f t="shared" si="98"/>
        <v/>
      </c>
      <c r="HME6" s="336" t="str">
        <f t="shared" si="98"/>
        <v/>
      </c>
      <c r="HMF6" s="336" t="str">
        <f t="shared" si="98"/>
        <v/>
      </c>
      <c r="HMG6" s="336" t="str">
        <f t="shared" si="98"/>
        <v/>
      </c>
      <c r="HMH6" s="336" t="str">
        <f t="shared" si="98"/>
        <v/>
      </c>
      <c r="HMI6" s="336" t="str">
        <f t="shared" si="98"/>
        <v/>
      </c>
      <c r="HMJ6" s="336" t="str">
        <f t="shared" si="98"/>
        <v/>
      </c>
      <c r="HMK6" s="336" t="str">
        <f t="shared" si="98"/>
        <v/>
      </c>
      <c r="HML6" s="336" t="str">
        <f t="shared" si="98"/>
        <v/>
      </c>
      <c r="HMM6" s="336" t="str">
        <f t="shared" si="98"/>
        <v/>
      </c>
      <c r="HMN6" s="336" t="str">
        <f t="shared" si="98"/>
        <v/>
      </c>
      <c r="HMO6" s="336" t="str">
        <f t="shared" si="98"/>
        <v/>
      </c>
      <c r="HMP6" s="336" t="str">
        <f t="shared" si="98"/>
        <v/>
      </c>
      <c r="HMQ6" s="336" t="str">
        <f t="shared" si="98"/>
        <v/>
      </c>
      <c r="HMR6" s="336" t="str">
        <f t="shared" si="98"/>
        <v/>
      </c>
      <c r="HMS6" s="336" t="str">
        <f t="shared" si="98"/>
        <v/>
      </c>
      <c r="HMT6" s="336" t="str">
        <f t="shared" si="98"/>
        <v/>
      </c>
      <c r="HMU6" s="336" t="str">
        <f t="shared" si="98"/>
        <v/>
      </c>
      <c r="HMV6" s="336" t="str">
        <f t="shared" si="98"/>
        <v/>
      </c>
      <c r="HMW6" s="336" t="str">
        <f t="shared" si="98"/>
        <v/>
      </c>
      <c r="HMX6" s="336" t="str">
        <f t="shared" si="98"/>
        <v/>
      </c>
      <c r="HMY6" s="336" t="str">
        <f t="shared" si="98"/>
        <v/>
      </c>
      <c r="HMZ6" s="336" t="str">
        <f t="shared" si="98"/>
        <v/>
      </c>
      <c r="HNA6" s="336" t="str">
        <f t="shared" si="98"/>
        <v/>
      </c>
      <c r="HNB6" s="336" t="str">
        <f t="shared" si="98"/>
        <v/>
      </c>
      <c r="HNC6" s="336" t="str">
        <f t="shared" si="98"/>
        <v/>
      </c>
      <c r="HND6" s="336" t="str">
        <f t="shared" si="98"/>
        <v/>
      </c>
      <c r="HNE6" s="336" t="str">
        <f t="shared" si="98"/>
        <v/>
      </c>
      <c r="HNF6" s="336" t="str">
        <f t="shared" si="98"/>
        <v/>
      </c>
      <c r="HNG6" s="336" t="str">
        <f t="shared" si="98"/>
        <v/>
      </c>
      <c r="HNH6" s="336" t="str">
        <f t="shared" si="98"/>
        <v/>
      </c>
      <c r="HNI6" s="336" t="str">
        <f t="shared" si="98"/>
        <v/>
      </c>
      <c r="HNJ6" s="336" t="str">
        <f t="shared" si="98"/>
        <v/>
      </c>
      <c r="HNK6" s="336" t="str">
        <f t="shared" ref="HNK6:HPV6" si="99">_xlfn.LET(
_xlpm.project_monat,HNK$3,
_xlpm.start_monat,$D6,
_xlpm.ende_monat,$E6,
IF(AND(_xlpm.project_monat&gt;=_xlpm.start_monat,_xlpm.project_monat&lt;=_xlpm.ende_monat),1,""))</f>
        <v/>
      </c>
      <c r="HNL6" s="336" t="str">
        <f t="shared" si="99"/>
        <v/>
      </c>
      <c r="HNM6" s="336" t="str">
        <f t="shared" si="99"/>
        <v/>
      </c>
      <c r="HNN6" s="336" t="str">
        <f t="shared" si="99"/>
        <v/>
      </c>
      <c r="HNO6" s="336" t="str">
        <f t="shared" si="99"/>
        <v/>
      </c>
      <c r="HNP6" s="336" t="str">
        <f t="shared" si="99"/>
        <v/>
      </c>
      <c r="HNQ6" s="336" t="str">
        <f t="shared" si="99"/>
        <v/>
      </c>
      <c r="HNR6" s="336" t="str">
        <f t="shared" si="99"/>
        <v/>
      </c>
      <c r="HNS6" s="336" t="str">
        <f t="shared" si="99"/>
        <v/>
      </c>
      <c r="HNT6" s="336" t="str">
        <f t="shared" si="99"/>
        <v/>
      </c>
      <c r="HNU6" s="336" t="str">
        <f t="shared" si="99"/>
        <v/>
      </c>
      <c r="HNV6" s="336" t="str">
        <f t="shared" si="99"/>
        <v/>
      </c>
      <c r="HNW6" s="336" t="str">
        <f t="shared" si="99"/>
        <v/>
      </c>
      <c r="HNX6" s="336" t="str">
        <f t="shared" si="99"/>
        <v/>
      </c>
      <c r="HNY6" s="336" t="str">
        <f t="shared" si="99"/>
        <v/>
      </c>
      <c r="HNZ6" s="336" t="str">
        <f t="shared" si="99"/>
        <v/>
      </c>
      <c r="HOA6" s="336" t="str">
        <f t="shared" si="99"/>
        <v/>
      </c>
      <c r="HOB6" s="336" t="str">
        <f t="shared" si="99"/>
        <v/>
      </c>
      <c r="HOC6" s="336" t="str">
        <f t="shared" si="99"/>
        <v/>
      </c>
      <c r="HOD6" s="336" t="str">
        <f t="shared" si="99"/>
        <v/>
      </c>
      <c r="HOE6" s="336" t="str">
        <f t="shared" si="99"/>
        <v/>
      </c>
      <c r="HOF6" s="336" t="str">
        <f t="shared" si="99"/>
        <v/>
      </c>
      <c r="HOG6" s="336" t="str">
        <f t="shared" si="99"/>
        <v/>
      </c>
      <c r="HOH6" s="336" t="str">
        <f t="shared" si="99"/>
        <v/>
      </c>
      <c r="HOI6" s="336" t="str">
        <f t="shared" si="99"/>
        <v/>
      </c>
      <c r="HOJ6" s="336" t="str">
        <f t="shared" si="99"/>
        <v/>
      </c>
      <c r="HOK6" s="336" t="str">
        <f t="shared" si="99"/>
        <v/>
      </c>
      <c r="HOL6" s="336" t="str">
        <f t="shared" si="99"/>
        <v/>
      </c>
      <c r="HOM6" s="336" t="str">
        <f t="shared" si="99"/>
        <v/>
      </c>
      <c r="HON6" s="336" t="str">
        <f t="shared" si="99"/>
        <v/>
      </c>
      <c r="HOO6" s="336" t="str">
        <f t="shared" si="99"/>
        <v/>
      </c>
      <c r="HOP6" s="336" t="str">
        <f t="shared" si="99"/>
        <v/>
      </c>
      <c r="HOQ6" s="336" t="str">
        <f t="shared" si="99"/>
        <v/>
      </c>
      <c r="HOR6" s="336" t="str">
        <f t="shared" si="99"/>
        <v/>
      </c>
      <c r="HOS6" s="336" t="str">
        <f t="shared" si="99"/>
        <v/>
      </c>
      <c r="HOT6" s="336" t="str">
        <f t="shared" si="99"/>
        <v/>
      </c>
      <c r="HOU6" s="336" t="str">
        <f t="shared" si="99"/>
        <v/>
      </c>
      <c r="HOV6" s="336" t="str">
        <f t="shared" si="99"/>
        <v/>
      </c>
      <c r="HOW6" s="336" t="str">
        <f t="shared" si="99"/>
        <v/>
      </c>
      <c r="HOX6" s="336" t="str">
        <f t="shared" si="99"/>
        <v/>
      </c>
      <c r="HOY6" s="336" t="str">
        <f t="shared" si="99"/>
        <v/>
      </c>
      <c r="HOZ6" s="336" t="str">
        <f t="shared" si="99"/>
        <v/>
      </c>
      <c r="HPA6" s="336" t="str">
        <f t="shared" si="99"/>
        <v/>
      </c>
      <c r="HPB6" s="336" t="str">
        <f t="shared" si="99"/>
        <v/>
      </c>
      <c r="HPC6" s="336" t="str">
        <f t="shared" si="99"/>
        <v/>
      </c>
      <c r="HPD6" s="336" t="str">
        <f t="shared" si="99"/>
        <v/>
      </c>
      <c r="HPE6" s="336" t="str">
        <f t="shared" si="99"/>
        <v/>
      </c>
      <c r="HPF6" s="336" t="str">
        <f t="shared" si="99"/>
        <v/>
      </c>
      <c r="HPG6" s="336" t="str">
        <f t="shared" si="99"/>
        <v/>
      </c>
      <c r="HPH6" s="336" t="str">
        <f t="shared" si="99"/>
        <v/>
      </c>
      <c r="HPI6" s="336" t="str">
        <f t="shared" si="99"/>
        <v/>
      </c>
      <c r="HPJ6" s="336" t="str">
        <f t="shared" si="99"/>
        <v/>
      </c>
      <c r="HPK6" s="336" t="str">
        <f t="shared" si="99"/>
        <v/>
      </c>
      <c r="HPL6" s="336" t="str">
        <f t="shared" si="99"/>
        <v/>
      </c>
      <c r="HPM6" s="336" t="str">
        <f t="shared" si="99"/>
        <v/>
      </c>
      <c r="HPN6" s="336" t="str">
        <f t="shared" si="99"/>
        <v/>
      </c>
      <c r="HPO6" s="336" t="str">
        <f t="shared" si="99"/>
        <v/>
      </c>
      <c r="HPP6" s="336" t="str">
        <f t="shared" si="99"/>
        <v/>
      </c>
      <c r="HPQ6" s="336" t="str">
        <f t="shared" si="99"/>
        <v/>
      </c>
      <c r="HPR6" s="336" t="str">
        <f t="shared" si="99"/>
        <v/>
      </c>
      <c r="HPS6" s="336" t="str">
        <f t="shared" si="99"/>
        <v/>
      </c>
      <c r="HPT6" s="336" t="str">
        <f t="shared" si="99"/>
        <v/>
      </c>
      <c r="HPU6" s="336" t="str">
        <f t="shared" si="99"/>
        <v/>
      </c>
      <c r="HPV6" s="336" t="str">
        <f t="shared" si="99"/>
        <v/>
      </c>
      <c r="HPW6" s="336" t="str">
        <f t="shared" ref="HPW6:HSH6" si="100">_xlfn.LET(
_xlpm.project_monat,HPW$3,
_xlpm.start_monat,$D6,
_xlpm.ende_monat,$E6,
IF(AND(_xlpm.project_monat&gt;=_xlpm.start_monat,_xlpm.project_monat&lt;=_xlpm.ende_monat),1,""))</f>
        <v/>
      </c>
      <c r="HPX6" s="336" t="str">
        <f t="shared" si="100"/>
        <v/>
      </c>
      <c r="HPY6" s="336" t="str">
        <f t="shared" si="100"/>
        <v/>
      </c>
      <c r="HPZ6" s="336" t="str">
        <f t="shared" si="100"/>
        <v/>
      </c>
      <c r="HQA6" s="336" t="str">
        <f t="shared" si="100"/>
        <v/>
      </c>
      <c r="HQB6" s="336" t="str">
        <f t="shared" si="100"/>
        <v/>
      </c>
      <c r="HQC6" s="336" t="str">
        <f t="shared" si="100"/>
        <v/>
      </c>
      <c r="HQD6" s="336" t="str">
        <f t="shared" si="100"/>
        <v/>
      </c>
      <c r="HQE6" s="336" t="str">
        <f t="shared" si="100"/>
        <v/>
      </c>
      <c r="HQF6" s="336" t="str">
        <f t="shared" si="100"/>
        <v/>
      </c>
      <c r="HQG6" s="336" t="str">
        <f t="shared" si="100"/>
        <v/>
      </c>
      <c r="HQH6" s="336" t="str">
        <f t="shared" si="100"/>
        <v/>
      </c>
      <c r="HQI6" s="336" t="str">
        <f t="shared" si="100"/>
        <v/>
      </c>
      <c r="HQJ6" s="336" t="str">
        <f t="shared" si="100"/>
        <v/>
      </c>
      <c r="HQK6" s="336" t="str">
        <f t="shared" si="100"/>
        <v/>
      </c>
      <c r="HQL6" s="336" t="str">
        <f t="shared" si="100"/>
        <v/>
      </c>
      <c r="HQM6" s="336" t="str">
        <f t="shared" si="100"/>
        <v/>
      </c>
      <c r="HQN6" s="336" t="str">
        <f t="shared" si="100"/>
        <v/>
      </c>
      <c r="HQO6" s="336" t="str">
        <f t="shared" si="100"/>
        <v/>
      </c>
      <c r="HQP6" s="336" t="str">
        <f t="shared" si="100"/>
        <v/>
      </c>
      <c r="HQQ6" s="336" t="str">
        <f t="shared" si="100"/>
        <v/>
      </c>
      <c r="HQR6" s="336" t="str">
        <f t="shared" si="100"/>
        <v/>
      </c>
      <c r="HQS6" s="336" t="str">
        <f t="shared" si="100"/>
        <v/>
      </c>
      <c r="HQT6" s="336" t="str">
        <f t="shared" si="100"/>
        <v/>
      </c>
      <c r="HQU6" s="336" t="str">
        <f t="shared" si="100"/>
        <v/>
      </c>
      <c r="HQV6" s="336" t="str">
        <f t="shared" si="100"/>
        <v/>
      </c>
      <c r="HQW6" s="336" t="str">
        <f t="shared" si="100"/>
        <v/>
      </c>
      <c r="HQX6" s="336" t="str">
        <f t="shared" si="100"/>
        <v/>
      </c>
      <c r="HQY6" s="336" t="str">
        <f t="shared" si="100"/>
        <v/>
      </c>
      <c r="HQZ6" s="336" t="str">
        <f t="shared" si="100"/>
        <v/>
      </c>
      <c r="HRA6" s="336" t="str">
        <f t="shared" si="100"/>
        <v/>
      </c>
      <c r="HRB6" s="336" t="str">
        <f t="shared" si="100"/>
        <v/>
      </c>
      <c r="HRC6" s="336" t="str">
        <f t="shared" si="100"/>
        <v/>
      </c>
      <c r="HRD6" s="336" t="str">
        <f t="shared" si="100"/>
        <v/>
      </c>
      <c r="HRE6" s="336" t="str">
        <f t="shared" si="100"/>
        <v/>
      </c>
      <c r="HRF6" s="336" t="str">
        <f t="shared" si="100"/>
        <v/>
      </c>
      <c r="HRG6" s="336" t="str">
        <f t="shared" si="100"/>
        <v/>
      </c>
      <c r="HRH6" s="336" t="str">
        <f t="shared" si="100"/>
        <v/>
      </c>
      <c r="HRI6" s="336" t="str">
        <f t="shared" si="100"/>
        <v/>
      </c>
      <c r="HRJ6" s="336" t="str">
        <f t="shared" si="100"/>
        <v/>
      </c>
      <c r="HRK6" s="336" t="str">
        <f t="shared" si="100"/>
        <v/>
      </c>
      <c r="HRL6" s="336" t="str">
        <f t="shared" si="100"/>
        <v/>
      </c>
      <c r="HRM6" s="336" t="str">
        <f t="shared" si="100"/>
        <v/>
      </c>
      <c r="HRN6" s="336" t="str">
        <f t="shared" si="100"/>
        <v/>
      </c>
      <c r="HRO6" s="336" t="str">
        <f t="shared" si="100"/>
        <v/>
      </c>
      <c r="HRP6" s="336" t="str">
        <f t="shared" si="100"/>
        <v/>
      </c>
      <c r="HRQ6" s="336" t="str">
        <f t="shared" si="100"/>
        <v/>
      </c>
      <c r="HRR6" s="336" t="str">
        <f t="shared" si="100"/>
        <v/>
      </c>
      <c r="HRS6" s="336" t="str">
        <f t="shared" si="100"/>
        <v/>
      </c>
      <c r="HRT6" s="336" t="str">
        <f t="shared" si="100"/>
        <v/>
      </c>
      <c r="HRU6" s="336" t="str">
        <f t="shared" si="100"/>
        <v/>
      </c>
      <c r="HRV6" s="336" t="str">
        <f t="shared" si="100"/>
        <v/>
      </c>
      <c r="HRW6" s="336" t="str">
        <f t="shared" si="100"/>
        <v/>
      </c>
      <c r="HRX6" s="336" t="str">
        <f t="shared" si="100"/>
        <v/>
      </c>
      <c r="HRY6" s="336" t="str">
        <f t="shared" si="100"/>
        <v/>
      </c>
      <c r="HRZ6" s="336" t="str">
        <f t="shared" si="100"/>
        <v/>
      </c>
      <c r="HSA6" s="336" t="str">
        <f t="shared" si="100"/>
        <v/>
      </c>
      <c r="HSB6" s="336" t="str">
        <f t="shared" si="100"/>
        <v/>
      </c>
      <c r="HSC6" s="336" t="str">
        <f t="shared" si="100"/>
        <v/>
      </c>
      <c r="HSD6" s="336" t="str">
        <f t="shared" si="100"/>
        <v/>
      </c>
      <c r="HSE6" s="336" t="str">
        <f t="shared" si="100"/>
        <v/>
      </c>
      <c r="HSF6" s="336" t="str">
        <f t="shared" si="100"/>
        <v/>
      </c>
      <c r="HSG6" s="336" t="str">
        <f t="shared" si="100"/>
        <v/>
      </c>
      <c r="HSH6" s="336" t="str">
        <f t="shared" si="100"/>
        <v/>
      </c>
      <c r="HSI6" s="336" t="str">
        <f t="shared" ref="HSI6:HUT6" si="101">_xlfn.LET(
_xlpm.project_monat,HSI$3,
_xlpm.start_monat,$D6,
_xlpm.ende_monat,$E6,
IF(AND(_xlpm.project_monat&gt;=_xlpm.start_monat,_xlpm.project_monat&lt;=_xlpm.ende_monat),1,""))</f>
        <v/>
      </c>
      <c r="HSJ6" s="336" t="str">
        <f t="shared" si="101"/>
        <v/>
      </c>
      <c r="HSK6" s="336" t="str">
        <f t="shared" si="101"/>
        <v/>
      </c>
      <c r="HSL6" s="336" t="str">
        <f t="shared" si="101"/>
        <v/>
      </c>
      <c r="HSM6" s="336" t="str">
        <f t="shared" si="101"/>
        <v/>
      </c>
      <c r="HSN6" s="336" t="str">
        <f t="shared" si="101"/>
        <v/>
      </c>
      <c r="HSO6" s="336" t="str">
        <f t="shared" si="101"/>
        <v/>
      </c>
      <c r="HSP6" s="336" t="str">
        <f t="shared" si="101"/>
        <v/>
      </c>
      <c r="HSQ6" s="336" t="str">
        <f t="shared" si="101"/>
        <v/>
      </c>
      <c r="HSR6" s="336" t="str">
        <f t="shared" si="101"/>
        <v/>
      </c>
      <c r="HSS6" s="336" t="str">
        <f t="shared" si="101"/>
        <v/>
      </c>
      <c r="HST6" s="336" t="str">
        <f t="shared" si="101"/>
        <v/>
      </c>
      <c r="HSU6" s="336" t="str">
        <f t="shared" si="101"/>
        <v/>
      </c>
      <c r="HSV6" s="336" t="str">
        <f t="shared" si="101"/>
        <v/>
      </c>
      <c r="HSW6" s="336" t="str">
        <f t="shared" si="101"/>
        <v/>
      </c>
      <c r="HSX6" s="336" t="str">
        <f t="shared" si="101"/>
        <v/>
      </c>
      <c r="HSY6" s="336" t="str">
        <f t="shared" si="101"/>
        <v/>
      </c>
      <c r="HSZ6" s="336" t="str">
        <f t="shared" si="101"/>
        <v/>
      </c>
      <c r="HTA6" s="336" t="str">
        <f t="shared" si="101"/>
        <v/>
      </c>
      <c r="HTB6" s="336" t="str">
        <f t="shared" si="101"/>
        <v/>
      </c>
      <c r="HTC6" s="336" t="str">
        <f t="shared" si="101"/>
        <v/>
      </c>
      <c r="HTD6" s="336" t="str">
        <f t="shared" si="101"/>
        <v/>
      </c>
      <c r="HTE6" s="336" t="str">
        <f t="shared" si="101"/>
        <v/>
      </c>
      <c r="HTF6" s="336" t="str">
        <f t="shared" si="101"/>
        <v/>
      </c>
      <c r="HTG6" s="336" t="str">
        <f t="shared" si="101"/>
        <v/>
      </c>
      <c r="HTH6" s="336" t="str">
        <f t="shared" si="101"/>
        <v/>
      </c>
      <c r="HTI6" s="336" t="str">
        <f t="shared" si="101"/>
        <v/>
      </c>
      <c r="HTJ6" s="336" t="str">
        <f t="shared" si="101"/>
        <v/>
      </c>
      <c r="HTK6" s="336" t="str">
        <f t="shared" si="101"/>
        <v/>
      </c>
      <c r="HTL6" s="336" t="str">
        <f t="shared" si="101"/>
        <v/>
      </c>
      <c r="HTM6" s="336" t="str">
        <f t="shared" si="101"/>
        <v/>
      </c>
      <c r="HTN6" s="336" t="str">
        <f t="shared" si="101"/>
        <v/>
      </c>
      <c r="HTO6" s="336" t="str">
        <f t="shared" si="101"/>
        <v/>
      </c>
      <c r="HTP6" s="336" t="str">
        <f t="shared" si="101"/>
        <v/>
      </c>
      <c r="HTQ6" s="336" t="str">
        <f t="shared" si="101"/>
        <v/>
      </c>
      <c r="HTR6" s="336" t="str">
        <f t="shared" si="101"/>
        <v/>
      </c>
      <c r="HTS6" s="336" t="str">
        <f t="shared" si="101"/>
        <v/>
      </c>
      <c r="HTT6" s="336" t="str">
        <f t="shared" si="101"/>
        <v/>
      </c>
      <c r="HTU6" s="336" t="str">
        <f t="shared" si="101"/>
        <v/>
      </c>
      <c r="HTV6" s="336" t="str">
        <f t="shared" si="101"/>
        <v/>
      </c>
      <c r="HTW6" s="336" t="str">
        <f t="shared" si="101"/>
        <v/>
      </c>
      <c r="HTX6" s="336" t="str">
        <f t="shared" si="101"/>
        <v/>
      </c>
      <c r="HTY6" s="336" t="str">
        <f t="shared" si="101"/>
        <v/>
      </c>
      <c r="HTZ6" s="336" t="str">
        <f t="shared" si="101"/>
        <v/>
      </c>
      <c r="HUA6" s="336" t="str">
        <f t="shared" si="101"/>
        <v/>
      </c>
      <c r="HUB6" s="336" t="str">
        <f t="shared" si="101"/>
        <v/>
      </c>
      <c r="HUC6" s="336" t="str">
        <f t="shared" si="101"/>
        <v/>
      </c>
      <c r="HUD6" s="336" t="str">
        <f t="shared" si="101"/>
        <v/>
      </c>
      <c r="HUE6" s="336" t="str">
        <f t="shared" si="101"/>
        <v/>
      </c>
      <c r="HUF6" s="336" t="str">
        <f t="shared" si="101"/>
        <v/>
      </c>
      <c r="HUG6" s="336" t="str">
        <f t="shared" si="101"/>
        <v/>
      </c>
      <c r="HUH6" s="336" t="str">
        <f t="shared" si="101"/>
        <v/>
      </c>
      <c r="HUI6" s="336" t="str">
        <f t="shared" si="101"/>
        <v/>
      </c>
      <c r="HUJ6" s="336" t="str">
        <f t="shared" si="101"/>
        <v/>
      </c>
      <c r="HUK6" s="336" t="str">
        <f t="shared" si="101"/>
        <v/>
      </c>
      <c r="HUL6" s="336" t="str">
        <f t="shared" si="101"/>
        <v/>
      </c>
      <c r="HUM6" s="336" t="str">
        <f t="shared" si="101"/>
        <v/>
      </c>
      <c r="HUN6" s="336" t="str">
        <f t="shared" si="101"/>
        <v/>
      </c>
      <c r="HUO6" s="336" t="str">
        <f t="shared" si="101"/>
        <v/>
      </c>
      <c r="HUP6" s="336" t="str">
        <f t="shared" si="101"/>
        <v/>
      </c>
      <c r="HUQ6" s="336" t="str">
        <f t="shared" si="101"/>
        <v/>
      </c>
      <c r="HUR6" s="336" t="str">
        <f t="shared" si="101"/>
        <v/>
      </c>
      <c r="HUS6" s="336" t="str">
        <f t="shared" si="101"/>
        <v/>
      </c>
      <c r="HUT6" s="336" t="str">
        <f t="shared" si="101"/>
        <v/>
      </c>
      <c r="HUU6" s="336" t="str">
        <f t="shared" ref="HUU6:HXF6" si="102">_xlfn.LET(
_xlpm.project_monat,HUU$3,
_xlpm.start_monat,$D6,
_xlpm.ende_monat,$E6,
IF(AND(_xlpm.project_monat&gt;=_xlpm.start_monat,_xlpm.project_monat&lt;=_xlpm.ende_monat),1,""))</f>
        <v/>
      </c>
      <c r="HUV6" s="336" t="str">
        <f t="shared" si="102"/>
        <v/>
      </c>
      <c r="HUW6" s="336" t="str">
        <f t="shared" si="102"/>
        <v/>
      </c>
      <c r="HUX6" s="336" t="str">
        <f t="shared" si="102"/>
        <v/>
      </c>
      <c r="HUY6" s="336" t="str">
        <f t="shared" si="102"/>
        <v/>
      </c>
      <c r="HUZ6" s="336" t="str">
        <f t="shared" si="102"/>
        <v/>
      </c>
      <c r="HVA6" s="336" t="str">
        <f t="shared" si="102"/>
        <v/>
      </c>
      <c r="HVB6" s="336" t="str">
        <f t="shared" si="102"/>
        <v/>
      </c>
      <c r="HVC6" s="336" t="str">
        <f t="shared" si="102"/>
        <v/>
      </c>
      <c r="HVD6" s="336" t="str">
        <f t="shared" si="102"/>
        <v/>
      </c>
      <c r="HVE6" s="336" t="str">
        <f t="shared" si="102"/>
        <v/>
      </c>
      <c r="HVF6" s="336" t="str">
        <f t="shared" si="102"/>
        <v/>
      </c>
      <c r="HVG6" s="336" t="str">
        <f t="shared" si="102"/>
        <v/>
      </c>
      <c r="HVH6" s="336" t="str">
        <f t="shared" si="102"/>
        <v/>
      </c>
      <c r="HVI6" s="336" t="str">
        <f t="shared" si="102"/>
        <v/>
      </c>
      <c r="HVJ6" s="336" t="str">
        <f t="shared" si="102"/>
        <v/>
      </c>
      <c r="HVK6" s="336" t="str">
        <f t="shared" si="102"/>
        <v/>
      </c>
      <c r="HVL6" s="336" t="str">
        <f t="shared" si="102"/>
        <v/>
      </c>
      <c r="HVM6" s="336" t="str">
        <f t="shared" si="102"/>
        <v/>
      </c>
      <c r="HVN6" s="336" t="str">
        <f t="shared" si="102"/>
        <v/>
      </c>
      <c r="HVO6" s="336" t="str">
        <f t="shared" si="102"/>
        <v/>
      </c>
      <c r="HVP6" s="336" t="str">
        <f t="shared" si="102"/>
        <v/>
      </c>
      <c r="HVQ6" s="336" t="str">
        <f t="shared" si="102"/>
        <v/>
      </c>
      <c r="HVR6" s="336" t="str">
        <f t="shared" si="102"/>
        <v/>
      </c>
      <c r="HVS6" s="336" t="str">
        <f t="shared" si="102"/>
        <v/>
      </c>
      <c r="HVT6" s="336" t="str">
        <f t="shared" si="102"/>
        <v/>
      </c>
      <c r="HVU6" s="336" t="str">
        <f t="shared" si="102"/>
        <v/>
      </c>
      <c r="HVV6" s="336" t="str">
        <f t="shared" si="102"/>
        <v/>
      </c>
      <c r="HVW6" s="336" t="str">
        <f t="shared" si="102"/>
        <v/>
      </c>
      <c r="HVX6" s="336" t="str">
        <f t="shared" si="102"/>
        <v/>
      </c>
      <c r="HVY6" s="336" t="str">
        <f t="shared" si="102"/>
        <v/>
      </c>
      <c r="HVZ6" s="336" t="str">
        <f t="shared" si="102"/>
        <v/>
      </c>
      <c r="HWA6" s="336" t="str">
        <f t="shared" si="102"/>
        <v/>
      </c>
      <c r="HWB6" s="336" t="str">
        <f t="shared" si="102"/>
        <v/>
      </c>
      <c r="HWC6" s="336" t="str">
        <f t="shared" si="102"/>
        <v/>
      </c>
      <c r="HWD6" s="336" t="str">
        <f t="shared" si="102"/>
        <v/>
      </c>
      <c r="HWE6" s="336" t="str">
        <f t="shared" si="102"/>
        <v/>
      </c>
      <c r="HWF6" s="336" t="str">
        <f t="shared" si="102"/>
        <v/>
      </c>
      <c r="HWG6" s="336" t="str">
        <f t="shared" si="102"/>
        <v/>
      </c>
      <c r="HWH6" s="336" t="str">
        <f t="shared" si="102"/>
        <v/>
      </c>
      <c r="HWI6" s="336" t="str">
        <f t="shared" si="102"/>
        <v/>
      </c>
      <c r="HWJ6" s="336" t="str">
        <f t="shared" si="102"/>
        <v/>
      </c>
      <c r="HWK6" s="336" t="str">
        <f t="shared" si="102"/>
        <v/>
      </c>
      <c r="HWL6" s="336" t="str">
        <f t="shared" si="102"/>
        <v/>
      </c>
      <c r="HWM6" s="336" t="str">
        <f t="shared" si="102"/>
        <v/>
      </c>
      <c r="HWN6" s="336" t="str">
        <f t="shared" si="102"/>
        <v/>
      </c>
      <c r="HWO6" s="336" t="str">
        <f t="shared" si="102"/>
        <v/>
      </c>
      <c r="HWP6" s="336" t="str">
        <f t="shared" si="102"/>
        <v/>
      </c>
      <c r="HWQ6" s="336" t="str">
        <f t="shared" si="102"/>
        <v/>
      </c>
      <c r="HWR6" s="336" t="str">
        <f t="shared" si="102"/>
        <v/>
      </c>
      <c r="HWS6" s="336" t="str">
        <f t="shared" si="102"/>
        <v/>
      </c>
      <c r="HWT6" s="336" t="str">
        <f t="shared" si="102"/>
        <v/>
      </c>
      <c r="HWU6" s="336" t="str">
        <f t="shared" si="102"/>
        <v/>
      </c>
      <c r="HWV6" s="336" t="str">
        <f t="shared" si="102"/>
        <v/>
      </c>
      <c r="HWW6" s="336" t="str">
        <f t="shared" si="102"/>
        <v/>
      </c>
      <c r="HWX6" s="336" t="str">
        <f t="shared" si="102"/>
        <v/>
      </c>
      <c r="HWY6" s="336" t="str">
        <f t="shared" si="102"/>
        <v/>
      </c>
      <c r="HWZ6" s="336" t="str">
        <f t="shared" si="102"/>
        <v/>
      </c>
      <c r="HXA6" s="336" t="str">
        <f t="shared" si="102"/>
        <v/>
      </c>
      <c r="HXB6" s="336" t="str">
        <f t="shared" si="102"/>
        <v/>
      </c>
      <c r="HXC6" s="336" t="str">
        <f t="shared" si="102"/>
        <v/>
      </c>
      <c r="HXD6" s="336" t="str">
        <f t="shared" si="102"/>
        <v/>
      </c>
      <c r="HXE6" s="336" t="str">
        <f t="shared" si="102"/>
        <v/>
      </c>
      <c r="HXF6" s="336" t="str">
        <f t="shared" si="102"/>
        <v/>
      </c>
      <c r="HXG6" s="336" t="str">
        <f t="shared" ref="HXG6:HZR6" si="103">_xlfn.LET(
_xlpm.project_monat,HXG$3,
_xlpm.start_monat,$D6,
_xlpm.ende_monat,$E6,
IF(AND(_xlpm.project_monat&gt;=_xlpm.start_monat,_xlpm.project_monat&lt;=_xlpm.ende_monat),1,""))</f>
        <v/>
      </c>
      <c r="HXH6" s="336" t="str">
        <f t="shared" si="103"/>
        <v/>
      </c>
      <c r="HXI6" s="336" t="str">
        <f t="shared" si="103"/>
        <v/>
      </c>
      <c r="HXJ6" s="336" t="str">
        <f t="shared" si="103"/>
        <v/>
      </c>
      <c r="HXK6" s="336" t="str">
        <f t="shared" si="103"/>
        <v/>
      </c>
      <c r="HXL6" s="336" t="str">
        <f t="shared" si="103"/>
        <v/>
      </c>
      <c r="HXM6" s="336" t="str">
        <f t="shared" si="103"/>
        <v/>
      </c>
      <c r="HXN6" s="336" t="str">
        <f t="shared" si="103"/>
        <v/>
      </c>
      <c r="HXO6" s="336" t="str">
        <f t="shared" si="103"/>
        <v/>
      </c>
      <c r="HXP6" s="336" t="str">
        <f t="shared" si="103"/>
        <v/>
      </c>
      <c r="HXQ6" s="336" t="str">
        <f t="shared" si="103"/>
        <v/>
      </c>
      <c r="HXR6" s="336" t="str">
        <f t="shared" si="103"/>
        <v/>
      </c>
      <c r="HXS6" s="336" t="str">
        <f t="shared" si="103"/>
        <v/>
      </c>
      <c r="HXT6" s="336" t="str">
        <f t="shared" si="103"/>
        <v/>
      </c>
      <c r="HXU6" s="336" t="str">
        <f t="shared" si="103"/>
        <v/>
      </c>
      <c r="HXV6" s="336" t="str">
        <f t="shared" si="103"/>
        <v/>
      </c>
      <c r="HXW6" s="336" t="str">
        <f t="shared" si="103"/>
        <v/>
      </c>
      <c r="HXX6" s="336" t="str">
        <f t="shared" si="103"/>
        <v/>
      </c>
      <c r="HXY6" s="336" t="str">
        <f t="shared" si="103"/>
        <v/>
      </c>
      <c r="HXZ6" s="336" t="str">
        <f t="shared" si="103"/>
        <v/>
      </c>
      <c r="HYA6" s="336" t="str">
        <f t="shared" si="103"/>
        <v/>
      </c>
      <c r="HYB6" s="336" t="str">
        <f t="shared" si="103"/>
        <v/>
      </c>
      <c r="HYC6" s="336" t="str">
        <f t="shared" si="103"/>
        <v/>
      </c>
      <c r="HYD6" s="336" t="str">
        <f t="shared" si="103"/>
        <v/>
      </c>
      <c r="HYE6" s="336" t="str">
        <f t="shared" si="103"/>
        <v/>
      </c>
      <c r="HYF6" s="336" t="str">
        <f t="shared" si="103"/>
        <v/>
      </c>
      <c r="HYG6" s="336" t="str">
        <f t="shared" si="103"/>
        <v/>
      </c>
      <c r="HYH6" s="336" t="str">
        <f t="shared" si="103"/>
        <v/>
      </c>
      <c r="HYI6" s="336" t="str">
        <f t="shared" si="103"/>
        <v/>
      </c>
      <c r="HYJ6" s="336" t="str">
        <f t="shared" si="103"/>
        <v/>
      </c>
      <c r="HYK6" s="336" t="str">
        <f t="shared" si="103"/>
        <v/>
      </c>
      <c r="HYL6" s="336" t="str">
        <f t="shared" si="103"/>
        <v/>
      </c>
      <c r="HYM6" s="336" t="str">
        <f t="shared" si="103"/>
        <v/>
      </c>
      <c r="HYN6" s="336" t="str">
        <f t="shared" si="103"/>
        <v/>
      </c>
      <c r="HYO6" s="336" t="str">
        <f t="shared" si="103"/>
        <v/>
      </c>
      <c r="HYP6" s="336" t="str">
        <f t="shared" si="103"/>
        <v/>
      </c>
      <c r="HYQ6" s="336" t="str">
        <f t="shared" si="103"/>
        <v/>
      </c>
      <c r="HYR6" s="336" t="str">
        <f t="shared" si="103"/>
        <v/>
      </c>
      <c r="HYS6" s="336" t="str">
        <f t="shared" si="103"/>
        <v/>
      </c>
      <c r="HYT6" s="336" t="str">
        <f t="shared" si="103"/>
        <v/>
      </c>
      <c r="HYU6" s="336" t="str">
        <f t="shared" si="103"/>
        <v/>
      </c>
      <c r="HYV6" s="336" t="str">
        <f t="shared" si="103"/>
        <v/>
      </c>
      <c r="HYW6" s="336" t="str">
        <f t="shared" si="103"/>
        <v/>
      </c>
      <c r="HYX6" s="336" t="str">
        <f t="shared" si="103"/>
        <v/>
      </c>
      <c r="HYY6" s="336" t="str">
        <f t="shared" si="103"/>
        <v/>
      </c>
      <c r="HYZ6" s="336" t="str">
        <f t="shared" si="103"/>
        <v/>
      </c>
      <c r="HZA6" s="336" t="str">
        <f t="shared" si="103"/>
        <v/>
      </c>
      <c r="HZB6" s="336" t="str">
        <f t="shared" si="103"/>
        <v/>
      </c>
      <c r="HZC6" s="336" t="str">
        <f t="shared" si="103"/>
        <v/>
      </c>
      <c r="HZD6" s="336" t="str">
        <f t="shared" si="103"/>
        <v/>
      </c>
      <c r="HZE6" s="336" t="str">
        <f t="shared" si="103"/>
        <v/>
      </c>
      <c r="HZF6" s="336" t="str">
        <f t="shared" si="103"/>
        <v/>
      </c>
      <c r="HZG6" s="336" t="str">
        <f t="shared" si="103"/>
        <v/>
      </c>
      <c r="HZH6" s="336" t="str">
        <f t="shared" si="103"/>
        <v/>
      </c>
      <c r="HZI6" s="336" t="str">
        <f t="shared" si="103"/>
        <v/>
      </c>
      <c r="HZJ6" s="336" t="str">
        <f t="shared" si="103"/>
        <v/>
      </c>
      <c r="HZK6" s="336" t="str">
        <f t="shared" si="103"/>
        <v/>
      </c>
      <c r="HZL6" s="336" t="str">
        <f t="shared" si="103"/>
        <v/>
      </c>
      <c r="HZM6" s="336" t="str">
        <f t="shared" si="103"/>
        <v/>
      </c>
      <c r="HZN6" s="336" t="str">
        <f t="shared" si="103"/>
        <v/>
      </c>
      <c r="HZO6" s="336" t="str">
        <f t="shared" si="103"/>
        <v/>
      </c>
      <c r="HZP6" s="336" t="str">
        <f t="shared" si="103"/>
        <v/>
      </c>
      <c r="HZQ6" s="336" t="str">
        <f t="shared" si="103"/>
        <v/>
      </c>
      <c r="HZR6" s="336" t="str">
        <f t="shared" si="103"/>
        <v/>
      </c>
      <c r="HZS6" s="336" t="str">
        <f t="shared" ref="HZS6:ICD6" si="104">_xlfn.LET(
_xlpm.project_monat,HZS$3,
_xlpm.start_monat,$D6,
_xlpm.ende_monat,$E6,
IF(AND(_xlpm.project_monat&gt;=_xlpm.start_monat,_xlpm.project_monat&lt;=_xlpm.ende_monat),1,""))</f>
        <v/>
      </c>
      <c r="HZT6" s="336" t="str">
        <f t="shared" si="104"/>
        <v/>
      </c>
      <c r="HZU6" s="336" t="str">
        <f t="shared" si="104"/>
        <v/>
      </c>
      <c r="HZV6" s="336" t="str">
        <f t="shared" si="104"/>
        <v/>
      </c>
      <c r="HZW6" s="336" t="str">
        <f t="shared" si="104"/>
        <v/>
      </c>
      <c r="HZX6" s="336" t="str">
        <f t="shared" si="104"/>
        <v/>
      </c>
      <c r="HZY6" s="336" t="str">
        <f t="shared" si="104"/>
        <v/>
      </c>
      <c r="HZZ6" s="336" t="str">
        <f t="shared" si="104"/>
        <v/>
      </c>
      <c r="IAA6" s="336" t="str">
        <f t="shared" si="104"/>
        <v/>
      </c>
      <c r="IAB6" s="336" t="str">
        <f t="shared" si="104"/>
        <v/>
      </c>
      <c r="IAC6" s="336" t="str">
        <f t="shared" si="104"/>
        <v/>
      </c>
      <c r="IAD6" s="336" t="str">
        <f t="shared" si="104"/>
        <v/>
      </c>
      <c r="IAE6" s="336" t="str">
        <f t="shared" si="104"/>
        <v/>
      </c>
      <c r="IAF6" s="336" t="str">
        <f t="shared" si="104"/>
        <v/>
      </c>
      <c r="IAG6" s="336" t="str">
        <f t="shared" si="104"/>
        <v/>
      </c>
      <c r="IAH6" s="336" t="str">
        <f t="shared" si="104"/>
        <v/>
      </c>
      <c r="IAI6" s="336" t="str">
        <f t="shared" si="104"/>
        <v/>
      </c>
      <c r="IAJ6" s="336" t="str">
        <f t="shared" si="104"/>
        <v/>
      </c>
      <c r="IAK6" s="336" t="str">
        <f t="shared" si="104"/>
        <v/>
      </c>
      <c r="IAL6" s="336" t="str">
        <f t="shared" si="104"/>
        <v/>
      </c>
      <c r="IAM6" s="336" t="str">
        <f t="shared" si="104"/>
        <v/>
      </c>
      <c r="IAN6" s="336" t="str">
        <f t="shared" si="104"/>
        <v/>
      </c>
      <c r="IAO6" s="336" t="str">
        <f t="shared" si="104"/>
        <v/>
      </c>
      <c r="IAP6" s="336" t="str">
        <f t="shared" si="104"/>
        <v/>
      </c>
      <c r="IAQ6" s="336" t="str">
        <f t="shared" si="104"/>
        <v/>
      </c>
      <c r="IAR6" s="336" t="str">
        <f t="shared" si="104"/>
        <v/>
      </c>
      <c r="IAS6" s="336" t="str">
        <f t="shared" si="104"/>
        <v/>
      </c>
      <c r="IAT6" s="336" t="str">
        <f t="shared" si="104"/>
        <v/>
      </c>
      <c r="IAU6" s="336" t="str">
        <f t="shared" si="104"/>
        <v/>
      </c>
      <c r="IAV6" s="336" t="str">
        <f t="shared" si="104"/>
        <v/>
      </c>
      <c r="IAW6" s="336" t="str">
        <f t="shared" si="104"/>
        <v/>
      </c>
      <c r="IAX6" s="336" t="str">
        <f t="shared" si="104"/>
        <v/>
      </c>
      <c r="IAY6" s="336" t="str">
        <f t="shared" si="104"/>
        <v/>
      </c>
      <c r="IAZ6" s="336" t="str">
        <f t="shared" si="104"/>
        <v/>
      </c>
      <c r="IBA6" s="336" t="str">
        <f t="shared" si="104"/>
        <v/>
      </c>
      <c r="IBB6" s="336" t="str">
        <f t="shared" si="104"/>
        <v/>
      </c>
      <c r="IBC6" s="336" t="str">
        <f t="shared" si="104"/>
        <v/>
      </c>
      <c r="IBD6" s="336" t="str">
        <f t="shared" si="104"/>
        <v/>
      </c>
      <c r="IBE6" s="336" t="str">
        <f t="shared" si="104"/>
        <v/>
      </c>
      <c r="IBF6" s="336" t="str">
        <f t="shared" si="104"/>
        <v/>
      </c>
      <c r="IBG6" s="336" t="str">
        <f t="shared" si="104"/>
        <v/>
      </c>
      <c r="IBH6" s="336" t="str">
        <f t="shared" si="104"/>
        <v/>
      </c>
      <c r="IBI6" s="336" t="str">
        <f t="shared" si="104"/>
        <v/>
      </c>
      <c r="IBJ6" s="336" t="str">
        <f t="shared" si="104"/>
        <v/>
      </c>
      <c r="IBK6" s="336" t="str">
        <f t="shared" si="104"/>
        <v/>
      </c>
      <c r="IBL6" s="336" t="str">
        <f t="shared" si="104"/>
        <v/>
      </c>
      <c r="IBM6" s="336" t="str">
        <f t="shared" si="104"/>
        <v/>
      </c>
      <c r="IBN6" s="336" t="str">
        <f t="shared" si="104"/>
        <v/>
      </c>
      <c r="IBO6" s="336" t="str">
        <f t="shared" si="104"/>
        <v/>
      </c>
      <c r="IBP6" s="336" t="str">
        <f t="shared" si="104"/>
        <v/>
      </c>
      <c r="IBQ6" s="336" t="str">
        <f t="shared" si="104"/>
        <v/>
      </c>
      <c r="IBR6" s="336" t="str">
        <f t="shared" si="104"/>
        <v/>
      </c>
      <c r="IBS6" s="336" t="str">
        <f t="shared" si="104"/>
        <v/>
      </c>
      <c r="IBT6" s="336" t="str">
        <f t="shared" si="104"/>
        <v/>
      </c>
      <c r="IBU6" s="336" t="str">
        <f t="shared" si="104"/>
        <v/>
      </c>
      <c r="IBV6" s="336" t="str">
        <f t="shared" si="104"/>
        <v/>
      </c>
      <c r="IBW6" s="336" t="str">
        <f t="shared" si="104"/>
        <v/>
      </c>
      <c r="IBX6" s="336" t="str">
        <f t="shared" si="104"/>
        <v/>
      </c>
      <c r="IBY6" s="336" t="str">
        <f t="shared" si="104"/>
        <v/>
      </c>
      <c r="IBZ6" s="336" t="str">
        <f t="shared" si="104"/>
        <v/>
      </c>
      <c r="ICA6" s="336" t="str">
        <f t="shared" si="104"/>
        <v/>
      </c>
      <c r="ICB6" s="336" t="str">
        <f t="shared" si="104"/>
        <v/>
      </c>
      <c r="ICC6" s="336" t="str">
        <f t="shared" si="104"/>
        <v/>
      </c>
      <c r="ICD6" s="336" t="str">
        <f t="shared" si="104"/>
        <v/>
      </c>
      <c r="ICE6" s="336" t="str">
        <f t="shared" ref="ICE6:IEP6" si="105">_xlfn.LET(
_xlpm.project_monat,ICE$3,
_xlpm.start_monat,$D6,
_xlpm.ende_monat,$E6,
IF(AND(_xlpm.project_monat&gt;=_xlpm.start_monat,_xlpm.project_monat&lt;=_xlpm.ende_monat),1,""))</f>
        <v/>
      </c>
      <c r="ICF6" s="336" t="str">
        <f t="shared" si="105"/>
        <v/>
      </c>
      <c r="ICG6" s="336" t="str">
        <f t="shared" si="105"/>
        <v/>
      </c>
      <c r="ICH6" s="336" t="str">
        <f t="shared" si="105"/>
        <v/>
      </c>
      <c r="ICI6" s="336" t="str">
        <f t="shared" si="105"/>
        <v/>
      </c>
      <c r="ICJ6" s="336" t="str">
        <f t="shared" si="105"/>
        <v/>
      </c>
      <c r="ICK6" s="336" t="str">
        <f t="shared" si="105"/>
        <v/>
      </c>
      <c r="ICL6" s="336" t="str">
        <f t="shared" si="105"/>
        <v/>
      </c>
      <c r="ICM6" s="336" t="str">
        <f t="shared" si="105"/>
        <v/>
      </c>
      <c r="ICN6" s="336" t="str">
        <f t="shared" si="105"/>
        <v/>
      </c>
      <c r="ICO6" s="336" t="str">
        <f t="shared" si="105"/>
        <v/>
      </c>
      <c r="ICP6" s="336" t="str">
        <f t="shared" si="105"/>
        <v/>
      </c>
      <c r="ICQ6" s="336" t="str">
        <f t="shared" si="105"/>
        <v/>
      </c>
      <c r="ICR6" s="336" t="str">
        <f t="shared" si="105"/>
        <v/>
      </c>
      <c r="ICS6" s="336" t="str">
        <f t="shared" si="105"/>
        <v/>
      </c>
      <c r="ICT6" s="336" t="str">
        <f t="shared" si="105"/>
        <v/>
      </c>
      <c r="ICU6" s="336" t="str">
        <f t="shared" si="105"/>
        <v/>
      </c>
      <c r="ICV6" s="336" t="str">
        <f t="shared" si="105"/>
        <v/>
      </c>
      <c r="ICW6" s="336" t="str">
        <f t="shared" si="105"/>
        <v/>
      </c>
      <c r="ICX6" s="336" t="str">
        <f t="shared" si="105"/>
        <v/>
      </c>
      <c r="ICY6" s="336" t="str">
        <f t="shared" si="105"/>
        <v/>
      </c>
      <c r="ICZ6" s="336" t="str">
        <f t="shared" si="105"/>
        <v/>
      </c>
      <c r="IDA6" s="336" t="str">
        <f t="shared" si="105"/>
        <v/>
      </c>
      <c r="IDB6" s="336" t="str">
        <f t="shared" si="105"/>
        <v/>
      </c>
      <c r="IDC6" s="336" t="str">
        <f t="shared" si="105"/>
        <v/>
      </c>
      <c r="IDD6" s="336" t="str">
        <f t="shared" si="105"/>
        <v/>
      </c>
      <c r="IDE6" s="336" t="str">
        <f t="shared" si="105"/>
        <v/>
      </c>
      <c r="IDF6" s="336" t="str">
        <f t="shared" si="105"/>
        <v/>
      </c>
      <c r="IDG6" s="336" t="str">
        <f t="shared" si="105"/>
        <v/>
      </c>
      <c r="IDH6" s="336" t="str">
        <f t="shared" si="105"/>
        <v/>
      </c>
      <c r="IDI6" s="336" t="str">
        <f t="shared" si="105"/>
        <v/>
      </c>
      <c r="IDJ6" s="336" t="str">
        <f t="shared" si="105"/>
        <v/>
      </c>
      <c r="IDK6" s="336" t="str">
        <f t="shared" si="105"/>
        <v/>
      </c>
      <c r="IDL6" s="336" t="str">
        <f t="shared" si="105"/>
        <v/>
      </c>
      <c r="IDM6" s="336" t="str">
        <f t="shared" si="105"/>
        <v/>
      </c>
      <c r="IDN6" s="336" t="str">
        <f t="shared" si="105"/>
        <v/>
      </c>
      <c r="IDO6" s="336" t="str">
        <f t="shared" si="105"/>
        <v/>
      </c>
      <c r="IDP6" s="336" t="str">
        <f t="shared" si="105"/>
        <v/>
      </c>
      <c r="IDQ6" s="336" t="str">
        <f t="shared" si="105"/>
        <v/>
      </c>
      <c r="IDR6" s="336" t="str">
        <f t="shared" si="105"/>
        <v/>
      </c>
      <c r="IDS6" s="336" t="str">
        <f t="shared" si="105"/>
        <v/>
      </c>
      <c r="IDT6" s="336" t="str">
        <f t="shared" si="105"/>
        <v/>
      </c>
      <c r="IDU6" s="336" t="str">
        <f t="shared" si="105"/>
        <v/>
      </c>
      <c r="IDV6" s="336" t="str">
        <f t="shared" si="105"/>
        <v/>
      </c>
      <c r="IDW6" s="336" t="str">
        <f t="shared" si="105"/>
        <v/>
      </c>
      <c r="IDX6" s="336" t="str">
        <f t="shared" si="105"/>
        <v/>
      </c>
      <c r="IDY6" s="336" t="str">
        <f t="shared" si="105"/>
        <v/>
      </c>
      <c r="IDZ6" s="336" t="str">
        <f t="shared" si="105"/>
        <v/>
      </c>
      <c r="IEA6" s="336" t="str">
        <f t="shared" si="105"/>
        <v/>
      </c>
      <c r="IEB6" s="336" t="str">
        <f t="shared" si="105"/>
        <v/>
      </c>
      <c r="IEC6" s="336" t="str">
        <f t="shared" si="105"/>
        <v/>
      </c>
      <c r="IED6" s="336" t="str">
        <f t="shared" si="105"/>
        <v/>
      </c>
      <c r="IEE6" s="336" t="str">
        <f t="shared" si="105"/>
        <v/>
      </c>
      <c r="IEF6" s="336" t="str">
        <f t="shared" si="105"/>
        <v/>
      </c>
      <c r="IEG6" s="336" t="str">
        <f t="shared" si="105"/>
        <v/>
      </c>
      <c r="IEH6" s="336" t="str">
        <f t="shared" si="105"/>
        <v/>
      </c>
      <c r="IEI6" s="336" t="str">
        <f t="shared" si="105"/>
        <v/>
      </c>
      <c r="IEJ6" s="336" t="str">
        <f t="shared" si="105"/>
        <v/>
      </c>
      <c r="IEK6" s="336" t="str">
        <f t="shared" si="105"/>
        <v/>
      </c>
      <c r="IEL6" s="336" t="str">
        <f t="shared" si="105"/>
        <v/>
      </c>
      <c r="IEM6" s="336" t="str">
        <f t="shared" si="105"/>
        <v/>
      </c>
      <c r="IEN6" s="336" t="str">
        <f t="shared" si="105"/>
        <v/>
      </c>
      <c r="IEO6" s="336" t="str">
        <f t="shared" si="105"/>
        <v/>
      </c>
      <c r="IEP6" s="336" t="str">
        <f t="shared" si="105"/>
        <v/>
      </c>
      <c r="IEQ6" s="336" t="str">
        <f t="shared" ref="IEQ6:IHB6" si="106">_xlfn.LET(
_xlpm.project_monat,IEQ$3,
_xlpm.start_monat,$D6,
_xlpm.ende_monat,$E6,
IF(AND(_xlpm.project_monat&gt;=_xlpm.start_monat,_xlpm.project_monat&lt;=_xlpm.ende_monat),1,""))</f>
        <v/>
      </c>
      <c r="IER6" s="336" t="str">
        <f t="shared" si="106"/>
        <v/>
      </c>
      <c r="IES6" s="336" t="str">
        <f t="shared" si="106"/>
        <v/>
      </c>
      <c r="IET6" s="336" t="str">
        <f t="shared" si="106"/>
        <v/>
      </c>
      <c r="IEU6" s="336" t="str">
        <f t="shared" si="106"/>
        <v/>
      </c>
      <c r="IEV6" s="336" t="str">
        <f t="shared" si="106"/>
        <v/>
      </c>
      <c r="IEW6" s="336" t="str">
        <f t="shared" si="106"/>
        <v/>
      </c>
      <c r="IEX6" s="336" t="str">
        <f t="shared" si="106"/>
        <v/>
      </c>
      <c r="IEY6" s="336" t="str">
        <f t="shared" si="106"/>
        <v/>
      </c>
      <c r="IEZ6" s="336" t="str">
        <f t="shared" si="106"/>
        <v/>
      </c>
      <c r="IFA6" s="336" t="str">
        <f t="shared" si="106"/>
        <v/>
      </c>
      <c r="IFB6" s="336" t="str">
        <f t="shared" si="106"/>
        <v/>
      </c>
      <c r="IFC6" s="336" t="str">
        <f t="shared" si="106"/>
        <v/>
      </c>
      <c r="IFD6" s="336" t="str">
        <f t="shared" si="106"/>
        <v/>
      </c>
      <c r="IFE6" s="336" t="str">
        <f t="shared" si="106"/>
        <v/>
      </c>
      <c r="IFF6" s="336" t="str">
        <f t="shared" si="106"/>
        <v/>
      </c>
      <c r="IFG6" s="336" t="str">
        <f t="shared" si="106"/>
        <v/>
      </c>
      <c r="IFH6" s="336" t="str">
        <f t="shared" si="106"/>
        <v/>
      </c>
      <c r="IFI6" s="336" t="str">
        <f t="shared" si="106"/>
        <v/>
      </c>
      <c r="IFJ6" s="336" t="str">
        <f t="shared" si="106"/>
        <v/>
      </c>
      <c r="IFK6" s="336" t="str">
        <f t="shared" si="106"/>
        <v/>
      </c>
      <c r="IFL6" s="336" t="str">
        <f t="shared" si="106"/>
        <v/>
      </c>
      <c r="IFM6" s="336" t="str">
        <f t="shared" si="106"/>
        <v/>
      </c>
      <c r="IFN6" s="336" t="str">
        <f t="shared" si="106"/>
        <v/>
      </c>
      <c r="IFO6" s="336" t="str">
        <f t="shared" si="106"/>
        <v/>
      </c>
      <c r="IFP6" s="336" t="str">
        <f t="shared" si="106"/>
        <v/>
      </c>
      <c r="IFQ6" s="336" t="str">
        <f t="shared" si="106"/>
        <v/>
      </c>
      <c r="IFR6" s="336" t="str">
        <f t="shared" si="106"/>
        <v/>
      </c>
      <c r="IFS6" s="336" t="str">
        <f t="shared" si="106"/>
        <v/>
      </c>
      <c r="IFT6" s="336" t="str">
        <f t="shared" si="106"/>
        <v/>
      </c>
      <c r="IFU6" s="336" t="str">
        <f t="shared" si="106"/>
        <v/>
      </c>
      <c r="IFV6" s="336" t="str">
        <f t="shared" si="106"/>
        <v/>
      </c>
      <c r="IFW6" s="336" t="str">
        <f t="shared" si="106"/>
        <v/>
      </c>
      <c r="IFX6" s="336" t="str">
        <f t="shared" si="106"/>
        <v/>
      </c>
      <c r="IFY6" s="336" t="str">
        <f t="shared" si="106"/>
        <v/>
      </c>
      <c r="IFZ6" s="336" t="str">
        <f t="shared" si="106"/>
        <v/>
      </c>
      <c r="IGA6" s="336" t="str">
        <f t="shared" si="106"/>
        <v/>
      </c>
      <c r="IGB6" s="336" t="str">
        <f t="shared" si="106"/>
        <v/>
      </c>
      <c r="IGC6" s="336" t="str">
        <f t="shared" si="106"/>
        <v/>
      </c>
      <c r="IGD6" s="336" t="str">
        <f t="shared" si="106"/>
        <v/>
      </c>
      <c r="IGE6" s="336" t="str">
        <f t="shared" si="106"/>
        <v/>
      </c>
      <c r="IGF6" s="336" t="str">
        <f t="shared" si="106"/>
        <v/>
      </c>
      <c r="IGG6" s="336" t="str">
        <f t="shared" si="106"/>
        <v/>
      </c>
      <c r="IGH6" s="336" t="str">
        <f t="shared" si="106"/>
        <v/>
      </c>
      <c r="IGI6" s="336" t="str">
        <f t="shared" si="106"/>
        <v/>
      </c>
      <c r="IGJ6" s="336" t="str">
        <f t="shared" si="106"/>
        <v/>
      </c>
      <c r="IGK6" s="336" t="str">
        <f t="shared" si="106"/>
        <v/>
      </c>
      <c r="IGL6" s="336" t="str">
        <f t="shared" si="106"/>
        <v/>
      </c>
      <c r="IGM6" s="336" t="str">
        <f t="shared" si="106"/>
        <v/>
      </c>
      <c r="IGN6" s="336" t="str">
        <f t="shared" si="106"/>
        <v/>
      </c>
      <c r="IGO6" s="336" t="str">
        <f t="shared" si="106"/>
        <v/>
      </c>
      <c r="IGP6" s="336" t="str">
        <f t="shared" si="106"/>
        <v/>
      </c>
      <c r="IGQ6" s="336" t="str">
        <f t="shared" si="106"/>
        <v/>
      </c>
      <c r="IGR6" s="336" t="str">
        <f t="shared" si="106"/>
        <v/>
      </c>
      <c r="IGS6" s="336" t="str">
        <f t="shared" si="106"/>
        <v/>
      </c>
      <c r="IGT6" s="336" t="str">
        <f t="shared" si="106"/>
        <v/>
      </c>
      <c r="IGU6" s="336" t="str">
        <f t="shared" si="106"/>
        <v/>
      </c>
      <c r="IGV6" s="336" t="str">
        <f t="shared" si="106"/>
        <v/>
      </c>
      <c r="IGW6" s="336" t="str">
        <f t="shared" si="106"/>
        <v/>
      </c>
      <c r="IGX6" s="336" t="str">
        <f t="shared" si="106"/>
        <v/>
      </c>
      <c r="IGY6" s="336" t="str">
        <f t="shared" si="106"/>
        <v/>
      </c>
      <c r="IGZ6" s="336" t="str">
        <f t="shared" si="106"/>
        <v/>
      </c>
      <c r="IHA6" s="336" t="str">
        <f t="shared" si="106"/>
        <v/>
      </c>
      <c r="IHB6" s="336" t="str">
        <f t="shared" si="106"/>
        <v/>
      </c>
      <c r="IHC6" s="336" t="str">
        <f t="shared" ref="IHC6:IJN6" si="107">_xlfn.LET(
_xlpm.project_monat,IHC$3,
_xlpm.start_monat,$D6,
_xlpm.ende_monat,$E6,
IF(AND(_xlpm.project_monat&gt;=_xlpm.start_monat,_xlpm.project_monat&lt;=_xlpm.ende_monat),1,""))</f>
        <v/>
      </c>
      <c r="IHD6" s="336" t="str">
        <f t="shared" si="107"/>
        <v/>
      </c>
      <c r="IHE6" s="336" t="str">
        <f t="shared" si="107"/>
        <v/>
      </c>
      <c r="IHF6" s="336" t="str">
        <f t="shared" si="107"/>
        <v/>
      </c>
      <c r="IHG6" s="336" t="str">
        <f t="shared" si="107"/>
        <v/>
      </c>
      <c r="IHH6" s="336" t="str">
        <f t="shared" si="107"/>
        <v/>
      </c>
      <c r="IHI6" s="336" t="str">
        <f t="shared" si="107"/>
        <v/>
      </c>
      <c r="IHJ6" s="336" t="str">
        <f t="shared" si="107"/>
        <v/>
      </c>
      <c r="IHK6" s="336" t="str">
        <f t="shared" si="107"/>
        <v/>
      </c>
      <c r="IHL6" s="336" t="str">
        <f t="shared" si="107"/>
        <v/>
      </c>
      <c r="IHM6" s="336" t="str">
        <f t="shared" si="107"/>
        <v/>
      </c>
      <c r="IHN6" s="336" t="str">
        <f t="shared" si="107"/>
        <v/>
      </c>
      <c r="IHO6" s="336" t="str">
        <f t="shared" si="107"/>
        <v/>
      </c>
      <c r="IHP6" s="336" t="str">
        <f t="shared" si="107"/>
        <v/>
      </c>
      <c r="IHQ6" s="336" t="str">
        <f t="shared" si="107"/>
        <v/>
      </c>
      <c r="IHR6" s="336" t="str">
        <f t="shared" si="107"/>
        <v/>
      </c>
      <c r="IHS6" s="336" t="str">
        <f t="shared" si="107"/>
        <v/>
      </c>
      <c r="IHT6" s="336" t="str">
        <f t="shared" si="107"/>
        <v/>
      </c>
      <c r="IHU6" s="336" t="str">
        <f t="shared" si="107"/>
        <v/>
      </c>
      <c r="IHV6" s="336" t="str">
        <f t="shared" si="107"/>
        <v/>
      </c>
      <c r="IHW6" s="336" t="str">
        <f t="shared" si="107"/>
        <v/>
      </c>
      <c r="IHX6" s="336" t="str">
        <f t="shared" si="107"/>
        <v/>
      </c>
      <c r="IHY6" s="336" t="str">
        <f t="shared" si="107"/>
        <v/>
      </c>
      <c r="IHZ6" s="336" t="str">
        <f t="shared" si="107"/>
        <v/>
      </c>
      <c r="IIA6" s="336" t="str">
        <f t="shared" si="107"/>
        <v/>
      </c>
      <c r="IIB6" s="336" t="str">
        <f t="shared" si="107"/>
        <v/>
      </c>
      <c r="IIC6" s="336" t="str">
        <f t="shared" si="107"/>
        <v/>
      </c>
      <c r="IID6" s="336" t="str">
        <f t="shared" si="107"/>
        <v/>
      </c>
      <c r="IIE6" s="336" t="str">
        <f t="shared" si="107"/>
        <v/>
      </c>
      <c r="IIF6" s="336" t="str">
        <f t="shared" si="107"/>
        <v/>
      </c>
      <c r="IIG6" s="336" t="str">
        <f t="shared" si="107"/>
        <v/>
      </c>
      <c r="IIH6" s="336" t="str">
        <f t="shared" si="107"/>
        <v/>
      </c>
      <c r="III6" s="336" t="str">
        <f t="shared" si="107"/>
        <v/>
      </c>
      <c r="IIJ6" s="336" t="str">
        <f t="shared" si="107"/>
        <v/>
      </c>
      <c r="IIK6" s="336" t="str">
        <f t="shared" si="107"/>
        <v/>
      </c>
      <c r="IIL6" s="336" t="str">
        <f t="shared" si="107"/>
        <v/>
      </c>
      <c r="IIM6" s="336" t="str">
        <f t="shared" si="107"/>
        <v/>
      </c>
      <c r="IIN6" s="336" t="str">
        <f t="shared" si="107"/>
        <v/>
      </c>
      <c r="IIO6" s="336" t="str">
        <f t="shared" si="107"/>
        <v/>
      </c>
      <c r="IIP6" s="336" t="str">
        <f t="shared" si="107"/>
        <v/>
      </c>
      <c r="IIQ6" s="336" t="str">
        <f t="shared" si="107"/>
        <v/>
      </c>
      <c r="IIR6" s="336" t="str">
        <f t="shared" si="107"/>
        <v/>
      </c>
      <c r="IIS6" s="336" t="str">
        <f t="shared" si="107"/>
        <v/>
      </c>
      <c r="IIT6" s="336" t="str">
        <f t="shared" si="107"/>
        <v/>
      </c>
      <c r="IIU6" s="336" t="str">
        <f t="shared" si="107"/>
        <v/>
      </c>
      <c r="IIV6" s="336" t="str">
        <f t="shared" si="107"/>
        <v/>
      </c>
      <c r="IIW6" s="336" t="str">
        <f t="shared" si="107"/>
        <v/>
      </c>
      <c r="IIX6" s="336" t="str">
        <f t="shared" si="107"/>
        <v/>
      </c>
      <c r="IIY6" s="336" t="str">
        <f t="shared" si="107"/>
        <v/>
      </c>
      <c r="IIZ6" s="336" t="str">
        <f t="shared" si="107"/>
        <v/>
      </c>
      <c r="IJA6" s="336" t="str">
        <f t="shared" si="107"/>
        <v/>
      </c>
      <c r="IJB6" s="336" t="str">
        <f t="shared" si="107"/>
        <v/>
      </c>
      <c r="IJC6" s="336" t="str">
        <f t="shared" si="107"/>
        <v/>
      </c>
      <c r="IJD6" s="336" t="str">
        <f t="shared" si="107"/>
        <v/>
      </c>
      <c r="IJE6" s="336" t="str">
        <f t="shared" si="107"/>
        <v/>
      </c>
      <c r="IJF6" s="336" t="str">
        <f t="shared" si="107"/>
        <v/>
      </c>
      <c r="IJG6" s="336" t="str">
        <f t="shared" si="107"/>
        <v/>
      </c>
      <c r="IJH6" s="336" t="str">
        <f t="shared" si="107"/>
        <v/>
      </c>
      <c r="IJI6" s="336" t="str">
        <f t="shared" si="107"/>
        <v/>
      </c>
      <c r="IJJ6" s="336" t="str">
        <f t="shared" si="107"/>
        <v/>
      </c>
      <c r="IJK6" s="336" t="str">
        <f t="shared" si="107"/>
        <v/>
      </c>
      <c r="IJL6" s="336" t="str">
        <f t="shared" si="107"/>
        <v/>
      </c>
      <c r="IJM6" s="336" t="str">
        <f t="shared" si="107"/>
        <v/>
      </c>
      <c r="IJN6" s="336" t="str">
        <f t="shared" si="107"/>
        <v/>
      </c>
      <c r="IJO6" s="336" t="str">
        <f t="shared" ref="IJO6:ILZ6" si="108">_xlfn.LET(
_xlpm.project_monat,IJO$3,
_xlpm.start_monat,$D6,
_xlpm.ende_monat,$E6,
IF(AND(_xlpm.project_monat&gt;=_xlpm.start_monat,_xlpm.project_monat&lt;=_xlpm.ende_monat),1,""))</f>
        <v/>
      </c>
      <c r="IJP6" s="336" t="str">
        <f t="shared" si="108"/>
        <v/>
      </c>
      <c r="IJQ6" s="336" t="str">
        <f t="shared" si="108"/>
        <v/>
      </c>
      <c r="IJR6" s="336" t="str">
        <f t="shared" si="108"/>
        <v/>
      </c>
      <c r="IJS6" s="336" t="str">
        <f t="shared" si="108"/>
        <v/>
      </c>
      <c r="IJT6" s="336" t="str">
        <f t="shared" si="108"/>
        <v/>
      </c>
      <c r="IJU6" s="336" t="str">
        <f t="shared" si="108"/>
        <v/>
      </c>
      <c r="IJV6" s="336" t="str">
        <f t="shared" si="108"/>
        <v/>
      </c>
      <c r="IJW6" s="336" t="str">
        <f t="shared" si="108"/>
        <v/>
      </c>
      <c r="IJX6" s="336" t="str">
        <f t="shared" si="108"/>
        <v/>
      </c>
      <c r="IJY6" s="336" t="str">
        <f t="shared" si="108"/>
        <v/>
      </c>
      <c r="IJZ6" s="336" t="str">
        <f t="shared" si="108"/>
        <v/>
      </c>
      <c r="IKA6" s="336" t="str">
        <f t="shared" si="108"/>
        <v/>
      </c>
      <c r="IKB6" s="336" t="str">
        <f t="shared" si="108"/>
        <v/>
      </c>
      <c r="IKC6" s="336" t="str">
        <f t="shared" si="108"/>
        <v/>
      </c>
      <c r="IKD6" s="336" t="str">
        <f t="shared" si="108"/>
        <v/>
      </c>
      <c r="IKE6" s="336" t="str">
        <f t="shared" si="108"/>
        <v/>
      </c>
      <c r="IKF6" s="336" t="str">
        <f t="shared" si="108"/>
        <v/>
      </c>
      <c r="IKG6" s="336" t="str">
        <f t="shared" si="108"/>
        <v/>
      </c>
      <c r="IKH6" s="336" t="str">
        <f t="shared" si="108"/>
        <v/>
      </c>
      <c r="IKI6" s="336" t="str">
        <f t="shared" si="108"/>
        <v/>
      </c>
      <c r="IKJ6" s="336" t="str">
        <f t="shared" si="108"/>
        <v/>
      </c>
      <c r="IKK6" s="336" t="str">
        <f t="shared" si="108"/>
        <v/>
      </c>
      <c r="IKL6" s="336" t="str">
        <f t="shared" si="108"/>
        <v/>
      </c>
      <c r="IKM6" s="336" t="str">
        <f t="shared" si="108"/>
        <v/>
      </c>
      <c r="IKN6" s="336" t="str">
        <f t="shared" si="108"/>
        <v/>
      </c>
      <c r="IKO6" s="336" t="str">
        <f t="shared" si="108"/>
        <v/>
      </c>
      <c r="IKP6" s="336" t="str">
        <f t="shared" si="108"/>
        <v/>
      </c>
      <c r="IKQ6" s="336" t="str">
        <f t="shared" si="108"/>
        <v/>
      </c>
      <c r="IKR6" s="336" t="str">
        <f t="shared" si="108"/>
        <v/>
      </c>
      <c r="IKS6" s="336" t="str">
        <f t="shared" si="108"/>
        <v/>
      </c>
      <c r="IKT6" s="336" t="str">
        <f t="shared" si="108"/>
        <v/>
      </c>
      <c r="IKU6" s="336" t="str">
        <f t="shared" si="108"/>
        <v/>
      </c>
      <c r="IKV6" s="336" t="str">
        <f t="shared" si="108"/>
        <v/>
      </c>
      <c r="IKW6" s="336" t="str">
        <f t="shared" si="108"/>
        <v/>
      </c>
      <c r="IKX6" s="336" t="str">
        <f t="shared" si="108"/>
        <v/>
      </c>
      <c r="IKY6" s="336" t="str">
        <f t="shared" si="108"/>
        <v/>
      </c>
      <c r="IKZ6" s="336" t="str">
        <f t="shared" si="108"/>
        <v/>
      </c>
      <c r="ILA6" s="336" t="str">
        <f t="shared" si="108"/>
        <v/>
      </c>
      <c r="ILB6" s="336" t="str">
        <f t="shared" si="108"/>
        <v/>
      </c>
      <c r="ILC6" s="336" t="str">
        <f t="shared" si="108"/>
        <v/>
      </c>
      <c r="ILD6" s="336" t="str">
        <f t="shared" si="108"/>
        <v/>
      </c>
      <c r="ILE6" s="336" t="str">
        <f t="shared" si="108"/>
        <v/>
      </c>
      <c r="ILF6" s="336" t="str">
        <f t="shared" si="108"/>
        <v/>
      </c>
      <c r="ILG6" s="336" t="str">
        <f t="shared" si="108"/>
        <v/>
      </c>
      <c r="ILH6" s="336" t="str">
        <f t="shared" si="108"/>
        <v/>
      </c>
      <c r="ILI6" s="336" t="str">
        <f t="shared" si="108"/>
        <v/>
      </c>
      <c r="ILJ6" s="336" t="str">
        <f t="shared" si="108"/>
        <v/>
      </c>
      <c r="ILK6" s="336" t="str">
        <f t="shared" si="108"/>
        <v/>
      </c>
      <c r="ILL6" s="336" t="str">
        <f t="shared" si="108"/>
        <v/>
      </c>
      <c r="ILM6" s="336" t="str">
        <f t="shared" si="108"/>
        <v/>
      </c>
      <c r="ILN6" s="336" t="str">
        <f t="shared" si="108"/>
        <v/>
      </c>
      <c r="ILO6" s="336" t="str">
        <f t="shared" si="108"/>
        <v/>
      </c>
      <c r="ILP6" s="336" t="str">
        <f t="shared" si="108"/>
        <v/>
      </c>
      <c r="ILQ6" s="336" t="str">
        <f t="shared" si="108"/>
        <v/>
      </c>
      <c r="ILR6" s="336" t="str">
        <f t="shared" si="108"/>
        <v/>
      </c>
      <c r="ILS6" s="336" t="str">
        <f t="shared" si="108"/>
        <v/>
      </c>
      <c r="ILT6" s="336" t="str">
        <f t="shared" si="108"/>
        <v/>
      </c>
      <c r="ILU6" s="336" t="str">
        <f t="shared" si="108"/>
        <v/>
      </c>
      <c r="ILV6" s="336" t="str">
        <f t="shared" si="108"/>
        <v/>
      </c>
      <c r="ILW6" s="336" t="str">
        <f t="shared" si="108"/>
        <v/>
      </c>
      <c r="ILX6" s="336" t="str">
        <f t="shared" si="108"/>
        <v/>
      </c>
      <c r="ILY6" s="336" t="str">
        <f t="shared" si="108"/>
        <v/>
      </c>
      <c r="ILZ6" s="336" t="str">
        <f t="shared" si="108"/>
        <v/>
      </c>
      <c r="IMA6" s="336" t="str">
        <f t="shared" ref="IMA6:IOL6" si="109">_xlfn.LET(
_xlpm.project_monat,IMA$3,
_xlpm.start_monat,$D6,
_xlpm.ende_monat,$E6,
IF(AND(_xlpm.project_monat&gt;=_xlpm.start_monat,_xlpm.project_monat&lt;=_xlpm.ende_monat),1,""))</f>
        <v/>
      </c>
      <c r="IMB6" s="336" t="str">
        <f t="shared" si="109"/>
        <v/>
      </c>
      <c r="IMC6" s="336" t="str">
        <f t="shared" si="109"/>
        <v/>
      </c>
      <c r="IMD6" s="336" t="str">
        <f t="shared" si="109"/>
        <v/>
      </c>
      <c r="IME6" s="336" t="str">
        <f t="shared" si="109"/>
        <v/>
      </c>
      <c r="IMF6" s="336" t="str">
        <f t="shared" si="109"/>
        <v/>
      </c>
      <c r="IMG6" s="336" t="str">
        <f t="shared" si="109"/>
        <v/>
      </c>
      <c r="IMH6" s="336" t="str">
        <f t="shared" si="109"/>
        <v/>
      </c>
      <c r="IMI6" s="336" t="str">
        <f t="shared" si="109"/>
        <v/>
      </c>
      <c r="IMJ6" s="336" t="str">
        <f t="shared" si="109"/>
        <v/>
      </c>
      <c r="IMK6" s="336" t="str">
        <f t="shared" si="109"/>
        <v/>
      </c>
      <c r="IML6" s="336" t="str">
        <f t="shared" si="109"/>
        <v/>
      </c>
      <c r="IMM6" s="336" t="str">
        <f t="shared" si="109"/>
        <v/>
      </c>
      <c r="IMN6" s="336" t="str">
        <f t="shared" si="109"/>
        <v/>
      </c>
      <c r="IMO6" s="336" t="str">
        <f t="shared" si="109"/>
        <v/>
      </c>
      <c r="IMP6" s="336" t="str">
        <f t="shared" si="109"/>
        <v/>
      </c>
      <c r="IMQ6" s="336" t="str">
        <f t="shared" si="109"/>
        <v/>
      </c>
      <c r="IMR6" s="336" t="str">
        <f t="shared" si="109"/>
        <v/>
      </c>
      <c r="IMS6" s="336" t="str">
        <f t="shared" si="109"/>
        <v/>
      </c>
      <c r="IMT6" s="336" t="str">
        <f t="shared" si="109"/>
        <v/>
      </c>
      <c r="IMU6" s="336" t="str">
        <f t="shared" si="109"/>
        <v/>
      </c>
      <c r="IMV6" s="336" t="str">
        <f t="shared" si="109"/>
        <v/>
      </c>
      <c r="IMW6" s="336" t="str">
        <f t="shared" si="109"/>
        <v/>
      </c>
      <c r="IMX6" s="336" t="str">
        <f t="shared" si="109"/>
        <v/>
      </c>
      <c r="IMY6" s="336" t="str">
        <f t="shared" si="109"/>
        <v/>
      </c>
      <c r="IMZ6" s="336" t="str">
        <f t="shared" si="109"/>
        <v/>
      </c>
      <c r="INA6" s="336" t="str">
        <f t="shared" si="109"/>
        <v/>
      </c>
      <c r="INB6" s="336" t="str">
        <f t="shared" si="109"/>
        <v/>
      </c>
      <c r="INC6" s="336" t="str">
        <f t="shared" si="109"/>
        <v/>
      </c>
      <c r="IND6" s="336" t="str">
        <f t="shared" si="109"/>
        <v/>
      </c>
      <c r="INE6" s="336" t="str">
        <f t="shared" si="109"/>
        <v/>
      </c>
      <c r="INF6" s="336" t="str">
        <f t="shared" si="109"/>
        <v/>
      </c>
      <c r="ING6" s="336" t="str">
        <f t="shared" si="109"/>
        <v/>
      </c>
      <c r="INH6" s="336" t="str">
        <f t="shared" si="109"/>
        <v/>
      </c>
      <c r="INI6" s="336" t="str">
        <f t="shared" si="109"/>
        <v/>
      </c>
      <c r="INJ6" s="336" t="str">
        <f t="shared" si="109"/>
        <v/>
      </c>
      <c r="INK6" s="336" t="str">
        <f t="shared" si="109"/>
        <v/>
      </c>
      <c r="INL6" s="336" t="str">
        <f t="shared" si="109"/>
        <v/>
      </c>
      <c r="INM6" s="336" t="str">
        <f t="shared" si="109"/>
        <v/>
      </c>
      <c r="INN6" s="336" t="str">
        <f t="shared" si="109"/>
        <v/>
      </c>
      <c r="INO6" s="336" t="str">
        <f t="shared" si="109"/>
        <v/>
      </c>
      <c r="INP6" s="336" t="str">
        <f t="shared" si="109"/>
        <v/>
      </c>
      <c r="INQ6" s="336" t="str">
        <f t="shared" si="109"/>
        <v/>
      </c>
      <c r="INR6" s="336" t="str">
        <f t="shared" si="109"/>
        <v/>
      </c>
      <c r="INS6" s="336" t="str">
        <f t="shared" si="109"/>
        <v/>
      </c>
      <c r="INT6" s="336" t="str">
        <f t="shared" si="109"/>
        <v/>
      </c>
      <c r="INU6" s="336" t="str">
        <f t="shared" si="109"/>
        <v/>
      </c>
      <c r="INV6" s="336" t="str">
        <f t="shared" si="109"/>
        <v/>
      </c>
      <c r="INW6" s="336" t="str">
        <f t="shared" si="109"/>
        <v/>
      </c>
      <c r="INX6" s="336" t="str">
        <f t="shared" si="109"/>
        <v/>
      </c>
      <c r="INY6" s="336" t="str">
        <f t="shared" si="109"/>
        <v/>
      </c>
      <c r="INZ6" s="336" t="str">
        <f t="shared" si="109"/>
        <v/>
      </c>
      <c r="IOA6" s="336" t="str">
        <f t="shared" si="109"/>
        <v/>
      </c>
      <c r="IOB6" s="336" t="str">
        <f t="shared" si="109"/>
        <v/>
      </c>
      <c r="IOC6" s="336" t="str">
        <f t="shared" si="109"/>
        <v/>
      </c>
      <c r="IOD6" s="336" t="str">
        <f t="shared" si="109"/>
        <v/>
      </c>
      <c r="IOE6" s="336" t="str">
        <f t="shared" si="109"/>
        <v/>
      </c>
      <c r="IOF6" s="336" t="str">
        <f t="shared" si="109"/>
        <v/>
      </c>
      <c r="IOG6" s="336" t="str">
        <f t="shared" si="109"/>
        <v/>
      </c>
      <c r="IOH6" s="336" t="str">
        <f t="shared" si="109"/>
        <v/>
      </c>
      <c r="IOI6" s="336" t="str">
        <f t="shared" si="109"/>
        <v/>
      </c>
      <c r="IOJ6" s="336" t="str">
        <f t="shared" si="109"/>
        <v/>
      </c>
      <c r="IOK6" s="336" t="str">
        <f t="shared" si="109"/>
        <v/>
      </c>
      <c r="IOL6" s="336" t="str">
        <f t="shared" si="109"/>
        <v/>
      </c>
      <c r="IOM6" s="336" t="str">
        <f t="shared" ref="IOM6:IQX6" si="110">_xlfn.LET(
_xlpm.project_monat,IOM$3,
_xlpm.start_monat,$D6,
_xlpm.ende_monat,$E6,
IF(AND(_xlpm.project_monat&gt;=_xlpm.start_monat,_xlpm.project_monat&lt;=_xlpm.ende_monat),1,""))</f>
        <v/>
      </c>
      <c r="ION6" s="336" t="str">
        <f t="shared" si="110"/>
        <v/>
      </c>
      <c r="IOO6" s="336" t="str">
        <f t="shared" si="110"/>
        <v/>
      </c>
      <c r="IOP6" s="336" t="str">
        <f t="shared" si="110"/>
        <v/>
      </c>
      <c r="IOQ6" s="336" t="str">
        <f t="shared" si="110"/>
        <v/>
      </c>
      <c r="IOR6" s="336" t="str">
        <f t="shared" si="110"/>
        <v/>
      </c>
      <c r="IOS6" s="336" t="str">
        <f t="shared" si="110"/>
        <v/>
      </c>
      <c r="IOT6" s="336" t="str">
        <f t="shared" si="110"/>
        <v/>
      </c>
      <c r="IOU6" s="336" t="str">
        <f t="shared" si="110"/>
        <v/>
      </c>
      <c r="IOV6" s="336" t="str">
        <f t="shared" si="110"/>
        <v/>
      </c>
      <c r="IOW6" s="336" t="str">
        <f t="shared" si="110"/>
        <v/>
      </c>
      <c r="IOX6" s="336" t="str">
        <f t="shared" si="110"/>
        <v/>
      </c>
      <c r="IOY6" s="336" t="str">
        <f t="shared" si="110"/>
        <v/>
      </c>
      <c r="IOZ6" s="336" t="str">
        <f t="shared" si="110"/>
        <v/>
      </c>
      <c r="IPA6" s="336" t="str">
        <f t="shared" si="110"/>
        <v/>
      </c>
      <c r="IPB6" s="336" t="str">
        <f t="shared" si="110"/>
        <v/>
      </c>
      <c r="IPC6" s="336" t="str">
        <f t="shared" si="110"/>
        <v/>
      </c>
      <c r="IPD6" s="336" t="str">
        <f t="shared" si="110"/>
        <v/>
      </c>
      <c r="IPE6" s="336" t="str">
        <f t="shared" si="110"/>
        <v/>
      </c>
      <c r="IPF6" s="336" t="str">
        <f t="shared" si="110"/>
        <v/>
      </c>
      <c r="IPG6" s="336" t="str">
        <f t="shared" si="110"/>
        <v/>
      </c>
      <c r="IPH6" s="336" t="str">
        <f t="shared" si="110"/>
        <v/>
      </c>
      <c r="IPI6" s="336" t="str">
        <f t="shared" si="110"/>
        <v/>
      </c>
      <c r="IPJ6" s="336" t="str">
        <f t="shared" si="110"/>
        <v/>
      </c>
      <c r="IPK6" s="336" t="str">
        <f t="shared" si="110"/>
        <v/>
      </c>
      <c r="IPL6" s="336" t="str">
        <f t="shared" si="110"/>
        <v/>
      </c>
      <c r="IPM6" s="336" t="str">
        <f t="shared" si="110"/>
        <v/>
      </c>
      <c r="IPN6" s="336" t="str">
        <f t="shared" si="110"/>
        <v/>
      </c>
      <c r="IPO6" s="336" t="str">
        <f t="shared" si="110"/>
        <v/>
      </c>
      <c r="IPP6" s="336" t="str">
        <f t="shared" si="110"/>
        <v/>
      </c>
      <c r="IPQ6" s="336" t="str">
        <f t="shared" si="110"/>
        <v/>
      </c>
      <c r="IPR6" s="336" t="str">
        <f t="shared" si="110"/>
        <v/>
      </c>
      <c r="IPS6" s="336" t="str">
        <f t="shared" si="110"/>
        <v/>
      </c>
      <c r="IPT6" s="336" t="str">
        <f t="shared" si="110"/>
        <v/>
      </c>
      <c r="IPU6" s="336" t="str">
        <f t="shared" si="110"/>
        <v/>
      </c>
      <c r="IPV6" s="336" t="str">
        <f t="shared" si="110"/>
        <v/>
      </c>
      <c r="IPW6" s="336" t="str">
        <f t="shared" si="110"/>
        <v/>
      </c>
      <c r="IPX6" s="336" t="str">
        <f t="shared" si="110"/>
        <v/>
      </c>
      <c r="IPY6" s="336" t="str">
        <f t="shared" si="110"/>
        <v/>
      </c>
      <c r="IPZ6" s="336" t="str">
        <f t="shared" si="110"/>
        <v/>
      </c>
      <c r="IQA6" s="336" t="str">
        <f t="shared" si="110"/>
        <v/>
      </c>
      <c r="IQB6" s="336" t="str">
        <f t="shared" si="110"/>
        <v/>
      </c>
      <c r="IQC6" s="336" t="str">
        <f t="shared" si="110"/>
        <v/>
      </c>
      <c r="IQD6" s="336" t="str">
        <f t="shared" si="110"/>
        <v/>
      </c>
      <c r="IQE6" s="336" t="str">
        <f t="shared" si="110"/>
        <v/>
      </c>
      <c r="IQF6" s="336" t="str">
        <f t="shared" si="110"/>
        <v/>
      </c>
      <c r="IQG6" s="336" t="str">
        <f t="shared" si="110"/>
        <v/>
      </c>
      <c r="IQH6" s="336" t="str">
        <f t="shared" si="110"/>
        <v/>
      </c>
      <c r="IQI6" s="336" t="str">
        <f t="shared" si="110"/>
        <v/>
      </c>
      <c r="IQJ6" s="336" t="str">
        <f t="shared" si="110"/>
        <v/>
      </c>
      <c r="IQK6" s="336" t="str">
        <f t="shared" si="110"/>
        <v/>
      </c>
      <c r="IQL6" s="336" t="str">
        <f t="shared" si="110"/>
        <v/>
      </c>
      <c r="IQM6" s="336" t="str">
        <f t="shared" si="110"/>
        <v/>
      </c>
      <c r="IQN6" s="336" t="str">
        <f t="shared" si="110"/>
        <v/>
      </c>
      <c r="IQO6" s="336" t="str">
        <f t="shared" si="110"/>
        <v/>
      </c>
      <c r="IQP6" s="336" t="str">
        <f t="shared" si="110"/>
        <v/>
      </c>
      <c r="IQQ6" s="336" t="str">
        <f t="shared" si="110"/>
        <v/>
      </c>
      <c r="IQR6" s="336" t="str">
        <f t="shared" si="110"/>
        <v/>
      </c>
      <c r="IQS6" s="336" t="str">
        <f t="shared" si="110"/>
        <v/>
      </c>
      <c r="IQT6" s="336" t="str">
        <f t="shared" si="110"/>
        <v/>
      </c>
      <c r="IQU6" s="336" t="str">
        <f t="shared" si="110"/>
        <v/>
      </c>
      <c r="IQV6" s="336" t="str">
        <f t="shared" si="110"/>
        <v/>
      </c>
      <c r="IQW6" s="336" t="str">
        <f t="shared" si="110"/>
        <v/>
      </c>
      <c r="IQX6" s="336" t="str">
        <f t="shared" si="110"/>
        <v/>
      </c>
      <c r="IQY6" s="336" t="str">
        <f t="shared" ref="IQY6:ITJ6" si="111">_xlfn.LET(
_xlpm.project_monat,IQY$3,
_xlpm.start_monat,$D6,
_xlpm.ende_monat,$E6,
IF(AND(_xlpm.project_monat&gt;=_xlpm.start_monat,_xlpm.project_monat&lt;=_xlpm.ende_monat),1,""))</f>
        <v/>
      </c>
      <c r="IQZ6" s="336" t="str">
        <f t="shared" si="111"/>
        <v/>
      </c>
      <c r="IRA6" s="336" t="str">
        <f t="shared" si="111"/>
        <v/>
      </c>
      <c r="IRB6" s="336" t="str">
        <f t="shared" si="111"/>
        <v/>
      </c>
      <c r="IRC6" s="336" t="str">
        <f t="shared" si="111"/>
        <v/>
      </c>
      <c r="IRD6" s="336" t="str">
        <f t="shared" si="111"/>
        <v/>
      </c>
      <c r="IRE6" s="336" t="str">
        <f t="shared" si="111"/>
        <v/>
      </c>
      <c r="IRF6" s="336" t="str">
        <f t="shared" si="111"/>
        <v/>
      </c>
      <c r="IRG6" s="336" t="str">
        <f t="shared" si="111"/>
        <v/>
      </c>
      <c r="IRH6" s="336" t="str">
        <f t="shared" si="111"/>
        <v/>
      </c>
      <c r="IRI6" s="336" t="str">
        <f t="shared" si="111"/>
        <v/>
      </c>
      <c r="IRJ6" s="336" t="str">
        <f t="shared" si="111"/>
        <v/>
      </c>
      <c r="IRK6" s="336" t="str">
        <f t="shared" si="111"/>
        <v/>
      </c>
      <c r="IRL6" s="336" t="str">
        <f t="shared" si="111"/>
        <v/>
      </c>
      <c r="IRM6" s="336" t="str">
        <f t="shared" si="111"/>
        <v/>
      </c>
      <c r="IRN6" s="336" t="str">
        <f t="shared" si="111"/>
        <v/>
      </c>
      <c r="IRO6" s="336" t="str">
        <f t="shared" si="111"/>
        <v/>
      </c>
      <c r="IRP6" s="336" t="str">
        <f t="shared" si="111"/>
        <v/>
      </c>
      <c r="IRQ6" s="336" t="str">
        <f t="shared" si="111"/>
        <v/>
      </c>
      <c r="IRR6" s="336" t="str">
        <f t="shared" si="111"/>
        <v/>
      </c>
      <c r="IRS6" s="336" t="str">
        <f t="shared" si="111"/>
        <v/>
      </c>
      <c r="IRT6" s="336" t="str">
        <f t="shared" si="111"/>
        <v/>
      </c>
      <c r="IRU6" s="336" t="str">
        <f t="shared" si="111"/>
        <v/>
      </c>
      <c r="IRV6" s="336" t="str">
        <f t="shared" si="111"/>
        <v/>
      </c>
      <c r="IRW6" s="336" t="str">
        <f t="shared" si="111"/>
        <v/>
      </c>
      <c r="IRX6" s="336" t="str">
        <f t="shared" si="111"/>
        <v/>
      </c>
      <c r="IRY6" s="336" t="str">
        <f t="shared" si="111"/>
        <v/>
      </c>
      <c r="IRZ6" s="336" t="str">
        <f t="shared" si="111"/>
        <v/>
      </c>
      <c r="ISA6" s="336" t="str">
        <f t="shared" si="111"/>
        <v/>
      </c>
      <c r="ISB6" s="336" t="str">
        <f t="shared" si="111"/>
        <v/>
      </c>
      <c r="ISC6" s="336" t="str">
        <f t="shared" si="111"/>
        <v/>
      </c>
      <c r="ISD6" s="336" t="str">
        <f t="shared" si="111"/>
        <v/>
      </c>
      <c r="ISE6" s="336" t="str">
        <f t="shared" si="111"/>
        <v/>
      </c>
      <c r="ISF6" s="336" t="str">
        <f t="shared" si="111"/>
        <v/>
      </c>
      <c r="ISG6" s="336" t="str">
        <f t="shared" si="111"/>
        <v/>
      </c>
      <c r="ISH6" s="336" t="str">
        <f t="shared" si="111"/>
        <v/>
      </c>
      <c r="ISI6" s="336" t="str">
        <f t="shared" si="111"/>
        <v/>
      </c>
      <c r="ISJ6" s="336" t="str">
        <f t="shared" si="111"/>
        <v/>
      </c>
      <c r="ISK6" s="336" t="str">
        <f t="shared" si="111"/>
        <v/>
      </c>
      <c r="ISL6" s="336" t="str">
        <f t="shared" si="111"/>
        <v/>
      </c>
      <c r="ISM6" s="336" t="str">
        <f t="shared" si="111"/>
        <v/>
      </c>
      <c r="ISN6" s="336" t="str">
        <f t="shared" si="111"/>
        <v/>
      </c>
      <c r="ISO6" s="336" t="str">
        <f t="shared" si="111"/>
        <v/>
      </c>
      <c r="ISP6" s="336" t="str">
        <f t="shared" si="111"/>
        <v/>
      </c>
      <c r="ISQ6" s="336" t="str">
        <f t="shared" si="111"/>
        <v/>
      </c>
      <c r="ISR6" s="336" t="str">
        <f t="shared" si="111"/>
        <v/>
      </c>
      <c r="ISS6" s="336" t="str">
        <f t="shared" si="111"/>
        <v/>
      </c>
      <c r="IST6" s="336" t="str">
        <f t="shared" si="111"/>
        <v/>
      </c>
      <c r="ISU6" s="336" t="str">
        <f t="shared" si="111"/>
        <v/>
      </c>
      <c r="ISV6" s="336" t="str">
        <f t="shared" si="111"/>
        <v/>
      </c>
      <c r="ISW6" s="336" t="str">
        <f t="shared" si="111"/>
        <v/>
      </c>
      <c r="ISX6" s="336" t="str">
        <f t="shared" si="111"/>
        <v/>
      </c>
      <c r="ISY6" s="336" t="str">
        <f t="shared" si="111"/>
        <v/>
      </c>
      <c r="ISZ6" s="336" t="str">
        <f t="shared" si="111"/>
        <v/>
      </c>
      <c r="ITA6" s="336" t="str">
        <f t="shared" si="111"/>
        <v/>
      </c>
      <c r="ITB6" s="336" t="str">
        <f t="shared" si="111"/>
        <v/>
      </c>
      <c r="ITC6" s="336" t="str">
        <f t="shared" si="111"/>
        <v/>
      </c>
      <c r="ITD6" s="336" t="str">
        <f t="shared" si="111"/>
        <v/>
      </c>
      <c r="ITE6" s="336" t="str">
        <f t="shared" si="111"/>
        <v/>
      </c>
      <c r="ITF6" s="336" t="str">
        <f t="shared" si="111"/>
        <v/>
      </c>
      <c r="ITG6" s="336" t="str">
        <f t="shared" si="111"/>
        <v/>
      </c>
      <c r="ITH6" s="336" t="str">
        <f t="shared" si="111"/>
        <v/>
      </c>
      <c r="ITI6" s="336" t="str">
        <f t="shared" si="111"/>
        <v/>
      </c>
      <c r="ITJ6" s="336" t="str">
        <f t="shared" si="111"/>
        <v/>
      </c>
      <c r="ITK6" s="336" t="str">
        <f t="shared" ref="ITK6:IVV6" si="112">_xlfn.LET(
_xlpm.project_monat,ITK$3,
_xlpm.start_monat,$D6,
_xlpm.ende_monat,$E6,
IF(AND(_xlpm.project_monat&gt;=_xlpm.start_monat,_xlpm.project_monat&lt;=_xlpm.ende_monat),1,""))</f>
        <v/>
      </c>
      <c r="ITL6" s="336" t="str">
        <f t="shared" si="112"/>
        <v/>
      </c>
      <c r="ITM6" s="336" t="str">
        <f t="shared" si="112"/>
        <v/>
      </c>
      <c r="ITN6" s="336" t="str">
        <f t="shared" si="112"/>
        <v/>
      </c>
      <c r="ITO6" s="336" t="str">
        <f t="shared" si="112"/>
        <v/>
      </c>
      <c r="ITP6" s="336" t="str">
        <f t="shared" si="112"/>
        <v/>
      </c>
      <c r="ITQ6" s="336" t="str">
        <f t="shared" si="112"/>
        <v/>
      </c>
      <c r="ITR6" s="336" t="str">
        <f t="shared" si="112"/>
        <v/>
      </c>
      <c r="ITS6" s="336" t="str">
        <f t="shared" si="112"/>
        <v/>
      </c>
      <c r="ITT6" s="336" t="str">
        <f t="shared" si="112"/>
        <v/>
      </c>
      <c r="ITU6" s="336" t="str">
        <f t="shared" si="112"/>
        <v/>
      </c>
      <c r="ITV6" s="336" t="str">
        <f t="shared" si="112"/>
        <v/>
      </c>
      <c r="ITW6" s="336" t="str">
        <f t="shared" si="112"/>
        <v/>
      </c>
      <c r="ITX6" s="336" t="str">
        <f t="shared" si="112"/>
        <v/>
      </c>
      <c r="ITY6" s="336" t="str">
        <f t="shared" si="112"/>
        <v/>
      </c>
      <c r="ITZ6" s="336" t="str">
        <f t="shared" si="112"/>
        <v/>
      </c>
      <c r="IUA6" s="336" t="str">
        <f t="shared" si="112"/>
        <v/>
      </c>
      <c r="IUB6" s="336" t="str">
        <f t="shared" si="112"/>
        <v/>
      </c>
      <c r="IUC6" s="336" t="str">
        <f t="shared" si="112"/>
        <v/>
      </c>
      <c r="IUD6" s="336" t="str">
        <f t="shared" si="112"/>
        <v/>
      </c>
      <c r="IUE6" s="336" t="str">
        <f t="shared" si="112"/>
        <v/>
      </c>
      <c r="IUF6" s="336" t="str">
        <f t="shared" si="112"/>
        <v/>
      </c>
      <c r="IUG6" s="336" t="str">
        <f t="shared" si="112"/>
        <v/>
      </c>
      <c r="IUH6" s="336" t="str">
        <f t="shared" si="112"/>
        <v/>
      </c>
      <c r="IUI6" s="336" t="str">
        <f t="shared" si="112"/>
        <v/>
      </c>
      <c r="IUJ6" s="336" t="str">
        <f t="shared" si="112"/>
        <v/>
      </c>
      <c r="IUK6" s="336" t="str">
        <f t="shared" si="112"/>
        <v/>
      </c>
      <c r="IUL6" s="336" t="str">
        <f t="shared" si="112"/>
        <v/>
      </c>
      <c r="IUM6" s="336" t="str">
        <f t="shared" si="112"/>
        <v/>
      </c>
      <c r="IUN6" s="336" t="str">
        <f t="shared" si="112"/>
        <v/>
      </c>
      <c r="IUO6" s="336" t="str">
        <f t="shared" si="112"/>
        <v/>
      </c>
      <c r="IUP6" s="336" t="str">
        <f t="shared" si="112"/>
        <v/>
      </c>
      <c r="IUQ6" s="336" t="str">
        <f t="shared" si="112"/>
        <v/>
      </c>
      <c r="IUR6" s="336" t="str">
        <f t="shared" si="112"/>
        <v/>
      </c>
      <c r="IUS6" s="336" t="str">
        <f t="shared" si="112"/>
        <v/>
      </c>
      <c r="IUT6" s="336" t="str">
        <f t="shared" si="112"/>
        <v/>
      </c>
      <c r="IUU6" s="336" t="str">
        <f t="shared" si="112"/>
        <v/>
      </c>
      <c r="IUV6" s="336" t="str">
        <f t="shared" si="112"/>
        <v/>
      </c>
      <c r="IUW6" s="336" t="str">
        <f t="shared" si="112"/>
        <v/>
      </c>
      <c r="IUX6" s="336" t="str">
        <f t="shared" si="112"/>
        <v/>
      </c>
      <c r="IUY6" s="336" t="str">
        <f t="shared" si="112"/>
        <v/>
      </c>
      <c r="IUZ6" s="336" t="str">
        <f t="shared" si="112"/>
        <v/>
      </c>
      <c r="IVA6" s="336" t="str">
        <f t="shared" si="112"/>
        <v/>
      </c>
      <c r="IVB6" s="336" t="str">
        <f t="shared" si="112"/>
        <v/>
      </c>
      <c r="IVC6" s="336" t="str">
        <f t="shared" si="112"/>
        <v/>
      </c>
      <c r="IVD6" s="336" t="str">
        <f t="shared" si="112"/>
        <v/>
      </c>
      <c r="IVE6" s="336" t="str">
        <f t="shared" si="112"/>
        <v/>
      </c>
      <c r="IVF6" s="336" t="str">
        <f t="shared" si="112"/>
        <v/>
      </c>
      <c r="IVG6" s="336" t="str">
        <f t="shared" si="112"/>
        <v/>
      </c>
      <c r="IVH6" s="336" t="str">
        <f t="shared" si="112"/>
        <v/>
      </c>
      <c r="IVI6" s="336" t="str">
        <f t="shared" si="112"/>
        <v/>
      </c>
      <c r="IVJ6" s="336" t="str">
        <f t="shared" si="112"/>
        <v/>
      </c>
      <c r="IVK6" s="336" t="str">
        <f t="shared" si="112"/>
        <v/>
      </c>
      <c r="IVL6" s="336" t="str">
        <f t="shared" si="112"/>
        <v/>
      </c>
      <c r="IVM6" s="336" t="str">
        <f t="shared" si="112"/>
        <v/>
      </c>
      <c r="IVN6" s="336" t="str">
        <f t="shared" si="112"/>
        <v/>
      </c>
      <c r="IVO6" s="336" t="str">
        <f t="shared" si="112"/>
        <v/>
      </c>
      <c r="IVP6" s="336" t="str">
        <f t="shared" si="112"/>
        <v/>
      </c>
      <c r="IVQ6" s="336" t="str">
        <f t="shared" si="112"/>
        <v/>
      </c>
      <c r="IVR6" s="336" t="str">
        <f t="shared" si="112"/>
        <v/>
      </c>
      <c r="IVS6" s="336" t="str">
        <f t="shared" si="112"/>
        <v/>
      </c>
      <c r="IVT6" s="336" t="str">
        <f t="shared" si="112"/>
        <v/>
      </c>
      <c r="IVU6" s="336" t="str">
        <f t="shared" si="112"/>
        <v/>
      </c>
      <c r="IVV6" s="336" t="str">
        <f t="shared" si="112"/>
        <v/>
      </c>
      <c r="IVW6" s="336" t="str">
        <f t="shared" ref="IVW6:IYH6" si="113">_xlfn.LET(
_xlpm.project_monat,IVW$3,
_xlpm.start_monat,$D6,
_xlpm.ende_monat,$E6,
IF(AND(_xlpm.project_monat&gt;=_xlpm.start_monat,_xlpm.project_monat&lt;=_xlpm.ende_monat),1,""))</f>
        <v/>
      </c>
      <c r="IVX6" s="336" t="str">
        <f t="shared" si="113"/>
        <v/>
      </c>
      <c r="IVY6" s="336" t="str">
        <f t="shared" si="113"/>
        <v/>
      </c>
      <c r="IVZ6" s="336" t="str">
        <f t="shared" si="113"/>
        <v/>
      </c>
      <c r="IWA6" s="336" t="str">
        <f t="shared" si="113"/>
        <v/>
      </c>
      <c r="IWB6" s="336" t="str">
        <f t="shared" si="113"/>
        <v/>
      </c>
      <c r="IWC6" s="336" t="str">
        <f t="shared" si="113"/>
        <v/>
      </c>
      <c r="IWD6" s="336" t="str">
        <f t="shared" si="113"/>
        <v/>
      </c>
      <c r="IWE6" s="336" t="str">
        <f t="shared" si="113"/>
        <v/>
      </c>
      <c r="IWF6" s="336" t="str">
        <f t="shared" si="113"/>
        <v/>
      </c>
      <c r="IWG6" s="336" t="str">
        <f t="shared" si="113"/>
        <v/>
      </c>
      <c r="IWH6" s="336" t="str">
        <f t="shared" si="113"/>
        <v/>
      </c>
      <c r="IWI6" s="336" t="str">
        <f t="shared" si="113"/>
        <v/>
      </c>
      <c r="IWJ6" s="336" t="str">
        <f t="shared" si="113"/>
        <v/>
      </c>
      <c r="IWK6" s="336" t="str">
        <f t="shared" si="113"/>
        <v/>
      </c>
      <c r="IWL6" s="336" t="str">
        <f t="shared" si="113"/>
        <v/>
      </c>
      <c r="IWM6" s="336" t="str">
        <f t="shared" si="113"/>
        <v/>
      </c>
      <c r="IWN6" s="336" t="str">
        <f t="shared" si="113"/>
        <v/>
      </c>
      <c r="IWO6" s="336" t="str">
        <f t="shared" si="113"/>
        <v/>
      </c>
      <c r="IWP6" s="336" t="str">
        <f t="shared" si="113"/>
        <v/>
      </c>
      <c r="IWQ6" s="336" t="str">
        <f t="shared" si="113"/>
        <v/>
      </c>
      <c r="IWR6" s="336" t="str">
        <f t="shared" si="113"/>
        <v/>
      </c>
      <c r="IWS6" s="336" t="str">
        <f t="shared" si="113"/>
        <v/>
      </c>
      <c r="IWT6" s="336" t="str">
        <f t="shared" si="113"/>
        <v/>
      </c>
      <c r="IWU6" s="336" t="str">
        <f t="shared" si="113"/>
        <v/>
      </c>
      <c r="IWV6" s="336" t="str">
        <f t="shared" si="113"/>
        <v/>
      </c>
      <c r="IWW6" s="336" t="str">
        <f t="shared" si="113"/>
        <v/>
      </c>
      <c r="IWX6" s="336" t="str">
        <f t="shared" si="113"/>
        <v/>
      </c>
      <c r="IWY6" s="336" t="str">
        <f t="shared" si="113"/>
        <v/>
      </c>
      <c r="IWZ6" s="336" t="str">
        <f t="shared" si="113"/>
        <v/>
      </c>
      <c r="IXA6" s="336" t="str">
        <f t="shared" si="113"/>
        <v/>
      </c>
      <c r="IXB6" s="336" t="str">
        <f t="shared" si="113"/>
        <v/>
      </c>
      <c r="IXC6" s="336" t="str">
        <f t="shared" si="113"/>
        <v/>
      </c>
      <c r="IXD6" s="336" t="str">
        <f t="shared" si="113"/>
        <v/>
      </c>
      <c r="IXE6" s="336" t="str">
        <f t="shared" si="113"/>
        <v/>
      </c>
      <c r="IXF6" s="336" t="str">
        <f t="shared" si="113"/>
        <v/>
      </c>
      <c r="IXG6" s="336" t="str">
        <f t="shared" si="113"/>
        <v/>
      </c>
      <c r="IXH6" s="336" t="str">
        <f t="shared" si="113"/>
        <v/>
      </c>
      <c r="IXI6" s="336" t="str">
        <f t="shared" si="113"/>
        <v/>
      </c>
      <c r="IXJ6" s="336" t="str">
        <f t="shared" si="113"/>
        <v/>
      </c>
      <c r="IXK6" s="336" t="str">
        <f t="shared" si="113"/>
        <v/>
      </c>
      <c r="IXL6" s="336" t="str">
        <f t="shared" si="113"/>
        <v/>
      </c>
      <c r="IXM6" s="336" t="str">
        <f t="shared" si="113"/>
        <v/>
      </c>
      <c r="IXN6" s="336" t="str">
        <f t="shared" si="113"/>
        <v/>
      </c>
      <c r="IXO6" s="336" t="str">
        <f t="shared" si="113"/>
        <v/>
      </c>
      <c r="IXP6" s="336" t="str">
        <f t="shared" si="113"/>
        <v/>
      </c>
      <c r="IXQ6" s="336" t="str">
        <f t="shared" si="113"/>
        <v/>
      </c>
      <c r="IXR6" s="336" t="str">
        <f t="shared" si="113"/>
        <v/>
      </c>
      <c r="IXS6" s="336" t="str">
        <f t="shared" si="113"/>
        <v/>
      </c>
      <c r="IXT6" s="336" t="str">
        <f t="shared" si="113"/>
        <v/>
      </c>
      <c r="IXU6" s="336" t="str">
        <f t="shared" si="113"/>
        <v/>
      </c>
      <c r="IXV6" s="336" t="str">
        <f t="shared" si="113"/>
        <v/>
      </c>
      <c r="IXW6" s="336" t="str">
        <f t="shared" si="113"/>
        <v/>
      </c>
      <c r="IXX6" s="336" t="str">
        <f t="shared" si="113"/>
        <v/>
      </c>
      <c r="IXY6" s="336" t="str">
        <f t="shared" si="113"/>
        <v/>
      </c>
      <c r="IXZ6" s="336" t="str">
        <f t="shared" si="113"/>
        <v/>
      </c>
      <c r="IYA6" s="336" t="str">
        <f t="shared" si="113"/>
        <v/>
      </c>
      <c r="IYB6" s="336" t="str">
        <f t="shared" si="113"/>
        <v/>
      </c>
      <c r="IYC6" s="336" t="str">
        <f t="shared" si="113"/>
        <v/>
      </c>
      <c r="IYD6" s="336" t="str">
        <f t="shared" si="113"/>
        <v/>
      </c>
      <c r="IYE6" s="336" t="str">
        <f t="shared" si="113"/>
        <v/>
      </c>
      <c r="IYF6" s="336" t="str">
        <f t="shared" si="113"/>
        <v/>
      </c>
      <c r="IYG6" s="336" t="str">
        <f t="shared" si="113"/>
        <v/>
      </c>
      <c r="IYH6" s="336" t="str">
        <f t="shared" si="113"/>
        <v/>
      </c>
      <c r="IYI6" s="336" t="str">
        <f t="shared" ref="IYI6:JAT6" si="114">_xlfn.LET(
_xlpm.project_monat,IYI$3,
_xlpm.start_monat,$D6,
_xlpm.ende_monat,$E6,
IF(AND(_xlpm.project_monat&gt;=_xlpm.start_monat,_xlpm.project_monat&lt;=_xlpm.ende_monat),1,""))</f>
        <v/>
      </c>
      <c r="IYJ6" s="336" t="str">
        <f t="shared" si="114"/>
        <v/>
      </c>
      <c r="IYK6" s="336" t="str">
        <f t="shared" si="114"/>
        <v/>
      </c>
      <c r="IYL6" s="336" t="str">
        <f t="shared" si="114"/>
        <v/>
      </c>
      <c r="IYM6" s="336" t="str">
        <f t="shared" si="114"/>
        <v/>
      </c>
      <c r="IYN6" s="336" t="str">
        <f t="shared" si="114"/>
        <v/>
      </c>
      <c r="IYO6" s="336" t="str">
        <f t="shared" si="114"/>
        <v/>
      </c>
      <c r="IYP6" s="336" t="str">
        <f t="shared" si="114"/>
        <v/>
      </c>
      <c r="IYQ6" s="336" t="str">
        <f t="shared" si="114"/>
        <v/>
      </c>
      <c r="IYR6" s="336" t="str">
        <f t="shared" si="114"/>
        <v/>
      </c>
      <c r="IYS6" s="336" t="str">
        <f t="shared" si="114"/>
        <v/>
      </c>
      <c r="IYT6" s="336" t="str">
        <f t="shared" si="114"/>
        <v/>
      </c>
      <c r="IYU6" s="336" t="str">
        <f t="shared" si="114"/>
        <v/>
      </c>
      <c r="IYV6" s="336" t="str">
        <f t="shared" si="114"/>
        <v/>
      </c>
      <c r="IYW6" s="336" t="str">
        <f t="shared" si="114"/>
        <v/>
      </c>
      <c r="IYX6" s="336" t="str">
        <f t="shared" si="114"/>
        <v/>
      </c>
      <c r="IYY6" s="336" t="str">
        <f t="shared" si="114"/>
        <v/>
      </c>
      <c r="IYZ6" s="336" t="str">
        <f t="shared" si="114"/>
        <v/>
      </c>
      <c r="IZA6" s="336" t="str">
        <f t="shared" si="114"/>
        <v/>
      </c>
      <c r="IZB6" s="336" t="str">
        <f t="shared" si="114"/>
        <v/>
      </c>
      <c r="IZC6" s="336" t="str">
        <f t="shared" si="114"/>
        <v/>
      </c>
      <c r="IZD6" s="336" t="str">
        <f t="shared" si="114"/>
        <v/>
      </c>
      <c r="IZE6" s="336" t="str">
        <f t="shared" si="114"/>
        <v/>
      </c>
      <c r="IZF6" s="336" t="str">
        <f t="shared" si="114"/>
        <v/>
      </c>
      <c r="IZG6" s="336" t="str">
        <f t="shared" si="114"/>
        <v/>
      </c>
      <c r="IZH6" s="336" t="str">
        <f t="shared" si="114"/>
        <v/>
      </c>
      <c r="IZI6" s="336" t="str">
        <f t="shared" si="114"/>
        <v/>
      </c>
      <c r="IZJ6" s="336" t="str">
        <f t="shared" si="114"/>
        <v/>
      </c>
      <c r="IZK6" s="336" t="str">
        <f t="shared" si="114"/>
        <v/>
      </c>
      <c r="IZL6" s="336" t="str">
        <f t="shared" si="114"/>
        <v/>
      </c>
      <c r="IZM6" s="336" t="str">
        <f t="shared" si="114"/>
        <v/>
      </c>
      <c r="IZN6" s="336" t="str">
        <f t="shared" si="114"/>
        <v/>
      </c>
      <c r="IZO6" s="336" t="str">
        <f t="shared" si="114"/>
        <v/>
      </c>
      <c r="IZP6" s="336" t="str">
        <f t="shared" si="114"/>
        <v/>
      </c>
      <c r="IZQ6" s="336" t="str">
        <f t="shared" si="114"/>
        <v/>
      </c>
      <c r="IZR6" s="336" t="str">
        <f t="shared" si="114"/>
        <v/>
      </c>
      <c r="IZS6" s="336" t="str">
        <f t="shared" si="114"/>
        <v/>
      </c>
      <c r="IZT6" s="336" t="str">
        <f t="shared" si="114"/>
        <v/>
      </c>
      <c r="IZU6" s="336" t="str">
        <f t="shared" si="114"/>
        <v/>
      </c>
      <c r="IZV6" s="336" t="str">
        <f t="shared" si="114"/>
        <v/>
      </c>
      <c r="IZW6" s="336" t="str">
        <f t="shared" si="114"/>
        <v/>
      </c>
      <c r="IZX6" s="336" t="str">
        <f t="shared" si="114"/>
        <v/>
      </c>
      <c r="IZY6" s="336" t="str">
        <f t="shared" si="114"/>
        <v/>
      </c>
      <c r="IZZ6" s="336" t="str">
        <f t="shared" si="114"/>
        <v/>
      </c>
      <c r="JAA6" s="336" t="str">
        <f t="shared" si="114"/>
        <v/>
      </c>
      <c r="JAB6" s="336" t="str">
        <f t="shared" si="114"/>
        <v/>
      </c>
      <c r="JAC6" s="336" t="str">
        <f t="shared" si="114"/>
        <v/>
      </c>
      <c r="JAD6" s="336" t="str">
        <f t="shared" si="114"/>
        <v/>
      </c>
      <c r="JAE6" s="336" t="str">
        <f t="shared" si="114"/>
        <v/>
      </c>
      <c r="JAF6" s="336" t="str">
        <f t="shared" si="114"/>
        <v/>
      </c>
      <c r="JAG6" s="336" t="str">
        <f t="shared" si="114"/>
        <v/>
      </c>
      <c r="JAH6" s="336" t="str">
        <f t="shared" si="114"/>
        <v/>
      </c>
      <c r="JAI6" s="336" t="str">
        <f t="shared" si="114"/>
        <v/>
      </c>
      <c r="JAJ6" s="336" t="str">
        <f t="shared" si="114"/>
        <v/>
      </c>
      <c r="JAK6" s="336" t="str">
        <f t="shared" si="114"/>
        <v/>
      </c>
      <c r="JAL6" s="336" t="str">
        <f t="shared" si="114"/>
        <v/>
      </c>
      <c r="JAM6" s="336" t="str">
        <f t="shared" si="114"/>
        <v/>
      </c>
      <c r="JAN6" s="336" t="str">
        <f t="shared" si="114"/>
        <v/>
      </c>
      <c r="JAO6" s="336" t="str">
        <f t="shared" si="114"/>
        <v/>
      </c>
      <c r="JAP6" s="336" t="str">
        <f t="shared" si="114"/>
        <v/>
      </c>
      <c r="JAQ6" s="336" t="str">
        <f t="shared" si="114"/>
        <v/>
      </c>
      <c r="JAR6" s="336" t="str">
        <f t="shared" si="114"/>
        <v/>
      </c>
      <c r="JAS6" s="336" t="str">
        <f t="shared" si="114"/>
        <v/>
      </c>
      <c r="JAT6" s="336" t="str">
        <f t="shared" si="114"/>
        <v/>
      </c>
      <c r="JAU6" s="336" t="str">
        <f t="shared" ref="JAU6:JDF6" si="115">_xlfn.LET(
_xlpm.project_monat,JAU$3,
_xlpm.start_monat,$D6,
_xlpm.ende_monat,$E6,
IF(AND(_xlpm.project_monat&gt;=_xlpm.start_monat,_xlpm.project_monat&lt;=_xlpm.ende_monat),1,""))</f>
        <v/>
      </c>
      <c r="JAV6" s="336" t="str">
        <f t="shared" si="115"/>
        <v/>
      </c>
      <c r="JAW6" s="336" t="str">
        <f t="shared" si="115"/>
        <v/>
      </c>
      <c r="JAX6" s="336" t="str">
        <f t="shared" si="115"/>
        <v/>
      </c>
      <c r="JAY6" s="336" t="str">
        <f t="shared" si="115"/>
        <v/>
      </c>
      <c r="JAZ6" s="336" t="str">
        <f t="shared" si="115"/>
        <v/>
      </c>
      <c r="JBA6" s="336" t="str">
        <f t="shared" si="115"/>
        <v/>
      </c>
      <c r="JBB6" s="336" t="str">
        <f t="shared" si="115"/>
        <v/>
      </c>
      <c r="JBC6" s="336" t="str">
        <f t="shared" si="115"/>
        <v/>
      </c>
      <c r="JBD6" s="336" t="str">
        <f t="shared" si="115"/>
        <v/>
      </c>
      <c r="JBE6" s="336" t="str">
        <f t="shared" si="115"/>
        <v/>
      </c>
      <c r="JBF6" s="336" t="str">
        <f t="shared" si="115"/>
        <v/>
      </c>
      <c r="JBG6" s="336" t="str">
        <f t="shared" si="115"/>
        <v/>
      </c>
      <c r="JBH6" s="336" t="str">
        <f t="shared" si="115"/>
        <v/>
      </c>
      <c r="JBI6" s="336" t="str">
        <f t="shared" si="115"/>
        <v/>
      </c>
      <c r="JBJ6" s="336" t="str">
        <f t="shared" si="115"/>
        <v/>
      </c>
      <c r="JBK6" s="336" t="str">
        <f t="shared" si="115"/>
        <v/>
      </c>
      <c r="JBL6" s="336" t="str">
        <f t="shared" si="115"/>
        <v/>
      </c>
      <c r="JBM6" s="336" t="str">
        <f t="shared" si="115"/>
        <v/>
      </c>
      <c r="JBN6" s="336" t="str">
        <f t="shared" si="115"/>
        <v/>
      </c>
      <c r="JBO6" s="336" t="str">
        <f t="shared" si="115"/>
        <v/>
      </c>
      <c r="JBP6" s="336" t="str">
        <f t="shared" si="115"/>
        <v/>
      </c>
      <c r="JBQ6" s="336" t="str">
        <f t="shared" si="115"/>
        <v/>
      </c>
      <c r="JBR6" s="336" t="str">
        <f t="shared" si="115"/>
        <v/>
      </c>
      <c r="JBS6" s="336" t="str">
        <f t="shared" si="115"/>
        <v/>
      </c>
      <c r="JBT6" s="336" t="str">
        <f t="shared" si="115"/>
        <v/>
      </c>
      <c r="JBU6" s="336" t="str">
        <f t="shared" si="115"/>
        <v/>
      </c>
      <c r="JBV6" s="336" t="str">
        <f t="shared" si="115"/>
        <v/>
      </c>
      <c r="JBW6" s="336" t="str">
        <f t="shared" si="115"/>
        <v/>
      </c>
      <c r="JBX6" s="336" t="str">
        <f t="shared" si="115"/>
        <v/>
      </c>
      <c r="JBY6" s="336" t="str">
        <f t="shared" si="115"/>
        <v/>
      </c>
      <c r="JBZ6" s="336" t="str">
        <f t="shared" si="115"/>
        <v/>
      </c>
      <c r="JCA6" s="336" t="str">
        <f t="shared" si="115"/>
        <v/>
      </c>
      <c r="JCB6" s="336" t="str">
        <f t="shared" si="115"/>
        <v/>
      </c>
      <c r="JCC6" s="336" t="str">
        <f t="shared" si="115"/>
        <v/>
      </c>
      <c r="JCD6" s="336" t="str">
        <f t="shared" si="115"/>
        <v/>
      </c>
      <c r="JCE6" s="336" t="str">
        <f t="shared" si="115"/>
        <v/>
      </c>
      <c r="JCF6" s="336" t="str">
        <f t="shared" si="115"/>
        <v/>
      </c>
      <c r="JCG6" s="336" t="str">
        <f t="shared" si="115"/>
        <v/>
      </c>
      <c r="JCH6" s="336" t="str">
        <f t="shared" si="115"/>
        <v/>
      </c>
      <c r="JCI6" s="336" t="str">
        <f t="shared" si="115"/>
        <v/>
      </c>
      <c r="JCJ6" s="336" t="str">
        <f t="shared" si="115"/>
        <v/>
      </c>
      <c r="JCK6" s="336" t="str">
        <f t="shared" si="115"/>
        <v/>
      </c>
      <c r="JCL6" s="336" t="str">
        <f t="shared" si="115"/>
        <v/>
      </c>
      <c r="JCM6" s="336" t="str">
        <f t="shared" si="115"/>
        <v/>
      </c>
      <c r="JCN6" s="336" t="str">
        <f t="shared" si="115"/>
        <v/>
      </c>
      <c r="JCO6" s="336" t="str">
        <f t="shared" si="115"/>
        <v/>
      </c>
      <c r="JCP6" s="336" t="str">
        <f t="shared" si="115"/>
        <v/>
      </c>
      <c r="JCQ6" s="336" t="str">
        <f t="shared" si="115"/>
        <v/>
      </c>
      <c r="JCR6" s="336" t="str">
        <f t="shared" si="115"/>
        <v/>
      </c>
      <c r="JCS6" s="336" t="str">
        <f t="shared" si="115"/>
        <v/>
      </c>
      <c r="JCT6" s="336" t="str">
        <f t="shared" si="115"/>
        <v/>
      </c>
      <c r="JCU6" s="336" t="str">
        <f t="shared" si="115"/>
        <v/>
      </c>
      <c r="JCV6" s="336" t="str">
        <f t="shared" si="115"/>
        <v/>
      </c>
      <c r="JCW6" s="336" t="str">
        <f t="shared" si="115"/>
        <v/>
      </c>
      <c r="JCX6" s="336" t="str">
        <f t="shared" si="115"/>
        <v/>
      </c>
      <c r="JCY6" s="336" t="str">
        <f t="shared" si="115"/>
        <v/>
      </c>
      <c r="JCZ6" s="336" t="str">
        <f t="shared" si="115"/>
        <v/>
      </c>
      <c r="JDA6" s="336" t="str">
        <f t="shared" si="115"/>
        <v/>
      </c>
      <c r="JDB6" s="336" t="str">
        <f t="shared" si="115"/>
        <v/>
      </c>
      <c r="JDC6" s="336" t="str">
        <f t="shared" si="115"/>
        <v/>
      </c>
      <c r="JDD6" s="336" t="str">
        <f t="shared" si="115"/>
        <v/>
      </c>
      <c r="JDE6" s="336" t="str">
        <f t="shared" si="115"/>
        <v/>
      </c>
      <c r="JDF6" s="336" t="str">
        <f t="shared" si="115"/>
        <v/>
      </c>
      <c r="JDG6" s="336" t="str">
        <f t="shared" ref="JDG6:JFR6" si="116">_xlfn.LET(
_xlpm.project_monat,JDG$3,
_xlpm.start_monat,$D6,
_xlpm.ende_monat,$E6,
IF(AND(_xlpm.project_monat&gt;=_xlpm.start_monat,_xlpm.project_monat&lt;=_xlpm.ende_monat),1,""))</f>
        <v/>
      </c>
      <c r="JDH6" s="336" t="str">
        <f t="shared" si="116"/>
        <v/>
      </c>
      <c r="JDI6" s="336" t="str">
        <f t="shared" si="116"/>
        <v/>
      </c>
      <c r="JDJ6" s="336" t="str">
        <f t="shared" si="116"/>
        <v/>
      </c>
      <c r="JDK6" s="336" t="str">
        <f t="shared" si="116"/>
        <v/>
      </c>
      <c r="JDL6" s="336" t="str">
        <f t="shared" si="116"/>
        <v/>
      </c>
      <c r="JDM6" s="336" t="str">
        <f t="shared" si="116"/>
        <v/>
      </c>
      <c r="JDN6" s="336" t="str">
        <f t="shared" si="116"/>
        <v/>
      </c>
      <c r="JDO6" s="336" t="str">
        <f t="shared" si="116"/>
        <v/>
      </c>
      <c r="JDP6" s="336" t="str">
        <f t="shared" si="116"/>
        <v/>
      </c>
      <c r="JDQ6" s="336" t="str">
        <f t="shared" si="116"/>
        <v/>
      </c>
      <c r="JDR6" s="336" t="str">
        <f t="shared" si="116"/>
        <v/>
      </c>
      <c r="JDS6" s="336" t="str">
        <f t="shared" si="116"/>
        <v/>
      </c>
      <c r="JDT6" s="336" t="str">
        <f t="shared" si="116"/>
        <v/>
      </c>
      <c r="JDU6" s="336" t="str">
        <f t="shared" si="116"/>
        <v/>
      </c>
      <c r="JDV6" s="336" t="str">
        <f t="shared" si="116"/>
        <v/>
      </c>
      <c r="JDW6" s="336" t="str">
        <f t="shared" si="116"/>
        <v/>
      </c>
      <c r="JDX6" s="336" t="str">
        <f t="shared" si="116"/>
        <v/>
      </c>
      <c r="JDY6" s="336" t="str">
        <f t="shared" si="116"/>
        <v/>
      </c>
      <c r="JDZ6" s="336" t="str">
        <f t="shared" si="116"/>
        <v/>
      </c>
      <c r="JEA6" s="336" t="str">
        <f t="shared" si="116"/>
        <v/>
      </c>
      <c r="JEB6" s="336" t="str">
        <f t="shared" si="116"/>
        <v/>
      </c>
      <c r="JEC6" s="336" t="str">
        <f t="shared" si="116"/>
        <v/>
      </c>
      <c r="JED6" s="336" t="str">
        <f t="shared" si="116"/>
        <v/>
      </c>
      <c r="JEE6" s="336" t="str">
        <f t="shared" si="116"/>
        <v/>
      </c>
      <c r="JEF6" s="336" t="str">
        <f t="shared" si="116"/>
        <v/>
      </c>
      <c r="JEG6" s="336" t="str">
        <f t="shared" si="116"/>
        <v/>
      </c>
      <c r="JEH6" s="336" t="str">
        <f t="shared" si="116"/>
        <v/>
      </c>
      <c r="JEI6" s="336" t="str">
        <f t="shared" si="116"/>
        <v/>
      </c>
      <c r="JEJ6" s="336" t="str">
        <f t="shared" si="116"/>
        <v/>
      </c>
      <c r="JEK6" s="336" t="str">
        <f t="shared" si="116"/>
        <v/>
      </c>
      <c r="JEL6" s="336" t="str">
        <f t="shared" si="116"/>
        <v/>
      </c>
      <c r="JEM6" s="336" t="str">
        <f t="shared" si="116"/>
        <v/>
      </c>
      <c r="JEN6" s="336" t="str">
        <f t="shared" si="116"/>
        <v/>
      </c>
      <c r="JEO6" s="336" t="str">
        <f t="shared" si="116"/>
        <v/>
      </c>
      <c r="JEP6" s="336" t="str">
        <f t="shared" si="116"/>
        <v/>
      </c>
      <c r="JEQ6" s="336" t="str">
        <f t="shared" si="116"/>
        <v/>
      </c>
      <c r="JER6" s="336" t="str">
        <f t="shared" si="116"/>
        <v/>
      </c>
      <c r="JES6" s="336" t="str">
        <f t="shared" si="116"/>
        <v/>
      </c>
      <c r="JET6" s="336" t="str">
        <f t="shared" si="116"/>
        <v/>
      </c>
      <c r="JEU6" s="336" t="str">
        <f t="shared" si="116"/>
        <v/>
      </c>
      <c r="JEV6" s="336" t="str">
        <f t="shared" si="116"/>
        <v/>
      </c>
      <c r="JEW6" s="336" t="str">
        <f t="shared" si="116"/>
        <v/>
      </c>
      <c r="JEX6" s="336" t="str">
        <f t="shared" si="116"/>
        <v/>
      </c>
      <c r="JEY6" s="336" t="str">
        <f t="shared" si="116"/>
        <v/>
      </c>
      <c r="JEZ6" s="336" t="str">
        <f t="shared" si="116"/>
        <v/>
      </c>
      <c r="JFA6" s="336" t="str">
        <f t="shared" si="116"/>
        <v/>
      </c>
      <c r="JFB6" s="336" t="str">
        <f t="shared" si="116"/>
        <v/>
      </c>
      <c r="JFC6" s="336" t="str">
        <f t="shared" si="116"/>
        <v/>
      </c>
      <c r="JFD6" s="336" t="str">
        <f t="shared" si="116"/>
        <v/>
      </c>
      <c r="JFE6" s="336" t="str">
        <f t="shared" si="116"/>
        <v/>
      </c>
      <c r="JFF6" s="336" t="str">
        <f t="shared" si="116"/>
        <v/>
      </c>
      <c r="JFG6" s="336" t="str">
        <f t="shared" si="116"/>
        <v/>
      </c>
      <c r="JFH6" s="336" t="str">
        <f t="shared" si="116"/>
        <v/>
      </c>
      <c r="JFI6" s="336" t="str">
        <f t="shared" si="116"/>
        <v/>
      </c>
      <c r="JFJ6" s="336" t="str">
        <f t="shared" si="116"/>
        <v/>
      </c>
      <c r="JFK6" s="336" t="str">
        <f t="shared" si="116"/>
        <v/>
      </c>
      <c r="JFL6" s="336" t="str">
        <f t="shared" si="116"/>
        <v/>
      </c>
      <c r="JFM6" s="336" t="str">
        <f t="shared" si="116"/>
        <v/>
      </c>
      <c r="JFN6" s="336" t="str">
        <f t="shared" si="116"/>
        <v/>
      </c>
      <c r="JFO6" s="336" t="str">
        <f t="shared" si="116"/>
        <v/>
      </c>
      <c r="JFP6" s="336" t="str">
        <f t="shared" si="116"/>
        <v/>
      </c>
      <c r="JFQ6" s="336" t="str">
        <f t="shared" si="116"/>
        <v/>
      </c>
      <c r="JFR6" s="336" t="str">
        <f t="shared" si="116"/>
        <v/>
      </c>
      <c r="JFS6" s="336" t="str">
        <f t="shared" ref="JFS6:JID6" si="117">_xlfn.LET(
_xlpm.project_monat,JFS$3,
_xlpm.start_monat,$D6,
_xlpm.ende_monat,$E6,
IF(AND(_xlpm.project_monat&gt;=_xlpm.start_monat,_xlpm.project_monat&lt;=_xlpm.ende_monat),1,""))</f>
        <v/>
      </c>
      <c r="JFT6" s="336" t="str">
        <f t="shared" si="117"/>
        <v/>
      </c>
      <c r="JFU6" s="336" t="str">
        <f t="shared" si="117"/>
        <v/>
      </c>
      <c r="JFV6" s="336" t="str">
        <f t="shared" si="117"/>
        <v/>
      </c>
      <c r="JFW6" s="336" t="str">
        <f t="shared" si="117"/>
        <v/>
      </c>
      <c r="JFX6" s="336" t="str">
        <f t="shared" si="117"/>
        <v/>
      </c>
      <c r="JFY6" s="336" t="str">
        <f t="shared" si="117"/>
        <v/>
      </c>
      <c r="JFZ6" s="336" t="str">
        <f t="shared" si="117"/>
        <v/>
      </c>
      <c r="JGA6" s="336" t="str">
        <f t="shared" si="117"/>
        <v/>
      </c>
      <c r="JGB6" s="336" t="str">
        <f t="shared" si="117"/>
        <v/>
      </c>
      <c r="JGC6" s="336" t="str">
        <f t="shared" si="117"/>
        <v/>
      </c>
      <c r="JGD6" s="336" t="str">
        <f t="shared" si="117"/>
        <v/>
      </c>
      <c r="JGE6" s="336" t="str">
        <f t="shared" si="117"/>
        <v/>
      </c>
      <c r="JGF6" s="336" t="str">
        <f t="shared" si="117"/>
        <v/>
      </c>
      <c r="JGG6" s="336" t="str">
        <f t="shared" si="117"/>
        <v/>
      </c>
      <c r="JGH6" s="336" t="str">
        <f t="shared" si="117"/>
        <v/>
      </c>
      <c r="JGI6" s="336" t="str">
        <f t="shared" si="117"/>
        <v/>
      </c>
      <c r="JGJ6" s="336" t="str">
        <f t="shared" si="117"/>
        <v/>
      </c>
      <c r="JGK6" s="336" t="str">
        <f t="shared" si="117"/>
        <v/>
      </c>
      <c r="JGL6" s="336" t="str">
        <f t="shared" si="117"/>
        <v/>
      </c>
      <c r="JGM6" s="336" t="str">
        <f t="shared" si="117"/>
        <v/>
      </c>
      <c r="JGN6" s="336" t="str">
        <f t="shared" si="117"/>
        <v/>
      </c>
      <c r="JGO6" s="336" t="str">
        <f t="shared" si="117"/>
        <v/>
      </c>
      <c r="JGP6" s="336" t="str">
        <f t="shared" si="117"/>
        <v/>
      </c>
      <c r="JGQ6" s="336" t="str">
        <f t="shared" si="117"/>
        <v/>
      </c>
      <c r="JGR6" s="336" t="str">
        <f t="shared" si="117"/>
        <v/>
      </c>
      <c r="JGS6" s="336" t="str">
        <f t="shared" si="117"/>
        <v/>
      </c>
      <c r="JGT6" s="336" t="str">
        <f t="shared" si="117"/>
        <v/>
      </c>
      <c r="JGU6" s="336" t="str">
        <f t="shared" si="117"/>
        <v/>
      </c>
      <c r="JGV6" s="336" t="str">
        <f t="shared" si="117"/>
        <v/>
      </c>
      <c r="JGW6" s="336" t="str">
        <f t="shared" si="117"/>
        <v/>
      </c>
      <c r="JGX6" s="336" t="str">
        <f t="shared" si="117"/>
        <v/>
      </c>
      <c r="JGY6" s="336" t="str">
        <f t="shared" si="117"/>
        <v/>
      </c>
      <c r="JGZ6" s="336" t="str">
        <f t="shared" si="117"/>
        <v/>
      </c>
      <c r="JHA6" s="336" t="str">
        <f t="shared" si="117"/>
        <v/>
      </c>
      <c r="JHB6" s="336" t="str">
        <f t="shared" si="117"/>
        <v/>
      </c>
      <c r="JHC6" s="336" t="str">
        <f t="shared" si="117"/>
        <v/>
      </c>
      <c r="JHD6" s="336" t="str">
        <f t="shared" si="117"/>
        <v/>
      </c>
      <c r="JHE6" s="336" t="str">
        <f t="shared" si="117"/>
        <v/>
      </c>
      <c r="JHF6" s="336" t="str">
        <f t="shared" si="117"/>
        <v/>
      </c>
      <c r="JHG6" s="336" t="str">
        <f t="shared" si="117"/>
        <v/>
      </c>
      <c r="JHH6" s="336" t="str">
        <f t="shared" si="117"/>
        <v/>
      </c>
      <c r="JHI6" s="336" t="str">
        <f t="shared" si="117"/>
        <v/>
      </c>
      <c r="JHJ6" s="336" t="str">
        <f t="shared" si="117"/>
        <v/>
      </c>
      <c r="JHK6" s="336" t="str">
        <f t="shared" si="117"/>
        <v/>
      </c>
      <c r="JHL6" s="336" t="str">
        <f t="shared" si="117"/>
        <v/>
      </c>
      <c r="JHM6" s="336" t="str">
        <f t="shared" si="117"/>
        <v/>
      </c>
      <c r="JHN6" s="336" t="str">
        <f t="shared" si="117"/>
        <v/>
      </c>
      <c r="JHO6" s="336" t="str">
        <f t="shared" si="117"/>
        <v/>
      </c>
      <c r="JHP6" s="336" t="str">
        <f t="shared" si="117"/>
        <v/>
      </c>
      <c r="JHQ6" s="336" t="str">
        <f t="shared" si="117"/>
        <v/>
      </c>
      <c r="JHR6" s="336" t="str">
        <f t="shared" si="117"/>
        <v/>
      </c>
      <c r="JHS6" s="336" t="str">
        <f t="shared" si="117"/>
        <v/>
      </c>
      <c r="JHT6" s="336" t="str">
        <f t="shared" si="117"/>
        <v/>
      </c>
      <c r="JHU6" s="336" t="str">
        <f t="shared" si="117"/>
        <v/>
      </c>
      <c r="JHV6" s="336" t="str">
        <f t="shared" si="117"/>
        <v/>
      </c>
      <c r="JHW6" s="336" t="str">
        <f t="shared" si="117"/>
        <v/>
      </c>
      <c r="JHX6" s="336" t="str">
        <f t="shared" si="117"/>
        <v/>
      </c>
      <c r="JHY6" s="336" t="str">
        <f t="shared" si="117"/>
        <v/>
      </c>
      <c r="JHZ6" s="336" t="str">
        <f t="shared" si="117"/>
        <v/>
      </c>
      <c r="JIA6" s="336" t="str">
        <f t="shared" si="117"/>
        <v/>
      </c>
      <c r="JIB6" s="336" t="str">
        <f t="shared" si="117"/>
        <v/>
      </c>
      <c r="JIC6" s="336" t="str">
        <f t="shared" si="117"/>
        <v/>
      </c>
      <c r="JID6" s="336" t="str">
        <f t="shared" si="117"/>
        <v/>
      </c>
      <c r="JIE6" s="336" t="str">
        <f t="shared" ref="JIE6:JKP6" si="118">_xlfn.LET(
_xlpm.project_monat,JIE$3,
_xlpm.start_monat,$D6,
_xlpm.ende_monat,$E6,
IF(AND(_xlpm.project_monat&gt;=_xlpm.start_monat,_xlpm.project_monat&lt;=_xlpm.ende_monat),1,""))</f>
        <v/>
      </c>
      <c r="JIF6" s="336" t="str">
        <f t="shared" si="118"/>
        <v/>
      </c>
      <c r="JIG6" s="336" t="str">
        <f t="shared" si="118"/>
        <v/>
      </c>
      <c r="JIH6" s="336" t="str">
        <f t="shared" si="118"/>
        <v/>
      </c>
      <c r="JII6" s="336" t="str">
        <f t="shared" si="118"/>
        <v/>
      </c>
      <c r="JIJ6" s="336" t="str">
        <f t="shared" si="118"/>
        <v/>
      </c>
      <c r="JIK6" s="336" t="str">
        <f t="shared" si="118"/>
        <v/>
      </c>
      <c r="JIL6" s="336" t="str">
        <f t="shared" si="118"/>
        <v/>
      </c>
      <c r="JIM6" s="336" t="str">
        <f t="shared" si="118"/>
        <v/>
      </c>
      <c r="JIN6" s="336" t="str">
        <f t="shared" si="118"/>
        <v/>
      </c>
      <c r="JIO6" s="336" t="str">
        <f t="shared" si="118"/>
        <v/>
      </c>
      <c r="JIP6" s="336" t="str">
        <f t="shared" si="118"/>
        <v/>
      </c>
      <c r="JIQ6" s="336" t="str">
        <f t="shared" si="118"/>
        <v/>
      </c>
      <c r="JIR6" s="336" t="str">
        <f t="shared" si="118"/>
        <v/>
      </c>
      <c r="JIS6" s="336" t="str">
        <f t="shared" si="118"/>
        <v/>
      </c>
      <c r="JIT6" s="336" t="str">
        <f t="shared" si="118"/>
        <v/>
      </c>
      <c r="JIU6" s="336" t="str">
        <f t="shared" si="118"/>
        <v/>
      </c>
      <c r="JIV6" s="336" t="str">
        <f t="shared" si="118"/>
        <v/>
      </c>
      <c r="JIW6" s="336" t="str">
        <f t="shared" si="118"/>
        <v/>
      </c>
      <c r="JIX6" s="336" t="str">
        <f t="shared" si="118"/>
        <v/>
      </c>
      <c r="JIY6" s="336" t="str">
        <f t="shared" si="118"/>
        <v/>
      </c>
      <c r="JIZ6" s="336" t="str">
        <f t="shared" si="118"/>
        <v/>
      </c>
      <c r="JJA6" s="336" t="str">
        <f t="shared" si="118"/>
        <v/>
      </c>
      <c r="JJB6" s="336" t="str">
        <f t="shared" si="118"/>
        <v/>
      </c>
      <c r="JJC6" s="336" t="str">
        <f t="shared" si="118"/>
        <v/>
      </c>
      <c r="JJD6" s="336" t="str">
        <f t="shared" si="118"/>
        <v/>
      </c>
      <c r="JJE6" s="336" t="str">
        <f t="shared" si="118"/>
        <v/>
      </c>
      <c r="JJF6" s="336" t="str">
        <f t="shared" si="118"/>
        <v/>
      </c>
      <c r="JJG6" s="336" t="str">
        <f t="shared" si="118"/>
        <v/>
      </c>
      <c r="JJH6" s="336" t="str">
        <f t="shared" si="118"/>
        <v/>
      </c>
      <c r="JJI6" s="336" t="str">
        <f t="shared" si="118"/>
        <v/>
      </c>
      <c r="JJJ6" s="336" t="str">
        <f t="shared" si="118"/>
        <v/>
      </c>
      <c r="JJK6" s="336" t="str">
        <f t="shared" si="118"/>
        <v/>
      </c>
      <c r="JJL6" s="336" t="str">
        <f t="shared" si="118"/>
        <v/>
      </c>
      <c r="JJM6" s="336" t="str">
        <f t="shared" si="118"/>
        <v/>
      </c>
      <c r="JJN6" s="336" t="str">
        <f t="shared" si="118"/>
        <v/>
      </c>
      <c r="JJO6" s="336" t="str">
        <f t="shared" si="118"/>
        <v/>
      </c>
      <c r="JJP6" s="336" t="str">
        <f t="shared" si="118"/>
        <v/>
      </c>
      <c r="JJQ6" s="336" t="str">
        <f t="shared" si="118"/>
        <v/>
      </c>
      <c r="JJR6" s="336" t="str">
        <f t="shared" si="118"/>
        <v/>
      </c>
      <c r="JJS6" s="336" t="str">
        <f t="shared" si="118"/>
        <v/>
      </c>
      <c r="JJT6" s="336" t="str">
        <f t="shared" si="118"/>
        <v/>
      </c>
      <c r="JJU6" s="336" t="str">
        <f t="shared" si="118"/>
        <v/>
      </c>
      <c r="JJV6" s="336" t="str">
        <f t="shared" si="118"/>
        <v/>
      </c>
      <c r="JJW6" s="336" t="str">
        <f t="shared" si="118"/>
        <v/>
      </c>
      <c r="JJX6" s="336" t="str">
        <f t="shared" si="118"/>
        <v/>
      </c>
      <c r="JJY6" s="336" t="str">
        <f t="shared" si="118"/>
        <v/>
      </c>
      <c r="JJZ6" s="336" t="str">
        <f t="shared" si="118"/>
        <v/>
      </c>
      <c r="JKA6" s="336" t="str">
        <f t="shared" si="118"/>
        <v/>
      </c>
      <c r="JKB6" s="336" t="str">
        <f t="shared" si="118"/>
        <v/>
      </c>
      <c r="JKC6" s="336" t="str">
        <f t="shared" si="118"/>
        <v/>
      </c>
      <c r="JKD6" s="336" t="str">
        <f t="shared" si="118"/>
        <v/>
      </c>
      <c r="JKE6" s="336" t="str">
        <f t="shared" si="118"/>
        <v/>
      </c>
      <c r="JKF6" s="336" t="str">
        <f t="shared" si="118"/>
        <v/>
      </c>
      <c r="JKG6" s="336" t="str">
        <f t="shared" si="118"/>
        <v/>
      </c>
      <c r="JKH6" s="336" t="str">
        <f t="shared" si="118"/>
        <v/>
      </c>
      <c r="JKI6" s="336" t="str">
        <f t="shared" si="118"/>
        <v/>
      </c>
      <c r="JKJ6" s="336" t="str">
        <f t="shared" si="118"/>
        <v/>
      </c>
      <c r="JKK6" s="336" t="str">
        <f t="shared" si="118"/>
        <v/>
      </c>
      <c r="JKL6" s="336" t="str">
        <f t="shared" si="118"/>
        <v/>
      </c>
      <c r="JKM6" s="336" t="str">
        <f t="shared" si="118"/>
        <v/>
      </c>
      <c r="JKN6" s="336" t="str">
        <f t="shared" si="118"/>
        <v/>
      </c>
      <c r="JKO6" s="336" t="str">
        <f t="shared" si="118"/>
        <v/>
      </c>
      <c r="JKP6" s="336" t="str">
        <f t="shared" si="118"/>
        <v/>
      </c>
      <c r="JKQ6" s="336" t="str">
        <f t="shared" ref="JKQ6:JNB6" si="119">_xlfn.LET(
_xlpm.project_monat,JKQ$3,
_xlpm.start_monat,$D6,
_xlpm.ende_monat,$E6,
IF(AND(_xlpm.project_monat&gt;=_xlpm.start_monat,_xlpm.project_monat&lt;=_xlpm.ende_monat),1,""))</f>
        <v/>
      </c>
      <c r="JKR6" s="336" t="str">
        <f t="shared" si="119"/>
        <v/>
      </c>
      <c r="JKS6" s="336" t="str">
        <f t="shared" si="119"/>
        <v/>
      </c>
      <c r="JKT6" s="336" t="str">
        <f t="shared" si="119"/>
        <v/>
      </c>
      <c r="JKU6" s="336" t="str">
        <f t="shared" si="119"/>
        <v/>
      </c>
      <c r="JKV6" s="336" t="str">
        <f t="shared" si="119"/>
        <v/>
      </c>
      <c r="JKW6" s="336" t="str">
        <f t="shared" si="119"/>
        <v/>
      </c>
      <c r="JKX6" s="336" t="str">
        <f t="shared" si="119"/>
        <v/>
      </c>
      <c r="JKY6" s="336" t="str">
        <f t="shared" si="119"/>
        <v/>
      </c>
      <c r="JKZ6" s="336" t="str">
        <f t="shared" si="119"/>
        <v/>
      </c>
      <c r="JLA6" s="336" t="str">
        <f t="shared" si="119"/>
        <v/>
      </c>
      <c r="JLB6" s="336" t="str">
        <f t="shared" si="119"/>
        <v/>
      </c>
      <c r="JLC6" s="336" t="str">
        <f t="shared" si="119"/>
        <v/>
      </c>
      <c r="JLD6" s="336" t="str">
        <f t="shared" si="119"/>
        <v/>
      </c>
      <c r="JLE6" s="336" t="str">
        <f t="shared" si="119"/>
        <v/>
      </c>
      <c r="JLF6" s="336" t="str">
        <f t="shared" si="119"/>
        <v/>
      </c>
      <c r="JLG6" s="336" t="str">
        <f t="shared" si="119"/>
        <v/>
      </c>
      <c r="JLH6" s="336" t="str">
        <f t="shared" si="119"/>
        <v/>
      </c>
      <c r="JLI6" s="336" t="str">
        <f t="shared" si="119"/>
        <v/>
      </c>
      <c r="JLJ6" s="336" t="str">
        <f t="shared" si="119"/>
        <v/>
      </c>
      <c r="JLK6" s="336" t="str">
        <f t="shared" si="119"/>
        <v/>
      </c>
      <c r="JLL6" s="336" t="str">
        <f t="shared" si="119"/>
        <v/>
      </c>
      <c r="JLM6" s="336" t="str">
        <f t="shared" si="119"/>
        <v/>
      </c>
      <c r="JLN6" s="336" t="str">
        <f t="shared" si="119"/>
        <v/>
      </c>
      <c r="JLO6" s="336" t="str">
        <f t="shared" si="119"/>
        <v/>
      </c>
      <c r="JLP6" s="336" t="str">
        <f t="shared" si="119"/>
        <v/>
      </c>
      <c r="JLQ6" s="336" t="str">
        <f t="shared" si="119"/>
        <v/>
      </c>
      <c r="JLR6" s="336" t="str">
        <f t="shared" si="119"/>
        <v/>
      </c>
      <c r="JLS6" s="336" t="str">
        <f t="shared" si="119"/>
        <v/>
      </c>
      <c r="JLT6" s="336" t="str">
        <f t="shared" si="119"/>
        <v/>
      </c>
      <c r="JLU6" s="336" t="str">
        <f t="shared" si="119"/>
        <v/>
      </c>
      <c r="JLV6" s="336" t="str">
        <f t="shared" si="119"/>
        <v/>
      </c>
      <c r="JLW6" s="336" t="str">
        <f t="shared" si="119"/>
        <v/>
      </c>
      <c r="JLX6" s="336" t="str">
        <f t="shared" si="119"/>
        <v/>
      </c>
      <c r="JLY6" s="336" t="str">
        <f t="shared" si="119"/>
        <v/>
      </c>
      <c r="JLZ6" s="336" t="str">
        <f t="shared" si="119"/>
        <v/>
      </c>
      <c r="JMA6" s="336" t="str">
        <f t="shared" si="119"/>
        <v/>
      </c>
      <c r="JMB6" s="336" t="str">
        <f t="shared" si="119"/>
        <v/>
      </c>
      <c r="JMC6" s="336" t="str">
        <f t="shared" si="119"/>
        <v/>
      </c>
      <c r="JMD6" s="336" t="str">
        <f t="shared" si="119"/>
        <v/>
      </c>
      <c r="JME6" s="336" t="str">
        <f t="shared" si="119"/>
        <v/>
      </c>
      <c r="JMF6" s="336" t="str">
        <f t="shared" si="119"/>
        <v/>
      </c>
      <c r="JMG6" s="336" t="str">
        <f t="shared" si="119"/>
        <v/>
      </c>
      <c r="JMH6" s="336" t="str">
        <f t="shared" si="119"/>
        <v/>
      </c>
      <c r="JMI6" s="336" t="str">
        <f t="shared" si="119"/>
        <v/>
      </c>
      <c r="JMJ6" s="336" t="str">
        <f t="shared" si="119"/>
        <v/>
      </c>
      <c r="JMK6" s="336" t="str">
        <f t="shared" si="119"/>
        <v/>
      </c>
      <c r="JML6" s="336" t="str">
        <f t="shared" si="119"/>
        <v/>
      </c>
      <c r="JMM6" s="336" t="str">
        <f t="shared" si="119"/>
        <v/>
      </c>
      <c r="JMN6" s="336" t="str">
        <f t="shared" si="119"/>
        <v/>
      </c>
      <c r="JMO6" s="336" t="str">
        <f t="shared" si="119"/>
        <v/>
      </c>
      <c r="JMP6" s="336" t="str">
        <f t="shared" si="119"/>
        <v/>
      </c>
      <c r="JMQ6" s="336" t="str">
        <f t="shared" si="119"/>
        <v/>
      </c>
      <c r="JMR6" s="336" t="str">
        <f t="shared" si="119"/>
        <v/>
      </c>
      <c r="JMS6" s="336" t="str">
        <f t="shared" si="119"/>
        <v/>
      </c>
      <c r="JMT6" s="336" t="str">
        <f t="shared" si="119"/>
        <v/>
      </c>
      <c r="JMU6" s="336" t="str">
        <f t="shared" si="119"/>
        <v/>
      </c>
      <c r="JMV6" s="336" t="str">
        <f t="shared" si="119"/>
        <v/>
      </c>
      <c r="JMW6" s="336" t="str">
        <f t="shared" si="119"/>
        <v/>
      </c>
      <c r="JMX6" s="336" t="str">
        <f t="shared" si="119"/>
        <v/>
      </c>
      <c r="JMY6" s="336" t="str">
        <f t="shared" si="119"/>
        <v/>
      </c>
      <c r="JMZ6" s="336" t="str">
        <f t="shared" si="119"/>
        <v/>
      </c>
      <c r="JNA6" s="336" t="str">
        <f t="shared" si="119"/>
        <v/>
      </c>
      <c r="JNB6" s="336" t="str">
        <f t="shared" si="119"/>
        <v/>
      </c>
      <c r="JNC6" s="336" t="str">
        <f t="shared" ref="JNC6:JPN6" si="120">_xlfn.LET(
_xlpm.project_monat,JNC$3,
_xlpm.start_monat,$D6,
_xlpm.ende_monat,$E6,
IF(AND(_xlpm.project_monat&gt;=_xlpm.start_monat,_xlpm.project_monat&lt;=_xlpm.ende_monat),1,""))</f>
        <v/>
      </c>
      <c r="JND6" s="336" t="str">
        <f t="shared" si="120"/>
        <v/>
      </c>
      <c r="JNE6" s="336" t="str">
        <f t="shared" si="120"/>
        <v/>
      </c>
      <c r="JNF6" s="336" t="str">
        <f t="shared" si="120"/>
        <v/>
      </c>
      <c r="JNG6" s="336" t="str">
        <f t="shared" si="120"/>
        <v/>
      </c>
      <c r="JNH6" s="336" t="str">
        <f t="shared" si="120"/>
        <v/>
      </c>
      <c r="JNI6" s="336" t="str">
        <f t="shared" si="120"/>
        <v/>
      </c>
      <c r="JNJ6" s="336" t="str">
        <f t="shared" si="120"/>
        <v/>
      </c>
      <c r="JNK6" s="336" t="str">
        <f t="shared" si="120"/>
        <v/>
      </c>
      <c r="JNL6" s="336" t="str">
        <f t="shared" si="120"/>
        <v/>
      </c>
      <c r="JNM6" s="336" t="str">
        <f t="shared" si="120"/>
        <v/>
      </c>
      <c r="JNN6" s="336" t="str">
        <f t="shared" si="120"/>
        <v/>
      </c>
      <c r="JNO6" s="336" t="str">
        <f t="shared" si="120"/>
        <v/>
      </c>
      <c r="JNP6" s="336" t="str">
        <f t="shared" si="120"/>
        <v/>
      </c>
      <c r="JNQ6" s="336" t="str">
        <f t="shared" si="120"/>
        <v/>
      </c>
      <c r="JNR6" s="336" t="str">
        <f t="shared" si="120"/>
        <v/>
      </c>
      <c r="JNS6" s="336" t="str">
        <f t="shared" si="120"/>
        <v/>
      </c>
      <c r="JNT6" s="336" t="str">
        <f t="shared" si="120"/>
        <v/>
      </c>
      <c r="JNU6" s="336" t="str">
        <f t="shared" si="120"/>
        <v/>
      </c>
      <c r="JNV6" s="336" t="str">
        <f t="shared" si="120"/>
        <v/>
      </c>
      <c r="JNW6" s="336" t="str">
        <f t="shared" si="120"/>
        <v/>
      </c>
      <c r="JNX6" s="336" t="str">
        <f t="shared" si="120"/>
        <v/>
      </c>
      <c r="JNY6" s="336" t="str">
        <f t="shared" si="120"/>
        <v/>
      </c>
      <c r="JNZ6" s="336" t="str">
        <f t="shared" si="120"/>
        <v/>
      </c>
      <c r="JOA6" s="336" t="str">
        <f t="shared" si="120"/>
        <v/>
      </c>
      <c r="JOB6" s="336" t="str">
        <f t="shared" si="120"/>
        <v/>
      </c>
      <c r="JOC6" s="336" t="str">
        <f t="shared" si="120"/>
        <v/>
      </c>
      <c r="JOD6" s="336" t="str">
        <f t="shared" si="120"/>
        <v/>
      </c>
      <c r="JOE6" s="336" t="str">
        <f t="shared" si="120"/>
        <v/>
      </c>
      <c r="JOF6" s="336" t="str">
        <f t="shared" si="120"/>
        <v/>
      </c>
      <c r="JOG6" s="336" t="str">
        <f t="shared" si="120"/>
        <v/>
      </c>
      <c r="JOH6" s="336" t="str">
        <f t="shared" si="120"/>
        <v/>
      </c>
      <c r="JOI6" s="336" t="str">
        <f t="shared" si="120"/>
        <v/>
      </c>
      <c r="JOJ6" s="336" t="str">
        <f t="shared" si="120"/>
        <v/>
      </c>
      <c r="JOK6" s="336" t="str">
        <f t="shared" si="120"/>
        <v/>
      </c>
      <c r="JOL6" s="336" t="str">
        <f t="shared" si="120"/>
        <v/>
      </c>
      <c r="JOM6" s="336" t="str">
        <f t="shared" si="120"/>
        <v/>
      </c>
      <c r="JON6" s="336" t="str">
        <f t="shared" si="120"/>
        <v/>
      </c>
      <c r="JOO6" s="336" t="str">
        <f t="shared" si="120"/>
        <v/>
      </c>
      <c r="JOP6" s="336" t="str">
        <f t="shared" si="120"/>
        <v/>
      </c>
      <c r="JOQ6" s="336" t="str">
        <f t="shared" si="120"/>
        <v/>
      </c>
      <c r="JOR6" s="336" t="str">
        <f t="shared" si="120"/>
        <v/>
      </c>
      <c r="JOS6" s="336" t="str">
        <f t="shared" si="120"/>
        <v/>
      </c>
      <c r="JOT6" s="336" t="str">
        <f t="shared" si="120"/>
        <v/>
      </c>
      <c r="JOU6" s="336" t="str">
        <f t="shared" si="120"/>
        <v/>
      </c>
      <c r="JOV6" s="336" t="str">
        <f t="shared" si="120"/>
        <v/>
      </c>
      <c r="JOW6" s="336" t="str">
        <f t="shared" si="120"/>
        <v/>
      </c>
      <c r="JOX6" s="336" t="str">
        <f t="shared" si="120"/>
        <v/>
      </c>
      <c r="JOY6" s="336" t="str">
        <f t="shared" si="120"/>
        <v/>
      </c>
      <c r="JOZ6" s="336" t="str">
        <f t="shared" si="120"/>
        <v/>
      </c>
      <c r="JPA6" s="336" t="str">
        <f t="shared" si="120"/>
        <v/>
      </c>
      <c r="JPB6" s="336" t="str">
        <f t="shared" si="120"/>
        <v/>
      </c>
      <c r="JPC6" s="336" t="str">
        <f t="shared" si="120"/>
        <v/>
      </c>
      <c r="JPD6" s="336" t="str">
        <f t="shared" si="120"/>
        <v/>
      </c>
      <c r="JPE6" s="336" t="str">
        <f t="shared" si="120"/>
        <v/>
      </c>
      <c r="JPF6" s="336" t="str">
        <f t="shared" si="120"/>
        <v/>
      </c>
      <c r="JPG6" s="336" t="str">
        <f t="shared" si="120"/>
        <v/>
      </c>
      <c r="JPH6" s="336" t="str">
        <f t="shared" si="120"/>
        <v/>
      </c>
      <c r="JPI6" s="336" t="str">
        <f t="shared" si="120"/>
        <v/>
      </c>
      <c r="JPJ6" s="336" t="str">
        <f t="shared" si="120"/>
        <v/>
      </c>
      <c r="JPK6" s="336" t="str">
        <f t="shared" si="120"/>
        <v/>
      </c>
      <c r="JPL6" s="336" t="str">
        <f t="shared" si="120"/>
        <v/>
      </c>
      <c r="JPM6" s="336" t="str">
        <f t="shared" si="120"/>
        <v/>
      </c>
      <c r="JPN6" s="336" t="str">
        <f t="shared" si="120"/>
        <v/>
      </c>
      <c r="JPO6" s="336" t="str">
        <f t="shared" ref="JPO6:JRZ6" si="121">_xlfn.LET(
_xlpm.project_monat,JPO$3,
_xlpm.start_monat,$D6,
_xlpm.ende_monat,$E6,
IF(AND(_xlpm.project_monat&gt;=_xlpm.start_monat,_xlpm.project_monat&lt;=_xlpm.ende_monat),1,""))</f>
        <v/>
      </c>
      <c r="JPP6" s="336" t="str">
        <f t="shared" si="121"/>
        <v/>
      </c>
      <c r="JPQ6" s="336" t="str">
        <f t="shared" si="121"/>
        <v/>
      </c>
      <c r="JPR6" s="336" t="str">
        <f t="shared" si="121"/>
        <v/>
      </c>
      <c r="JPS6" s="336" t="str">
        <f t="shared" si="121"/>
        <v/>
      </c>
      <c r="JPT6" s="336" t="str">
        <f t="shared" si="121"/>
        <v/>
      </c>
      <c r="JPU6" s="336" t="str">
        <f t="shared" si="121"/>
        <v/>
      </c>
      <c r="JPV6" s="336" t="str">
        <f t="shared" si="121"/>
        <v/>
      </c>
      <c r="JPW6" s="336" t="str">
        <f t="shared" si="121"/>
        <v/>
      </c>
      <c r="JPX6" s="336" t="str">
        <f t="shared" si="121"/>
        <v/>
      </c>
      <c r="JPY6" s="336" t="str">
        <f t="shared" si="121"/>
        <v/>
      </c>
      <c r="JPZ6" s="336" t="str">
        <f t="shared" si="121"/>
        <v/>
      </c>
      <c r="JQA6" s="336" t="str">
        <f t="shared" si="121"/>
        <v/>
      </c>
      <c r="JQB6" s="336" t="str">
        <f t="shared" si="121"/>
        <v/>
      </c>
      <c r="JQC6" s="336" t="str">
        <f t="shared" si="121"/>
        <v/>
      </c>
      <c r="JQD6" s="336" t="str">
        <f t="shared" si="121"/>
        <v/>
      </c>
      <c r="JQE6" s="336" t="str">
        <f t="shared" si="121"/>
        <v/>
      </c>
      <c r="JQF6" s="336" t="str">
        <f t="shared" si="121"/>
        <v/>
      </c>
      <c r="JQG6" s="336" t="str">
        <f t="shared" si="121"/>
        <v/>
      </c>
      <c r="JQH6" s="336" t="str">
        <f t="shared" si="121"/>
        <v/>
      </c>
      <c r="JQI6" s="336" t="str">
        <f t="shared" si="121"/>
        <v/>
      </c>
      <c r="JQJ6" s="336" t="str">
        <f t="shared" si="121"/>
        <v/>
      </c>
      <c r="JQK6" s="336" t="str">
        <f t="shared" si="121"/>
        <v/>
      </c>
      <c r="JQL6" s="336" t="str">
        <f t="shared" si="121"/>
        <v/>
      </c>
      <c r="JQM6" s="336" t="str">
        <f t="shared" si="121"/>
        <v/>
      </c>
      <c r="JQN6" s="336" t="str">
        <f t="shared" si="121"/>
        <v/>
      </c>
      <c r="JQO6" s="336" t="str">
        <f t="shared" si="121"/>
        <v/>
      </c>
      <c r="JQP6" s="336" t="str">
        <f t="shared" si="121"/>
        <v/>
      </c>
      <c r="JQQ6" s="336" t="str">
        <f t="shared" si="121"/>
        <v/>
      </c>
      <c r="JQR6" s="336" t="str">
        <f t="shared" si="121"/>
        <v/>
      </c>
      <c r="JQS6" s="336" t="str">
        <f t="shared" si="121"/>
        <v/>
      </c>
      <c r="JQT6" s="336" t="str">
        <f t="shared" si="121"/>
        <v/>
      </c>
      <c r="JQU6" s="336" t="str">
        <f t="shared" si="121"/>
        <v/>
      </c>
      <c r="JQV6" s="336" t="str">
        <f t="shared" si="121"/>
        <v/>
      </c>
      <c r="JQW6" s="336" t="str">
        <f t="shared" si="121"/>
        <v/>
      </c>
      <c r="JQX6" s="336" t="str">
        <f t="shared" si="121"/>
        <v/>
      </c>
      <c r="JQY6" s="336" t="str">
        <f t="shared" si="121"/>
        <v/>
      </c>
      <c r="JQZ6" s="336" t="str">
        <f t="shared" si="121"/>
        <v/>
      </c>
      <c r="JRA6" s="336" t="str">
        <f t="shared" si="121"/>
        <v/>
      </c>
      <c r="JRB6" s="336" t="str">
        <f t="shared" si="121"/>
        <v/>
      </c>
      <c r="JRC6" s="336" t="str">
        <f t="shared" si="121"/>
        <v/>
      </c>
      <c r="JRD6" s="336" t="str">
        <f t="shared" si="121"/>
        <v/>
      </c>
      <c r="JRE6" s="336" t="str">
        <f t="shared" si="121"/>
        <v/>
      </c>
      <c r="JRF6" s="336" t="str">
        <f t="shared" si="121"/>
        <v/>
      </c>
      <c r="JRG6" s="336" t="str">
        <f t="shared" si="121"/>
        <v/>
      </c>
      <c r="JRH6" s="336" t="str">
        <f t="shared" si="121"/>
        <v/>
      </c>
      <c r="JRI6" s="336" t="str">
        <f t="shared" si="121"/>
        <v/>
      </c>
      <c r="JRJ6" s="336" t="str">
        <f t="shared" si="121"/>
        <v/>
      </c>
      <c r="JRK6" s="336" t="str">
        <f t="shared" si="121"/>
        <v/>
      </c>
      <c r="JRL6" s="336" t="str">
        <f t="shared" si="121"/>
        <v/>
      </c>
      <c r="JRM6" s="336" t="str">
        <f t="shared" si="121"/>
        <v/>
      </c>
      <c r="JRN6" s="336" t="str">
        <f t="shared" si="121"/>
        <v/>
      </c>
      <c r="JRO6" s="336" t="str">
        <f t="shared" si="121"/>
        <v/>
      </c>
      <c r="JRP6" s="336" t="str">
        <f t="shared" si="121"/>
        <v/>
      </c>
      <c r="JRQ6" s="336" t="str">
        <f t="shared" si="121"/>
        <v/>
      </c>
      <c r="JRR6" s="336" t="str">
        <f t="shared" si="121"/>
        <v/>
      </c>
      <c r="JRS6" s="336" t="str">
        <f t="shared" si="121"/>
        <v/>
      </c>
      <c r="JRT6" s="336" t="str">
        <f t="shared" si="121"/>
        <v/>
      </c>
      <c r="JRU6" s="336" t="str">
        <f t="shared" si="121"/>
        <v/>
      </c>
      <c r="JRV6" s="336" t="str">
        <f t="shared" si="121"/>
        <v/>
      </c>
      <c r="JRW6" s="336" t="str">
        <f t="shared" si="121"/>
        <v/>
      </c>
      <c r="JRX6" s="336" t="str">
        <f t="shared" si="121"/>
        <v/>
      </c>
      <c r="JRY6" s="336" t="str">
        <f t="shared" si="121"/>
        <v/>
      </c>
      <c r="JRZ6" s="336" t="str">
        <f t="shared" si="121"/>
        <v/>
      </c>
      <c r="JSA6" s="336" t="str">
        <f t="shared" ref="JSA6:JUL6" si="122">_xlfn.LET(
_xlpm.project_monat,JSA$3,
_xlpm.start_monat,$D6,
_xlpm.ende_monat,$E6,
IF(AND(_xlpm.project_monat&gt;=_xlpm.start_monat,_xlpm.project_monat&lt;=_xlpm.ende_monat),1,""))</f>
        <v/>
      </c>
      <c r="JSB6" s="336" t="str">
        <f t="shared" si="122"/>
        <v/>
      </c>
      <c r="JSC6" s="336" t="str">
        <f t="shared" si="122"/>
        <v/>
      </c>
      <c r="JSD6" s="336" t="str">
        <f t="shared" si="122"/>
        <v/>
      </c>
      <c r="JSE6" s="336" t="str">
        <f t="shared" si="122"/>
        <v/>
      </c>
      <c r="JSF6" s="336" t="str">
        <f t="shared" si="122"/>
        <v/>
      </c>
      <c r="JSG6" s="336" t="str">
        <f t="shared" si="122"/>
        <v/>
      </c>
      <c r="JSH6" s="336" t="str">
        <f t="shared" si="122"/>
        <v/>
      </c>
      <c r="JSI6" s="336" t="str">
        <f t="shared" si="122"/>
        <v/>
      </c>
      <c r="JSJ6" s="336" t="str">
        <f t="shared" si="122"/>
        <v/>
      </c>
      <c r="JSK6" s="336" t="str">
        <f t="shared" si="122"/>
        <v/>
      </c>
      <c r="JSL6" s="336" t="str">
        <f t="shared" si="122"/>
        <v/>
      </c>
      <c r="JSM6" s="336" t="str">
        <f t="shared" si="122"/>
        <v/>
      </c>
      <c r="JSN6" s="336" t="str">
        <f t="shared" si="122"/>
        <v/>
      </c>
      <c r="JSO6" s="336" t="str">
        <f t="shared" si="122"/>
        <v/>
      </c>
      <c r="JSP6" s="336" t="str">
        <f t="shared" si="122"/>
        <v/>
      </c>
      <c r="JSQ6" s="336" t="str">
        <f t="shared" si="122"/>
        <v/>
      </c>
      <c r="JSR6" s="336" t="str">
        <f t="shared" si="122"/>
        <v/>
      </c>
      <c r="JSS6" s="336" t="str">
        <f t="shared" si="122"/>
        <v/>
      </c>
      <c r="JST6" s="336" t="str">
        <f t="shared" si="122"/>
        <v/>
      </c>
      <c r="JSU6" s="336" t="str">
        <f t="shared" si="122"/>
        <v/>
      </c>
      <c r="JSV6" s="336" t="str">
        <f t="shared" si="122"/>
        <v/>
      </c>
      <c r="JSW6" s="336" t="str">
        <f t="shared" si="122"/>
        <v/>
      </c>
      <c r="JSX6" s="336" t="str">
        <f t="shared" si="122"/>
        <v/>
      </c>
      <c r="JSY6" s="336" t="str">
        <f t="shared" si="122"/>
        <v/>
      </c>
      <c r="JSZ6" s="336" t="str">
        <f t="shared" si="122"/>
        <v/>
      </c>
      <c r="JTA6" s="336" t="str">
        <f t="shared" si="122"/>
        <v/>
      </c>
      <c r="JTB6" s="336" t="str">
        <f t="shared" si="122"/>
        <v/>
      </c>
      <c r="JTC6" s="336" t="str">
        <f t="shared" si="122"/>
        <v/>
      </c>
      <c r="JTD6" s="336" t="str">
        <f t="shared" si="122"/>
        <v/>
      </c>
      <c r="JTE6" s="336" t="str">
        <f t="shared" si="122"/>
        <v/>
      </c>
      <c r="JTF6" s="336" t="str">
        <f t="shared" si="122"/>
        <v/>
      </c>
      <c r="JTG6" s="336" t="str">
        <f t="shared" si="122"/>
        <v/>
      </c>
      <c r="JTH6" s="336" t="str">
        <f t="shared" si="122"/>
        <v/>
      </c>
      <c r="JTI6" s="336" t="str">
        <f t="shared" si="122"/>
        <v/>
      </c>
      <c r="JTJ6" s="336" t="str">
        <f t="shared" si="122"/>
        <v/>
      </c>
      <c r="JTK6" s="336" t="str">
        <f t="shared" si="122"/>
        <v/>
      </c>
      <c r="JTL6" s="336" t="str">
        <f t="shared" si="122"/>
        <v/>
      </c>
      <c r="JTM6" s="336" t="str">
        <f t="shared" si="122"/>
        <v/>
      </c>
      <c r="JTN6" s="336" t="str">
        <f t="shared" si="122"/>
        <v/>
      </c>
      <c r="JTO6" s="336" t="str">
        <f t="shared" si="122"/>
        <v/>
      </c>
      <c r="JTP6" s="336" t="str">
        <f t="shared" si="122"/>
        <v/>
      </c>
      <c r="JTQ6" s="336" t="str">
        <f t="shared" si="122"/>
        <v/>
      </c>
      <c r="JTR6" s="336" t="str">
        <f t="shared" si="122"/>
        <v/>
      </c>
      <c r="JTS6" s="336" t="str">
        <f t="shared" si="122"/>
        <v/>
      </c>
      <c r="JTT6" s="336" t="str">
        <f t="shared" si="122"/>
        <v/>
      </c>
      <c r="JTU6" s="336" t="str">
        <f t="shared" si="122"/>
        <v/>
      </c>
      <c r="JTV6" s="336" t="str">
        <f t="shared" si="122"/>
        <v/>
      </c>
      <c r="JTW6" s="336" t="str">
        <f t="shared" si="122"/>
        <v/>
      </c>
      <c r="JTX6" s="336" t="str">
        <f t="shared" si="122"/>
        <v/>
      </c>
      <c r="JTY6" s="336" t="str">
        <f t="shared" si="122"/>
        <v/>
      </c>
      <c r="JTZ6" s="336" t="str">
        <f t="shared" si="122"/>
        <v/>
      </c>
      <c r="JUA6" s="336" t="str">
        <f t="shared" si="122"/>
        <v/>
      </c>
      <c r="JUB6" s="336" t="str">
        <f t="shared" si="122"/>
        <v/>
      </c>
      <c r="JUC6" s="336" t="str">
        <f t="shared" si="122"/>
        <v/>
      </c>
      <c r="JUD6" s="336" t="str">
        <f t="shared" si="122"/>
        <v/>
      </c>
      <c r="JUE6" s="336" t="str">
        <f t="shared" si="122"/>
        <v/>
      </c>
      <c r="JUF6" s="336" t="str">
        <f t="shared" si="122"/>
        <v/>
      </c>
      <c r="JUG6" s="336" t="str">
        <f t="shared" si="122"/>
        <v/>
      </c>
      <c r="JUH6" s="336" t="str">
        <f t="shared" si="122"/>
        <v/>
      </c>
      <c r="JUI6" s="336" t="str">
        <f t="shared" si="122"/>
        <v/>
      </c>
      <c r="JUJ6" s="336" t="str">
        <f t="shared" si="122"/>
        <v/>
      </c>
      <c r="JUK6" s="336" t="str">
        <f t="shared" si="122"/>
        <v/>
      </c>
      <c r="JUL6" s="336" t="str">
        <f t="shared" si="122"/>
        <v/>
      </c>
      <c r="JUM6" s="336" t="str">
        <f t="shared" ref="JUM6:JWX6" si="123">_xlfn.LET(
_xlpm.project_monat,JUM$3,
_xlpm.start_monat,$D6,
_xlpm.ende_monat,$E6,
IF(AND(_xlpm.project_monat&gt;=_xlpm.start_monat,_xlpm.project_monat&lt;=_xlpm.ende_monat),1,""))</f>
        <v/>
      </c>
      <c r="JUN6" s="336" t="str">
        <f t="shared" si="123"/>
        <v/>
      </c>
      <c r="JUO6" s="336" t="str">
        <f t="shared" si="123"/>
        <v/>
      </c>
      <c r="JUP6" s="336" t="str">
        <f t="shared" si="123"/>
        <v/>
      </c>
      <c r="JUQ6" s="336" t="str">
        <f t="shared" si="123"/>
        <v/>
      </c>
      <c r="JUR6" s="336" t="str">
        <f t="shared" si="123"/>
        <v/>
      </c>
      <c r="JUS6" s="336" t="str">
        <f t="shared" si="123"/>
        <v/>
      </c>
      <c r="JUT6" s="336" t="str">
        <f t="shared" si="123"/>
        <v/>
      </c>
      <c r="JUU6" s="336" t="str">
        <f t="shared" si="123"/>
        <v/>
      </c>
      <c r="JUV6" s="336" t="str">
        <f t="shared" si="123"/>
        <v/>
      </c>
      <c r="JUW6" s="336" t="str">
        <f t="shared" si="123"/>
        <v/>
      </c>
      <c r="JUX6" s="336" t="str">
        <f t="shared" si="123"/>
        <v/>
      </c>
      <c r="JUY6" s="336" t="str">
        <f t="shared" si="123"/>
        <v/>
      </c>
      <c r="JUZ6" s="336" t="str">
        <f t="shared" si="123"/>
        <v/>
      </c>
      <c r="JVA6" s="336" t="str">
        <f t="shared" si="123"/>
        <v/>
      </c>
      <c r="JVB6" s="336" t="str">
        <f t="shared" si="123"/>
        <v/>
      </c>
      <c r="JVC6" s="336" t="str">
        <f t="shared" si="123"/>
        <v/>
      </c>
      <c r="JVD6" s="336" t="str">
        <f t="shared" si="123"/>
        <v/>
      </c>
      <c r="JVE6" s="336" t="str">
        <f t="shared" si="123"/>
        <v/>
      </c>
      <c r="JVF6" s="336" t="str">
        <f t="shared" si="123"/>
        <v/>
      </c>
      <c r="JVG6" s="336" t="str">
        <f t="shared" si="123"/>
        <v/>
      </c>
      <c r="JVH6" s="336" t="str">
        <f t="shared" si="123"/>
        <v/>
      </c>
      <c r="JVI6" s="336" t="str">
        <f t="shared" si="123"/>
        <v/>
      </c>
      <c r="JVJ6" s="336" t="str">
        <f t="shared" si="123"/>
        <v/>
      </c>
      <c r="JVK6" s="336" t="str">
        <f t="shared" si="123"/>
        <v/>
      </c>
      <c r="JVL6" s="336" t="str">
        <f t="shared" si="123"/>
        <v/>
      </c>
      <c r="JVM6" s="336" t="str">
        <f t="shared" si="123"/>
        <v/>
      </c>
      <c r="JVN6" s="336" t="str">
        <f t="shared" si="123"/>
        <v/>
      </c>
      <c r="JVO6" s="336" t="str">
        <f t="shared" si="123"/>
        <v/>
      </c>
      <c r="JVP6" s="336" t="str">
        <f t="shared" si="123"/>
        <v/>
      </c>
      <c r="JVQ6" s="336" t="str">
        <f t="shared" si="123"/>
        <v/>
      </c>
      <c r="JVR6" s="336" t="str">
        <f t="shared" si="123"/>
        <v/>
      </c>
      <c r="JVS6" s="336" t="str">
        <f t="shared" si="123"/>
        <v/>
      </c>
      <c r="JVT6" s="336" t="str">
        <f t="shared" si="123"/>
        <v/>
      </c>
      <c r="JVU6" s="336" t="str">
        <f t="shared" si="123"/>
        <v/>
      </c>
      <c r="JVV6" s="336" t="str">
        <f t="shared" si="123"/>
        <v/>
      </c>
      <c r="JVW6" s="336" t="str">
        <f t="shared" si="123"/>
        <v/>
      </c>
      <c r="JVX6" s="336" t="str">
        <f t="shared" si="123"/>
        <v/>
      </c>
      <c r="JVY6" s="336" t="str">
        <f t="shared" si="123"/>
        <v/>
      </c>
      <c r="JVZ6" s="336" t="str">
        <f t="shared" si="123"/>
        <v/>
      </c>
      <c r="JWA6" s="336" t="str">
        <f t="shared" si="123"/>
        <v/>
      </c>
      <c r="JWB6" s="336" t="str">
        <f t="shared" si="123"/>
        <v/>
      </c>
      <c r="JWC6" s="336" t="str">
        <f t="shared" si="123"/>
        <v/>
      </c>
      <c r="JWD6" s="336" t="str">
        <f t="shared" si="123"/>
        <v/>
      </c>
      <c r="JWE6" s="336" t="str">
        <f t="shared" si="123"/>
        <v/>
      </c>
      <c r="JWF6" s="336" t="str">
        <f t="shared" si="123"/>
        <v/>
      </c>
      <c r="JWG6" s="336" t="str">
        <f t="shared" si="123"/>
        <v/>
      </c>
      <c r="JWH6" s="336" t="str">
        <f t="shared" si="123"/>
        <v/>
      </c>
      <c r="JWI6" s="336" t="str">
        <f t="shared" si="123"/>
        <v/>
      </c>
      <c r="JWJ6" s="336" t="str">
        <f t="shared" si="123"/>
        <v/>
      </c>
      <c r="JWK6" s="336" t="str">
        <f t="shared" si="123"/>
        <v/>
      </c>
      <c r="JWL6" s="336" t="str">
        <f t="shared" si="123"/>
        <v/>
      </c>
      <c r="JWM6" s="336" t="str">
        <f t="shared" si="123"/>
        <v/>
      </c>
      <c r="JWN6" s="336" t="str">
        <f t="shared" si="123"/>
        <v/>
      </c>
      <c r="JWO6" s="336" t="str">
        <f t="shared" si="123"/>
        <v/>
      </c>
      <c r="JWP6" s="336" t="str">
        <f t="shared" si="123"/>
        <v/>
      </c>
      <c r="JWQ6" s="336" t="str">
        <f t="shared" si="123"/>
        <v/>
      </c>
      <c r="JWR6" s="336" t="str">
        <f t="shared" si="123"/>
        <v/>
      </c>
      <c r="JWS6" s="336" t="str">
        <f t="shared" si="123"/>
        <v/>
      </c>
      <c r="JWT6" s="336" t="str">
        <f t="shared" si="123"/>
        <v/>
      </c>
      <c r="JWU6" s="336" t="str">
        <f t="shared" si="123"/>
        <v/>
      </c>
      <c r="JWV6" s="336" t="str">
        <f t="shared" si="123"/>
        <v/>
      </c>
      <c r="JWW6" s="336" t="str">
        <f t="shared" si="123"/>
        <v/>
      </c>
      <c r="JWX6" s="336" t="str">
        <f t="shared" si="123"/>
        <v/>
      </c>
      <c r="JWY6" s="336" t="str">
        <f t="shared" ref="JWY6:JZJ6" si="124">_xlfn.LET(
_xlpm.project_monat,JWY$3,
_xlpm.start_monat,$D6,
_xlpm.ende_monat,$E6,
IF(AND(_xlpm.project_monat&gt;=_xlpm.start_monat,_xlpm.project_monat&lt;=_xlpm.ende_monat),1,""))</f>
        <v/>
      </c>
      <c r="JWZ6" s="336" t="str">
        <f t="shared" si="124"/>
        <v/>
      </c>
      <c r="JXA6" s="336" t="str">
        <f t="shared" si="124"/>
        <v/>
      </c>
      <c r="JXB6" s="336" t="str">
        <f t="shared" si="124"/>
        <v/>
      </c>
      <c r="JXC6" s="336" t="str">
        <f t="shared" si="124"/>
        <v/>
      </c>
      <c r="JXD6" s="336" t="str">
        <f t="shared" si="124"/>
        <v/>
      </c>
      <c r="JXE6" s="336" t="str">
        <f t="shared" si="124"/>
        <v/>
      </c>
      <c r="JXF6" s="336" t="str">
        <f t="shared" si="124"/>
        <v/>
      </c>
      <c r="JXG6" s="336" t="str">
        <f t="shared" si="124"/>
        <v/>
      </c>
      <c r="JXH6" s="336" t="str">
        <f t="shared" si="124"/>
        <v/>
      </c>
      <c r="JXI6" s="336" t="str">
        <f t="shared" si="124"/>
        <v/>
      </c>
      <c r="JXJ6" s="336" t="str">
        <f t="shared" si="124"/>
        <v/>
      </c>
      <c r="JXK6" s="336" t="str">
        <f t="shared" si="124"/>
        <v/>
      </c>
      <c r="JXL6" s="336" t="str">
        <f t="shared" si="124"/>
        <v/>
      </c>
      <c r="JXM6" s="336" t="str">
        <f t="shared" si="124"/>
        <v/>
      </c>
      <c r="JXN6" s="336" t="str">
        <f t="shared" si="124"/>
        <v/>
      </c>
      <c r="JXO6" s="336" t="str">
        <f t="shared" si="124"/>
        <v/>
      </c>
      <c r="JXP6" s="336" t="str">
        <f t="shared" si="124"/>
        <v/>
      </c>
      <c r="JXQ6" s="336" t="str">
        <f t="shared" si="124"/>
        <v/>
      </c>
      <c r="JXR6" s="336" t="str">
        <f t="shared" si="124"/>
        <v/>
      </c>
      <c r="JXS6" s="336" t="str">
        <f t="shared" si="124"/>
        <v/>
      </c>
      <c r="JXT6" s="336" t="str">
        <f t="shared" si="124"/>
        <v/>
      </c>
      <c r="JXU6" s="336" t="str">
        <f t="shared" si="124"/>
        <v/>
      </c>
      <c r="JXV6" s="336" t="str">
        <f t="shared" si="124"/>
        <v/>
      </c>
      <c r="JXW6" s="336" t="str">
        <f t="shared" si="124"/>
        <v/>
      </c>
      <c r="JXX6" s="336" t="str">
        <f t="shared" si="124"/>
        <v/>
      </c>
      <c r="JXY6" s="336" t="str">
        <f t="shared" si="124"/>
        <v/>
      </c>
      <c r="JXZ6" s="336" t="str">
        <f t="shared" si="124"/>
        <v/>
      </c>
      <c r="JYA6" s="336" t="str">
        <f t="shared" si="124"/>
        <v/>
      </c>
      <c r="JYB6" s="336" t="str">
        <f t="shared" si="124"/>
        <v/>
      </c>
      <c r="JYC6" s="336" t="str">
        <f t="shared" si="124"/>
        <v/>
      </c>
      <c r="JYD6" s="336" t="str">
        <f t="shared" si="124"/>
        <v/>
      </c>
      <c r="JYE6" s="336" t="str">
        <f t="shared" si="124"/>
        <v/>
      </c>
      <c r="JYF6" s="336" t="str">
        <f t="shared" si="124"/>
        <v/>
      </c>
      <c r="JYG6" s="336" t="str">
        <f t="shared" si="124"/>
        <v/>
      </c>
      <c r="JYH6" s="336" t="str">
        <f t="shared" si="124"/>
        <v/>
      </c>
      <c r="JYI6" s="336" t="str">
        <f t="shared" si="124"/>
        <v/>
      </c>
      <c r="JYJ6" s="336" t="str">
        <f t="shared" si="124"/>
        <v/>
      </c>
      <c r="JYK6" s="336" t="str">
        <f t="shared" si="124"/>
        <v/>
      </c>
      <c r="JYL6" s="336" t="str">
        <f t="shared" si="124"/>
        <v/>
      </c>
      <c r="JYM6" s="336" t="str">
        <f t="shared" si="124"/>
        <v/>
      </c>
      <c r="JYN6" s="336" t="str">
        <f t="shared" si="124"/>
        <v/>
      </c>
      <c r="JYO6" s="336" t="str">
        <f t="shared" si="124"/>
        <v/>
      </c>
      <c r="JYP6" s="336" t="str">
        <f t="shared" si="124"/>
        <v/>
      </c>
      <c r="JYQ6" s="336" t="str">
        <f t="shared" si="124"/>
        <v/>
      </c>
      <c r="JYR6" s="336" t="str">
        <f t="shared" si="124"/>
        <v/>
      </c>
      <c r="JYS6" s="336" t="str">
        <f t="shared" si="124"/>
        <v/>
      </c>
      <c r="JYT6" s="336" t="str">
        <f t="shared" si="124"/>
        <v/>
      </c>
      <c r="JYU6" s="336" t="str">
        <f t="shared" si="124"/>
        <v/>
      </c>
      <c r="JYV6" s="336" t="str">
        <f t="shared" si="124"/>
        <v/>
      </c>
      <c r="JYW6" s="336" t="str">
        <f t="shared" si="124"/>
        <v/>
      </c>
      <c r="JYX6" s="336" t="str">
        <f t="shared" si="124"/>
        <v/>
      </c>
      <c r="JYY6" s="336" t="str">
        <f t="shared" si="124"/>
        <v/>
      </c>
      <c r="JYZ6" s="336" t="str">
        <f t="shared" si="124"/>
        <v/>
      </c>
      <c r="JZA6" s="336" t="str">
        <f t="shared" si="124"/>
        <v/>
      </c>
      <c r="JZB6" s="336" t="str">
        <f t="shared" si="124"/>
        <v/>
      </c>
      <c r="JZC6" s="336" t="str">
        <f t="shared" si="124"/>
        <v/>
      </c>
      <c r="JZD6" s="336" t="str">
        <f t="shared" si="124"/>
        <v/>
      </c>
      <c r="JZE6" s="336" t="str">
        <f t="shared" si="124"/>
        <v/>
      </c>
      <c r="JZF6" s="336" t="str">
        <f t="shared" si="124"/>
        <v/>
      </c>
      <c r="JZG6" s="336" t="str">
        <f t="shared" si="124"/>
        <v/>
      </c>
      <c r="JZH6" s="336" t="str">
        <f t="shared" si="124"/>
        <v/>
      </c>
      <c r="JZI6" s="336" t="str">
        <f t="shared" si="124"/>
        <v/>
      </c>
      <c r="JZJ6" s="336" t="str">
        <f t="shared" si="124"/>
        <v/>
      </c>
      <c r="JZK6" s="336" t="str">
        <f t="shared" ref="JZK6:KBV6" si="125">_xlfn.LET(
_xlpm.project_monat,JZK$3,
_xlpm.start_monat,$D6,
_xlpm.ende_monat,$E6,
IF(AND(_xlpm.project_monat&gt;=_xlpm.start_monat,_xlpm.project_monat&lt;=_xlpm.ende_monat),1,""))</f>
        <v/>
      </c>
      <c r="JZL6" s="336" t="str">
        <f t="shared" si="125"/>
        <v/>
      </c>
      <c r="JZM6" s="336" t="str">
        <f t="shared" si="125"/>
        <v/>
      </c>
      <c r="JZN6" s="336" t="str">
        <f t="shared" si="125"/>
        <v/>
      </c>
      <c r="JZO6" s="336" t="str">
        <f t="shared" si="125"/>
        <v/>
      </c>
      <c r="JZP6" s="336" t="str">
        <f t="shared" si="125"/>
        <v/>
      </c>
      <c r="JZQ6" s="336" t="str">
        <f t="shared" si="125"/>
        <v/>
      </c>
      <c r="JZR6" s="336" t="str">
        <f t="shared" si="125"/>
        <v/>
      </c>
      <c r="JZS6" s="336" t="str">
        <f t="shared" si="125"/>
        <v/>
      </c>
      <c r="JZT6" s="336" t="str">
        <f t="shared" si="125"/>
        <v/>
      </c>
      <c r="JZU6" s="336" t="str">
        <f t="shared" si="125"/>
        <v/>
      </c>
      <c r="JZV6" s="336" t="str">
        <f t="shared" si="125"/>
        <v/>
      </c>
      <c r="JZW6" s="336" t="str">
        <f t="shared" si="125"/>
        <v/>
      </c>
      <c r="JZX6" s="336" t="str">
        <f t="shared" si="125"/>
        <v/>
      </c>
      <c r="JZY6" s="336" t="str">
        <f t="shared" si="125"/>
        <v/>
      </c>
      <c r="JZZ6" s="336" t="str">
        <f t="shared" si="125"/>
        <v/>
      </c>
      <c r="KAA6" s="336" t="str">
        <f t="shared" si="125"/>
        <v/>
      </c>
      <c r="KAB6" s="336" t="str">
        <f t="shared" si="125"/>
        <v/>
      </c>
      <c r="KAC6" s="336" t="str">
        <f t="shared" si="125"/>
        <v/>
      </c>
      <c r="KAD6" s="336" t="str">
        <f t="shared" si="125"/>
        <v/>
      </c>
      <c r="KAE6" s="336" t="str">
        <f t="shared" si="125"/>
        <v/>
      </c>
      <c r="KAF6" s="336" t="str">
        <f t="shared" si="125"/>
        <v/>
      </c>
      <c r="KAG6" s="336" t="str">
        <f t="shared" si="125"/>
        <v/>
      </c>
      <c r="KAH6" s="336" t="str">
        <f t="shared" si="125"/>
        <v/>
      </c>
      <c r="KAI6" s="336" t="str">
        <f t="shared" si="125"/>
        <v/>
      </c>
      <c r="KAJ6" s="336" t="str">
        <f t="shared" si="125"/>
        <v/>
      </c>
      <c r="KAK6" s="336" t="str">
        <f t="shared" si="125"/>
        <v/>
      </c>
      <c r="KAL6" s="336" t="str">
        <f t="shared" si="125"/>
        <v/>
      </c>
      <c r="KAM6" s="336" t="str">
        <f t="shared" si="125"/>
        <v/>
      </c>
      <c r="KAN6" s="336" t="str">
        <f t="shared" si="125"/>
        <v/>
      </c>
      <c r="KAO6" s="336" t="str">
        <f t="shared" si="125"/>
        <v/>
      </c>
      <c r="KAP6" s="336" t="str">
        <f t="shared" si="125"/>
        <v/>
      </c>
      <c r="KAQ6" s="336" t="str">
        <f t="shared" si="125"/>
        <v/>
      </c>
      <c r="KAR6" s="336" t="str">
        <f t="shared" si="125"/>
        <v/>
      </c>
      <c r="KAS6" s="336" t="str">
        <f t="shared" si="125"/>
        <v/>
      </c>
      <c r="KAT6" s="336" t="str">
        <f t="shared" si="125"/>
        <v/>
      </c>
      <c r="KAU6" s="336" t="str">
        <f t="shared" si="125"/>
        <v/>
      </c>
      <c r="KAV6" s="336" t="str">
        <f t="shared" si="125"/>
        <v/>
      </c>
      <c r="KAW6" s="336" t="str">
        <f t="shared" si="125"/>
        <v/>
      </c>
      <c r="KAX6" s="336" t="str">
        <f t="shared" si="125"/>
        <v/>
      </c>
      <c r="KAY6" s="336" t="str">
        <f t="shared" si="125"/>
        <v/>
      </c>
      <c r="KAZ6" s="336" t="str">
        <f t="shared" si="125"/>
        <v/>
      </c>
      <c r="KBA6" s="336" t="str">
        <f t="shared" si="125"/>
        <v/>
      </c>
      <c r="KBB6" s="336" t="str">
        <f t="shared" si="125"/>
        <v/>
      </c>
      <c r="KBC6" s="336" t="str">
        <f t="shared" si="125"/>
        <v/>
      </c>
      <c r="KBD6" s="336" t="str">
        <f t="shared" si="125"/>
        <v/>
      </c>
      <c r="KBE6" s="336" t="str">
        <f t="shared" si="125"/>
        <v/>
      </c>
      <c r="KBF6" s="336" t="str">
        <f t="shared" si="125"/>
        <v/>
      </c>
      <c r="KBG6" s="336" t="str">
        <f t="shared" si="125"/>
        <v/>
      </c>
      <c r="KBH6" s="336" t="str">
        <f t="shared" si="125"/>
        <v/>
      </c>
      <c r="KBI6" s="336" t="str">
        <f t="shared" si="125"/>
        <v/>
      </c>
      <c r="KBJ6" s="336" t="str">
        <f t="shared" si="125"/>
        <v/>
      </c>
      <c r="KBK6" s="336" t="str">
        <f t="shared" si="125"/>
        <v/>
      </c>
      <c r="KBL6" s="336" t="str">
        <f t="shared" si="125"/>
        <v/>
      </c>
      <c r="KBM6" s="336" t="str">
        <f t="shared" si="125"/>
        <v/>
      </c>
      <c r="KBN6" s="336" t="str">
        <f t="shared" si="125"/>
        <v/>
      </c>
      <c r="KBO6" s="336" t="str">
        <f t="shared" si="125"/>
        <v/>
      </c>
      <c r="KBP6" s="336" t="str">
        <f t="shared" si="125"/>
        <v/>
      </c>
      <c r="KBQ6" s="336" t="str">
        <f t="shared" si="125"/>
        <v/>
      </c>
      <c r="KBR6" s="336" t="str">
        <f t="shared" si="125"/>
        <v/>
      </c>
      <c r="KBS6" s="336" t="str">
        <f t="shared" si="125"/>
        <v/>
      </c>
      <c r="KBT6" s="336" t="str">
        <f t="shared" si="125"/>
        <v/>
      </c>
      <c r="KBU6" s="336" t="str">
        <f t="shared" si="125"/>
        <v/>
      </c>
      <c r="KBV6" s="336" t="str">
        <f t="shared" si="125"/>
        <v/>
      </c>
      <c r="KBW6" s="336" t="str">
        <f t="shared" ref="KBW6:KEH6" si="126">_xlfn.LET(
_xlpm.project_monat,KBW$3,
_xlpm.start_monat,$D6,
_xlpm.ende_monat,$E6,
IF(AND(_xlpm.project_monat&gt;=_xlpm.start_monat,_xlpm.project_monat&lt;=_xlpm.ende_monat),1,""))</f>
        <v/>
      </c>
      <c r="KBX6" s="336" t="str">
        <f t="shared" si="126"/>
        <v/>
      </c>
      <c r="KBY6" s="336" t="str">
        <f t="shared" si="126"/>
        <v/>
      </c>
      <c r="KBZ6" s="336" t="str">
        <f t="shared" si="126"/>
        <v/>
      </c>
      <c r="KCA6" s="336" t="str">
        <f t="shared" si="126"/>
        <v/>
      </c>
      <c r="KCB6" s="336" t="str">
        <f t="shared" si="126"/>
        <v/>
      </c>
      <c r="KCC6" s="336" t="str">
        <f t="shared" si="126"/>
        <v/>
      </c>
      <c r="KCD6" s="336" t="str">
        <f t="shared" si="126"/>
        <v/>
      </c>
      <c r="KCE6" s="336" t="str">
        <f t="shared" si="126"/>
        <v/>
      </c>
      <c r="KCF6" s="336" t="str">
        <f t="shared" si="126"/>
        <v/>
      </c>
      <c r="KCG6" s="336" t="str">
        <f t="shared" si="126"/>
        <v/>
      </c>
      <c r="KCH6" s="336" t="str">
        <f t="shared" si="126"/>
        <v/>
      </c>
      <c r="KCI6" s="336" t="str">
        <f t="shared" si="126"/>
        <v/>
      </c>
      <c r="KCJ6" s="336" t="str">
        <f t="shared" si="126"/>
        <v/>
      </c>
      <c r="KCK6" s="336" t="str">
        <f t="shared" si="126"/>
        <v/>
      </c>
      <c r="KCL6" s="336" t="str">
        <f t="shared" si="126"/>
        <v/>
      </c>
      <c r="KCM6" s="336" t="str">
        <f t="shared" si="126"/>
        <v/>
      </c>
      <c r="KCN6" s="336" t="str">
        <f t="shared" si="126"/>
        <v/>
      </c>
      <c r="KCO6" s="336" t="str">
        <f t="shared" si="126"/>
        <v/>
      </c>
      <c r="KCP6" s="336" t="str">
        <f t="shared" si="126"/>
        <v/>
      </c>
      <c r="KCQ6" s="336" t="str">
        <f t="shared" si="126"/>
        <v/>
      </c>
      <c r="KCR6" s="336" t="str">
        <f t="shared" si="126"/>
        <v/>
      </c>
      <c r="KCS6" s="336" t="str">
        <f t="shared" si="126"/>
        <v/>
      </c>
      <c r="KCT6" s="336" t="str">
        <f t="shared" si="126"/>
        <v/>
      </c>
      <c r="KCU6" s="336" t="str">
        <f t="shared" si="126"/>
        <v/>
      </c>
      <c r="KCV6" s="336" t="str">
        <f t="shared" si="126"/>
        <v/>
      </c>
      <c r="KCW6" s="336" t="str">
        <f t="shared" si="126"/>
        <v/>
      </c>
      <c r="KCX6" s="336" t="str">
        <f t="shared" si="126"/>
        <v/>
      </c>
      <c r="KCY6" s="336" t="str">
        <f t="shared" si="126"/>
        <v/>
      </c>
      <c r="KCZ6" s="336" t="str">
        <f t="shared" si="126"/>
        <v/>
      </c>
      <c r="KDA6" s="336" t="str">
        <f t="shared" si="126"/>
        <v/>
      </c>
      <c r="KDB6" s="336" t="str">
        <f t="shared" si="126"/>
        <v/>
      </c>
      <c r="KDC6" s="336" t="str">
        <f t="shared" si="126"/>
        <v/>
      </c>
      <c r="KDD6" s="336" t="str">
        <f t="shared" si="126"/>
        <v/>
      </c>
      <c r="KDE6" s="336" t="str">
        <f t="shared" si="126"/>
        <v/>
      </c>
      <c r="KDF6" s="336" t="str">
        <f t="shared" si="126"/>
        <v/>
      </c>
      <c r="KDG6" s="336" t="str">
        <f t="shared" si="126"/>
        <v/>
      </c>
      <c r="KDH6" s="336" t="str">
        <f t="shared" si="126"/>
        <v/>
      </c>
      <c r="KDI6" s="336" t="str">
        <f t="shared" si="126"/>
        <v/>
      </c>
      <c r="KDJ6" s="336" t="str">
        <f t="shared" si="126"/>
        <v/>
      </c>
      <c r="KDK6" s="336" t="str">
        <f t="shared" si="126"/>
        <v/>
      </c>
      <c r="KDL6" s="336" t="str">
        <f t="shared" si="126"/>
        <v/>
      </c>
      <c r="KDM6" s="336" t="str">
        <f t="shared" si="126"/>
        <v/>
      </c>
      <c r="KDN6" s="336" t="str">
        <f t="shared" si="126"/>
        <v/>
      </c>
      <c r="KDO6" s="336" t="str">
        <f t="shared" si="126"/>
        <v/>
      </c>
      <c r="KDP6" s="336" t="str">
        <f t="shared" si="126"/>
        <v/>
      </c>
      <c r="KDQ6" s="336" t="str">
        <f t="shared" si="126"/>
        <v/>
      </c>
      <c r="KDR6" s="336" t="str">
        <f t="shared" si="126"/>
        <v/>
      </c>
      <c r="KDS6" s="336" t="str">
        <f t="shared" si="126"/>
        <v/>
      </c>
      <c r="KDT6" s="336" t="str">
        <f t="shared" si="126"/>
        <v/>
      </c>
      <c r="KDU6" s="336" t="str">
        <f t="shared" si="126"/>
        <v/>
      </c>
      <c r="KDV6" s="336" t="str">
        <f t="shared" si="126"/>
        <v/>
      </c>
      <c r="KDW6" s="336" t="str">
        <f t="shared" si="126"/>
        <v/>
      </c>
      <c r="KDX6" s="336" t="str">
        <f t="shared" si="126"/>
        <v/>
      </c>
      <c r="KDY6" s="336" t="str">
        <f t="shared" si="126"/>
        <v/>
      </c>
      <c r="KDZ6" s="336" t="str">
        <f t="shared" si="126"/>
        <v/>
      </c>
      <c r="KEA6" s="336" t="str">
        <f t="shared" si="126"/>
        <v/>
      </c>
      <c r="KEB6" s="336" t="str">
        <f t="shared" si="126"/>
        <v/>
      </c>
      <c r="KEC6" s="336" t="str">
        <f t="shared" si="126"/>
        <v/>
      </c>
      <c r="KED6" s="336" t="str">
        <f t="shared" si="126"/>
        <v/>
      </c>
      <c r="KEE6" s="336" t="str">
        <f t="shared" si="126"/>
        <v/>
      </c>
      <c r="KEF6" s="336" t="str">
        <f t="shared" si="126"/>
        <v/>
      </c>
      <c r="KEG6" s="336" t="str">
        <f t="shared" si="126"/>
        <v/>
      </c>
      <c r="KEH6" s="336" t="str">
        <f t="shared" si="126"/>
        <v/>
      </c>
      <c r="KEI6" s="336" t="str">
        <f t="shared" ref="KEI6:KGT6" si="127">_xlfn.LET(
_xlpm.project_monat,KEI$3,
_xlpm.start_monat,$D6,
_xlpm.ende_monat,$E6,
IF(AND(_xlpm.project_monat&gt;=_xlpm.start_monat,_xlpm.project_monat&lt;=_xlpm.ende_monat),1,""))</f>
        <v/>
      </c>
      <c r="KEJ6" s="336" t="str">
        <f t="shared" si="127"/>
        <v/>
      </c>
      <c r="KEK6" s="336" t="str">
        <f t="shared" si="127"/>
        <v/>
      </c>
      <c r="KEL6" s="336" t="str">
        <f t="shared" si="127"/>
        <v/>
      </c>
      <c r="KEM6" s="336" t="str">
        <f t="shared" si="127"/>
        <v/>
      </c>
      <c r="KEN6" s="336" t="str">
        <f t="shared" si="127"/>
        <v/>
      </c>
      <c r="KEO6" s="336" t="str">
        <f t="shared" si="127"/>
        <v/>
      </c>
      <c r="KEP6" s="336" t="str">
        <f t="shared" si="127"/>
        <v/>
      </c>
      <c r="KEQ6" s="336" t="str">
        <f t="shared" si="127"/>
        <v/>
      </c>
      <c r="KER6" s="336" t="str">
        <f t="shared" si="127"/>
        <v/>
      </c>
      <c r="KES6" s="336" t="str">
        <f t="shared" si="127"/>
        <v/>
      </c>
      <c r="KET6" s="336" t="str">
        <f t="shared" si="127"/>
        <v/>
      </c>
      <c r="KEU6" s="336" t="str">
        <f t="shared" si="127"/>
        <v/>
      </c>
      <c r="KEV6" s="336" t="str">
        <f t="shared" si="127"/>
        <v/>
      </c>
      <c r="KEW6" s="336" t="str">
        <f t="shared" si="127"/>
        <v/>
      </c>
      <c r="KEX6" s="336" t="str">
        <f t="shared" si="127"/>
        <v/>
      </c>
      <c r="KEY6" s="336" t="str">
        <f t="shared" si="127"/>
        <v/>
      </c>
      <c r="KEZ6" s="336" t="str">
        <f t="shared" si="127"/>
        <v/>
      </c>
      <c r="KFA6" s="336" t="str">
        <f t="shared" si="127"/>
        <v/>
      </c>
      <c r="KFB6" s="336" t="str">
        <f t="shared" si="127"/>
        <v/>
      </c>
      <c r="KFC6" s="336" t="str">
        <f t="shared" si="127"/>
        <v/>
      </c>
      <c r="KFD6" s="336" t="str">
        <f t="shared" si="127"/>
        <v/>
      </c>
      <c r="KFE6" s="336" t="str">
        <f t="shared" si="127"/>
        <v/>
      </c>
      <c r="KFF6" s="336" t="str">
        <f t="shared" si="127"/>
        <v/>
      </c>
      <c r="KFG6" s="336" t="str">
        <f t="shared" si="127"/>
        <v/>
      </c>
      <c r="KFH6" s="336" t="str">
        <f t="shared" si="127"/>
        <v/>
      </c>
      <c r="KFI6" s="336" t="str">
        <f t="shared" si="127"/>
        <v/>
      </c>
      <c r="KFJ6" s="336" t="str">
        <f t="shared" si="127"/>
        <v/>
      </c>
      <c r="KFK6" s="336" t="str">
        <f t="shared" si="127"/>
        <v/>
      </c>
      <c r="KFL6" s="336" t="str">
        <f t="shared" si="127"/>
        <v/>
      </c>
      <c r="KFM6" s="336" t="str">
        <f t="shared" si="127"/>
        <v/>
      </c>
      <c r="KFN6" s="336" t="str">
        <f t="shared" si="127"/>
        <v/>
      </c>
      <c r="KFO6" s="336" t="str">
        <f t="shared" si="127"/>
        <v/>
      </c>
      <c r="KFP6" s="336" t="str">
        <f t="shared" si="127"/>
        <v/>
      </c>
      <c r="KFQ6" s="336" t="str">
        <f t="shared" si="127"/>
        <v/>
      </c>
      <c r="KFR6" s="336" t="str">
        <f t="shared" si="127"/>
        <v/>
      </c>
      <c r="KFS6" s="336" t="str">
        <f t="shared" si="127"/>
        <v/>
      </c>
      <c r="KFT6" s="336" t="str">
        <f t="shared" si="127"/>
        <v/>
      </c>
      <c r="KFU6" s="336" t="str">
        <f t="shared" si="127"/>
        <v/>
      </c>
      <c r="KFV6" s="336" t="str">
        <f t="shared" si="127"/>
        <v/>
      </c>
      <c r="KFW6" s="336" t="str">
        <f t="shared" si="127"/>
        <v/>
      </c>
      <c r="KFX6" s="336" t="str">
        <f t="shared" si="127"/>
        <v/>
      </c>
      <c r="KFY6" s="336" t="str">
        <f t="shared" si="127"/>
        <v/>
      </c>
      <c r="KFZ6" s="336" t="str">
        <f t="shared" si="127"/>
        <v/>
      </c>
      <c r="KGA6" s="336" t="str">
        <f t="shared" si="127"/>
        <v/>
      </c>
      <c r="KGB6" s="336" t="str">
        <f t="shared" si="127"/>
        <v/>
      </c>
      <c r="KGC6" s="336" t="str">
        <f t="shared" si="127"/>
        <v/>
      </c>
      <c r="KGD6" s="336" t="str">
        <f t="shared" si="127"/>
        <v/>
      </c>
      <c r="KGE6" s="336" t="str">
        <f t="shared" si="127"/>
        <v/>
      </c>
      <c r="KGF6" s="336" t="str">
        <f t="shared" si="127"/>
        <v/>
      </c>
      <c r="KGG6" s="336" t="str">
        <f t="shared" si="127"/>
        <v/>
      </c>
      <c r="KGH6" s="336" t="str">
        <f t="shared" si="127"/>
        <v/>
      </c>
      <c r="KGI6" s="336" t="str">
        <f t="shared" si="127"/>
        <v/>
      </c>
      <c r="KGJ6" s="336" t="str">
        <f t="shared" si="127"/>
        <v/>
      </c>
      <c r="KGK6" s="336" t="str">
        <f t="shared" si="127"/>
        <v/>
      </c>
      <c r="KGL6" s="336" t="str">
        <f t="shared" si="127"/>
        <v/>
      </c>
      <c r="KGM6" s="336" t="str">
        <f t="shared" si="127"/>
        <v/>
      </c>
      <c r="KGN6" s="336" t="str">
        <f t="shared" si="127"/>
        <v/>
      </c>
      <c r="KGO6" s="336" t="str">
        <f t="shared" si="127"/>
        <v/>
      </c>
      <c r="KGP6" s="336" t="str">
        <f t="shared" si="127"/>
        <v/>
      </c>
      <c r="KGQ6" s="336" t="str">
        <f t="shared" si="127"/>
        <v/>
      </c>
      <c r="KGR6" s="336" t="str">
        <f t="shared" si="127"/>
        <v/>
      </c>
      <c r="KGS6" s="336" t="str">
        <f t="shared" si="127"/>
        <v/>
      </c>
      <c r="KGT6" s="336" t="str">
        <f t="shared" si="127"/>
        <v/>
      </c>
      <c r="KGU6" s="336" t="str">
        <f t="shared" ref="KGU6:KJF6" si="128">_xlfn.LET(
_xlpm.project_monat,KGU$3,
_xlpm.start_monat,$D6,
_xlpm.ende_monat,$E6,
IF(AND(_xlpm.project_monat&gt;=_xlpm.start_monat,_xlpm.project_monat&lt;=_xlpm.ende_monat),1,""))</f>
        <v/>
      </c>
      <c r="KGV6" s="336" t="str">
        <f t="shared" si="128"/>
        <v/>
      </c>
      <c r="KGW6" s="336" t="str">
        <f t="shared" si="128"/>
        <v/>
      </c>
      <c r="KGX6" s="336" t="str">
        <f t="shared" si="128"/>
        <v/>
      </c>
      <c r="KGY6" s="336" t="str">
        <f t="shared" si="128"/>
        <v/>
      </c>
      <c r="KGZ6" s="336" t="str">
        <f t="shared" si="128"/>
        <v/>
      </c>
      <c r="KHA6" s="336" t="str">
        <f t="shared" si="128"/>
        <v/>
      </c>
      <c r="KHB6" s="336" t="str">
        <f t="shared" si="128"/>
        <v/>
      </c>
      <c r="KHC6" s="336" t="str">
        <f t="shared" si="128"/>
        <v/>
      </c>
      <c r="KHD6" s="336" t="str">
        <f t="shared" si="128"/>
        <v/>
      </c>
      <c r="KHE6" s="336" t="str">
        <f t="shared" si="128"/>
        <v/>
      </c>
      <c r="KHF6" s="336" t="str">
        <f t="shared" si="128"/>
        <v/>
      </c>
      <c r="KHG6" s="336" t="str">
        <f t="shared" si="128"/>
        <v/>
      </c>
      <c r="KHH6" s="336" t="str">
        <f t="shared" si="128"/>
        <v/>
      </c>
      <c r="KHI6" s="336" t="str">
        <f t="shared" si="128"/>
        <v/>
      </c>
      <c r="KHJ6" s="336" t="str">
        <f t="shared" si="128"/>
        <v/>
      </c>
      <c r="KHK6" s="336" t="str">
        <f t="shared" si="128"/>
        <v/>
      </c>
      <c r="KHL6" s="336" t="str">
        <f t="shared" si="128"/>
        <v/>
      </c>
      <c r="KHM6" s="336" t="str">
        <f t="shared" si="128"/>
        <v/>
      </c>
      <c r="KHN6" s="336" t="str">
        <f t="shared" si="128"/>
        <v/>
      </c>
      <c r="KHO6" s="336" t="str">
        <f t="shared" si="128"/>
        <v/>
      </c>
      <c r="KHP6" s="336" t="str">
        <f t="shared" si="128"/>
        <v/>
      </c>
      <c r="KHQ6" s="336" t="str">
        <f t="shared" si="128"/>
        <v/>
      </c>
      <c r="KHR6" s="336" t="str">
        <f t="shared" si="128"/>
        <v/>
      </c>
      <c r="KHS6" s="336" t="str">
        <f t="shared" si="128"/>
        <v/>
      </c>
      <c r="KHT6" s="336" t="str">
        <f t="shared" si="128"/>
        <v/>
      </c>
      <c r="KHU6" s="336" t="str">
        <f t="shared" si="128"/>
        <v/>
      </c>
      <c r="KHV6" s="336" t="str">
        <f t="shared" si="128"/>
        <v/>
      </c>
      <c r="KHW6" s="336" t="str">
        <f t="shared" si="128"/>
        <v/>
      </c>
      <c r="KHX6" s="336" t="str">
        <f t="shared" si="128"/>
        <v/>
      </c>
      <c r="KHY6" s="336" t="str">
        <f t="shared" si="128"/>
        <v/>
      </c>
      <c r="KHZ6" s="336" t="str">
        <f t="shared" si="128"/>
        <v/>
      </c>
      <c r="KIA6" s="336" t="str">
        <f t="shared" si="128"/>
        <v/>
      </c>
      <c r="KIB6" s="336" t="str">
        <f t="shared" si="128"/>
        <v/>
      </c>
      <c r="KIC6" s="336" t="str">
        <f t="shared" si="128"/>
        <v/>
      </c>
      <c r="KID6" s="336" t="str">
        <f t="shared" si="128"/>
        <v/>
      </c>
      <c r="KIE6" s="336" t="str">
        <f t="shared" si="128"/>
        <v/>
      </c>
      <c r="KIF6" s="336" t="str">
        <f t="shared" si="128"/>
        <v/>
      </c>
      <c r="KIG6" s="336" t="str">
        <f t="shared" si="128"/>
        <v/>
      </c>
      <c r="KIH6" s="336" t="str">
        <f t="shared" si="128"/>
        <v/>
      </c>
      <c r="KII6" s="336" t="str">
        <f t="shared" si="128"/>
        <v/>
      </c>
      <c r="KIJ6" s="336" t="str">
        <f t="shared" si="128"/>
        <v/>
      </c>
      <c r="KIK6" s="336" t="str">
        <f t="shared" si="128"/>
        <v/>
      </c>
      <c r="KIL6" s="336" t="str">
        <f t="shared" si="128"/>
        <v/>
      </c>
      <c r="KIM6" s="336" t="str">
        <f t="shared" si="128"/>
        <v/>
      </c>
      <c r="KIN6" s="336" t="str">
        <f t="shared" si="128"/>
        <v/>
      </c>
      <c r="KIO6" s="336" t="str">
        <f t="shared" si="128"/>
        <v/>
      </c>
      <c r="KIP6" s="336" t="str">
        <f t="shared" si="128"/>
        <v/>
      </c>
      <c r="KIQ6" s="336" t="str">
        <f t="shared" si="128"/>
        <v/>
      </c>
      <c r="KIR6" s="336" t="str">
        <f t="shared" si="128"/>
        <v/>
      </c>
      <c r="KIS6" s="336" t="str">
        <f t="shared" si="128"/>
        <v/>
      </c>
      <c r="KIT6" s="336" t="str">
        <f t="shared" si="128"/>
        <v/>
      </c>
      <c r="KIU6" s="336" t="str">
        <f t="shared" si="128"/>
        <v/>
      </c>
      <c r="KIV6" s="336" t="str">
        <f t="shared" si="128"/>
        <v/>
      </c>
      <c r="KIW6" s="336" t="str">
        <f t="shared" si="128"/>
        <v/>
      </c>
      <c r="KIX6" s="336" t="str">
        <f t="shared" si="128"/>
        <v/>
      </c>
      <c r="KIY6" s="336" t="str">
        <f t="shared" si="128"/>
        <v/>
      </c>
      <c r="KIZ6" s="336" t="str">
        <f t="shared" si="128"/>
        <v/>
      </c>
      <c r="KJA6" s="336" t="str">
        <f t="shared" si="128"/>
        <v/>
      </c>
      <c r="KJB6" s="336" t="str">
        <f t="shared" si="128"/>
        <v/>
      </c>
      <c r="KJC6" s="336" t="str">
        <f t="shared" si="128"/>
        <v/>
      </c>
      <c r="KJD6" s="336" t="str">
        <f t="shared" si="128"/>
        <v/>
      </c>
      <c r="KJE6" s="336" t="str">
        <f t="shared" si="128"/>
        <v/>
      </c>
      <c r="KJF6" s="336" t="str">
        <f t="shared" si="128"/>
        <v/>
      </c>
      <c r="KJG6" s="336" t="str">
        <f t="shared" ref="KJG6:KLR6" si="129">_xlfn.LET(
_xlpm.project_monat,KJG$3,
_xlpm.start_monat,$D6,
_xlpm.ende_monat,$E6,
IF(AND(_xlpm.project_monat&gt;=_xlpm.start_monat,_xlpm.project_monat&lt;=_xlpm.ende_monat),1,""))</f>
        <v/>
      </c>
      <c r="KJH6" s="336" t="str">
        <f t="shared" si="129"/>
        <v/>
      </c>
      <c r="KJI6" s="336" t="str">
        <f t="shared" si="129"/>
        <v/>
      </c>
      <c r="KJJ6" s="336" t="str">
        <f t="shared" si="129"/>
        <v/>
      </c>
      <c r="KJK6" s="336" t="str">
        <f t="shared" si="129"/>
        <v/>
      </c>
      <c r="KJL6" s="336" t="str">
        <f t="shared" si="129"/>
        <v/>
      </c>
      <c r="KJM6" s="336" t="str">
        <f t="shared" si="129"/>
        <v/>
      </c>
      <c r="KJN6" s="336" t="str">
        <f t="shared" si="129"/>
        <v/>
      </c>
      <c r="KJO6" s="336" t="str">
        <f t="shared" si="129"/>
        <v/>
      </c>
      <c r="KJP6" s="336" t="str">
        <f t="shared" si="129"/>
        <v/>
      </c>
      <c r="KJQ6" s="336" t="str">
        <f t="shared" si="129"/>
        <v/>
      </c>
      <c r="KJR6" s="336" t="str">
        <f t="shared" si="129"/>
        <v/>
      </c>
      <c r="KJS6" s="336" t="str">
        <f t="shared" si="129"/>
        <v/>
      </c>
      <c r="KJT6" s="336" t="str">
        <f t="shared" si="129"/>
        <v/>
      </c>
      <c r="KJU6" s="336" t="str">
        <f t="shared" si="129"/>
        <v/>
      </c>
      <c r="KJV6" s="336" t="str">
        <f t="shared" si="129"/>
        <v/>
      </c>
      <c r="KJW6" s="336" t="str">
        <f t="shared" si="129"/>
        <v/>
      </c>
      <c r="KJX6" s="336" t="str">
        <f t="shared" si="129"/>
        <v/>
      </c>
      <c r="KJY6" s="336" t="str">
        <f t="shared" si="129"/>
        <v/>
      </c>
      <c r="KJZ6" s="336" t="str">
        <f t="shared" si="129"/>
        <v/>
      </c>
      <c r="KKA6" s="336" t="str">
        <f t="shared" si="129"/>
        <v/>
      </c>
      <c r="KKB6" s="336" t="str">
        <f t="shared" si="129"/>
        <v/>
      </c>
      <c r="KKC6" s="336" t="str">
        <f t="shared" si="129"/>
        <v/>
      </c>
      <c r="KKD6" s="336" t="str">
        <f t="shared" si="129"/>
        <v/>
      </c>
      <c r="KKE6" s="336" t="str">
        <f t="shared" si="129"/>
        <v/>
      </c>
      <c r="KKF6" s="336" t="str">
        <f t="shared" si="129"/>
        <v/>
      </c>
      <c r="KKG6" s="336" t="str">
        <f t="shared" si="129"/>
        <v/>
      </c>
      <c r="KKH6" s="336" t="str">
        <f t="shared" si="129"/>
        <v/>
      </c>
      <c r="KKI6" s="336" t="str">
        <f t="shared" si="129"/>
        <v/>
      </c>
      <c r="KKJ6" s="336" t="str">
        <f t="shared" si="129"/>
        <v/>
      </c>
      <c r="KKK6" s="336" t="str">
        <f t="shared" si="129"/>
        <v/>
      </c>
      <c r="KKL6" s="336" t="str">
        <f t="shared" si="129"/>
        <v/>
      </c>
      <c r="KKM6" s="336" t="str">
        <f t="shared" si="129"/>
        <v/>
      </c>
      <c r="KKN6" s="336" t="str">
        <f t="shared" si="129"/>
        <v/>
      </c>
      <c r="KKO6" s="336" t="str">
        <f t="shared" si="129"/>
        <v/>
      </c>
      <c r="KKP6" s="336" t="str">
        <f t="shared" si="129"/>
        <v/>
      </c>
      <c r="KKQ6" s="336" t="str">
        <f t="shared" si="129"/>
        <v/>
      </c>
      <c r="KKR6" s="336" t="str">
        <f t="shared" si="129"/>
        <v/>
      </c>
      <c r="KKS6" s="336" t="str">
        <f t="shared" si="129"/>
        <v/>
      </c>
      <c r="KKT6" s="336" t="str">
        <f t="shared" si="129"/>
        <v/>
      </c>
      <c r="KKU6" s="336" t="str">
        <f t="shared" si="129"/>
        <v/>
      </c>
      <c r="KKV6" s="336" t="str">
        <f t="shared" si="129"/>
        <v/>
      </c>
      <c r="KKW6" s="336" t="str">
        <f t="shared" si="129"/>
        <v/>
      </c>
      <c r="KKX6" s="336" t="str">
        <f t="shared" si="129"/>
        <v/>
      </c>
      <c r="KKY6" s="336" t="str">
        <f t="shared" si="129"/>
        <v/>
      </c>
      <c r="KKZ6" s="336" t="str">
        <f t="shared" si="129"/>
        <v/>
      </c>
      <c r="KLA6" s="336" t="str">
        <f t="shared" si="129"/>
        <v/>
      </c>
      <c r="KLB6" s="336" t="str">
        <f t="shared" si="129"/>
        <v/>
      </c>
      <c r="KLC6" s="336" t="str">
        <f t="shared" si="129"/>
        <v/>
      </c>
      <c r="KLD6" s="336" t="str">
        <f t="shared" si="129"/>
        <v/>
      </c>
      <c r="KLE6" s="336" t="str">
        <f t="shared" si="129"/>
        <v/>
      </c>
      <c r="KLF6" s="336" t="str">
        <f t="shared" si="129"/>
        <v/>
      </c>
      <c r="KLG6" s="336" t="str">
        <f t="shared" si="129"/>
        <v/>
      </c>
      <c r="KLH6" s="336" t="str">
        <f t="shared" si="129"/>
        <v/>
      </c>
      <c r="KLI6" s="336" t="str">
        <f t="shared" si="129"/>
        <v/>
      </c>
      <c r="KLJ6" s="336" t="str">
        <f t="shared" si="129"/>
        <v/>
      </c>
      <c r="KLK6" s="336" t="str">
        <f t="shared" si="129"/>
        <v/>
      </c>
      <c r="KLL6" s="336" t="str">
        <f t="shared" si="129"/>
        <v/>
      </c>
      <c r="KLM6" s="336" t="str">
        <f t="shared" si="129"/>
        <v/>
      </c>
      <c r="KLN6" s="336" t="str">
        <f t="shared" si="129"/>
        <v/>
      </c>
      <c r="KLO6" s="336" t="str">
        <f t="shared" si="129"/>
        <v/>
      </c>
      <c r="KLP6" s="336" t="str">
        <f t="shared" si="129"/>
        <v/>
      </c>
      <c r="KLQ6" s="336" t="str">
        <f t="shared" si="129"/>
        <v/>
      </c>
      <c r="KLR6" s="336" t="str">
        <f t="shared" si="129"/>
        <v/>
      </c>
      <c r="KLS6" s="336" t="str">
        <f t="shared" ref="KLS6:KOD6" si="130">_xlfn.LET(
_xlpm.project_monat,KLS$3,
_xlpm.start_monat,$D6,
_xlpm.ende_monat,$E6,
IF(AND(_xlpm.project_monat&gt;=_xlpm.start_monat,_xlpm.project_monat&lt;=_xlpm.ende_monat),1,""))</f>
        <v/>
      </c>
      <c r="KLT6" s="336" t="str">
        <f t="shared" si="130"/>
        <v/>
      </c>
      <c r="KLU6" s="336" t="str">
        <f t="shared" si="130"/>
        <v/>
      </c>
      <c r="KLV6" s="336" t="str">
        <f t="shared" si="130"/>
        <v/>
      </c>
      <c r="KLW6" s="336" t="str">
        <f t="shared" si="130"/>
        <v/>
      </c>
      <c r="KLX6" s="336" t="str">
        <f t="shared" si="130"/>
        <v/>
      </c>
      <c r="KLY6" s="336" t="str">
        <f t="shared" si="130"/>
        <v/>
      </c>
      <c r="KLZ6" s="336" t="str">
        <f t="shared" si="130"/>
        <v/>
      </c>
      <c r="KMA6" s="336" t="str">
        <f t="shared" si="130"/>
        <v/>
      </c>
      <c r="KMB6" s="336" t="str">
        <f t="shared" si="130"/>
        <v/>
      </c>
      <c r="KMC6" s="336" t="str">
        <f t="shared" si="130"/>
        <v/>
      </c>
      <c r="KMD6" s="336" t="str">
        <f t="shared" si="130"/>
        <v/>
      </c>
      <c r="KME6" s="336" t="str">
        <f t="shared" si="130"/>
        <v/>
      </c>
      <c r="KMF6" s="336" t="str">
        <f t="shared" si="130"/>
        <v/>
      </c>
      <c r="KMG6" s="336" t="str">
        <f t="shared" si="130"/>
        <v/>
      </c>
      <c r="KMH6" s="336" t="str">
        <f t="shared" si="130"/>
        <v/>
      </c>
      <c r="KMI6" s="336" t="str">
        <f t="shared" si="130"/>
        <v/>
      </c>
      <c r="KMJ6" s="336" t="str">
        <f t="shared" si="130"/>
        <v/>
      </c>
      <c r="KMK6" s="336" t="str">
        <f t="shared" si="130"/>
        <v/>
      </c>
      <c r="KML6" s="336" t="str">
        <f t="shared" si="130"/>
        <v/>
      </c>
      <c r="KMM6" s="336" t="str">
        <f t="shared" si="130"/>
        <v/>
      </c>
      <c r="KMN6" s="336" t="str">
        <f t="shared" si="130"/>
        <v/>
      </c>
      <c r="KMO6" s="336" t="str">
        <f t="shared" si="130"/>
        <v/>
      </c>
      <c r="KMP6" s="336" t="str">
        <f t="shared" si="130"/>
        <v/>
      </c>
      <c r="KMQ6" s="336" t="str">
        <f t="shared" si="130"/>
        <v/>
      </c>
      <c r="KMR6" s="336" t="str">
        <f t="shared" si="130"/>
        <v/>
      </c>
      <c r="KMS6" s="336" t="str">
        <f t="shared" si="130"/>
        <v/>
      </c>
      <c r="KMT6" s="336" t="str">
        <f t="shared" si="130"/>
        <v/>
      </c>
      <c r="KMU6" s="336" t="str">
        <f t="shared" si="130"/>
        <v/>
      </c>
      <c r="KMV6" s="336" t="str">
        <f t="shared" si="130"/>
        <v/>
      </c>
      <c r="KMW6" s="336" t="str">
        <f t="shared" si="130"/>
        <v/>
      </c>
      <c r="KMX6" s="336" t="str">
        <f t="shared" si="130"/>
        <v/>
      </c>
      <c r="KMY6" s="336" t="str">
        <f t="shared" si="130"/>
        <v/>
      </c>
      <c r="KMZ6" s="336" t="str">
        <f t="shared" si="130"/>
        <v/>
      </c>
      <c r="KNA6" s="336" t="str">
        <f t="shared" si="130"/>
        <v/>
      </c>
      <c r="KNB6" s="336" t="str">
        <f t="shared" si="130"/>
        <v/>
      </c>
      <c r="KNC6" s="336" t="str">
        <f t="shared" si="130"/>
        <v/>
      </c>
      <c r="KND6" s="336" t="str">
        <f t="shared" si="130"/>
        <v/>
      </c>
      <c r="KNE6" s="336" t="str">
        <f t="shared" si="130"/>
        <v/>
      </c>
      <c r="KNF6" s="336" t="str">
        <f t="shared" si="130"/>
        <v/>
      </c>
      <c r="KNG6" s="336" t="str">
        <f t="shared" si="130"/>
        <v/>
      </c>
      <c r="KNH6" s="336" t="str">
        <f t="shared" si="130"/>
        <v/>
      </c>
      <c r="KNI6" s="336" t="str">
        <f t="shared" si="130"/>
        <v/>
      </c>
      <c r="KNJ6" s="336" t="str">
        <f t="shared" si="130"/>
        <v/>
      </c>
      <c r="KNK6" s="336" t="str">
        <f t="shared" si="130"/>
        <v/>
      </c>
      <c r="KNL6" s="336" t="str">
        <f t="shared" si="130"/>
        <v/>
      </c>
      <c r="KNM6" s="336" t="str">
        <f t="shared" si="130"/>
        <v/>
      </c>
      <c r="KNN6" s="336" t="str">
        <f t="shared" si="130"/>
        <v/>
      </c>
      <c r="KNO6" s="336" t="str">
        <f t="shared" si="130"/>
        <v/>
      </c>
      <c r="KNP6" s="336" t="str">
        <f t="shared" si="130"/>
        <v/>
      </c>
      <c r="KNQ6" s="336" t="str">
        <f t="shared" si="130"/>
        <v/>
      </c>
      <c r="KNR6" s="336" t="str">
        <f t="shared" si="130"/>
        <v/>
      </c>
      <c r="KNS6" s="336" t="str">
        <f t="shared" si="130"/>
        <v/>
      </c>
      <c r="KNT6" s="336" t="str">
        <f t="shared" si="130"/>
        <v/>
      </c>
      <c r="KNU6" s="336" t="str">
        <f t="shared" si="130"/>
        <v/>
      </c>
      <c r="KNV6" s="336" t="str">
        <f t="shared" si="130"/>
        <v/>
      </c>
      <c r="KNW6" s="336" t="str">
        <f t="shared" si="130"/>
        <v/>
      </c>
      <c r="KNX6" s="336" t="str">
        <f t="shared" si="130"/>
        <v/>
      </c>
      <c r="KNY6" s="336" t="str">
        <f t="shared" si="130"/>
        <v/>
      </c>
      <c r="KNZ6" s="336" t="str">
        <f t="shared" si="130"/>
        <v/>
      </c>
      <c r="KOA6" s="336" t="str">
        <f t="shared" si="130"/>
        <v/>
      </c>
      <c r="KOB6" s="336" t="str">
        <f t="shared" si="130"/>
        <v/>
      </c>
      <c r="KOC6" s="336" t="str">
        <f t="shared" si="130"/>
        <v/>
      </c>
      <c r="KOD6" s="336" t="str">
        <f t="shared" si="130"/>
        <v/>
      </c>
      <c r="KOE6" s="336" t="str">
        <f t="shared" ref="KOE6:KQP6" si="131">_xlfn.LET(
_xlpm.project_monat,KOE$3,
_xlpm.start_monat,$D6,
_xlpm.ende_monat,$E6,
IF(AND(_xlpm.project_monat&gt;=_xlpm.start_monat,_xlpm.project_monat&lt;=_xlpm.ende_monat),1,""))</f>
        <v/>
      </c>
      <c r="KOF6" s="336" t="str">
        <f t="shared" si="131"/>
        <v/>
      </c>
      <c r="KOG6" s="336" t="str">
        <f t="shared" si="131"/>
        <v/>
      </c>
      <c r="KOH6" s="336" t="str">
        <f t="shared" si="131"/>
        <v/>
      </c>
      <c r="KOI6" s="336" t="str">
        <f t="shared" si="131"/>
        <v/>
      </c>
      <c r="KOJ6" s="336" t="str">
        <f t="shared" si="131"/>
        <v/>
      </c>
      <c r="KOK6" s="336" t="str">
        <f t="shared" si="131"/>
        <v/>
      </c>
      <c r="KOL6" s="336" t="str">
        <f t="shared" si="131"/>
        <v/>
      </c>
      <c r="KOM6" s="336" t="str">
        <f t="shared" si="131"/>
        <v/>
      </c>
      <c r="KON6" s="336" t="str">
        <f t="shared" si="131"/>
        <v/>
      </c>
      <c r="KOO6" s="336" t="str">
        <f t="shared" si="131"/>
        <v/>
      </c>
      <c r="KOP6" s="336" t="str">
        <f t="shared" si="131"/>
        <v/>
      </c>
      <c r="KOQ6" s="336" t="str">
        <f t="shared" si="131"/>
        <v/>
      </c>
      <c r="KOR6" s="336" t="str">
        <f t="shared" si="131"/>
        <v/>
      </c>
      <c r="KOS6" s="336" t="str">
        <f t="shared" si="131"/>
        <v/>
      </c>
      <c r="KOT6" s="336" t="str">
        <f t="shared" si="131"/>
        <v/>
      </c>
      <c r="KOU6" s="336" t="str">
        <f t="shared" si="131"/>
        <v/>
      </c>
      <c r="KOV6" s="336" t="str">
        <f t="shared" si="131"/>
        <v/>
      </c>
      <c r="KOW6" s="336" t="str">
        <f t="shared" si="131"/>
        <v/>
      </c>
      <c r="KOX6" s="336" t="str">
        <f t="shared" si="131"/>
        <v/>
      </c>
      <c r="KOY6" s="336" t="str">
        <f t="shared" si="131"/>
        <v/>
      </c>
      <c r="KOZ6" s="336" t="str">
        <f t="shared" si="131"/>
        <v/>
      </c>
      <c r="KPA6" s="336" t="str">
        <f t="shared" si="131"/>
        <v/>
      </c>
      <c r="KPB6" s="336" t="str">
        <f t="shared" si="131"/>
        <v/>
      </c>
      <c r="KPC6" s="336" t="str">
        <f t="shared" si="131"/>
        <v/>
      </c>
      <c r="KPD6" s="336" t="str">
        <f t="shared" si="131"/>
        <v/>
      </c>
      <c r="KPE6" s="336" t="str">
        <f t="shared" si="131"/>
        <v/>
      </c>
      <c r="KPF6" s="336" t="str">
        <f t="shared" si="131"/>
        <v/>
      </c>
      <c r="KPG6" s="336" t="str">
        <f t="shared" si="131"/>
        <v/>
      </c>
      <c r="KPH6" s="336" t="str">
        <f t="shared" si="131"/>
        <v/>
      </c>
      <c r="KPI6" s="336" t="str">
        <f t="shared" si="131"/>
        <v/>
      </c>
      <c r="KPJ6" s="336" t="str">
        <f t="shared" si="131"/>
        <v/>
      </c>
      <c r="KPK6" s="336" t="str">
        <f t="shared" si="131"/>
        <v/>
      </c>
      <c r="KPL6" s="336" t="str">
        <f t="shared" si="131"/>
        <v/>
      </c>
      <c r="KPM6" s="336" t="str">
        <f t="shared" si="131"/>
        <v/>
      </c>
      <c r="KPN6" s="336" t="str">
        <f t="shared" si="131"/>
        <v/>
      </c>
      <c r="KPO6" s="336" t="str">
        <f t="shared" si="131"/>
        <v/>
      </c>
      <c r="KPP6" s="336" t="str">
        <f t="shared" si="131"/>
        <v/>
      </c>
      <c r="KPQ6" s="336" t="str">
        <f t="shared" si="131"/>
        <v/>
      </c>
      <c r="KPR6" s="336" t="str">
        <f t="shared" si="131"/>
        <v/>
      </c>
      <c r="KPS6" s="336" t="str">
        <f t="shared" si="131"/>
        <v/>
      </c>
      <c r="KPT6" s="336" t="str">
        <f t="shared" si="131"/>
        <v/>
      </c>
      <c r="KPU6" s="336" t="str">
        <f t="shared" si="131"/>
        <v/>
      </c>
      <c r="KPV6" s="336" t="str">
        <f t="shared" si="131"/>
        <v/>
      </c>
      <c r="KPW6" s="336" t="str">
        <f t="shared" si="131"/>
        <v/>
      </c>
      <c r="KPX6" s="336" t="str">
        <f t="shared" si="131"/>
        <v/>
      </c>
      <c r="KPY6" s="336" t="str">
        <f t="shared" si="131"/>
        <v/>
      </c>
      <c r="KPZ6" s="336" t="str">
        <f t="shared" si="131"/>
        <v/>
      </c>
      <c r="KQA6" s="336" t="str">
        <f t="shared" si="131"/>
        <v/>
      </c>
      <c r="KQB6" s="336" t="str">
        <f t="shared" si="131"/>
        <v/>
      </c>
      <c r="KQC6" s="336" t="str">
        <f t="shared" si="131"/>
        <v/>
      </c>
      <c r="KQD6" s="336" t="str">
        <f t="shared" si="131"/>
        <v/>
      </c>
      <c r="KQE6" s="336" t="str">
        <f t="shared" si="131"/>
        <v/>
      </c>
      <c r="KQF6" s="336" t="str">
        <f t="shared" si="131"/>
        <v/>
      </c>
      <c r="KQG6" s="336" t="str">
        <f t="shared" si="131"/>
        <v/>
      </c>
      <c r="KQH6" s="336" t="str">
        <f t="shared" si="131"/>
        <v/>
      </c>
      <c r="KQI6" s="336" t="str">
        <f t="shared" si="131"/>
        <v/>
      </c>
      <c r="KQJ6" s="336" t="str">
        <f t="shared" si="131"/>
        <v/>
      </c>
      <c r="KQK6" s="336" t="str">
        <f t="shared" si="131"/>
        <v/>
      </c>
      <c r="KQL6" s="336" t="str">
        <f t="shared" si="131"/>
        <v/>
      </c>
      <c r="KQM6" s="336" t="str">
        <f t="shared" si="131"/>
        <v/>
      </c>
      <c r="KQN6" s="336" t="str">
        <f t="shared" si="131"/>
        <v/>
      </c>
      <c r="KQO6" s="336" t="str">
        <f t="shared" si="131"/>
        <v/>
      </c>
      <c r="KQP6" s="336" t="str">
        <f t="shared" si="131"/>
        <v/>
      </c>
      <c r="KQQ6" s="336" t="str">
        <f t="shared" ref="KQQ6:KTB6" si="132">_xlfn.LET(
_xlpm.project_monat,KQQ$3,
_xlpm.start_monat,$D6,
_xlpm.ende_monat,$E6,
IF(AND(_xlpm.project_monat&gt;=_xlpm.start_monat,_xlpm.project_monat&lt;=_xlpm.ende_monat),1,""))</f>
        <v/>
      </c>
      <c r="KQR6" s="336" t="str">
        <f t="shared" si="132"/>
        <v/>
      </c>
      <c r="KQS6" s="336" t="str">
        <f t="shared" si="132"/>
        <v/>
      </c>
      <c r="KQT6" s="336" t="str">
        <f t="shared" si="132"/>
        <v/>
      </c>
      <c r="KQU6" s="336" t="str">
        <f t="shared" si="132"/>
        <v/>
      </c>
      <c r="KQV6" s="336" t="str">
        <f t="shared" si="132"/>
        <v/>
      </c>
      <c r="KQW6" s="336" t="str">
        <f t="shared" si="132"/>
        <v/>
      </c>
      <c r="KQX6" s="336" t="str">
        <f t="shared" si="132"/>
        <v/>
      </c>
      <c r="KQY6" s="336" t="str">
        <f t="shared" si="132"/>
        <v/>
      </c>
      <c r="KQZ6" s="336" t="str">
        <f t="shared" si="132"/>
        <v/>
      </c>
      <c r="KRA6" s="336" t="str">
        <f t="shared" si="132"/>
        <v/>
      </c>
      <c r="KRB6" s="336" t="str">
        <f t="shared" si="132"/>
        <v/>
      </c>
      <c r="KRC6" s="336" t="str">
        <f t="shared" si="132"/>
        <v/>
      </c>
      <c r="KRD6" s="336" t="str">
        <f t="shared" si="132"/>
        <v/>
      </c>
      <c r="KRE6" s="336" t="str">
        <f t="shared" si="132"/>
        <v/>
      </c>
      <c r="KRF6" s="336" t="str">
        <f t="shared" si="132"/>
        <v/>
      </c>
      <c r="KRG6" s="336" t="str">
        <f t="shared" si="132"/>
        <v/>
      </c>
      <c r="KRH6" s="336" t="str">
        <f t="shared" si="132"/>
        <v/>
      </c>
      <c r="KRI6" s="336" t="str">
        <f t="shared" si="132"/>
        <v/>
      </c>
      <c r="KRJ6" s="336" t="str">
        <f t="shared" si="132"/>
        <v/>
      </c>
      <c r="KRK6" s="336" t="str">
        <f t="shared" si="132"/>
        <v/>
      </c>
      <c r="KRL6" s="336" t="str">
        <f t="shared" si="132"/>
        <v/>
      </c>
      <c r="KRM6" s="336" t="str">
        <f t="shared" si="132"/>
        <v/>
      </c>
      <c r="KRN6" s="336" t="str">
        <f t="shared" si="132"/>
        <v/>
      </c>
      <c r="KRO6" s="336" t="str">
        <f t="shared" si="132"/>
        <v/>
      </c>
      <c r="KRP6" s="336" t="str">
        <f t="shared" si="132"/>
        <v/>
      </c>
      <c r="KRQ6" s="336" t="str">
        <f t="shared" si="132"/>
        <v/>
      </c>
      <c r="KRR6" s="336" t="str">
        <f t="shared" si="132"/>
        <v/>
      </c>
      <c r="KRS6" s="336" t="str">
        <f t="shared" si="132"/>
        <v/>
      </c>
      <c r="KRT6" s="336" t="str">
        <f t="shared" si="132"/>
        <v/>
      </c>
      <c r="KRU6" s="336" t="str">
        <f t="shared" si="132"/>
        <v/>
      </c>
      <c r="KRV6" s="336" t="str">
        <f t="shared" si="132"/>
        <v/>
      </c>
      <c r="KRW6" s="336" t="str">
        <f t="shared" si="132"/>
        <v/>
      </c>
      <c r="KRX6" s="336" t="str">
        <f t="shared" si="132"/>
        <v/>
      </c>
      <c r="KRY6" s="336" t="str">
        <f t="shared" si="132"/>
        <v/>
      </c>
      <c r="KRZ6" s="336" t="str">
        <f t="shared" si="132"/>
        <v/>
      </c>
      <c r="KSA6" s="336" t="str">
        <f t="shared" si="132"/>
        <v/>
      </c>
      <c r="KSB6" s="336" t="str">
        <f t="shared" si="132"/>
        <v/>
      </c>
      <c r="KSC6" s="336" t="str">
        <f t="shared" si="132"/>
        <v/>
      </c>
      <c r="KSD6" s="336" t="str">
        <f t="shared" si="132"/>
        <v/>
      </c>
      <c r="KSE6" s="336" t="str">
        <f t="shared" si="132"/>
        <v/>
      </c>
      <c r="KSF6" s="336" t="str">
        <f t="shared" si="132"/>
        <v/>
      </c>
      <c r="KSG6" s="336" t="str">
        <f t="shared" si="132"/>
        <v/>
      </c>
      <c r="KSH6" s="336" t="str">
        <f t="shared" si="132"/>
        <v/>
      </c>
      <c r="KSI6" s="336" t="str">
        <f t="shared" si="132"/>
        <v/>
      </c>
      <c r="KSJ6" s="336" t="str">
        <f t="shared" si="132"/>
        <v/>
      </c>
      <c r="KSK6" s="336" t="str">
        <f t="shared" si="132"/>
        <v/>
      </c>
      <c r="KSL6" s="336" t="str">
        <f t="shared" si="132"/>
        <v/>
      </c>
      <c r="KSM6" s="336" t="str">
        <f t="shared" si="132"/>
        <v/>
      </c>
      <c r="KSN6" s="336" t="str">
        <f t="shared" si="132"/>
        <v/>
      </c>
      <c r="KSO6" s="336" t="str">
        <f t="shared" si="132"/>
        <v/>
      </c>
      <c r="KSP6" s="336" t="str">
        <f t="shared" si="132"/>
        <v/>
      </c>
      <c r="KSQ6" s="336" t="str">
        <f t="shared" si="132"/>
        <v/>
      </c>
      <c r="KSR6" s="336" t="str">
        <f t="shared" si="132"/>
        <v/>
      </c>
      <c r="KSS6" s="336" t="str">
        <f t="shared" si="132"/>
        <v/>
      </c>
      <c r="KST6" s="336" t="str">
        <f t="shared" si="132"/>
        <v/>
      </c>
      <c r="KSU6" s="336" t="str">
        <f t="shared" si="132"/>
        <v/>
      </c>
      <c r="KSV6" s="336" t="str">
        <f t="shared" si="132"/>
        <v/>
      </c>
      <c r="KSW6" s="336" t="str">
        <f t="shared" si="132"/>
        <v/>
      </c>
      <c r="KSX6" s="336" t="str">
        <f t="shared" si="132"/>
        <v/>
      </c>
      <c r="KSY6" s="336" t="str">
        <f t="shared" si="132"/>
        <v/>
      </c>
      <c r="KSZ6" s="336" t="str">
        <f t="shared" si="132"/>
        <v/>
      </c>
      <c r="KTA6" s="336" t="str">
        <f t="shared" si="132"/>
        <v/>
      </c>
      <c r="KTB6" s="336" t="str">
        <f t="shared" si="132"/>
        <v/>
      </c>
      <c r="KTC6" s="336" t="str">
        <f t="shared" ref="KTC6:KVN6" si="133">_xlfn.LET(
_xlpm.project_monat,KTC$3,
_xlpm.start_monat,$D6,
_xlpm.ende_monat,$E6,
IF(AND(_xlpm.project_monat&gt;=_xlpm.start_monat,_xlpm.project_monat&lt;=_xlpm.ende_monat),1,""))</f>
        <v/>
      </c>
      <c r="KTD6" s="336" t="str">
        <f t="shared" si="133"/>
        <v/>
      </c>
      <c r="KTE6" s="336" t="str">
        <f t="shared" si="133"/>
        <v/>
      </c>
      <c r="KTF6" s="336" t="str">
        <f t="shared" si="133"/>
        <v/>
      </c>
      <c r="KTG6" s="336" t="str">
        <f t="shared" si="133"/>
        <v/>
      </c>
      <c r="KTH6" s="336" t="str">
        <f t="shared" si="133"/>
        <v/>
      </c>
      <c r="KTI6" s="336" t="str">
        <f t="shared" si="133"/>
        <v/>
      </c>
      <c r="KTJ6" s="336" t="str">
        <f t="shared" si="133"/>
        <v/>
      </c>
      <c r="KTK6" s="336" t="str">
        <f t="shared" si="133"/>
        <v/>
      </c>
      <c r="KTL6" s="336" t="str">
        <f t="shared" si="133"/>
        <v/>
      </c>
      <c r="KTM6" s="336" t="str">
        <f t="shared" si="133"/>
        <v/>
      </c>
      <c r="KTN6" s="336" t="str">
        <f t="shared" si="133"/>
        <v/>
      </c>
      <c r="KTO6" s="336" t="str">
        <f t="shared" si="133"/>
        <v/>
      </c>
      <c r="KTP6" s="336" t="str">
        <f t="shared" si="133"/>
        <v/>
      </c>
      <c r="KTQ6" s="336" t="str">
        <f t="shared" si="133"/>
        <v/>
      </c>
      <c r="KTR6" s="336" t="str">
        <f t="shared" si="133"/>
        <v/>
      </c>
      <c r="KTS6" s="336" t="str">
        <f t="shared" si="133"/>
        <v/>
      </c>
      <c r="KTT6" s="336" t="str">
        <f t="shared" si="133"/>
        <v/>
      </c>
      <c r="KTU6" s="336" t="str">
        <f t="shared" si="133"/>
        <v/>
      </c>
      <c r="KTV6" s="336" t="str">
        <f t="shared" si="133"/>
        <v/>
      </c>
      <c r="KTW6" s="336" t="str">
        <f t="shared" si="133"/>
        <v/>
      </c>
      <c r="KTX6" s="336" t="str">
        <f t="shared" si="133"/>
        <v/>
      </c>
      <c r="KTY6" s="336" t="str">
        <f t="shared" si="133"/>
        <v/>
      </c>
      <c r="KTZ6" s="336" t="str">
        <f t="shared" si="133"/>
        <v/>
      </c>
      <c r="KUA6" s="336" t="str">
        <f t="shared" si="133"/>
        <v/>
      </c>
      <c r="KUB6" s="336" t="str">
        <f t="shared" si="133"/>
        <v/>
      </c>
      <c r="KUC6" s="336" t="str">
        <f t="shared" si="133"/>
        <v/>
      </c>
      <c r="KUD6" s="336" t="str">
        <f t="shared" si="133"/>
        <v/>
      </c>
      <c r="KUE6" s="336" t="str">
        <f t="shared" si="133"/>
        <v/>
      </c>
      <c r="KUF6" s="336" t="str">
        <f t="shared" si="133"/>
        <v/>
      </c>
      <c r="KUG6" s="336" t="str">
        <f t="shared" si="133"/>
        <v/>
      </c>
      <c r="KUH6" s="336" t="str">
        <f t="shared" si="133"/>
        <v/>
      </c>
      <c r="KUI6" s="336" t="str">
        <f t="shared" si="133"/>
        <v/>
      </c>
      <c r="KUJ6" s="336" t="str">
        <f t="shared" si="133"/>
        <v/>
      </c>
      <c r="KUK6" s="336" t="str">
        <f t="shared" si="133"/>
        <v/>
      </c>
      <c r="KUL6" s="336" t="str">
        <f t="shared" si="133"/>
        <v/>
      </c>
      <c r="KUM6" s="336" t="str">
        <f t="shared" si="133"/>
        <v/>
      </c>
      <c r="KUN6" s="336" t="str">
        <f t="shared" si="133"/>
        <v/>
      </c>
      <c r="KUO6" s="336" t="str">
        <f t="shared" si="133"/>
        <v/>
      </c>
      <c r="KUP6" s="336" t="str">
        <f t="shared" si="133"/>
        <v/>
      </c>
      <c r="KUQ6" s="336" t="str">
        <f t="shared" si="133"/>
        <v/>
      </c>
      <c r="KUR6" s="336" t="str">
        <f t="shared" si="133"/>
        <v/>
      </c>
      <c r="KUS6" s="336" t="str">
        <f t="shared" si="133"/>
        <v/>
      </c>
      <c r="KUT6" s="336" t="str">
        <f t="shared" si="133"/>
        <v/>
      </c>
      <c r="KUU6" s="336" t="str">
        <f t="shared" si="133"/>
        <v/>
      </c>
      <c r="KUV6" s="336" t="str">
        <f t="shared" si="133"/>
        <v/>
      </c>
      <c r="KUW6" s="336" t="str">
        <f t="shared" si="133"/>
        <v/>
      </c>
      <c r="KUX6" s="336" t="str">
        <f t="shared" si="133"/>
        <v/>
      </c>
      <c r="KUY6" s="336" t="str">
        <f t="shared" si="133"/>
        <v/>
      </c>
      <c r="KUZ6" s="336" t="str">
        <f t="shared" si="133"/>
        <v/>
      </c>
      <c r="KVA6" s="336" t="str">
        <f t="shared" si="133"/>
        <v/>
      </c>
      <c r="KVB6" s="336" t="str">
        <f t="shared" si="133"/>
        <v/>
      </c>
      <c r="KVC6" s="336" t="str">
        <f t="shared" si="133"/>
        <v/>
      </c>
      <c r="KVD6" s="336" t="str">
        <f t="shared" si="133"/>
        <v/>
      </c>
      <c r="KVE6" s="336" t="str">
        <f t="shared" si="133"/>
        <v/>
      </c>
      <c r="KVF6" s="336" t="str">
        <f t="shared" si="133"/>
        <v/>
      </c>
      <c r="KVG6" s="336" t="str">
        <f t="shared" si="133"/>
        <v/>
      </c>
      <c r="KVH6" s="336" t="str">
        <f t="shared" si="133"/>
        <v/>
      </c>
      <c r="KVI6" s="336" t="str">
        <f t="shared" si="133"/>
        <v/>
      </c>
      <c r="KVJ6" s="336" t="str">
        <f t="shared" si="133"/>
        <v/>
      </c>
      <c r="KVK6" s="336" t="str">
        <f t="shared" si="133"/>
        <v/>
      </c>
      <c r="KVL6" s="336" t="str">
        <f t="shared" si="133"/>
        <v/>
      </c>
      <c r="KVM6" s="336" t="str">
        <f t="shared" si="133"/>
        <v/>
      </c>
      <c r="KVN6" s="336" t="str">
        <f t="shared" si="133"/>
        <v/>
      </c>
      <c r="KVO6" s="336" t="str">
        <f t="shared" ref="KVO6:KXZ6" si="134">_xlfn.LET(
_xlpm.project_monat,KVO$3,
_xlpm.start_monat,$D6,
_xlpm.ende_monat,$E6,
IF(AND(_xlpm.project_monat&gt;=_xlpm.start_monat,_xlpm.project_monat&lt;=_xlpm.ende_monat),1,""))</f>
        <v/>
      </c>
      <c r="KVP6" s="336" t="str">
        <f t="shared" si="134"/>
        <v/>
      </c>
      <c r="KVQ6" s="336" t="str">
        <f t="shared" si="134"/>
        <v/>
      </c>
      <c r="KVR6" s="336" t="str">
        <f t="shared" si="134"/>
        <v/>
      </c>
      <c r="KVS6" s="336" t="str">
        <f t="shared" si="134"/>
        <v/>
      </c>
      <c r="KVT6" s="336" t="str">
        <f t="shared" si="134"/>
        <v/>
      </c>
      <c r="KVU6" s="336" t="str">
        <f t="shared" si="134"/>
        <v/>
      </c>
      <c r="KVV6" s="336" t="str">
        <f t="shared" si="134"/>
        <v/>
      </c>
      <c r="KVW6" s="336" t="str">
        <f t="shared" si="134"/>
        <v/>
      </c>
      <c r="KVX6" s="336" t="str">
        <f t="shared" si="134"/>
        <v/>
      </c>
      <c r="KVY6" s="336" t="str">
        <f t="shared" si="134"/>
        <v/>
      </c>
      <c r="KVZ6" s="336" t="str">
        <f t="shared" si="134"/>
        <v/>
      </c>
      <c r="KWA6" s="336" t="str">
        <f t="shared" si="134"/>
        <v/>
      </c>
      <c r="KWB6" s="336" t="str">
        <f t="shared" si="134"/>
        <v/>
      </c>
      <c r="KWC6" s="336" t="str">
        <f t="shared" si="134"/>
        <v/>
      </c>
      <c r="KWD6" s="336" t="str">
        <f t="shared" si="134"/>
        <v/>
      </c>
      <c r="KWE6" s="336" t="str">
        <f t="shared" si="134"/>
        <v/>
      </c>
      <c r="KWF6" s="336" t="str">
        <f t="shared" si="134"/>
        <v/>
      </c>
      <c r="KWG6" s="336" t="str">
        <f t="shared" si="134"/>
        <v/>
      </c>
      <c r="KWH6" s="336" t="str">
        <f t="shared" si="134"/>
        <v/>
      </c>
      <c r="KWI6" s="336" t="str">
        <f t="shared" si="134"/>
        <v/>
      </c>
      <c r="KWJ6" s="336" t="str">
        <f t="shared" si="134"/>
        <v/>
      </c>
      <c r="KWK6" s="336" t="str">
        <f t="shared" si="134"/>
        <v/>
      </c>
      <c r="KWL6" s="336" t="str">
        <f t="shared" si="134"/>
        <v/>
      </c>
      <c r="KWM6" s="336" t="str">
        <f t="shared" si="134"/>
        <v/>
      </c>
      <c r="KWN6" s="336" t="str">
        <f t="shared" si="134"/>
        <v/>
      </c>
      <c r="KWO6" s="336" t="str">
        <f t="shared" si="134"/>
        <v/>
      </c>
      <c r="KWP6" s="336" t="str">
        <f t="shared" si="134"/>
        <v/>
      </c>
      <c r="KWQ6" s="336" t="str">
        <f t="shared" si="134"/>
        <v/>
      </c>
      <c r="KWR6" s="336" t="str">
        <f t="shared" si="134"/>
        <v/>
      </c>
      <c r="KWS6" s="336" t="str">
        <f t="shared" si="134"/>
        <v/>
      </c>
      <c r="KWT6" s="336" t="str">
        <f t="shared" si="134"/>
        <v/>
      </c>
      <c r="KWU6" s="336" t="str">
        <f t="shared" si="134"/>
        <v/>
      </c>
      <c r="KWV6" s="336" t="str">
        <f t="shared" si="134"/>
        <v/>
      </c>
      <c r="KWW6" s="336" t="str">
        <f t="shared" si="134"/>
        <v/>
      </c>
      <c r="KWX6" s="336" t="str">
        <f t="shared" si="134"/>
        <v/>
      </c>
      <c r="KWY6" s="336" t="str">
        <f t="shared" si="134"/>
        <v/>
      </c>
      <c r="KWZ6" s="336" t="str">
        <f t="shared" si="134"/>
        <v/>
      </c>
      <c r="KXA6" s="336" t="str">
        <f t="shared" si="134"/>
        <v/>
      </c>
      <c r="KXB6" s="336" t="str">
        <f t="shared" si="134"/>
        <v/>
      </c>
      <c r="KXC6" s="336" t="str">
        <f t="shared" si="134"/>
        <v/>
      </c>
      <c r="KXD6" s="336" t="str">
        <f t="shared" si="134"/>
        <v/>
      </c>
      <c r="KXE6" s="336" t="str">
        <f t="shared" si="134"/>
        <v/>
      </c>
      <c r="KXF6" s="336" t="str">
        <f t="shared" si="134"/>
        <v/>
      </c>
      <c r="KXG6" s="336" t="str">
        <f t="shared" si="134"/>
        <v/>
      </c>
      <c r="KXH6" s="336" t="str">
        <f t="shared" si="134"/>
        <v/>
      </c>
      <c r="KXI6" s="336" t="str">
        <f t="shared" si="134"/>
        <v/>
      </c>
      <c r="KXJ6" s="336" t="str">
        <f t="shared" si="134"/>
        <v/>
      </c>
      <c r="KXK6" s="336" t="str">
        <f t="shared" si="134"/>
        <v/>
      </c>
      <c r="KXL6" s="336" t="str">
        <f t="shared" si="134"/>
        <v/>
      </c>
      <c r="KXM6" s="336" t="str">
        <f t="shared" si="134"/>
        <v/>
      </c>
      <c r="KXN6" s="336" t="str">
        <f t="shared" si="134"/>
        <v/>
      </c>
      <c r="KXO6" s="336" t="str">
        <f t="shared" si="134"/>
        <v/>
      </c>
      <c r="KXP6" s="336" t="str">
        <f t="shared" si="134"/>
        <v/>
      </c>
      <c r="KXQ6" s="336" t="str">
        <f t="shared" si="134"/>
        <v/>
      </c>
      <c r="KXR6" s="336" t="str">
        <f t="shared" si="134"/>
        <v/>
      </c>
      <c r="KXS6" s="336" t="str">
        <f t="shared" si="134"/>
        <v/>
      </c>
      <c r="KXT6" s="336" t="str">
        <f t="shared" si="134"/>
        <v/>
      </c>
      <c r="KXU6" s="336" t="str">
        <f t="shared" si="134"/>
        <v/>
      </c>
      <c r="KXV6" s="336" t="str">
        <f t="shared" si="134"/>
        <v/>
      </c>
      <c r="KXW6" s="336" t="str">
        <f t="shared" si="134"/>
        <v/>
      </c>
      <c r="KXX6" s="336" t="str">
        <f t="shared" si="134"/>
        <v/>
      </c>
      <c r="KXY6" s="336" t="str">
        <f t="shared" si="134"/>
        <v/>
      </c>
      <c r="KXZ6" s="336" t="str">
        <f t="shared" si="134"/>
        <v/>
      </c>
      <c r="KYA6" s="336" t="str">
        <f t="shared" ref="KYA6:LAL6" si="135">_xlfn.LET(
_xlpm.project_monat,KYA$3,
_xlpm.start_monat,$D6,
_xlpm.ende_monat,$E6,
IF(AND(_xlpm.project_monat&gt;=_xlpm.start_monat,_xlpm.project_monat&lt;=_xlpm.ende_monat),1,""))</f>
        <v/>
      </c>
      <c r="KYB6" s="336" t="str">
        <f t="shared" si="135"/>
        <v/>
      </c>
      <c r="KYC6" s="336" t="str">
        <f t="shared" si="135"/>
        <v/>
      </c>
      <c r="KYD6" s="336" t="str">
        <f t="shared" si="135"/>
        <v/>
      </c>
      <c r="KYE6" s="336" t="str">
        <f t="shared" si="135"/>
        <v/>
      </c>
      <c r="KYF6" s="336" t="str">
        <f t="shared" si="135"/>
        <v/>
      </c>
      <c r="KYG6" s="336" t="str">
        <f t="shared" si="135"/>
        <v/>
      </c>
      <c r="KYH6" s="336" t="str">
        <f t="shared" si="135"/>
        <v/>
      </c>
      <c r="KYI6" s="336" t="str">
        <f t="shared" si="135"/>
        <v/>
      </c>
      <c r="KYJ6" s="336" t="str">
        <f t="shared" si="135"/>
        <v/>
      </c>
      <c r="KYK6" s="336" t="str">
        <f t="shared" si="135"/>
        <v/>
      </c>
      <c r="KYL6" s="336" t="str">
        <f t="shared" si="135"/>
        <v/>
      </c>
      <c r="KYM6" s="336" t="str">
        <f t="shared" si="135"/>
        <v/>
      </c>
      <c r="KYN6" s="336" t="str">
        <f t="shared" si="135"/>
        <v/>
      </c>
      <c r="KYO6" s="336" t="str">
        <f t="shared" si="135"/>
        <v/>
      </c>
      <c r="KYP6" s="336" t="str">
        <f t="shared" si="135"/>
        <v/>
      </c>
      <c r="KYQ6" s="336" t="str">
        <f t="shared" si="135"/>
        <v/>
      </c>
      <c r="KYR6" s="336" t="str">
        <f t="shared" si="135"/>
        <v/>
      </c>
      <c r="KYS6" s="336" t="str">
        <f t="shared" si="135"/>
        <v/>
      </c>
      <c r="KYT6" s="336" t="str">
        <f t="shared" si="135"/>
        <v/>
      </c>
      <c r="KYU6" s="336" t="str">
        <f t="shared" si="135"/>
        <v/>
      </c>
      <c r="KYV6" s="336" t="str">
        <f t="shared" si="135"/>
        <v/>
      </c>
      <c r="KYW6" s="336" t="str">
        <f t="shared" si="135"/>
        <v/>
      </c>
      <c r="KYX6" s="336" t="str">
        <f t="shared" si="135"/>
        <v/>
      </c>
      <c r="KYY6" s="336" t="str">
        <f t="shared" si="135"/>
        <v/>
      </c>
      <c r="KYZ6" s="336" t="str">
        <f t="shared" si="135"/>
        <v/>
      </c>
      <c r="KZA6" s="336" t="str">
        <f t="shared" si="135"/>
        <v/>
      </c>
      <c r="KZB6" s="336" t="str">
        <f t="shared" si="135"/>
        <v/>
      </c>
      <c r="KZC6" s="336" t="str">
        <f t="shared" si="135"/>
        <v/>
      </c>
      <c r="KZD6" s="336" t="str">
        <f t="shared" si="135"/>
        <v/>
      </c>
      <c r="KZE6" s="336" t="str">
        <f t="shared" si="135"/>
        <v/>
      </c>
      <c r="KZF6" s="336" t="str">
        <f t="shared" si="135"/>
        <v/>
      </c>
      <c r="KZG6" s="336" t="str">
        <f t="shared" si="135"/>
        <v/>
      </c>
      <c r="KZH6" s="336" t="str">
        <f t="shared" si="135"/>
        <v/>
      </c>
      <c r="KZI6" s="336" t="str">
        <f t="shared" si="135"/>
        <v/>
      </c>
      <c r="KZJ6" s="336" t="str">
        <f t="shared" si="135"/>
        <v/>
      </c>
      <c r="KZK6" s="336" t="str">
        <f t="shared" si="135"/>
        <v/>
      </c>
      <c r="KZL6" s="336" t="str">
        <f t="shared" si="135"/>
        <v/>
      </c>
      <c r="KZM6" s="336" t="str">
        <f t="shared" si="135"/>
        <v/>
      </c>
      <c r="KZN6" s="336" t="str">
        <f t="shared" si="135"/>
        <v/>
      </c>
      <c r="KZO6" s="336" t="str">
        <f t="shared" si="135"/>
        <v/>
      </c>
      <c r="KZP6" s="336" t="str">
        <f t="shared" si="135"/>
        <v/>
      </c>
      <c r="KZQ6" s="336" t="str">
        <f t="shared" si="135"/>
        <v/>
      </c>
      <c r="KZR6" s="336" t="str">
        <f t="shared" si="135"/>
        <v/>
      </c>
      <c r="KZS6" s="336" t="str">
        <f t="shared" si="135"/>
        <v/>
      </c>
      <c r="KZT6" s="336" t="str">
        <f t="shared" si="135"/>
        <v/>
      </c>
      <c r="KZU6" s="336" t="str">
        <f t="shared" si="135"/>
        <v/>
      </c>
      <c r="KZV6" s="336" t="str">
        <f t="shared" si="135"/>
        <v/>
      </c>
      <c r="KZW6" s="336" t="str">
        <f t="shared" si="135"/>
        <v/>
      </c>
      <c r="KZX6" s="336" t="str">
        <f t="shared" si="135"/>
        <v/>
      </c>
      <c r="KZY6" s="336" t="str">
        <f t="shared" si="135"/>
        <v/>
      </c>
      <c r="KZZ6" s="336" t="str">
        <f t="shared" si="135"/>
        <v/>
      </c>
      <c r="LAA6" s="336" t="str">
        <f t="shared" si="135"/>
        <v/>
      </c>
      <c r="LAB6" s="336" t="str">
        <f t="shared" si="135"/>
        <v/>
      </c>
      <c r="LAC6" s="336" t="str">
        <f t="shared" si="135"/>
        <v/>
      </c>
      <c r="LAD6" s="336" t="str">
        <f t="shared" si="135"/>
        <v/>
      </c>
      <c r="LAE6" s="336" t="str">
        <f t="shared" si="135"/>
        <v/>
      </c>
      <c r="LAF6" s="336" t="str">
        <f t="shared" si="135"/>
        <v/>
      </c>
      <c r="LAG6" s="336" t="str">
        <f t="shared" si="135"/>
        <v/>
      </c>
      <c r="LAH6" s="336" t="str">
        <f t="shared" si="135"/>
        <v/>
      </c>
      <c r="LAI6" s="336" t="str">
        <f t="shared" si="135"/>
        <v/>
      </c>
      <c r="LAJ6" s="336" t="str">
        <f t="shared" si="135"/>
        <v/>
      </c>
      <c r="LAK6" s="336" t="str">
        <f t="shared" si="135"/>
        <v/>
      </c>
      <c r="LAL6" s="336" t="str">
        <f t="shared" si="135"/>
        <v/>
      </c>
      <c r="LAM6" s="336" t="str">
        <f t="shared" ref="LAM6:LCX6" si="136">_xlfn.LET(
_xlpm.project_monat,LAM$3,
_xlpm.start_monat,$D6,
_xlpm.ende_monat,$E6,
IF(AND(_xlpm.project_monat&gt;=_xlpm.start_monat,_xlpm.project_monat&lt;=_xlpm.ende_monat),1,""))</f>
        <v/>
      </c>
      <c r="LAN6" s="336" t="str">
        <f t="shared" si="136"/>
        <v/>
      </c>
      <c r="LAO6" s="336" t="str">
        <f t="shared" si="136"/>
        <v/>
      </c>
      <c r="LAP6" s="336" t="str">
        <f t="shared" si="136"/>
        <v/>
      </c>
      <c r="LAQ6" s="336" t="str">
        <f t="shared" si="136"/>
        <v/>
      </c>
      <c r="LAR6" s="336" t="str">
        <f t="shared" si="136"/>
        <v/>
      </c>
      <c r="LAS6" s="336" t="str">
        <f t="shared" si="136"/>
        <v/>
      </c>
      <c r="LAT6" s="336" t="str">
        <f t="shared" si="136"/>
        <v/>
      </c>
      <c r="LAU6" s="336" t="str">
        <f t="shared" si="136"/>
        <v/>
      </c>
      <c r="LAV6" s="336" t="str">
        <f t="shared" si="136"/>
        <v/>
      </c>
      <c r="LAW6" s="336" t="str">
        <f t="shared" si="136"/>
        <v/>
      </c>
      <c r="LAX6" s="336" t="str">
        <f t="shared" si="136"/>
        <v/>
      </c>
      <c r="LAY6" s="336" t="str">
        <f t="shared" si="136"/>
        <v/>
      </c>
      <c r="LAZ6" s="336" t="str">
        <f t="shared" si="136"/>
        <v/>
      </c>
      <c r="LBA6" s="336" t="str">
        <f t="shared" si="136"/>
        <v/>
      </c>
      <c r="LBB6" s="336" t="str">
        <f t="shared" si="136"/>
        <v/>
      </c>
      <c r="LBC6" s="336" t="str">
        <f t="shared" si="136"/>
        <v/>
      </c>
      <c r="LBD6" s="336" t="str">
        <f t="shared" si="136"/>
        <v/>
      </c>
      <c r="LBE6" s="336" t="str">
        <f t="shared" si="136"/>
        <v/>
      </c>
      <c r="LBF6" s="336" t="str">
        <f t="shared" si="136"/>
        <v/>
      </c>
      <c r="LBG6" s="336" t="str">
        <f t="shared" si="136"/>
        <v/>
      </c>
      <c r="LBH6" s="336" t="str">
        <f t="shared" si="136"/>
        <v/>
      </c>
      <c r="LBI6" s="336" t="str">
        <f t="shared" si="136"/>
        <v/>
      </c>
      <c r="LBJ6" s="336" t="str">
        <f t="shared" si="136"/>
        <v/>
      </c>
      <c r="LBK6" s="336" t="str">
        <f t="shared" si="136"/>
        <v/>
      </c>
      <c r="LBL6" s="336" t="str">
        <f t="shared" si="136"/>
        <v/>
      </c>
      <c r="LBM6" s="336" t="str">
        <f t="shared" si="136"/>
        <v/>
      </c>
      <c r="LBN6" s="336" t="str">
        <f t="shared" si="136"/>
        <v/>
      </c>
      <c r="LBO6" s="336" t="str">
        <f t="shared" si="136"/>
        <v/>
      </c>
      <c r="LBP6" s="336" t="str">
        <f t="shared" si="136"/>
        <v/>
      </c>
      <c r="LBQ6" s="336" t="str">
        <f t="shared" si="136"/>
        <v/>
      </c>
      <c r="LBR6" s="336" t="str">
        <f t="shared" si="136"/>
        <v/>
      </c>
      <c r="LBS6" s="336" t="str">
        <f t="shared" si="136"/>
        <v/>
      </c>
      <c r="LBT6" s="336" t="str">
        <f t="shared" si="136"/>
        <v/>
      </c>
      <c r="LBU6" s="336" t="str">
        <f t="shared" si="136"/>
        <v/>
      </c>
      <c r="LBV6" s="336" t="str">
        <f t="shared" si="136"/>
        <v/>
      </c>
      <c r="LBW6" s="336" t="str">
        <f t="shared" si="136"/>
        <v/>
      </c>
      <c r="LBX6" s="336" t="str">
        <f t="shared" si="136"/>
        <v/>
      </c>
      <c r="LBY6" s="336" t="str">
        <f t="shared" si="136"/>
        <v/>
      </c>
      <c r="LBZ6" s="336" t="str">
        <f t="shared" si="136"/>
        <v/>
      </c>
      <c r="LCA6" s="336" t="str">
        <f t="shared" si="136"/>
        <v/>
      </c>
      <c r="LCB6" s="336" t="str">
        <f t="shared" si="136"/>
        <v/>
      </c>
      <c r="LCC6" s="336" t="str">
        <f t="shared" si="136"/>
        <v/>
      </c>
      <c r="LCD6" s="336" t="str">
        <f t="shared" si="136"/>
        <v/>
      </c>
      <c r="LCE6" s="336" t="str">
        <f t="shared" si="136"/>
        <v/>
      </c>
      <c r="LCF6" s="336" t="str">
        <f t="shared" si="136"/>
        <v/>
      </c>
      <c r="LCG6" s="336" t="str">
        <f t="shared" si="136"/>
        <v/>
      </c>
      <c r="LCH6" s="336" t="str">
        <f t="shared" si="136"/>
        <v/>
      </c>
      <c r="LCI6" s="336" t="str">
        <f t="shared" si="136"/>
        <v/>
      </c>
      <c r="LCJ6" s="336" t="str">
        <f t="shared" si="136"/>
        <v/>
      </c>
      <c r="LCK6" s="336" t="str">
        <f t="shared" si="136"/>
        <v/>
      </c>
      <c r="LCL6" s="336" t="str">
        <f t="shared" si="136"/>
        <v/>
      </c>
      <c r="LCM6" s="336" t="str">
        <f t="shared" si="136"/>
        <v/>
      </c>
      <c r="LCN6" s="336" t="str">
        <f t="shared" si="136"/>
        <v/>
      </c>
      <c r="LCO6" s="336" t="str">
        <f t="shared" si="136"/>
        <v/>
      </c>
      <c r="LCP6" s="336" t="str">
        <f t="shared" si="136"/>
        <v/>
      </c>
      <c r="LCQ6" s="336" t="str">
        <f t="shared" si="136"/>
        <v/>
      </c>
      <c r="LCR6" s="336" t="str">
        <f t="shared" si="136"/>
        <v/>
      </c>
      <c r="LCS6" s="336" t="str">
        <f t="shared" si="136"/>
        <v/>
      </c>
      <c r="LCT6" s="336" t="str">
        <f t="shared" si="136"/>
        <v/>
      </c>
      <c r="LCU6" s="336" t="str">
        <f t="shared" si="136"/>
        <v/>
      </c>
      <c r="LCV6" s="336" t="str">
        <f t="shared" si="136"/>
        <v/>
      </c>
      <c r="LCW6" s="336" t="str">
        <f t="shared" si="136"/>
        <v/>
      </c>
      <c r="LCX6" s="336" t="str">
        <f t="shared" si="136"/>
        <v/>
      </c>
      <c r="LCY6" s="336" t="str">
        <f t="shared" ref="LCY6:LFJ6" si="137">_xlfn.LET(
_xlpm.project_monat,LCY$3,
_xlpm.start_monat,$D6,
_xlpm.ende_monat,$E6,
IF(AND(_xlpm.project_monat&gt;=_xlpm.start_monat,_xlpm.project_monat&lt;=_xlpm.ende_monat),1,""))</f>
        <v/>
      </c>
      <c r="LCZ6" s="336" t="str">
        <f t="shared" si="137"/>
        <v/>
      </c>
      <c r="LDA6" s="336" t="str">
        <f t="shared" si="137"/>
        <v/>
      </c>
      <c r="LDB6" s="336" t="str">
        <f t="shared" si="137"/>
        <v/>
      </c>
      <c r="LDC6" s="336" t="str">
        <f t="shared" si="137"/>
        <v/>
      </c>
      <c r="LDD6" s="336" t="str">
        <f t="shared" si="137"/>
        <v/>
      </c>
      <c r="LDE6" s="336" t="str">
        <f t="shared" si="137"/>
        <v/>
      </c>
      <c r="LDF6" s="336" t="str">
        <f t="shared" si="137"/>
        <v/>
      </c>
      <c r="LDG6" s="336" t="str">
        <f t="shared" si="137"/>
        <v/>
      </c>
      <c r="LDH6" s="336" t="str">
        <f t="shared" si="137"/>
        <v/>
      </c>
      <c r="LDI6" s="336" t="str">
        <f t="shared" si="137"/>
        <v/>
      </c>
      <c r="LDJ6" s="336" t="str">
        <f t="shared" si="137"/>
        <v/>
      </c>
      <c r="LDK6" s="336" t="str">
        <f t="shared" si="137"/>
        <v/>
      </c>
      <c r="LDL6" s="336" t="str">
        <f t="shared" si="137"/>
        <v/>
      </c>
      <c r="LDM6" s="336" t="str">
        <f t="shared" si="137"/>
        <v/>
      </c>
      <c r="LDN6" s="336" t="str">
        <f t="shared" si="137"/>
        <v/>
      </c>
      <c r="LDO6" s="336" t="str">
        <f t="shared" si="137"/>
        <v/>
      </c>
      <c r="LDP6" s="336" t="str">
        <f t="shared" si="137"/>
        <v/>
      </c>
      <c r="LDQ6" s="336" t="str">
        <f t="shared" si="137"/>
        <v/>
      </c>
      <c r="LDR6" s="336" t="str">
        <f t="shared" si="137"/>
        <v/>
      </c>
      <c r="LDS6" s="336" t="str">
        <f t="shared" si="137"/>
        <v/>
      </c>
      <c r="LDT6" s="336" t="str">
        <f t="shared" si="137"/>
        <v/>
      </c>
      <c r="LDU6" s="336" t="str">
        <f t="shared" si="137"/>
        <v/>
      </c>
      <c r="LDV6" s="336" t="str">
        <f t="shared" si="137"/>
        <v/>
      </c>
      <c r="LDW6" s="336" t="str">
        <f t="shared" si="137"/>
        <v/>
      </c>
      <c r="LDX6" s="336" t="str">
        <f t="shared" si="137"/>
        <v/>
      </c>
      <c r="LDY6" s="336" t="str">
        <f t="shared" si="137"/>
        <v/>
      </c>
      <c r="LDZ6" s="336" t="str">
        <f t="shared" si="137"/>
        <v/>
      </c>
      <c r="LEA6" s="336" t="str">
        <f t="shared" si="137"/>
        <v/>
      </c>
      <c r="LEB6" s="336" t="str">
        <f t="shared" si="137"/>
        <v/>
      </c>
      <c r="LEC6" s="336" t="str">
        <f t="shared" si="137"/>
        <v/>
      </c>
      <c r="LED6" s="336" t="str">
        <f t="shared" si="137"/>
        <v/>
      </c>
      <c r="LEE6" s="336" t="str">
        <f t="shared" si="137"/>
        <v/>
      </c>
      <c r="LEF6" s="336" t="str">
        <f t="shared" si="137"/>
        <v/>
      </c>
      <c r="LEG6" s="336" t="str">
        <f t="shared" si="137"/>
        <v/>
      </c>
      <c r="LEH6" s="336" t="str">
        <f t="shared" si="137"/>
        <v/>
      </c>
      <c r="LEI6" s="336" t="str">
        <f t="shared" si="137"/>
        <v/>
      </c>
      <c r="LEJ6" s="336" t="str">
        <f t="shared" si="137"/>
        <v/>
      </c>
      <c r="LEK6" s="336" t="str">
        <f t="shared" si="137"/>
        <v/>
      </c>
      <c r="LEL6" s="336" t="str">
        <f t="shared" si="137"/>
        <v/>
      </c>
      <c r="LEM6" s="336" t="str">
        <f t="shared" si="137"/>
        <v/>
      </c>
      <c r="LEN6" s="336" t="str">
        <f t="shared" si="137"/>
        <v/>
      </c>
      <c r="LEO6" s="336" t="str">
        <f t="shared" si="137"/>
        <v/>
      </c>
      <c r="LEP6" s="336" t="str">
        <f t="shared" si="137"/>
        <v/>
      </c>
      <c r="LEQ6" s="336" t="str">
        <f t="shared" si="137"/>
        <v/>
      </c>
      <c r="LER6" s="336" t="str">
        <f t="shared" si="137"/>
        <v/>
      </c>
      <c r="LES6" s="336" t="str">
        <f t="shared" si="137"/>
        <v/>
      </c>
      <c r="LET6" s="336" t="str">
        <f t="shared" si="137"/>
        <v/>
      </c>
      <c r="LEU6" s="336" t="str">
        <f t="shared" si="137"/>
        <v/>
      </c>
      <c r="LEV6" s="336" t="str">
        <f t="shared" si="137"/>
        <v/>
      </c>
      <c r="LEW6" s="336" t="str">
        <f t="shared" si="137"/>
        <v/>
      </c>
      <c r="LEX6" s="336" t="str">
        <f t="shared" si="137"/>
        <v/>
      </c>
      <c r="LEY6" s="336" t="str">
        <f t="shared" si="137"/>
        <v/>
      </c>
      <c r="LEZ6" s="336" t="str">
        <f t="shared" si="137"/>
        <v/>
      </c>
      <c r="LFA6" s="336" t="str">
        <f t="shared" si="137"/>
        <v/>
      </c>
      <c r="LFB6" s="336" t="str">
        <f t="shared" si="137"/>
        <v/>
      </c>
      <c r="LFC6" s="336" t="str">
        <f t="shared" si="137"/>
        <v/>
      </c>
      <c r="LFD6" s="336" t="str">
        <f t="shared" si="137"/>
        <v/>
      </c>
      <c r="LFE6" s="336" t="str">
        <f t="shared" si="137"/>
        <v/>
      </c>
      <c r="LFF6" s="336" t="str">
        <f t="shared" si="137"/>
        <v/>
      </c>
      <c r="LFG6" s="336" t="str">
        <f t="shared" si="137"/>
        <v/>
      </c>
      <c r="LFH6" s="336" t="str">
        <f t="shared" si="137"/>
        <v/>
      </c>
      <c r="LFI6" s="336" t="str">
        <f t="shared" si="137"/>
        <v/>
      </c>
      <c r="LFJ6" s="336" t="str">
        <f t="shared" si="137"/>
        <v/>
      </c>
      <c r="LFK6" s="336" t="str">
        <f t="shared" ref="LFK6:LHV6" si="138">_xlfn.LET(
_xlpm.project_monat,LFK$3,
_xlpm.start_monat,$D6,
_xlpm.ende_monat,$E6,
IF(AND(_xlpm.project_monat&gt;=_xlpm.start_monat,_xlpm.project_monat&lt;=_xlpm.ende_monat),1,""))</f>
        <v/>
      </c>
      <c r="LFL6" s="336" t="str">
        <f t="shared" si="138"/>
        <v/>
      </c>
      <c r="LFM6" s="336" t="str">
        <f t="shared" si="138"/>
        <v/>
      </c>
      <c r="LFN6" s="336" t="str">
        <f t="shared" si="138"/>
        <v/>
      </c>
      <c r="LFO6" s="336" t="str">
        <f t="shared" si="138"/>
        <v/>
      </c>
      <c r="LFP6" s="336" t="str">
        <f t="shared" si="138"/>
        <v/>
      </c>
      <c r="LFQ6" s="336" t="str">
        <f t="shared" si="138"/>
        <v/>
      </c>
      <c r="LFR6" s="336" t="str">
        <f t="shared" si="138"/>
        <v/>
      </c>
      <c r="LFS6" s="336" t="str">
        <f t="shared" si="138"/>
        <v/>
      </c>
      <c r="LFT6" s="336" t="str">
        <f t="shared" si="138"/>
        <v/>
      </c>
      <c r="LFU6" s="336" t="str">
        <f t="shared" si="138"/>
        <v/>
      </c>
      <c r="LFV6" s="336" t="str">
        <f t="shared" si="138"/>
        <v/>
      </c>
      <c r="LFW6" s="336" t="str">
        <f t="shared" si="138"/>
        <v/>
      </c>
      <c r="LFX6" s="336" t="str">
        <f t="shared" si="138"/>
        <v/>
      </c>
      <c r="LFY6" s="336" t="str">
        <f t="shared" si="138"/>
        <v/>
      </c>
      <c r="LFZ6" s="336" t="str">
        <f t="shared" si="138"/>
        <v/>
      </c>
      <c r="LGA6" s="336" t="str">
        <f t="shared" si="138"/>
        <v/>
      </c>
      <c r="LGB6" s="336" t="str">
        <f t="shared" si="138"/>
        <v/>
      </c>
      <c r="LGC6" s="336" t="str">
        <f t="shared" si="138"/>
        <v/>
      </c>
      <c r="LGD6" s="336" t="str">
        <f t="shared" si="138"/>
        <v/>
      </c>
      <c r="LGE6" s="336" t="str">
        <f t="shared" si="138"/>
        <v/>
      </c>
      <c r="LGF6" s="336" t="str">
        <f t="shared" si="138"/>
        <v/>
      </c>
      <c r="LGG6" s="336" t="str">
        <f t="shared" si="138"/>
        <v/>
      </c>
      <c r="LGH6" s="336" t="str">
        <f t="shared" si="138"/>
        <v/>
      </c>
      <c r="LGI6" s="336" t="str">
        <f t="shared" si="138"/>
        <v/>
      </c>
      <c r="LGJ6" s="336" t="str">
        <f t="shared" si="138"/>
        <v/>
      </c>
      <c r="LGK6" s="336" t="str">
        <f t="shared" si="138"/>
        <v/>
      </c>
      <c r="LGL6" s="336" t="str">
        <f t="shared" si="138"/>
        <v/>
      </c>
      <c r="LGM6" s="336" t="str">
        <f t="shared" si="138"/>
        <v/>
      </c>
      <c r="LGN6" s="336" t="str">
        <f t="shared" si="138"/>
        <v/>
      </c>
      <c r="LGO6" s="336" t="str">
        <f t="shared" si="138"/>
        <v/>
      </c>
      <c r="LGP6" s="336" t="str">
        <f t="shared" si="138"/>
        <v/>
      </c>
      <c r="LGQ6" s="336" t="str">
        <f t="shared" si="138"/>
        <v/>
      </c>
      <c r="LGR6" s="336" t="str">
        <f t="shared" si="138"/>
        <v/>
      </c>
      <c r="LGS6" s="336" t="str">
        <f t="shared" si="138"/>
        <v/>
      </c>
      <c r="LGT6" s="336" t="str">
        <f t="shared" si="138"/>
        <v/>
      </c>
      <c r="LGU6" s="336" t="str">
        <f t="shared" si="138"/>
        <v/>
      </c>
      <c r="LGV6" s="336" t="str">
        <f t="shared" si="138"/>
        <v/>
      </c>
      <c r="LGW6" s="336" t="str">
        <f t="shared" si="138"/>
        <v/>
      </c>
      <c r="LGX6" s="336" t="str">
        <f t="shared" si="138"/>
        <v/>
      </c>
      <c r="LGY6" s="336" t="str">
        <f t="shared" si="138"/>
        <v/>
      </c>
      <c r="LGZ6" s="336" t="str">
        <f t="shared" si="138"/>
        <v/>
      </c>
      <c r="LHA6" s="336" t="str">
        <f t="shared" si="138"/>
        <v/>
      </c>
      <c r="LHB6" s="336" t="str">
        <f t="shared" si="138"/>
        <v/>
      </c>
      <c r="LHC6" s="336" t="str">
        <f t="shared" si="138"/>
        <v/>
      </c>
      <c r="LHD6" s="336" t="str">
        <f t="shared" si="138"/>
        <v/>
      </c>
      <c r="LHE6" s="336" t="str">
        <f t="shared" si="138"/>
        <v/>
      </c>
      <c r="LHF6" s="336" t="str">
        <f t="shared" si="138"/>
        <v/>
      </c>
      <c r="LHG6" s="336" t="str">
        <f t="shared" si="138"/>
        <v/>
      </c>
      <c r="LHH6" s="336" t="str">
        <f t="shared" si="138"/>
        <v/>
      </c>
      <c r="LHI6" s="336" t="str">
        <f t="shared" si="138"/>
        <v/>
      </c>
      <c r="LHJ6" s="336" t="str">
        <f t="shared" si="138"/>
        <v/>
      </c>
      <c r="LHK6" s="336" t="str">
        <f t="shared" si="138"/>
        <v/>
      </c>
      <c r="LHL6" s="336" t="str">
        <f t="shared" si="138"/>
        <v/>
      </c>
      <c r="LHM6" s="336" t="str">
        <f t="shared" si="138"/>
        <v/>
      </c>
      <c r="LHN6" s="336" t="str">
        <f t="shared" si="138"/>
        <v/>
      </c>
      <c r="LHO6" s="336" t="str">
        <f t="shared" si="138"/>
        <v/>
      </c>
      <c r="LHP6" s="336" t="str">
        <f t="shared" si="138"/>
        <v/>
      </c>
      <c r="LHQ6" s="336" t="str">
        <f t="shared" si="138"/>
        <v/>
      </c>
      <c r="LHR6" s="336" t="str">
        <f t="shared" si="138"/>
        <v/>
      </c>
      <c r="LHS6" s="336" t="str">
        <f t="shared" si="138"/>
        <v/>
      </c>
      <c r="LHT6" s="336" t="str">
        <f t="shared" si="138"/>
        <v/>
      </c>
      <c r="LHU6" s="336" t="str">
        <f t="shared" si="138"/>
        <v/>
      </c>
      <c r="LHV6" s="336" t="str">
        <f t="shared" si="138"/>
        <v/>
      </c>
      <c r="LHW6" s="336" t="str">
        <f t="shared" ref="LHW6:LKH6" si="139">_xlfn.LET(
_xlpm.project_monat,LHW$3,
_xlpm.start_monat,$D6,
_xlpm.ende_monat,$E6,
IF(AND(_xlpm.project_monat&gt;=_xlpm.start_monat,_xlpm.project_monat&lt;=_xlpm.ende_monat),1,""))</f>
        <v/>
      </c>
      <c r="LHX6" s="336" t="str">
        <f t="shared" si="139"/>
        <v/>
      </c>
      <c r="LHY6" s="336" t="str">
        <f t="shared" si="139"/>
        <v/>
      </c>
      <c r="LHZ6" s="336" t="str">
        <f t="shared" si="139"/>
        <v/>
      </c>
      <c r="LIA6" s="336" t="str">
        <f t="shared" si="139"/>
        <v/>
      </c>
      <c r="LIB6" s="336" t="str">
        <f t="shared" si="139"/>
        <v/>
      </c>
      <c r="LIC6" s="336" t="str">
        <f t="shared" si="139"/>
        <v/>
      </c>
      <c r="LID6" s="336" t="str">
        <f t="shared" si="139"/>
        <v/>
      </c>
      <c r="LIE6" s="336" t="str">
        <f t="shared" si="139"/>
        <v/>
      </c>
      <c r="LIF6" s="336" t="str">
        <f t="shared" si="139"/>
        <v/>
      </c>
      <c r="LIG6" s="336" t="str">
        <f t="shared" si="139"/>
        <v/>
      </c>
      <c r="LIH6" s="336" t="str">
        <f t="shared" si="139"/>
        <v/>
      </c>
      <c r="LII6" s="336" t="str">
        <f t="shared" si="139"/>
        <v/>
      </c>
      <c r="LIJ6" s="336" t="str">
        <f t="shared" si="139"/>
        <v/>
      </c>
      <c r="LIK6" s="336" t="str">
        <f t="shared" si="139"/>
        <v/>
      </c>
      <c r="LIL6" s="336" t="str">
        <f t="shared" si="139"/>
        <v/>
      </c>
      <c r="LIM6" s="336" t="str">
        <f t="shared" si="139"/>
        <v/>
      </c>
      <c r="LIN6" s="336" t="str">
        <f t="shared" si="139"/>
        <v/>
      </c>
      <c r="LIO6" s="336" t="str">
        <f t="shared" si="139"/>
        <v/>
      </c>
      <c r="LIP6" s="336" t="str">
        <f t="shared" si="139"/>
        <v/>
      </c>
      <c r="LIQ6" s="336" t="str">
        <f t="shared" si="139"/>
        <v/>
      </c>
      <c r="LIR6" s="336" t="str">
        <f t="shared" si="139"/>
        <v/>
      </c>
      <c r="LIS6" s="336" t="str">
        <f t="shared" si="139"/>
        <v/>
      </c>
      <c r="LIT6" s="336" t="str">
        <f t="shared" si="139"/>
        <v/>
      </c>
      <c r="LIU6" s="336" t="str">
        <f t="shared" si="139"/>
        <v/>
      </c>
      <c r="LIV6" s="336" t="str">
        <f t="shared" si="139"/>
        <v/>
      </c>
      <c r="LIW6" s="336" t="str">
        <f t="shared" si="139"/>
        <v/>
      </c>
      <c r="LIX6" s="336" t="str">
        <f t="shared" si="139"/>
        <v/>
      </c>
      <c r="LIY6" s="336" t="str">
        <f t="shared" si="139"/>
        <v/>
      </c>
      <c r="LIZ6" s="336" t="str">
        <f t="shared" si="139"/>
        <v/>
      </c>
      <c r="LJA6" s="336" t="str">
        <f t="shared" si="139"/>
        <v/>
      </c>
      <c r="LJB6" s="336" t="str">
        <f t="shared" si="139"/>
        <v/>
      </c>
      <c r="LJC6" s="336" t="str">
        <f t="shared" si="139"/>
        <v/>
      </c>
      <c r="LJD6" s="336" t="str">
        <f t="shared" si="139"/>
        <v/>
      </c>
      <c r="LJE6" s="336" t="str">
        <f t="shared" si="139"/>
        <v/>
      </c>
      <c r="LJF6" s="336" t="str">
        <f t="shared" si="139"/>
        <v/>
      </c>
      <c r="LJG6" s="336" t="str">
        <f t="shared" si="139"/>
        <v/>
      </c>
      <c r="LJH6" s="336" t="str">
        <f t="shared" si="139"/>
        <v/>
      </c>
      <c r="LJI6" s="336" t="str">
        <f t="shared" si="139"/>
        <v/>
      </c>
      <c r="LJJ6" s="336" t="str">
        <f t="shared" si="139"/>
        <v/>
      </c>
      <c r="LJK6" s="336" t="str">
        <f t="shared" si="139"/>
        <v/>
      </c>
      <c r="LJL6" s="336" t="str">
        <f t="shared" si="139"/>
        <v/>
      </c>
      <c r="LJM6" s="336" t="str">
        <f t="shared" si="139"/>
        <v/>
      </c>
      <c r="LJN6" s="336" t="str">
        <f t="shared" si="139"/>
        <v/>
      </c>
      <c r="LJO6" s="336" t="str">
        <f t="shared" si="139"/>
        <v/>
      </c>
      <c r="LJP6" s="336" t="str">
        <f t="shared" si="139"/>
        <v/>
      </c>
      <c r="LJQ6" s="336" t="str">
        <f t="shared" si="139"/>
        <v/>
      </c>
      <c r="LJR6" s="336" t="str">
        <f t="shared" si="139"/>
        <v/>
      </c>
      <c r="LJS6" s="336" t="str">
        <f t="shared" si="139"/>
        <v/>
      </c>
      <c r="LJT6" s="336" t="str">
        <f t="shared" si="139"/>
        <v/>
      </c>
      <c r="LJU6" s="336" t="str">
        <f t="shared" si="139"/>
        <v/>
      </c>
      <c r="LJV6" s="336" t="str">
        <f t="shared" si="139"/>
        <v/>
      </c>
      <c r="LJW6" s="336" t="str">
        <f t="shared" si="139"/>
        <v/>
      </c>
      <c r="LJX6" s="336" t="str">
        <f t="shared" si="139"/>
        <v/>
      </c>
      <c r="LJY6" s="336" t="str">
        <f t="shared" si="139"/>
        <v/>
      </c>
      <c r="LJZ6" s="336" t="str">
        <f t="shared" si="139"/>
        <v/>
      </c>
      <c r="LKA6" s="336" t="str">
        <f t="shared" si="139"/>
        <v/>
      </c>
      <c r="LKB6" s="336" t="str">
        <f t="shared" si="139"/>
        <v/>
      </c>
      <c r="LKC6" s="336" t="str">
        <f t="shared" si="139"/>
        <v/>
      </c>
      <c r="LKD6" s="336" t="str">
        <f t="shared" si="139"/>
        <v/>
      </c>
      <c r="LKE6" s="336" t="str">
        <f t="shared" si="139"/>
        <v/>
      </c>
      <c r="LKF6" s="336" t="str">
        <f t="shared" si="139"/>
        <v/>
      </c>
      <c r="LKG6" s="336" t="str">
        <f t="shared" si="139"/>
        <v/>
      </c>
      <c r="LKH6" s="336" t="str">
        <f t="shared" si="139"/>
        <v/>
      </c>
      <c r="LKI6" s="336" t="str">
        <f t="shared" ref="LKI6:LMT6" si="140">_xlfn.LET(
_xlpm.project_monat,LKI$3,
_xlpm.start_monat,$D6,
_xlpm.ende_monat,$E6,
IF(AND(_xlpm.project_monat&gt;=_xlpm.start_monat,_xlpm.project_monat&lt;=_xlpm.ende_monat),1,""))</f>
        <v/>
      </c>
      <c r="LKJ6" s="336" t="str">
        <f t="shared" si="140"/>
        <v/>
      </c>
      <c r="LKK6" s="336" t="str">
        <f t="shared" si="140"/>
        <v/>
      </c>
      <c r="LKL6" s="336" t="str">
        <f t="shared" si="140"/>
        <v/>
      </c>
      <c r="LKM6" s="336" t="str">
        <f t="shared" si="140"/>
        <v/>
      </c>
      <c r="LKN6" s="336" t="str">
        <f t="shared" si="140"/>
        <v/>
      </c>
      <c r="LKO6" s="336" t="str">
        <f t="shared" si="140"/>
        <v/>
      </c>
      <c r="LKP6" s="336" t="str">
        <f t="shared" si="140"/>
        <v/>
      </c>
      <c r="LKQ6" s="336" t="str">
        <f t="shared" si="140"/>
        <v/>
      </c>
      <c r="LKR6" s="336" t="str">
        <f t="shared" si="140"/>
        <v/>
      </c>
      <c r="LKS6" s="336" t="str">
        <f t="shared" si="140"/>
        <v/>
      </c>
      <c r="LKT6" s="336" t="str">
        <f t="shared" si="140"/>
        <v/>
      </c>
      <c r="LKU6" s="336" t="str">
        <f t="shared" si="140"/>
        <v/>
      </c>
      <c r="LKV6" s="336" t="str">
        <f t="shared" si="140"/>
        <v/>
      </c>
      <c r="LKW6" s="336" t="str">
        <f t="shared" si="140"/>
        <v/>
      </c>
      <c r="LKX6" s="336" t="str">
        <f t="shared" si="140"/>
        <v/>
      </c>
      <c r="LKY6" s="336" t="str">
        <f t="shared" si="140"/>
        <v/>
      </c>
      <c r="LKZ6" s="336" t="str">
        <f t="shared" si="140"/>
        <v/>
      </c>
      <c r="LLA6" s="336" t="str">
        <f t="shared" si="140"/>
        <v/>
      </c>
      <c r="LLB6" s="336" t="str">
        <f t="shared" si="140"/>
        <v/>
      </c>
      <c r="LLC6" s="336" t="str">
        <f t="shared" si="140"/>
        <v/>
      </c>
      <c r="LLD6" s="336" t="str">
        <f t="shared" si="140"/>
        <v/>
      </c>
      <c r="LLE6" s="336" t="str">
        <f t="shared" si="140"/>
        <v/>
      </c>
      <c r="LLF6" s="336" t="str">
        <f t="shared" si="140"/>
        <v/>
      </c>
      <c r="LLG6" s="336" t="str">
        <f t="shared" si="140"/>
        <v/>
      </c>
      <c r="LLH6" s="336" t="str">
        <f t="shared" si="140"/>
        <v/>
      </c>
      <c r="LLI6" s="336" t="str">
        <f t="shared" si="140"/>
        <v/>
      </c>
      <c r="LLJ6" s="336" t="str">
        <f t="shared" si="140"/>
        <v/>
      </c>
      <c r="LLK6" s="336" t="str">
        <f t="shared" si="140"/>
        <v/>
      </c>
      <c r="LLL6" s="336" t="str">
        <f t="shared" si="140"/>
        <v/>
      </c>
      <c r="LLM6" s="336" t="str">
        <f t="shared" si="140"/>
        <v/>
      </c>
      <c r="LLN6" s="336" t="str">
        <f t="shared" si="140"/>
        <v/>
      </c>
      <c r="LLO6" s="336" t="str">
        <f t="shared" si="140"/>
        <v/>
      </c>
      <c r="LLP6" s="336" t="str">
        <f t="shared" si="140"/>
        <v/>
      </c>
      <c r="LLQ6" s="336" t="str">
        <f t="shared" si="140"/>
        <v/>
      </c>
      <c r="LLR6" s="336" t="str">
        <f t="shared" si="140"/>
        <v/>
      </c>
      <c r="LLS6" s="336" t="str">
        <f t="shared" si="140"/>
        <v/>
      </c>
      <c r="LLT6" s="336" t="str">
        <f t="shared" si="140"/>
        <v/>
      </c>
      <c r="LLU6" s="336" t="str">
        <f t="shared" si="140"/>
        <v/>
      </c>
      <c r="LLV6" s="336" t="str">
        <f t="shared" si="140"/>
        <v/>
      </c>
      <c r="LLW6" s="336" t="str">
        <f t="shared" si="140"/>
        <v/>
      </c>
      <c r="LLX6" s="336" t="str">
        <f t="shared" si="140"/>
        <v/>
      </c>
      <c r="LLY6" s="336" t="str">
        <f t="shared" si="140"/>
        <v/>
      </c>
      <c r="LLZ6" s="336" t="str">
        <f t="shared" si="140"/>
        <v/>
      </c>
      <c r="LMA6" s="336" t="str">
        <f t="shared" si="140"/>
        <v/>
      </c>
      <c r="LMB6" s="336" t="str">
        <f t="shared" si="140"/>
        <v/>
      </c>
      <c r="LMC6" s="336" t="str">
        <f t="shared" si="140"/>
        <v/>
      </c>
      <c r="LMD6" s="336" t="str">
        <f t="shared" si="140"/>
        <v/>
      </c>
      <c r="LME6" s="336" t="str">
        <f t="shared" si="140"/>
        <v/>
      </c>
      <c r="LMF6" s="336" t="str">
        <f t="shared" si="140"/>
        <v/>
      </c>
      <c r="LMG6" s="336" t="str">
        <f t="shared" si="140"/>
        <v/>
      </c>
      <c r="LMH6" s="336" t="str">
        <f t="shared" si="140"/>
        <v/>
      </c>
      <c r="LMI6" s="336" t="str">
        <f t="shared" si="140"/>
        <v/>
      </c>
      <c r="LMJ6" s="336" t="str">
        <f t="shared" si="140"/>
        <v/>
      </c>
      <c r="LMK6" s="336" t="str">
        <f t="shared" si="140"/>
        <v/>
      </c>
      <c r="LML6" s="336" t="str">
        <f t="shared" si="140"/>
        <v/>
      </c>
      <c r="LMM6" s="336" t="str">
        <f t="shared" si="140"/>
        <v/>
      </c>
      <c r="LMN6" s="336" t="str">
        <f t="shared" si="140"/>
        <v/>
      </c>
      <c r="LMO6" s="336" t="str">
        <f t="shared" si="140"/>
        <v/>
      </c>
      <c r="LMP6" s="336" t="str">
        <f t="shared" si="140"/>
        <v/>
      </c>
      <c r="LMQ6" s="336" t="str">
        <f t="shared" si="140"/>
        <v/>
      </c>
      <c r="LMR6" s="336" t="str">
        <f t="shared" si="140"/>
        <v/>
      </c>
      <c r="LMS6" s="336" t="str">
        <f t="shared" si="140"/>
        <v/>
      </c>
      <c r="LMT6" s="336" t="str">
        <f t="shared" si="140"/>
        <v/>
      </c>
      <c r="LMU6" s="336" t="str">
        <f t="shared" ref="LMU6:LPF6" si="141">_xlfn.LET(
_xlpm.project_monat,LMU$3,
_xlpm.start_monat,$D6,
_xlpm.ende_monat,$E6,
IF(AND(_xlpm.project_monat&gt;=_xlpm.start_monat,_xlpm.project_monat&lt;=_xlpm.ende_monat),1,""))</f>
        <v/>
      </c>
      <c r="LMV6" s="336" t="str">
        <f t="shared" si="141"/>
        <v/>
      </c>
      <c r="LMW6" s="336" t="str">
        <f t="shared" si="141"/>
        <v/>
      </c>
      <c r="LMX6" s="336" t="str">
        <f t="shared" si="141"/>
        <v/>
      </c>
      <c r="LMY6" s="336" t="str">
        <f t="shared" si="141"/>
        <v/>
      </c>
      <c r="LMZ6" s="336" t="str">
        <f t="shared" si="141"/>
        <v/>
      </c>
      <c r="LNA6" s="336" t="str">
        <f t="shared" si="141"/>
        <v/>
      </c>
      <c r="LNB6" s="336" t="str">
        <f t="shared" si="141"/>
        <v/>
      </c>
      <c r="LNC6" s="336" t="str">
        <f t="shared" si="141"/>
        <v/>
      </c>
      <c r="LND6" s="336" t="str">
        <f t="shared" si="141"/>
        <v/>
      </c>
      <c r="LNE6" s="336" t="str">
        <f t="shared" si="141"/>
        <v/>
      </c>
      <c r="LNF6" s="336" t="str">
        <f t="shared" si="141"/>
        <v/>
      </c>
      <c r="LNG6" s="336" t="str">
        <f t="shared" si="141"/>
        <v/>
      </c>
      <c r="LNH6" s="336" t="str">
        <f t="shared" si="141"/>
        <v/>
      </c>
      <c r="LNI6" s="336" t="str">
        <f t="shared" si="141"/>
        <v/>
      </c>
      <c r="LNJ6" s="336" t="str">
        <f t="shared" si="141"/>
        <v/>
      </c>
      <c r="LNK6" s="336" t="str">
        <f t="shared" si="141"/>
        <v/>
      </c>
      <c r="LNL6" s="336" t="str">
        <f t="shared" si="141"/>
        <v/>
      </c>
      <c r="LNM6" s="336" t="str">
        <f t="shared" si="141"/>
        <v/>
      </c>
      <c r="LNN6" s="336" t="str">
        <f t="shared" si="141"/>
        <v/>
      </c>
      <c r="LNO6" s="336" t="str">
        <f t="shared" si="141"/>
        <v/>
      </c>
      <c r="LNP6" s="336" t="str">
        <f t="shared" si="141"/>
        <v/>
      </c>
      <c r="LNQ6" s="336" t="str">
        <f t="shared" si="141"/>
        <v/>
      </c>
      <c r="LNR6" s="336" t="str">
        <f t="shared" si="141"/>
        <v/>
      </c>
      <c r="LNS6" s="336" t="str">
        <f t="shared" si="141"/>
        <v/>
      </c>
      <c r="LNT6" s="336" t="str">
        <f t="shared" si="141"/>
        <v/>
      </c>
      <c r="LNU6" s="336" t="str">
        <f t="shared" si="141"/>
        <v/>
      </c>
      <c r="LNV6" s="336" t="str">
        <f t="shared" si="141"/>
        <v/>
      </c>
      <c r="LNW6" s="336" t="str">
        <f t="shared" si="141"/>
        <v/>
      </c>
      <c r="LNX6" s="336" t="str">
        <f t="shared" si="141"/>
        <v/>
      </c>
      <c r="LNY6" s="336" t="str">
        <f t="shared" si="141"/>
        <v/>
      </c>
      <c r="LNZ6" s="336" t="str">
        <f t="shared" si="141"/>
        <v/>
      </c>
      <c r="LOA6" s="336" t="str">
        <f t="shared" si="141"/>
        <v/>
      </c>
      <c r="LOB6" s="336" t="str">
        <f t="shared" si="141"/>
        <v/>
      </c>
      <c r="LOC6" s="336" t="str">
        <f t="shared" si="141"/>
        <v/>
      </c>
      <c r="LOD6" s="336" t="str">
        <f t="shared" si="141"/>
        <v/>
      </c>
      <c r="LOE6" s="336" t="str">
        <f t="shared" si="141"/>
        <v/>
      </c>
      <c r="LOF6" s="336" t="str">
        <f t="shared" si="141"/>
        <v/>
      </c>
      <c r="LOG6" s="336" t="str">
        <f t="shared" si="141"/>
        <v/>
      </c>
      <c r="LOH6" s="336" t="str">
        <f t="shared" si="141"/>
        <v/>
      </c>
      <c r="LOI6" s="336" t="str">
        <f t="shared" si="141"/>
        <v/>
      </c>
      <c r="LOJ6" s="336" t="str">
        <f t="shared" si="141"/>
        <v/>
      </c>
      <c r="LOK6" s="336" t="str">
        <f t="shared" si="141"/>
        <v/>
      </c>
      <c r="LOL6" s="336" t="str">
        <f t="shared" si="141"/>
        <v/>
      </c>
      <c r="LOM6" s="336" t="str">
        <f t="shared" si="141"/>
        <v/>
      </c>
      <c r="LON6" s="336" t="str">
        <f t="shared" si="141"/>
        <v/>
      </c>
      <c r="LOO6" s="336" t="str">
        <f t="shared" si="141"/>
        <v/>
      </c>
      <c r="LOP6" s="336" t="str">
        <f t="shared" si="141"/>
        <v/>
      </c>
      <c r="LOQ6" s="336" t="str">
        <f t="shared" si="141"/>
        <v/>
      </c>
      <c r="LOR6" s="336" t="str">
        <f t="shared" si="141"/>
        <v/>
      </c>
      <c r="LOS6" s="336" t="str">
        <f t="shared" si="141"/>
        <v/>
      </c>
      <c r="LOT6" s="336" t="str">
        <f t="shared" si="141"/>
        <v/>
      </c>
      <c r="LOU6" s="336" t="str">
        <f t="shared" si="141"/>
        <v/>
      </c>
      <c r="LOV6" s="336" t="str">
        <f t="shared" si="141"/>
        <v/>
      </c>
      <c r="LOW6" s="336" t="str">
        <f t="shared" si="141"/>
        <v/>
      </c>
      <c r="LOX6" s="336" t="str">
        <f t="shared" si="141"/>
        <v/>
      </c>
      <c r="LOY6" s="336" t="str">
        <f t="shared" si="141"/>
        <v/>
      </c>
      <c r="LOZ6" s="336" t="str">
        <f t="shared" si="141"/>
        <v/>
      </c>
      <c r="LPA6" s="336" t="str">
        <f t="shared" si="141"/>
        <v/>
      </c>
      <c r="LPB6" s="336" t="str">
        <f t="shared" si="141"/>
        <v/>
      </c>
      <c r="LPC6" s="336" t="str">
        <f t="shared" si="141"/>
        <v/>
      </c>
      <c r="LPD6" s="336" t="str">
        <f t="shared" si="141"/>
        <v/>
      </c>
      <c r="LPE6" s="336" t="str">
        <f t="shared" si="141"/>
        <v/>
      </c>
      <c r="LPF6" s="336" t="str">
        <f t="shared" si="141"/>
        <v/>
      </c>
      <c r="LPG6" s="336" t="str">
        <f t="shared" ref="LPG6:LRR6" si="142">_xlfn.LET(
_xlpm.project_monat,LPG$3,
_xlpm.start_monat,$D6,
_xlpm.ende_monat,$E6,
IF(AND(_xlpm.project_monat&gt;=_xlpm.start_monat,_xlpm.project_monat&lt;=_xlpm.ende_monat),1,""))</f>
        <v/>
      </c>
      <c r="LPH6" s="336" t="str">
        <f t="shared" si="142"/>
        <v/>
      </c>
      <c r="LPI6" s="336" t="str">
        <f t="shared" si="142"/>
        <v/>
      </c>
      <c r="LPJ6" s="336" t="str">
        <f t="shared" si="142"/>
        <v/>
      </c>
      <c r="LPK6" s="336" t="str">
        <f t="shared" si="142"/>
        <v/>
      </c>
      <c r="LPL6" s="336" t="str">
        <f t="shared" si="142"/>
        <v/>
      </c>
      <c r="LPM6" s="336" t="str">
        <f t="shared" si="142"/>
        <v/>
      </c>
      <c r="LPN6" s="336" t="str">
        <f t="shared" si="142"/>
        <v/>
      </c>
      <c r="LPO6" s="336" t="str">
        <f t="shared" si="142"/>
        <v/>
      </c>
      <c r="LPP6" s="336" t="str">
        <f t="shared" si="142"/>
        <v/>
      </c>
      <c r="LPQ6" s="336" t="str">
        <f t="shared" si="142"/>
        <v/>
      </c>
      <c r="LPR6" s="336" t="str">
        <f t="shared" si="142"/>
        <v/>
      </c>
      <c r="LPS6" s="336" t="str">
        <f t="shared" si="142"/>
        <v/>
      </c>
      <c r="LPT6" s="336" t="str">
        <f t="shared" si="142"/>
        <v/>
      </c>
      <c r="LPU6" s="336" t="str">
        <f t="shared" si="142"/>
        <v/>
      </c>
      <c r="LPV6" s="336" t="str">
        <f t="shared" si="142"/>
        <v/>
      </c>
      <c r="LPW6" s="336" t="str">
        <f t="shared" si="142"/>
        <v/>
      </c>
      <c r="LPX6" s="336" t="str">
        <f t="shared" si="142"/>
        <v/>
      </c>
      <c r="LPY6" s="336" t="str">
        <f t="shared" si="142"/>
        <v/>
      </c>
      <c r="LPZ6" s="336" t="str">
        <f t="shared" si="142"/>
        <v/>
      </c>
      <c r="LQA6" s="336" t="str">
        <f t="shared" si="142"/>
        <v/>
      </c>
      <c r="LQB6" s="336" t="str">
        <f t="shared" si="142"/>
        <v/>
      </c>
      <c r="LQC6" s="336" t="str">
        <f t="shared" si="142"/>
        <v/>
      </c>
      <c r="LQD6" s="336" t="str">
        <f t="shared" si="142"/>
        <v/>
      </c>
      <c r="LQE6" s="336" t="str">
        <f t="shared" si="142"/>
        <v/>
      </c>
      <c r="LQF6" s="336" t="str">
        <f t="shared" si="142"/>
        <v/>
      </c>
      <c r="LQG6" s="336" t="str">
        <f t="shared" si="142"/>
        <v/>
      </c>
      <c r="LQH6" s="336" t="str">
        <f t="shared" si="142"/>
        <v/>
      </c>
      <c r="LQI6" s="336" t="str">
        <f t="shared" si="142"/>
        <v/>
      </c>
      <c r="LQJ6" s="336" t="str">
        <f t="shared" si="142"/>
        <v/>
      </c>
      <c r="LQK6" s="336" t="str">
        <f t="shared" si="142"/>
        <v/>
      </c>
      <c r="LQL6" s="336" t="str">
        <f t="shared" si="142"/>
        <v/>
      </c>
      <c r="LQM6" s="336" t="str">
        <f t="shared" si="142"/>
        <v/>
      </c>
      <c r="LQN6" s="336" t="str">
        <f t="shared" si="142"/>
        <v/>
      </c>
      <c r="LQO6" s="336" t="str">
        <f t="shared" si="142"/>
        <v/>
      </c>
      <c r="LQP6" s="336" t="str">
        <f t="shared" si="142"/>
        <v/>
      </c>
      <c r="LQQ6" s="336" t="str">
        <f t="shared" si="142"/>
        <v/>
      </c>
      <c r="LQR6" s="336" t="str">
        <f t="shared" si="142"/>
        <v/>
      </c>
      <c r="LQS6" s="336" t="str">
        <f t="shared" si="142"/>
        <v/>
      </c>
      <c r="LQT6" s="336" t="str">
        <f t="shared" si="142"/>
        <v/>
      </c>
      <c r="LQU6" s="336" t="str">
        <f t="shared" si="142"/>
        <v/>
      </c>
      <c r="LQV6" s="336" t="str">
        <f t="shared" si="142"/>
        <v/>
      </c>
      <c r="LQW6" s="336" t="str">
        <f t="shared" si="142"/>
        <v/>
      </c>
      <c r="LQX6" s="336" t="str">
        <f t="shared" si="142"/>
        <v/>
      </c>
      <c r="LQY6" s="336" t="str">
        <f t="shared" si="142"/>
        <v/>
      </c>
      <c r="LQZ6" s="336" t="str">
        <f t="shared" si="142"/>
        <v/>
      </c>
      <c r="LRA6" s="336" t="str">
        <f t="shared" si="142"/>
        <v/>
      </c>
      <c r="LRB6" s="336" t="str">
        <f t="shared" si="142"/>
        <v/>
      </c>
      <c r="LRC6" s="336" t="str">
        <f t="shared" si="142"/>
        <v/>
      </c>
      <c r="LRD6" s="336" t="str">
        <f t="shared" si="142"/>
        <v/>
      </c>
      <c r="LRE6" s="336" t="str">
        <f t="shared" si="142"/>
        <v/>
      </c>
      <c r="LRF6" s="336" t="str">
        <f t="shared" si="142"/>
        <v/>
      </c>
      <c r="LRG6" s="336" t="str">
        <f t="shared" si="142"/>
        <v/>
      </c>
      <c r="LRH6" s="336" t="str">
        <f t="shared" si="142"/>
        <v/>
      </c>
      <c r="LRI6" s="336" t="str">
        <f t="shared" si="142"/>
        <v/>
      </c>
      <c r="LRJ6" s="336" t="str">
        <f t="shared" si="142"/>
        <v/>
      </c>
      <c r="LRK6" s="336" t="str">
        <f t="shared" si="142"/>
        <v/>
      </c>
      <c r="LRL6" s="336" t="str">
        <f t="shared" si="142"/>
        <v/>
      </c>
      <c r="LRM6" s="336" t="str">
        <f t="shared" si="142"/>
        <v/>
      </c>
      <c r="LRN6" s="336" t="str">
        <f t="shared" si="142"/>
        <v/>
      </c>
      <c r="LRO6" s="336" t="str">
        <f t="shared" si="142"/>
        <v/>
      </c>
      <c r="LRP6" s="336" t="str">
        <f t="shared" si="142"/>
        <v/>
      </c>
      <c r="LRQ6" s="336" t="str">
        <f t="shared" si="142"/>
        <v/>
      </c>
      <c r="LRR6" s="336" t="str">
        <f t="shared" si="142"/>
        <v/>
      </c>
      <c r="LRS6" s="336" t="str">
        <f t="shared" ref="LRS6:LUD6" si="143">_xlfn.LET(
_xlpm.project_monat,LRS$3,
_xlpm.start_monat,$D6,
_xlpm.ende_monat,$E6,
IF(AND(_xlpm.project_monat&gt;=_xlpm.start_monat,_xlpm.project_monat&lt;=_xlpm.ende_monat),1,""))</f>
        <v/>
      </c>
      <c r="LRT6" s="336" t="str">
        <f t="shared" si="143"/>
        <v/>
      </c>
      <c r="LRU6" s="336" t="str">
        <f t="shared" si="143"/>
        <v/>
      </c>
      <c r="LRV6" s="336" t="str">
        <f t="shared" si="143"/>
        <v/>
      </c>
      <c r="LRW6" s="336" t="str">
        <f t="shared" si="143"/>
        <v/>
      </c>
      <c r="LRX6" s="336" t="str">
        <f t="shared" si="143"/>
        <v/>
      </c>
      <c r="LRY6" s="336" t="str">
        <f t="shared" si="143"/>
        <v/>
      </c>
      <c r="LRZ6" s="336" t="str">
        <f t="shared" si="143"/>
        <v/>
      </c>
      <c r="LSA6" s="336" t="str">
        <f t="shared" si="143"/>
        <v/>
      </c>
      <c r="LSB6" s="336" t="str">
        <f t="shared" si="143"/>
        <v/>
      </c>
      <c r="LSC6" s="336" t="str">
        <f t="shared" si="143"/>
        <v/>
      </c>
      <c r="LSD6" s="336" t="str">
        <f t="shared" si="143"/>
        <v/>
      </c>
      <c r="LSE6" s="336" t="str">
        <f t="shared" si="143"/>
        <v/>
      </c>
      <c r="LSF6" s="336" t="str">
        <f t="shared" si="143"/>
        <v/>
      </c>
      <c r="LSG6" s="336" t="str">
        <f t="shared" si="143"/>
        <v/>
      </c>
      <c r="LSH6" s="336" t="str">
        <f t="shared" si="143"/>
        <v/>
      </c>
      <c r="LSI6" s="336" t="str">
        <f t="shared" si="143"/>
        <v/>
      </c>
      <c r="LSJ6" s="336" t="str">
        <f t="shared" si="143"/>
        <v/>
      </c>
      <c r="LSK6" s="336" t="str">
        <f t="shared" si="143"/>
        <v/>
      </c>
      <c r="LSL6" s="336" t="str">
        <f t="shared" si="143"/>
        <v/>
      </c>
      <c r="LSM6" s="336" t="str">
        <f t="shared" si="143"/>
        <v/>
      </c>
      <c r="LSN6" s="336" t="str">
        <f t="shared" si="143"/>
        <v/>
      </c>
      <c r="LSO6" s="336" t="str">
        <f t="shared" si="143"/>
        <v/>
      </c>
      <c r="LSP6" s="336" t="str">
        <f t="shared" si="143"/>
        <v/>
      </c>
      <c r="LSQ6" s="336" t="str">
        <f t="shared" si="143"/>
        <v/>
      </c>
      <c r="LSR6" s="336" t="str">
        <f t="shared" si="143"/>
        <v/>
      </c>
      <c r="LSS6" s="336" t="str">
        <f t="shared" si="143"/>
        <v/>
      </c>
      <c r="LST6" s="336" t="str">
        <f t="shared" si="143"/>
        <v/>
      </c>
      <c r="LSU6" s="336" t="str">
        <f t="shared" si="143"/>
        <v/>
      </c>
      <c r="LSV6" s="336" t="str">
        <f t="shared" si="143"/>
        <v/>
      </c>
      <c r="LSW6" s="336" t="str">
        <f t="shared" si="143"/>
        <v/>
      </c>
      <c r="LSX6" s="336" t="str">
        <f t="shared" si="143"/>
        <v/>
      </c>
      <c r="LSY6" s="336" t="str">
        <f t="shared" si="143"/>
        <v/>
      </c>
      <c r="LSZ6" s="336" t="str">
        <f t="shared" si="143"/>
        <v/>
      </c>
      <c r="LTA6" s="336" t="str">
        <f t="shared" si="143"/>
        <v/>
      </c>
      <c r="LTB6" s="336" t="str">
        <f t="shared" si="143"/>
        <v/>
      </c>
      <c r="LTC6" s="336" t="str">
        <f t="shared" si="143"/>
        <v/>
      </c>
      <c r="LTD6" s="336" t="str">
        <f t="shared" si="143"/>
        <v/>
      </c>
      <c r="LTE6" s="336" t="str">
        <f t="shared" si="143"/>
        <v/>
      </c>
      <c r="LTF6" s="336" t="str">
        <f t="shared" si="143"/>
        <v/>
      </c>
      <c r="LTG6" s="336" t="str">
        <f t="shared" si="143"/>
        <v/>
      </c>
      <c r="LTH6" s="336" t="str">
        <f t="shared" si="143"/>
        <v/>
      </c>
      <c r="LTI6" s="336" t="str">
        <f t="shared" si="143"/>
        <v/>
      </c>
      <c r="LTJ6" s="336" t="str">
        <f t="shared" si="143"/>
        <v/>
      </c>
      <c r="LTK6" s="336" t="str">
        <f t="shared" si="143"/>
        <v/>
      </c>
      <c r="LTL6" s="336" t="str">
        <f t="shared" si="143"/>
        <v/>
      </c>
      <c r="LTM6" s="336" t="str">
        <f t="shared" si="143"/>
        <v/>
      </c>
      <c r="LTN6" s="336" t="str">
        <f t="shared" si="143"/>
        <v/>
      </c>
      <c r="LTO6" s="336" t="str">
        <f t="shared" si="143"/>
        <v/>
      </c>
      <c r="LTP6" s="336" t="str">
        <f t="shared" si="143"/>
        <v/>
      </c>
      <c r="LTQ6" s="336" t="str">
        <f t="shared" si="143"/>
        <v/>
      </c>
      <c r="LTR6" s="336" t="str">
        <f t="shared" si="143"/>
        <v/>
      </c>
      <c r="LTS6" s="336" t="str">
        <f t="shared" si="143"/>
        <v/>
      </c>
      <c r="LTT6" s="336" t="str">
        <f t="shared" si="143"/>
        <v/>
      </c>
      <c r="LTU6" s="336" t="str">
        <f t="shared" si="143"/>
        <v/>
      </c>
      <c r="LTV6" s="336" t="str">
        <f t="shared" si="143"/>
        <v/>
      </c>
      <c r="LTW6" s="336" t="str">
        <f t="shared" si="143"/>
        <v/>
      </c>
      <c r="LTX6" s="336" t="str">
        <f t="shared" si="143"/>
        <v/>
      </c>
      <c r="LTY6" s="336" t="str">
        <f t="shared" si="143"/>
        <v/>
      </c>
      <c r="LTZ6" s="336" t="str">
        <f t="shared" si="143"/>
        <v/>
      </c>
      <c r="LUA6" s="336" t="str">
        <f t="shared" si="143"/>
        <v/>
      </c>
      <c r="LUB6" s="336" t="str">
        <f t="shared" si="143"/>
        <v/>
      </c>
      <c r="LUC6" s="336" t="str">
        <f t="shared" si="143"/>
        <v/>
      </c>
      <c r="LUD6" s="336" t="str">
        <f t="shared" si="143"/>
        <v/>
      </c>
      <c r="LUE6" s="336" t="str">
        <f t="shared" ref="LUE6:LWP6" si="144">_xlfn.LET(
_xlpm.project_monat,LUE$3,
_xlpm.start_monat,$D6,
_xlpm.ende_monat,$E6,
IF(AND(_xlpm.project_monat&gt;=_xlpm.start_monat,_xlpm.project_monat&lt;=_xlpm.ende_monat),1,""))</f>
        <v/>
      </c>
      <c r="LUF6" s="336" t="str">
        <f t="shared" si="144"/>
        <v/>
      </c>
      <c r="LUG6" s="336" t="str">
        <f t="shared" si="144"/>
        <v/>
      </c>
      <c r="LUH6" s="336" t="str">
        <f t="shared" si="144"/>
        <v/>
      </c>
      <c r="LUI6" s="336" t="str">
        <f t="shared" si="144"/>
        <v/>
      </c>
      <c r="LUJ6" s="336" t="str">
        <f t="shared" si="144"/>
        <v/>
      </c>
      <c r="LUK6" s="336" t="str">
        <f t="shared" si="144"/>
        <v/>
      </c>
      <c r="LUL6" s="336" t="str">
        <f t="shared" si="144"/>
        <v/>
      </c>
      <c r="LUM6" s="336" t="str">
        <f t="shared" si="144"/>
        <v/>
      </c>
      <c r="LUN6" s="336" t="str">
        <f t="shared" si="144"/>
        <v/>
      </c>
      <c r="LUO6" s="336" t="str">
        <f t="shared" si="144"/>
        <v/>
      </c>
      <c r="LUP6" s="336" t="str">
        <f t="shared" si="144"/>
        <v/>
      </c>
      <c r="LUQ6" s="336" t="str">
        <f t="shared" si="144"/>
        <v/>
      </c>
      <c r="LUR6" s="336" t="str">
        <f t="shared" si="144"/>
        <v/>
      </c>
      <c r="LUS6" s="336" t="str">
        <f t="shared" si="144"/>
        <v/>
      </c>
      <c r="LUT6" s="336" t="str">
        <f t="shared" si="144"/>
        <v/>
      </c>
      <c r="LUU6" s="336" t="str">
        <f t="shared" si="144"/>
        <v/>
      </c>
      <c r="LUV6" s="336" t="str">
        <f t="shared" si="144"/>
        <v/>
      </c>
      <c r="LUW6" s="336" t="str">
        <f t="shared" si="144"/>
        <v/>
      </c>
      <c r="LUX6" s="336" t="str">
        <f t="shared" si="144"/>
        <v/>
      </c>
      <c r="LUY6" s="336" t="str">
        <f t="shared" si="144"/>
        <v/>
      </c>
      <c r="LUZ6" s="336" t="str">
        <f t="shared" si="144"/>
        <v/>
      </c>
      <c r="LVA6" s="336" t="str">
        <f t="shared" si="144"/>
        <v/>
      </c>
      <c r="LVB6" s="336" t="str">
        <f t="shared" si="144"/>
        <v/>
      </c>
      <c r="LVC6" s="336" t="str">
        <f t="shared" si="144"/>
        <v/>
      </c>
      <c r="LVD6" s="336" t="str">
        <f t="shared" si="144"/>
        <v/>
      </c>
      <c r="LVE6" s="336" t="str">
        <f t="shared" si="144"/>
        <v/>
      </c>
      <c r="LVF6" s="336" t="str">
        <f t="shared" si="144"/>
        <v/>
      </c>
      <c r="LVG6" s="336" t="str">
        <f t="shared" si="144"/>
        <v/>
      </c>
      <c r="LVH6" s="336" t="str">
        <f t="shared" si="144"/>
        <v/>
      </c>
      <c r="LVI6" s="336" t="str">
        <f t="shared" si="144"/>
        <v/>
      </c>
      <c r="LVJ6" s="336" t="str">
        <f t="shared" si="144"/>
        <v/>
      </c>
      <c r="LVK6" s="336" t="str">
        <f t="shared" si="144"/>
        <v/>
      </c>
      <c r="LVL6" s="336" t="str">
        <f t="shared" si="144"/>
        <v/>
      </c>
      <c r="LVM6" s="336" t="str">
        <f t="shared" si="144"/>
        <v/>
      </c>
      <c r="LVN6" s="336" t="str">
        <f t="shared" si="144"/>
        <v/>
      </c>
      <c r="LVO6" s="336" t="str">
        <f t="shared" si="144"/>
        <v/>
      </c>
      <c r="LVP6" s="336" t="str">
        <f t="shared" si="144"/>
        <v/>
      </c>
      <c r="LVQ6" s="336" t="str">
        <f t="shared" si="144"/>
        <v/>
      </c>
      <c r="LVR6" s="336" t="str">
        <f t="shared" si="144"/>
        <v/>
      </c>
      <c r="LVS6" s="336" t="str">
        <f t="shared" si="144"/>
        <v/>
      </c>
      <c r="LVT6" s="336" t="str">
        <f t="shared" si="144"/>
        <v/>
      </c>
      <c r="LVU6" s="336" t="str">
        <f t="shared" si="144"/>
        <v/>
      </c>
      <c r="LVV6" s="336" t="str">
        <f t="shared" si="144"/>
        <v/>
      </c>
      <c r="LVW6" s="336" t="str">
        <f t="shared" si="144"/>
        <v/>
      </c>
      <c r="LVX6" s="336" t="str">
        <f t="shared" si="144"/>
        <v/>
      </c>
      <c r="LVY6" s="336" t="str">
        <f t="shared" si="144"/>
        <v/>
      </c>
      <c r="LVZ6" s="336" t="str">
        <f t="shared" si="144"/>
        <v/>
      </c>
      <c r="LWA6" s="336" t="str">
        <f t="shared" si="144"/>
        <v/>
      </c>
      <c r="LWB6" s="336" t="str">
        <f t="shared" si="144"/>
        <v/>
      </c>
      <c r="LWC6" s="336" t="str">
        <f t="shared" si="144"/>
        <v/>
      </c>
      <c r="LWD6" s="336" t="str">
        <f t="shared" si="144"/>
        <v/>
      </c>
      <c r="LWE6" s="336" t="str">
        <f t="shared" si="144"/>
        <v/>
      </c>
      <c r="LWF6" s="336" t="str">
        <f t="shared" si="144"/>
        <v/>
      </c>
      <c r="LWG6" s="336" t="str">
        <f t="shared" si="144"/>
        <v/>
      </c>
      <c r="LWH6" s="336" t="str">
        <f t="shared" si="144"/>
        <v/>
      </c>
      <c r="LWI6" s="336" t="str">
        <f t="shared" si="144"/>
        <v/>
      </c>
      <c r="LWJ6" s="336" t="str">
        <f t="shared" si="144"/>
        <v/>
      </c>
      <c r="LWK6" s="336" t="str">
        <f t="shared" si="144"/>
        <v/>
      </c>
      <c r="LWL6" s="336" t="str">
        <f t="shared" si="144"/>
        <v/>
      </c>
      <c r="LWM6" s="336" t="str">
        <f t="shared" si="144"/>
        <v/>
      </c>
      <c r="LWN6" s="336" t="str">
        <f t="shared" si="144"/>
        <v/>
      </c>
      <c r="LWO6" s="336" t="str">
        <f t="shared" si="144"/>
        <v/>
      </c>
      <c r="LWP6" s="336" t="str">
        <f t="shared" si="144"/>
        <v/>
      </c>
      <c r="LWQ6" s="336" t="str">
        <f t="shared" ref="LWQ6:LZB6" si="145">_xlfn.LET(
_xlpm.project_monat,LWQ$3,
_xlpm.start_monat,$D6,
_xlpm.ende_monat,$E6,
IF(AND(_xlpm.project_monat&gt;=_xlpm.start_monat,_xlpm.project_monat&lt;=_xlpm.ende_monat),1,""))</f>
        <v/>
      </c>
      <c r="LWR6" s="336" t="str">
        <f t="shared" si="145"/>
        <v/>
      </c>
      <c r="LWS6" s="336" t="str">
        <f t="shared" si="145"/>
        <v/>
      </c>
      <c r="LWT6" s="336" t="str">
        <f t="shared" si="145"/>
        <v/>
      </c>
      <c r="LWU6" s="336" t="str">
        <f t="shared" si="145"/>
        <v/>
      </c>
      <c r="LWV6" s="336" t="str">
        <f t="shared" si="145"/>
        <v/>
      </c>
      <c r="LWW6" s="336" t="str">
        <f t="shared" si="145"/>
        <v/>
      </c>
      <c r="LWX6" s="336" t="str">
        <f t="shared" si="145"/>
        <v/>
      </c>
      <c r="LWY6" s="336" t="str">
        <f t="shared" si="145"/>
        <v/>
      </c>
      <c r="LWZ6" s="336" t="str">
        <f t="shared" si="145"/>
        <v/>
      </c>
      <c r="LXA6" s="336" t="str">
        <f t="shared" si="145"/>
        <v/>
      </c>
      <c r="LXB6" s="336" t="str">
        <f t="shared" si="145"/>
        <v/>
      </c>
      <c r="LXC6" s="336" t="str">
        <f t="shared" si="145"/>
        <v/>
      </c>
      <c r="LXD6" s="336" t="str">
        <f t="shared" si="145"/>
        <v/>
      </c>
      <c r="LXE6" s="336" t="str">
        <f t="shared" si="145"/>
        <v/>
      </c>
      <c r="LXF6" s="336" t="str">
        <f t="shared" si="145"/>
        <v/>
      </c>
      <c r="LXG6" s="336" t="str">
        <f t="shared" si="145"/>
        <v/>
      </c>
      <c r="LXH6" s="336" t="str">
        <f t="shared" si="145"/>
        <v/>
      </c>
      <c r="LXI6" s="336" t="str">
        <f t="shared" si="145"/>
        <v/>
      </c>
      <c r="LXJ6" s="336" t="str">
        <f t="shared" si="145"/>
        <v/>
      </c>
      <c r="LXK6" s="336" t="str">
        <f t="shared" si="145"/>
        <v/>
      </c>
      <c r="LXL6" s="336" t="str">
        <f t="shared" si="145"/>
        <v/>
      </c>
      <c r="LXM6" s="336" t="str">
        <f t="shared" si="145"/>
        <v/>
      </c>
      <c r="LXN6" s="336" t="str">
        <f t="shared" si="145"/>
        <v/>
      </c>
      <c r="LXO6" s="336" t="str">
        <f t="shared" si="145"/>
        <v/>
      </c>
      <c r="LXP6" s="336" t="str">
        <f t="shared" si="145"/>
        <v/>
      </c>
      <c r="LXQ6" s="336" t="str">
        <f t="shared" si="145"/>
        <v/>
      </c>
      <c r="LXR6" s="336" t="str">
        <f t="shared" si="145"/>
        <v/>
      </c>
      <c r="LXS6" s="336" t="str">
        <f t="shared" si="145"/>
        <v/>
      </c>
      <c r="LXT6" s="336" t="str">
        <f t="shared" si="145"/>
        <v/>
      </c>
      <c r="LXU6" s="336" t="str">
        <f t="shared" si="145"/>
        <v/>
      </c>
      <c r="LXV6" s="336" t="str">
        <f t="shared" si="145"/>
        <v/>
      </c>
      <c r="LXW6" s="336" t="str">
        <f t="shared" si="145"/>
        <v/>
      </c>
      <c r="LXX6" s="336" t="str">
        <f t="shared" si="145"/>
        <v/>
      </c>
      <c r="LXY6" s="336" t="str">
        <f t="shared" si="145"/>
        <v/>
      </c>
      <c r="LXZ6" s="336" t="str">
        <f t="shared" si="145"/>
        <v/>
      </c>
      <c r="LYA6" s="336" t="str">
        <f t="shared" si="145"/>
        <v/>
      </c>
      <c r="LYB6" s="336" t="str">
        <f t="shared" si="145"/>
        <v/>
      </c>
      <c r="LYC6" s="336" t="str">
        <f t="shared" si="145"/>
        <v/>
      </c>
      <c r="LYD6" s="336" t="str">
        <f t="shared" si="145"/>
        <v/>
      </c>
      <c r="LYE6" s="336" t="str">
        <f t="shared" si="145"/>
        <v/>
      </c>
      <c r="LYF6" s="336" t="str">
        <f t="shared" si="145"/>
        <v/>
      </c>
      <c r="LYG6" s="336" t="str">
        <f t="shared" si="145"/>
        <v/>
      </c>
      <c r="LYH6" s="336" t="str">
        <f t="shared" si="145"/>
        <v/>
      </c>
      <c r="LYI6" s="336" t="str">
        <f t="shared" si="145"/>
        <v/>
      </c>
      <c r="LYJ6" s="336" t="str">
        <f t="shared" si="145"/>
        <v/>
      </c>
      <c r="LYK6" s="336" t="str">
        <f t="shared" si="145"/>
        <v/>
      </c>
      <c r="LYL6" s="336" t="str">
        <f t="shared" si="145"/>
        <v/>
      </c>
      <c r="LYM6" s="336" t="str">
        <f t="shared" si="145"/>
        <v/>
      </c>
      <c r="LYN6" s="336" t="str">
        <f t="shared" si="145"/>
        <v/>
      </c>
      <c r="LYO6" s="336" t="str">
        <f t="shared" si="145"/>
        <v/>
      </c>
      <c r="LYP6" s="336" t="str">
        <f t="shared" si="145"/>
        <v/>
      </c>
      <c r="LYQ6" s="336" t="str">
        <f t="shared" si="145"/>
        <v/>
      </c>
      <c r="LYR6" s="336" t="str">
        <f t="shared" si="145"/>
        <v/>
      </c>
      <c r="LYS6" s="336" t="str">
        <f t="shared" si="145"/>
        <v/>
      </c>
      <c r="LYT6" s="336" t="str">
        <f t="shared" si="145"/>
        <v/>
      </c>
      <c r="LYU6" s="336" t="str">
        <f t="shared" si="145"/>
        <v/>
      </c>
      <c r="LYV6" s="336" t="str">
        <f t="shared" si="145"/>
        <v/>
      </c>
      <c r="LYW6" s="336" t="str">
        <f t="shared" si="145"/>
        <v/>
      </c>
      <c r="LYX6" s="336" t="str">
        <f t="shared" si="145"/>
        <v/>
      </c>
      <c r="LYY6" s="336" t="str">
        <f t="shared" si="145"/>
        <v/>
      </c>
      <c r="LYZ6" s="336" t="str">
        <f t="shared" si="145"/>
        <v/>
      </c>
      <c r="LZA6" s="336" t="str">
        <f t="shared" si="145"/>
        <v/>
      </c>
      <c r="LZB6" s="336" t="str">
        <f t="shared" si="145"/>
        <v/>
      </c>
      <c r="LZC6" s="336" t="str">
        <f t="shared" ref="LZC6:MBN6" si="146">_xlfn.LET(
_xlpm.project_monat,LZC$3,
_xlpm.start_monat,$D6,
_xlpm.ende_monat,$E6,
IF(AND(_xlpm.project_monat&gt;=_xlpm.start_monat,_xlpm.project_monat&lt;=_xlpm.ende_monat),1,""))</f>
        <v/>
      </c>
      <c r="LZD6" s="336" t="str">
        <f t="shared" si="146"/>
        <v/>
      </c>
      <c r="LZE6" s="336" t="str">
        <f t="shared" si="146"/>
        <v/>
      </c>
      <c r="LZF6" s="336" t="str">
        <f t="shared" si="146"/>
        <v/>
      </c>
      <c r="LZG6" s="336" t="str">
        <f t="shared" si="146"/>
        <v/>
      </c>
      <c r="LZH6" s="336" t="str">
        <f t="shared" si="146"/>
        <v/>
      </c>
      <c r="LZI6" s="336" t="str">
        <f t="shared" si="146"/>
        <v/>
      </c>
      <c r="LZJ6" s="336" t="str">
        <f t="shared" si="146"/>
        <v/>
      </c>
      <c r="LZK6" s="336" t="str">
        <f t="shared" si="146"/>
        <v/>
      </c>
      <c r="LZL6" s="336" t="str">
        <f t="shared" si="146"/>
        <v/>
      </c>
      <c r="LZM6" s="336" t="str">
        <f t="shared" si="146"/>
        <v/>
      </c>
      <c r="LZN6" s="336" t="str">
        <f t="shared" si="146"/>
        <v/>
      </c>
      <c r="LZO6" s="336" t="str">
        <f t="shared" si="146"/>
        <v/>
      </c>
      <c r="LZP6" s="336" t="str">
        <f t="shared" si="146"/>
        <v/>
      </c>
      <c r="LZQ6" s="336" t="str">
        <f t="shared" si="146"/>
        <v/>
      </c>
      <c r="LZR6" s="336" t="str">
        <f t="shared" si="146"/>
        <v/>
      </c>
      <c r="LZS6" s="336" t="str">
        <f t="shared" si="146"/>
        <v/>
      </c>
      <c r="LZT6" s="336" t="str">
        <f t="shared" si="146"/>
        <v/>
      </c>
      <c r="LZU6" s="336" t="str">
        <f t="shared" si="146"/>
        <v/>
      </c>
      <c r="LZV6" s="336" t="str">
        <f t="shared" si="146"/>
        <v/>
      </c>
      <c r="LZW6" s="336" t="str">
        <f t="shared" si="146"/>
        <v/>
      </c>
      <c r="LZX6" s="336" t="str">
        <f t="shared" si="146"/>
        <v/>
      </c>
      <c r="LZY6" s="336" t="str">
        <f t="shared" si="146"/>
        <v/>
      </c>
      <c r="LZZ6" s="336" t="str">
        <f t="shared" si="146"/>
        <v/>
      </c>
      <c r="MAA6" s="336" t="str">
        <f t="shared" si="146"/>
        <v/>
      </c>
      <c r="MAB6" s="336" t="str">
        <f t="shared" si="146"/>
        <v/>
      </c>
      <c r="MAC6" s="336" t="str">
        <f t="shared" si="146"/>
        <v/>
      </c>
      <c r="MAD6" s="336" t="str">
        <f t="shared" si="146"/>
        <v/>
      </c>
      <c r="MAE6" s="336" t="str">
        <f t="shared" si="146"/>
        <v/>
      </c>
      <c r="MAF6" s="336" t="str">
        <f t="shared" si="146"/>
        <v/>
      </c>
      <c r="MAG6" s="336" t="str">
        <f t="shared" si="146"/>
        <v/>
      </c>
      <c r="MAH6" s="336" t="str">
        <f t="shared" si="146"/>
        <v/>
      </c>
      <c r="MAI6" s="336" t="str">
        <f t="shared" si="146"/>
        <v/>
      </c>
      <c r="MAJ6" s="336" t="str">
        <f t="shared" si="146"/>
        <v/>
      </c>
      <c r="MAK6" s="336" t="str">
        <f t="shared" si="146"/>
        <v/>
      </c>
      <c r="MAL6" s="336" t="str">
        <f t="shared" si="146"/>
        <v/>
      </c>
      <c r="MAM6" s="336" t="str">
        <f t="shared" si="146"/>
        <v/>
      </c>
      <c r="MAN6" s="336" t="str">
        <f t="shared" si="146"/>
        <v/>
      </c>
      <c r="MAO6" s="336" t="str">
        <f t="shared" si="146"/>
        <v/>
      </c>
      <c r="MAP6" s="336" t="str">
        <f t="shared" si="146"/>
        <v/>
      </c>
      <c r="MAQ6" s="336" t="str">
        <f t="shared" si="146"/>
        <v/>
      </c>
      <c r="MAR6" s="336" t="str">
        <f t="shared" si="146"/>
        <v/>
      </c>
      <c r="MAS6" s="336" t="str">
        <f t="shared" si="146"/>
        <v/>
      </c>
      <c r="MAT6" s="336" t="str">
        <f t="shared" si="146"/>
        <v/>
      </c>
      <c r="MAU6" s="336" t="str">
        <f t="shared" si="146"/>
        <v/>
      </c>
      <c r="MAV6" s="336" t="str">
        <f t="shared" si="146"/>
        <v/>
      </c>
      <c r="MAW6" s="336" t="str">
        <f t="shared" si="146"/>
        <v/>
      </c>
      <c r="MAX6" s="336" t="str">
        <f t="shared" si="146"/>
        <v/>
      </c>
      <c r="MAY6" s="336" t="str">
        <f t="shared" si="146"/>
        <v/>
      </c>
      <c r="MAZ6" s="336" t="str">
        <f t="shared" si="146"/>
        <v/>
      </c>
      <c r="MBA6" s="336" t="str">
        <f t="shared" si="146"/>
        <v/>
      </c>
      <c r="MBB6" s="336" t="str">
        <f t="shared" si="146"/>
        <v/>
      </c>
      <c r="MBC6" s="336" t="str">
        <f t="shared" si="146"/>
        <v/>
      </c>
      <c r="MBD6" s="336" t="str">
        <f t="shared" si="146"/>
        <v/>
      </c>
      <c r="MBE6" s="336" t="str">
        <f t="shared" si="146"/>
        <v/>
      </c>
      <c r="MBF6" s="336" t="str">
        <f t="shared" si="146"/>
        <v/>
      </c>
      <c r="MBG6" s="336" t="str">
        <f t="shared" si="146"/>
        <v/>
      </c>
      <c r="MBH6" s="336" t="str">
        <f t="shared" si="146"/>
        <v/>
      </c>
      <c r="MBI6" s="336" t="str">
        <f t="shared" si="146"/>
        <v/>
      </c>
      <c r="MBJ6" s="336" t="str">
        <f t="shared" si="146"/>
        <v/>
      </c>
      <c r="MBK6" s="336" t="str">
        <f t="shared" si="146"/>
        <v/>
      </c>
      <c r="MBL6" s="336" t="str">
        <f t="shared" si="146"/>
        <v/>
      </c>
      <c r="MBM6" s="336" t="str">
        <f t="shared" si="146"/>
        <v/>
      </c>
      <c r="MBN6" s="336" t="str">
        <f t="shared" si="146"/>
        <v/>
      </c>
      <c r="MBO6" s="336" t="str">
        <f t="shared" ref="MBO6:MDZ6" si="147">_xlfn.LET(
_xlpm.project_monat,MBO$3,
_xlpm.start_monat,$D6,
_xlpm.ende_monat,$E6,
IF(AND(_xlpm.project_monat&gt;=_xlpm.start_monat,_xlpm.project_monat&lt;=_xlpm.ende_monat),1,""))</f>
        <v/>
      </c>
      <c r="MBP6" s="336" t="str">
        <f t="shared" si="147"/>
        <v/>
      </c>
      <c r="MBQ6" s="336" t="str">
        <f t="shared" si="147"/>
        <v/>
      </c>
      <c r="MBR6" s="336" t="str">
        <f t="shared" si="147"/>
        <v/>
      </c>
      <c r="MBS6" s="336" t="str">
        <f t="shared" si="147"/>
        <v/>
      </c>
      <c r="MBT6" s="336" t="str">
        <f t="shared" si="147"/>
        <v/>
      </c>
      <c r="MBU6" s="336" t="str">
        <f t="shared" si="147"/>
        <v/>
      </c>
      <c r="MBV6" s="336" t="str">
        <f t="shared" si="147"/>
        <v/>
      </c>
      <c r="MBW6" s="336" t="str">
        <f t="shared" si="147"/>
        <v/>
      </c>
      <c r="MBX6" s="336" t="str">
        <f t="shared" si="147"/>
        <v/>
      </c>
      <c r="MBY6" s="336" t="str">
        <f t="shared" si="147"/>
        <v/>
      </c>
      <c r="MBZ6" s="336" t="str">
        <f t="shared" si="147"/>
        <v/>
      </c>
      <c r="MCA6" s="336" t="str">
        <f t="shared" si="147"/>
        <v/>
      </c>
      <c r="MCB6" s="336" t="str">
        <f t="shared" si="147"/>
        <v/>
      </c>
      <c r="MCC6" s="336" t="str">
        <f t="shared" si="147"/>
        <v/>
      </c>
      <c r="MCD6" s="336" t="str">
        <f t="shared" si="147"/>
        <v/>
      </c>
      <c r="MCE6" s="336" t="str">
        <f t="shared" si="147"/>
        <v/>
      </c>
      <c r="MCF6" s="336" t="str">
        <f t="shared" si="147"/>
        <v/>
      </c>
      <c r="MCG6" s="336" t="str">
        <f t="shared" si="147"/>
        <v/>
      </c>
      <c r="MCH6" s="336" t="str">
        <f t="shared" si="147"/>
        <v/>
      </c>
      <c r="MCI6" s="336" t="str">
        <f t="shared" si="147"/>
        <v/>
      </c>
      <c r="MCJ6" s="336" t="str">
        <f t="shared" si="147"/>
        <v/>
      </c>
      <c r="MCK6" s="336" t="str">
        <f t="shared" si="147"/>
        <v/>
      </c>
      <c r="MCL6" s="336" t="str">
        <f t="shared" si="147"/>
        <v/>
      </c>
      <c r="MCM6" s="336" t="str">
        <f t="shared" si="147"/>
        <v/>
      </c>
      <c r="MCN6" s="336" t="str">
        <f t="shared" si="147"/>
        <v/>
      </c>
      <c r="MCO6" s="336" t="str">
        <f t="shared" si="147"/>
        <v/>
      </c>
      <c r="MCP6" s="336" t="str">
        <f t="shared" si="147"/>
        <v/>
      </c>
      <c r="MCQ6" s="336" t="str">
        <f t="shared" si="147"/>
        <v/>
      </c>
      <c r="MCR6" s="336" t="str">
        <f t="shared" si="147"/>
        <v/>
      </c>
      <c r="MCS6" s="336" t="str">
        <f t="shared" si="147"/>
        <v/>
      </c>
      <c r="MCT6" s="336" t="str">
        <f t="shared" si="147"/>
        <v/>
      </c>
      <c r="MCU6" s="336" t="str">
        <f t="shared" si="147"/>
        <v/>
      </c>
      <c r="MCV6" s="336" t="str">
        <f t="shared" si="147"/>
        <v/>
      </c>
      <c r="MCW6" s="336" t="str">
        <f t="shared" si="147"/>
        <v/>
      </c>
      <c r="MCX6" s="336" t="str">
        <f t="shared" si="147"/>
        <v/>
      </c>
      <c r="MCY6" s="336" t="str">
        <f t="shared" si="147"/>
        <v/>
      </c>
      <c r="MCZ6" s="336" t="str">
        <f t="shared" si="147"/>
        <v/>
      </c>
      <c r="MDA6" s="336" t="str">
        <f t="shared" si="147"/>
        <v/>
      </c>
      <c r="MDB6" s="336" t="str">
        <f t="shared" si="147"/>
        <v/>
      </c>
      <c r="MDC6" s="336" t="str">
        <f t="shared" si="147"/>
        <v/>
      </c>
      <c r="MDD6" s="336" t="str">
        <f t="shared" si="147"/>
        <v/>
      </c>
      <c r="MDE6" s="336" t="str">
        <f t="shared" si="147"/>
        <v/>
      </c>
      <c r="MDF6" s="336" t="str">
        <f t="shared" si="147"/>
        <v/>
      </c>
      <c r="MDG6" s="336" t="str">
        <f t="shared" si="147"/>
        <v/>
      </c>
      <c r="MDH6" s="336" t="str">
        <f t="shared" si="147"/>
        <v/>
      </c>
      <c r="MDI6" s="336" t="str">
        <f t="shared" si="147"/>
        <v/>
      </c>
      <c r="MDJ6" s="336" t="str">
        <f t="shared" si="147"/>
        <v/>
      </c>
      <c r="MDK6" s="336" t="str">
        <f t="shared" si="147"/>
        <v/>
      </c>
      <c r="MDL6" s="336" t="str">
        <f t="shared" si="147"/>
        <v/>
      </c>
      <c r="MDM6" s="336" t="str">
        <f t="shared" si="147"/>
        <v/>
      </c>
      <c r="MDN6" s="336" t="str">
        <f t="shared" si="147"/>
        <v/>
      </c>
      <c r="MDO6" s="336" t="str">
        <f t="shared" si="147"/>
        <v/>
      </c>
      <c r="MDP6" s="336" t="str">
        <f t="shared" si="147"/>
        <v/>
      </c>
      <c r="MDQ6" s="336" t="str">
        <f t="shared" si="147"/>
        <v/>
      </c>
      <c r="MDR6" s="336" t="str">
        <f t="shared" si="147"/>
        <v/>
      </c>
      <c r="MDS6" s="336" t="str">
        <f t="shared" si="147"/>
        <v/>
      </c>
      <c r="MDT6" s="336" t="str">
        <f t="shared" si="147"/>
        <v/>
      </c>
      <c r="MDU6" s="336" t="str">
        <f t="shared" si="147"/>
        <v/>
      </c>
      <c r="MDV6" s="336" t="str">
        <f t="shared" si="147"/>
        <v/>
      </c>
      <c r="MDW6" s="336" t="str">
        <f t="shared" si="147"/>
        <v/>
      </c>
      <c r="MDX6" s="336" t="str">
        <f t="shared" si="147"/>
        <v/>
      </c>
      <c r="MDY6" s="336" t="str">
        <f t="shared" si="147"/>
        <v/>
      </c>
      <c r="MDZ6" s="336" t="str">
        <f t="shared" si="147"/>
        <v/>
      </c>
      <c r="MEA6" s="336" t="str">
        <f t="shared" ref="MEA6:MGL6" si="148">_xlfn.LET(
_xlpm.project_monat,MEA$3,
_xlpm.start_monat,$D6,
_xlpm.ende_monat,$E6,
IF(AND(_xlpm.project_monat&gt;=_xlpm.start_monat,_xlpm.project_monat&lt;=_xlpm.ende_monat),1,""))</f>
        <v/>
      </c>
      <c r="MEB6" s="336" t="str">
        <f t="shared" si="148"/>
        <v/>
      </c>
      <c r="MEC6" s="336" t="str">
        <f t="shared" si="148"/>
        <v/>
      </c>
      <c r="MED6" s="336" t="str">
        <f t="shared" si="148"/>
        <v/>
      </c>
      <c r="MEE6" s="336" t="str">
        <f t="shared" si="148"/>
        <v/>
      </c>
      <c r="MEF6" s="336" t="str">
        <f t="shared" si="148"/>
        <v/>
      </c>
      <c r="MEG6" s="336" t="str">
        <f t="shared" si="148"/>
        <v/>
      </c>
      <c r="MEH6" s="336" t="str">
        <f t="shared" si="148"/>
        <v/>
      </c>
      <c r="MEI6" s="336" t="str">
        <f t="shared" si="148"/>
        <v/>
      </c>
      <c r="MEJ6" s="336" t="str">
        <f t="shared" si="148"/>
        <v/>
      </c>
      <c r="MEK6" s="336" t="str">
        <f t="shared" si="148"/>
        <v/>
      </c>
      <c r="MEL6" s="336" t="str">
        <f t="shared" si="148"/>
        <v/>
      </c>
      <c r="MEM6" s="336" t="str">
        <f t="shared" si="148"/>
        <v/>
      </c>
      <c r="MEN6" s="336" t="str">
        <f t="shared" si="148"/>
        <v/>
      </c>
      <c r="MEO6" s="336" t="str">
        <f t="shared" si="148"/>
        <v/>
      </c>
      <c r="MEP6" s="336" t="str">
        <f t="shared" si="148"/>
        <v/>
      </c>
      <c r="MEQ6" s="336" t="str">
        <f t="shared" si="148"/>
        <v/>
      </c>
      <c r="MER6" s="336" t="str">
        <f t="shared" si="148"/>
        <v/>
      </c>
      <c r="MES6" s="336" t="str">
        <f t="shared" si="148"/>
        <v/>
      </c>
      <c r="MET6" s="336" t="str">
        <f t="shared" si="148"/>
        <v/>
      </c>
      <c r="MEU6" s="336" t="str">
        <f t="shared" si="148"/>
        <v/>
      </c>
      <c r="MEV6" s="336" t="str">
        <f t="shared" si="148"/>
        <v/>
      </c>
      <c r="MEW6" s="336" t="str">
        <f t="shared" si="148"/>
        <v/>
      </c>
      <c r="MEX6" s="336" t="str">
        <f t="shared" si="148"/>
        <v/>
      </c>
      <c r="MEY6" s="336" t="str">
        <f t="shared" si="148"/>
        <v/>
      </c>
      <c r="MEZ6" s="336" t="str">
        <f t="shared" si="148"/>
        <v/>
      </c>
      <c r="MFA6" s="336" t="str">
        <f t="shared" si="148"/>
        <v/>
      </c>
      <c r="MFB6" s="336" t="str">
        <f t="shared" si="148"/>
        <v/>
      </c>
      <c r="MFC6" s="336" t="str">
        <f t="shared" si="148"/>
        <v/>
      </c>
      <c r="MFD6" s="336" t="str">
        <f t="shared" si="148"/>
        <v/>
      </c>
      <c r="MFE6" s="336" t="str">
        <f t="shared" si="148"/>
        <v/>
      </c>
      <c r="MFF6" s="336" t="str">
        <f t="shared" si="148"/>
        <v/>
      </c>
      <c r="MFG6" s="336" t="str">
        <f t="shared" si="148"/>
        <v/>
      </c>
      <c r="MFH6" s="336" t="str">
        <f t="shared" si="148"/>
        <v/>
      </c>
      <c r="MFI6" s="336" t="str">
        <f t="shared" si="148"/>
        <v/>
      </c>
      <c r="MFJ6" s="336" t="str">
        <f t="shared" si="148"/>
        <v/>
      </c>
      <c r="MFK6" s="336" t="str">
        <f t="shared" si="148"/>
        <v/>
      </c>
      <c r="MFL6" s="336" t="str">
        <f t="shared" si="148"/>
        <v/>
      </c>
      <c r="MFM6" s="336" t="str">
        <f t="shared" si="148"/>
        <v/>
      </c>
      <c r="MFN6" s="336" t="str">
        <f t="shared" si="148"/>
        <v/>
      </c>
      <c r="MFO6" s="336" t="str">
        <f t="shared" si="148"/>
        <v/>
      </c>
      <c r="MFP6" s="336" t="str">
        <f t="shared" si="148"/>
        <v/>
      </c>
      <c r="MFQ6" s="336" t="str">
        <f t="shared" si="148"/>
        <v/>
      </c>
      <c r="MFR6" s="336" t="str">
        <f t="shared" si="148"/>
        <v/>
      </c>
      <c r="MFS6" s="336" t="str">
        <f t="shared" si="148"/>
        <v/>
      </c>
      <c r="MFT6" s="336" t="str">
        <f t="shared" si="148"/>
        <v/>
      </c>
      <c r="MFU6" s="336" t="str">
        <f t="shared" si="148"/>
        <v/>
      </c>
      <c r="MFV6" s="336" t="str">
        <f t="shared" si="148"/>
        <v/>
      </c>
      <c r="MFW6" s="336" t="str">
        <f t="shared" si="148"/>
        <v/>
      </c>
      <c r="MFX6" s="336" t="str">
        <f t="shared" si="148"/>
        <v/>
      </c>
      <c r="MFY6" s="336" t="str">
        <f t="shared" si="148"/>
        <v/>
      </c>
      <c r="MFZ6" s="336" t="str">
        <f t="shared" si="148"/>
        <v/>
      </c>
      <c r="MGA6" s="336" t="str">
        <f t="shared" si="148"/>
        <v/>
      </c>
      <c r="MGB6" s="336" t="str">
        <f t="shared" si="148"/>
        <v/>
      </c>
      <c r="MGC6" s="336" t="str">
        <f t="shared" si="148"/>
        <v/>
      </c>
      <c r="MGD6" s="336" t="str">
        <f t="shared" si="148"/>
        <v/>
      </c>
      <c r="MGE6" s="336" t="str">
        <f t="shared" si="148"/>
        <v/>
      </c>
      <c r="MGF6" s="336" t="str">
        <f t="shared" si="148"/>
        <v/>
      </c>
      <c r="MGG6" s="336" t="str">
        <f t="shared" si="148"/>
        <v/>
      </c>
      <c r="MGH6" s="336" t="str">
        <f t="shared" si="148"/>
        <v/>
      </c>
      <c r="MGI6" s="336" t="str">
        <f t="shared" si="148"/>
        <v/>
      </c>
      <c r="MGJ6" s="336" t="str">
        <f t="shared" si="148"/>
        <v/>
      </c>
      <c r="MGK6" s="336" t="str">
        <f t="shared" si="148"/>
        <v/>
      </c>
      <c r="MGL6" s="336" t="str">
        <f t="shared" si="148"/>
        <v/>
      </c>
      <c r="MGM6" s="336" t="str">
        <f t="shared" ref="MGM6:MIX6" si="149">_xlfn.LET(
_xlpm.project_monat,MGM$3,
_xlpm.start_monat,$D6,
_xlpm.ende_monat,$E6,
IF(AND(_xlpm.project_monat&gt;=_xlpm.start_monat,_xlpm.project_monat&lt;=_xlpm.ende_monat),1,""))</f>
        <v/>
      </c>
      <c r="MGN6" s="336" t="str">
        <f t="shared" si="149"/>
        <v/>
      </c>
      <c r="MGO6" s="336" t="str">
        <f t="shared" si="149"/>
        <v/>
      </c>
      <c r="MGP6" s="336" t="str">
        <f t="shared" si="149"/>
        <v/>
      </c>
      <c r="MGQ6" s="336" t="str">
        <f t="shared" si="149"/>
        <v/>
      </c>
      <c r="MGR6" s="336" t="str">
        <f t="shared" si="149"/>
        <v/>
      </c>
      <c r="MGS6" s="336" t="str">
        <f t="shared" si="149"/>
        <v/>
      </c>
      <c r="MGT6" s="336" t="str">
        <f t="shared" si="149"/>
        <v/>
      </c>
      <c r="MGU6" s="336" t="str">
        <f t="shared" si="149"/>
        <v/>
      </c>
      <c r="MGV6" s="336" t="str">
        <f t="shared" si="149"/>
        <v/>
      </c>
      <c r="MGW6" s="336" t="str">
        <f t="shared" si="149"/>
        <v/>
      </c>
      <c r="MGX6" s="336" t="str">
        <f t="shared" si="149"/>
        <v/>
      </c>
      <c r="MGY6" s="336" t="str">
        <f t="shared" si="149"/>
        <v/>
      </c>
      <c r="MGZ6" s="336" t="str">
        <f t="shared" si="149"/>
        <v/>
      </c>
      <c r="MHA6" s="336" t="str">
        <f t="shared" si="149"/>
        <v/>
      </c>
      <c r="MHB6" s="336" t="str">
        <f t="shared" si="149"/>
        <v/>
      </c>
      <c r="MHC6" s="336" t="str">
        <f t="shared" si="149"/>
        <v/>
      </c>
      <c r="MHD6" s="336" t="str">
        <f t="shared" si="149"/>
        <v/>
      </c>
      <c r="MHE6" s="336" t="str">
        <f t="shared" si="149"/>
        <v/>
      </c>
      <c r="MHF6" s="336" t="str">
        <f t="shared" si="149"/>
        <v/>
      </c>
      <c r="MHG6" s="336" t="str">
        <f t="shared" si="149"/>
        <v/>
      </c>
      <c r="MHH6" s="336" t="str">
        <f t="shared" si="149"/>
        <v/>
      </c>
      <c r="MHI6" s="336" t="str">
        <f t="shared" si="149"/>
        <v/>
      </c>
      <c r="MHJ6" s="336" t="str">
        <f t="shared" si="149"/>
        <v/>
      </c>
      <c r="MHK6" s="336" t="str">
        <f t="shared" si="149"/>
        <v/>
      </c>
      <c r="MHL6" s="336" t="str">
        <f t="shared" si="149"/>
        <v/>
      </c>
      <c r="MHM6" s="336" t="str">
        <f t="shared" si="149"/>
        <v/>
      </c>
      <c r="MHN6" s="336" t="str">
        <f t="shared" si="149"/>
        <v/>
      </c>
      <c r="MHO6" s="336" t="str">
        <f t="shared" si="149"/>
        <v/>
      </c>
      <c r="MHP6" s="336" t="str">
        <f t="shared" si="149"/>
        <v/>
      </c>
      <c r="MHQ6" s="336" t="str">
        <f t="shared" si="149"/>
        <v/>
      </c>
      <c r="MHR6" s="336" t="str">
        <f t="shared" si="149"/>
        <v/>
      </c>
      <c r="MHS6" s="336" t="str">
        <f t="shared" si="149"/>
        <v/>
      </c>
      <c r="MHT6" s="336" t="str">
        <f t="shared" si="149"/>
        <v/>
      </c>
      <c r="MHU6" s="336" t="str">
        <f t="shared" si="149"/>
        <v/>
      </c>
      <c r="MHV6" s="336" t="str">
        <f t="shared" si="149"/>
        <v/>
      </c>
      <c r="MHW6" s="336" t="str">
        <f t="shared" si="149"/>
        <v/>
      </c>
      <c r="MHX6" s="336" t="str">
        <f t="shared" si="149"/>
        <v/>
      </c>
      <c r="MHY6" s="336" t="str">
        <f t="shared" si="149"/>
        <v/>
      </c>
      <c r="MHZ6" s="336" t="str">
        <f t="shared" si="149"/>
        <v/>
      </c>
      <c r="MIA6" s="336" t="str">
        <f t="shared" si="149"/>
        <v/>
      </c>
      <c r="MIB6" s="336" t="str">
        <f t="shared" si="149"/>
        <v/>
      </c>
      <c r="MIC6" s="336" t="str">
        <f t="shared" si="149"/>
        <v/>
      </c>
      <c r="MID6" s="336" t="str">
        <f t="shared" si="149"/>
        <v/>
      </c>
      <c r="MIE6" s="336" t="str">
        <f t="shared" si="149"/>
        <v/>
      </c>
      <c r="MIF6" s="336" t="str">
        <f t="shared" si="149"/>
        <v/>
      </c>
      <c r="MIG6" s="336" t="str">
        <f t="shared" si="149"/>
        <v/>
      </c>
      <c r="MIH6" s="336" t="str">
        <f t="shared" si="149"/>
        <v/>
      </c>
      <c r="MII6" s="336" t="str">
        <f t="shared" si="149"/>
        <v/>
      </c>
      <c r="MIJ6" s="336" t="str">
        <f t="shared" si="149"/>
        <v/>
      </c>
      <c r="MIK6" s="336" t="str">
        <f t="shared" si="149"/>
        <v/>
      </c>
      <c r="MIL6" s="336" t="str">
        <f t="shared" si="149"/>
        <v/>
      </c>
      <c r="MIM6" s="336" t="str">
        <f t="shared" si="149"/>
        <v/>
      </c>
      <c r="MIN6" s="336" t="str">
        <f t="shared" si="149"/>
        <v/>
      </c>
      <c r="MIO6" s="336" t="str">
        <f t="shared" si="149"/>
        <v/>
      </c>
      <c r="MIP6" s="336" t="str">
        <f t="shared" si="149"/>
        <v/>
      </c>
      <c r="MIQ6" s="336" t="str">
        <f t="shared" si="149"/>
        <v/>
      </c>
      <c r="MIR6" s="336" t="str">
        <f t="shared" si="149"/>
        <v/>
      </c>
      <c r="MIS6" s="336" t="str">
        <f t="shared" si="149"/>
        <v/>
      </c>
      <c r="MIT6" s="336" t="str">
        <f t="shared" si="149"/>
        <v/>
      </c>
      <c r="MIU6" s="336" t="str">
        <f t="shared" si="149"/>
        <v/>
      </c>
      <c r="MIV6" s="336" t="str">
        <f t="shared" si="149"/>
        <v/>
      </c>
      <c r="MIW6" s="336" t="str">
        <f t="shared" si="149"/>
        <v/>
      </c>
      <c r="MIX6" s="336" t="str">
        <f t="shared" si="149"/>
        <v/>
      </c>
      <c r="MIY6" s="336" t="str">
        <f t="shared" ref="MIY6:MLJ6" si="150">_xlfn.LET(
_xlpm.project_monat,MIY$3,
_xlpm.start_monat,$D6,
_xlpm.ende_monat,$E6,
IF(AND(_xlpm.project_monat&gt;=_xlpm.start_monat,_xlpm.project_monat&lt;=_xlpm.ende_monat),1,""))</f>
        <v/>
      </c>
      <c r="MIZ6" s="336" t="str">
        <f t="shared" si="150"/>
        <v/>
      </c>
      <c r="MJA6" s="336" t="str">
        <f t="shared" si="150"/>
        <v/>
      </c>
      <c r="MJB6" s="336" t="str">
        <f t="shared" si="150"/>
        <v/>
      </c>
      <c r="MJC6" s="336" t="str">
        <f t="shared" si="150"/>
        <v/>
      </c>
      <c r="MJD6" s="336" t="str">
        <f t="shared" si="150"/>
        <v/>
      </c>
      <c r="MJE6" s="336" t="str">
        <f t="shared" si="150"/>
        <v/>
      </c>
      <c r="MJF6" s="336" t="str">
        <f t="shared" si="150"/>
        <v/>
      </c>
      <c r="MJG6" s="336" t="str">
        <f t="shared" si="150"/>
        <v/>
      </c>
      <c r="MJH6" s="336" t="str">
        <f t="shared" si="150"/>
        <v/>
      </c>
      <c r="MJI6" s="336" t="str">
        <f t="shared" si="150"/>
        <v/>
      </c>
      <c r="MJJ6" s="336" t="str">
        <f t="shared" si="150"/>
        <v/>
      </c>
      <c r="MJK6" s="336" t="str">
        <f t="shared" si="150"/>
        <v/>
      </c>
      <c r="MJL6" s="336" t="str">
        <f t="shared" si="150"/>
        <v/>
      </c>
      <c r="MJM6" s="336" t="str">
        <f t="shared" si="150"/>
        <v/>
      </c>
      <c r="MJN6" s="336" t="str">
        <f t="shared" si="150"/>
        <v/>
      </c>
      <c r="MJO6" s="336" t="str">
        <f t="shared" si="150"/>
        <v/>
      </c>
      <c r="MJP6" s="336" t="str">
        <f t="shared" si="150"/>
        <v/>
      </c>
      <c r="MJQ6" s="336" t="str">
        <f t="shared" si="150"/>
        <v/>
      </c>
      <c r="MJR6" s="336" t="str">
        <f t="shared" si="150"/>
        <v/>
      </c>
      <c r="MJS6" s="336" t="str">
        <f t="shared" si="150"/>
        <v/>
      </c>
      <c r="MJT6" s="336" t="str">
        <f t="shared" si="150"/>
        <v/>
      </c>
      <c r="MJU6" s="336" t="str">
        <f t="shared" si="150"/>
        <v/>
      </c>
      <c r="MJV6" s="336" t="str">
        <f t="shared" si="150"/>
        <v/>
      </c>
      <c r="MJW6" s="336" t="str">
        <f t="shared" si="150"/>
        <v/>
      </c>
      <c r="MJX6" s="336" t="str">
        <f t="shared" si="150"/>
        <v/>
      </c>
      <c r="MJY6" s="336" t="str">
        <f t="shared" si="150"/>
        <v/>
      </c>
      <c r="MJZ6" s="336" t="str">
        <f t="shared" si="150"/>
        <v/>
      </c>
      <c r="MKA6" s="336" t="str">
        <f t="shared" si="150"/>
        <v/>
      </c>
      <c r="MKB6" s="336" t="str">
        <f t="shared" si="150"/>
        <v/>
      </c>
      <c r="MKC6" s="336" t="str">
        <f t="shared" si="150"/>
        <v/>
      </c>
      <c r="MKD6" s="336" t="str">
        <f t="shared" si="150"/>
        <v/>
      </c>
      <c r="MKE6" s="336" t="str">
        <f t="shared" si="150"/>
        <v/>
      </c>
      <c r="MKF6" s="336" t="str">
        <f t="shared" si="150"/>
        <v/>
      </c>
      <c r="MKG6" s="336" t="str">
        <f t="shared" si="150"/>
        <v/>
      </c>
      <c r="MKH6" s="336" t="str">
        <f t="shared" si="150"/>
        <v/>
      </c>
      <c r="MKI6" s="336" t="str">
        <f t="shared" si="150"/>
        <v/>
      </c>
      <c r="MKJ6" s="336" t="str">
        <f t="shared" si="150"/>
        <v/>
      </c>
      <c r="MKK6" s="336" t="str">
        <f t="shared" si="150"/>
        <v/>
      </c>
      <c r="MKL6" s="336" t="str">
        <f t="shared" si="150"/>
        <v/>
      </c>
      <c r="MKM6" s="336" t="str">
        <f t="shared" si="150"/>
        <v/>
      </c>
      <c r="MKN6" s="336" t="str">
        <f t="shared" si="150"/>
        <v/>
      </c>
      <c r="MKO6" s="336" t="str">
        <f t="shared" si="150"/>
        <v/>
      </c>
      <c r="MKP6" s="336" t="str">
        <f t="shared" si="150"/>
        <v/>
      </c>
      <c r="MKQ6" s="336" t="str">
        <f t="shared" si="150"/>
        <v/>
      </c>
      <c r="MKR6" s="336" t="str">
        <f t="shared" si="150"/>
        <v/>
      </c>
      <c r="MKS6" s="336" t="str">
        <f t="shared" si="150"/>
        <v/>
      </c>
      <c r="MKT6" s="336" t="str">
        <f t="shared" si="150"/>
        <v/>
      </c>
      <c r="MKU6" s="336" t="str">
        <f t="shared" si="150"/>
        <v/>
      </c>
      <c r="MKV6" s="336" t="str">
        <f t="shared" si="150"/>
        <v/>
      </c>
      <c r="MKW6" s="336" t="str">
        <f t="shared" si="150"/>
        <v/>
      </c>
      <c r="MKX6" s="336" t="str">
        <f t="shared" si="150"/>
        <v/>
      </c>
      <c r="MKY6" s="336" t="str">
        <f t="shared" si="150"/>
        <v/>
      </c>
      <c r="MKZ6" s="336" t="str">
        <f t="shared" si="150"/>
        <v/>
      </c>
      <c r="MLA6" s="336" t="str">
        <f t="shared" si="150"/>
        <v/>
      </c>
      <c r="MLB6" s="336" t="str">
        <f t="shared" si="150"/>
        <v/>
      </c>
      <c r="MLC6" s="336" t="str">
        <f t="shared" si="150"/>
        <v/>
      </c>
      <c r="MLD6" s="336" t="str">
        <f t="shared" si="150"/>
        <v/>
      </c>
      <c r="MLE6" s="336" t="str">
        <f t="shared" si="150"/>
        <v/>
      </c>
      <c r="MLF6" s="336" t="str">
        <f t="shared" si="150"/>
        <v/>
      </c>
      <c r="MLG6" s="336" t="str">
        <f t="shared" si="150"/>
        <v/>
      </c>
      <c r="MLH6" s="336" t="str">
        <f t="shared" si="150"/>
        <v/>
      </c>
      <c r="MLI6" s="336" t="str">
        <f t="shared" si="150"/>
        <v/>
      </c>
      <c r="MLJ6" s="336" t="str">
        <f t="shared" si="150"/>
        <v/>
      </c>
      <c r="MLK6" s="336" t="str">
        <f t="shared" ref="MLK6:MNV6" si="151">_xlfn.LET(
_xlpm.project_monat,MLK$3,
_xlpm.start_monat,$D6,
_xlpm.ende_monat,$E6,
IF(AND(_xlpm.project_monat&gt;=_xlpm.start_monat,_xlpm.project_monat&lt;=_xlpm.ende_monat),1,""))</f>
        <v/>
      </c>
      <c r="MLL6" s="336" t="str">
        <f t="shared" si="151"/>
        <v/>
      </c>
      <c r="MLM6" s="336" t="str">
        <f t="shared" si="151"/>
        <v/>
      </c>
      <c r="MLN6" s="336" t="str">
        <f t="shared" si="151"/>
        <v/>
      </c>
      <c r="MLO6" s="336" t="str">
        <f t="shared" si="151"/>
        <v/>
      </c>
      <c r="MLP6" s="336" t="str">
        <f t="shared" si="151"/>
        <v/>
      </c>
      <c r="MLQ6" s="336" t="str">
        <f t="shared" si="151"/>
        <v/>
      </c>
      <c r="MLR6" s="336" t="str">
        <f t="shared" si="151"/>
        <v/>
      </c>
      <c r="MLS6" s="336" t="str">
        <f t="shared" si="151"/>
        <v/>
      </c>
      <c r="MLT6" s="336" t="str">
        <f t="shared" si="151"/>
        <v/>
      </c>
      <c r="MLU6" s="336" t="str">
        <f t="shared" si="151"/>
        <v/>
      </c>
      <c r="MLV6" s="336" t="str">
        <f t="shared" si="151"/>
        <v/>
      </c>
      <c r="MLW6" s="336" t="str">
        <f t="shared" si="151"/>
        <v/>
      </c>
      <c r="MLX6" s="336" t="str">
        <f t="shared" si="151"/>
        <v/>
      </c>
      <c r="MLY6" s="336" t="str">
        <f t="shared" si="151"/>
        <v/>
      </c>
      <c r="MLZ6" s="336" t="str">
        <f t="shared" si="151"/>
        <v/>
      </c>
      <c r="MMA6" s="336" t="str">
        <f t="shared" si="151"/>
        <v/>
      </c>
      <c r="MMB6" s="336" t="str">
        <f t="shared" si="151"/>
        <v/>
      </c>
      <c r="MMC6" s="336" t="str">
        <f t="shared" si="151"/>
        <v/>
      </c>
      <c r="MMD6" s="336" t="str">
        <f t="shared" si="151"/>
        <v/>
      </c>
      <c r="MME6" s="336" t="str">
        <f t="shared" si="151"/>
        <v/>
      </c>
      <c r="MMF6" s="336" t="str">
        <f t="shared" si="151"/>
        <v/>
      </c>
      <c r="MMG6" s="336" t="str">
        <f t="shared" si="151"/>
        <v/>
      </c>
      <c r="MMH6" s="336" t="str">
        <f t="shared" si="151"/>
        <v/>
      </c>
      <c r="MMI6" s="336" t="str">
        <f t="shared" si="151"/>
        <v/>
      </c>
      <c r="MMJ6" s="336" t="str">
        <f t="shared" si="151"/>
        <v/>
      </c>
      <c r="MMK6" s="336" t="str">
        <f t="shared" si="151"/>
        <v/>
      </c>
      <c r="MML6" s="336" t="str">
        <f t="shared" si="151"/>
        <v/>
      </c>
      <c r="MMM6" s="336" t="str">
        <f t="shared" si="151"/>
        <v/>
      </c>
      <c r="MMN6" s="336" t="str">
        <f t="shared" si="151"/>
        <v/>
      </c>
      <c r="MMO6" s="336" t="str">
        <f t="shared" si="151"/>
        <v/>
      </c>
      <c r="MMP6" s="336" t="str">
        <f t="shared" si="151"/>
        <v/>
      </c>
      <c r="MMQ6" s="336" t="str">
        <f t="shared" si="151"/>
        <v/>
      </c>
      <c r="MMR6" s="336" t="str">
        <f t="shared" si="151"/>
        <v/>
      </c>
      <c r="MMS6" s="336" t="str">
        <f t="shared" si="151"/>
        <v/>
      </c>
      <c r="MMT6" s="336" t="str">
        <f t="shared" si="151"/>
        <v/>
      </c>
      <c r="MMU6" s="336" t="str">
        <f t="shared" si="151"/>
        <v/>
      </c>
      <c r="MMV6" s="336" t="str">
        <f t="shared" si="151"/>
        <v/>
      </c>
      <c r="MMW6" s="336" t="str">
        <f t="shared" si="151"/>
        <v/>
      </c>
      <c r="MMX6" s="336" t="str">
        <f t="shared" si="151"/>
        <v/>
      </c>
      <c r="MMY6" s="336" t="str">
        <f t="shared" si="151"/>
        <v/>
      </c>
      <c r="MMZ6" s="336" t="str">
        <f t="shared" si="151"/>
        <v/>
      </c>
      <c r="MNA6" s="336" t="str">
        <f t="shared" si="151"/>
        <v/>
      </c>
      <c r="MNB6" s="336" t="str">
        <f t="shared" si="151"/>
        <v/>
      </c>
      <c r="MNC6" s="336" t="str">
        <f t="shared" si="151"/>
        <v/>
      </c>
      <c r="MND6" s="336" t="str">
        <f t="shared" si="151"/>
        <v/>
      </c>
      <c r="MNE6" s="336" t="str">
        <f t="shared" si="151"/>
        <v/>
      </c>
      <c r="MNF6" s="336" t="str">
        <f t="shared" si="151"/>
        <v/>
      </c>
      <c r="MNG6" s="336" t="str">
        <f t="shared" si="151"/>
        <v/>
      </c>
      <c r="MNH6" s="336" t="str">
        <f t="shared" si="151"/>
        <v/>
      </c>
      <c r="MNI6" s="336" t="str">
        <f t="shared" si="151"/>
        <v/>
      </c>
      <c r="MNJ6" s="336" t="str">
        <f t="shared" si="151"/>
        <v/>
      </c>
      <c r="MNK6" s="336" t="str">
        <f t="shared" si="151"/>
        <v/>
      </c>
      <c r="MNL6" s="336" t="str">
        <f t="shared" si="151"/>
        <v/>
      </c>
      <c r="MNM6" s="336" t="str">
        <f t="shared" si="151"/>
        <v/>
      </c>
      <c r="MNN6" s="336" t="str">
        <f t="shared" si="151"/>
        <v/>
      </c>
      <c r="MNO6" s="336" t="str">
        <f t="shared" si="151"/>
        <v/>
      </c>
      <c r="MNP6" s="336" t="str">
        <f t="shared" si="151"/>
        <v/>
      </c>
      <c r="MNQ6" s="336" t="str">
        <f t="shared" si="151"/>
        <v/>
      </c>
      <c r="MNR6" s="336" t="str">
        <f t="shared" si="151"/>
        <v/>
      </c>
      <c r="MNS6" s="336" t="str">
        <f t="shared" si="151"/>
        <v/>
      </c>
      <c r="MNT6" s="336" t="str">
        <f t="shared" si="151"/>
        <v/>
      </c>
      <c r="MNU6" s="336" t="str">
        <f t="shared" si="151"/>
        <v/>
      </c>
      <c r="MNV6" s="336" t="str">
        <f t="shared" si="151"/>
        <v/>
      </c>
      <c r="MNW6" s="336" t="str">
        <f t="shared" ref="MNW6:MQH6" si="152">_xlfn.LET(
_xlpm.project_monat,MNW$3,
_xlpm.start_monat,$D6,
_xlpm.ende_monat,$E6,
IF(AND(_xlpm.project_monat&gt;=_xlpm.start_monat,_xlpm.project_monat&lt;=_xlpm.ende_monat),1,""))</f>
        <v/>
      </c>
      <c r="MNX6" s="336" t="str">
        <f t="shared" si="152"/>
        <v/>
      </c>
      <c r="MNY6" s="336" t="str">
        <f t="shared" si="152"/>
        <v/>
      </c>
      <c r="MNZ6" s="336" t="str">
        <f t="shared" si="152"/>
        <v/>
      </c>
      <c r="MOA6" s="336" t="str">
        <f t="shared" si="152"/>
        <v/>
      </c>
      <c r="MOB6" s="336" t="str">
        <f t="shared" si="152"/>
        <v/>
      </c>
      <c r="MOC6" s="336" t="str">
        <f t="shared" si="152"/>
        <v/>
      </c>
      <c r="MOD6" s="336" t="str">
        <f t="shared" si="152"/>
        <v/>
      </c>
      <c r="MOE6" s="336" t="str">
        <f t="shared" si="152"/>
        <v/>
      </c>
      <c r="MOF6" s="336" t="str">
        <f t="shared" si="152"/>
        <v/>
      </c>
      <c r="MOG6" s="336" t="str">
        <f t="shared" si="152"/>
        <v/>
      </c>
      <c r="MOH6" s="336" t="str">
        <f t="shared" si="152"/>
        <v/>
      </c>
      <c r="MOI6" s="336" t="str">
        <f t="shared" si="152"/>
        <v/>
      </c>
      <c r="MOJ6" s="336" t="str">
        <f t="shared" si="152"/>
        <v/>
      </c>
      <c r="MOK6" s="336" t="str">
        <f t="shared" si="152"/>
        <v/>
      </c>
      <c r="MOL6" s="336" t="str">
        <f t="shared" si="152"/>
        <v/>
      </c>
      <c r="MOM6" s="336" t="str">
        <f t="shared" si="152"/>
        <v/>
      </c>
      <c r="MON6" s="336" t="str">
        <f t="shared" si="152"/>
        <v/>
      </c>
      <c r="MOO6" s="336" t="str">
        <f t="shared" si="152"/>
        <v/>
      </c>
      <c r="MOP6" s="336" t="str">
        <f t="shared" si="152"/>
        <v/>
      </c>
      <c r="MOQ6" s="336" t="str">
        <f t="shared" si="152"/>
        <v/>
      </c>
      <c r="MOR6" s="336" t="str">
        <f t="shared" si="152"/>
        <v/>
      </c>
      <c r="MOS6" s="336" t="str">
        <f t="shared" si="152"/>
        <v/>
      </c>
      <c r="MOT6" s="336" t="str">
        <f t="shared" si="152"/>
        <v/>
      </c>
      <c r="MOU6" s="336" t="str">
        <f t="shared" si="152"/>
        <v/>
      </c>
      <c r="MOV6" s="336" t="str">
        <f t="shared" si="152"/>
        <v/>
      </c>
      <c r="MOW6" s="336" t="str">
        <f t="shared" si="152"/>
        <v/>
      </c>
      <c r="MOX6" s="336" t="str">
        <f t="shared" si="152"/>
        <v/>
      </c>
      <c r="MOY6" s="336" t="str">
        <f t="shared" si="152"/>
        <v/>
      </c>
      <c r="MOZ6" s="336" t="str">
        <f t="shared" si="152"/>
        <v/>
      </c>
      <c r="MPA6" s="336" t="str">
        <f t="shared" si="152"/>
        <v/>
      </c>
      <c r="MPB6" s="336" t="str">
        <f t="shared" si="152"/>
        <v/>
      </c>
      <c r="MPC6" s="336" t="str">
        <f t="shared" si="152"/>
        <v/>
      </c>
      <c r="MPD6" s="336" t="str">
        <f t="shared" si="152"/>
        <v/>
      </c>
      <c r="MPE6" s="336" t="str">
        <f t="shared" si="152"/>
        <v/>
      </c>
      <c r="MPF6" s="336" t="str">
        <f t="shared" si="152"/>
        <v/>
      </c>
      <c r="MPG6" s="336" t="str">
        <f t="shared" si="152"/>
        <v/>
      </c>
      <c r="MPH6" s="336" t="str">
        <f t="shared" si="152"/>
        <v/>
      </c>
      <c r="MPI6" s="336" t="str">
        <f t="shared" si="152"/>
        <v/>
      </c>
      <c r="MPJ6" s="336" t="str">
        <f t="shared" si="152"/>
        <v/>
      </c>
      <c r="MPK6" s="336" t="str">
        <f t="shared" si="152"/>
        <v/>
      </c>
      <c r="MPL6" s="336" t="str">
        <f t="shared" si="152"/>
        <v/>
      </c>
      <c r="MPM6" s="336" t="str">
        <f t="shared" si="152"/>
        <v/>
      </c>
      <c r="MPN6" s="336" t="str">
        <f t="shared" si="152"/>
        <v/>
      </c>
      <c r="MPO6" s="336" t="str">
        <f t="shared" si="152"/>
        <v/>
      </c>
      <c r="MPP6" s="336" t="str">
        <f t="shared" si="152"/>
        <v/>
      </c>
      <c r="MPQ6" s="336" t="str">
        <f t="shared" si="152"/>
        <v/>
      </c>
      <c r="MPR6" s="336" t="str">
        <f t="shared" si="152"/>
        <v/>
      </c>
      <c r="MPS6" s="336" t="str">
        <f t="shared" si="152"/>
        <v/>
      </c>
      <c r="MPT6" s="336" t="str">
        <f t="shared" si="152"/>
        <v/>
      </c>
      <c r="MPU6" s="336" t="str">
        <f t="shared" si="152"/>
        <v/>
      </c>
      <c r="MPV6" s="336" t="str">
        <f t="shared" si="152"/>
        <v/>
      </c>
      <c r="MPW6" s="336" t="str">
        <f t="shared" si="152"/>
        <v/>
      </c>
      <c r="MPX6" s="336" t="str">
        <f t="shared" si="152"/>
        <v/>
      </c>
      <c r="MPY6" s="336" t="str">
        <f t="shared" si="152"/>
        <v/>
      </c>
      <c r="MPZ6" s="336" t="str">
        <f t="shared" si="152"/>
        <v/>
      </c>
      <c r="MQA6" s="336" t="str">
        <f t="shared" si="152"/>
        <v/>
      </c>
      <c r="MQB6" s="336" t="str">
        <f t="shared" si="152"/>
        <v/>
      </c>
      <c r="MQC6" s="336" t="str">
        <f t="shared" si="152"/>
        <v/>
      </c>
      <c r="MQD6" s="336" t="str">
        <f t="shared" si="152"/>
        <v/>
      </c>
      <c r="MQE6" s="336" t="str">
        <f t="shared" si="152"/>
        <v/>
      </c>
      <c r="MQF6" s="336" t="str">
        <f t="shared" si="152"/>
        <v/>
      </c>
      <c r="MQG6" s="336" t="str">
        <f t="shared" si="152"/>
        <v/>
      </c>
      <c r="MQH6" s="336" t="str">
        <f t="shared" si="152"/>
        <v/>
      </c>
      <c r="MQI6" s="336" t="str">
        <f t="shared" ref="MQI6:MST6" si="153">_xlfn.LET(
_xlpm.project_monat,MQI$3,
_xlpm.start_monat,$D6,
_xlpm.ende_monat,$E6,
IF(AND(_xlpm.project_monat&gt;=_xlpm.start_monat,_xlpm.project_monat&lt;=_xlpm.ende_monat),1,""))</f>
        <v/>
      </c>
      <c r="MQJ6" s="336" t="str">
        <f t="shared" si="153"/>
        <v/>
      </c>
      <c r="MQK6" s="336" t="str">
        <f t="shared" si="153"/>
        <v/>
      </c>
      <c r="MQL6" s="336" t="str">
        <f t="shared" si="153"/>
        <v/>
      </c>
      <c r="MQM6" s="336" t="str">
        <f t="shared" si="153"/>
        <v/>
      </c>
      <c r="MQN6" s="336" t="str">
        <f t="shared" si="153"/>
        <v/>
      </c>
      <c r="MQO6" s="336" t="str">
        <f t="shared" si="153"/>
        <v/>
      </c>
      <c r="MQP6" s="336" t="str">
        <f t="shared" si="153"/>
        <v/>
      </c>
      <c r="MQQ6" s="336" t="str">
        <f t="shared" si="153"/>
        <v/>
      </c>
      <c r="MQR6" s="336" t="str">
        <f t="shared" si="153"/>
        <v/>
      </c>
      <c r="MQS6" s="336" t="str">
        <f t="shared" si="153"/>
        <v/>
      </c>
      <c r="MQT6" s="336" t="str">
        <f t="shared" si="153"/>
        <v/>
      </c>
      <c r="MQU6" s="336" t="str">
        <f t="shared" si="153"/>
        <v/>
      </c>
      <c r="MQV6" s="336" t="str">
        <f t="shared" si="153"/>
        <v/>
      </c>
      <c r="MQW6" s="336" t="str">
        <f t="shared" si="153"/>
        <v/>
      </c>
      <c r="MQX6" s="336" t="str">
        <f t="shared" si="153"/>
        <v/>
      </c>
      <c r="MQY6" s="336" t="str">
        <f t="shared" si="153"/>
        <v/>
      </c>
      <c r="MQZ6" s="336" t="str">
        <f t="shared" si="153"/>
        <v/>
      </c>
      <c r="MRA6" s="336" t="str">
        <f t="shared" si="153"/>
        <v/>
      </c>
      <c r="MRB6" s="336" t="str">
        <f t="shared" si="153"/>
        <v/>
      </c>
      <c r="MRC6" s="336" t="str">
        <f t="shared" si="153"/>
        <v/>
      </c>
      <c r="MRD6" s="336" t="str">
        <f t="shared" si="153"/>
        <v/>
      </c>
      <c r="MRE6" s="336" t="str">
        <f t="shared" si="153"/>
        <v/>
      </c>
      <c r="MRF6" s="336" t="str">
        <f t="shared" si="153"/>
        <v/>
      </c>
      <c r="MRG6" s="336" t="str">
        <f t="shared" si="153"/>
        <v/>
      </c>
      <c r="MRH6" s="336" t="str">
        <f t="shared" si="153"/>
        <v/>
      </c>
      <c r="MRI6" s="336" t="str">
        <f t="shared" si="153"/>
        <v/>
      </c>
      <c r="MRJ6" s="336" t="str">
        <f t="shared" si="153"/>
        <v/>
      </c>
      <c r="MRK6" s="336" t="str">
        <f t="shared" si="153"/>
        <v/>
      </c>
      <c r="MRL6" s="336" t="str">
        <f t="shared" si="153"/>
        <v/>
      </c>
      <c r="MRM6" s="336" t="str">
        <f t="shared" si="153"/>
        <v/>
      </c>
      <c r="MRN6" s="336" t="str">
        <f t="shared" si="153"/>
        <v/>
      </c>
      <c r="MRO6" s="336" t="str">
        <f t="shared" si="153"/>
        <v/>
      </c>
      <c r="MRP6" s="336" t="str">
        <f t="shared" si="153"/>
        <v/>
      </c>
      <c r="MRQ6" s="336" t="str">
        <f t="shared" si="153"/>
        <v/>
      </c>
      <c r="MRR6" s="336" t="str">
        <f t="shared" si="153"/>
        <v/>
      </c>
      <c r="MRS6" s="336" t="str">
        <f t="shared" si="153"/>
        <v/>
      </c>
      <c r="MRT6" s="336" t="str">
        <f t="shared" si="153"/>
        <v/>
      </c>
      <c r="MRU6" s="336" t="str">
        <f t="shared" si="153"/>
        <v/>
      </c>
      <c r="MRV6" s="336" t="str">
        <f t="shared" si="153"/>
        <v/>
      </c>
      <c r="MRW6" s="336" t="str">
        <f t="shared" si="153"/>
        <v/>
      </c>
      <c r="MRX6" s="336" t="str">
        <f t="shared" si="153"/>
        <v/>
      </c>
      <c r="MRY6" s="336" t="str">
        <f t="shared" si="153"/>
        <v/>
      </c>
      <c r="MRZ6" s="336" t="str">
        <f t="shared" si="153"/>
        <v/>
      </c>
      <c r="MSA6" s="336" t="str">
        <f t="shared" si="153"/>
        <v/>
      </c>
      <c r="MSB6" s="336" t="str">
        <f t="shared" si="153"/>
        <v/>
      </c>
      <c r="MSC6" s="336" t="str">
        <f t="shared" si="153"/>
        <v/>
      </c>
      <c r="MSD6" s="336" t="str">
        <f t="shared" si="153"/>
        <v/>
      </c>
      <c r="MSE6" s="336" t="str">
        <f t="shared" si="153"/>
        <v/>
      </c>
      <c r="MSF6" s="336" t="str">
        <f t="shared" si="153"/>
        <v/>
      </c>
      <c r="MSG6" s="336" t="str">
        <f t="shared" si="153"/>
        <v/>
      </c>
      <c r="MSH6" s="336" t="str">
        <f t="shared" si="153"/>
        <v/>
      </c>
      <c r="MSI6" s="336" t="str">
        <f t="shared" si="153"/>
        <v/>
      </c>
      <c r="MSJ6" s="336" t="str">
        <f t="shared" si="153"/>
        <v/>
      </c>
      <c r="MSK6" s="336" t="str">
        <f t="shared" si="153"/>
        <v/>
      </c>
      <c r="MSL6" s="336" t="str">
        <f t="shared" si="153"/>
        <v/>
      </c>
      <c r="MSM6" s="336" t="str">
        <f t="shared" si="153"/>
        <v/>
      </c>
      <c r="MSN6" s="336" t="str">
        <f t="shared" si="153"/>
        <v/>
      </c>
      <c r="MSO6" s="336" t="str">
        <f t="shared" si="153"/>
        <v/>
      </c>
      <c r="MSP6" s="336" t="str">
        <f t="shared" si="153"/>
        <v/>
      </c>
      <c r="MSQ6" s="336" t="str">
        <f t="shared" si="153"/>
        <v/>
      </c>
      <c r="MSR6" s="336" t="str">
        <f t="shared" si="153"/>
        <v/>
      </c>
      <c r="MSS6" s="336" t="str">
        <f t="shared" si="153"/>
        <v/>
      </c>
      <c r="MST6" s="336" t="str">
        <f t="shared" si="153"/>
        <v/>
      </c>
      <c r="MSU6" s="336" t="str">
        <f t="shared" ref="MSU6:MVF6" si="154">_xlfn.LET(
_xlpm.project_monat,MSU$3,
_xlpm.start_monat,$D6,
_xlpm.ende_monat,$E6,
IF(AND(_xlpm.project_monat&gt;=_xlpm.start_monat,_xlpm.project_monat&lt;=_xlpm.ende_monat),1,""))</f>
        <v/>
      </c>
      <c r="MSV6" s="336" t="str">
        <f t="shared" si="154"/>
        <v/>
      </c>
      <c r="MSW6" s="336" t="str">
        <f t="shared" si="154"/>
        <v/>
      </c>
      <c r="MSX6" s="336" t="str">
        <f t="shared" si="154"/>
        <v/>
      </c>
      <c r="MSY6" s="336" t="str">
        <f t="shared" si="154"/>
        <v/>
      </c>
      <c r="MSZ6" s="336" t="str">
        <f t="shared" si="154"/>
        <v/>
      </c>
      <c r="MTA6" s="336" t="str">
        <f t="shared" si="154"/>
        <v/>
      </c>
      <c r="MTB6" s="336" t="str">
        <f t="shared" si="154"/>
        <v/>
      </c>
      <c r="MTC6" s="336" t="str">
        <f t="shared" si="154"/>
        <v/>
      </c>
      <c r="MTD6" s="336" t="str">
        <f t="shared" si="154"/>
        <v/>
      </c>
      <c r="MTE6" s="336" t="str">
        <f t="shared" si="154"/>
        <v/>
      </c>
      <c r="MTF6" s="336" t="str">
        <f t="shared" si="154"/>
        <v/>
      </c>
      <c r="MTG6" s="336" t="str">
        <f t="shared" si="154"/>
        <v/>
      </c>
      <c r="MTH6" s="336" t="str">
        <f t="shared" si="154"/>
        <v/>
      </c>
      <c r="MTI6" s="336" t="str">
        <f t="shared" si="154"/>
        <v/>
      </c>
      <c r="MTJ6" s="336" t="str">
        <f t="shared" si="154"/>
        <v/>
      </c>
      <c r="MTK6" s="336" t="str">
        <f t="shared" si="154"/>
        <v/>
      </c>
      <c r="MTL6" s="336" t="str">
        <f t="shared" si="154"/>
        <v/>
      </c>
      <c r="MTM6" s="336" t="str">
        <f t="shared" si="154"/>
        <v/>
      </c>
      <c r="MTN6" s="336" t="str">
        <f t="shared" si="154"/>
        <v/>
      </c>
      <c r="MTO6" s="336" t="str">
        <f t="shared" si="154"/>
        <v/>
      </c>
      <c r="MTP6" s="336" t="str">
        <f t="shared" si="154"/>
        <v/>
      </c>
      <c r="MTQ6" s="336" t="str">
        <f t="shared" si="154"/>
        <v/>
      </c>
      <c r="MTR6" s="336" t="str">
        <f t="shared" si="154"/>
        <v/>
      </c>
      <c r="MTS6" s="336" t="str">
        <f t="shared" si="154"/>
        <v/>
      </c>
      <c r="MTT6" s="336" t="str">
        <f t="shared" si="154"/>
        <v/>
      </c>
      <c r="MTU6" s="336" t="str">
        <f t="shared" si="154"/>
        <v/>
      </c>
      <c r="MTV6" s="336" t="str">
        <f t="shared" si="154"/>
        <v/>
      </c>
      <c r="MTW6" s="336" t="str">
        <f t="shared" si="154"/>
        <v/>
      </c>
      <c r="MTX6" s="336" t="str">
        <f t="shared" si="154"/>
        <v/>
      </c>
      <c r="MTY6" s="336" t="str">
        <f t="shared" si="154"/>
        <v/>
      </c>
      <c r="MTZ6" s="336" t="str">
        <f t="shared" si="154"/>
        <v/>
      </c>
      <c r="MUA6" s="336" t="str">
        <f t="shared" si="154"/>
        <v/>
      </c>
      <c r="MUB6" s="336" t="str">
        <f t="shared" si="154"/>
        <v/>
      </c>
      <c r="MUC6" s="336" t="str">
        <f t="shared" si="154"/>
        <v/>
      </c>
      <c r="MUD6" s="336" t="str">
        <f t="shared" si="154"/>
        <v/>
      </c>
      <c r="MUE6" s="336" t="str">
        <f t="shared" si="154"/>
        <v/>
      </c>
      <c r="MUF6" s="336" t="str">
        <f t="shared" si="154"/>
        <v/>
      </c>
      <c r="MUG6" s="336" t="str">
        <f t="shared" si="154"/>
        <v/>
      </c>
      <c r="MUH6" s="336" t="str">
        <f t="shared" si="154"/>
        <v/>
      </c>
      <c r="MUI6" s="336" t="str">
        <f t="shared" si="154"/>
        <v/>
      </c>
      <c r="MUJ6" s="336" t="str">
        <f t="shared" si="154"/>
        <v/>
      </c>
      <c r="MUK6" s="336" t="str">
        <f t="shared" si="154"/>
        <v/>
      </c>
      <c r="MUL6" s="336" t="str">
        <f t="shared" si="154"/>
        <v/>
      </c>
      <c r="MUM6" s="336" t="str">
        <f t="shared" si="154"/>
        <v/>
      </c>
      <c r="MUN6" s="336" t="str">
        <f t="shared" si="154"/>
        <v/>
      </c>
      <c r="MUO6" s="336" t="str">
        <f t="shared" si="154"/>
        <v/>
      </c>
      <c r="MUP6" s="336" t="str">
        <f t="shared" si="154"/>
        <v/>
      </c>
      <c r="MUQ6" s="336" t="str">
        <f t="shared" si="154"/>
        <v/>
      </c>
      <c r="MUR6" s="336" t="str">
        <f t="shared" si="154"/>
        <v/>
      </c>
      <c r="MUS6" s="336" t="str">
        <f t="shared" si="154"/>
        <v/>
      </c>
      <c r="MUT6" s="336" t="str">
        <f t="shared" si="154"/>
        <v/>
      </c>
      <c r="MUU6" s="336" t="str">
        <f t="shared" si="154"/>
        <v/>
      </c>
      <c r="MUV6" s="336" t="str">
        <f t="shared" si="154"/>
        <v/>
      </c>
      <c r="MUW6" s="336" t="str">
        <f t="shared" si="154"/>
        <v/>
      </c>
      <c r="MUX6" s="336" t="str">
        <f t="shared" si="154"/>
        <v/>
      </c>
      <c r="MUY6" s="336" t="str">
        <f t="shared" si="154"/>
        <v/>
      </c>
      <c r="MUZ6" s="336" t="str">
        <f t="shared" si="154"/>
        <v/>
      </c>
      <c r="MVA6" s="336" t="str">
        <f t="shared" si="154"/>
        <v/>
      </c>
      <c r="MVB6" s="336" t="str">
        <f t="shared" si="154"/>
        <v/>
      </c>
      <c r="MVC6" s="336" t="str">
        <f t="shared" si="154"/>
        <v/>
      </c>
      <c r="MVD6" s="336" t="str">
        <f t="shared" si="154"/>
        <v/>
      </c>
      <c r="MVE6" s="336" t="str">
        <f t="shared" si="154"/>
        <v/>
      </c>
      <c r="MVF6" s="336" t="str">
        <f t="shared" si="154"/>
        <v/>
      </c>
      <c r="MVG6" s="336" t="str">
        <f t="shared" ref="MVG6:MXR6" si="155">_xlfn.LET(
_xlpm.project_monat,MVG$3,
_xlpm.start_monat,$D6,
_xlpm.ende_monat,$E6,
IF(AND(_xlpm.project_monat&gt;=_xlpm.start_monat,_xlpm.project_monat&lt;=_xlpm.ende_monat),1,""))</f>
        <v/>
      </c>
      <c r="MVH6" s="336" t="str">
        <f t="shared" si="155"/>
        <v/>
      </c>
      <c r="MVI6" s="336" t="str">
        <f t="shared" si="155"/>
        <v/>
      </c>
      <c r="MVJ6" s="336" t="str">
        <f t="shared" si="155"/>
        <v/>
      </c>
      <c r="MVK6" s="336" t="str">
        <f t="shared" si="155"/>
        <v/>
      </c>
      <c r="MVL6" s="336" t="str">
        <f t="shared" si="155"/>
        <v/>
      </c>
      <c r="MVM6" s="336" t="str">
        <f t="shared" si="155"/>
        <v/>
      </c>
      <c r="MVN6" s="336" t="str">
        <f t="shared" si="155"/>
        <v/>
      </c>
      <c r="MVO6" s="336" t="str">
        <f t="shared" si="155"/>
        <v/>
      </c>
      <c r="MVP6" s="336" t="str">
        <f t="shared" si="155"/>
        <v/>
      </c>
      <c r="MVQ6" s="336" t="str">
        <f t="shared" si="155"/>
        <v/>
      </c>
      <c r="MVR6" s="336" t="str">
        <f t="shared" si="155"/>
        <v/>
      </c>
      <c r="MVS6" s="336" t="str">
        <f t="shared" si="155"/>
        <v/>
      </c>
      <c r="MVT6" s="336" t="str">
        <f t="shared" si="155"/>
        <v/>
      </c>
      <c r="MVU6" s="336" t="str">
        <f t="shared" si="155"/>
        <v/>
      </c>
      <c r="MVV6" s="336" t="str">
        <f t="shared" si="155"/>
        <v/>
      </c>
      <c r="MVW6" s="336" t="str">
        <f t="shared" si="155"/>
        <v/>
      </c>
      <c r="MVX6" s="336" t="str">
        <f t="shared" si="155"/>
        <v/>
      </c>
      <c r="MVY6" s="336" t="str">
        <f t="shared" si="155"/>
        <v/>
      </c>
      <c r="MVZ6" s="336" t="str">
        <f t="shared" si="155"/>
        <v/>
      </c>
      <c r="MWA6" s="336" t="str">
        <f t="shared" si="155"/>
        <v/>
      </c>
      <c r="MWB6" s="336" t="str">
        <f t="shared" si="155"/>
        <v/>
      </c>
      <c r="MWC6" s="336" t="str">
        <f t="shared" si="155"/>
        <v/>
      </c>
      <c r="MWD6" s="336" t="str">
        <f t="shared" si="155"/>
        <v/>
      </c>
      <c r="MWE6" s="336" t="str">
        <f t="shared" si="155"/>
        <v/>
      </c>
      <c r="MWF6" s="336" t="str">
        <f t="shared" si="155"/>
        <v/>
      </c>
      <c r="MWG6" s="336" t="str">
        <f t="shared" si="155"/>
        <v/>
      </c>
      <c r="MWH6" s="336" t="str">
        <f t="shared" si="155"/>
        <v/>
      </c>
      <c r="MWI6" s="336" t="str">
        <f t="shared" si="155"/>
        <v/>
      </c>
      <c r="MWJ6" s="336" t="str">
        <f t="shared" si="155"/>
        <v/>
      </c>
      <c r="MWK6" s="336" t="str">
        <f t="shared" si="155"/>
        <v/>
      </c>
      <c r="MWL6" s="336" t="str">
        <f t="shared" si="155"/>
        <v/>
      </c>
      <c r="MWM6" s="336" t="str">
        <f t="shared" si="155"/>
        <v/>
      </c>
      <c r="MWN6" s="336" t="str">
        <f t="shared" si="155"/>
        <v/>
      </c>
      <c r="MWO6" s="336" t="str">
        <f t="shared" si="155"/>
        <v/>
      </c>
      <c r="MWP6" s="336" t="str">
        <f t="shared" si="155"/>
        <v/>
      </c>
      <c r="MWQ6" s="336" t="str">
        <f t="shared" si="155"/>
        <v/>
      </c>
      <c r="MWR6" s="336" t="str">
        <f t="shared" si="155"/>
        <v/>
      </c>
      <c r="MWS6" s="336" t="str">
        <f t="shared" si="155"/>
        <v/>
      </c>
      <c r="MWT6" s="336" t="str">
        <f t="shared" si="155"/>
        <v/>
      </c>
      <c r="MWU6" s="336" t="str">
        <f t="shared" si="155"/>
        <v/>
      </c>
      <c r="MWV6" s="336" t="str">
        <f t="shared" si="155"/>
        <v/>
      </c>
      <c r="MWW6" s="336" t="str">
        <f t="shared" si="155"/>
        <v/>
      </c>
      <c r="MWX6" s="336" t="str">
        <f t="shared" si="155"/>
        <v/>
      </c>
      <c r="MWY6" s="336" t="str">
        <f t="shared" si="155"/>
        <v/>
      </c>
      <c r="MWZ6" s="336" t="str">
        <f t="shared" si="155"/>
        <v/>
      </c>
      <c r="MXA6" s="336" t="str">
        <f t="shared" si="155"/>
        <v/>
      </c>
      <c r="MXB6" s="336" t="str">
        <f t="shared" si="155"/>
        <v/>
      </c>
      <c r="MXC6" s="336" t="str">
        <f t="shared" si="155"/>
        <v/>
      </c>
      <c r="MXD6" s="336" t="str">
        <f t="shared" si="155"/>
        <v/>
      </c>
      <c r="MXE6" s="336" t="str">
        <f t="shared" si="155"/>
        <v/>
      </c>
      <c r="MXF6" s="336" t="str">
        <f t="shared" si="155"/>
        <v/>
      </c>
      <c r="MXG6" s="336" t="str">
        <f t="shared" si="155"/>
        <v/>
      </c>
      <c r="MXH6" s="336" t="str">
        <f t="shared" si="155"/>
        <v/>
      </c>
      <c r="MXI6" s="336" t="str">
        <f t="shared" si="155"/>
        <v/>
      </c>
      <c r="MXJ6" s="336" t="str">
        <f t="shared" si="155"/>
        <v/>
      </c>
      <c r="MXK6" s="336" t="str">
        <f t="shared" si="155"/>
        <v/>
      </c>
      <c r="MXL6" s="336" t="str">
        <f t="shared" si="155"/>
        <v/>
      </c>
      <c r="MXM6" s="336" t="str">
        <f t="shared" si="155"/>
        <v/>
      </c>
      <c r="MXN6" s="336" t="str">
        <f t="shared" si="155"/>
        <v/>
      </c>
      <c r="MXO6" s="336" t="str">
        <f t="shared" si="155"/>
        <v/>
      </c>
      <c r="MXP6" s="336" t="str">
        <f t="shared" si="155"/>
        <v/>
      </c>
      <c r="MXQ6" s="336" t="str">
        <f t="shared" si="155"/>
        <v/>
      </c>
      <c r="MXR6" s="336" t="str">
        <f t="shared" si="155"/>
        <v/>
      </c>
      <c r="MXS6" s="336" t="str">
        <f t="shared" ref="MXS6:NAD6" si="156">_xlfn.LET(
_xlpm.project_monat,MXS$3,
_xlpm.start_monat,$D6,
_xlpm.ende_monat,$E6,
IF(AND(_xlpm.project_monat&gt;=_xlpm.start_monat,_xlpm.project_monat&lt;=_xlpm.ende_monat),1,""))</f>
        <v/>
      </c>
      <c r="MXT6" s="336" t="str">
        <f t="shared" si="156"/>
        <v/>
      </c>
      <c r="MXU6" s="336" t="str">
        <f t="shared" si="156"/>
        <v/>
      </c>
      <c r="MXV6" s="336" t="str">
        <f t="shared" si="156"/>
        <v/>
      </c>
      <c r="MXW6" s="336" t="str">
        <f t="shared" si="156"/>
        <v/>
      </c>
      <c r="MXX6" s="336" t="str">
        <f t="shared" si="156"/>
        <v/>
      </c>
      <c r="MXY6" s="336" t="str">
        <f t="shared" si="156"/>
        <v/>
      </c>
      <c r="MXZ6" s="336" t="str">
        <f t="shared" si="156"/>
        <v/>
      </c>
      <c r="MYA6" s="336" t="str">
        <f t="shared" si="156"/>
        <v/>
      </c>
      <c r="MYB6" s="336" t="str">
        <f t="shared" si="156"/>
        <v/>
      </c>
      <c r="MYC6" s="336" t="str">
        <f t="shared" si="156"/>
        <v/>
      </c>
      <c r="MYD6" s="336" t="str">
        <f t="shared" si="156"/>
        <v/>
      </c>
      <c r="MYE6" s="336" t="str">
        <f t="shared" si="156"/>
        <v/>
      </c>
      <c r="MYF6" s="336" t="str">
        <f t="shared" si="156"/>
        <v/>
      </c>
      <c r="MYG6" s="336" t="str">
        <f t="shared" si="156"/>
        <v/>
      </c>
      <c r="MYH6" s="336" t="str">
        <f t="shared" si="156"/>
        <v/>
      </c>
      <c r="MYI6" s="336" t="str">
        <f t="shared" si="156"/>
        <v/>
      </c>
      <c r="MYJ6" s="336" t="str">
        <f t="shared" si="156"/>
        <v/>
      </c>
      <c r="MYK6" s="336" t="str">
        <f t="shared" si="156"/>
        <v/>
      </c>
      <c r="MYL6" s="336" t="str">
        <f t="shared" si="156"/>
        <v/>
      </c>
      <c r="MYM6" s="336" t="str">
        <f t="shared" si="156"/>
        <v/>
      </c>
      <c r="MYN6" s="336" t="str">
        <f t="shared" si="156"/>
        <v/>
      </c>
      <c r="MYO6" s="336" t="str">
        <f t="shared" si="156"/>
        <v/>
      </c>
      <c r="MYP6" s="336" t="str">
        <f t="shared" si="156"/>
        <v/>
      </c>
      <c r="MYQ6" s="336" t="str">
        <f t="shared" si="156"/>
        <v/>
      </c>
      <c r="MYR6" s="336" t="str">
        <f t="shared" si="156"/>
        <v/>
      </c>
      <c r="MYS6" s="336" t="str">
        <f t="shared" si="156"/>
        <v/>
      </c>
      <c r="MYT6" s="336" t="str">
        <f t="shared" si="156"/>
        <v/>
      </c>
      <c r="MYU6" s="336" t="str">
        <f t="shared" si="156"/>
        <v/>
      </c>
      <c r="MYV6" s="336" t="str">
        <f t="shared" si="156"/>
        <v/>
      </c>
      <c r="MYW6" s="336" t="str">
        <f t="shared" si="156"/>
        <v/>
      </c>
      <c r="MYX6" s="336" t="str">
        <f t="shared" si="156"/>
        <v/>
      </c>
      <c r="MYY6" s="336" t="str">
        <f t="shared" si="156"/>
        <v/>
      </c>
      <c r="MYZ6" s="336" t="str">
        <f t="shared" si="156"/>
        <v/>
      </c>
      <c r="MZA6" s="336" t="str">
        <f t="shared" si="156"/>
        <v/>
      </c>
      <c r="MZB6" s="336" t="str">
        <f t="shared" si="156"/>
        <v/>
      </c>
      <c r="MZC6" s="336" t="str">
        <f t="shared" si="156"/>
        <v/>
      </c>
      <c r="MZD6" s="336" t="str">
        <f t="shared" si="156"/>
        <v/>
      </c>
      <c r="MZE6" s="336" t="str">
        <f t="shared" si="156"/>
        <v/>
      </c>
      <c r="MZF6" s="336" t="str">
        <f t="shared" si="156"/>
        <v/>
      </c>
      <c r="MZG6" s="336" t="str">
        <f t="shared" si="156"/>
        <v/>
      </c>
      <c r="MZH6" s="336" t="str">
        <f t="shared" si="156"/>
        <v/>
      </c>
      <c r="MZI6" s="336" t="str">
        <f t="shared" si="156"/>
        <v/>
      </c>
      <c r="MZJ6" s="336" t="str">
        <f t="shared" si="156"/>
        <v/>
      </c>
      <c r="MZK6" s="336" t="str">
        <f t="shared" si="156"/>
        <v/>
      </c>
      <c r="MZL6" s="336" t="str">
        <f t="shared" si="156"/>
        <v/>
      </c>
      <c r="MZM6" s="336" t="str">
        <f t="shared" si="156"/>
        <v/>
      </c>
      <c r="MZN6" s="336" t="str">
        <f t="shared" si="156"/>
        <v/>
      </c>
      <c r="MZO6" s="336" t="str">
        <f t="shared" si="156"/>
        <v/>
      </c>
      <c r="MZP6" s="336" t="str">
        <f t="shared" si="156"/>
        <v/>
      </c>
      <c r="MZQ6" s="336" t="str">
        <f t="shared" si="156"/>
        <v/>
      </c>
      <c r="MZR6" s="336" t="str">
        <f t="shared" si="156"/>
        <v/>
      </c>
      <c r="MZS6" s="336" t="str">
        <f t="shared" si="156"/>
        <v/>
      </c>
      <c r="MZT6" s="336" t="str">
        <f t="shared" si="156"/>
        <v/>
      </c>
      <c r="MZU6" s="336" t="str">
        <f t="shared" si="156"/>
        <v/>
      </c>
      <c r="MZV6" s="336" t="str">
        <f t="shared" si="156"/>
        <v/>
      </c>
      <c r="MZW6" s="336" t="str">
        <f t="shared" si="156"/>
        <v/>
      </c>
      <c r="MZX6" s="336" t="str">
        <f t="shared" si="156"/>
        <v/>
      </c>
      <c r="MZY6" s="336" t="str">
        <f t="shared" si="156"/>
        <v/>
      </c>
      <c r="MZZ6" s="336" t="str">
        <f t="shared" si="156"/>
        <v/>
      </c>
      <c r="NAA6" s="336" t="str">
        <f t="shared" si="156"/>
        <v/>
      </c>
      <c r="NAB6" s="336" t="str">
        <f t="shared" si="156"/>
        <v/>
      </c>
      <c r="NAC6" s="336" t="str">
        <f t="shared" si="156"/>
        <v/>
      </c>
      <c r="NAD6" s="336" t="str">
        <f t="shared" si="156"/>
        <v/>
      </c>
      <c r="NAE6" s="336" t="str">
        <f t="shared" ref="NAE6:NCP6" si="157">_xlfn.LET(
_xlpm.project_monat,NAE$3,
_xlpm.start_monat,$D6,
_xlpm.ende_monat,$E6,
IF(AND(_xlpm.project_monat&gt;=_xlpm.start_monat,_xlpm.project_monat&lt;=_xlpm.ende_monat),1,""))</f>
        <v/>
      </c>
      <c r="NAF6" s="336" t="str">
        <f t="shared" si="157"/>
        <v/>
      </c>
      <c r="NAG6" s="336" t="str">
        <f t="shared" si="157"/>
        <v/>
      </c>
      <c r="NAH6" s="336" t="str">
        <f t="shared" si="157"/>
        <v/>
      </c>
      <c r="NAI6" s="336" t="str">
        <f t="shared" si="157"/>
        <v/>
      </c>
      <c r="NAJ6" s="336" t="str">
        <f t="shared" si="157"/>
        <v/>
      </c>
      <c r="NAK6" s="336" t="str">
        <f t="shared" si="157"/>
        <v/>
      </c>
      <c r="NAL6" s="336" t="str">
        <f t="shared" si="157"/>
        <v/>
      </c>
      <c r="NAM6" s="336" t="str">
        <f t="shared" si="157"/>
        <v/>
      </c>
      <c r="NAN6" s="336" t="str">
        <f t="shared" si="157"/>
        <v/>
      </c>
      <c r="NAO6" s="336" t="str">
        <f t="shared" si="157"/>
        <v/>
      </c>
      <c r="NAP6" s="336" t="str">
        <f t="shared" si="157"/>
        <v/>
      </c>
      <c r="NAQ6" s="336" t="str">
        <f t="shared" si="157"/>
        <v/>
      </c>
      <c r="NAR6" s="336" t="str">
        <f t="shared" si="157"/>
        <v/>
      </c>
      <c r="NAS6" s="336" t="str">
        <f t="shared" si="157"/>
        <v/>
      </c>
      <c r="NAT6" s="336" t="str">
        <f t="shared" si="157"/>
        <v/>
      </c>
      <c r="NAU6" s="336" t="str">
        <f t="shared" si="157"/>
        <v/>
      </c>
      <c r="NAV6" s="336" t="str">
        <f t="shared" si="157"/>
        <v/>
      </c>
      <c r="NAW6" s="336" t="str">
        <f t="shared" si="157"/>
        <v/>
      </c>
      <c r="NAX6" s="336" t="str">
        <f t="shared" si="157"/>
        <v/>
      </c>
      <c r="NAY6" s="336" t="str">
        <f t="shared" si="157"/>
        <v/>
      </c>
      <c r="NAZ6" s="336" t="str">
        <f t="shared" si="157"/>
        <v/>
      </c>
      <c r="NBA6" s="336" t="str">
        <f t="shared" si="157"/>
        <v/>
      </c>
      <c r="NBB6" s="336" t="str">
        <f t="shared" si="157"/>
        <v/>
      </c>
      <c r="NBC6" s="336" t="str">
        <f t="shared" si="157"/>
        <v/>
      </c>
      <c r="NBD6" s="336" t="str">
        <f t="shared" si="157"/>
        <v/>
      </c>
      <c r="NBE6" s="336" t="str">
        <f t="shared" si="157"/>
        <v/>
      </c>
      <c r="NBF6" s="336" t="str">
        <f t="shared" si="157"/>
        <v/>
      </c>
      <c r="NBG6" s="336" t="str">
        <f t="shared" si="157"/>
        <v/>
      </c>
      <c r="NBH6" s="336" t="str">
        <f t="shared" si="157"/>
        <v/>
      </c>
      <c r="NBI6" s="336" t="str">
        <f t="shared" si="157"/>
        <v/>
      </c>
      <c r="NBJ6" s="336" t="str">
        <f t="shared" si="157"/>
        <v/>
      </c>
      <c r="NBK6" s="336" t="str">
        <f t="shared" si="157"/>
        <v/>
      </c>
      <c r="NBL6" s="336" t="str">
        <f t="shared" si="157"/>
        <v/>
      </c>
      <c r="NBM6" s="336" t="str">
        <f t="shared" si="157"/>
        <v/>
      </c>
      <c r="NBN6" s="336" t="str">
        <f t="shared" si="157"/>
        <v/>
      </c>
      <c r="NBO6" s="336" t="str">
        <f t="shared" si="157"/>
        <v/>
      </c>
      <c r="NBP6" s="336" t="str">
        <f t="shared" si="157"/>
        <v/>
      </c>
      <c r="NBQ6" s="336" t="str">
        <f t="shared" si="157"/>
        <v/>
      </c>
      <c r="NBR6" s="336" t="str">
        <f t="shared" si="157"/>
        <v/>
      </c>
      <c r="NBS6" s="336" t="str">
        <f t="shared" si="157"/>
        <v/>
      </c>
      <c r="NBT6" s="336" t="str">
        <f t="shared" si="157"/>
        <v/>
      </c>
      <c r="NBU6" s="336" t="str">
        <f t="shared" si="157"/>
        <v/>
      </c>
      <c r="NBV6" s="336" t="str">
        <f t="shared" si="157"/>
        <v/>
      </c>
      <c r="NBW6" s="336" t="str">
        <f t="shared" si="157"/>
        <v/>
      </c>
      <c r="NBX6" s="336" t="str">
        <f t="shared" si="157"/>
        <v/>
      </c>
      <c r="NBY6" s="336" t="str">
        <f t="shared" si="157"/>
        <v/>
      </c>
      <c r="NBZ6" s="336" t="str">
        <f t="shared" si="157"/>
        <v/>
      </c>
      <c r="NCA6" s="336" t="str">
        <f t="shared" si="157"/>
        <v/>
      </c>
      <c r="NCB6" s="336" t="str">
        <f t="shared" si="157"/>
        <v/>
      </c>
      <c r="NCC6" s="336" t="str">
        <f t="shared" si="157"/>
        <v/>
      </c>
      <c r="NCD6" s="336" t="str">
        <f t="shared" si="157"/>
        <v/>
      </c>
      <c r="NCE6" s="336" t="str">
        <f t="shared" si="157"/>
        <v/>
      </c>
      <c r="NCF6" s="336" t="str">
        <f t="shared" si="157"/>
        <v/>
      </c>
      <c r="NCG6" s="336" t="str">
        <f t="shared" si="157"/>
        <v/>
      </c>
      <c r="NCH6" s="336" t="str">
        <f t="shared" si="157"/>
        <v/>
      </c>
      <c r="NCI6" s="336" t="str">
        <f t="shared" si="157"/>
        <v/>
      </c>
      <c r="NCJ6" s="336" t="str">
        <f t="shared" si="157"/>
        <v/>
      </c>
      <c r="NCK6" s="336" t="str">
        <f t="shared" si="157"/>
        <v/>
      </c>
      <c r="NCL6" s="336" t="str">
        <f t="shared" si="157"/>
        <v/>
      </c>
      <c r="NCM6" s="336" t="str">
        <f t="shared" si="157"/>
        <v/>
      </c>
      <c r="NCN6" s="336" t="str">
        <f t="shared" si="157"/>
        <v/>
      </c>
      <c r="NCO6" s="336" t="str">
        <f t="shared" si="157"/>
        <v/>
      </c>
      <c r="NCP6" s="336" t="str">
        <f t="shared" si="157"/>
        <v/>
      </c>
      <c r="NCQ6" s="336" t="str">
        <f t="shared" ref="NCQ6:NFB6" si="158">_xlfn.LET(
_xlpm.project_monat,NCQ$3,
_xlpm.start_monat,$D6,
_xlpm.ende_monat,$E6,
IF(AND(_xlpm.project_monat&gt;=_xlpm.start_monat,_xlpm.project_monat&lt;=_xlpm.ende_monat),1,""))</f>
        <v/>
      </c>
      <c r="NCR6" s="336" t="str">
        <f t="shared" si="158"/>
        <v/>
      </c>
      <c r="NCS6" s="336" t="str">
        <f t="shared" si="158"/>
        <v/>
      </c>
      <c r="NCT6" s="336" t="str">
        <f t="shared" si="158"/>
        <v/>
      </c>
      <c r="NCU6" s="336" t="str">
        <f t="shared" si="158"/>
        <v/>
      </c>
      <c r="NCV6" s="336" t="str">
        <f t="shared" si="158"/>
        <v/>
      </c>
      <c r="NCW6" s="336" t="str">
        <f t="shared" si="158"/>
        <v/>
      </c>
      <c r="NCX6" s="336" t="str">
        <f t="shared" si="158"/>
        <v/>
      </c>
      <c r="NCY6" s="336" t="str">
        <f t="shared" si="158"/>
        <v/>
      </c>
      <c r="NCZ6" s="336" t="str">
        <f t="shared" si="158"/>
        <v/>
      </c>
      <c r="NDA6" s="336" t="str">
        <f t="shared" si="158"/>
        <v/>
      </c>
      <c r="NDB6" s="336" t="str">
        <f t="shared" si="158"/>
        <v/>
      </c>
      <c r="NDC6" s="336" t="str">
        <f t="shared" si="158"/>
        <v/>
      </c>
      <c r="NDD6" s="336" t="str">
        <f t="shared" si="158"/>
        <v/>
      </c>
      <c r="NDE6" s="336" t="str">
        <f t="shared" si="158"/>
        <v/>
      </c>
      <c r="NDF6" s="336" t="str">
        <f t="shared" si="158"/>
        <v/>
      </c>
      <c r="NDG6" s="336" t="str">
        <f t="shared" si="158"/>
        <v/>
      </c>
      <c r="NDH6" s="336" t="str">
        <f t="shared" si="158"/>
        <v/>
      </c>
      <c r="NDI6" s="336" t="str">
        <f t="shared" si="158"/>
        <v/>
      </c>
      <c r="NDJ6" s="336" t="str">
        <f t="shared" si="158"/>
        <v/>
      </c>
      <c r="NDK6" s="336" t="str">
        <f t="shared" si="158"/>
        <v/>
      </c>
      <c r="NDL6" s="336" t="str">
        <f t="shared" si="158"/>
        <v/>
      </c>
      <c r="NDM6" s="336" t="str">
        <f t="shared" si="158"/>
        <v/>
      </c>
      <c r="NDN6" s="336" t="str">
        <f t="shared" si="158"/>
        <v/>
      </c>
      <c r="NDO6" s="336" t="str">
        <f t="shared" si="158"/>
        <v/>
      </c>
      <c r="NDP6" s="336" t="str">
        <f t="shared" si="158"/>
        <v/>
      </c>
      <c r="NDQ6" s="336" t="str">
        <f t="shared" si="158"/>
        <v/>
      </c>
      <c r="NDR6" s="336" t="str">
        <f t="shared" si="158"/>
        <v/>
      </c>
      <c r="NDS6" s="336" t="str">
        <f t="shared" si="158"/>
        <v/>
      </c>
      <c r="NDT6" s="336" t="str">
        <f t="shared" si="158"/>
        <v/>
      </c>
      <c r="NDU6" s="336" t="str">
        <f t="shared" si="158"/>
        <v/>
      </c>
      <c r="NDV6" s="336" t="str">
        <f t="shared" si="158"/>
        <v/>
      </c>
      <c r="NDW6" s="336" t="str">
        <f t="shared" si="158"/>
        <v/>
      </c>
      <c r="NDX6" s="336" t="str">
        <f t="shared" si="158"/>
        <v/>
      </c>
      <c r="NDY6" s="336" t="str">
        <f t="shared" si="158"/>
        <v/>
      </c>
      <c r="NDZ6" s="336" t="str">
        <f t="shared" si="158"/>
        <v/>
      </c>
      <c r="NEA6" s="336" t="str">
        <f t="shared" si="158"/>
        <v/>
      </c>
      <c r="NEB6" s="336" t="str">
        <f t="shared" si="158"/>
        <v/>
      </c>
      <c r="NEC6" s="336" t="str">
        <f t="shared" si="158"/>
        <v/>
      </c>
      <c r="NED6" s="336" t="str">
        <f t="shared" si="158"/>
        <v/>
      </c>
      <c r="NEE6" s="336" t="str">
        <f t="shared" si="158"/>
        <v/>
      </c>
      <c r="NEF6" s="336" t="str">
        <f t="shared" si="158"/>
        <v/>
      </c>
      <c r="NEG6" s="336" t="str">
        <f t="shared" si="158"/>
        <v/>
      </c>
      <c r="NEH6" s="336" t="str">
        <f t="shared" si="158"/>
        <v/>
      </c>
      <c r="NEI6" s="336" t="str">
        <f t="shared" si="158"/>
        <v/>
      </c>
      <c r="NEJ6" s="336" t="str">
        <f t="shared" si="158"/>
        <v/>
      </c>
      <c r="NEK6" s="336" t="str">
        <f t="shared" si="158"/>
        <v/>
      </c>
      <c r="NEL6" s="336" t="str">
        <f t="shared" si="158"/>
        <v/>
      </c>
      <c r="NEM6" s="336" t="str">
        <f t="shared" si="158"/>
        <v/>
      </c>
      <c r="NEN6" s="336" t="str">
        <f t="shared" si="158"/>
        <v/>
      </c>
      <c r="NEO6" s="336" t="str">
        <f t="shared" si="158"/>
        <v/>
      </c>
      <c r="NEP6" s="336" t="str">
        <f t="shared" si="158"/>
        <v/>
      </c>
      <c r="NEQ6" s="336" t="str">
        <f t="shared" si="158"/>
        <v/>
      </c>
      <c r="NER6" s="336" t="str">
        <f t="shared" si="158"/>
        <v/>
      </c>
      <c r="NES6" s="336" t="str">
        <f t="shared" si="158"/>
        <v/>
      </c>
      <c r="NET6" s="336" t="str">
        <f t="shared" si="158"/>
        <v/>
      </c>
      <c r="NEU6" s="336" t="str">
        <f t="shared" si="158"/>
        <v/>
      </c>
      <c r="NEV6" s="336" t="str">
        <f t="shared" si="158"/>
        <v/>
      </c>
      <c r="NEW6" s="336" t="str">
        <f t="shared" si="158"/>
        <v/>
      </c>
      <c r="NEX6" s="336" t="str">
        <f t="shared" si="158"/>
        <v/>
      </c>
      <c r="NEY6" s="336" t="str">
        <f t="shared" si="158"/>
        <v/>
      </c>
      <c r="NEZ6" s="336" t="str">
        <f t="shared" si="158"/>
        <v/>
      </c>
      <c r="NFA6" s="336" t="str">
        <f t="shared" si="158"/>
        <v/>
      </c>
      <c r="NFB6" s="336" t="str">
        <f t="shared" si="158"/>
        <v/>
      </c>
      <c r="NFC6" s="336" t="str">
        <f t="shared" ref="NFC6:NHN6" si="159">_xlfn.LET(
_xlpm.project_monat,NFC$3,
_xlpm.start_monat,$D6,
_xlpm.ende_monat,$E6,
IF(AND(_xlpm.project_monat&gt;=_xlpm.start_monat,_xlpm.project_monat&lt;=_xlpm.ende_monat),1,""))</f>
        <v/>
      </c>
      <c r="NFD6" s="336" t="str">
        <f t="shared" si="159"/>
        <v/>
      </c>
      <c r="NFE6" s="336" t="str">
        <f t="shared" si="159"/>
        <v/>
      </c>
      <c r="NFF6" s="336" t="str">
        <f t="shared" si="159"/>
        <v/>
      </c>
      <c r="NFG6" s="336" t="str">
        <f t="shared" si="159"/>
        <v/>
      </c>
      <c r="NFH6" s="336" t="str">
        <f t="shared" si="159"/>
        <v/>
      </c>
      <c r="NFI6" s="336" t="str">
        <f t="shared" si="159"/>
        <v/>
      </c>
      <c r="NFJ6" s="336" t="str">
        <f t="shared" si="159"/>
        <v/>
      </c>
      <c r="NFK6" s="336" t="str">
        <f t="shared" si="159"/>
        <v/>
      </c>
      <c r="NFL6" s="336" t="str">
        <f t="shared" si="159"/>
        <v/>
      </c>
      <c r="NFM6" s="336" t="str">
        <f t="shared" si="159"/>
        <v/>
      </c>
      <c r="NFN6" s="336" t="str">
        <f t="shared" si="159"/>
        <v/>
      </c>
      <c r="NFO6" s="336" t="str">
        <f t="shared" si="159"/>
        <v/>
      </c>
      <c r="NFP6" s="336" t="str">
        <f t="shared" si="159"/>
        <v/>
      </c>
      <c r="NFQ6" s="336" t="str">
        <f t="shared" si="159"/>
        <v/>
      </c>
      <c r="NFR6" s="336" t="str">
        <f t="shared" si="159"/>
        <v/>
      </c>
      <c r="NFS6" s="336" t="str">
        <f t="shared" si="159"/>
        <v/>
      </c>
      <c r="NFT6" s="336" t="str">
        <f t="shared" si="159"/>
        <v/>
      </c>
      <c r="NFU6" s="336" t="str">
        <f t="shared" si="159"/>
        <v/>
      </c>
      <c r="NFV6" s="336" t="str">
        <f t="shared" si="159"/>
        <v/>
      </c>
      <c r="NFW6" s="336" t="str">
        <f t="shared" si="159"/>
        <v/>
      </c>
      <c r="NFX6" s="336" t="str">
        <f t="shared" si="159"/>
        <v/>
      </c>
      <c r="NFY6" s="336" t="str">
        <f t="shared" si="159"/>
        <v/>
      </c>
      <c r="NFZ6" s="336" t="str">
        <f t="shared" si="159"/>
        <v/>
      </c>
      <c r="NGA6" s="336" t="str">
        <f t="shared" si="159"/>
        <v/>
      </c>
      <c r="NGB6" s="336" t="str">
        <f t="shared" si="159"/>
        <v/>
      </c>
      <c r="NGC6" s="336" t="str">
        <f t="shared" si="159"/>
        <v/>
      </c>
      <c r="NGD6" s="336" t="str">
        <f t="shared" si="159"/>
        <v/>
      </c>
      <c r="NGE6" s="336" t="str">
        <f t="shared" si="159"/>
        <v/>
      </c>
      <c r="NGF6" s="336" t="str">
        <f t="shared" si="159"/>
        <v/>
      </c>
      <c r="NGG6" s="336" t="str">
        <f t="shared" si="159"/>
        <v/>
      </c>
      <c r="NGH6" s="336" t="str">
        <f t="shared" si="159"/>
        <v/>
      </c>
      <c r="NGI6" s="336" t="str">
        <f t="shared" si="159"/>
        <v/>
      </c>
      <c r="NGJ6" s="336" t="str">
        <f t="shared" si="159"/>
        <v/>
      </c>
      <c r="NGK6" s="336" t="str">
        <f t="shared" si="159"/>
        <v/>
      </c>
      <c r="NGL6" s="336" t="str">
        <f t="shared" si="159"/>
        <v/>
      </c>
      <c r="NGM6" s="336" t="str">
        <f t="shared" si="159"/>
        <v/>
      </c>
      <c r="NGN6" s="336" t="str">
        <f t="shared" si="159"/>
        <v/>
      </c>
      <c r="NGO6" s="336" t="str">
        <f t="shared" si="159"/>
        <v/>
      </c>
      <c r="NGP6" s="336" t="str">
        <f t="shared" si="159"/>
        <v/>
      </c>
      <c r="NGQ6" s="336" t="str">
        <f t="shared" si="159"/>
        <v/>
      </c>
      <c r="NGR6" s="336" t="str">
        <f t="shared" si="159"/>
        <v/>
      </c>
      <c r="NGS6" s="336" t="str">
        <f t="shared" si="159"/>
        <v/>
      </c>
      <c r="NGT6" s="336" t="str">
        <f t="shared" si="159"/>
        <v/>
      </c>
      <c r="NGU6" s="336" t="str">
        <f t="shared" si="159"/>
        <v/>
      </c>
      <c r="NGV6" s="336" t="str">
        <f t="shared" si="159"/>
        <v/>
      </c>
      <c r="NGW6" s="336" t="str">
        <f t="shared" si="159"/>
        <v/>
      </c>
      <c r="NGX6" s="336" t="str">
        <f t="shared" si="159"/>
        <v/>
      </c>
      <c r="NGY6" s="336" t="str">
        <f t="shared" si="159"/>
        <v/>
      </c>
      <c r="NGZ6" s="336" t="str">
        <f t="shared" si="159"/>
        <v/>
      </c>
      <c r="NHA6" s="336" t="str">
        <f t="shared" si="159"/>
        <v/>
      </c>
      <c r="NHB6" s="336" t="str">
        <f t="shared" si="159"/>
        <v/>
      </c>
      <c r="NHC6" s="336" t="str">
        <f t="shared" si="159"/>
        <v/>
      </c>
      <c r="NHD6" s="336" t="str">
        <f t="shared" si="159"/>
        <v/>
      </c>
      <c r="NHE6" s="336" t="str">
        <f t="shared" si="159"/>
        <v/>
      </c>
      <c r="NHF6" s="336" t="str">
        <f t="shared" si="159"/>
        <v/>
      </c>
      <c r="NHG6" s="336" t="str">
        <f t="shared" si="159"/>
        <v/>
      </c>
      <c r="NHH6" s="336" t="str">
        <f t="shared" si="159"/>
        <v/>
      </c>
      <c r="NHI6" s="336" t="str">
        <f t="shared" si="159"/>
        <v/>
      </c>
      <c r="NHJ6" s="336" t="str">
        <f t="shared" si="159"/>
        <v/>
      </c>
      <c r="NHK6" s="336" t="str">
        <f t="shared" si="159"/>
        <v/>
      </c>
      <c r="NHL6" s="336" t="str">
        <f t="shared" si="159"/>
        <v/>
      </c>
      <c r="NHM6" s="336" t="str">
        <f t="shared" si="159"/>
        <v/>
      </c>
      <c r="NHN6" s="336" t="str">
        <f t="shared" si="159"/>
        <v/>
      </c>
      <c r="NHO6" s="336" t="str">
        <f t="shared" ref="NHO6:NJZ6" si="160">_xlfn.LET(
_xlpm.project_monat,NHO$3,
_xlpm.start_monat,$D6,
_xlpm.ende_monat,$E6,
IF(AND(_xlpm.project_monat&gt;=_xlpm.start_monat,_xlpm.project_monat&lt;=_xlpm.ende_monat),1,""))</f>
        <v/>
      </c>
      <c r="NHP6" s="336" t="str">
        <f t="shared" si="160"/>
        <v/>
      </c>
      <c r="NHQ6" s="336" t="str">
        <f t="shared" si="160"/>
        <v/>
      </c>
      <c r="NHR6" s="336" t="str">
        <f t="shared" si="160"/>
        <v/>
      </c>
      <c r="NHS6" s="336" t="str">
        <f t="shared" si="160"/>
        <v/>
      </c>
      <c r="NHT6" s="336" t="str">
        <f t="shared" si="160"/>
        <v/>
      </c>
      <c r="NHU6" s="336" t="str">
        <f t="shared" si="160"/>
        <v/>
      </c>
      <c r="NHV6" s="336" t="str">
        <f t="shared" si="160"/>
        <v/>
      </c>
      <c r="NHW6" s="336" t="str">
        <f t="shared" si="160"/>
        <v/>
      </c>
      <c r="NHX6" s="336" t="str">
        <f t="shared" si="160"/>
        <v/>
      </c>
      <c r="NHY6" s="336" t="str">
        <f t="shared" si="160"/>
        <v/>
      </c>
      <c r="NHZ6" s="336" t="str">
        <f t="shared" si="160"/>
        <v/>
      </c>
      <c r="NIA6" s="336" t="str">
        <f t="shared" si="160"/>
        <v/>
      </c>
      <c r="NIB6" s="336" t="str">
        <f t="shared" si="160"/>
        <v/>
      </c>
      <c r="NIC6" s="336" t="str">
        <f t="shared" si="160"/>
        <v/>
      </c>
      <c r="NID6" s="336" t="str">
        <f t="shared" si="160"/>
        <v/>
      </c>
      <c r="NIE6" s="336" t="str">
        <f t="shared" si="160"/>
        <v/>
      </c>
      <c r="NIF6" s="336" t="str">
        <f t="shared" si="160"/>
        <v/>
      </c>
      <c r="NIG6" s="336" t="str">
        <f t="shared" si="160"/>
        <v/>
      </c>
      <c r="NIH6" s="336" t="str">
        <f t="shared" si="160"/>
        <v/>
      </c>
      <c r="NII6" s="336" t="str">
        <f t="shared" si="160"/>
        <v/>
      </c>
      <c r="NIJ6" s="336" t="str">
        <f t="shared" si="160"/>
        <v/>
      </c>
      <c r="NIK6" s="336" t="str">
        <f t="shared" si="160"/>
        <v/>
      </c>
      <c r="NIL6" s="336" t="str">
        <f t="shared" si="160"/>
        <v/>
      </c>
      <c r="NIM6" s="336" t="str">
        <f t="shared" si="160"/>
        <v/>
      </c>
      <c r="NIN6" s="336" t="str">
        <f t="shared" si="160"/>
        <v/>
      </c>
      <c r="NIO6" s="336" t="str">
        <f t="shared" si="160"/>
        <v/>
      </c>
      <c r="NIP6" s="336" t="str">
        <f t="shared" si="160"/>
        <v/>
      </c>
      <c r="NIQ6" s="336" t="str">
        <f t="shared" si="160"/>
        <v/>
      </c>
      <c r="NIR6" s="336" t="str">
        <f t="shared" si="160"/>
        <v/>
      </c>
      <c r="NIS6" s="336" t="str">
        <f t="shared" si="160"/>
        <v/>
      </c>
      <c r="NIT6" s="336" t="str">
        <f t="shared" si="160"/>
        <v/>
      </c>
      <c r="NIU6" s="336" t="str">
        <f t="shared" si="160"/>
        <v/>
      </c>
      <c r="NIV6" s="336" t="str">
        <f t="shared" si="160"/>
        <v/>
      </c>
      <c r="NIW6" s="336" t="str">
        <f t="shared" si="160"/>
        <v/>
      </c>
      <c r="NIX6" s="336" t="str">
        <f t="shared" si="160"/>
        <v/>
      </c>
      <c r="NIY6" s="336" t="str">
        <f t="shared" si="160"/>
        <v/>
      </c>
      <c r="NIZ6" s="336" t="str">
        <f t="shared" si="160"/>
        <v/>
      </c>
      <c r="NJA6" s="336" t="str">
        <f t="shared" si="160"/>
        <v/>
      </c>
      <c r="NJB6" s="336" t="str">
        <f t="shared" si="160"/>
        <v/>
      </c>
      <c r="NJC6" s="336" t="str">
        <f t="shared" si="160"/>
        <v/>
      </c>
      <c r="NJD6" s="336" t="str">
        <f t="shared" si="160"/>
        <v/>
      </c>
      <c r="NJE6" s="336" t="str">
        <f t="shared" si="160"/>
        <v/>
      </c>
      <c r="NJF6" s="336" t="str">
        <f t="shared" si="160"/>
        <v/>
      </c>
      <c r="NJG6" s="336" t="str">
        <f t="shared" si="160"/>
        <v/>
      </c>
      <c r="NJH6" s="336" t="str">
        <f t="shared" si="160"/>
        <v/>
      </c>
      <c r="NJI6" s="336" t="str">
        <f t="shared" si="160"/>
        <v/>
      </c>
      <c r="NJJ6" s="336" t="str">
        <f t="shared" si="160"/>
        <v/>
      </c>
      <c r="NJK6" s="336" t="str">
        <f t="shared" si="160"/>
        <v/>
      </c>
      <c r="NJL6" s="336" t="str">
        <f t="shared" si="160"/>
        <v/>
      </c>
      <c r="NJM6" s="336" t="str">
        <f t="shared" si="160"/>
        <v/>
      </c>
      <c r="NJN6" s="336" t="str">
        <f t="shared" si="160"/>
        <v/>
      </c>
      <c r="NJO6" s="336" t="str">
        <f t="shared" si="160"/>
        <v/>
      </c>
      <c r="NJP6" s="336" t="str">
        <f t="shared" si="160"/>
        <v/>
      </c>
      <c r="NJQ6" s="336" t="str">
        <f t="shared" si="160"/>
        <v/>
      </c>
      <c r="NJR6" s="336" t="str">
        <f t="shared" si="160"/>
        <v/>
      </c>
      <c r="NJS6" s="336" t="str">
        <f t="shared" si="160"/>
        <v/>
      </c>
      <c r="NJT6" s="336" t="str">
        <f t="shared" si="160"/>
        <v/>
      </c>
      <c r="NJU6" s="336" t="str">
        <f t="shared" si="160"/>
        <v/>
      </c>
      <c r="NJV6" s="336" t="str">
        <f t="shared" si="160"/>
        <v/>
      </c>
      <c r="NJW6" s="336" t="str">
        <f t="shared" si="160"/>
        <v/>
      </c>
      <c r="NJX6" s="336" t="str">
        <f t="shared" si="160"/>
        <v/>
      </c>
      <c r="NJY6" s="336" t="str">
        <f t="shared" si="160"/>
        <v/>
      </c>
      <c r="NJZ6" s="336" t="str">
        <f t="shared" si="160"/>
        <v/>
      </c>
      <c r="NKA6" s="336" t="str">
        <f t="shared" ref="NKA6:NML6" si="161">_xlfn.LET(
_xlpm.project_monat,NKA$3,
_xlpm.start_monat,$D6,
_xlpm.ende_monat,$E6,
IF(AND(_xlpm.project_monat&gt;=_xlpm.start_monat,_xlpm.project_monat&lt;=_xlpm.ende_monat),1,""))</f>
        <v/>
      </c>
      <c r="NKB6" s="336" t="str">
        <f t="shared" si="161"/>
        <v/>
      </c>
      <c r="NKC6" s="336" t="str">
        <f t="shared" si="161"/>
        <v/>
      </c>
      <c r="NKD6" s="336" t="str">
        <f t="shared" si="161"/>
        <v/>
      </c>
      <c r="NKE6" s="336" t="str">
        <f t="shared" si="161"/>
        <v/>
      </c>
      <c r="NKF6" s="336" t="str">
        <f t="shared" si="161"/>
        <v/>
      </c>
      <c r="NKG6" s="336" t="str">
        <f t="shared" si="161"/>
        <v/>
      </c>
      <c r="NKH6" s="336" t="str">
        <f t="shared" si="161"/>
        <v/>
      </c>
      <c r="NKI6" s="336" t="str">
        <f t="shared" si="161"/>
        <v/>
      </c>
      <c r="NKJ6" s="336" t="str">
        <f t="shared" si="161"/>
        <v/>
      </c>
      <c r="NKK6" s="336" t="str">
        <f t="shared" si="161"/>
        <v/>
      </c>
      <c r="NKL6" s="336" t="str">
        <f t="shared" si="161"/>
        <v/>
      </c>
      <c r="NKM6" s="336" t="str">
        <f t="shared" si="161"/>
        <v/>
      </c>
      <c r="NKN6" s="336" t="str">
        <f t="shared" si="161"/>
        <v/>
      </c>
      <c r="NKO6" s="336" t="str">
        <f t="shared" si="161"/>
        <v/>
      </c>
      <c r="NKP6" s="336" t="str">
        <f t="shared" si="161"/>
        <v/>
      </c>
      <c r="NKQ6" s="336" t="str">
        <f t="shared" si="161"/>
        <v/>
      </c>
      <c r="NKR6" s="336" t="str">
        <f t="shared" si="161"/>
        <v/>
      </c>
      <c r="NKS6" s="336" t="str">
        <f t="shared" si="161"/>
        <v/>
      </c>
      <c r="NKT6" s="336" t="str">
        <f t="shared" si="161"/>
        <v/>
      </c>
      <c r="NKU6" s="336" t="str">
        <f t="shared" si="161"/>
        <v/>
      </c>
      <c r="NKV6" s="336" t="str">
        <f t="shared" si="161"/>
        <v/>
      </c>
      <c r="NKW6" s="336" t="str">
        <f t="shared" si="161"/>
        <v/>
      </c>
      <c r="NKX6" s="336" t="str">
        <f t="shared" si="161"/>
        <v/>
      </c>
      <c r="NKY6" s="336" t="str">
        <f t="shared" si="161"/>
        <v/>
      </c>
      <c r="NKZ6" s="336" t="str">
        <f t="shared" si="161"/>
        <v/>
      </c>
      <c r="NLA6" s="336" t="str">
        <f t="shared" si="161"/>
        <v/>
      </c>
      <c r="NLB6" s="336" t="str">
        <f t="shared" si="161"/>
        <v/>
      </c>
      <c r="NLC6" s="336" t="str">
        <f t="shared" si="161"/>
        <v/>
      </c>
      <c r="NLD6" s="336" t="str">
        <f t="shared" si="161"/>
        <v/>
      </c>
      <c r="NLE6" s="336" t="str">
        <f t="shared" si="161"/>
        <v/>
      </c>
      <c r="NLF6" s="336" t="str">
        <f t="shared" si="161"/>
        <v/>
      </c>
      <c r="NLG6" s="336" t="str">
        <f t="shared" si="161"/>
        <v/>
      </c>
      <c r="NLH6" s="336" t="str">
        <f t="shared" si="161"/>
        <v/>
      </c>
      <c r="NLI6" s="336" t="str">
        <f t="shared" si="161"/>
        <v/>
      </c>
      <c r="NLJ6" s="336" t="str">
        <f t="shared" si="161"/>
        <v/>
      </c>
      <c r="NLK6" s="336" t="str">
        <f t="shared" si="161"/>
        <v/>
      </c>
      <c r="NLL6" s="336" t="str">
        <f t="shared" si="161"/>
        <v/>
      </c>
      <c r="NLM6" s="336" t="str">
        <f t="shared" si="161"/>
        <v/>
      </c>
      <c r="NLN6" s="336" t="str">
        <f t="shared" si="161"/>
        <v/>
      </c>
      <c r="NLO6" s="336" t="str">
        <f t="shared" si="161"/>
        <v/>
      </c>
      <c r="NLP6" s="336" t="str">
        <f t="shared" si="161"/>
        <v/>
      </c>
      <c r="NLQ6" s="336" t="str">
        <f t="shared" si="161"/>
        <v/>
      </c>
      <c r="NLR6" s="336" t="str">
        <f t="shared" si="161"/>
        <v/>
      </c>
      <c r="NLS6" s="336" t="str">
        <f t="shared" si="161"/>
        <v/>
      </c>
      <c r="NLT6" s="336" t="str">
        <f t="shared" si="161"/>
        <v/>
      </c>
      <c r="NLU6" s="336" t="str">
        <f t="shared" si="161"/>
        <v/>
      </c>
      <c r="NLV6" s="336" t="str">
        <f t="shared" si="161"/>
        <v/>
      </c>
      <c r="NLW6" s="336" t="str">
        <f t="shared" si="161"/>
        <v/>
      </c>
      <c r="NLX6" s="336" t="str">
        <f t="shared" si="161"/>
        <v/>
      </c>
      <c r="NLY6" s="336" t="str">
        <f t="shared" si="161"/>
        <v/>
      </c>
      <c r="NLZ6" s="336" t="str">
        <f t="shared" si="161"/>
        <v/>
      </c>
      <c r="NMA6" s="336" t="str">
        <f t="shared" si="161"/>
        <v/>
      </c>
      <c r="NMB6" s="336" t="str">
        <f t="shared" si="161"/>
        <v/>
      </c>
      <c r="NMC6" s="336" t="str">
        <f t="shared" si="161"/>
        <v/>
      </c>
      <c r="NMD6" s="336" t="str">
        <f t="shared" si="161"/>
        <v/>
      </c>
      <c r="NME6" s="336" t="str">
        <f t="shared" si="161"/>
        <v/>
      </c>
      <c r="NMF6" s="336" t="str">
        <f t="shared" si="161"/>
        <v/>
      </c>
      <c r="NMG6" s="336" t="str">
        <f t="shared" si="161"/>
        <v/>
      </c>
      <c r="NMH6" s="336" t="str">
        <f t="shared" si="161"/>
        <v/>
      </c>
      <c r="NMI6" s="336" t="str">
        <f t="shared" si="161"/>
        <v/>
      </c>
      <c r="NMJ6" s="336" t="str">
        <f t="shared" si="161"/>
        <v/>
      </c>
      <c r="NMK6" s="336" t="str">
        <f t="shared" si="161"/>
        <v/>
      </c>
      <c r="NML6" s="336" t="str">
        <f t="shared" si="161"/>
        <v/>
      </c>
      <c r="NMM6" s="336" t="str">
        <f t="shared" ref="NMM6:NOX6" si="162">_xlfn.LET(
_xlpm.project_monat,NMM$3,
_xlpm.start_monat,$D6,
_xlpm.ende_monat,$E6,
IF(AND(_xlpm.project_monat&gt;=_xlpm.start_monat,_xlpm.project_monat&lt;=_xlpm.ende_monat),1,""))</f>
        <v/>
      </c>
      <c r="NMN6" s="336" t="str">
        <f t="shared" si="162"/>
        <v/>
      </c>
      <c r="NMO6" s="336" t="str">
        <f t="shared" si="162"/>
        <v/>
      </c>
      <c r="NMP6" s="336" t="str">
        <f t="shared" si="162"/>
        <v/>
      </c>
      <c r="NMQ6" s="336" t="str">
        <f t="shared" si="162"/>
        <v/>
      </c>
      <c r="NMR6" s="336" t="str">
        <f t="shared" si="162"/>
        <v/>
      </c>
      <c r="NMS6" s="336" t="str">
        <f t="shared" si="162"/>
        <v/>
      </c>
      <c r="NMT6" s="336" t="str">
        <f t="shared" si="162"/>
        <v/>
      </c>
      <c r="NMU6" s="336" t="str">
        <f t="shared" si="162"/>
        <v/>
      </c>
      <c r="NMV6" s="336" t="str">
        <f t="shared" si="162"/>
        <v/>
      </c>
      <c r="NMW6" s="336" t="str">
        <f t="shared" si="162"/>
        <v/>
      </c>
      <c r="NMX6" s="336" t="str">
        <f t="shared" si="162"/>
        <v/>
      </c>
      <c r="NMY6" s="336" t="str">
        <f t="shared" si="162"/>
        <v/>
      </c>
      <c r="NMZ6" s="336" t="str">
        <f t="shared" si="162"/>
        <v/>
      </c>
      <c r="NNA6" s="336" t="str">
        <f t="shared" si="162"/>
        <v/>
      </c>
      <c r="NNB6" s="336" t="str">
        <f t="shared" si="162"/>
        <v/>
      </c>
      <c r="NNC6" s="336" t="str">
        <f t="shared" si="162"/>
        <v/>
      </c>
      <c r="NND6" s="336" t="str">
        <f t="shared" si="162"/>
        <v/>
      </c>
      <c r="NNE6" s="336" t="str">
        <f t="shared" si="162"/>
        <v/>
      </c>
      <c r="NNF6" s="336" t="str">
        <f t="shared" si="162"/>
        <v/>
      </c>
      <c r="NNG6" s="336" t="str">
        <f t="shared" si="162"/>
        <v/>
      </c>
      <c r="NNH6" s="336" t="str">
        <f t="shared" si="162"/>
        <v/>
      </c>
      <c r="NNI6" s="336" t="str">
        <f t="shared" si="162"/>
        <v/>
      </c>
      <c r="NNJ6" s="336" t="str">
        <f t="shared" si="162"/>
        <v/>
      </c>
      <c r="NNK6" s="336" t="str">
        <f t="shared" si="162"/>
        <v/>
      </c>
      <c r="NNL6" s="336" t="str">
        <f t="shared" si="162"/>
        <v/>
      </c>
      <c r="NNM6" s="336" t="str">
        <f t="shared" si="162"/>
        <v/>
      </c>
      <c r="NNN6" s="336" t="str">
        <f t="shared" si="162"/>
        <v/>
      </c>
      <c r="NNO6" s="336" t="str">
        <f t="shared" si="162"/>
        <v/>
      </c>
      <c r="NNP6" s="336" t="str">
        <f t="shared" si="162"/>
        <v/>
      </c>
      <c r="NNQ6" s="336" t="str">
        <f t="shared" si="162"/>
        <v/>
      </c>
      <c r="NNR6" s="336" t="str">
        <f t="shared" si="162"/>
        <v/>
      </c>
      <c r="NNS6" s="336" t="str">
        <f t="shared" si="162"/>
        <v/>
      </c>
      <c r="NNT6" s="336" t="str">
        <f t="shared" si="162"/>
        <v/>
      </c>
      <c r="NNU6" s="336" t="str">
        <f t="shared" si="162"/>
        <v/>
      </c>
      <c r="NNV6" s="336" t="str">
        <f t="shared" si="162"/>
        <v/>
      </c>
      <c r="NNW6" s="336" t="str">
        <f t="shared" si="162"/>
        <v/>
      </c>
      <c r="NNX6" s="336" t="str">
        <f t="shared" si="162"/>
        <v/>
      </c>
      <c r="NNY6" s="336" t="str">
        <f t="shared" si="162"/>
        <v/>
      </c>
      <c r="NNZ6" s="336" t="str">
        <f t="shared" si="162"/>
        <v/>
      </c>
      <c r="NOA6" s="336" t="str">
        <f t="shared" si="162"/>
        <v/>
      </c>
      <c r="NOB6" s="336" t="str">
        <f t="shared" si="162"/>
        <v/>
      </c>
      <c r="NOC6" s="336" t="str">
        <f t="shared" si="162"/>
        <v/>
      </c>
      <c r="NOD6" s="336" t="str">
        <f t="shared" si="162"/>
        <v/>
      </c>
      <c r="NOE6" s="336" t="str">
        <f t="shared" si="162"/>
        <v/>
      </c>
      <c r="NOF6" s="336" t="str">
        <f t="shared" si="162"/>
        <v/>
      </c>
      <c r="NOG6" s="336" t="str">
        <f t="shared" si="162"/>
        <v/>
      </c>
      <c r="NOH6" s="336" t="str">
        <f t="shared" si="162"/>
        <v/>
      </c>
      <c r="NOI6" s="336" t="str">
        <f t="shared" si="162"/>
        <v/>
      </c>
      <c r="NOJ6" s="336" t="str">
        <f t="shared" si="162"/>
        <v/>
      </c>
      <c r="NOK6" s="336" t="str">
        <f t="shared" si="162"/>
        <v/>
      </c>
      <c r="NOL6" s="336" t="str">
        <f t="shared" si="162"/>
        <v/>
      </c>
      <c r="NOM6" s="336" t="str">
        <f t="shared" si="162"/>
        <v/>
      </c>
      <c r="NON6" s="336" t="str">
        <f t="shared" si="162"/>
        <v/>
      </c>
      <c r="NOO6" s="336" t="str">
        <f t="shared" si="162"/>
        <v/>
      </c>
      <c r="NOP6" s="336" t="str">
        <f t="shared" si="162"/>
        <v/>
      </c>
      <c r="NOQ6" s="336" t="str">
        <f t="shared" si="162"/>
        <v/>
      </c>
      <c r="NOR6" s="336" t="str">
        <f t="shared" si="162"/>
        <v/>
      </c>
      <c r="NOS6" s="336" t="str">
        <f t="shared" si="162"/>
        <v/>
      </c>
      <c r="NOT6" s="336" t="str">
        <f t="shared" si="162"/>
        <v/>
      </c>
      <c r="NOU6" s="336" t="str">
        <f t="shared" si="162"/>
        <v/>
      </c>
      <c r="NOV6" s="336" t="str">
        <f t="shared" si="162"/>
        <v/>
      </c>
      <c r="NOW6" s="336" t="str">
        <f t="shared" si="162"/>
        <v/>
      </c>
      <c r="NOX6" s="336" t="str">
        <f t="shared" si="162"/>
        <v/>
      </c>
      <c r="NOY6" s="336" t="str">
        <f t="shared" ref="NOY6:NRJ6" si="163">_xlfn.LET(
_xlpm.project_monat,NOY$3,
_xlpm.start_monat,$D6,
_xlpm.ende_monat,$E6,
IF(AND(_xlpm.project_monat&gt;=_xlpm.start_monat,_xlpm.project_monat&lt;=_xlpm.ende_monat),1,""))</f>
        <v/>
      </c>
      <c r="NOZ6" s="336" t="str">
        <f t="shared" si="163"/>
        <v/>
      </c>
      <c r="NPA6" s="336" t="str">
        <f t="shared" si="163"/>
        <v/>
      </c>
      <c r="NPB6" s="336" t="str">
        <f t="shared" si="163"/>
        <v/>
      </c>
      <c r="NPC6" s="336" t="str">
        <f t="shared" si="163"/>
        <v/>
      </c>
      <c r="NPD6" s="336" t="str">
        <f t="shared" si="163"/>
        <v/>
      </c>
      <c r="NPE6" s="336" t="str">
        <f t="shared" si="163"/>
        <v/>
      </c>
      <c r="NPF6" s="336" t="str">
        <f t="shared" si="163"/>
        <v/>
      </c>
      <c r="NPG6" s="336" t="str">
        <f t="shared" si="163"/>
        <v/>
      </c>
      <c r="NPH6" s="336" t="str">
        <f t="shared" si="163"/>
        <v/>
      </c>
      <c r="NPI6" s="336" t="str">
        <f t="shared" si="163"/>
        <v/>
      </c>
      <c r="NPJ6" s="336" t="str">
        <f t="shared" si="163"/>
        <v/>
      </c>
      <c r="NPK6" s="336" t="str">
        <f t="shared" si="163"/>
        <v/>
      </c>
      <c r="NPL6" s="336" t="str">
        <f t="shared" si="163"/>
        <v/>
      </c>
      <c r="NPM6" s="336" t="str">
        <f t="shared" si="163"/>
        <v/>
      </c>
      <c r="NPN6" s="336" t="str">
        <f t="shared" si="163"/>
        <v/>
      </c>
      <c r="NPO6" s="336" t="str">
        <f t="shared" si="163"/>
        <v/>
      </c>
      <c r="NPP6" s="336" t="str">
        <f t="shared" si="163"/>
        <v/>
      </c>
      <c r="NPQ6" s="336" t="str">
        <f t="shared" si="163"/>
        <v/>
      </c>
      <c r="NPR6" s="336" t="str">
        <f t="shared" si="163"/>
        <v/>
      </c>
      <c r="NPS6" s="336" t="str">
        <f t="shared" si="163"/>
        <v/>
      </c>
      <c r="NPT6" s="336" t="str">
        <f t="shared" si="163"/>
        <v/>
      </c>
      <c r="NPU6" s="336" t="str">
        <f t="shared" si="163"/>
        <v/>
      </c>
      <c r="NPV6" s="336" t="str">
        <f t="shared" si="163"/>
        <v/>
      </c>
      <c r="NPW6" s="336" t="str">
        <f t="shared" si="163"/>
        <v/>
      </c>
      <c r="NPX6" s="336" t="str">
        <f t="shared" si="163"/>
        <v/>
      </c>
      <c r="NPY6" s="336" t="str">
        <f t="shared" si="163"/>
        <v/>
      </c>
      <c r="NPZ6" s="336" t="str">
        <f t="shared" si="163"/>
        <v/>
      </c>
      <c r="NQA6" s="336" t="str">
        <f t="shared" si="163"/>
        <v/>
      </c>
      <c r="NQB6" s="336" t="str">
        <f t="shared" si="163"/>
        <v/>
      </c>
      <c r="NQC6" s="336" t="str">
        <f t="shared" si="163"/>
        <v/>
      </c>
      <c r="NQD6" s="336" t="str">
        <f t="shared" si="163"/>
        <v/>
      </c>
      <c r="NQE6" s="336" t="str">
        <f t="shared" si="163"/>
        <v/>
      </c>
      <c r="NQF6" s="336" t="str">
        <f t="shared" si="163"/>
        <v/>
      </c>
      <c r="NQG6" s="336" t="str">
        <f t="shared" si="163"/>
        <v/>
      </c>
      <c r="NQH6" s="336" t="str">
        <f t="shared" si="163"/>
        <v/>
      </c>
      <c r="NQI6" s="336" t="str">
        <f t="shared" si="163"/>
        <v/>
      </c>
      <c r="NQJ6" s="336" t="str">
        <f t="shared" si="163"/>
        <v/>
      </c>
      <c r="NQK6" s="336" t="str">
        <f t="shared" si="163"/>
        <v/>
      </c>
      <c r="NQL6" s="336" t="str">
        <f t="shared" si="163"/>
        <v/>
      </c>
      <c r="NQM6" s="336" t="str">
        <f t="shared" si="163"/>
        <v/>
      </c>
      <c r="NQN6" s="336" t="str">
        <f t="shared" si="163"/>
        <v/>
      </c>
      <c r="NQO6" s="336" t="str">
        <f t="shared" si="163"/>
        <v/>
      </c>
      <c r="NQP6" s="336" t="str">
        <f t="shared" si="163"/>
        <v/>
      </c>
      <c r="NQQ6" s="336" t="str">
        <f t="shared" si="163"/>
        <v/>
      </c>
      <c r="NQR6" s="336" t="str">
        <f t="shared" si="163"/>
        <v/>
      </c>
      <c r="NQS6" s="336" t="str">
        <f t="shared" si="163"/>
        <v/>
      </c>
      <c r="NQT6" s="336" t="str">
        <f t="shared" si="163"/>
        <v/>
      </c>
      <c r="NQU6" s="336" t="str">
        <f t="shared" si="163"/>
        <v/>
      </c>
      <c r="NQV6" s="336" t="str">
        <f t="shared" si="163"/>
        <v/>
      </c>
      <c r="NQW6" s="336" t="str">
        <f t="shared" si="163"/>
        <v/>
      </c>
      <c r="NQX6" s="336" t="str">
        <f t="shared" si="163"/>
        <v/>
      </c>
      <c r="NQY6" s="336" t="str">
        <f t="shared" si="163"/>
        <v/>
      </c>
      <c r="NQZ6" s="336" t="str">
        <f t="shared" si="163"/>
        <v/>
      </c>
      <c r="NRA6" s="336" t="str">
        <f t="shared" si="163"/>
        <v/>
      </c>
      <c r="NRB6" s="336" t="str">
        <f t="shared" si="163"/>
        <v/>
      </c>
      <c r="NRC6" s="336" t="str">
        <f t="shared" si="163"/>
        <v/>
      </c>
      <c r="NRD6" s="336" t="str">
        <f t="shared" si="163"/>
        <v/>
      </c>
      <c r="NRE6" s="336" t="str">
        <f t="shared" si="163"/>
        <v/>
      </c>
      <c r="NRF6" s="336" t="str">
        <f t="shared" si="163"/>
        <v/>
      </c>
      <c r="NRG6" s="336" t="str">
        <f t="shared" si="163"/>
        <v/>
      </c>
      <c r="NRH6" s="336" t="str">
        <f t="shared" si="163"/>
        <v/>
      </c>
      <c r="NRI6" s="336" t="str">
        <f t="shared" si="163"/>
        <v/>
      </c>
      <c r="NRJ6" s="336" t="str">
        <f t="shared" si="163"/>
        <v/>
      </c>
      <c r="NRK6" s="336" t="str">
        <f t="shared" ref="NRK6:NTV6" si="164">_xlfn.LET(
_xlpm.project_monat,NRK$3,
_xlpm.start_monat,$D6,
_xlpm.ende_monat,$E6,
IF(AND(_xlpm.project_monat&gt;=_xlpm.start_monat,_xlpm.project_monat&lt;=_xlpm.ende_monat),1,""))</f>
        <v/>
      </c>
      <c r="NRL6" s="336" t="str">
        <f t="shared" si="164"/>
        <v/>
      </c>
      <c r="NRM6" s="336" t="str">
        <f t="shared" si="164"/>
        <v/>
      </c>
      <c r="NRN6" s="336" t="str">
        <f t="shared" si="164"/>
        <v/>
      </c>
      <c r="NRO6" s="336" t="str">
        <f t="shared" si="164"/>
        <v/>
      </c>
      <c r="NRP6" s="336" t="str">
        <f t="shared" si="164"/>
        <v/>
      </c>
      <c r="NRQ6" s="336" t="str">
        <f t="shared" si="164"/>
        <v/>
      </c>
      <c r="NRR6" s="336" t="str">
        <f t="shared" si="164"/>
        <v/>
      </c>
      <c r="NRS6" s="336" t="str">
        <f t="shared" si="164"/>
        <v/>
      </c>
      <c r="NRT6" s="336" t="str">
        <f t="shared" si="164"/>
        <v/>
      </c>
      <c r="NRU6" s="336" t="str">
        <f t="shared" si="164"/>
        <v/>
      </c>
      <c r="NRV6" s="336" t="str">
        <f t="shared" si="164"/>
        <v/>
      </c>
      <c r="NRW6" s="336" t="str">
        <f t="shared" si="164"/>
        <v/>
      </c>
      <c r="NRX6" s="336" t="str">
        <f t="shared" si="164"/>
        <v/>
      </c>
      <c r="NRY6" s="336" t="str">
        <f t="shared" si="164"/>
        <v/>
      </c>
      <c r="NRZ6" s="336" t="str">
        <f t="shared" si="164"/>
        <v/>
      </c>
      <c r="NSA6" s="336" t="str">
        <f t="shared" si="164"/>
        <v/>
      </c>
      <c r="NSB6" s="336" t="str">
        <f t="shared" si="164"/>
        <v/>
      </c>
      <c r="NSC6" s="336" t="str">
        <f t="shared" si="164"/>
        <v/>
      </c>
      <c r="NSD6" s="336" t="str">
        <f t="shared" si="164"/>
        <v/>
      </c>
      <c r="NSE6" s="336" t="str">
        <f t="shared" si="164"/>
        <v/>
      </c>
      <c r="NSF6" s="336" t="str">
        <f t="shared" si="164"/>
        <v/>
      </c>
      <c r="NSG6" s="336" t="str">
        <f t="shared" si="164"/>
        <v/>
      </c>
      <c r="NSH6" s="336" t="str">
        <f t="shared" si="164"/>
        <v/>
      </c>
      <c r="NSI6" s="336" t="str">
        <f t="shared" si="164"/>
        <v/>
      </c>
      <c r="NSJ6" s="336" t="str">
        <f t="shared" si="164"/>
        <v/>
      </c>
      <c r="NSK6" s="336" t="str">
        <f t="shared" si="164"/>
        <v/>
      </c>
      <c r="NSL6" s="336" t="str">
        <f t="shared" si="164"/>
        <v/>
      </c>
      <c r="NSM6" s="336" t="str">
        <f t="shared" si="164"/>
        <v/>
      </c>
      <c r="NSN6" s="336" t="str">
        <f t="shared" si="164"/>
        <v/>
      </c>
      <c r="NSO6" s="336" t="str">
        <f t="shared" si="164"/>
        <v/>
      </c>
      <c r="NSP6" s="336" t="str">
        <f t="shared" si="164"/>
        <v/>
      </c>
      <c r="NSQ6" s="336" t="str">
        <f t="shared" si="164"/>
        <v/>
      </c>
      <c r="NSR6" s="336" t="str">
        <f t="shared" si="164"/>
        <v/>
      </c>
      <c r="NSS6" s="336" t="str">
        <f t="shared" si="164"/>
        <v/>
      </c>
      <c r="NST6" s="336" t="str">
        <f t="shared" si="164"/>
        <v/>
      </c>
      <c r="NSU6" s="336" t="str">
        <f t="shared" si="164"/>
        <v/>
      </c>
      <c r="NSV6" s="336" t="str">
        <f t="shared" si="164"/>
        <v/>
      </c>
      <c r="NSW6" s="336" t="str">
        <f t="shared" si="164"/>
        <v/>
      </c>
      <c r="NSX6" s="336" t="str">
        <f t="shared" si="164"/>
        <v/>
      </c>
      <c r="NSY6" s="336" t="str">
        <f t="shared" si="164"/>
        <v/>
      </c>
      <c r="NSZ6" s="336" t="str">
        <f t="shared" si="164"/>
        <v/>
      </c>
      <c r="NTA6" s="336" t="str">
        <f t="shared" si="164"/>
        <v/>
      </c>
      <c r="NTB6" s="336" t="str">
        <f t="shared" si="164"/>
        <v/>
      </c>
      <c r="NTC6" s="336" t="str">
        <f t="shared" si="164"/>
        <v/>
      </c>
      <c r="NTD6" s="336" t="str">
        <f t="shared" si="164"/>
        <v/>
      </c>
      <c r="NTE6" s="336" t="str">
        <f t="shared" si="164"/>
        <v/>
      </c>
      <c r="NTF6" s="336" t="str">
        <f t="shared" si="164"/>
        <v/>
      </c>
      <c r="NTG6" s="336" t="str">
        <f t="shared" si="164"/>
        <v/>
      </c>
      <c r="NTH6" s="336" t="str">
        <f t="shared" si="164"/>
        <v/>
      </c>
      <c r="NTI6" s="336" t="str">
        <f t="shared" si="164"/>
        <v/>
      </c>
      <c r="NTJ6" s="336" t="str">
        <f t="shared" si="164"/>
        <v/>
      </c>
      <c r="NTK6" s="336" t="str">
        <f t="shared" si="164"/>
        <v/>
      </c>
      <c r="NTL6" s="336" t="str">
        <f t="shared" si="164"/>
        <v/>
      </c>
      <c r="NTM6" s="336" t="str">
        <f t="shared" si="164"/>
        <v/>
      </c>
      <c r="NTN6" s="336" t="str">
        <f t="shared" si="164"/>
        <v/>
      </c>
      <c r="NTO6" s="336" t="str">
        <f t="shared" si="164"/>
        <v/>
      </c>
      <c r="NTP6" s="336" t="str">
        <f t="shared" si="164"/>
        <v/>
      </c>
      <c r="NTQ6" s="336" t="str">
        <f t="shared" si="164"/>
        <v/>
      </c>
      <c r="NTR6" s="336" t="str">
        <f t="shared" si="164"/>
        <v/>
      </c>
      <c r="NTS6" s="336" t="str">
        <f t="shared" si="164"/>
        <v/>
      </c>
      <c r="NTT6" s="336" t="str">
        <f t="shared" si="164"/>
        <v/>
      </c>
      <c r="NTU6" s="336" t="str">
        <f t="shared" si="164"/>
        <v/>
      </c>
      <c r="NTV6" s="336" t="str">
        <f t="shared" si="164"/>
        <v/>
      </c>
      <c r="NTW6" s="336" t="str">
        <f t="shared" ref="NTW6:NWH6" si="165">_xlfn.LET(
_xlpm.project_monat,NTW$3,
_xlpm.start_monat,$D6,
_xlpm.ende_monat,$E6,
IF(AND(_xlpm.project_monat&gt;=_xlpm.start_monat,_xlpm.project_monat&lt;=_xlpm.ende_monat),1,""))</f>
        <v/>
      </c>
      <c r="NTX6" s="336" t="str">
        <f t="shared" si="165"/>
        <v/>
      </c>
      <c r="NTY6" s="336" t="str">
        <f t="shared" si="165"/>
        <v/>
      </c>
      <c r="NTZ6" s="336" t="str">
        <f t="shared" si="165"/>
        <v/>
      </c>
      <c r="NUA6" s="336" t="str">
        <f t="shared" si="165"/>
        <v/>
      </c>
      <c r="NUB6" s="336" t="str">
        <f t="shared" si="165"/>
        <v/>
      </c>
      <c r="NUC6" s="336" t="str">
        <f t="shared" si="165"/>
        <v/>
      </c>
      <c r="NUD6" s="336" t="str">
        <f t="shared" si="165"/>
        <v/>
      </c>
      <c r="NUE6" s="336" t="str">
        <f t="shared" si="165"/>
        <v/>
      </c>
      <c r="NUF6" s="336" t="str">
        <f t="shared" si="165"/>
        <v/>
      </c>
      <c r="NUG6" s="336" t="str">
        <f t="shared" si="165"/>
        <v/>
      </c>
      <c r="NUH6" s="336" t="str">
        <f t="shared" si="165"/>
        <v/>
      </c>
      <c r="NUI6" s="336" t="str">
        <f t="shared" si="165"/>
        <v/>
      </c>
      <c r="NUJ6" s="336" t="str">
        <f t="shared" si="165"/>
        <v/>
      </c>
      <c r="NUK6" s="336" t="str">
        <f t="shared" si="165"/>
        <v/>
      </c>
      <c r="NUL6" s="336" t="str">
        <f t="shared" si="165"/>
        <v/>
      </c>
      <c r="NUM6" s="336" t="str">
        <f t="shared" si="165"/>
        <v/>
      </c>
      <c r="NUN6" s="336" t="str">
        <f t="shared" si="165"/>
        <v/>
      </c>
      <c r="NUO6" s="336" t="str">
        <f t="shared" si="165"/>
        <v/>
      </c>
      <c r="NUP6" s="336" t="str">
        <f t="shared" si="165"/>
        <v/>
      </c>
      <c r="NUQ6" s="336" t="str">
        <f t="shared" si="165"/>
        <v/>
      </c>
      <c r="NUR6" s="336" t="str">
        <f t="shared" si="165"/>
        <v/>
      </c>
      <c r="NUS6" s="336" t="str">
        <f t="shared" si="165"/>
        <v/>
      </c>
      <c r="NUT6" s="336" t="str">
        <f t="shared" si="165"/>
        <v/>
      </c>
      <c r="NUU6" s="336" t="str">
        <f t="shared" si="165"/>
        <v/>
      </c>
      <c r="NUV6" s="336" t="str">
        <f t="shared" si="165"/>
        <v/>
      </c>
      <c r="NUW6" s="336" t="str">
        <f t="shared" si="165"/>
        <v/>
      </c>
      <c r="NUX6" s="336" t="str">
        <f t="shared" si="165"/>
        <v/>
      </c>
      <c r="NUY6" s="336" t="str">
        <f t="shared" si="165"/>
        <v/>
      </c>
      <c r="NUZ6" s="336" t="str">
        <f t="shared" si="165"/>
        <v/>
      </c>
      <c r="NVA6" s="336" t="str">
        <f t="shared" si="165"/>
        <v/>
      </c>
      <c r="NVB6" s="336" t="str">
        <f t="shared" si="165"/>
        <v/>
      </c>
      <c r="NVC6" s="336" t="str">
        <f t="shared" si="165"/>
        <v/>
      </c>
      <c r="NVD6" s="336" t="str">
        <f t="shared" si="165"/>
        <v/>
      </c>
      <c r="NVE6" s="336" t="str">
        <f t="shared" si="165"/>
        <v/>
      </c>
      <c r="NVF6" s="336" t="str">
        <f t="shared" si="165"/>
        <v/>
      </c>
      <c r="NVG6" s="336" t="str">
        <f t="shared" si="165"/>
        <v/>
      </c>
      <c r="NVH6" s="336" t="str">
        <f t="shared" si="165"/>
        <v/>
      </c>
      <c r="NVI6" s="336" t="str">
        <f t="shared" si="165"/>
        <v/>
      </c>
      <c r="NVJ6" s="336" t="str">
        <f t="shared" si="165"/>
        <v/>
      </c>
      <c r="NVK6" s="336" t="str">
        <f t="shared" si="165"/>
        <v/>
      </c>
      <c r="NVL6" s="336" t="str">
        <f t="shared" si="165"/>
        <v/>
      </c>
      <c r="NVM6" s="336" t="str">
        <f t="shared" si="165"/>
        <v/>
      </c>
      <c r="NVN6" s="336" t="str">
        <f t="shared" si="165"/>
        <v/>
      </c>
      <c r="NVO6" s="336" t="str">
        <f t="shared" si="165"/>
        <v/>
      </c>
      <c r="NVP6" s="336" t="str">
        <f t="shared" si="165"/>
        <v/>
      </c>
      <c r="NVQ6" s="336" t="str">
        <f t="shared" si="165"/>
        <v/>
      </c>
      <c r="NVR6" s="336" t="str">
        <f t="shared" si="165"/>
        <v/>
      </c>
      <c r="NVS6" s="336" t="str">
        <f t="shared" si="165"/>
        <v/>
      </c>
      <c r="NVT6" s="336" t="str">
        <f t="shared" si="165"/>
        <v/>
      </c>
      <c r="NVU6" s="336" t="str">
        <f t="shared" si="165"/>
        <v/>
      </c>
      <c r="NVV6" s="336" t="str">
        <f t="shared" si="165"/>
        <v/>
      </c>
      <c r="NVW6" s="336" t="str">
        <f t="shared" si="165"/>
        <v/>
      </c>
      <c r="NVX6" s="336" t="str">
        <f t="shared" si="165"/>
        <v/>
      </c>
      <c r="NVY6" s="336" t="str">
        <f t="shared" si="165"/>
        <v/>
      </c>
      <c r="NVZ6" s="336" t="str">
        <f t="shared" si="165"/>
        <v/>
      </c>
      <c r="NWA6" s="336" t="str">
        <f t="shared" si="165"/>
        <v/>
      </c>
      <c r="NWB6" s="336" t="str">
        <f t="shared" si="165"/>
        <v/>
      </c>
      <c r="NWC6" s="336" t="str">
        <f t="shared" si="165"/>
        <v/>
      </c>
      <c r="NWD6" s="336" t="str">
        <f t="shared" si="165"/>
        <v/>
      </c>
      <c r="NWE6" s="336" t="str">
        <f t="shared" si="165"/>
        <v/>
      </c>
      <c r="NWF6" s="336" t="str">
        <f t="shared" si="165"/>
        <v/>
      </c>
      <c r="NWG6" s="336" t="str">
        <f t="shared" si="165"/>
        <v/>
      </c>
      <c r="NWH6" s="336" t="str">
        <f t="shared" si="165"/>
        <v/>
      </c>
      <c r="NWI6" s="336" t="str">
        <f t="shared" ref="NWI6:NYT6" si="166">_xlfn.LET(
_xlpm.project_monat,NWI$3,
_xlpm.start_monat,$D6,
_xlpm.ende_monat,$E6,
IF(AND(_xlpm.project_monat&gt;=_xlpm.start_monat,_xlpm.project_monat&lt;=_xlpm.ende_monat),1,""))</f>
        <v/>
      </c>
      <c r="NWJ6" s="336" t="str">
        <f t="shared" si="166"/>
        <v/>
      </c>
      <c r="NWK6" s="336" t="str">
        <f t="shared" si="166"/>
        <v/>
      </c>
      <c r="NWL6" s="336" t="str">
        <f t="shared" si="166"/>
        <v/>
      </c>
      <c r="NWM6" s="336" t="str">
        <f t="shared" si="166"/>
        <v/>
      </c>
      <c r="NWN6" s="336" t="str">
        <f t="shared" si="166"/>
        <v/>
      </c>
      <c r="NWO6" s="336" t="str">
        <f t="shared" si="166"/>
        <v/>
      </c>
      <c r="NWP6" s="336" t="str">
        <f t="shared" si="166"/>
        <v/>
      </c>
      <c r="NWQ6" s="336" t="str">
        <f t="shared" si="166"/>
        <v/>
      </c>
      <c r="NWR6" s="336" t="str">
        <f t="shared" si="166"/>
        <v/>
      </c>
      <c r="NWS6" s="336" t="str">
        <f t="shared" si="166"/>
        <v/>
      </c>
      <c r="NWT6" s="336" t="str">
        <f t="shared" si="166"/>
        <v/>
      </c>
      <c r="NWU6" s="336" t="str">
        <f t="shared" si="166"/>
        <v/>
      </c>
      <c r="NWV6" s="336" t="str">
        <f t="shared" si="166"/>
        <v/>
      </c>
      <c r="NWW6" s="336" t="str">
        <f t="shared" si="166"/>
        <v/>
      </c>
      <c r="NWX6" s="336" t="str">
        <f t="shared" si="166"/>
        <v/>
      </c>
      <c r="NWY6" s="336" t="str">
        <f t="shared" si="166"/>
        <v/>
      </c>
      <c r="NWZ6" s="336" t="str">
        <f t="shared" si="166"/>
        <v/>
      </c>
      <c r="NXA6" s="336" t="str">
        <f t="shared" si="166"/>
        <v/>
      </c>
      <c r="NXB6" s="336" t="str">
        <f t="shared" si="166"/>
        <v/>
      </c>
      <c r="NXC6" s="336" t="str">
        <f t="shared" si="166"/>
        <v/>
      </c>
      <c r="NXD6" s="336" t="str">
        <f t="shared" si="166"/>
        <v/>
      </c>
      <c r="NXE6" s="336" t="str">
        <f t="shared" si="166"/>
        <v/>
      </c>
      <c r="NXF6" s="336" t="str">
        <f t="shared" si="166"/>
        <v/>
      </c>
      <c r="NXG6" s="336" t="str">
        <f t="shared" si="166"/>
        <v/>
      </c>
      <c r="NXH6" s="336" t="str">
        <f t="shared" si="166"/>
        <v/>
      </c>
      <c r="NXI6" s="336" t="str">
        <f t="shared" si="166"/>
        <v/>
      </c>
      <c r="NXJ6" s="336" t="str">
        <f t="shared" si="166"/>
        <v/>
      </c>
      <c r="NXK6" s="336" t="str">
        <f t="shared" si="166"/>
        <v/>
      </c>
      <c r="NXL6" s="336" t="str">
        <f t="shared" si="166"/>
        <v/>
      </c>
      <c r="NXM6" s="336" t="str">
        <f t="shared" si="166"/>
        <v/>
      </c>
      <c r="NXN6" s="336" t="str">
        <f t="shared" si="166"/>
        <v/>
      </c>
      <c r="NXO6" s="336" t="str">
        <f t="shared" si="166"/>
        <v/>
      </c>
      <c r="NXP6" s="336" t="str">
        <f t="shared" si="166"/>
        <v/>
      </c>
      <c r="NXQ6" s="336" t="str">
        <f t="shared" si="166"/>
        <v/>
      </c>
      <c r="NXR6" s="336" t="str">
        <f t="shared" si="166"/>
        <v/>
      </c>
      <c r="NXS6" s="336" t="str">
        <f t="shared" si="166"/>
        <v/>
      </c>
      <c r="NXT6" s="336" t="str">
        <f t="shared" si="166"/>
        <v/>
      </c>
      <c r="NXU6" s="336" t="str">
        <f t="shared" si="166"/>
        <v/>
      </c>
      <c r="NXV6" s="336" t="str">
        <f t="shared" si="166"/>
        <v/>
      </c>
      <c r="NXW6" s="336" t="str">
        <f t="shared" si="166"/>
        <v/>
      </c>
      <c r="NXX6" s="336" t="str">
        <f t="shared" si="166"/>
        <v/>
      </c>
      <c r="NXY6" s="336" t="str">
        <f t="shared" si="166"/>
        <v/>
      </c>
      <c r="NXZ6" s="336" t="str">
        <f t="shared" si="166"/>
        <v/>
      </c>
      <c r="NYA6" s="336" t="str">
        <f t="shared" si="166"/>
        <v/>
      </c>
      <c r="NYB6" s="336" t="str">
        <f t="shared" si="166"/>
        <v/>
      </c>
      <c r="NYC6" s="336" t="str">
        <f t="shared" si="166"/>
        <v/>
      </c>
      <c r="NYD6" s="336" t="str">
        <f t="shared" si="166"/>
        <v/>
      </c>
      <c r="NYE6" s="336" t="str">
        <f t="shared" si="166"/>
        <v/>
      </c>
      <c r="NYF6" s="336" t="str">
        <f t="shared" si="166"/>
        <v/>
      </c>
      <c r="NYG6" s="336" t="str">
        <f t="shared" si="166"/>
        <v/>
      </c>
      <c r="NYH6" s="336" t="str">
        <f t="shared" si="166"/>
        <v/>
      </c>
      <c r="NYI6" s="336" t="str">
        <f t="shared" si="166"/>
        <v/>
      </c>
      <c r="NYJ6" s="336" t="str">
        <f t="shared" si="166"/>
        <v/>
      </c>
      <c r="NYK6" s="336" t="str">
        <f t="shared" si="166"/>
        <v/>
      </c>
      <c r="NYL6" s="336" t="str">
        <f t="shared" si="166"/>
        <v/>
      </c>
      <c r="NYM6" s="336" t="str">
        <f t="shared" si="166"/>
        <v/>
      </c>
      <c r="NYN6" s="336" t="str">
        <f t="shared" si="166"/>
        <v/>
      </c>
      <c r="NYO6" s="336" t="str">
        <f t="shared" si="166"/>
        <v/>
      </c>
      <c r="NYP6" s="336" t="str">
        <f t="shared" si="166"/>
        <v/>
      </c>
      <c r="NYQ6" s="336" t="str">
        <f t="shared" si="166"/>
        <v/>
      </c>
      <c r="NYR6" s="336" t="str">
        <f t="shared" si="166"/>
        <v/>
      </c>
      <c r="NYS6" s="336" t="str">
        <f t="shared" si="166"/>
        <v/>
      </c>
      <c r="NYT6" s="336" t="str">
        <f t="shared" si="166"/>
        <v/>
      </c>
      <c r="NYU6" s="336" t="str">
        <f t="shared" ref="NYU6:OBF6" si="167">_xlfn.LET(
_xlpm.project_monat,NYU$3,
_xlpm.start_monat,$D6,
_xlpm.ende_monat,$E6,
IF(AND(_xlpm.project_monat&gt;=_xlpm.start_monat,_xlpm.project_monat&lt;=_xlpm.ende_monat),1,""))</f>
        <v/>
      </c>
      <c r="NYV6" s="336" t="str">
        <f t="shared" si="167"/>
        <v/>
      </c>
      <c r="NYW6" s="336" t="str">
        <f t="shared" si="167"/>
        <v/>
      </c>
      <c r="NYX6" s="336" t="str">
        <f t="shared" si="167"/>
        <v/>
      </c>
      <c r="NYY6" s="336" t="str">
        <f t="shared" si="167"/>
        <v/>
      </c>
      <c r="NYZ6" s="336" t="str">
        <f t="shared" si="167"/>
        <v/>
      </c>
      <c r="NZA6" s="336" t="str">
        <f t="shared" si="167"/>
        <v/>
      </c>
      <c r="NZB6" s="336" t="str">
        <f t="shared" si="167"/>
        <v/>
      </c>
      <c r="NZC6" s="336" t="str">
        <f t="shared" si="167"/>
        <v/>
      </c>
      <c r="NZD6" s="336" t="str">
        <f t="shared" si="167"/>
        <v/>
      </c>
      <c r="NZE6" s="336" t="str">
        <f t="shared" si="167"/>
        <v/>
      </c>
      <c r="NZF6" s="336" t="str">
        <f t="shared" si="167"/>
        <v/>
      </c>
      <c r="NZG6" s="336" t="str">
        <f t="shared" si="167"/>
        <v/>
      </c>
      <c r="NZH6" s="336" t="str">
        <f t="shared" si="167"/>
        <v/>
      </c>
      <c r="NZI6" s="336" t="str">
        <f t="shared" si="167"/>
        <v/>
      </c>
      <c r="NZJ6" s="336" t="str">
        <f t="shared" si="167"/>
        <v/>
      </c>
      <c r="NZK6" s="336" t="str">
        <f t="shared" si="167"/>
        <v/>
      </c>
      <c r="NZL6" s="336" t="str">
        <f t="shared" si="167"/>
        <v/>
      </c>
      <c r="NZM6" s="336" t="str">
        <f t="shared" si="167"/>
        <v/>
      </c>
      <c r="NZN6" s="336" t="str">
        <f t="shared" si="167"/>
        <v/>
      </c>
      <c r="NZO6" s="336" t="str">
        <f t="shared" si="167"/>
        <v/>
      </c>
      <c r="NZP6" s="336" t="str">
        <f t="shared" si="167"/>
        <v/>
      </c>
      <c r="NZQ6" s="336" t="str">
        <f t="shared" si="167"/>
        <v/>
      </c>
      <c r="NZR6" s="336" t="str">
        <f t="shared" si="167"/>
        <v/>
      </c>
      <c r="NZS6" s="336" t="str">
        <f t="shared" si="167"/>
        <v/>
      </c>
      <c r="NZT6" s="336" t="str">
        <f t="shared" si="167"/>
        <v/>
      </c>
      <c r="NZU6" s="336" t="str">
        <f t="shared" si="167"/>
        <v/>
      </c>
      <c r="NZV6" s="336" t="str">
        <f t="shared" si="167"/>
        <v/>
      </c>
      <c r="NZW6" s="336" t="str">
        <f t="shared" si="167"/>
        <v/>
      </c>
      <c r="NZX6" s="336" t="str">
        <f t="shared" si="167"/>
        <v/>
      </c>
      <c r="NZY6" s="336" t="str">
        <f t="shared" si="167"/>
        <v/>
      </c>
      <c r="NZZ6" s="336" t="str">
        <f t="shared" si="167"/>
        <v/>
      </c>
      <c r="OAA6" s="336" t="str">
        <f t="shared" si="167"/>
        <v/>
      </c>
      <c r="OAB6" s="336" t="str">
        <f t="shared" si="167"/>
        <v/>
      </c>
      <c r="OAC6" s="336" t="str">
        <f t="shared" si="167"/>
        <v/>
      </c>
      <c r="OAD6" s="336" t="str">
        <f t="shared" si="167"/>
        <v/>
      </c>
      <c r="OAE6" s="336" t="str">
        <f t="shared" si="167"/>
        <v/>
      </c>
      <c r="OAF6" s="336" t="str">
        <f t="shared" si="167"/>
        <v/>
      </c>
      <c r="OAG6" s="336" t="str">
        <f t="shared" si="167"/>
        <v/>
      </c>
      <c r="OAH6" s="336" t="str">
        <f t="shared" si="167"/>
        <v/>
      </c>
      <c r="OAI6" s="336" t="str">
        <f t="shared" si="167"/>
        <v/>
      </c>
      <c r="OAJ6" s="336" t="str">
        <f t="shared" si="167"/>
        <v/>
      </c>
      <c r="OAK6" s="336" t="str">
        <f t="shared" si="167"/>
        <v/>
      </c>
      <c r="OAL6" s="336" t="str">
        <f t="shared" si="167"/>
        <v/>
      </c>
      <c r="OAM6" s="336" t="str">
        <f t="shared" si="167"/>
        <v/>
      </c>
      <c r="OAN6" s="336" t="str">
        <f t="shared" si="167"/>
        <v/>
      </c>
      <c r="OAO6" s="336" t="str">
        <f t="shared" si="167"/>
        <v/>
      </c>
      <c r="OAP6" s="336" t="str">
        <f t="shared" si="167"/>
        <v/>
      </c>
      <c r="OAQ6" s="336" t="str">
        <f t="shared" si="167"/>
        <v/>
      </c>
      <c r="OAR6" s="336" t="str">
        <f t="shared" si="167"/>
        <v/>
      </c>
      <c r="OAS6" s="336" t="str">
        <f t="shared" si="167"/>
        <v/>
      </c>
      <c r="OAT6" s="336" t="str">
        <f t="shared" si="167"/>
        <v/>
      </c>
      <c r="OAU6" s="336" t="str">
        <f t="shared" si="167"/>
        <v/>
      </c>
      <c r="OAV6" s="336" t="str">
        <f t="shared" si="167"/>
        <v/>
      </c>
      <c r="OAW6" s="336" t="str">
        <f t="shared" si="167"/>
        <v/>
      </c>
      <c r="OAX6" s="336" t="str">
        <f t="shared" si="167"/>
        <v/>
      </c>
      <c r="OAY6" s="336" t="str">
        <f t="shared" si="167"/>
        <v/>
      </c>
      <c r="OAZ6" s="336" t="str">
        <f t="shared" si="167"/>
        <v/>
      </c>
      <c r="OBA6" s="336" t="str">
        <f t="shared" si="167"/>
        <v/>
      </c>
      <c r="OBB6" s="336" t="str">
        <f t="shared" si="167"/>
        <v/>
      </c>
      <c r="OBC6" s="336" t="str">
        <f t="shared" si="167"/>
        <v/>
      </c>
      <c r="OBD6" s="336" t="str">
        <f t="shared" si="167"/>
        <v/>
      </c>
      <c r="OBE6" s="336" t="str">
        <f t="shared" si="167"/>
        <v/>
      </c>
      <c r="OBF6" s="336" t="str">
        <f t="shared" si="167"/>
        <v/>
      </c>
      <c r="OBG6" s="336" t="str">
        <f t="shared" ref="OBG6:ODR6" si="168">_xlfn.LET(
_xlpm.project_monat,OBG$3,
_xlpm.start_monat,$D6,
_xlpm.ende_monat,$E6,
IF(AND(_xlpm.project_monat&gt;=_xlpm.start_monat,_xlpm.project_monat&lt;=_xlpm.ende_monat),1,""))</f>
        <v/>
      </c>
      <c r="OBH6" s="336" t="str">
        <f t="shared" si="168"/>
        <v/>
      </c>
      <c r="OBI6" s="336" t="str">
        <f t="shared" si="168"/>
        <v/>
      </c>
      <c r="OBJ6" s="336" t="str">
        <f t="shared" si="168"/>
        <v/>
      </c>
      <c r="OBK6" s="336" t="str">
        <f t="shared" si="168"/>
        <v/>
      </c>
      <c r="OBL6" s="336" t="str">
        <f t="shared" si="168"/>
        <v/>
      </c>
      <c r="OBM6" s="336" t="str">
        <f t="shared" si="168"/>
        <v/>
      </c>
      <c r="OBN6" s="336" t="str">
        <f t="shared" si="168"/>
        <v/>
      </c>
      <c r="OBO6" s="336" t="str">
        <f t="shared" si="168"/>
        <v/>
      </c>
      <c r="OBP6" s="336" t="str">
        <f t="shared" si="168"/>
        <v/>
      </c>
      <c r="OBQ6" s="336" t="str">
        <f t="shared" si="168"/>
        <v/>
      </c>
      <c r="OBR6" s="336" t="str">
        <f t="shared" si="168"/>
        <v/>
      </c>
      <c r="OBS6" s="336" t="str">
        <f t="shared" si="168"/>
        <v/>
      </c>
      <c r="OBT6" s="336" t="str">
        <f t="shared" si="168"/>
        <v/>
      </c>
      <c r="OBU6" s="336" t="str">
        <f t="shared" si="168"/>
        <v/>
      </c>
      <c r="OBV6" s="336" t="str">
        <f t="shared" si="168"/>
        <v/>
      </c>
      <c r="OBW6" s="336" t="str">
        <f t="shared" si="168"/>
        <v/>
      </c>
      <c r="OBX6" s="336" t="str">
        <f t="shared" si="168"/>
        <v/>
      </c>
      <c r="OBY6" s="336" t="str">
        <f t="shared" si="168"/>
        <v/>
      </c>
      <c r="OBZ6" s="336" t="str">
        <f t="shared" si="168"/>
        <v/>
      </c>
      <c r="OCA6" s="336" t="str">
        <f t="shared" si="168"/>
        <v/>
      </c>
      <c r="OCB6" s="336" t="str">
        <f t="shared" si="168"/>
        <v/>
      </c>
      <c r="OCC6" s="336" t="str">
        <f t="shared" si="168"/>
        <v/>
      </c>
      <c r="OCD6" s="336" t="str">
        <f t="shared" si="168"/>
        <v/>
      </c>
      <c r="OCE6" s="336" t="str">
        <f t="shared" si="168"/>
        <v/>
      </c>
      <c r="OCF6" s="336" t="str">
        <f t="shared" si="168"/>
        <v/>
      </c>
      <c r="OCG6" s="336" t="str">
        <f t="shared" si="168"/>
        <v/>
      </c>
      <c r="OCH6" s="336" t="str">
        <f t="shared" si="168"/>
        <v/>
      </c>
      <c r="OCI6" s="336" t="str">
        <f t="shared" si="168"/>
        <v/>
      </c>
      <c r="OCJ6" s="336" t="str">
        <f t="shared" si="168"/>
        <v/>
      </c>
      <c r="OCK6" s="336" t="str">
        <f t="shared" si="168"/>
        <v/>
      </c>
      <c r="OCL6" s="336" t="str">
        <f t="shared" si="168"/>
        <v/>
      </c>
      <c r="OCM6" s="336" t="str">
        <f t="shared" si="168"/>
        <v/>
      </c>
      <c r="OCN6" s="336" t="str">
        <f t="shared" si="168"/>
        <v/>
      </c>
      <c r="OCO6" s="336" t="str">
        <f t="shared" si="168"/>
        <v/>
      </c>
      <c r="OCP6" s="336" t="str">
        <f t="shared" si="168"/>
        <v/>
      </c>
      <c r="OCQ6" s="336" t="str">
        <f t="shared" si="168"/>
        <v/>
      </c>
      <c r="OCR6" s="336" t="str">
        <f t="shared" si="168"/>
        <v/>
      </c>
      <c r="OCS6" s="336" t="str">
        <f t="shared" si="168"/>
        <v/>
      </c>
      <c r="OCT6" s="336" t="str">
        <f t="shared" si="168"/>
        <v/>
      </c>
      <c r="OCU6" s="336" t="str">
        <f t="shared" si="168"/>
        <v/>
      </c>
      <c r="OCV6" s="336" t="str">
        <f t="shared" si="168"/>
        <v/>
      </c>
      <c r="OCW6" s="336" t="str">
        <f t="shared" si="168"/>
        <v/>
      </c>
      <c r="OCX6" s="336" t="str">
        <f t="shared" si="168"/>
        <v/>
      </c>
      <c r="OCY6" s="336" t="str">
        <f t="shared" si="168"/>
        <v/>
      </c>
      <c r="OCZ6" s="336" t="str">
        <f t="shared" si="168"/>
        <v/>
      </c>
      <c r="ODA6" s="336" t="str">
        <f t="shared" si="168"/>
        <v/>
      </c>
      <c r="ODB6" s="336" t="str">
        <f t="shared" si="168"/>
        <v/>
      </c>
      <c r="ODC6" s="336" t="str">
        <f t="shared" si="168"/>
        <v/>
      </c>
      <c r="ODD6" s="336" t="str">
        <f t="shared" si="168"/>
        <v/>
      </c>
      <c r="ODE6" s="336" t="str">
        <f t="shared" si="168"/>
        <v/>
      </c>
      <c r="ODF6" s="336" t="str">
        <f t="shared" si="168"/>
        <v/>
      </c>
      <c r="ODG6" s="336" t="str">
        <f t="shared" si="168"/>
        <v/>
      </c>
      <c r="ODH6" s="336" t="str">
        <f t="shared" si="168"/>
        <v/>
      </c>
      <c r="ODI6" s="336" t="str">
        <f t="shared" si="168"/>
        <v/>
      </c>
      <c r="ODJ6" s="336" t="str">
        <f t="shared" si="168"/>
        <v/>
      </c>
      <c r="ODK6" s="336" t="str">
        <f t="shared" si="168"/>
        <v/>
      </c>
      <c r="ODL6" s="336" t="str">
        <f t="shared" si="168"/>
        <v/>
      </c>
      <c r="ODM6" s="336" t="str">
        <f t="shared" si="168"/>
        <v/>
      </c>
      <c r="ODN6" s="336" t="str">
        <f t="shared" si="168"/>
        <v/>
      </c>
      <c r="ODO6" s="336" t="str">
        <f t="shared" si="168"/>
        <v/>
      </c>
      <c r="ODP6" s="336" t="str">
        <f t="shared" si="168"/>
        <v/>
      </c>
      <c r="ODQ6" s="336" t="str">
        <f t="shared" si="168"/>
        <v/>
      </c>
      <c r="ODR6" s="336" t="str">
        <f t="shared" si="168"/>
        <v/>
      </c>
      <c r="ODS6" s="336" t="str">
        <f t="shared" ref="ODS6:OGD6" si="169">_xlfn.LET(
_xlpm.project_monat,ODS$3,
_xlpm.start_monat,$D6,
_xlpm.ende_monat,$E6,
IF(AND(_xlpm.project_monat&gt;=_xlpm.start_monat,_xlpm.project_monat&lt;=_xlpm.ende_monat),1,""))</f>
        <v/>
      </c>
      <c r="ODT6" s="336" t="str">
        <f t="shared" si="169"/>
        <v/>
      </c>
      <c r="ODU6" s="336" t="str">
        <f t="shared" si="169"/>
        <v/>
      </c>
      <c r="ODV6" s="336" t="str">
        <f t="shared" si="169"/>
        <v/>
      </c>
      <c r="ODW6" s="336" t="str">
        <f t="shared" si="169"/>
        <v/>
      </c>
      <c r="ODX6" s="336" t="str">
        <f t="shared" si="169"/>
        <v/>
      </c>
      <c r="ODY6" s="336" t="str">
        <f t="shared" si="169"/>
        <v/>
      </c>
      <c r="ODZ6" s="336" t="str">
        <f t="shared" si="169"/>
        <v/>
      </c>
      <c r="OEA6" s="336" t="str">
        <f t="shared" si="169"/>
        <v/>
      </c>
      <c r="OEB6" s="336" t="str">
        <f t="shared" si="169"/>
        <v/>
      </c>
      <c r="OEC6" s="336" t="str">
        <f t="shared" si="169"/>
        <v/>
      </c>
      <c r="OED6" s="336" t="str">
        <f t="shared" si="169"/>
        <v/>
      </c>
      <c r="OEE6" s="336" t="str">
        <f t="shared" si="169"/>
        <v/>
      </c>
      <c r="OEF6" s="336" t="str">
        <f t="shared" si="169"/>
        <v/>
      </c>
      <c r="OEG6" s="336" t="str">
        <f t="shared" si="169"/>
        <v/>
      </c>
      <c r="OEH6" s="336" t="str">
        <f t="shared" si="169"/>
        <v/>
      </c>
      <c r="OEI6" s="336" t="str">
        <f t="shared" si="169"/>
        <v/>
      </c>
      <c r="OEJ6" s="336" t="str">
        <f t="shared" si="169"/>
        <v/>
      </c>
      <c r="OEK6" s="336" t="str">
        <f t="shared" si="169"/>
        <v/>
      </c>
      <c r="OEL6" s="336" t="str">
        <f t="shared" si="169"/>
        <v/>
      </c>
      <c r="OEM6" s="336" t="str">
        <f t="shared" si="169"/>
        <v/>
      </c>
      <c r="OEN6" s="336" t="str">
        <f t="shared" si="169"/>
        <v/>
      </c>
      <c r="OEO6" s="336" t="str">
        <f t="shared" si="169"/>
        <v/>
      </c>
      <c r="OEP6" s="336" t="str">
        <f t="shared" si="169"/>
        <v/>
      </c>
      <c r="OEQ6" s="336" t="str">
        <f t="shared" si="169"/>
        <v/>
      </c>
      <c r="OER6" s="336" t="str">
        <f t="shared" si="169"/>
        <v/>
      </c>
      <c r="OES6" s="336" t="str">
        <f t="shared" si="169"/>
        <v/>
      </c>
      <c r="OET6" s="336" t="str">
        <f t="shared" si="169"/>
        <v/>
      </c>
      <c r="OEU6" s="336" t="str">
        <f t="shared" si="169"/>
        <v/>
      </c>
      <c r="OEV6" s="336" t="str">
        <f t="shared" si="169"/>
        <v/>
      </c>
      <c r="OEW6" s="336" t="str">
        <f t="shared" si="169"/>
        <v/>
      </c>
      <c r="OEX6" s="336" t="str">
        <f t="shared" si="169"/>
        <v/>
      </c>
      <c r="OEY6" s="336" t="str">
        <f t="shared" si="169"/>
        <v/>
      </c>
      <c r="OEZ6" s="336" t="str">
        <f t="shared" si="169"/>
        <v/>
      </c>
      <c r="OFA6" s="336" t="str">
        <f t="shared" si="169"/>
        <v/>
      </c>
      <c r="OFB6" s="336" t="str">
        <f t="shared" si="169"/>
        <v/>
      </c>
      <c r="OFC6" s="336" t="str">
        <f t="shared" si="169"/>
        <v/>
      </c>
      <c r="OFD6" s="336" t="str">
        <f t="shared" si="169"/>
        <v/>
      </c>
      <c r="OFE6" s="336" t="str">
        <f t="shared" si="169"/>
        <v/>
      </c>
      <c r="OFF6" s="336" t="str">
        <f t="shared" si="169"/>
        <v/>
      </c>
      <c r="OFG6" s="336" t="str">
        <f t="shared" si="169"/>
        <v/>
      </c>
      <c r="OFH6" s="336" t="str">
        <f t="shared" si="169"/>
        <v/>
      </c>
      <c r="OFI6" s="336" t="str">
        <f t="shared" si="169"/>
        <v/>
      </c>
      <c r="OFJ6" s="336" t="str">
        <f t="shared" si="169"/>
        <v/>
      </c>
      <c r="OFK6" s="336" t="str">
        <f t="shared" si="169"/>
        <v/>
      </c>
      <c r="OFL6" s="336" t="str">
        <f t="shared" si="169"/>
        <v/>
      </c>
      <c r="OFM6" s="336" t="str">
        <f t="shared" si="169"/>
        <v/>
      </c>
      <c r="OFN6" s="336" t="str">
        <f t="shared" si="169"/>
        <v/>
      </c>
      <c r="OFO6" s="336" t="str">
        <f t="shared" si="169"/>
        <v/>
      </c>
      <c r="OFP6" s="336" t="str">
        <f t="shared" si="169"/>
        <v/>
      </c>
      <c r="OFQ6" s="336" t="str">
        <f t="shared" si="169"/>
        <v/>
      </c>
      <c r="OFR6" s="336" t="str">
        <f t="shared" si="169"/>
        <v/>
      </c>
      <c r="OFS6" s="336" t="str">
        <f t="shared" si="169"/>
        <v/>
      </c>
      <c r="OFT6" s="336" t="str">
        <f t="shared" si="169"/>
        <v/>
      </c>
      <c r="OFU6" s="336" t="str">
        <f t="shared" si="169"/>
        <v/>
      </c>
      <c r="OFV6" s="336" t="str">
        <f t="shared" si="169"/>
        <v/>
      </c>
      <c r="OFW6" s="336" t="str">
        <f t="shared" si="169"/>
        <v/>
      </c>
      <c r="OFX6" s="336" t="str">
        <f t="shared" si="169"/>
        <v/>
      </c>
      <c r="OFY6" s="336" t="str">
        <f t="shared" si="169"/>
        <v/>
      </c>
      <c r="OFZ6" s="336" t="str">
        <f t="shared" si="169"/>
        <v/>
      </c>
      <c r="OGA6" s="336" t="str">
        <f t="shared" si="169"/>
        <v/>
      </c>
      <c r="OGB6" s="336" t="str">
        <f t="shared" si="169"/>
        <v/>
      </c>
      <c r="OGC6" s="336" t="str">
        <f t="shared" si="169"/>
        <v/>
      </c>
      <c r="OGD6" s="336" t="str">
        <f t="shared" si="169"/>
        <v/>
      </c>
      <c r="OGE6" s="336" t="str">
        <f t="shared" ref="OGE6:OIP6" si="170">_xlfn.LET(
_xlpm.project_monat,OGE$3,
_xlpm.start_monat,$D6,
_xlpm.ende_monat,$E6,
IF(AND(_xlpm.project_monat&gt;=_xlpm.start_monat,_xlpm.project_monat&lt;=_xlpm.ende_monat),1,""))</f>
        <v/>
      </c>
      <c r="OGF6" s="336" t="str">
        <f t="shared" si="170"/>
        <v/>
      </c>
      <c r="OGG6" s="336" t="str">
        <f t="shared" si="170"/>
        <v/>
      </c>
      <c r="OGH6" s="336" t="str">
        <f t="shared" si="170"/>
        <v/>
      </c>
      <c r="OGI6" s="336" t="str">
        <f t="shared" si="170"/>
        <v/>
      </c>
      <c r="OGJ6" s="336" t="str">
        <f t="shared" si="170"/>
        <v/>
      </c>
      <c r="OGK6" s="336" t="str">
        <f t="shared" si="170"/>
        <v/>
      </c>
      <c r="OGL6" s="336" t="str">
        <f t="shared" si="170"/>
        <v/>
      </c>
      <c r="OGM6" s="336" t="str">
        <f t="shared" si="170"/>
        <v/>
      </c>
      <c r="OGN6" s="336" t="str">
        <f t="shared" si="170"/>
        <v/>
      </c>
      <c r="OGO6" s="336" t="str">
        <f t="shared" si="170"/>
        <v/>
      </c>
      <c r="OGP6" s="336" t="str">
        <f t="shared" si="170"/>
        <v/>
      </c>
      <c r="OGQ6" s="336" t="str">
        <f t="shared" si="170"/>
        <v/>
      </c>
      <c r="OGR6" s="336" t="str">
        <f t="shared" si="170"/>
        <v/>
      </c>
      <c r="OGS6" s="336" t="str">
        <f t="shared" si="170"/>
        <v/>
      </c>
      <c r="OGT6" s="336" t="str">
        <f t="shared" si="170"/>
        <v/>
      </c>
      <c r="OGU6" s="336" t="str">
        <f t="shared" si="170"/>
        <v/>
      </c>
      <c r="OGV6" s="336" t="str">
        <f t="shared" si="170"/>
        <v/>
      </c>
      <c r="OGW6" s="336" t="str">
        <f t="shared" si="170"/>
        <v/>
      </c>
      <c r="OGX6" s="336" t="str">
        <f t="shared" si="170"/>
        <v/>
      </c>
      <c r="OGY6" s="336" t="str">
        <f t="shared" si="170"/>
        <v/>
      </c>
      <c r="OGZ6" s="336" t="str">
        <f t="shared" si="170"/>
        <v/>
      </c>
      <c r="OHA6" s="336" t="str">
        <f t="shared" si="170"/>
        <v/>
      </c>
      <c r="OHB6" s="336" t="str">
        <f t="shared" si="170"/>
        <v/>
      </c>
      <c r="OHC6" s="336" t="str">
        <f t="shared" si="170"/>
        <v/>
      </c>
      <c r="OHD6" s="336" t="str">
        <f t="shared" si="170"/>
        <v/>
      </c>
      <c r="OHE6" s="336" t="str">
        <f t="shared" si="170"/>
        <v/>
      </c>
      <c r="OHF6" s="336" t="str">
        <f t="shared" si="170"/>
        <v/>
      </c>
      <c r="OHG6" s="336" t="str">
        <f t="shared" si="170"/>
        <v/>
      </c>
      <c r="OHH6" s="336" t="str">
        <f t="shared" si="170"/>
        <v/>
      </c>
      <c r="OHI6" s="336" t="str">
        <f t="shared" si="170"/>
        <v/>
      </c>
      <c r="OHJ6" s="336" t="str">
        <f t="shared" si="170"/>
        <v/>
      </c>
      <c r="OHK6" s="336" t="str">
        <f t="shared" si="170"/>
        <v/>
      </c>
      <c r="OHL6" s="336" t="str">
        <f t="shared" si="170"/>
        <v/>
      </c>
      <c r="OHM6" s="336" t="str">
        <f t="shared" si="170"/>
        <v/>
      </c>
      <c r="OHN6" s="336" t="str">
        <f t="shared" si="170"/>
        <v/>
      </c>
      <c r="OHO6" s="336" t="str">
        <f t="shared" si="170"/>
        <v/>
      </c>
      <c r="OHP6" s="336" t="str">
        <f t="shared" si="170"/>
        <v/>
      </c>
      <c r="OHQ6" s="336" t="str">
        <f t="shared" si="170"/>
        <v/>
      </c>
      <c r="OHR6" s="336" t="str">
        <f t="shared" si="170"/>
        <v/>
      </c>
      <c r="OHS6" s="336" t="str">
        <f t="shared" si="170"/>
        <v/>
      </c>
      <c r="OHT6" s="336" t="str">
        <f t="shared" si="170"/>
        <v/>
      </c>
      <c r="OHU6" s="336" t="str">
        <f t="shared" si="170"/>
        <v/>
      </c>
      <c r="OHV6" s="336" t="str">
        <f t="shared" si="170"/>
        <v/>
      </c>
      <c r="OHW6" s="336" t="str">
        <f t="shared" si="170"/>
        <v/>
      </c>
      <c r="OHX6" s="336" t="str">
        <f t="shared" si="170"/>
        <v/>
      </c>
      <c r="OHY6" s="336" t="str">
        <f t="shared" si="170"/>
        <v/>
      </c>
      <c r="OHZ6" s="336" t="str">
        <f t="shared" si="170"/>
        <v/>
      </c>
      <c r="OIA6" s="336" t="str">
        <f t="shared" si="170"/>
        <v/>
      </c>
      <c r="OIB6" s="336" t="str">
        <f t="shared" si="170"/>
        <v/>
      </c>
      <c r="OIC6" s="336" t="str">
        <f t="shared" si="170"/>
        <v/>
      </c>
      <c r="OID6" s="336" t="str">
        <f t="shared" si="170"/>
        <v/>
      </c>
      <c r="OIE6" s="336" t="str">
        <f t="shared" si="170"/>
        <v/>
      </c>
      <c r="OIF6" s="336" t="str">
        <f t="shared" si="170"/>
        <v/>
      </c>
      <c r="OIG6" s="336" t="str">
        <f t="shared" si="170"/>
        <v/>
      </c>
      <c r="OIH6" s="336" t="str">
        <f t="shared" si="170"/>
        <v/>
      </c>
      <c r="OII6" s="336" t="str">
        <f t="shared" si="170"/>
        <v/>
      </c>
      <c r="OIJ6" s="336" t="str">
        <f t="shared" si="170"/>
        <v/>
      </c>
      <c r="OIK6" s="336" t="str">
        <f t="shared" si="170"/>
        <v/>
      </c>
      <c r="OIL6" s="336" t="str">
        <f t="shared" si="170"/>
        <v/>
      </c>
      <c r="OIM6" s="336" t="str">
        <f t="shared" si="170"/>
        <v/>
      </c>
      <c r="OIN6" s="336" t="str">
        <f t="shared" si="170"/>
        <v/>
      </c>
      <c r="OIO6" s="336" t="str">
        <f t="shared" si="170"/>
        <v/>
      </c>
      <c r="OIP6" s="336" t="str">
        <f t="shared" si="170"/>
        <v/>
      </c>
      <c r="OIQ6" s="336" t="str">
        <f t="shared" ref="OIQ6:OLB6" si="171">_xlfn.LET(
_xlpm.project_monat,OIQ$3,
_xlpm.start_monat,$D6,
_xlpm.ende_monat,$E6,
IF(AND(_xlpm.project_monat&gt;=_xlpm.start_monat,_xlpm.project_monat&lt;=_xlpm.ende_monat),1,""))</f>
        <v/>
      </c>
      <c r="OIR6" s="336" t="str">
        <f t="shared" si="171"/>
        <v/>
      </c>
      <c r="OIS6" s="336" t="str">
        <f t="shared" si="171"/>
        <v/>
      </c>
      <c r="OIT6" s="336" t="str">
        <f t="shared" si="171"/>
        <v/>
      </c>
      <c r="OIU6" s="336" t="str">
        <f t="shared" si="171"/>
        <v/>
      </c>
      <c r="OIV6" s="336" t="str">
        <f t="shared" si="171"/>
        <v/>
      </c>
      <c r="OIW6" s="336" t="str">
        <f t="shared" si="171"/>
        <v/>
      </c>
      <c r="OIX6" s="336" t="str">
        <f t="shared" si="171"/>
        <v/>
      </c>
      <c r="OIY6" s="336" t="str">
        <f t="shared" si="171"/>
        <v/>
      </c>
      <c r="OIZ6" s="336" t="str">
        <f t="shared" si="171"/>
        <v/>
      </c>
      <c r="OJA6" s="336" t="str">
        <f t="shared" si="171"/>
        <v/>
      </c>
      <c r="OJB6" s="336" t="str">
        <f t="shared" si="171"/>
        <v/>
      </c>
      <c r="OJC6" s="336" t="str">
        <f t="shared" si="171"/>
        <v/>
      </c>
      <c r="OJD6" s="336" t="str">
        <f t="shared" si="171"/>
        <v/>
      </c>
      <c r="OJE6" s="336" t="str">
        <f t="shared" si="171"/>
        <v/>
      </c>
      <c r="OJF6" s="336" t="str">
        <f t="shared" si="171"/>
        <v/>
      </c>
      <c r="OJG6" s="336" t="str">
        <f t="shared" si="171"/>
        <v/>
      </c>
      <c r="OJH6" s="336" t="str">
        <f t="shared" si="171"/>
        <v/>
      </c>
      <c r="OJI6" s="336" t="str">
        <f t="shared" si="171"/>
        <v/>
      </c>
      <c r="OJJ6" s="336" t="str">
        <f t="shared" si="171"/>
        <v/>
      </c>
      <c r="OJK6" s="336" t="str">
        <f t="shared" si="171"/>
        <v/>
      </c>
      <c r="OJL6" s="336" t="str">
        <f t="shared" si="171"/>
        <v/>
      </c>
      <c r="OJM6" s="336" t="str">
        <f t="shared" si="171"/>
        <v/>
      </c>
      <c r="OJN6" s="336" t="str">
        <f t="shared" si="171"/>
        <v/>
      </c>
      <c r="OJO6" s="336" t="str">
        <f t="shared" si="171"/>
        <v/>
      </c>
      <c r="OJP6" s="336" t="str">
        <f t="shared" si="171"/>
        <v/>
      </c>
      <c r="OJQ6" s="336" t="str">
        <f t="shared" si="171"/>
        <v/>
      </c>
      <c r="OJR6" s="336" t="str">
        <f t="shared" si="171"/>
        <v/>
      </c>
      <c r="OJS6" s="336" t="str">
        <f t="shared" si="171"/>
        <v/>
      </c>
      <c r="OJT6" s="336" t="str">
        <f t="shared" si="171"/>
        <v/>
      </c>
      <c r="OJU6" s="336" t="str">
        <f t="shared" si="171"/>
        <v/>
      </c>
      <c r="OJV6" s="336" t="str">
        <f t="shared" si="171"/>
        <v/>
      </c>
      <c r="OJW6" s="336" t="str">
        <f t="shared" si="171"/>
        <v/>
      </c>
      <c r="OJX6" s="336" t="str">
        <f t="shared" si="171"/>
        <v/>
      </c>
      <c r="OJY6" s="336" t="str">
        <f t="shared" si="171"/>
        <v/>
      </c>
      <c r="OJZ6" s="336" t="str">
        <f t="shared" si="171"/>
        <v/>
      </c>
      <c r="OKA6" s="336" t="str">
        <f t="shared" si="171"/>
        <v/>
      </c>
      <c r="OKB6" s="336" t="str">
        <f t="shared" si="171"/>
        <v/>
      </c>
      <c r="OKC6" s="336" t="str">
        <f t="shared" si="171"/>
        <v/>
      </c>
      <c r="OKD6" s="336" t="str">
        <f t="shared" si="171"/>
        <v/>
      </c>
      <c r="OKE6" s="336" t="str">
        <f t="shared" si="171"/>
        <v/>
      </c>
      <c r="OKF6" s="336" t="str">
        <f t="shared" si="171"/>
        <v/>
      </c>
      <c r="OKG6" s="336" t="str">
        <f t="shared" si="171"/>
        <v/>
      </c>
      <c r="OKH6" s="336" t="str">
        <f t="shared" si="171"/>
        <v/>
      </c>
      <c r="OKI6" s="336" t="str">
        <f t="shared" si="171"/>
        <v/>
      </c>
      <c r="OKJ6" s="336" t="str">
        <f t="shared" si="171"/>
        <v/>
      </c>
      <c r="OKK6" s="336" t="str">
        <f t="shared" si="171"/>
        <v/>
      </c>
      <c r="OKL6" s="336" t="str">
        <f t="shared" si="171"/>
        <v/>
      </c>
      <c r="OKM6" s="336" t="str">
        <f t="shared" si="171"/>
        <v/>
      </c>
      <c r="OKN6" s="336" t="str">
        <f t="shared" si="171"/>
        <v/>
      </c>
      <c r="OKO6" s="336" t="str">
        <f t="shared" si="171"/>
        <v/>
      </c>
      <c r="OKP6" s="336" t="str">
        <f t="shared" si="171"/>
        <v/>
      </c>
      <c r="OKQ6" s="336" t="str">
        <f t="shared" si="171"/>
        <v/>
      </c>
      <c r="OKR6" s="336" t="str">
        <f t="shared" si="171"/>
        <v/>
      </c>
      <c r="OKS6" s="336" t="str">
        <f t="shared" si="171"/>
        <v/>
      </c>
      <c r="OKT6" s="336" t="str">
        <f t="shared" si="171"/>
        <v/>
      </c>
      <c r="OKU6" s="336" t="str">
        <f t="shared" si="171"/>
        <v/>
      </c>
      <c r="OKV6" s="336" t="str">
        <f t="shared" si="171"/>
        <v/>
      </c>
      <c r="OKW6" s="336" t="str">
        <f t="shared" si="171"/>
        <v/>
      </c>
      <c r="OKX6" s="336" t="str">
        <f t="shared" si="171"/>
        <v/>
      </c>
      <c r="OKY6" s="336" t="str">
        <f t="shared" si="171"/>
        <v/>
      </c>
      <c r="OKZ6" s="336" t="str">
        <f t="shared" si="171"/>
        <v/>
      </c>
      <c r="OLA6" s="336" t="str">
        <f t="shared" si="171"/>
        <v/>
      </c>
      <c r="OLB6" s="336" t="str">
        <f t="shared" si="171"/>
        <v/>
      </c>
      <c r="OLC6" s="336" t="str">
        <f t="shared" ref="OLC6:ONN6" si="172">_xlfn.LET(
_xlpm.project_monat,OLC$3,
_xlpm.start_monat,$D6,
_xlpm.ende_monat,$E6,
IF(AND(_xlpm.project_monat&gt;=_xlpm.start_monat,_xlpm.project_monat&lt;=_xlpm.ende_monat),1,""))</f>
        <v/>
      </c>
      <c r="OLD6" s="336" t="str">
        <f t="shared" si="172"/>
        <v/>
      </c>
      <c r="OLE6" s="336" t="str">
        <f t="shared" si="172"/>
        <v/>
      </c>
      <c r="OLF6" s="336" t="str">
        <f t="shared" si="172"/>
        <v/>
      </c>
      <c r="OLG6" s="336" t="str">
        <f t="shared" si="172"/>
        <v/>
      </c>
      <c r="OLH6" s="336" t="str">
        <f t="shared" si="172"/>
        <v/>
      </c>
      <c r="OLI6" s="336" t="str">
        <f t="shared" si="172"/>
        <v/>
      </c>
      <c r="OLJ6" s="336" t="str">
        <f t="shared" si="172"/>
        <v/>
      </c>
      <c r="OLK6" s="336" t="str">
        <f t="shared" si="172"/>
        <v/>
      </c>
      <c r="OLL6" s="336" t="str">
        <f t="shared" si="172"/>
        <v/>
      </c>
      <c r="OLM6" s="336" t="str">
        <f t="shared" si="172"/>
        <v/>
      </c>
      <c r="OLN6" s="336" t="str">
        <f t="shared" si="172"/>
        <v/>
      </c>
      <c r="OLO6" s="336" t="str">
        <f t="shared" si="172"/>
        <v/>
      </c>
      <c r="OLP6" s="336" t="str">
        <f t="shared" si="172"/>
        <v/>
      </c>
      <c r="OLQ6" s="336" t="str">
        <f t="shared" si="172"/>
        <v/>
      </c>
      <c r="OLR6" s="336" t="str">
        <f t="shared" si="172"/>
        <v/>
      </c>
      <c r="OLS6" s="336" t="str">
        <f t="shared" si="172"/>
        <v/>
      </c>
      <c r="OLT6" s="336" t="str">
        <f t="shared" si="172"/>
        <v/>
      </c>
      <c r="OLU6" s="336" t="str">
        <f t="shared" si="172"/>
        <v/>
      </c>
      <c r="OLV6" s="336" t="str">
        <f t="shared" si="172"/>
        <v/>
      </c>
      <c r="OLW6" s="336" t="str">
        <f t="shared" si="172"/>
        <v/>
      </c>
      <c r="OLX6" s="336" t="str">
        <f t="shared" si="172"/>
        <v/>
      </c>
      <c r="OLY6" s="336" t="str">
        <f t="shared" si="172"/>
        <v/>
      </c>
      <c r="OLZ6" s="336" t="str">
        <f t="shared" si="172"/>
        <v/>
      </c>
      <c r="OMA6" s="336" t="str">
        <f t="shared" si="172"/>
        <v/>
      </c>
      <c r="OMB6" s="336" t="str">
        <f t="shared" si="172"/>
        <v/>
      </c>
      <c r="OMC6" s="336" t="str">
        <f t="shared" si="172"/>
        <v/>
      </c>
      <c r="OMD6" s="336" t="str">
        <f t="shared" si="172"/>
        <v/>
      </c>
      <c r="OME6" s="336" t="str">
        <f t="shared" si="172"/>
        <v/>
      </c>
      <c r="OMF6" s="336" t="str">
        <f t="shared" si="172"/>
        <v/>
      </c>
      <c r="OMG6" s="336" t="str">
        <f t="shared" si="172"/>
        <v/>
      </c>
      <c r="OMH6" s="336" t="str">
        <f t="shared" si="172"/>
        <v/>
      </c>
      <c r="OMI6" s="336" t="str">
        <f t="shared" si="172"/>
        <v/>
      </c>
      <c r="OMJ6" s="336" t="str">
        <f t="shared" si="172"/>
        <v/>
      </c>
      <c r="OMK6" s="336" t="str">
        <f t="shared" si="172"/>
        <v/>
      </c>
      <c r="OML6" s="336" t="str">
        <f t="shared" si="172"/>
        <v/>
      </c>
      <c r="OMM6" s="336" t="str">
        <f t="shared" si="172"/>
        <v/>
      </c>
      <c r="OMN6" s="336" t="str">
        <f t="shared" si="172"/>
        <v/>
      </c>
      <c r="OMO6" s="336" t="str">
        <f t="shared" si="172"/>
        <v/>
      </c>
      <c r="OMP6" s="336" t="str">
        <f t="shared" si="172"/>
        <v/>
      </c>
      <c r="OMQ6" s="336" t="str">
        <f t="shared" si="172"/>
        <v/>
      </c>
      <c r="OMR6" s="336" t="str">
        <f t="shared" si="172"/>
        <v/>
      </c>
      <c r="OMS6" s="336" t="str">
        <f t="shared" si="172"/>
        <v/>
      </c>
      <c r="OMT6" s="336" t="str">
        <f t="shared" si="172"/>
        <v/>
      </c>
      <c r="OMU6" s="336" t="str">
        <f t="shared" si="172"/>
        <v/>
      </c>
      <c r="OMV6" s="336" t="str">
        <f t="shared" si="172"/>
        <v/>
      </c>
      <c r="OMW6" s="336" t="str">
        <f t="shared" si="172"/>
        <v/>
      </c>
      <c r="OMX6" s="336" t="str">
        <f t="shared" si="172"/>
        <v/>
      </c>
      <c r="OMY6" s="336" t="str">
        <f t="shared" si="172"/>
        <v/>
      </c>
      <c r="OMZ6" s="336" t="str">
        <f t="shared" si="172"/>
        <v/>
      </c>
      <c r="ONA6" s="336" t="str">
        <f t="shared" si="172"/>
        <v/>
      </c>
      <c r="ONB6" s="336" t="str">
        <f t="shared" si="172"/>
        <v/>
      </c>
      <c r="ONC6" s="336" t="str">
        <f t="shared" si="172"/>
        <v/>
      </c>
      <c r="OND6" s="336" t="str">
        <f t="shared" si="172"/>
        <v/>
      </c>
      <c r="ONE6" s="336" t="str">
        <f t="shared" si="172"/>
        <v/>
      </c>
      <c r="ONF6" s="336" t="str">
        <f t="shared" si="172"/>
        <v/>
      </c>
      <c r="ONG6" s="336" t="str">
        <f t="shared" si="172"/>
        <v/>
      </c>
      <c r="ONH6" s="336" t="str">
        <f t="shared" si="172"/>
        <v/>
      </c>
      <c r="ONI6" s="336" t="str">
        <f t="shared" si="172"/>
        <v/>
      </c>
      <c r="ONJ6" s="336" t="str">
        <f t="shared" si="172"/>
        <v/>
      </c>
      <c r="ONK6" s="336" t="str">
        <f t="shared" si="172"/>
        <v/>
      </c>
      <c r="ONL6" s="336" t="str">
        <f t="shared" si="172"/>
        <v/>
      </c>
      <c r="ONM6" s="336" t="str">
        <f t="shared" si="172"/>
        <v/>
      </c>
      <c r="ONN6" s="336" t="str">
        <f t="shared" si="172"/>
        <v/>
      </c>
      <c r="ONO6" s="336" t="str">
        <f t="shared" ref="ONO6:OPZ6" si="173">_xlfn.LET(
_xlpm.project_monat,ONO$3,
_xlpm.start_monat,$D6,
_xlpm.ende_monat,$E6,
IF(AND(_xlpm.project_monat&gt;=_xlpm.start_monat,_xlpm.project_monat&lt;=_xlpm.ende_monat),1,""))</f>
        <v/>
      </c>
      <c r="ONP6" s="336" t="str">
        <f t="shared" si="173"/>
        <v/>
      </c>
      <c r="ONQ6" s="336" t="str">
        <f t="shared" si="173"/>
        <v/>
      </c>
      <c r="ONR6" s="336" t="str">
        <f t="shared" si="173"/>
        <v/>
      </c>
      <c r="ONS6" s="336" t="str">
        <f t="shared" si="173"/>
        <v/>
      </c>
      <c r="ONT6" s="336" t="str">
        <f t="shared" si="173"/>
        <v/>
      </c>
      <c r="ONU6" s="336" t="str">
        <f t="shared" si="173"/>
        <v/>
      </c>
      <c r="ONV6" s="336" t="str">
        <f t="shared" si="173"/>
        <v/>
      </c>
      <c r="ONW6" s="336" t="str">
        <f t="shared" si="173"/>
        <v/>
      </c>
      <c r="ONX6" s="336" t="str">
        <f t="shared" si="173"/>
        <v/>
      </c>
      <c r="ONY6" s="336" t="str">
        <f t="shared" si="173"/>
        <v/>
      </c>
      <c r="ONZ6" s="336" t="str">
        <f t="shared" si="173"/>
        <v/>
      </c>
      <c r="OOA6" s="336" t="str">
        <f t="shared" si="173"/>
        <v/>
      </c>
      <c r="OOB6" s="336" t="str">
        <f t="shared" si="173"/>
        <v/>
      </c>
      <c r="OOC6" s="336" t="str">
        <f t="shared" si="173"/>
        <v/>
      </c>
      <c r="OOD6" s="336" t="str">
        <f t="shared" si="173"/>
        <v/>
      </c>
      <c r="OOE6" s="336" t="str">
        <f t="shared" si="173"/>
        <v/>
      </c>
      <c r="OOF6" s="336" t="str">
        <f t="shared" si="173"/>
        <v/>
      </c>
      <c r="OOG6" s="336" t="str">
        <f t="shared" si="173"/>
        <v/>
      </c>
      <c r="OOH6" s="336" t="str">
        <f t="shared" si="173"/>
        <v/>
      </c>
      <c r="OOI6" s="336" t="str">
        <f t="shared" si="173"/>
        <v/>
      </c>
      <c r="OOJ6" s="336" t="str">
        <f t="shared" si="173"/>
        <v/>
      </c>
      <c r="OOK6" s="336" t="str">
        <f t="shared" si="173"/>
        <v/>
      </c>
      <c r="OOL6" s="336" t="str">
        <f t="shared" si="173"/>
        <v/>
      </c>
      <c r="OOM6" s="336" t="str">
        <f t="shared" si="173"/>
        <v/>
      </c>
      <c r="OON6" s="336" t="str">
        <f t="shared" si="173"/>
        <v/>
      </c>
      <c r="OOO6" s="336" t="str">
        <f t="shared" si="173"/>
        <v/>
      </c>
      <c r="OOP6" s="336" t="str">
        <f t="shared" si="173"/>
        <v/>
      </c>
      <c r="OOQ6" s="336" t="str">
        <f t="shared" si="173"/>
        <v/>
      </c>
      <c r="OOR6" s="336" t="str">
        <f t="shared" si="173"/>
        <v/>
      </c>
      <c r="OOS6" s="336" t="str">
        <f t="shared" si="173"/>
        <v/>
      </c>
      <c r="OOT6" s="336" t="str">
        <f t="shared" si="173"/>
        <v/>
      </c>
      <c r="OOU6" s="336" t="str">
        <f t="shared" si="173"/>
        <v/>
      </c>
      <c r="OOV6" s="336" t="str">
        <f t="shared" si="173"/>
        <v/>
      </c>
      <c r="OOW6" s="336" t="str">
        <f t="shared" si="173"/>
        <v/>
      </c>
      <c r="OOX6" s="336" t="str">
        <f t="shared" si="173"/>
        <v/>
      </c>
      <c r="OOY6" s="336" t="str">
        <f t="shared" si="173"/>
        <v/>
      </c>
      <c r="OOZ6" s="336" t="str">
        <f t="shared" si="173"/>
        <v/>
      </c>
      <c r="OPA6" s="336" t="str">
        <f t="shared" si="173"/>
        <v/>
      </c>
      <c r="OPB6" s="336" t="str">
        <f t="shared" si="173"/>
        <v/>
      </c>
      <c r="OPC6" s="336" t="str">
        <f t="shared" si="173"/>
        <v/>
      </c>
      <c r="OPD6" s="336" t="str">
        <f t="shared" si="173"/>
        <v/>
      </c>
      <c r="OPE6" s="336" t="str">
        <f t="shared" si="173"/>
        <v/>
      </c>
      <c r="OPF6" s="336" t="str">
        <f t="shared" si="173"/>
        <v/>
      </c>
      <c r="OPG6" s="336" t="str">
        <f t="shared" si="173"/>
        <v/>
      </c>
      <c r="OPH6" s="336" t="str">
        <f t="shared" si="173"/>
        <v/>
      </c>
      <c r="OPI6" s="336" t="str">
        <f t="shared" si="173"/>
        <v/>
      </c>
      <c r="OPJ6" s="336" t="str">
        <f t="shared" si="173"/>
        <v/>
      </c>
      <c r="OPK6" s="336" t="str">
        <f t="shared" si="173"/>
        <v/>
      </c>
      <c r="OPL6" s="336" t="str">
        <f t="shared" si="173"/>
        <v/>
      </c>
      <c r="OPM6" s="336" t="str">
        <f t="shared" si="173"/>
        <v/>
      </c>
      <c r="OPN6" s="336" t="str">
        <f t="shared" si="173"/>
        <v/>
      </c>
      <c r="OPO6" s="336" t="str">
        <f t="shared" si="173"/>
        <v/>
      </c>
      <c r="OPP6" s="336" t="str">
        <f t="shared" si="173"/>
        <v/>
      </c>
      <c r="OPQ6" s="336" t="str">
        <f t="shared" si="173"/>
        <v/>
      </c>
      <c r="OPR6" s="336" t="str">
        <f t="shared" si="173"/>
        <v/>
      </c>
      <c r="OPS6" s="336" t="str">
        <f t="shared" si="173"/>
        <v/>
      </c>
      <c r="OPT6" s="336" t="str">
        <f t="shared" si="173"/>
        <v/>
      </c>
      <c r="OPU6" s="336" t="str">
        <f t="shared" si="173"/>
        <v/>
      </c>
      <c r="OPV6" s="336" t="str">
        <f t="shared" si="173"/>
        <v/>
      </c>
      <c r="OPW6" s="336" t="str">
        <f t="shared" si="173"/>
        <v/>
      </c>
      <c r="OPX6" s="336" t="str">
        <f t="shared" si="173"/>
        <v/>
      </c>
      <c r="OPY6" s="336" t="str">
        <f t="shared" si="173"/>
        <v/>
      </c>
      <c r="OPZ6" s="336" t="str">
        <f t="shared" si="173"/>
        <v/>
      </c>
      <c r="OQA6" s="336" t="str">
        <f t="shared" ref="OQA6:OSL6" si="174">_xlfn.LET(
_xlpm.project_monat,OQA$3,
_xlpm.start_monat,$D6,
_xlpm.ende_monat,$E6,
IF(AND(_xlpm.project_monat&gt;=_xlpm.start_monat,_xlpm.project_monat&lt;=_xlpm.ende_monat),1,""))</f>
        <v/>
      </c>
      <c r="OQB6" s="336" t="str">
        <f t="shared" si="174"/>
        <v/>
      </c>
      <c r="OQC6" s="336" t="str">
        <f t="shared" si="174"/>
        <v/>
      </c>
      <c r="OQD6" s="336" t="str">
        <f t="shared" si="174"/>
        <v/>
      </c>
      <c r="OQE6" s="336" t="str">
        <f t="shared" si="174"/>
        <v/>
      </c>
      <c r="OQF6" s="336" t="str">
        <f t="shared" si="174"/>
        <v/>
      </c>
      <c r="OQG6" s="336" t="str">
        <f t="shared" si="174"/>
        <v/>
      </c>
      <c r="OQH6" s="336" t="str">
        <f t="shared" si="174"/>
        <v/>
      </c>
      <c r="OQI6" s="336" t="str">
        <f t="shared" si="174"/>
        <v/>
      </c>
      <c r="OQJ6" s="336" t="str">
        <f t="shared" si="174"/>
        <v/>
      </c>
      <c r="OQK6" s="336" t="str">
        <f t="shared" si="174"/>
        <v/>
      </c>
      <c r="OQL6" s="336" t="str">
        <f t="shared" si="174"/>
        <v/>
      </c>
      <c r="OQM6" s="336" t="str">
        <f t="shared" si="174"/>
        <v/>
      </c>
      <c r="OQN6" s="336" t="str">
        <f t="shared" si="174"/>
        <v/>
      </c>
      <c r="OQO6" s="336" t="str">
        <f t="shared" si="174"/>
        <v/>
      </c>
      <c r="OQP6" s="336" t="str">
        <f t="shared" si="174"/>
        <v/>
      </c>
      <c r="OQQ6" s="336" t="str">
        <f t="shared" si="174"/>
        <v/>
      </c>
      <c r="OQR6" s="336" t="str">
        <f t="shared" si="174"/>
        <v/>
      </c>
      <c r="OQS6" s="336" t="str">
        <f t="shared" si="174"/>
        <v/>
      </c>
      <c r="OQT6" s="336" t="str">
        <f t="shared" si="174"/>
        <v/>
      </c>
      <c r="OQU6" s="336" t="str">
        <f t="shared" si="174"/>
        <v/>
      </c>
      <c r="OQV6" s="336" t="str">
        <f t="shared" si="174"/>
        <v/>
      </c>
      <c r="OQW6" s="336" t="str">
        <f t="shared" si="174"/>
        <v/>
      </c>
      <c r="OQX6" s="336" t="str">
        <f t="shared" si="174"/>
        <v/>
      </c>
      <c r="OQY6" s="336" t="str">
        <f t="shared" si="174"/>
        <v/>
      </c>
      <c r="OQZ6" s="336" t="str">
        <f t="shared" si="174"/>
        <v/>
      </c>
      <c r="ORA6" s="336" t="str">
        <f t="shared" si="174"/>
        <v/>
      </c>
      <c r="ORB6" s="336" t="str">
        <f t="shared" si="174"/>
        <v/>
      </c>
      <c r="ORC6" s="336" t="str">
        <f t="shared" si="174"/>
        <v/>
      </c>
      <c r="ORD6" s="336" t="str">
        <f t="shared" si="174"/>
        <v/>
      </c>
      <c r="ORE6" s="336" t="str">
        <f t="shared" si="174"/>
        <v/>
      </c>
      <c r="ORF6" s="336" t="str">
        <f t="shared" si="174"/>
        <v/>
      </c>
      <c r="ORG6" s="336" t="str">
        <f t="shared" si="174"/>
        <v/>
      </c>
      <c r="ORH6" s="336" t="str">
        <f t="shared" si="174"/>
        <v/>
      </c>
      <c r="ORI6" s="336" t="str">
        <f t="shared" si="174"/>
        <v/>
      </c>
      <c r="ORJ6" s="336" t="str">
        <f t="shared" si="174"/>
        <v/>
      </c>
      <c r="ORK6" s="336" t="str">
        <f t="shared" si="174"/>
        <v/>
      </c>
      <c r="ORL6" s="336" t="str">
        <f t="shared" si="174"/>
        <v/>
      </c>
      <c r="ORM6" s="336" t="str">
        <f t="shared" si="174"/>
        <v/>
      </c>
      <c r="ORN6" s="336" t="str">
        <f t="shared" si="174"/>
        <v/>
      </c>
      <c r="ORO6" s="336" t="str">
        <f t="shared" si="174"/>
        <v/>
      </c>
      <c r="ORP6" s="336" t="str">
        <f t="shared" si="174"/>
        <v/>
      </c>
      <c r="ORQ6" s="336" t="str">
        <f t="shared" si="174"/>
        <v/>
      </c>
      <c r="ORR6" s="336" t="str">
        <f t="shared" si="174"/>
        <v/>
      </c>
      <c r="ORS6" s="336" t="str">
        <f t="shared" si="174"/>
        <v/>
      </c>
      <c r="ORT6" s="336" t="str">
        <f t="shared" si="174"/>
        <v/>
      </c>
      <c r="ORU6" s="336" t="str">
        <f t="shared" si="174"/>
        <v/>
      </c>
      <c r="ORV6" s="336" t="str">
        <f t="shared" si="174"/>
        <v/>
      </c>
      <c r="ORW6" s="336" t="str">
        <f t="shared" si="174"/>
        <v/>
      </c>
      <c r="ORX6" s="336" t="str">
        <f t="shared" si="174"/>
        <v/>
      </c>
      <c r="ORY6" s="336" t="str">
        <f t="shared" si="174"/>
        <v/>
      </c>
      <c r="ORZ6" s="336" t="str">
        <f t="shared" si="174"/>
        <v/>
      </c>
      <c r="OSA6" s="336" t="str">
        <f t="shared" si="174"/>
        <v/>
      </c>
      <c r="OSB6" s="336" t="str">
        <f t="shared" si="174"/>
        <v/>
      </c>
      <c r="OSC6" s="336" t="str">
        <f t="shared" si="174"/>
        <v/>
      </c>
      <c r="OSD6" s="336" t="str">
        <f t="shared" si="174"/>
        <v/>
      </c>
      <c r="OSE6" s="336" t="str">
        <f t="shared" si="174"/>
        <v/>
      </c>
      <c r="OSF6" s="336" t="str">
        <f t="shared" si="174"/>
        <v/>
      </c>
      <c r="OSG6" s="336" t="str">
        <f t="shared" si="174"/>
        <v/>
      </c>
      <c r="OSH6" s="336" t="str">
        <f t="shared" si="174"/>
        <v/>
      </c>
      <c r="OSI6" s="336" t="str">
        <f t="shared" si="174"/>
        <v/>
      </c>
      <c r="OSJ6" s="336" t="str">
        <f t="shared" si="174"/>
        <v/>
      </c>
      <c r="OSK6" s="336" t="str">
        <f t="shared" si="174"/>
        <v/>
      </c>
      <c r="OSL6" s="336" t="str">
        <f t="shared" si="174"/>
        <v/>
      </c>
      <c r="OSM6" s="336" t="str">
        <f t="shared" ref="OSM6:OUX6" si="175">_xlfn.LET(
_xlpm.project_monat,OSM$3,
_xlpm.start_monat,$D6,
_xlpm.ende_monat,$E6,
IF(AND(_xlpm.project_monat&gt;=_xlpm.start_monat,_xlpm.project_monat&lt;=_xlpm.ende_monat),1,""))</f>
        <v/>
      </c>
      <c r="OSN6" s="336" t="str">
        <f t="shared" si="175"/>
        <v/>
      </c>
      <c r="OSO6" s="336" t="str">
        <f t="shared" si="175"/>
        <v/>
      </c>
      <c r="OSP6" s="336" t="str">
        <f t="shared" si="175"/>
        <v/>
      </c>
      <c r="OSQ6" s="336" t="str">
        <f t="shared" si="175"/>
        <v/>
      </c>
      <c r="OSR6" s="336" t="str">
        <f t="shared" si="175"/>
        <v/>
      </c>
      <c r="OSS6" s="336" t="str">
        <f t="shared" si="175"/>
        <v/>
      </c>
      <c r="OST6" s="336" t="str">
        <f t="shared" si="175"/>
        <v/>
      </c>
      <c r="OSU6" s="336" t="str">
        <f t="shared" si="175"/>
        <v/>
      </c>
      <c r="OSV6" s="336" t="str">
        <f t="shared" si="175"/>
        <v/>
      </c>
      <c r="OSW6" s="336" t="str">
        <f t="shared" si="175"/>
        <v/>
      </c>
      <c r="OSX6" s="336" t="str">
        <f t="shared" si="175"/>
        <v/>
      </c>
      <c r="OSY6" s="336" t="str">
        <f t="shared" si="175"/>
        <v/>
      </c>
      <c r="OSZ6" s="336" t="str">
        <f t="shared" si="175"/>
        <v/>
      </c>
      <c r="OTA6" s="336" t="str">
        <f t="shared" si="175"/>
        <v/>
      </c>
      <c r="OTB6" s="336" t="str">
        <f t="shared" si="175"/>
        <v/>
      </c>
      <c r="OTC6" s="336" t="str">
        <f t="shared" si="175"/>
        <v/>
      </c>
      <c r="OTD6" s="336" t="str">
        <f t="shared" si="175"/>
        <v/>
      </c>
      <c r="OTE6" s="336" t="str">
        <f t="shared" si="175"/>
        <v/>
      </c>
      <c r="OTF6" s="336" t="str">
        <f t="shared" si="175"/>
        <v/>
      </c>
      <c r="OTG6" s="336" t="str">
        <f t="shared" si="175"/>
        <v/>
      </c>
      <c r="OTH6" s="336" t="str">
        <f t="shared" si="175"/>
        <v/>
      </c>
      <c r="OTI6" s="336" t="str">
        <f t="shared" si="175"/>
        <v/>
      </c>
      <c r="OTJ6" s="336" t="str">
        <f t="shared" si="175"/>
        <v/>
      </c>
      <c r="OTK6" s="336" t="str">
        <f t="shared" si="175"/>
        <v/>
      </c>
      <c r="OTL6" s="336" t="str">
        <f t="shared" si="175"/>
        <v/>
      </c>
      <c r="OTM6" s="336" t="str">
        <f t="shared" si="175"/>
        <v/>
      </c>
      <c r="OTN6" s="336" t="str">
        <f t="shared" si="175"/>
        <v/>
      </c>
      <c r="OTO6" s="336" t="str">
        <f t="shared" si="175"/>
        <v/>
      </c>
      <c r="OTP6" s="336" t="str">
        <f t="shared" si="175"/>
        <v/>
      </c>
      <c r="OTQ6" s="336" t="str">
        <f t="shared" si="175"/>
        <v/>
      </c>
      <c r="OTR6" s="336" t="str">
        <f t="shared" si="175"/>
        <v/>
      </c>
      <c r="OTS6" s="336" t="str">
        <f t="shared" si="175"/>
        <v/>
      </c>
      <c r="OTT6" s="336" t="str">
        <f t="shared" si="175"/>
        <v/>
      </c>
      <c r="OTU6" s="336" t="str">
        <f t="shared" si="175"/>
        <v/>
      </c>
      <c r="OTV6" s="336" t="str">
        <f t="shared" si="175"/>
        <v/>
      </c>
      <c r="OTW6" s="336" t="str">
        <f t="shared" si="175"/>
        <v/>
      </c>
      <c r="OTX6" s="336" t="str">
        <f t="shared" si="175"/>
        <v/>
      </c>
      <c r="OTY6" s="336" t="str">
        <f t="shared" si="175"/>
        <v/>
      </c>
      <c r="OTZ6" s="336" t="str">
        <f t="shared" si="175"/>
        <v/>
      </c>
      <c r="OUA6" s="336" t="str">
        <f t="shared" si="175"/>
        <v/>
      </c>
      <c r="OUB6" s="336" t="str">
        <f t="shared" si="175"/>
        <v/>
      </c>
      <c r="OUC6" s="336" t="str">
        <f t="shared" si="175"/>
        <v/>
      </c>
      <c r="OUD6" s="336" t="str">
        <f t="shared" si="175"/>
        <v/>
      </c>
      <c r="OUE6" s="336" t="str">
        <f t="shared" si="175"/>
        <v/>
      </c>
      <c r="OUF6" s="336" t="str">
        <f t="shared" si="175"/>
        <v/>
      </c>
      <c r="OUG6" s="336" t="str">
        <f t="shared" si="175"/>
        <v/>
      </c>
      <c r="OUH6" s="336" t="str">
        <f t="shared" si="175"/>
        <v/>
      </c>
      <c r="OUI6" s="336" t="str">
        <f t="shared" si="175"/>
        <v/>
      </c>
      <c r="OUJ6" s="336" t="str">
        <f t="shared" si="175"/>
        <v/>
      </c>
      <c r="OUK6" s="336" t="str">
        <f t="shared" si="175"/>
        <v/>
      </c>
      <c r="OUL6" s="336" t="str">
        <f t="shared" si="175"/>
        <v/>
      </c>
      <c r="OUM6" s="336" t="str">
        <f t="shared" si="175"/>
        <v/>
      </c>
      <c r="OUN6" s="336" t="str">
        <f t="shared" si="175"/>
        <v/>
      </c>
      <c r="OUO6" s="336" t="str">
        <f t="shared" si="175"/>
        <v/>
      </c>
      <c r="OUP6" s="336" t="str">
        <f t="shared" si="175"/>
        <v/>
      </c>
      <c r="OUQ6" s="336" t="str">
        <f t="shared" si="175"/>
        <v/>
      </c>
      <c r="OUR6" s="336" t="str">
        <f t="shared" si="175"/>
        <v/>
      </c>
      <c r="OUS6" s="336" t="str">
        <f t="shared" si="175"/>
        <v/>
      </c>
      <c r="OUT6" s="336" t="str">
        <f t="shared" si="175"/>
        <v/>
      </c>
      <c r="OUU6" s="336" t="str">
        <f t="shared" si="175"/>
        <v/>
      </c>
      <c r="OUV6" s="336" t="str">
        <f t="shared" si="175"/>
        <v/>
      </c>
      <c r="OUW6" s="336" t="str">
        <f t="shared" si="175"/>
        <v/>
      </c>
      <c r="OUX6" s="336" t="str">
        <f t="shared" si="175"/>
        <v/>
      </c>
      <c r="OUY6" s="336" t="str">
        <f t="shared" ref="OUY6:OXJ6" si="176">_xlfn.LET(
_xlpm.project_monat,OUY$3,
_xlpm.start_monat,$D6,
_xlpm.ende_monat,$E6,
IF(AND(_xlpm.project_monat&gt;=_xlpm.start_monat,_xlpm.project_monat&lt;=_xlpm.ende_monat),1,""))</f>
        <v/>
      </c>
      <c r="OUZ6" s="336" t="str">
        <f t="shared" si="176"/>
        <v/>
      </c>
      <c r="OVA6" s="336" t="str">
        <f t="shared" si="176"/>
        <v/>
      </c>
      <c r="OVB6" s="336" t="str">
        <f t="shared" si="176"/>
        <v/>
      </c>
      <c r="OVC6" s="336" t="str">
        <f t="shared" si="176"/>
        <v/>
      </c>
      <c r="OVD6" s="336" t="str">
        <f t="shared" si="176"/>
        <v/>
      </c>
      <c r="OVE6" s="336" t="str">
        <f t="shared" si="176"/>
        <v/>
      </c>
      <c r="OVF6" s="336" t="str">
        <f t="shared" si="176"/>
        <v/>
      </c>
      <c r="OVG6" s="336" t="str">
        <f t="shared" si="176"/>
        <v/>
      </c>
      <c r="OVH6" s="336" t="str">
        <f t="shared" si="176"/>
        <v/>
      </c>
      <c r="OVI6" s="336" t="str">
        <f t="shared" si="176"/>
        <v/>
      </c>
      <c r="OVJ6" s="336" t="str">
        <f t="shared" si="176"/>
        <v/>
      </c>
      <c r="OVK6" s="336" t="str">
        <f t="shared" si="176"/>
        <v/>
      </c>
      <c r="OVL6" s="336" t="str">
        <f t="shared" si="176"/>
        <v/>
      </c>
      <c r="OVM6" s="336" t="str">
        <f t="shared" si="176"/>
        <v/>
      </c>
      <c r="OVN6" s="336" t="str">
        <f t="shared" si="176"/>
        <v/>
      </c>
      <c r="OVO6" s="336" t="str">
        <f t="shared" si="176"/>
        <v/>
      </c>
      <c r="OVP6" s="336" t="str">
        <f t="shared" si="176"/>
        <v/>
      </c>
      <c r="OVQ6" s="336" t="str">
        <f t="shared" si="176"/>
        <v/>
      </c>
      <c r="OVR6" s="336" t="str">
        <f t="shared" si="176"/>
        <v/>
      </c>
      <c r="OVS6" s="336" t="str">
        <f t="shared" si="176"/>
        <v/>
      </c>
      <c r="OVT6" s="336" t="str">
        <f t="shared" si="176"/>
        <v/>
      </c>
      <c r="OVU6" s="336" t="str">
        <f t="shared" si="176"/>
        <v/>
      </c>
      <c r="OVV6" s="336" t="str">
        <f t="shared" si="176"/>
        <v/>
      </c>
      <c r="OVW6" s="336" t="str">
        <f t="shared" si="176"/>
        <v/>
      </c>
      <c r="OVX6" s="336" t="str">
        <f t="shared" si="176"/>
        <v/>
      </c>
      <c r="OVY6" s="336" t="str">
        <f t="shared" si="176"/>
        <v/>
      </c>
      <c r="OVZ6" s="336" t="str">
        <f t="shared" si="176"/>
        <v/>
      </c>
      <c r="OWA6" s="336" t="str">
        <f t="shared" si="176"/>
        <v/>
      </c>
      <c r="OWB6" s="336" t="str">
        <f t="shared" si="176"/>
        <v/>
      </c>
      <c r="OWC6" s="336" t="str">
        <f t="shared" si="176"/>
        <v/>
      </c>
      <c r="OWD6" s="336" t="str">
        <f t="shared" si="176"/>
        <v/>
      </c>
      <c r="OWE6" s="336" t="str">
        <f t="shared" si="176"/>
        <v/>
      </c>
      <c r="OWF6" s="336" t="str">
        <f t="shared" si="176"/>
        <v/>
      </c>
      <c r="OWG6" s="336" t="str">
        <f t="shared" si="176"/>
        <v/>
      </c>
      <c r="OWH6" s="336" t="str">
        <f t="shared" si="176"/>
        <v/>
      </c>
      <c r="OWI6" s="336" t="str">
        <f t="shared" si="176"/>
        <v/>
      </c>
      <c r="OWJ6" s="336" t="str">
        <f t="shared" si="176"/>
        <v/>
      </c>
      <c r="OWK6" s="336" t="str">
        <f t="shared" si="176"/>
        <v/>
      </c>
      <c r="OWL6" s="336" t="str">
        <f t="shared" si="176"/>
        <v/>
      </c>
      <c r="OWM6" s="336" t="str">
        <f t="shared" si="176"/>
        <v/>
      </c>
      <c r="OWN6" s="336" t="str">
        <f t="shared" si="176"/>
        <v/>
      </c>
      <c r="OWO6" s="336" t="str">
        <f t="shared" si="176"/>
        <v/>
      </c>
      <c r="OWP6" s="336" t="str">
        <f t="shared" si="176"/>
        <v/>
      </c>
      <c r="OWQ6" s="336" t="str">
        <f t="shared" si="176"/>
        <v/>
      </c>
      <c r="OWR6" s="336" t="str">
        <f t="shared" si="176"/>
        <v/>
      </c>
      <c r="OWS6" s="336" t="str">
        <f t="shared" si="176"/>
        <v/>
      </c>
      <c r="OWT6" s="336" t="str">
        <f t="shared" si="176"/>
        <v/>
      </c>
      <c r="OWU6" s="336" t="str">
        <f t="shared" si="176"/>
        <v/>
      </c>
      <c r="OWV6" s="336" t="str">
        <f t="shared" si="176"/>
        <v/>
      </c>
      <c r="OWW6" s="336" t="str">
        <f t="shared" si="176"/>
        <v/>
      </c>
      <c r="OWX6" s="336" t="str">
        <f t="shared" si="176"/>
        <v/>
      </c>
      <c r="OWY6" s="336" t="str">
        <f t="shared" si="176"/>
        <v/>
      </c>
      <c r="OWZ6" s="336" t="str">
        <f t="shared" si="176"/>
        <v/>
      </c>
      <c r="OXA6" s="336" t="str">
        <f t="shared" si="176"/>
        <v/>
      </c>
      <c r="OXB6" s="336" t="str">
        <f t="shared" si="176"/>
        <v/>
      </c>
      <c r="OXC6" s="336" t="str">
        <f t="shared" si="176"/>
        <v/>
      </c>
      <c r="OXD6" s="336" t="str">
        <f t="shared" si="176"/>
        <v/>
      </c>
      <c r="OXE6" s="336" t="str">
        <f t="shared" si="176"/>
        <v/>
      </c>
      <c r="OXF6" s="336" t="str">
        <f t="shared" si="176"/>
        <v/>
      </c>
      <c r="OXG6" s="336" t="str">
        <f t="shared" si="176"/>
        <v/>
      </c>
      <c r="OXH6" s="336" t="str">
        <f t="shared" si="176"/>
        <v/>
      </c>
      <c r="OXI6" s="336" t="str">
        <f t="shared" si="176"/>
        <v/>
      </c>
      <c r="OXJ6" s="336" t="str">
        <f t="shared" si="176"/>
        <v/>
      </c>
      <c r="OXK6" s="336" t="str">
        <f t="shared" ref="OXK6:OZV6" si="177">_xlfn.LET(
_xlpm.project_monat,OXK$3,
_xlpm.start_monat,$D6,
_xlpm.ende_monat,$E6,
IF(AND(_xlpm.project_monat&gt;=_xlpm.start_monat,_xlpm.project_monat&lt;=_xlpm.ende_monat),1,""))</f>
        <v/>
      </c>
      <c r="OXL6" s="336" t="str">
        <f t="shared" si="177"/>
        <v/>
      </c>
      <c r="OXM6" s="336" t="str">
        <f t="shared" si="177"/>
        <v/>
      </c>
      <c r="OXN6" s="336" t="str">
        <f t="shared" si="177"/>
        <v/>
      </c>
      <c r="OXO6" s="336" t="str">
        <f t="shared" si="177"/>
        <v/>
      </c>
      <c r="OXP6" s="336" t="str">
        <f t="shared" si="177"/>
        <v/>
      </c>
      <c r="OXQ6" s="336" t="str">
        <f t="shared" si="177"/>
        <v/>
      </c>
      <c r="OXR6" s="336" t="str">
        <f t="shared" si="177"/>
        <v/>
      </c>
      <c r="OXS6" s="336" t="str">
        <f t="shared" si="177"/>
        <v/>
      </c>
      <c r="OXT6" s="336" t="str">
        <f t="shared" si="177"/>
        <v/>
      </c>
      <c r="OXU6" s="336" t="str">
        <f t="shared" si="177"/>
        <v/>
      </c>
      <c r="OXV6" s="336" t="str">
        <f t="shared" si="177"/>
        <v/>
      </c>
      <c r="OXW6" s="336" t="str">
        <f t="shared" si="177"/>
        <v/>
      </c>
      <c r="OXX6" s="336" t="str">
        <f t="shared" si="177"/>
        <v/>
      </c>
      <c r="OXY6" s="336" t="str">
        <f t="shared" si="177"/>
        <v/>
      </c>
      <c r="OXZ6" s="336" t="str">
        <f t="shared" si="177"/>
        <v/>
      </c>
      <c r="OYA6" s="336" t="str">
        <f t="shared" si="177"/>
        <v/>
      </c>
      <c r="OYB6" s="336" t="str">
        <f t="shared" si="177"/>
        <v/>
      </c>
      <c r="OYC6" s="336" t="str">
        <f t="shared" si="177"/>
        <v/>
      </c>
      <c r="OYD6" s="336" t="str">
        <f t="shared" si="177"/>
        <v/>
      </c>
      <c r="OYE6" s="336" t="str">
        <f t="shared" si="177"/>
        <v/>
      </c>
      <c r="OYF6" s="336" t="str">
        <f t="shared" si="177"/>
        <v/>
      </c>
      <c r="OYG6" s="336" t="str">
        <f t="shared" si="177"/>
        <v/>
      </c>
      <c r="OYH6" s="336" t="str">
        <f t="shared" si="177"/>
        <v/>
      </c>
      <c r="OYI6" s="336" t="str">
        <f t="shared" si="177"/>
        <v/>
      </c>
      <c r="OYJ6" s="336" t="str">
        <f t="shared" si="177"/>
        <v/>
      </c>
      <c r="OYK6" s="336" t="str">
        <f t="shared" si="177"/>
        <v/>
      </c>
      <c r="OYL6" s="336" t="str">
        <f t="shared" si="177"/>
        <v/>
      </c>
      <c r="OYM6" s="336" t="str">
        <f t="shared" si="177"/>
        <v/>
      </c>
      <c r="OYN6" s="336" t="str">
        <f t="shared" si="177"/>
        <v/>
      </c>
      <c r="OYO6" s="336" t="str">
        <f t="shared" si="177"/>
        <v/>
      </c>
      <c r="OYP6" s="336" t="str">
        <f t="shared" si="177"/>
        <v/>
      </c>
      <c r="OYQ6" s="336" t="str">
        <f t="shared" si="177"/>
        <v/>
      </c>
      <c r="OYR6" s="336" t="str">
        <f t="shared" si="177"/>
        <v/>
      </c>
      <c r="OYS6" s="336" t="str">
        <f t="shared" si="177"/>
        <v/>
      </c>
      <c r="OYT6" s="336" t="str">
        <f t="shared" si="177"/>
        <v/>
      </c>
      <c r="OYU6" s="336" t="str">
        <f t="shared" si="177"/>
        <v/>
      </c>
      <c r="OYV6" s="336" t="str">
        <f t="shared" si="177"/>
        <v/>
      </c>
      <c r="OYW6" s="336" t="str">
        <f t="shared" si="177"/>
        <v/>
      </c>
      <c r="OYX6" s="336" t="str">
        <f t="shared" si="177"/>
        <v/>
      </c>
      <c r="OYY6" s="336" t="str">
        <f t="shared" si="177"/>
        <v/>
      </c>
      <c r="OYZ6" s="336" t="str">
        <f t="shared" si="177"/>
        <v/>
      </c>
      <c r="OZA6" s="336" t="str">
        <f t="shared" si="177"/>
        <v/>
      </c>
      <c r="OZB6" s="336" t="str">
        <f t="shared" si="177"/>
        <v/>
      </c>
      <c r="OZC6" s="336" t="str">
        <f t="shared" si="177"/>
        <v/>
      </c>
      <c r="OZD6" s="336" t="str">
        <f t="shared" si="177"/>
        <v/>
      </c>
      <c r="OZE6" s="336" t="str">
        <f t="shared" si="177"/>
        <v/>
      </c>
      <c r="OZF6" s="336" t="str">
        <f t="shared" si="177"/>
        <v/>
      </c>
      <c r="OZG6" s="336" t="str">
        <f t="shared" si="177"/>
        <v/>
      </c>
      <c r="OZH6" s="336" t="str">
        <f t="shared" si="177"/>
        <v/>
      </c>
      <c r="OZI6" s="336" t="str">
        <f t="shared" si="177"/>
        <v/>
      </c>
      <c r="OZJ6" s="336" t="str">
        <f t="shared" si="177"/>
        <v/>
      </c>
      <c r="OZK6" s="336" t="str">
        <f t="shared" si="177"/>
        <v/>
      </c>
      <c r="OZL6" s="336" t="str">
        <f t="shared" si="177"/>
        <v/>
      </c>
      <c r="OZM6" s="336" t="str">
        <f t="shared" si="177"/>
        <v/>
      </c>
      <c r="OZN6" s="336" t="str">
        <f t="shared" si="177"/>
        <v/>
      </c>
      <c r="OZO6" s="336" t="str">
        <f t="shared" si="177"/>
        <v/>
      </c>
      <c r="OZP6" s="336" t="str">
        <f t="shared" si="177"/>
        <v/>
      </c>
      <c r="OZQ6" s="336" t="str">
        <f t="shared" si="177"/>
        <v/>
      </c>
      <c r="OZR6" s="336" t="str">
        <f t="shared" si="177"/>
        <v/>
      </c>
      <c r="OZS6" s="336" t="str">
        <f t="shared" si="177"/>
        <v/>
      </c>
      <c r="OZT6" s="336" t="str">
        <f t="shared" si="177"/>
        <v/>
      </c>
      <c r="OZU6" s="336" t="str">
        <f t="shared" si="177"/>
        <v/>
      </c>
      <c r="OZV6" s="336" t="str">
        <f t="shared" si="177"/>
        <v/>
      </c>
      <c r="OZW6" s="336" t="str">
        <f t="shared" ref="OZW6:PCH6" si="178">_xlfn.LET(
_xlpm.project_monat,OZW$3,
_xlpm.start_monat,$D6,
_xlpm.ende_monat,$E6,
IF(AND(_xlpm.project_monat&gt;=_xlpm.start_monat,_xlpm.project_monat&lt;=_xlpm.ende_monat),1,""))</f>
        <v/>
      </c>
      <c r="OZX6" s="336" t="str">
        <f t="shared" si="178"/>
        <v/>
      </c>
      <c r="OZY6" s="336" t="str">
        <f t="shared" si="178"/>
        <v/>
      </c>
      <c r="OZZ6" s="336" t="str">
        <f t="shared" si="178"/>
        <v/>
      </c>
      <c r="PAA6" s="336" t="str">
        <f t="shared" si="178"/>
        <v/>
      </c>
      <c r="PAB6" s="336" t="str">
        <f t="shared" si="178"/>
        <v/>
      </c>
      <c r="PAC6" s="336" t="str">
        <f t="shared" si="178"/>
        <v/>
      </c>
      <c r="PAD6" s="336" t="str">
        <f t="shared" si="178"/>
        <v/>
      </c>
      <c r="PAE6" s="336" t="str">
        <f t="shared" si="178"/>
        <v/>
      </c>
      <c r="PAF6" s="336" t="str">
        <f t="shared" si="178"/>
        <v/>
      </c>
      <c r="PAG6" s="336" t="str">
        <f t="shared" si="178"/>
        <v/>
      </c>
      <c r="PAH6" s="336" t="str">
        <f t="shared" si="178"/>
        <v/>
      </c>
      <c r="PAI6" s="336" t="str">
        <f t="shared" si="178"/>
        <v/>
      </c>
      <c r="PAJ6" s="336" t="str">
        <f t="shared" si="178"/>
        <v/>
      </c>
      <c r="PAK6" s="336" t="str">
        <f t="shared" si="178"/>
        <v/>
      </c>
      <c r="PAL6" s="336" t="str">
        <f t="shared" si="178"/>
        <v/>
      </c>
      <c r="PAM6" s="336" t="str">
        <f t="shared" si="178"/>
        <v/>
      </c>
      <c r="PAN6" s="336" t="str">
        <f t="shared" si="178"/>
        <v/>
      </c>
      <c r="PAO6" s="336" t="str">
        <f t="shared" si="178"/>
        <v/>
      </c>
      <c r="PAP6" s="336" t="str">
        <f t="shared" si="178"/>
        <v/>
      </c>
      <c r="PAQ6" s="336" t="str">
        <f t="shared" si="178"/>
        <v/>
      </c>
      <c r="PAR6" s="336" t="str">
        <f t="shared" si="178"/>
        <v/>
      </c>
      <c r="PAS6" s="336" t="str">
        <f t="shared" si="178"/>
        <v/>
      </c>
      <c r="PAT6" s="336" t="str">
        <f t="shared" si="178"/>
        <v/>
      </c>
      <c r="PAU6" s="336" t="str">
        <f t="shared" si="178"/>
        <v/>
      </c>
      <c r="PAV6" s="336" t="str">
        <f t="shared" si="178"/>
        <v/>
      </c>
      <c r="PAW6" s="336" t="str">
        <f t="shared" si="178"/>
        <v/>
      </c>
      <c r="PAX6" s="336" t="str">
        <f t="shared" si="178"/>
        <v/>
      </c>
      <c r="PAY6" s="336" t="str">
        <f t="shared" si="178"/>
        <v/>
      </c>
      <c r="PAZ6" s="336" t="str">
        <f t="shared" si="178"/>
        <v/>
      </c>
      <c r="PBA6" s="336" t="str">
        <f t="shared" si="178"/>
        <v/>
      </c>
      <c r="PBB6" s="336" t="str">
        <f t="shared" si="178"/>
        <v/>
      </c>
      <c r="PBC6" s="336" t="str">
        <f t="shared" si="178"/>
        <v/>
      </c>
      <c r="PBD6" s="336" t="str">
        <f t="shared" si="178"/>
        <v/>
      </c>
      <c r="PBE6" s="336" t="str">
        <f t="shared" si="178"/>
        <v/>
      </c>
      <c r="PBF6" s="336" t="str">
        <f t="shared" si="178"/>
        <v/>
      </c>
      <c r="PBG6" s="336" t="str">
        <f t="shared" si="178"/>
        <v/>
      </c>
      <c r="PBH6" s="336" t="str">
        <f t="shared" si="178"/>
        <v/>
      </c>
      <c r="PBI6" s="336" t="str">
        <f t="shared" si="178"/>
        <v/>
      </c>
      <c r="PBJ6" s="336" t="str">
        <f t="shared" si="178"/>
        <v/>
      </c>
      <c r="PBK6" s="336" t="str">
        <f t="shared" si="178"/>
        <v/>
      </c>
      <c r="PBL6" s="336" t="str">
        <f t="shared" si="178"/>
        <v/>
      </c>
      <c r="PBM6" s="336" t="str">
        <f t="shared" si="178"/>
        <v/>
      </c>
      <c r="PBN6" s="336" t="str">
        <f t="shared" si="178"/>
        <v/>
      </c>
      <c r="PBO6" s="336" t="str">
        <f t="shared" si="178"/>
        <v/>
      </c>
      <c r="PBP6" s="336" t="str">
        <f t="shared" si="178"/>
        <v/>
      </c>
      <c r="PBQ6" s="336" t="str">
        <f t="shared" si="178"/>
        <v/>
      </c>
      <c r="PBR6" s="336" t="str">
        <f t="shared" si="178"/>
        <v/>
      </c>
      <c r="PBS6" s="336" t="str">
        <f t="shared" si="178"/>
        <v/>
      </c>
      <c r="PBT6" s="336" t="str">
        <f t="shared" si="178"/>
        <v/>
      </c>
      <c r="PBU6" s="336" t="str">
        <f t="shared" si="178"/>
        <v/>
      </c>
      <c r="PBV6" s="336" t="str">
        <f t="shared" si="178"/>
        <v/>
      </c>
      <c r="PBW6" s="336" t="str">
        <f t="shared" si="178"/>
        <v/>
      </c>
      <c r="PBX6" s="336" t="str">
        <f t="shared" si="178"/>
        <v/>
      </c>
      <c r="PBY6" s="336" t="str">
        <f t="shared" si="178"/>
        <v/>
      </c>
      <c r="PBZ6" s="336" t="str">
        <f t="shared" si="178"/>
        <v/>
      </c>
      <c r="PCA6" s="336" t="str">
        <f t="shared" si="178"/>
        <v/>
      </c>
      <c r="PCB6" s="336" t="str">
        <f t="shared" si="178"/>
        <v/>
      </c>
      <c r="PCC6" s="336" t="str">
        <f t="shared" si="178"/>
        <v/>
      </c>
      <c r="PCD6" s="336" t="str">
        <f t="shared" si="178"/>
        <v/>
      </c>
      <c r="PCE6" s="336" t="str">
        <f t="shared" si="178"/>
        <v/>
      </c>
      <c r="PCF6" s="336" t="str">
        <f t="shared" si="178"/>
        <v/>
      </c>
      <c r="PCG6" s="336" t="str">
        <f t="shared" si="178"/>
        <v/>
      </c>
      <c r="PCH6" s="336" t="str">
        <f t="shared" si="178"/>
        <v/>
      </c>
      <c r="PCI6" s="336" t="str">
        <f t="shared" ref="PCI6:PET6" si="179">_xlfn.LET(
_xlpm.project_monat,PCI$3,
_xlpm.start_monat,$D6,
_xlpm.ende_monat,$E6,
IF(AND(_xlpm.project_monat&gt;=_xlpm.start_monat,_xlpm.project_monat&lt;=_xlpm.ende_monat),1,""))</f>
        <v/>
      </c>
      <c r="PCJ6" s="336" t="str">
        <f t="shared" si="179"/>
        <v/>
      </c>
      <c r="PCK6" s="336" t="str">
        <f t="shared" si="179"/>
        <v/>
      </c>
      <c r="PCL6" s="336" t="str">
        <f t="shared" si="179"/>
        <v/>
      </c>
      <c r="PCM6" s="336" t="str">
        <f t="shared" si="179"/>
        <v/>
      </c>
      <c r="PCN6" s="336" t="str">
        <f t="shared" si="179"/>
        <v/>
      </c>
      <c r="PCO6" s="336" t="str">
        <f t="shared" si="179"/>
        <v/>
      </c>
      <c r="PCP6" s="336" t="str">
        <f t="shared" si="179"/>
        <v/>
      </c>
      <c r="PCQ6" s="336" t="str">
        <f t="shared" si="179"/>
        <v/>
      </c>
      <c r="PCR6" s="336" t="str">
        <f t="shared" si="179"/>
        <v/>
      </c>
      <c r="PCS6" s="336" t="str">
        <f t="shared" si="179"/>
        <v/>
      </c>
      <c r="PCT6" s="336" t="str">
        <f t="shared" si="179"/>
        <v/>
      </c>
      <c r="PCU6" s="336" t="str">
        <f t="shared" si="179"/>
        <v/>
      </c>
      <c r="PCV6" s="336" t="str">
        <f t="shared" si="179"/>
        <v/>
      </c>
      <c r="PCW6" s="336" t="str">
        <f t="shared" si="179"/>
        <v/>
      </c>
      <c r="PCX6" s="336" t="str">
        <f t="shared" si="179"/>
        <v/>
      </c>
      <c r="PCY6" s="336" t="str">
        <f t="shared" si="179"/>
        <v/>
      </c>
      <c r="PCZ6" s="336" t="str">
        <f t="shared" si="179"/>
        <v/>
      </c>
      <c r="PDA6" s="336" t="str">
        <f t="shared" si="179"/>
        <v/>
      </c>
      <c r="PDB6" s="336" t="str">
        <f t="shared" si="179"/>
        <v/>
      </c>
      <c r="PDC6" s="336" t="str">
        <f t="shared" si="179"/>
        <v/>
      </c>
      <c r="PDD6" s="336" t="str">
        <f t="shared" si="179"/>
        <v/>
      </c>
      <c r="PDE6" s="336" t="str">
        <f t="shared" si="179"/>
        <v/>
      </c>
      <c r="PDF6" s="336" t="str">
        <f t="shared" si="179"/>
        <v/>
      </c>
      <c r="PDG6" s="336" t="str">
        <f t="shared" si="179"/>
        <v/>
      </c>
      <c r="PDH6" s="336" t="str">
        <f t="shared" si="179"/>
        <v/>
      </c>
      <c r="PDI6" s="336" t="str">
        <f t="shared" si="179"/>
        <v/>
      </c>
      <c r="PDJ6" s="336" t="str">
        <f t="shared" si="179"/>
        <v/>
      </c>
      <c r="PDK6" s="336" t="str">
        <f t="shared" si="179"/>
        <v/>
      </c>
      <c r="PDL6" s="336" t="str">
        <f t="shared" si="179"/>
        <v/>
      </c>
      <c r="PDM6" s="336" t="str">
        <f t="shared" si="179"/>
        <v/>
      </c>
      <c r="PDN6" s="336" t="str">
        <f t="shared" si="179"/>
        <v/>
      </c>
      <c r="PDO6" s="336" t="str">
        <f t="shared" si="179"/>
        <v/>
      </c>
      <c r="PDP6" s="336" t="str">
        <f t="shared" si="179"/>
        <v/>
      </c>
      <c r="PDQ6" s="336" t="str">
        <f t="shared" si="179"/>
        <v/>
      </c>
      <c r="PDR6" s="336" t="str">
        <f t="shared" si="179"/>
        <v/>
      </c>
      <c r="PDS6" s="336" t="str">
        <f t="shared" si="179"/>
        <v/>
      </c>
      <c r="PDT6" s="336" t="str">
        <f t="shared" si="179"/>
        <v/>
      </c>
      <c r="PDU6" s="336" t="str">
        <f t="shared" si="179"/>
        <v/>
      </c>
      <c r="PDV6" s="336" t="str">
        <f t="shared" si="179"/>
        <v/>
      </c>
      <c r="PDW6" s="336" t="str">
        <f t="shared" si="179"/>
        <v/>
      </c>
      <c r="PDX6" s="336" t="str">
        <f t="shared" si="179"/>
        <v/>
      </c>
      <c r="PDY6" s="336" t="str">
        <f t="shared" si="179"/>
        <v/>
      </c>
      <c r="PDZ6" s="336" t="str">
        <f t="shared" si="179"/>
        <v/>
      </c>
      <c r="PEA6" s="336" t="str">
        <f t="shared" si="179"/>
        <v/>
      </c>
      <c r="PEB6" s="336" t="str">
        <f t="shared" si="179"/>
        <v/>
      </c>
      <c r="PEC6" s="336" t="str">
        <f t="shared" si="179"/>
        <v/>
      </c>
      <c r="PED6" s="336" t="str">
        <f t="shared" si="179"/>
        <v/>
      </c>
      <c r="PEE6" s="336" t="str">
        <f t="shared" si="179"/>
        <v/>
      </c>
      <c r="PEF6" s="336" t="str">
        <f t="shared" si="179"/>
        <v/>
      </c>
      <c r="PEG6" s="336" t="str">
        <f t="shared" si="179"/>
        <v/>
      </c>
      <c r="PEH6" s="336" t="str">
        <f t="shared" si="179"/>
        <v/>
      </c>
      <c r="PEI6" s="336" t="str">
        <f t="shared" si="179"/>
        <v/>
      </c>
      <c r="PEJ6" s="336" t="str">
        <f t="shared" si="179"/>
        <v/>
      </c>
      <c r="PEK6" s="336" t="str">
        <f t="shared" si="179"/>
        <v/>
      </c>
      <c r="PEL6" s="336" t="str">
        <f t="shared" si="179"/>
        <v/>
      </c>
      <c r="PEM6" s="336" t="str">
        <f t="shared" si="179"/>
        <v/>
      </c>
      <c r="PEN6" s="336" t="str">
        <f t="shared" si="179"/>
        <v/>
      </c>
      <c r="PEO6" s="336" t="str">
        <f t="shared" si="179"/>
        <v/>
      </c>
      <c r="PEP6" s="336" t="str">
        <f t="shared" si="179"/>
        <v/>
      </c>
      <c r="PEQ6" s="336" t="str">
        <f t="shared" si="179"/>
        <v/>
      </c>
      <c r="PER6" s="336" t="str">
        <f t="shared" si="179"/>
        <v/>
      </c>
      <c r="PES6" s="336" t="str">
        <f t="shared" si="179"/>
        <v/>
      </c>
      <c r="PET6" s="336" t="str">
        <f t="shared" si="179"/>
        <v/>
      </c>
      <c r="PEU6" s="336" t="str">
        <f t="shared" ref="PEU6:PHF6" si="180">_xlfn.LET(
_xlpm.project_monat,PEU$3,
_xlpm.start_monat,$D6,
_xlpm.ende_monat,$E6,
IF(AND(_xlpm.project_monat&gt;=_xlpm.start_monat,_xlpm.project_monat&lt;=_xlpm.ende_monat),1,""))</f>
        <v/>
      </c>
      <c r="PEV6" s="336" t="str">
        <f t="shared" si="180"/>
        <v/>
      </c>
      <c r="PEW6" s="336" t="str">
        <f t="shared" si="180"/>
        <v/>
      </c>
      <c r="PEX6" s="336" t="str">
        <f t="shared" si="180"/>
        <v/>
      </c>
      <c r="PEY6" s="336" t="str">
        <f t="shared" si="180"/>
        <v/>
      </c>
      <c r="PEZ6" s="336" t="str">
        <f t="shared" si="180"/>
        <v/>
      </c>
      <c r="PFA6" s="336" t="str">
        <f t="shared" si="180"/>
        <v/>
      </c>
      <c r="PFB6" s="336" t="str">
        <f t="shared" si="180"/>
        <v/>
      </c>
      <c r="PFC6" s="336" t="str">
        <f t="shared" si="180"/>
        <v/>
      </c>
      <c r="PFD6" s="336" t="str">
        <f t="shared" si="180"/>
        <v/>
      </c>
      <c r="PFE6" s="336" t="str">
        <f t="shared" si="180"/>
        <v/>
      </c>
      <c r="PFF6" s="336" t="str">
        <f t="shared" si="180"/>
        <v/>
      </c>
      <c r="PFG6" s="336" t="str">
        <f t="shared" si="180"/>
        <v/>
      </c>
      <c r="PFH6" s="336" t="str">
        <f t="shared" si="180"/>
        <v/>
      </c>
      <c r="PFI6" s="336" t="str">
        <f t="shared" si="180"/>
        <v/>
      </c>
      <c r="PFJ6" s="336" t="str">
        <f t="shared" si="180"/>
        <v/>
      </c>
      <c r="PFK6" s="336" t="str">
        <f t="shared" si="180"/>
        <v/>
      </c>
      <c r="PFL6" s="336" t="str">
        <f t="shared" si="180"/>
        <v/>
      </c>
      <c r="PFM6" s="336" t="str">
        <f t="shared" si="180"/>
        <v/>
      </c>
      <c r="PFN6" s="336" t="str">
        <f t="shared" si="180"/>
        <v/>
      </c>
      <c r="PFO6" s="336" t="str">
        <f t="shared" si="180"/>
        <v/>
      </c>
      <c r="PFP6" s="336" t="str">
        <f t="shared" si="180"/>
        <v/>
      </c>
      <c r="PFQ6" s="336" t="str">
        <f t="shared" si="180"/>
        <v/>
      </c>
      <c r="PFR6" s="336" t="str">
        <f t="shared" si="180"/>
        <v/>
      </c>
      <c r="PFS6" s="336" t="str">
        <f t="shared" si="180"/>
        <v/>
      </c>
      <c r="PFT6" s="336" t="str">
        <f t="shared" si="180"/>
        <v/>
      </c>
      <c r="PFU6" s="336" t="str">
        <f t="shared" si="180"/>
        <v/>
      </c>
      <c r="PFV6" s="336" t="str">
        <f t="shared" si="180"/>
        <v/>
      </c>
      <c r="PFW6" s="336" t="str">
        <f t="shared" si="180"/>
        <v/>
      </c>
      <c r="PFX6" s="336" t="str">
        <f t="shared" si="180"/>
        <v/>
      </c>
      <c r="PFY6" s="336" t="str">
        <f t="shared" si="180"/>
        <v/>
      </c>
      <c r="PFZ6" s="336" t="str">
        <f t="shared" si="180"/>
        <v/>
      </c>
      <c r="PGA6" s="336" t="str">
        <f t="shared" si="180"/>
        <v/>
      </c>
      <c r="PGB6" s="336" t="str">
        <f t="shared" si="180"/>
        <v/>
      </c>
      <c r="PGC6" s="336" t="str">
        <f t="shared" si="180"/>
        <v/>
      </c>
      <c r="PGD6" s="336" t="str">
        <f t="shared" si="180"/>
        <v/>
      </c>
      <c r="PGE6" s="336" t="str">
        <f t="shared" si="180"/>
        <v/>
      </c>
      <c r="PGF6" s="336" t="str">
        <f t="shared" si="180"/>
        <v/>
      </c>
      <c r="PGG6" s="336" t="str">
        <f t="shared" si="180"/>
        <v/>
      </c>
      <c r="PGH6" s="336" t="str">
        <f t="shared" si="180"/>
        <v/>
      </c>
      <c r="PGI6" s="336" t="str">
        <f t="shared" si="180"/>
        <v/>
      </c>
      <c r="PGJ6" s="336" t="str">
        <f t="shared" si="180"/>
        <v/>
      </c>
      <c r="PGK6" s="336" t="str">
        <f t="shared" si="180"/>
        <v/>
      </c>
      <c r="PGL6" s="336" t="str">
        <f t="shared" si="180"/>
        <v/>
      </c>
      <c r="PGM6" s="336" t="str">
        <f t="shared" si="180"/>
        <v/>
      </c>
      <c r="PGN6" s="336" t="str">
        <f t="shared" si="180"/>
        <v/>
      </c>
      <c r="PGO6" s="336" t="str">
        <f t="shared" si="180"/>
        <v/>
      </c>
      <c r="PGP6" s="336" t="str">
        <f t="shared" si="180"/>
        <v/>
      </c>
      <c r="PGQ6" s="336" t="str">
        <f t="shared" si="180"/>
        <v/>
      </c>
      <c r="PGR6" s="336" t="str">
        <f t="shared" si="180"/>
        <v/>
      </c>
      <c r="PGS6" s="336" t="str">
        <f t="shared" si="180"/>
        <v/>
      </c>
      <c r="PGT6" s="336" t="str">
        <f t="shared" si="180"/>
        <v/>
      </c>
      <c r="PGU6" s="336" t="str">
        <f t="shared" si="180"/>
        <v/>
      </c>
      <c r="PGV6" s="336" t="str">
        <f t="shared" si="180"/>
        <v/>
      </c>
      <c r="PGW6" s="336" t="str">
        <f t="shared" si="180"/>
        <v/>
      </c>
      <c r="PGX6" s="336" t="str">
        <f t="shared" si="180"/>
        <v/>
      </c>
      <c r="PGY6" s="336" t="str">
        <f t="shared" si="180"/>
        <v/>
      </c>
      <c r="PGZ6" s="336" t="str">
        <f t="shared" si="180"/>
        <v/>
      </c>
      <c r="PHA6" s="336" t="str">
        <f t="shared" si="180"/>
        <v/>
      </c>
      <c r="PHB6" s="336" t="str">
        <f t="shared" si="180"/>
        <v/>
      </c>
      <c r="PHC6" s="336" t="str">
        <f t="shared" si="180"/>
        <v/>
      </c>
      <c r="PHD6" s="336" t="str">
        <f t="shared" si="180"/>
        <v/>
      </c>
      <c r="PHE6" s="336" t="str">
        <f t="shared" si="180"/>
        <v/>
      </c>
      <c r="PHF6" s="336" t="str">
        <f t="shared" si="180"/>
        <v/>
      </c>
      <c r="PHG6" s="336" t="str">
        <f t="shared" ref="PHG6:PJR6" si="181">_xlfn.LET(
_xlpm.project_monat,PHG$3,
_xlpm.start_monat,$D6,
_xlpm.ende_monat,$E6,
IF(AND(_xlpm.project_monat&gt;=_xlpm.start_monat,_xlpm.project_monat&lt;=_xlpm.ende_monat),1,""))</f>
        <v/>
      </c>
      <c r="PHH6" s="336" t="str">
        <f t="shared" si="181"/>
        <v/>
      </c>
      <c r="PHI6" s="336" t="str">
        <f t="shared" si="181"/>
        <v/>
      </c>
      <c r="PHJ6" s="336" t="str">
        <f t="shared" si="181"/>
        <v/>
      </c>
      <c r="PHK6" s="336" t="str">
        <f t="shared" si="181"/>
        <v/>
      </c>
      <c r="PHL6" s="336" t="str">
        <f t="shared" si="181"/>
        <v/>
      </c>
      <c r="PHM6" s="336" t="str">
        <f t="shared" si="181"/>
        <v/>
      </c>
      <c r="PHN6" s="336" t="str">
        <f t="shared" si="181"/>
        <v/>
      </c>
      <c r="PHO6" s="336" t="str">
        <f t="shared" si="181"/>
        <v/>
      </c>
      <c r="PHP6" s="336" t="str">
        <f t="shared" si="181"/>
        <v/>
      </c>
      <c r="PHQ6" s="336" t="str">
        <f t="shared" si="181"/>
        <v/>
      </c>
      <c r="PHR6" s="336" t="str">
        <f t="shared" si="181"/>
        <v/>
      </c>
      <c r="PHS6" s="336" t="str">
        <f t="shared" si="181"/>
        <v/>
      </c>
      <c r="PHT6" s="336" t="str">
        <f t="shared" si="181"/>
        <v/>
      </c>
      <c r="PHU6" s="336" t="str">
        <f t="shared" si="181"/>
        <v/>
      </c>
      <c r="PHV6" s="336" t="str">
        <f t="shared" si="181"/>
        <v/>
      </c>
      <c r="PHW6" s="336" t="str">
        <f t="shared" si="181"/>
        <v/>
      </c>
      <c r="PHX6" s="336" t="str">
        <f t="shared" si="181"/>
        <v/>
      </c>
      <c r="PHY6" s="336" t="str">
        <f t="shared" si="181"/>
        <v/>
      </c>
      <c r="PHZ6" s="336" t="str">
        <f t="shared" si="181"/>
        <v/>
      </c>
      <c r="PIA6" s="336" t="str">
        <f t="shared" si="181"/>
        <v/>
      </c>
      <c r="PIB6" s="336" t="str">
        <f t="shared" si="181"/>
        <v/>
      </c>
      <c r="PIC6" s="336" t="str">
        <f t="shared" si="181"/>
        <v/>
      </c>
      <c r="PID6" s="336" t="str">
        <f t="shared" si="181"/>
        <v/>
      </c>
      <c r="PIE6" s="336" t="str">
        <f t="shared" si="181"/>
        <v/>
      </c>
      <c r="PIF6" s="336" t="str">
        <f t="shared" si="181"/>
        <v/>
      </c>
      <c r="PIG6" s="336" t="str">
        <f t="shared" si="181"/>
        <v/>
      </c>
      <c r="PIH6" s="336" t="str">
        <f t="shared" si="181"/>
        <v/>
      </c>
      <c r="PII6" s="336" t="str">
        <f t="shared" si="181"/>
        <v/>
      </c>
      <c r="PIJ6" s="336" t="str">
        <f t="shared" si="181"/>
        <v/>
      </c>
      <c r="PIK6" s="336" t="str">
        <f t="shared" si="181"/>
        <v/>
      </c>
      <c r="PIL6" s="336" t="str">
        <f t="shared" si="181"/>
        <v/>
      </c>
      <c r="PIM6" s="336" t="str">
        <f t="shared" si="181"/>
        <v/>
      </c>
      <c r="PIN6" s="336" t="str">
        <f t="shared" si="181"/>
        <v/>
      </c>
      <c r="PIO6" s="336" t="str">
        <f t="shared" si="181"/>
        <v/>
      </c>
      <c r="PIP6" s="336" t="str">
        <f t="shared" si="181"/>
        <v/>
      </c>
      <c r="PIQ6" s="336" t="str">
        <f t="shared" si="181"/>
        <v/>
      </c>
      <c r="PIR6" s="336" t="str">
        <f t="shared" si="181"/>
        <v/>
      </c>
      <c r="PIS6" s="336" t="str">
        <f t="shared" si="181"/>
        <v/>
      </c>
      <c r="PIT6" s="336" t="str">
        <f t="shared" si="181"/>
        <v/>
      </c>
      <c r="PIU6" s="336" t="str">
        <f t="shared" si="181"/>
        <v/>
      </c>
      <c r="PIV6" s="336" t="str">
        <f t="shared" si="181"/>
        <v/>
      </c>
      <c r="PIW6" s="336" t="str">
        <f t="shared" si="181"/>
        <v/>
      </c>
      <c r="PIX6" s="336" t="str">
        <f t="shared" si="181"/>
        <v/>
      </c>
      <c r="PIY6" s="336" t="str">
        <f t="shared" si="181"/>
        <v/>
      </c>
      <c r="PIZ6" s="336" t="str">
        <f t="shared" si="181"/>
        <v/>
      </c>
      <c r="PJA6" s="336" t="str">
        <f t="shared" si="181"/>
        <v/>
      </c>
      <c r="PJB6" s="336" t="str">
        <f t="shared" si="181"/>
        <v/>
      </c>
      <c r="PJC6" s="336" t="str">
        <f t="shared" si="181"/>
        <v/>
      </c>
      <c r="PJD6" s="336" t="str">
        <f t="shared" si="181"/>
        <v/>
      </c>
      <c r="PJE6" s="336" t="str">
        <f t="shared" si="181"/>
        <v/>
      </c>
      <c r="PJF6" s="336" t="str">
        <f t="shared" si="181"/>
        <v/>
      </c>
      <c r="PJG6" s="336" t="str">
        <f t="shared" si="181"/>
        <v/>
      </c>
      <c r="PJH6" s="336" t="str">
        <f t="shared" si="181"/>
        <v/>
      </c>
      <c r="PJI6" s="336" t="str">
        <f t="shared" si="181"/>
        <v/>
      </c>
      <c r="PJJ6" s="336" t="str">
        <f t="shared" si="181"/>
        <v/>
      </c>
      <c r="PJK6" s="336" t="str">
        <f t="shared" si="181"/>
        <v/>
      </c>
      <c r="PJL6" s="336" t="str">
        <f t="shared" si="181"/>
        <v/>
      </c>
      <c r="PJM6" s="336" t="str">
        <f t="shared" si="181"/>
        <v/>
      </c>
      <c r="PJN6" s="336" t="str">
        <f t="shared" si="181"/>
        <v/>
      </c>
      <c r="PJO6" s="336" t="str">
        <f t="shared" si="181"/>
        <v/>
      </c>
      <c r="PJP6" s="336" t="str">
        <f t="shared" si="181"/>
        <v/>
      </c>
      <c r="PJQ6" s="336" t="str">
        <f t="shared" si="181"/>
        <v/>
      </c>
      <c r="PJR6" s="336" t="str">
        <f t="shared" si="181"/>
        <v/>
      </c>
      <c r="PJS6" s="336" t="str">
        <f t="shared" ref="PJS6:PMD6" si="182">_xlfn.LET(
_xlpm.project_monat,PJS$3,
_xlpm.start_monat,$D6,
_xlpm.ende_monat,$E6,
IF(AND(_xlpm.project_monat&gt;=_xlpm.start_monat,_xlpm.project_monat&lt;=_xlpm.ende_monat),1,""))</f>
        <v/>
      </c>
      <c r="PJT6" s="336" t="str">
        <f t="shared" si="182"/>
        <v/>
      </c>
      <c r="PJU6" s="336" t="str">
        <f t="shared" si="182"/>
        <v/>
      </c>
      <c r="PJV6" s="336" t="str">
        <f t="shared" si="182"/>
        <v/>
      </c>
      <c r="PJW6" s="336" t="str">
        <f t="shared" si="182"/>
        <v/>
      </c>
      <c r="PJX6" s="336" t="str">
        <f t="shared" si="182"/>
        <v/>
      </c>
      <c r="PJY6" s="336" t="str">
        <f t="shared" si="182"/>
        <v/>
      </c>
      <c r="PJZ6" s="336" t="str">
        <f t="shared" si="182"/>
        <v/>
      </c>
      <c r="PKA6" s="336" t="str">
        <f t="shared" si="182"/>
        <v/>
      </c>
      <c r="PKB6" s="336" t="str">
        <f t="shared" si="182"/>
        <v/>
      </c>
      <c r="PKC6" s="336" t="str">
        <f t="shared" si="182"/>
        <v/>
      </c>
      <c r="PKD6" s="336" t="str">
        <f t="shared" si="182"/>
        <v/>
      </c>
      <c r="PKE6" s="336" t="str">
        <f t="shared" si="182"/>
        <v/>
      </c>
      <c r="PKF6" s="336" t="str">
        <f t="shared" si="182"/>
        <v/>
      </c>
      <c r="PKG6" s="336" t="str">
        <f t="shared" si="182"/>
        <v/>
      </c>
      <c r="PKH6" s="336" t="str">
        <f t="shared" si="182"/>
        <v/>
      </c>
      <c r="PKI6" s="336" t="str">
        <f t="shared" si="182"/>
        <v/>
      </c>
      <c r="PKJ6" s="336" t="str">
        <f t="shared" si="182"/>
        <v/>
      </c>
      <c r="PKK6" s="336" t="str">
        <f t="shared" si="182"/>
        <v/>
      </c>
      <c r="PKL6" s="336" t="str">
        <f t="shared" si="182"/>
        <v/>
      </c>
      <c r="PKM6" s="336" t="str">
        <f t="shared" si="182"/>
        <v/>
      </c>
      <c r="PKN6" s="336" t="str">
        <f t="shared" si="182"/>
        <v/>
      </c>
      <c r="PKO6" s="336" t="str">
        <f t="shared" si="182"/>
        <v/>
      </c>
      <c r="PKP6" s="336" t="str">
        <f t="shared" si="182"/>
        <v/>
      </c>
      <c r="PKQ6" s="336" t="str">
        <f t="shared" si="182"/>
        <v/>
      </c>
      <c r="PKR6" s="336" t="str">
        <f t="shared" si="182"/>
        <v/>
      </c>
      <c r="PKS6" s="336" t="str">
        <f t="shared" si="182"/>
        <v/>
      </c>
      <c r="PKT6" s="336" t="str">
        <f t="shared" si="182"/>
        <v/>
      </c>
      <c r="PKU6" s="336" t="str">
        <f t="shared" si="182"/>
        <v/>
      </c>
      <c r="PKV6" s="336" t="str">
        <f t="shared" si="182"/>
        <v/>
      </c>
      <c r="PKW6" s="336" t="str">
        <f t="shared" si="182"/>
        <v/>
      </c>
      <c r="PKX6" s="336" t="str">
        <f t="shared" si="182"/>
        <v/>
      </c>
      <c r="PKY6" s="336" t="str">
        <f t="shared" si="182"/>
        <v/>
      </c>
      <c r="PKZ6" s="336" t="str">
        <f t="shared" si="182"/>
        <v/>
      </c>
      <c r="PLA6" s="336" t="str">
        <f t="shared" si="182"/>
        <v/>
      </c>
      <c r="PLB6" s="336" t="str">
        <f t="shared" si="182"/>
        <v/>
      </c>
      <c r="PLC6" s="336" t="str">
        <f t="shared" si="182"/>
        <v/>
      </c>
      <c r="PLD6" s="336" t="str">
        <f t="shared" si="182"/>
        <v/>
      </c>
      <c r="PLE6" s="336" t="str">
        <f t="shared" si="182"/>
        <v/>
      </c>
      <c r="PLF6" s="336" t="str">
        <f t="shared" si="182"/>
        <v/>
      </c>
      <c r="PLG6" s="336" t="str">
        <f t="shared" si="182"/>
        <v/>
      </c>
      <c r="PLH6" s="336" t="str">
        <f t="shared" si="182"/>
        <v/>
      </c>
      <c r="PLI6" s="336" t="str">
        <f t="shared" si="182"/>
        <v/>
      </c>
      <c r="PLJ6" s="336" t="str">
        <f t="shared" si="182"/>
        <v/>
      </c>
      <c r="PLK6" s="336" t="str">
        <f t="shared" si="182"/>
        <v/>
      </c>
      <c r="PLL6" s="336" t="str">
        <f t="shared" si="182"/>
        <v/>
      </c>
      <c r="PLM6" s="336" t="str">
        <f t="shared" si="182"/>
        <v/>
      </c>
      <c r="PLN6" s="336" t="str">
        <f t="shared" si="182"/>
        <v/>
      </c>
      <c r="PLO6" s="336" t="str">
        <f t="shared" si="182"/>
        <v/>
      </c>
      <c r="PLP6" s="336" t="str">
        <f t="shared" si="182"/>
        <v/>
      </c>
      <c r="PLQ6" s="336" t="str">
        <f t="shared" si="182"/>
        <v/>
      </c>
      <c r="PLR6" s="336" t="str">
        <f t="shared" si="182"/>
        <v/>
      </c>
      <c r="PLS6" s="336" t="str">
        <f t="shared" si="182"/>
        <v/>
      </c>
      <c r="PLT6" s="336" t="str">
        <f t="shared" si="182"/>
        <v/>
      </c>
      <c r="PLU6" s="336" t="str">
        <f t="shared" si="182"/>
        <v/>
      </c>
      <c r="PLV6" s="336" t="str">
        <f t="shared" si="182"/>
        <v/>
      </c>
      <c r="PLW6" s="336" t="str">
        <f t="shared" si="182"/>
        <v/>
      </c>
      <c r="PLX6" s="336" t="str">
        <f t="shared" si="182"/>
        <v/>
      </c>
      <c r="PLY6" s="336" t="str">
        <f t="shared" si="182"/>
        <v/>
      </c>
      <c r="PLZ6" s="336" t="str">
        <f t="shared" si="182"/>
        <v/>
      </c>
      <c r="PMA6" s="336" t="str">
        <f t="shared" si="182"/>
        <v/>
      </c>
      <c r="PMB6" s="336" t="str">
        <f t="shared" si="182"/>
        <v/>
      </c>
      <c r="PMC6" s="336" t="str">
        <f t="shared" si="182"/>
        <v/>
      </c>
      <c r="PMD6" s="336" t="str">
        <f t="shared" si="182"/>
        <v/>
      </c>
      <c r="PME6" s="336" t="str">
        <f t="shared" ref="PME6:POP6" si="183">_xlfn.LET(
_xlpm.project_monat,PME$3,
_xlpm.start_monat,$D6,
_xlpm.ende_monat,$E6,
IF(AND(_xlpm.project_monat&gt;=_xlpm.start_monat,_xlpm.project_monat&lt;=_xlpm.ende_monat),1,""))</f>
        <v/>
      </c>
      <c r="PMF6" s="336" t="str">
        <f t="shared" si="183"/>
        <v/>
      </c>
      <c r="PMG6" s="336" t="str">
        <f t="shared" si="183"/>
        <v/>
      </c>
      <c r="PMH6" s="336" t="str">
        <f t="shared" si="183"/>
        <v/>
      </c>
      <c r="PMI6" s="336" t="str">
        <f t="shared" si="183"/>
        <v/>
      </c>
      <c r="PMJ6" s="336" t="str">
        <f t="shared" si="183"/>
        <v/>
      </c>
      <c r="PMK6" s="336" t="str">
        <f t="shared" si="183"/>
        <v/>
      </c>
      <c r="PML6" s="336" t="str">
        <f t="shared" si="183"/>
        <v/>
      </c>
      <c r="PMM6" s="336" t="str">
        <f t="shared" si="183"/>
        <v/>
      </c>
      <c r="PMN6" s="336" t="str">
        <f t="shared" si="183"/>
        <v/>
      </c>
      <c r="PMO6" s="336" t="str">
        <f t="shared" si="183"/>
        <v/>
      </c>
      <c r="PMP6" s="336" t="str">
        <f t="shared" si="183"/>
        <v/>
      </c>
      <c r="PMQ6" s="336" t="str">
        <f t="shared" si="183"/>
        <v/>
      </c>
      <c r="PMR6" s="336" t="str">
        <f t="shared" si="183"/>
        <v/>
      </c>
      <c r="PMS6" s="336" t="str">
        <f t="shared" si="183"/>
        <v/>
      </c>
      <c r="PMT6" s="336" t="str">
        <f t="shared" si="183"/>
        <v/>
      </c>
      <c r="PMU6" s="336" t="str">
        <f t="shared" si="183"/>
        <v/>
      </c>
      <c r="PMV6" s="336" t="str">
        <f t="shared" si="183"/>
        <v/>
      </c>
      <c r="PMW6" s="336" t="str">
        <f t="shared" si="183"/>
        <v/>
      </c>
      <c r="PMX6" s="336" t="str">
        <f t="shared" si="183"/>
        <v/>
      </c>
      <c r="PMY6" s="336" t="str">
        <f t="shared" si="183"/>
        <v/>
      </c>
      <c r="PMZ6" s="336" t="str">
        <f t="shared" si="183"/>
        <v/>
      </c>
      <c r="PNA6" s="336" t="str">
        <f t="shared" si="183"/>
        <v/>
      </c>
      <c r="PNB6" s="336" t="str">
        <f t="shared" si="183"/>
        <v/>
      </c>
      <c r="PNC6" s="336" t="str">
        <f t="shared" si="183"/>
        <v/>
      </c>
      <c r="PND6" s="336" t="str">
        <f t="shared" si="183"/>
        <v/>
      </c>
      <c r="PNE6" s="336" t="str">
        <f t="shared" si="183"/>
        <v/>
      </c>
      <c r="PNF6" s="336" t="str">
        <f t="shared" si="183"/>
        <v/>
      </c>
      <c r="PNG6" s="336" t="str">
        <f t="shared" si="183"/>
        <v/>
      </c>
      <c r="PNH6" s="336" t="str">
        <f t="shared" si="183"/>
        <v/>
      </c>
      <c r="PNI6" s="336" t="str">
        <f t="shared" si="183"/>
        <v/>
      </c>
      <c r="PNJ6" s="336" t="str">
        <f t="shared" si="183"/>
        <v/>
      </c>
      <c r="PNK6" s="336" t="str">
        <f t="shared" si="183"/>
        <v/>
      </c>
      <c r="PNL6" s="336" t="str">
        <f t="shared" si="183"/>
        <v/>
      </c>
      <c r="PNM6" s="336" t="str">
        <f t="shared" si="183"/>
        <v/>
      </c>
      <c r="PNN6" s="336" t="str">
        <f t="shared" si="183"/>
        <v/>
      </c>
      <c r="PNO6" s="336" t="str">
        <f t="shared" si="183"/>
        <v/>
      </c>
      <c r="PNP6" s="336" t="str">
        <f t="shared" si="183"/>
        <v/>
      </c>
      <c r="PNQ6" s="336" t="str">
        <f t="shared" si="183"/>
        <v/>
      </c>
      <c r="PNR6" s="336" t="str">
        <f t="shared" si="183"/>
        <v/>
      </c>
      <c r="PNS6" s="336" t="str">
        <f t="shared" si="183"/>
        <v/>
      </c>
      <c r="PNT6" s="336" t="str">
        <f t="shared" si="183"/>
        <v/>
      </c>
      <c r="PNU6" s="336" t="str">
        <f t="shared" si="183"/>
        <v/>
      </c>
      <c r="PNV6" s="336" t="str">
        <f t="shared" si="183"/>
        <v/>
      </c>
      <c r="PNW6" s="336" t="str">
        <f t="shared" si="183"/>
        <v/>
      </c>
      <c r="PNX6" s="336" t="str">
        <f t="shared" si="183"/>
        <v/>
      </c>
      <c r="PNY6" s="336" t="str">
        <f t="shared" si="183"/>
        <v/>
      </c>
      <c r="PNZ6" s="336" t="str">
        <f t="shared" si="183"/>
        <v/>
      </c>
      <c r="POA6" s="336" t="str">
        <f t="shared" si="183"/>
        <v/>
      </c>
      <c r="POB6" s="336" t="str">
        <f t="shared" si="183"/>
        <v/>
      </c>
      <c r="POC6" s="336" t="str">
        <f t="shared" si="183"/>
        <v/>
      </c>
      <c r="POD6" s="336" t="str">
        <f t="shared" si="183"/>
        <v/>
      </c>
      <c r="POE6" s="336" t="str">
        <f t="shared" si="183"/>
        <v/>
      </c>
      <c r="POF6" s="336" t="str">
        <f t="shared" si="183"/>
        <v/>
      </c>
      <c r="POG6" s="336" t="str">
        <f t="shared" si="183"/>
        <v/>
      </c>
      <c r="POH6" s="336" t="str">
        <f t="shared" si="183"/>
        <v/>
      </c>
      <c r="POI6" s="336" t="str">
        <f t="shared" si="183"/>
        <v/>
      </c>
      <c r="POJ6" s="336" t="str">
        <f t="shared" si="183"/>
        <v/>
      </c>
      <c r="POK6" s="336" t="str">
        <f t="shared" si="183"/>
        <v/>
      </c>
      <c r="POL6" s="336" t="str">
        <f t="shared" si="183"/>
        <v/>
      </c>
      <c r="POM6" s="336" t="str">
        <f t="shared" si="183"/>
        <v/>
      </c>
      <c r="PON6" s="336" t="str">
        <f t="shared" si="183"/>
        <v/>
      </c>
      <c r="POO6" s="336" t="str">
        <f t="shared" si="183"/>
        <v/>
      </c>
      <c r="POP6" s="336" t="str">
        <f t="shared" si="183"/>
        <v/>
      </c>
      <c r="POQ6" s="336" t="str">
        <f t="shared" ref="POQ6:PRB6" si="184">_xlfn.LET(
_xlpm.project_monat,POQ$3,
_xlpm.start_monat,$D6,
_xlpm.ende_monat,$E6,
IF(AND(_xlpm.project_monat&gt;=_xlpm.start_monat,_xlpm.project_monat&lt;=_xlpm.ende_monat),1,""))</f>
        <v/>
      </c>
      <c r="POR6" s="336" t="str">
        <f t="shared" si="184"/>
        <v/>
      </c>
      <c r="POS6" s="336" t="str">
        <f t="shared" si="184"/>
        <v/>
      </c>
      <c r="POT6" s="336" t="str">
        <f t="shared" si="184"/>
        <v/>
      </c>
      <c r="POU6" s="336" t="str">
        <f t="shared" si="184"/>
        <v/>
      </c>
      <c r="POV6" s="336" t="str">
        <f t="shared" si="184"/>
        <v/>
      </c>
      <c r="POW6" s="336" t="str">
        <f t="shared" si="184"/>
        <v/>
      </c>
      <c r="POX6" s="336" t="str">
        <f t="shared" si="184"/>
        <v/>
      </c>
      <c r="POY6" s="336" t="str">
        <f t="shared" si="184"/>
        <v/>
      </c>
      <c r="POZ6" s="336" t="str">
        <f t="shared" si="184"/>
        <v/>
      </c>
      <c r="PPA6" s="336" t="str">
        <f t="shared" si="184"/>
        <v/>
      </c>
      <c r="PPB6" s="336" t="str">
        <f t="shared" si="184"/>
        <v/>
      </c>
      <c r="PPC6" s="336" t="str">
        <f t="shared" si="184"/>
        <v/>
      </c>
      <c r="PPD6" s="336" t="str">
        <f t="shared" si="184"/>
        <v/>
      </c>
      <c r="PPE6" s="336" t="str">
        <f t="shared" si="184"/>
        <v/>
      </c>
      <c r="PPF6" s="336" t="str">
        <f t="shared" si="184"/>
        <v/>
      </c>
      <c r="PPG6" s="336" t="str">
        <f t="shared" si="184"/>
        <v/>
      </c>
      <c r="PPH6" s="336" t="str">
        <f t="shared" si="184"/>
        <v/>
      </c>
      <c r="PPI6" s="336" t="str">
        <f t="shared" si="184"/>
        <v/>
      </c>
      <c r="PPJ6" s="336" t="str">
        <f t="shared" si="184"/>
        <v/>
      </c>
      <c r="PPK6" s="336" t="str">
        <f t="shared" si="184"/>
        <v/>
      </c>
      <c r="PPL6" s="336" t="str">
        <f t="shared" si="184"/>
        <v/>
      </c>
      <c r="PPM6" s="336" t="str">
        <f t="shared" si="184"/>
        <v/>
      </c>
      <c r="PPN6" s="336" t="str">
        <f t="shared" si="184"/>
        <v/>
      </c>
      <c r="PPO6" s="336" t="str">
        <f t="shared" si="184"/>
        <v/>
      </c>
      <c r="PPP6" s="336" t="str">
        <f t="shared" si="184"/>
        <v/>
      </c>
      <c r="PPQ6" s="336" t="str">
        <f t="shared" si="184"/>
        <v/>
      </c>
      <c r="PPR6" s="336" t="str">
        <f t="shared" si="184"/>
        <v/>
      </c>
      <c r="PPS6" s="336" t="str">
        <f t="shared" si="184"/>
        <v/>
      </c>
      <c r="PPT6" s="336" t="str">
        <f t="shared" si="184"/>
        <v/>
      </c>
      <c r="PPU6" s="336" t="str">
        <f t="shared" si="184"/>
        <v/>
      </c>
      <c r="PPV6" s="336" t="str">
        <f t="shared" si="184"/>
        <v/>
      </c>
      <c r="PPW6" s="336" t="str">
        <f t="shared" si="184"/>
        <v/>
      </c>
      <c r="PPX6" s="336" t="str">
        <f t="shared" si="184"/>
        <v/>
      </c>
      <c r="PPY6" s="336" t="str">
        <f t="shared" si="184"/>
        <v/>
      </c>
      <c r="PPZ6" s="336" t="str">
        <f t="shared" si="184"/>
        <v/>
      </c>
      <c r="PQA6" s="336" t="str">
        <f t="shared" si="184"/>
        <v/>
      </c>
      <c r="PQB6" s="336" t="str">
        <f t="shared" si="184"/>
        <v/>
      </c>
      <c r="PQC6" s="336" t="str">
        <f t="shared" si="184"/>
        <v/>
      </c>
      <c r="PQD6" s="336" t="str">
        <f t="shared" si="184"/>
        <v/>
      </c>
      <c r="PQE6" s="336" t="str">
        <f t="shared" si="184"/>
        <v/>
      </c>
      <c r="PQF6" s="336" t="str">
        <f t="shared" si="184"/>
        <v/>
      </c>
      <c r="PQG6" s="336" t="str">
        <f t="shared" si="184"/>
        <v/>
      </c>
      <c r="PQH6" s="336" t="str">
        <f t="shared" si="184"/>
        <v/>
      </c>
      <c r="PQI6" s="336" t="str">
        <f t="shared" si="184"/>
        <v/>
      </c>
      <c r="PQJ6" s="336" t="str">
        <f t="shared" si="184"/>
        <v/>
      </c>
      <c r="PQK6" s="336" t="str">
        <f t="shared" si="184"/>
        <v/>
      </c>
      <c r="PQL6" s="336" t="str">
        <f t="shared" si="184"/>
        <v/>
      </c>
      <c r="PQM6" s="336" t="str">
        <f t="shared" si="184"/>
        <v/>
      </c>
      <c r="PQN6" s="336" t="str">
        <f t="shared" si="184"/>
        <v/>
      </c>
      <c r="PQO6" s="336" t="str">
        <f t="shared" si="184"/>
        <v/>
      </c>
      <c r="PQP6" s="336" t="str">
        <f t="shared" si="184"/>
        <v/>
      </c>
      <c r="PQQ6" s="336" t="str">
        <f t="shared" si="184"/>
        <v/>
      </c>
      <c r="PQR6" s="336" t="str">
        <f t="shared" si="184"/>
        <v/>
      </c>
      <c r="PQS6" s="336" t="str">
        <f t="shared" si="184"/>
        <v/>
      </c>
      <c r="PQT6" s="336" t="str">
        <f t="shared" si="184"/>
        <v/>
      </c>
      <c r="PQU6" s="336" t="str">
        <f t="shared" si="184"/>
        <v/>
      </c>
      <c r="PQV6" s="336" t="str">
        <f t="shared" si="184"/>
        <v/>
      </c>
      <c r="PQW6" s="336" t="str">
        <f t="shared" si="184"/>
        <v/>
      </c>
      <c r="PQX6" s="336" t="str">
        <f t="shared" si="184"/>
        <v/>
      </c>
      <c r="PQY6" s="336" t="str">
        <f t="shared" si="184"/>
        <v/>
      </c>
      <c r="PQZ6" s="336" t="str">
        <f t="shared" si="184"/>
        <v/>
      </c>
      <c r="PRA6" s="336" t="str">
        <f t="shared" si="184"/>
        <v/>
      </c>
      <c r="PRB6" s="336" t="str">
        <f t="shared" si="184"/>
        <v/>
      </c>
      <c r="PRC6" s="336" t="str">
        <f t="shared" ref="PRC6:PTN6" si="185">_xlfn.LET(
_xlpm.project_monat,PRC$3,
_xlpm.start_monat,$D6,
_xlpm.ende_monat,$E6,
IF(AND(_xlpm.project_monat&gt;=_xlpm.start_monat,_xlpm.project_monat&lt;=_xlpm.ende_monat),1,""))</f>
        <v/>
      </c>
      <c r="PRD6" s="336" t="str">
        <f t="shared" si="185"/>
        <v/>
      </c>
      <c r="PRE6" s="336" t="str">
        <f t="shared" si="185"/>
        <v/>
      </c>
      <c r="PRF6" s="336" t="str">
        <f t="shared" si="185"/>
        <v/>
      </c>
      <c r="PRG6" s="336" t="str">
        <f t="shared" si="185"/>
        <v/>
      </c>
      <c r="PRH6" s="336" t="str">
        <f t="shared" si="185"/>
        <v/>
      </c>
      <c r="PRI6" s="336" t="str">
        <f t="shared" si="185"/>
        <v/>
      </c>
      <c r="PRJ6" s="336" t="str">
        <f t="shared" si="185"/>
        <v/>
      </c>
      <c r="PRK6" s="336" t="str">
        <f t="shared" si="185"/>
        <v/>
      </c>
      <c r="PRL6" s="336" t="str">
        <f t="shared" si="185"/>
        <v/>
      </c>
      <c r="PRM6" s="336" t="str">
        <f t="shared" si="185"/>
        <v/>
      </c>
      <c r="PRN6" s="336" t="str">
        <f t="shared" si="185"/>
        <v/>
      </c>
      <c r="PRO6" s="336" t="str">
        <f t="shared" si="185"/>
        <v/>
      </c>
      <c r="PRP6" s="336" t="str">
        <f t="shared" si="185"/>
        <v/>
      </c>
      <c r="PRQ6" s="336" t="str">
        <f t="shared" si="185"/>
        <v/>
      </c>
      <c r="PRR6" s="336" t="str">
        <f t="shared" si="185"/>
        <v/>
      </c>
      <c r="PRS6" s="336" t="str">
        <f t="shared" si="185"/>
        <v/>
      </c>
      <c r="PRT6" s="336" t="str">
        <f t="shared" si="185"/>
        <v/>
      </c>
      <c r="PRU6" s="336" t="str">
        <f t="shared" si="185"/>
        <v/>
      </c>
      <c r="PRV6" s="336" t="str">
        <f t="shared" si="185"/>
        <v/>
      </c>
      <c r="PRW6" s="336" t="str">
        <f t="shared" si="185"/>
        <v/>
      </c>
      <c r="PRX6" s="336" t="str">
        <f t="shared" si="185"/>
        <v/>
      </c>
      <c r="PRY6" s="336" t="str">
        <f t="shared" si="185"/>
        <v/>
      </c>
      <c r="PRZ6" s="336" t="str">
        <f t="shared" si="185"/>
        <v/>
      </c>
      <c r="PSA6" s="336" t="str">
        <f t="shared" si="185"/>
        <v/>
      </c>
      <c r="PSB6" s="336" t="str">
        <f t="shared" si="185"/>
        <v/>
      </c>
      <c r="PSC6" s="336" t="str">
        <f t="shared" si="185"/>
        <v/>
      </c>
      <c r="PSD6" s="336" t="str">
        <f t="shared" si="185"/>
        <v/>
      </c>
      <c r="PSE6" s="336" t="str">
        <f t="shared" si="185"/>
        <v/>
      </c>
      <c r="PSF6" s="336" t="str">
        <f t="shared" si="185"/>
        <v/>
      </c>
      <c r="PSG6" s="336" t="str">
        <f t="shared" si="185"/>
        <v/>
      </c>
      <c r="PSH6" s="336" t="str">
        <f t="shared" si="185"/>
        <v/>
      </c>
      <c r="PSI6" s="336" t="str">
        <f t="shared" si="185"/>
        <v/>
      </c>
      <c r="PSJ6" s="336" t="str">
        <f t="shared" si="185"/>
        <v/>
      </c>
      <c r="PSK6" s="336" t="str">
        <f t="shared" si="185"/>
        <v/>
      </c>
      <c r="PSL6" s="336" t="str">
        <f t="shared" si="185"/>
        <v/>
      </c>
      <c r="PSM6" s="336" t="str">
        <f t="shared" si="185"/>
        <v/>
      </c>
      <c r="PSN6" s="336" t="str">
        <f t="shared" si="185"/>
        <v/>
      </c>
      <c r="PSO6" s="336" t="str">
        <f t="shared" si="185"/>
        <v/>
      </c>
      <c r="PSP6" s="336" t="str">
        <f t="shared" si="185"/>
        <v/>
      </c>
      <c r="PSQ6" s="336" t="str">
        <f t="shared" si="185"/>
        <v/>
      </c>
      <c r="PSR6" s="336" t="str">
        <f t="shared" si="185"/>
        <v/>
      </c>
      <c r="PSS6" s="336" t="str">
        <f t="shared" si="185"/>
        <v/>
      </c>
      <c r="PST6" s="336" t="str">
        <f t="shared" si="185"/>
        <v/>
      </c>
      <c r="PSU6" s="336" t="str">
        <f t="shared" si="185"/>
        <v/>
      </c>
      <c r="PSV6" s="336" t="str">
        <f t="shared" si="185"/>
        <v/>
      </c>
      <c r="PSW6" s="336" t="str">
        <f t="shared" si="185"/>
        <v/>
      </c>
      <c r="PSX6" s="336" t="str">
        <f t="shared" si="185"/>
        <v/>
      </c>
      <c r="PSY6" s="336" t="str">
        <f t="shared" si="185"/>
        <v/>
      </c>
      <c r="PSZ6" s="336" t="str">
        <f t="shared" si="185"/>
        <v/>
      </c>
      <c r="PTA6" s="336" t="str">
        <f t="shared" si="185"/>
        <v/>
      </c>
      <c r="PTB6" s="336" t="str">
        <f t="shared" si="185"/>
        <v/>
      </c>
      <c r="PTC6" s="336" t="str">
        <f t="shared" si="185"/>
        <v/>
      </c>
      <c r="PTD6" s="336" t="str">
        <f t="shared" si="185"/>
        <v/>
      </c>
      <c r="PTE6" s="336" t="str">
        <f t="shared" si="185"/>
        <v/>
      </c>
      <c r="PTF6" s="336" t="str">
        <f t="shared" si="185"/>
        <v/>
      </c>
      <c r="PTG6" s="336" t="str">
        <f t="shared" si="185"/>
        <v/>
      </c>
      <c r="PTH6" s="336" t="str">
        <f t="shared" si="185"/>
        <v/>
      </c>
      <c r="PTI6" s="336" t="str">
        <f t="shared" si="185"/>
        <v/>
      </c>
      <c r="PTJ6" s="336" t="str">
        <f t="shared" si="185"/>
        <v/>
      </c>
      <c r="PTK6" s="336" t="str">
        <f t="shared" si="185"/>
        <v/>
      </c>
      <c r="PTL6" s="336" t="str">
        <f t="shared" si="185"/>
        <v/>
      </c>
      <c r="PTM6" s="336" t="str">
        <f t="shared" si="185"/>
        <v/>
      </c>
      <c r="PTN6" s="336" t="str">
        <f t="shared" si="185"/>
        <v/>
      </c>
      <c r="PTO6" s="336" t="str">
        <f t="shared" ref="PTO6:PVZ6" si="186">_xlfn.LET(
_xlpm.project_monat,PTO$3,
_xlpm.start_monat,$D6,
_xlpm.ende_monat,$E6,
IF(AND(_xlpm.project_monat&gt;=_xlpm.start_monat,_xlpm.project_monat&lt;=_xlpm.ende_monat),1,""))</f>
        <v/>
      </c>
      <c r="PTP6" s="336" t="str">
        <f t="shared" si="186"/>
        <v/>
      </c>
      <c r="PTQ6" s="336" t="str">
        <f t="shared" si="186"/>
        <v/>
      </c>
      <c r="PTR6" s="336" t="str">
        <f t="shared" si="186"/>
        <v/>
      </c>
      <c r="PTS6" s="336" t="str">
        <f t="shared" si="186"/>
        <v/>
      </c>
      <c r="PTT6" s="336" t="str">
        <f t="shared" si="186"/>
        <v/>
      </c>
      <c r="PTU6" s="336" t="str">
        <f t="shared" si="186"/>
        <v/>
      </c>
      <c r="PTV6" s="336" t="str">
        <f t="shared" si="186"/>
        <v/>
      </c>
      <c r="PTW6" s="336" t="str">
        <f t="shared" si="186"/>
        <v/>
      </c>
      <c r="PTX6" s="336" t="str">
        <f t="shared" si="186"/>
        <v/>
      </c>
      <c r="PTY6" s="336" t="str">
        <f t="shared" si="186"/>
        <v/>
      </c>
      <c r="PTZ6" s="336" t="str">
        <f t="shared" si="186"/>
        <v/>
      </c>
      <c r="PUA6" s="336" t="str">
        <f t="shared" si="186"/>
        <v/>
      </c>
      <c r="PUB6" s="336" t="str">
        <f t="shared" si="186"/>
        <v/>
      </c>
      <c r="PUC6" s="336" t="str">
        <f t="shared" si="186"/>
        <v/>
      </c>
      <c r="PUD6" s="336" t="str">
        <f t="shared" si="186"/>
        <v/>
      </c>
      <c r="PUE6" s="336" t="str">
        <f t="shared" si="186"/>
        <v/>
      </c>
      <c r="PUF6" s="336" t="str">
        <f t="shared" si="186"/>
        <v/>
      </c>
      <c r="PUG6" s="336" t="str">
        <f t="shared" si="186"/>
        <v/>
      </c>
      <c r="PUH6" s="336" t="str">
        <f t="shared" si="186"/>
        <v/>
      </c>
      <c r="PUI6" s="336" t="str">
        <f t="shared" si="186"/>
        <v/>
      </c>
      <c r="PUJ6" s="336" t="str">
        <f t="shared" si="186"/>
        <v/>
      </c>
      <c r="PUK6" s="336" t="str">
        <f t="shared" si="186"/>
        <v/>
      </c>
      <c r="PUL6" s="336" t="str">
        <f t="shared" si="186"/>
        <v/>
      </c>
      <c r="PUM6" s="336" t="str">
        <f t="shared" si="186"/>
        <v/>
      </c>
      <c r="PUN6" s="336" t="str">
        <f t="shared" si="186"/>
        <v/>
      </c>
      <c r="PUO6" s="336" t="str">
        <f t="shared" si="186"/>
        <v/>
      </c>
      <c r="PUP6" s="336" t="str">
        <f t="shared" si="186"/>
        <v/>
      </c>
      <c r="PUQ6" s="336" t="str">
        <f t="shared" si="186"/>
        <v/>
      </c>
      <c r="PUR6" s="336" t="str">
        <f t="shared" si="186"/>
        <v/>
      </c>
      <c r="PUS6" s="336" t="str">
        <f t="shared" si="186"/>
        <v/>
      </c>
      <c r="PUT6" s="336" t="str">
        <f t="shared" si="186"/>
        <v/>
      </c>
      <c r="PUU6" s="336" t="str">
        <f t="shared" si="186"/>
        <v/>
      </c>
      <c r="PUV6" s="336" t="str">
        <f t="shared" si="186"/>
        <v/>
      </c>
      <c r="PUW6" s="336" t="str">
        <f t="shared" si="186"/>
        <v/>
      </c>
      <c r="PUX6" s="336" t="str">
        <f t="shared" si="186"/>
        <v/>
      </c>
      <c r="PUY6" s="336" t="str">
        <f t="shared" si="186"/>
        <v/>
      </c>
      <c r="PUZ6" s="336" t="str">
        <f t="shared" si="186"/>
        <v/>
      </c>
      <c r="PVA6" s="336" t="str">
        <f t="shared" si="186"/>
        <v/>
      </c>
      <c r="PVB6" s="336" t="str">
        <f t="shared" si="186"/>
        <v/>
      </c>
      <c r="PVC6" s="336" t="str">
        <f t="shared" si="186"/>
        <v/>
      </c>
      <c r="PVD6" s="336" t="str">
        <f t="shared" si="186"/>
        <v/>
      </c>
      <c r="PVE6" s="336" t="str">
        <f t="shared" si="186"/>
        <v/>
      </c>
      <c r="PVF6" s="336" t="str">
        <f t="shared" si="186"/>
        <v/>
      </c>
      <c r="PVG6" s="336" t="str">
        <f t="shared" si="186"/>
        <v/>
      </c>
      <c r="PVH6" s="336" t="str">
        <f t="shared" si="186"/>
        <v/>
      </c>
      <c r="PVI6" s="336" t="str">
        <f t="shared" si="186"/>
        <v/>
      </c>
      <c r="PVJ6" s="336" t="str">
        <f t="shared" si="186"/>
        <v/>
      </c>
      <c r="PVK6" s="336" t="str">
        <f t="shared" si="186"/>
        <v/>
      </c>
      <c r="PVL6" s="336" t="str">
        <f t="shared" si="186"/>
        <v/>
      </c>
      <c r="PVM6" s="336" t="str">
        <f t="shared" si="186"/>
        <v/>
      </c>
      <c r="PVN6" s="336" t="str">
        <f t="shared" si="186"/>
        <v/>
      </c>
      <c r="PVO6" s="336" t="str">
        <f t="shared" si="186"/>
        <v/>
      </c>
      <c r="PVP6" s="336" t="str">
        <f t="shared" si="186"/>
        <v/>
      </c>
      <c r="PVQ6" s="336" t="str">
        <f t="shared" si="186"/>
        <v/>
      </c>
      <c r="PVR6" s="336" t="str">
        <f t="shared" si="186"/>
        <v/>
      </c>
      <c r="PVS6" s="336" t="str">
        <f t="shared" si="186"/>
        <v/>
      </c>
      <c r="PVT6" s="336" t="str">
        <f t="shared" si="186"/>
        <v/>
      </c>
      <c r="PVU6" s="336" t="str">
        <f t="shared" si="186"/>
        <v/>
      </c>
      <c r="PVV6" s="336" t="str">
        <f t="shared" si="186"/>
        <v/>
      </c>
      <c r="PVW6" s="336" t="str">
        <f t="shared" si="186"/>
        <v/>
      </c>
      <c r="PVX6" s="336" t="str">
        <f t="shared" si="186"/>
        <v/>
      </c>
      <c r="PVY6" s="336" t="str">
        <f t="shared" si="186"/>
        <v/>
      </c>
      <c r="PVZ6" s="336" t="str">
        <f t="shared" si="186"/>
        <v/>
      </c>
      <c r="PWA6" s="336" t="str">
        <f t="shared" ref="PWA6:PYL6" si="187">_xlfn.LET(
_xlpm.project_monat,PWA$3,
_xlpm.start_monat,$D6,
_xlpm.ende_monat,$E6,
IF(AND(_xlpm.project_monat&gt;=_xlpm.start_monat,_xlpm.project_monat&lt;=_xlpm.ende_monat),1,""))</f>
        <v/>
      </c>
      <c r="PWB6" s="336" t="str">
        <f t="shared" si="187"/>
        <v/>
      </c>
      <c r="PWC6" s="336" t="str">
        <f t="shared" si="187"/>
        <v/>
      </c>
      <c r="PWD6" s="336" t="str">
        <f t="shared" si="187"/>
        <v/>
      </c>
      <c r="PWE6" s="336" t="str">
        <f t="shared" si="187"/>
        <v/>
      </c>
      <c r="PWF6" s="336" t="str">
        <f t="shared" si="187"/>
        <v/>
      </c>
      <c r="PWG6" s="336" t="str">
        <f t="shared" si="187"/>
        <v/>
      </c>
      <c r="PWH6" s="336" t="str">
        <f t="shared" si="187"/>
        <v/>
      </c>
      <c r="PWI6" s="336" t="str">
        <f t="shared" si="187"/>
        <v/>
      </c>
      <c r="PWJ6" s="336" t="str">
        <f t="shared" si="187"/>
        <v/>
      </c>
      <c r="PWK6" s="336" t="str">
        <f t="shared" si="187"/>
        <v/>
      </c>
      <c r="PWL6" s="336" t="str">
        <f t="shared" si="187"/>
        <v/>
      </c>
      <c r="PWM6" s="336" t="str">
        <f t="shared" si="187"/>
        <v/>
      </c>
      <c r="PWN6" s="336" t="str">
        <f t="shared" si="187"/>
        <v/>
      </c>
      <c r="PWO6" s="336" t="str">
        <f t="shared" si="187"/>
        <v/>
      </c>
      <c r="PWP6" s="336" t="str">
        <f t="shared" si="187"/>
        <v/>
      </c>
      <c r="PWQ6" s="336" t="str">
        <f t="shared" si="187"/>
        <v/>
      </c>
      <c r="PWR6" s="336" t="str">
        <f t="shared" si="187"/>
        <v/>
      </c>
      <c r="PWS6" s="336" t="str">
        <f t="shared" si="187"/>
        <v/>
      </c>
      <c r="PWT6" s="336" t="str">
        <f t="shared" si="187"/>
        <v/>
      </c>
      <c r="PWU6" s="336" t="str">
        <f t="shared" si="187"/>
        <v/>
      </c>
      <c r="PWV6" s="336" t="str">
        <f t="shared" si="187"/>
        <v/>
      </c>
      <c r="PWW6" s="336" t="str">
        <f t="shared" si="187"/>
        <v/>
      </c>
      <c r="PWX6" s="336" t="str">
        <f t="shared" si="187"/>
        <v/>
      </c>
      <c r="PWY6" s="336" t="str">
        <f t="shared" si="187"/>
        <v/>
      </c>
      <c r="PWZ6" s="336" t="str">
        <f t="shared" si="187"/>
        <v/>
      </c>
      <c r="PXA6" s="336" t="str">
        <f t="shared" si="187"/>
        <v/>
      </c>
      <c r="PXB6" s="336" t="str">
        <f t="shared" si="187"/>
        <v/>
      </c>
      <c r="PXC6" s="336" t="str">
        <f t="shared" si="187"/>
        <v/>
      </c>
      <c r="PXD6" s="336" t="str">
        <f t="shared" si="187"/>
        <v/>
      </c>
      <c r="PXE6" s="336" t="str">
        <f t="shared" si="187"/>
        <v/>
      </c>
      <c r="PXF6" s="336" t="str">
        <f t="shared" si="187"/>
        <v/>
      </c>
      <c r="PXG6" s="336" t="str">
        <f t="shared" si="187"/>
        <v/>
      </c>
      <c r="PXH6" s="336" t="str">
        <f t="shared" si="187"/>
        <v/>
      </c>
      <c r="PXI6" s="336" t="str">
        <f t="shared" si="187"/>
        <v/>
      </c>
      <c r="PXJ6" s="336" t="str">
        <f t="shared" si="187"/>
        <v/>
      </c>
      <c r="PXK6" s="336" t="str">
        <f t="shared" si="187"/>
        <v/>
      </c>
      <c r="PXL6" s="336" t="str">
        <f t="shared" si="187"/>
        <v/>
      </c>
      <c r="PXM6" s="336" t="str">
        <f t="shared" si="187"/>
        <v/>
      </c>
      <c r="PXN6" s="336" t="str">
        <f t="shared" si="187"/>
        <v/>
      </c>
      <c r="PXO6" s="336" t="str">
        <f t="shared" si="187"/>
        <v/>
      </c>
      <c r="PXP6" s="336" t="str">
        <f t="shared" si="187"/>
        <v/>
      </c>
      <c r="PXQ6" s="336" t="str">
        <f t="shared" si="187"/>
        <v/>
      </c>
      <c r="PXR6" s="336" t="str">
        <f t="shared" si="187"/>
        <v/>
      </c>
      <c r="PXS6" s="336" t="str">
        <f t="shared" si="187"/>
        <v/>
      </c>
      <c r="PXT6" s="336" t="str">
        <f t="shared" si="187"/>
        <v/>
      </c>
      <c r="PXU6" s="336" t="str">
        <f t="shared" si="187"/>
        <v/>
      </c>
      <c r="PXV6" s="336" t="str">
        <f t="shared" si="187"/>
        <v/>
      </c>
      <c r="PXW6" s="336" t="str">
        <f t="shared" si="187"/>
        <v/>
      </c>
      <c r="PXX6" s="336" t="str">
        <f t="shared" si="187"/>
        <v/>
      </c>
      <c r="PXY6" s="336" t="str">
        <f t="shared" si="187"/>
        <v/>
      </c>
      <c r="PXZ6" s="336" t="str">
        <f t="shared" si="187"/>
        <v/>
      </c>
      <c r="PYA6" s="336" t="str">
        <f t="shared" si="187"/>
        <v/>
      </c>
      <c r="PYB6" s="336" t="str">
        <f t="shared" si="187"/>
        <v/>
      </c>
      <c r="PYC6" s="336" t="str">
        <f t="shared" si="187"/>
        <v/>
      </c>
      <c r="PYD6" s="336" t="str">
        <f t="shared" si="187"/>
        <v/>
      </c>
      <c r="PYE6" s="336" t="str">
        <f t="shared" si="187"/>
        <v/>
      </c>
      <c r="PYF6" s="336" t="str">
        <f t="shared" si="187"/>
        <v/>
      </c>
      <c r="PYG6" s="336" t="str">
        <f t="shared" si="187"/>
        <v/>
      </c>
      <c r="PYH6" s="336" t="str">
        <f t="shared" si="187"/>
        <v/>
      </c>
      <c r="PYI6" s="336" t="str">
        <f t="shared" si="187"/>
        <v/>
      </c>
      <c r="PYJ6" s="336" t="str">
        <f t="shared" si="187"/>
        <v/>
      </c>
      <c r="PYK6" s="336" t="str">
        <f t="shared" si="187"/>
        <v/>
      </c>
      <c r="PYL6" s="336" t="str">
        <f t="shared" si="187"/>
        <v/>
      </c>
      <c r="PYM6" s="336" t="str">
        <f t="shared" ref="PYM6:QAX6" si="188">_xlfn.LET(
_xlpm.project_monat,PYM$3,
_xlpm.start_monat,$D6,
_xlpm.ende_monat,$E6,
IF(AND(_xlpm.project_monat&gt;=_xlpm.start_monat,_xlpm.project_monat&lt;=_xlpm.ende_monat),1,""))</f>
        <v/>
      </c>
      <c r="PYN6" s="336" t="str">
        <f t="shared" si="188"/>
        <v/>
      </c>
      <c r="PYO6" s="336" t="str">
        <f t="shared" si="188"/>
        <v/>
      </c>
      <c r="PYP6" s="336" t="str">
        <f t="shared" si="188"/>
        <v/>
      </c>
      <c r="PYQ6" s="336" t="str">
        <f t="shared" si="188"/>
        <v/>
      </c>
      <c r="PYR6" s="336" t="str">
        <f t="shared" si="188"/>
        <v/>
      </c>
      <c r="PYS6" s="336" t="str">
        <f t="shared" si="188"/>
        <v/>
      </c>
      <c r="PYT6" s="336" t="str">
        <f t="shared" si="188"/>
        <v/>
      </c>
      <c r="PYU6" s="336" t="str">
        <f t="shared" si="188"/>
        <v/>
      </c>
      <c r="PYV6" s="336" t="str">
        <f t="shared" si="188"/>
        <v/>
      </c>
      <c r="PYW6" s="336" t="str">
        <f t="shared" si="188"/>
        <v/>
      </c>
      <c r="PYX6" s="336" t="str">
        <f t="shared" si="188"/>
        <v/>
      </c>
      <c r="PYY6" s="336" t="str">
        <f t="shared" si="188"/>
        <v/>
      </c>
      <c r="PYZ6" s="336" t="str">
        <f t="shared" si="188"/>
        <v/>
      </c>
      <c r="PZA6" s="336" t="str">
        <f t="shared" si="188"/>
        <v/>
      </c>
      <c r="PZB6" s="336" t="str">
        <f t="shared" si="188"/>
        <v/>
      </c>
      <c r="PZC6" s="336" t="str">
        <f t="shared" si="188"/>
        <v/>
      </c>
      <c r="PZD6" s="336" t="str">
        <f t="shared" si="188"/>
        <v/>
      </c>
      <c r="PZE6" s="336" t="str">
        <f t="shared" si="188"/>
        <v/>
      </c>
      <c r="PZF6" s="336" t="str">
        <f t="shared" si="188"/>
        <v/>
      </c>
      <c r="PZG6" s="336" t="str">
        <f t="shared" si="188"/>
        <v/>
      </c>
      <c r="PZH6" s="336" t="str">
        <f t="shared" si="188"/>
        <v/>
      </c>
      <c r="PZI6" s="336" t="str">
        <f t="shared" si="188"/>
        <v/>
      </c>
      <c r="PZJ6" s="336" t="str">
        <f t="shared" si="188"/>
        <v/>
      </c>
      <c r="PZK6" s="336" t="str">
        <f t="shared" si="188"/>
        <v/>
      </c>
      <c r="PZL6" s="336" t="str">
        <f t="shared" si="188"/>
        <v/>
      </c>
      <c r="PZM6" s="336" t="str">
        <f t="shared" si="188"/>
        <v/>
      </c>
      <c r="PZN6" s="336" t="str">
        <f t="shared" si="188"/>
        <v/>
      </c>
      <c r="PZO6" s="336" t="str">
        <f t="shared" si="188"/>
        <v/>
      </c>
      <c r="PZP6" s="336" t="str">
        <f t="shared" si="188"/>
        <v/>
      </c>
      <c r="PZQ6" s="336" t="str">
        <f t="shared" si="188"/>
        <v/>
      </c>
      <c r="PZR6" s="336" t="str">
        <f t="shared" si="188"/>
        <v/>
      </c>
      <c r="PZS6" s="336" t="str">
        <f t="shared" si="188"/>
        <v/>
      </c>
      <c r="PZT6" s="336" t="str">
        <f t="shared" si="188"/>
        <v/>
      </c>
      <c r="PZU6" s="336" t="str">
        <f t="shared" si="188"/>
        <v/>
      </c>
      <c r="PZV6" s="336" t="str">
        <f t="shared" si="188"/>
        <v/>
      </c>
      <c r="PZW6" s="336" t="str">
        <f t="shared" si="188"/>
        <v/>
      </c>
      <c r="PZX6" s="336" t="str">
        <f t="shared" si="188"/>
        <v/>
      </c>
      <c r="PZY6" s="336" t="str">
        <f t="shared" si="188"/>
        <v/>
      </c>
      <c r="PZZ6" s="336" t="str">
        <f t="shared" si="188"/>
        <v/>
      </c>
      <c r="QAA6" s="336" t="str">
        <f t="shared" si="188"/>
        <v/>
      </c>
      <c r="QAB6" s="336" t="str">
        <f t="shared" si="188"/>
        <v/>
      </c>
      <c r="QAC6" s="336" t="str">
        <f t="shared" si="188"/>
        <v/>
      </c>
      <c r="QAD6" s="336" t="str">
        <f t="shared" si="188"/>
        <v/>
      </c>
      <c r="QAE6" s="336" t="str">
        <f t="shared" si="188"/>
        <v/>
      </c>
      <c r="QAF6" s="336" t="str">
        <f t="shared" si="188"/>
        <v/>
      </c>
      <c r="QAG6" s="336" t="str">
        <f t="shared" si="188"/>
        <v/>
      </c>
      <c r="QAH6" s="336" t="str">
        <f t="shared" si="188"/>
        <v/>
      </c>
      <c r="QAI6" s="336" t="str">
        <f t="shared" si="188"/>
        <v/>
      </c>
      <c r="QAJ6" s="336" t="str">
        <f t="shared" si="188"/>
        <v/>
      </c>
      <c r="QAK6" s="336" t="str">
        <f t="shared" si="188"/>
        <v/>
      </c>
      <c r="QAL6" s="336" t="str">
        <f t="shared" si="188"/>
        <v/>
      </c>
      <c r="QAM6" s="336" t="str">
        <f t="shared" si="188"/>
        <v/>
      </c>
      <c r="QAN6" s="336" t="str">
        <f t="shared" si="188"/>
        <v/>
      </c>
      <c r="QAO6" s="336" t="str">
        <f t="shared" si="188"/>
        <v/>
      </c>
      <c r="QAP6" s="336" t="str">
        <f t="shared" si="188"/>
        <v/>
      </c>
      <c r="QAQ6" s="336" t="str">
        <f t="shared" si="188"/>
        <v/>
      </c>
      <c r="QAR6" s="336" t="str">
        <f t="shared" si="188"/>
        <v/>
      </c>
      <c r="QAS6" s="336" t="str">
        <f t="shared" si="188"/>
        <v/>
      </c>
      <c r="QAT6" s="336" t="str">
        <f t="shared" si="188"/>
        <v/>
      </c>
      <c r="QAU6" s="336" t="str">
        <f t="shared" si="188"/>
        <v/>
      </c>
      <c r="QAV6" s="336" t="str">
        <f t="shared" si="188"/>
        <v/>
      </c>
      <c r="QAW6" s="336" t="str">
        <f t="shared" si="188"/>
        <v/>
      </c>
      <c r="QAX6" s="336" t="str">
        <f t="shared" si="188"/>
        <v/>
      </c>
      <c r="QAY6" s="336" t="str">
        <f t="shared" ref="QAY6:QDJ6" si="189">_xlfn.LET(
_xlpm.project_monat,QAY$3,
_xlpm.start_monat,$D6,
_xlpm.ende_monat,$E6,
IF(AND(_xlpm.project_monat&gt;=_xlpm.start_monat,_xlpm.project_monat&lt;=_xlpm.ende_monat),1,""))</f>
        <v/>
      </c>
      <c r="QAZ6" s="336" t="str">
        <f t="shared" si="189"/>
        <v/>
      </c>
      <c r="QBA6" s="336" t="str">
        <f t="shared" si="189"/>
        <v/>
      </c>
      <c r="QBB6" s="336" t="str">
        <f t="shared" si="189"/>
        <v/>
      </c>
      <c r="QBC6" s="336" t="str">
        <f t="shared" si="189"/>
        <v/>
      </c>
      <c r="QBD6" s="336" t="str">
        <f t="shared" si="189"/>
        <v/>
      </c>
      <c r="QBE6" s="336" t="str">
        <f t="shared" si="189"/>
        <v/>
      </c>
      <c r="QBF6" s="336" t="str">
        <f t="shared" si="189"/>
        <v/>
      </c>
      <c r="QBG6" s="336" t="str">
        <f t="shared" si="189"/>
        <v/>
      </c>
      <c r="QBH6" s="336" t="str">
        <f t="shared" si="189"/>
        <v/>
      </c>
      <c r="QBI6" s="336" t="str">
        <f t="shared" si="189"/>
        <v/>
      </c>
      <c r="QBJ6" s="336" t="str">
        <f t="shared" si="189"/>
        <v/>
      </c>
      <c r="QBK6" s="336" t="str">
        <f t="shared" si="189"/>
        <v/>
      </c>
      <c r="QBL6" s="336" t="str">
        <f t="shared" si="189"/>
        <v/>
      </c>
      <c r="QBM6" s="336" t="str">
        <f t="shared" si="189"/>
        <v/>
      </c>
      <c r="QBN6" s="336" t="str">
        <f t="shared" si="189"/>
        <v/>
      </c>
      <c r="QBO6" s="336" t="str">
        <f t="shared" si="189"/>
        <v/>
      </c>
      <c r="QBP6" s="336" t="str">
        <f t="shared" si="189"/>
        <v/>
      </c>
      <c r="QBQ6" s="336" t="str">
        <f t="shared" si="189"/>
        <v/>
      </c>
      <c r="QBR6" s="336" t="str">
        <f t="shared" si="189"/>
        <v/>
      </c>
      <c r="QBS6" s="336" t="str">
        <f t="shared" si="189"/>
        <v/>
      </c>
      <c r="QBT6" s="336" t="str">
        <f t="shared" si="189"/>
        <v/>
      </c>
      <c r="QBU6" s="336" t="str">
        <f t="shared" si="189"/>
        <v/>
      </c>
      <c r="QBV6" s="336" t="str">
        <f t="shared" si="189"/>
        <v/>
      </c>
      <c r="QBW6" s="336" t="str">
        <f t="shared" si="189"/>
        <v/>
      </c>
      <c r="QBX6" s="336" t="str">
        <f t="shared" si="189"/>
        <v/>
      </c>
      <c r="QBY6" s="336" t="str">
        <f t="shared" si="189"/>
        <v/>
      </c>
      <c r="QBZ6" s="336" t="str">
        <f t="shared" si="189"/>
        <v/>
      </c>
      <c r="QCA6" s="336" t="str">
        <f t="shared" si="189"/>
        <v/>
      </c>
      <c r="QCB6" s="336" t="str">
        <f t="shared" si="189"/>
        <v/>
      </c>
      <c r="QCC6" s="336" t="str">
        <f t="shared" si="189"/>
        <v/>
      </c>
      <c r="QCD6" s="336" t="str">
        <f t="shared" si="189"/>
        <v/>
      </c>
      <c r="QCE6" s="336" t="str">
        <f t="shared" si="189"/>
        <v/>
      </c>
      <c r="QCF6" s="336" t="str">
        <f t="shared" si="189"/>
        <v/>
      </c>
      <c r="QCG6" s="336" t="str">
        <f t="shared" si="189"/>
        <v/>
      </c>
      <c r="QCH6" s="336" t="str">
        <f t="shared" si="189"/>
        <v/>
      </c>
      <c r="QCI6" s="336" t="str">
        <f t="shared" si="189"/>
        <v/>
      </c>
      <c r="QCJ6" s="336" t="str">
        <f t="shared" si="189"/>
        <v/>
      </c>
      <c r="QCK6" s="336" t="str">
        <f t="shared" si="189"/>
        <v/>
      </c>
      <c r="QCL6" s="336" t="str">
        <f t="shared" si="189"/>
        <v/>
      </c>
      <c r="QCM6" s="336" t="str">
        <f t="shared" si="189"/>
        <v/>
      </c>
      <c r="QCN6" s="336" t="str">
        <f t="shared" si="189"/>
        <v/>
      </c>
      <c r="QCO6" s="336" t="str">
        <f t="shared" si="189"/>
        <v/>
      </c>
      <c r="QCP6" s="336" t="str">
        <f t="shared" si="189"/>
        <v/>
      </c>
      <c r="QCQ6" s="336" t="str">
        <f t="shared" si="189"/>
        <v/>
      </c>
      <c r="QCR6" s="336" t="str">
        <f t="shared" si="189"/>
        <v/>
      </c>
      <c r="QCS6" s="336" t="str">
        <f t="shared" si="189"/>
        <v/>
      </c>
      <c r="QCT6" s="336" t="str">
        <f t="shared" si="189"/>
        <v/>
      </c>
      <c r="QCU6" s="336" t="str">
        <f t="shared" si="189"/>
        <v/>
      </c>
      <c r="QCV6" s="336" t="str">
        <f t="shared" si="189"/>
        <v/>
      </c>
      <c r="QCW6" s="336" t="str">
        <f t="shared" si="189"/>
        <v/>
      </c>
      <c r="QCX6" s="336" t="str">
        <f t="shared" si="189"/>
        <v/>
      </c>
      <c r="QCY6" s="336" t="str">
        <f t="shared" si="189"/>
        <v/>
      </c>
      <c r="QCZ6" s="336" t="str">
        <f t="shared" si="189"/>
        <v/>
      </c>
      <c r="QDA6" s="336" t="str">
        <f t="shared" si="189"/>
        <v/>
      </c>
      <c r="QDB6" s="336" t="str">
        <f t="shared" si="189"/>
        <v/>
      </c>
      <c r="QDC6" s="336" t="str">
        <f t="shared" si="189"/>
        <v/>
      </c>
      <c r="QDD6" s="336" t="str">
        <f t="shared" si="189"/>
        <v/>
      </c>
      <c r="QDE6" s="336" t="str">
        <f t="shared" si="189"/>
        <v/>
      </c>
      <c r="QDF6" s="336" t="str">
        <f t="shared" si="189"/>
        <v/>
      </c>
      <c r="QDG6" s="336" t="str">
        <f t="shared" si="189"/>
        <v/>
      </c>
      <c r="QDH6" s="336" t="str">
        <f t="shared" si="189"/>
        <v/>
      </c>
      <c r="QDI6" s="336" t="str">
        <f t="shared" si="189"/>
        <v/>
      </c>
      <c r="QDJ6" s="336" t="str">
        <f t="shared" si="189"/>
        <v/>
      </c>
      <c r="QDK6" s="336" t="str">
        <f t="shared" ref="QDK6:QFV6" si="190">_xlfn.LET(
_xlpm.project_monat,QDK$3,
_xlpm.start_monat,$D6,
_xlpm.ende_monat,$E6,
IF(AND(_xlpm.project_monat&gt;=_xlpm.start_monat,_xlpm.project_monat&lt;=_xlpm.ende_monat),1,""))</f>
        <v/>
      </c>
      <c r="QDL6" s="336" t="str">
        <f t="shared" si="190"/>
        <v/>
      </c>
      <c r="QDM6" s="336" t="str">
        <f t="shared" si="190"/>
        <v/>
      </c>
      <c r="QDN6" s="336" t="str">
        <f t="shared" si="190"/>
        <v/>
      </c>
      <c r="QDO6" s="336" t="str">
        <f t="shared" si="190"/>
        <v/>
      </c>
      <c r="QDP6" s="336" t="str">
        <f t="shared" si="190"/>
        <v/>
      </c>
      <c r="QDQ6" s="336" t="str">
        <f t="shared" si="190"/>
        <v/>
      </c>
      <c r="QDR6" s="336" t="str">
        <f t="shared" si="190"/>
        <v/>
      </c>
      <c r="QDS6" s="336" t="str">
        <f t="shared" si="190"/>
        <v/>
      </c>
      <c r="QDT6" s="336" t="str">
        <f t="shared" si="190"/>
        <v/>
      </c>
      <c r="QDU6" s="336" t="str">
        <f t="shared" si="190"/>
        <v/>
      </c>
      <c r="QDV6" s="336" t="str">
        <f t="shared" si="190"/>
        <v/>
      </c>
      <c r="QDW6" s="336" t="str">
        <f t="shared" si="190"/>
        <v/>
      </c>
      <c r="QDX6" s="336" t="str">
        <f t="shared" si="190"/>
        <v/>
      </c>
      <c r="QDY6" s="336" t="str">
        <f t="shared" si="190"/>
        <v/>
      </c>
      <c r="QDZ6" s="336" t="str">
        <f t="shared" si="190"/>
        <v/>
      </c>
      <c r="QEA6" s="336" t="str">
        <f t="shared" si="190"/>
        <v/>
      </c>
      <c r="QEB6" s="336" t="str">
        <f t="shared" si="190"/>
        <v/>
      </c>
      <c r="QEC6" s="336" t="str">
        <f t="shared" si="190"/>
        <v/>
      </c>
      <c r="QED6" s="336" t="str">
        <f t="shared" si="190"/>
        <v/>
      </c>
      <c r="QEE6" s="336" t="str">
        <f t="shared" si="190"/>
        <v/>
      </c>
      <c r="QEF6" s="336" t="str">
        <f t="shared" si="190"/>
        <v/>
      </c>
      <c r="QEG6" s="336" t="str">
        <f t="shared" si="190"/>
        <v/>
      </c>
      <c r="QEH6" s="336" t="str">
        <f t="shared" si="190"/>
        <v/>
      </c>
      <c r="QEI6" s="336" t="str">
        <f t="shared" si="190"/>
        <v/>
      </c>
      <c r="QEJ6" s="336" t="str">
        <f t="shared" si="190"/>
        <v/>
      </c>
      <c r="QEK6" s="336" t="str">
        <f t="shared" si="190"/>
        <v/>
      </c>
      <c r="QEL6" s="336" t="str">
        <f t="shared" si="190"/>
        <v/>
      </c>
      <c r="QEM6" s="336" t="str">
        <f t="shared" si="190"/>
        <v/>
      </c>
      <c r="QEN6" s="336" t="str">
        <f t="shared" si="190"/>
        <v/>
      </c>
      <c r="QEO6" s="336" t="str">
        <f t="shared" si="190"/>
        <v/>
      </c>
      <c r="QEP6" s="336" t="str">
        <f t="shared" si="190"/>
        <v/>
      </c>
      <c r="QEQ6" s="336" t="str">
        <f t="shared" si="190"/>
        <v/>
      </c>
      <c r="QER6" s="336" t="str">
        <f t="shared" si="190"/>
        <v/>
      </c>
      <c r="QES6" s="336" t="str">
        <f t="shared" si="190"/>
        <v/>
      </c>
      <c r="QET6" s="336" t="str">
        <f t="shared" si="190"/>
        <v/>
      </c>
      <c r="QEU6" s="336" t="str">
        <f t="shared" si="190"/>
        <v/>
      </c>
      <c r="QEV6" s="336" t="str">
        <f t="shared" si="190"/>
        <v/>
      </c>
      <c r="QEW6" s="336" t="str">
        <f t="shared" si="190"/>
        <v/>
      </c>
      <c r="QEX6" s="336" t="str">
        <f t="shared" si="190"/>
        <v/>
      </c>
      <c r="QEY6" s="336" t="str">
        <f t="shared" si="190"/>
        <v/>
      </c>
      <c r="QEZ6" s="336" t="str">
        <f t="shared" si="190"/>
        <v/>
      </c>
      <c r="QFA6" s="336" t="str">
        <f t="shared" si="190"/>
        <v/>
      </c>
      <c r="QFB6" s="336" t="str">
        <f t="shared" si="190"/>
        <v/>
      </c>
      <c r="QFC6" s="336" t="str">
        <f t="shared" si="190"/>
        <v/>
      </c>
      <c r="QFD6" s="336" t="str">
        <f t="shared" si="190"/>
        <v/>
      </c>
      <c r="QFE6" s="336" t="str">
        <f t="shared" si="190"/>
        <v/>
      </c>
      <c r="QFF6" s="336" t="str">
        <f t="shared" si="190"/>
        <v/>
      </c>
      <c r="QFG6" s="336" t="str">
        <f t="shared" si="190"/>
        <v/>
      </c>
      <c r="QFH6" s="336" t="str">
        <f t="shared" si="190"/>
        <v/>
      </c>
      <c r="QFI6" s="336" t="str">
        <f t="shared" si="190"/>
        <v/>
      </c>
      <c r="QFJ6" s="336" t="str">
        <f t="shared" si="190"/>
        <v/>
      </c>
      <c r="QFK6" s="336" t="str">
        <f t="shared" si="190"/>
        <v/>
      </c>
      <c r="QFL6" s="336" t="str">
        <f t="shared" si="190"/>
        <v/>
      </c>
      <c r="QFM6" s="336" t="str">
        <f t="shared" si="190"/>
        <v/>
      </c>
      <c r="QFN6" s="336" t="str">
        <f t="shared" si="190"/>
        <v/>
      </c>
      <c r="QFO6" s="336" t="str">
        <f t="shared" si="190"/>
        <v/>
      </c>
      <c r="QFP6" s="336" t="str">
        <f t="shared" si="190"/>
        <v/>
      </c>
      <c r="QFQ6" s="336" t="str">
        <f t="shared" si="190"/>
        <v/>
      </c>
      <c r="QFR6" s="336" t="str">
        <f t="shared" si="190"/>
        <v/>
      </c>
      <c r="QFS6" s="336" t="str">
        <f t="shared" si="190"/>
        <v/>
      </c>
      <c r="QFT6" s="336" t="str">
        <f t="shared" si="190"/>
        <v/>
      </c>
      <c r="QFU6" s="336" t="str">
        <f t="shared" si="190"/>
        <v/>
      </c>
      <c r="QFV6" s="336" t="str">
        <f t="shared" si="190"/>
        <v/>
      </c>
      <c r="QFW6" s="336" t="str">
        <f t="shared" ref="QFW6:QIH6" si="191">_xlfn.LET(
_xlpm.project_monat,QFW$3,
_xlpm.start_monat,$D6,
_xlpm.ende_monat,$E6,
IF(AND(_xlpm.project_monat&gt;=_xlpm.start_monat,_xlpm.project_monat&lt;=_xlpm.ende_monat),1,""))</f>
        <v/>
      </c>
      <c r="QFX6" s="336" t="str">
        <f t="shared" si="191"/>
        <v/>
      </c>
      <c r="QFY6" s="336" t="str">
        <f t="shared" si="191"/>
        <v/>
      </c>
      <c r="QFZ6" s="336" t="str">
        <f t="shared" si="191"/>
        <v/>
      </c>
      <c r="QGA6" s="336" t="str">
        <f t="shared" si="191"/>
        <v/>
      </c>
      <c r="QGB6" s="336" t="str">
        <f t="shared" si="191"/>
        <v/>
      </c>
      <c r="QGC6" s="336" t="str">
        <f t="shared" si="191"/>
        <v/>
      </c>
      <c r="QGD6" s="336" t="str">
        <f t="shared" si="191"/>
        <v/>
      </c>
      <c r="QGE6" s="336" t="str">
        <f t="shared" si="191"/>
        <v/>
      </c>
      <c r="QGF6" s="336" t="str">
        <f t="shared" si="191"/>
        <v/>
      </c>
      <c r="QGG6" s="336" t="str">
        <f t="shared" si="191"/>
        <v/>
      </c>
      <c r="QGH6" s="336" t="str">
        <f t="shared" si="191"/>
        <v/>
      </c>
      <c r="QGI6" s="336" t="str">
        <f t="shared" si="191"/>
        <v/>
      </c>
      <c r="QGJ6" s="336" t="str">
        <f t="shared" si="191"/>
        <v/>
      </c>
      <c r="QGK6" s="336" t="str">
        <f t="shared" si="191"/>
        <v/>
      </c>
      <c r="QGL6" s="336" t="str">
        <f t="shared" si="191"/>
        <v/>
      </c>
      <c r="QGM6" s="336" t="str">
        <f t="shared" si="191"/>
        <v/>
      </c>
      <c r="QGN6" s="336" t="str">
        <f t="shared" si="191"/>
        <v/>
      </c>
      <c r="QGO6" s="336" t="str">
        <f t="shared" si="191"/>
        <v/>
      </c>
      <c r="QGP6" s="336" t="str">
        <f t="shared" si="191"/>
        <v/>
      </c>
      <c r="QGQ6" s="336" t="str">
        <f t="shared" si="191"/>
        <v/>
      </c>
      <c r="QGR6" s="336" t="str">
        <f t="shared" si="191"/>
        <v/>
      </c>
      <c r="QGS6" s="336" t="str">
        <f t="shared" si="191"/>
        <v/>
      </c>
      <c r="QGT6" s="336" t="str">
        <f t="shared" si="191"/>
        <v/>
      </c>
      <c r="QGU6" s="336" t="str">
        <f t="shared" si="191"/>
        <v/>
      </c>
      <c r="QGV6" s="336" t="str">
        <f t="shared" si="191"/>
        <v/>
      </c>
      <c r="QGW6" s="336" t="str">
        <f t="shared" si="191"/>
        <v/>
      </c>
      <c r="QGX6" s="336" t="str">
        <f t="shared" si="191"/>
        <v/>
      </c>
      <c r="QGY6" s="336" t="str">
        <f t="shared" si="191"/>
        <v/>
      </c>
      <c r="QGZ6" s="336" t="str">
        <f t="shared" si="191"/>
        <v/>
      </c>
      <c r="QHA6" s="336" t="str">
        <f t="shared" si="191"/>
        <v/>
      </c>
      <c r="QHB6" s="336" t="str">
        <f t="shared" si="191"/>
        <v/>
      </c>
      <c r="QHC6" s="336" t="str">
        <f t="shared" si="191"/>
        <v/>
      </c>
      <c r="QHD6" s="336" t="str">
        <f t="shared" si="191"/>
        <v/>
      </c>
      <c r="QHE6" s="336" t="str">
        <f t="shared" si="191"/>
        <v/>
      </c>
      <c r="QHF6" s="336" t="str">
        <f t="shared" si="191"/>
        <v/>
      </c>
      <c r="QHG6" s="336" t="str">
        <f t="shared" si="191"/>
        <v/>
      </c>
      <c r="QHH6" s="336" t="str">
        <f t="shared" si="191"/>
        <v/>
      </c>
      <c r="QHI6" s="336" t="str">
        <f t="shared" si="191"/>
        <v/>
      </c>
      <c r="QHJ6" s="336" t="str">
        <f t="shared" si="191"/>
        <v/>
      </c>
      <c r="QHK6" s="336" t="str">
        <f t="shared" si="191"/>
        <v/>
      </c>
      <c r="QHL6" s="336" t="str">
        <f t="shared" si="191"/>
        <v/>
      </c>
      <c r="QHM6" s="336" t="str">
        <f t="shared" si="191"/>
        <v/>
      </c>
      <c r="QHN6" s="336" t="str">
        <f t="shared" si="191"/>
        <v/>
      </c>
      <c r="QHO6" s="336" t="str">
        <f t="shared" si="191"/>
        <v/>
      </c>
      <c r="QHP6" s="336" t="str">
        <f t="shared" si="191"/>
        <v/>
      </c>
      <c r="QHQ6" s="336" t="str">
        <f t="shared" si="191"/>
        <v/>
      </c>
      <c r="QHR6" s="336" t="str">
        <f t="shared" si="191"/>
        <v/>
      </c>
      <c r="QHS6" s="336" t="str">
        <f t="shared" si="191"/>
        <v/>
      </c>
      <c r="QHT6" s="336" t="str">
        <f t="shared" si="191"/>
        <v/>
      </c>
      <c r="QHU6" s="336" t="str">
        <f t="shared" si="191"/>
        <v/>
      </c>
      <c r="QHV6" s="336" t="str">
        <f t="shared" si="191"/>
        <v/>
      </c>
      <c r="QHW6" s="336" t="str">
        <f t="shared" si="191"/>
        <v/>
      </c>
      <c r="QHX6" s="336" t="str">
        <f t="shared" si="191"/>
        <v/>
      </c>
      <c r="QHY6" s="336" t="str">
        <f t="shared" si="191"/>
        <v/>
      </c>
      <c r="QHZ6" s="336" t="str">
        <f t="shared" si="191"/>
        <v/>
      </c>
      <c r="QIA6" s="336" t="str">
        <f t="shared" si="191"/>
        <v/>
      </c>
      <c r="QIB6" s="336" t="str">
        <f t="shared" si="191"/>
        <v/>
      </c>
      <c r="QIC6" s="336" t="str">
        <f t="shared" si="191"/>
        <v/>
      </c>
      <c r="QID6" s="336" t="str">
        <f t="shared" si="191"/>
        <v/>
      </c>
      <c r="QIE6" s="336" t="str">
        <f t="shared" si="191"/>
        <v/>
      </c>
      <c r="QIF6" s="336" t="str">
        <f t="shared" si="191"/>
        <v/>
      </c>
      <c r="QIG6" s="336" t="str">
        <f t="shared" si="191"/>
        <v/>
      </c>
      <c r="QIH6" s="336" t="str">
        <f t="shared" si="191"/>
        <v/>
      </c>
      <c r="QII6" s="336" t="str">
        <f t="shared" ref="QII6:QKT6" si="192">_xlfn.LET(
_xlpm.project_monat,QII$3,
_xlpm.start_monat,$D6,
_xlpm.ende_monat,$E6,
IF(AND(_xlpm.project_monat&gt;=_xlpm.start_monat,_xlpm.project_monat&lt;=_xlpm.ende_monat),1,""))</f>
        <v/>
      </c>
      <c r="QIJ6" s="336" t="str">
        <f t="shared" si="192"/>
        <v/>
      </c>
      <c r="QIK6" s="336" t="str">
        <f t="shared" si="192"/>
        <v/>
      </c>
      <c r="QIL6" s="336" t="str">
        <f t="shared" si="192"/>
        <v/>
      </c>
      <c r="QIM6" s="336" t="str">
        <f t="shared" si="192"/>
        <v/>
      </c>
      <c r="QIN6" s="336" t="str">
        <f t="shared" si="192"/>
        <v/>
      </c>
      <c r="QIO6" s="336" t="str">
        <f t="shared" si="192"/>
        <v/>
      </c>
      <c r="QIP6" s="336" t="str">
        <f t="shared" si="192"/>
        <v/>
      </c>
      <c r="QIQ6" s="336" t="str">
        <f t="shared" si="192"/>
        <v/>
      </c>
      <c r="QIR6" s="336" t="str">
        <f t="shared" si="192"/>
        <v/>
      </c>
      <c r="QIS6" s="336" t="str">
        <f t="shared" si="192"/>
        <v/>
      </c>
      <c r="QIT6" s="336" t="str">
        <f t="shared" si="192"/>
        <v/>
      </c>
      <c r="QIU6" s="336" t="str">
        <f t="shared" si="192"/>
        <v/>
      </c>
      <c r="QIV6" s="336" t="str">
        <f t="shared" si="192"/>
        <v/>
      </c>
      <c r="QIW6" s="336" t="str">
        <f t="shared" si="192"/>
        <v/>
      </c>
      <c r="QIX6" s="336" t="str">
        <f t="shared" si="192"/>
        <v/>
      </c>
      <c r="QIY6" s="336" t="str">
        <f t="shared" si="192"/>
        <v/>
      </c>
      <c r="QIZ6" s="336" t="str">
        <f t="shared" si="192"/>
        <v/>
      </c>
      <c r="QJA6" s="336" t="str">
        <f t="shared" si="192"/>
        <v/>
      </c>
      <c r="QJB6" s="336" t="str">
        <f t="shared" si="192"/>
        <v/>
      </c>
      <c r="QJC6" s="336" t="str">
        <f t="shared" si="192"/>
        <v/>
      </c>
      <c r="QJD6" s="336" t="str">
        <f t="shared" si="192"/>
        <v/>
      </c>
      <c r="QJE6" s="336" t="str">
        <f t="shared" si="192"/>
        <v/>
      </c>
      <c r="QJF6" s="336" t="str">
        <f t="shared" si="192"/>
        <v/>
      </c>
      <c r="QJG6" s="336" t="str">
        <f t="shared" si="192"/>
        <v/>
      </c>
      <c r="QJH6" s="336" t="str">
        <f t="shared" si="192"/>
        <v/>
      </c>
      <c r="QJI6" s="336" t="str">
        <f t="shared" si="192"/>
        <v/>
      </c>
      <c r="QJJ6" s="336" t="str">
        <f t="shared" si="192"/>
        <v/>
      </c>
      <c r="QJK6" s="336" t="str">
        <f t="shared" si="192"/>
        <v/>
      </c>
      <c r="QJL6" s="336" t="str">
        <f t="shared" si="192"/>
        <v/>
      </c>
      <c r="QJM6" s="336" t="str">
        <f t="shared" si="192"/>
        <v/>
      </c>
      <c r="QJN6" s="336" t="str">
        <f t="shared" si="192"/>
        <v/>
      </c>
      <c r="QJO6" s="336" t="str">
        <f t="shared" si="192"/>
        <v/>
      </c>
      <c r="QJP6" s="336" t="str">
        <f t="shared" si="192"/>
        <v/>
      </c>
      <c r="QJQ6" s="336" t="str">
        <f t="shared" si="192"/>
        <v/>
      </c>
      <c r="QJR6" s="336" t="str">
        <f t="shared" si="192"/>
        <v/>
      </c>
      <c r="QJS6" s="336" t="str">
        <f t="shared" si="192"/>
        <v/>
      </c>
      <c r="QJT6" s="336" t="str">
        <f t="shared" si="192"/>
        <v/>
      </c>
      <c r="QJU6" s="336" t="str">
        <f t="shared" si="192"/>
        <v/>
      </c>
      <c r="QJV6" s="336" t="str">
        <f t="shared" si="192"/>
        <v/>
      </c>
      <c r="QJW6" s="336" t="str">
        <f t="shared" si="192"/>
        <v/>
      </c>
      <c r="QJX6" s="336" t="str">
        <f t="shared" si="192"/>
        <v/>
      </c>
      <c r="QJY6" s="336" t="str">
        <f t="shared" si="192"/>
        <v/>
      </c>
      <c r="QJZ6" s="336" t="str">
        <f t="shared" si="192"/>
        <v/>
      </c>
      <c r="QKA6" s="336" t="str">
        <f t="shared" si="192"/>
        <v/>
      </c>
      <c r="QKB6" s="336" t="str">
        <f t="shared" si="192"/>
        <v/>
      </c>
      <c r="QKC6" s="336" t="str">
        <f t="shared" si="192"/>
        <v/>
      </c>
      <c r="QKD6" s="336" t="str">
        <f t="shared" si="192"/>
        <v/>
      </c>
      <c r="QKE6" s="336" t="str">
        <f t="shared" si="192"/>
        <v/>
      </c>
      <c r="QKF6" s="336" t="str">
        <f t="shared" si="192"/>
        <v/>
      </c>
      <c r="QKG6" s="336" t="str">
        <f t="shared" si="192"/>
        <v/>
      </c>
      <c r="QKH6" s="336" t="str">
        <f t="shared" si="192"/>
        <v/>
      </c>
      <c r="QKI6" s="336" t="str">
        <f t="shared" si="192"/>
        <v/>
      </c>
      <c r="QKJ6" s="336" t="str">
        <f t="shared" si="192"/>
        <v/>
      </c>
      <c r="QKK6" s="336" t="str">
        <f t="shared" si="192"/>
        <v/>
      </c>
      <c r="QKL6" s="336" t="str">
        <f t="shared" si="192"/>
        <v/>
      </c>
      <c r="QKM6" s="336" t="str">
        <f t="shared" si="192"/>
        <v/>
      </c>
      <c r="QKN6" s="336" t="str">
        <f t="shared" si="192"/>
        <v/>
      </c>
      <c r="QKO6" s="336" t="str">
        <f t="shared" si="192"/>
        <v/>
      </c>
      <c r="QKP6" s="336" t="str">
        <f t="shared" si="192"/>
        <v/>
      </c>
      <c r="QKQ6" s="336" t="str">
        <f t="shared" si="192"/>
        <v/>
      </c>
      <c r="QKR6" s="336" t="str">
        <f t="shared" si="192"/>
        <v/>
      </c>
      <c r="QKS6" s="336" t="str">
        <f t="shared" si="192"/>
        <v/>
      </c>
      <c r="QKT6" s="336" t="str">
        <f t="shared" si="192"/>
        <v/>
      </c>
      <c r="QKU6" s="336" t="str">
        <f t="shared" ref="QKU6:QNF6" si="193">_xlfn.LET(
_xlpm.project_monat,QKU$3,
_xlpm.start_monat,$D6,
_xlpm.ende_monat,$E6,
IF(AND(_xlpm.project_monat&gt;=_xlpm.start_monat,_xlpm.project_monat&lt;=_xlpm.ende_monat),1,""))</f>
        <v/>
      </c>
      <c r="QKV6" s="336" t="str">
        <f t="shared" si="193"/>
        <v/>
      </c>
      <c r="QKW6" s="336" t="str">
        <f t="shared" si="193"/>
        <v/>
      </c>
      <c r="QKX6" s="336" t="str">
        <f t="shared" si="193"/>
        <v/>
      </c>
      <c r="QKY6" s="336" t="str">
        <f t="shared" si="193"/>
        <v/>
      </c>
      <c r="QKZ6" s="336" t="str">
        <f t="shared" si="193"/>
        <v/>
      </c>
      <c r="QLA6" s="336" t="str">
        <f t="shared" si="193"/>
        <v/>
      </c>
      <c r="QLB6" s="336" t="str">
        <f t="shared" si="193"/>
        <v/>
      </c>
      <c r="QLC6" s="336" t="str">
        <f t="shared" si="193"/>
        <v/>
      </c>
      <c r="QLD6" s="336" t="str">
        <f t="shared" si="193"/>
        <v/>
      </c>
      <c r="QLE6" s="336" t="str">
        <f t="shared" si="193"/>
        <v/>
      </c>
      <c r="QLF6" s="336" t="str">
        <f t="shared" si="193"/>
        <v/>
      </c>
      <c r="QLG6" s="336" t="str">
        <f t="shared" si="193"/>
        <v/>
      </c>
      <c r="QLH6" s="336" t="str">
        <f t="shared" si="193"/>
        <v/>
      </c>
      <c r="QLI6" s="336" t="str">
        <f t="shared" si="193"/>
        <v/>
      </c>
      <c r="QLJ6" s="336" t="str">
        <f t="shared" si="193"/>
        <v/>
      </c>
      <c r="QLK6" s="336" t="str">
        <f t="shared" si="193"/>
        <v/>
      </c>
      <c r="QLL6" s="336" t="str">
        <f t="shared" si="193"/>
        <v/>
      </c>
      <c r="QLM6" s="336" t="str">
        <f t="shared" si="193"/>
        <v/>
      </c>
      <c r="QLN6" s="336" t="str">
        <f t="shared" si="193"/>
        <v/>
      </c>
      <c r="QLO6" s="336" t="str">
        <f t="shared" si="193"/>
        <v/>
      </c>
      <c r="QLP6" s="336" t="str">
        <f t="shared" si="193"/>
        <v/>
      </c>
      <c r="QLQ6" s="336" t="str">
        <f t="shared" si="193"/>
        <v/>
      </c>
      <c r="QLR6" s="336" t="str">
        <f t="shared" si="193"/>
        <v/>
      </c>
      <c r="QLS6" s="336" t="str">
        <f t="shared" si="193"/>
        <v/>
      </c>
      <c r="QLT6" s="336" t="str">
        <f t="shared" si="193"/>
        <v/>
      </c>
      <c r="QLU6" s="336" t="str">
        <f t="shared" si="193"/>
        <v/>
      </c>
      <c r="QLV6" s="336" t="str">
        <f t="shared" si="193"/>
        <v/>
      </c>
      <c r="QLW6" s="336" t="str">
        <f t="shared" si="193"/>
        <v/>
      </c>
      <c r="QLX6" s="336" t="str">
        <f t="shared" si="193"/>
        <v/>
      </c>
      <c r="QLY6" s="336" t="str">
        <f t="shared" si="193"/>
        <v/>
      </c>
      <c r="QLZ6" s="336" t="str">
        <f t="shared" si="193"/>
        <v/>
      </c>
      <c r="QMA6" s="336" t="str">
        <f t="shared" si="193"/>
        <v/>
      </c>
      <c r="QMB6" s="336" t="str">
        <f t="shared" si="193"/>
        <v/>
      </c>
      <c r="QMC6" s="336" t="str">
        <f t="shared" si="193"/>
        <v/>
      </c>
      <c r="QMD6" s="336" t="str">
        <f t="shared" si="193"/>
        <v/>
      </c>
      <c r="QME6" s="336" t="str">
        <f t="shared" si="193"/>
        <v/>
      </c>
      <c r="QMF6" s="336" t="str">
        <f t="shared" si="193"/>
        <v/>
      </c>
      <c r="QMG6" s="336" t="str">
        <f t="shared" si="193"/>
        <v/>
      </c>
      <c r="QMH6" s="336" t="str">
        <f t="shared" si="193"/>
        <v/>
      </c>
      <c r="QMI6" s="336" t="str">
        <f t="shared" si="193"/>
        <v/>
      </c>
      <c r="QMJ6" s="336" t="str">
        <f t="shared" si="193"/>
        <v/>
      </c>
      <c r="QMK6" s="336" t="str">
        <f t="shared" si="193"/>
        <v/>
      </c>
      <c r="QML6" s="336" t="str">
        <f t="shared" si="193"/>
        <v/>
      </c>
      <c r="QMM6" s="336" t="str">
        <f t="shared" si="193"/>
        <v/>
      </c>
      <c r="QMN6" s="336" t="str">
        <f t="shared" si="193"/>
        <v/>
      </c>
      <c r="QMO6" s="336" t="str">
        <f t="shared" si="193"/>
        <v/>
      </c>
      <c r="QMP6" s="336" t="str">
        <f t="shared" si="193"/>
        <v/>
      </c>
      <c r="QMQ6" s="336" t="str">
        <f t="shared" si="193"/>
        <v/>
      </c>
      <c r="QMR6" s="336" t="str">
        <f t="shared" si="193"/>
        <v/>
      </c>
      <c r="QMS6" s="336" t="str">
        <f t="shared" si="193"/>
        <v/>
      </c>
      <c r="QMT6" s="336" t="str">
        <f t="shared" si="193"/>
        <v/>
      </c>
      <c r="QMU6" s="336" t="str">
        <f t="shared" si="193"/>
        <v/>
      </c>
      <c r="QMV6" s="336" t="str">
        <f t="shared" si="193"/>
        <v/>
      </c>
      <c r="QMW6" s="336" t="str">
        <f t="shared" si="193"/>
        <v/>
      </c>
      <c r="QMX6" s="336" t="str">
        <f t="shared" si="193"/>
        <v/>
      </c>
      <c r="QMY6" s="336" t="str">
        <f t="shared" si="193"/>
        <v/>
      </c>
      <c r="QMZ6" s="336" t="str">
        <f t="shared" si="193"/>
        <v/>
      </c>
      <c r="QNA6" s="336" t="str">
        <f t="shared" si="193"/>
        <v/>
      </c>
      <c r="QNB6" s="336" t="str">
        <f t="shared" si="193"/>
        <v/>
      </c>
      <c r="QNC6" s="336" t="str">
        <f t="shared" si="193"/>
        <v/>
      </c>
      <c r="QND6" s="336" t="str">
        <f t="shared" si="193"/>
        <v/>
      </c>
      <c r="QNE6" s="336" t="str">
        <f t="shared" si="193"/>
        <v/>
      </c>
      <c r="QNF6" s="336" t="str">
        <f t="shared" si="193"/>
        <v/>
      </c>
      <c r="QNG6" s="336" t="str">
        <f t="shared" ref="QNG6:QPR6" si="194">_xlfn.LET(
_xlpm.project_monat,QNG$3,
_xlpm.start_monat,$D6,
_xlpm.ende_monat,$E6,
IF(AND(_xlpm.project_monat&gt;=_xlpm.start_monat,_xlpm.project_monat&lt;=_xlpm.ende_monat),1,""))</f>
        <v/>
      </c>
      <c r="QNH6" s="336" t="str">
        <f t="shared" si="194"/>
        <v/>
      </c>
      <c r="QNI6" s="336" t="str">
        <f t="shared" si="194"/>
        <v/>
      </c>
      <c r="QNJ6" s="336" t="str">
        <f t="shared" si="194"/>
        <v/>
      </c>
      <c r="QNK6" s="336" t="str">
        <f t="shared" si="194"/>
        <v/>
      </c>
      <c r="QNL6" s="336" t="str">
        <f t="shared" si="194"/>
        <v/>
      </c>
      <c r="QNM6" s="336" t="str">
        <f t="shared" si="194"/>
        <v/>
      </c>
      <c r="QNN6" s="336" t="str">
        <f t="shared" si="194"/>
        <v/>
      </c>
      <c r="QNO6" s="336" t="str">
        <f t="shared" si="194"/>
        <v/>
      </c>
      <c r="QNP6" s="336" t="str">
        <f t="shared" si="194"/>
        <v/>
      </c>
      <c r="QNQ6" s="336" t="str">
        <f t="shared" si="194"/>
        <v/>
      </c>
      <c r="QNR6" s="336" t="str">
        <f t="shared" si="194"/>
        <v/>
      </c>
      <c r="QNS6" s="336" t="str">
        <f t="shared" si="194"/>
        <v/>
      </c>
      <c r="QNT6" s="336" t="str">
        <f t="shared" si="194"/>
        <v/>
      </c>
      <c r="QNU6" s="336" t="str">
        <f t="shared" si="194"/>
        <v/>
      </c>
      <c r="QNV6" s="336" t="str">
        <f t="shared" si="194"/>
        <v/>
      </c>
      <c r="QNW6" s="336" t="str">
        <f t="shared" si="194"/>
        <v/>
      </c>
      <c r="QNX6" s="336" t="str">
        <f t="shared" si="194"/>
        <v/>
      </c>
      <c r="QNY6" s="336" t="str">
        <f t="shared" si="194"/>
        <v/>
      </c>
      <c r="QNZ6" s="336" t="str">
        <f t="shared" si="194"/>
        <v/>
      </c>
      <c r="QOA6" s="336" t="str">
        <f t="shared" si="194"/>
        <v/>
      </c>
      <c r="QOB6" s="336" t="str">
        <f t="shared" si="194"/>
        <v/>
      </c>
      <c r="QOC6" s="336" t="str">
        <f t="shared" si="194"/>
        <v/>
      </c>
      <c r="QOD6" s="336" t="str">
        <f t="shared" si="194"/>
        <v/>
      </c>
      <c r="QOE6" s="336" t="str">
        <f t="shared" si="194"/>
        <v/>
      </c>
      <c r="QOF6" s="336" t="str">
        <f t="shared" si="194"/>
        <v/>
      </c>
      <c r="QOG6" s="336" t="str">
        <f t="shared" si="194"/>
        <v/>
      </c>
      <c r="QOH6" s="336" t="str">
        <f t="shared" si="194"/>
        <v/>
      </c>
      <c r="QOI6" s="336" t="str">
        <f t="shared" si="194"/>
        <v/>
      </c>
      <c r="QOJ6" s="336" t="str">
        <f t="shared" si="194"/>
        <v/>
      </c>
      <c r="QOK6" s="336" t="str">
        <f t="shared" si="194"/>
        <v/>
      </c>
      <c r="QOL6" s="336" t="str">
        <f t="shared" si="194"/>
        <v/>
      </c>
      <c r="QOM6" s="336" t="str">
        <f t="shared" si="194"/>
        <v/>
      </c>
      <c r="QON6" s="336" t="str">
        <f t="shared" si="194"/>
        <v/>
      </c>
      <c r="QOO6" s="336" t="str">
        <f t="shared" si="194"/>
        <v/>
      </c>
      <c r="QOP6" s="336" t="str">
        <f t="shared" si="194"/>
        <v/>
      </c>
      <c r="QOQ6" s="336" t="str">
        <f t="shared" si="194"/>
        <v/>
      </c>
      <c r="QOR6" s="336" t="str">
        <f t="shared" si="194"/>
        <v/>
      </c>
      <c r="QOS6" s="336" t="str">
        <f t="shared" si="194"/>
        <v/>
      </c>
      <c r="QOT6" s="336" t="str">
        <f t="shared" si="194"/>
        <v/>
      </c>
      <c r="QOU6" s="336" t="str">
        <f t="shared" si="194"/>
        <v/>
      </c>
      <c r="QOV6" s="336" t="str">
        <f t="shared" si="194"/>
        <v/>
      </c>
      <c r="QOW6" s="336" t="str">
        <f t="shared" si="194"/>
        <v/>
      </c>
      <c r="QOX6" s="336" t="str">
        <f t="shared" si="194"/>
        <v/>
      </c>
      <c r="QOY6" s="336" t="str">
        <f t="shared" si="194"/>
        <v/>
      </c>
      <c r="QOZ6" s="336" t="str">
        <f t="shared" si="194"/>
        <v/>
      </c>
      <c r="QPA6" s="336" t="str">
        <f t="shared" si="194"/>
        <v/>
      </c>
      <c r="QPB6" s="336" t="str">
        <f t="shared" si="194"/>
        <v/>
      </c>
      <c r="QPC6" s="336" t="str">
        <f t="shared" si="194"/>
        <v/>
      </c>
      <c r="QPD6" s="336" t="str">
        <f t="shared" si="194"/>
        <v/>
      </c>
      <c r="QPE6" s="336" t="str">
        <f t="shared" si="194"/>
        <v/>
      </c>
      <c r="QPF6" s="336" t="str">
        <f t="shared" si="194"/>
        <v/>
      </c>
      <c r="QPG6" s="336" t="str">
        <f t="shared" si="194"/>
        <v/>
      </c>
      <c r="QPH6" s="336" t="str">
        <f t="shared" si="194"/>
        <v/>
      </c>
      <c r="QPI6" s="336" t="str">
        <f t="shared" si="194"/>
        <v/>
      </c>
      <c r="QPJ6" s="336" t="str">
        <f t="shared" si="194"/>
        <v/>
      </c>
      <c r="QPK6" s="336" t="str">
        <f t="shared" si="194"/>
        <v/>
      </c>
      <c r="QPL6" s="336" t="str">
        <f t="shared" si="194"/>
        <v/>
      </c>
      <c r="QPM6" s="336" t="str">
        <f t="shared" si="194"/>
        <v/>
      </c>
      <c r="QPN6" s="336" t="str">
        <f t="shared" si="194"/>
        <v/>
      </c>
      <c r="QPO6" s="336" t="str">
        <f t="shared" si="194"/>
        <v/>
      </c>
      <c r="QPP6" s="336" t="str">
        <f t="shared" si="194"/>
        <v/>
      </c>
      <c r="QPQ6" s="336" t="str">
        <f t="shared" si="194"/>
        <v/>
      </c>
      <c r="QPR6" s="336" t="str">
        <f t="shared" si="194"/>
        <v/>
      </c>
      <c r="QPS6" s="336" t="str">
        <f t="shared" ref="QPS6:QSD6" si="195">_xlfn.LET(
_xlpm.project_monat,QPS$3,
_xlpm.start_monat,$D6,
_xlpm.ende_monat,$E6,
IF(AND(_xlpm.project_monat&gt;=_xlpm.start_monat,_xlpm.project_monat&lt;=_xlpm.ende_monat),1,""))</f>
        <v/>
      </c>
      <c r="QPT6" s="336" t="str">
        <f t="shared" si="195"/>
        <v/>
      </c>
      <c r="QPU6" s="336" t="str">
        <f t="shared" si="195"/>
        <v/>
      </c>
      <c r="QPV6" s="336" t="str">
        <f t="shared" si="195"/>
        <v/>
      </c>
      <c r="QPW6" s="336" t="str">
        <f t="shared" si="195"/>
        <v/>
      </c>
      <c r="QPX6" s="336" t="str">
        <f t="shared" si="195"/>
        <v/>
      </c>
      <c r="QPY6" s="336" t="str">
        <f t="shared" si="195"/>
        <v/>
      </c>
      <c r="QPZ6" s="336" t="str">
        <f t="shared" si="195"/>
        <v/>
      </c>
      <c r="QQA6" s="336" t="str">
        <f t="shared" si="195"/>
        <v/>
      </c>
      <c r="QQB6" s="336" t="str">
        <f t="shared" si="195"/>
        <v/>
      </c>
      <c r="QQC6" s="336" t="str">
        <f t="shared" si="195"/>
        <v/>
      </c>
      <c r="QQD6" s="336" t="str">
        <f t="shared" si="195"/>
        <v/>
      </c>
      <c r="QQE6" s="336" t="str">
        <f t="shared" si="195"/>
        <v/>
      </c>
      <c r="QQF6" s="336" t="str">
        <f t="shared" si="195"/>
        <v/>
      </c>
      <c r="QQG6" s="336" t="str">
        <f t="shared" si="195"/>
        <v/>
      </c>
      <c r="QQH6" s="336" t="str">
        <f t="shared" si="195"/>
        <v/>
      </c>
      <c r="QQI6" s="336" t="str">
        <f t="shared" si="195"/>
        <v/>
      </c>
      <c r="QQJ6" s="336" t="str">
        <f t="shared" si="195"/>
        <v/>
      </c>
      <c r="QQK6" s="336" t="str">
        <f t="shared" si="195"/>
        <v/>
      </c>
      <c r="QQL6" s="336" t="str">
        <f t="shared" si="195"/>
        <v/>
      </c>
      <c r="QQM6" s="336" t="str">
        <f t="shared" si="195"/>
        <v/>
      </c>
      <c r="QQN6" s="336" t="str">
        <f t="shared" si="195"/>
        <v/>
      </c>
      <c r="QQO6" s="336" t="str">
        <f t="shared" si="195"/>
        <v/>
      </c>
      <c r="QQP6" s="336" t="str">
        <f t="shared" si="195"/>
        <v/>
      </c>
      <c r="QQQ6" s="336" t="str">
        <f t="shared" si="195"/>
        <v/>
      </c>
      <c r="QQR6" s="336" t="str">
        <f t="shared" si="195"/>
        <v/>
      </c>
      <c r="QQS6" s="336" t="str">
        <f t="shared" si="195"/>
        <v/>
      </c>
      <c r="QQT6" s="336" t="str">
        <f t="shared" si="195"/>
        <v/>
      </c>
      <c r="QQU6" s="336" t="str">
        <f t="shared" si="195"/>
        <v/>
      </c>
      <c r="QQV6" s="336" t="str">
        <f t="shared" si="195"/>
        <v/>
      </c>
      <c r="QQW6" s="336" t="str">
        <f t="shared" si="195"/>
        <v/>
      </c>
      <c r="QQX6" s="336" t="str">
        <f t="shared" si="195"/>
        <v/>
      </c>
      <c r="QQY6" s="336" t="str">
        <f t="shared" si="195"/>
        <v/>
      </c>
      <c r="QQZ6" s="336" t="str">
        <f t="shared" si="195"/>
        <v/>
      </c>
      <c r="QRA6" s="336" t="str">
        <f t="shared" si="195"/>
        <v/>
      </c>
      <c r="QRB6" s="336" t="str">
        <f t="shared" si="195"/>
        <v/>
      </c>
      <c r="QRC6" s="336" t="str">
        <f t="shared" si="195"/>
        <v/>
      </c>
      <c r="QRD6" s="336" t="str">
        <f t="shared" si="195"/>
        <v/>
      </c>
      <c r="QRE6" s="336" t="str">
        <f t="shared" si="195"/>
        <v/>
      </c>
      <c r="QRF6" s="336" t="str">
        <f t="shared" si="195"/>
        <v/>
      </c>
      <c r="QRG6" s="336" t="str">
        <f t="shared" si="195"/>
        <v/>
      </c>
      <c r="QRH6" s="336" t="str">
        <f t="shared" si="195"/>
        <v/>
      </c>
      <c r="QRI6" s="336" t="str">
        <f t="shared" si="195"/>
        <v/>
      </c>
      <c r="QRJ6" s="336" t="str">
        <f t="shared" si="195"/>
        <v/>
      </c>
      <c r="QRK6" s="336" t="str">
        <f t="shared" si="195"/>
        <v/>
      </c>
      <c r="QRL6" s="336" t="str">
        <f t="shared" si="195"/>
        <v/>
      </c>
      <c r="QRM6" s="336" t="str">
        <f t="shared" si="195"/>
        <v/>
      </c>
      <c r="QRN6" s="336" t="str">
        <f t="shared" si="195"/>
        <v/>
      </c>
      <c r="QRO6" s="336" t="str">
        <f t="shared" si="195"/>
        <v/>
      </c>
      <c r="QRP6" s="336" t="str">
        <f t="shared" si="195"/>
        <v/>
      </c>
      <c r="QRQ6" s="336" t="str">
        <f t="shared" si="195"/>
        <v/>
      </c>
      <c r="QRR6" s="336" t="str">
        <f t="shared" si="195"/>
        <v/>
      </c>
      <c r="QRS6" s="336" t="str">
        <f t="shared" si="195"/>
        <v/>
      </c>
      <c r="QRT6" s="336" t="str">
        <f t="shared" si="195"/>
        <v/>
      </c>
      <c r="QRU6" s="336" t="str">
        <f t="shared" si="195"/>
        <v/>
      </c>
      <c r="QRV6" s="336" t="str">
        <f t="shared" si="195"/>
        <v/>
      </c>
      <c r="QRW6" s="336" t="str">
        <f t="shared" si="195"/>
        <v/>
      </c>
      <c r="QRX6" s="336" t="str">
        <f t="shared" si="195"/>
        <v/>
      </c>
      <c r="QRY6" s="336" t="str">
        <f t="shared" si="195"/>
        <v/>
      </c>
      <c r="QRZ6" s="336" t="str">
        <f t="shared" si="195"/>
        <v/>
      </c>
      <c r="QSA6" s="336" t="str">
        <f t="shared" si="195"/>
        <v/>
      </c>
      <c r="QSB6" s="336" t="str">
        <f t="shared" si="195"/>
        <v/>
      </c>
      <c r="QSC6" s="336" t="str">
        <f t="shared" si="195"/>
        <v/>
      </c>
      <c r="QSD6" s="336" t="str">
        <f t="shared" si="195"/>
        <v/>
      </c>
      <c r="QSE6" s="336" t="str">
        <f t="shared" ref="QSE6:QUP6" si="196">_xlfn.LET(
_xlpm.project_monat,QSE$3,
_xlpm.start_monat,$D6,
_xlpm.ende_monat,$E6,
IF(AND(_xlpm.project_monat&gt;=_xlpm.start_monat,_xlpm.project_monat&lt;=_xlpm.ende_monat),1,""))</f>
        <v/>
      </c>
      <c r="QSF6" s="336" t="str">
        <f t="shared" si="196"/>
        <v/>
      </c>
      <c r="QSG6" s="336" t="str">
        <f t="shared" si="196"/>
        <v/>
      </c>
      <c r="QSH6" s="336" t="str">
        <f t="shared" si="196"/>
        <v/>
      </c>
      <c r="QSI6" s="336" t="str">
        <f t="shared" si="196"/>
        <v/>
      </c>
      <c r="QSJ6" s="336" t="str">
        <f t="shared" si="196"/>
        <v/>
      </c>
      <c r="QSK6" s="336" t="str">
        <f t="shared" si="196"/>
        <v/>
      </c>
      <c r="QSL6" s="336" t="str">
        <f t="shared" si="196"/>
        <v/>
      </c>
      <c r="QSM6" s="336" t="str">
        <f t="shared" si="196"/>
        <v/>
      </c>
      <c r="QSN6" s="336" t="str">
        <f t="shared" si="196"/>
        <v/>
      </c>
      <c r="QSO6" s="336" t="str">
        <f t="shared" si="196"/>
        <v/>
      </c>
      <c r="QSP6" s="336" t="str">
        <f t="shared" si="196"/>
        <v/>
      </c>
      <c r="QSQ6" s="336" t="str">
        <f t="shared" si="196"/>
        <v/>
      </c>
      <c r="QSR6" s="336" t="str">
        <f t="shared" si="196"/>
        <v/>
      </c>
      <c r="QSS6" s="336" t="str">
        <f t="shared" si="196"/>
        <v/>
      </c>
      <c r="QST6" s="336" t="str">
        <f t="shared" si="196"/>
        <v/>
      </c>
      <c r="QSU6" s="336" t="str">
        <f t="shared" si="196"/>
        <v/>
      </c>
      <c r="QSV6" s="336" t="str">
        <f t="shared" si="196"/>
        <v/>
      </c>
      <c r="QSW6" s="336" t="str">
        <f t="shared" si="196"/>
        <v/>
      </c>
      <c r="QSX6" s="336" t="str">
        <f t="shared" si="196"/>
        <v/>
      </c>
      <c r="QSY6" s="336" t="str">
        <f t="shared" si="196"/>
        <v/>
      </c>
      <c r="QSZ6" s="336" t="str">
        <f t="shared" si="196"/>
        <v/>
      </c>
      <c r="QTA6" s="336" t="str">
        <f t="shared" si="196"/>
        <v/>
      </c>
      <c r="QTB6" s="336" t="str">
        <f t="shared" si="196"/>
        <v/>
      </c>
      <c r="QTC6" s="336" t="str">
        <f t="shared" si="196"/>
        <v/>
      </c>
      <c r="QTD6" s="336" t="str">
        <f t="shared" si="196"/>
        <v/>
      </c>
      <c r="QTE6" s="336" t="str">
        <f t="shared" si="196"/>
        <v/>
      </c>
      <c r="QTF6" s="336" t="str">
        <f t="shared" si="196"/>
        <v/>
      </c>
      <c r="QTG6" s="336" t="str">
        <f t="shared" si="196"/>
        <v/>
      </c>
      <c r="QTH6" s="336" t="str">
        <f t="shared" si="196"/>
        <v/>
      </c>
      <c r="QTI6" s="336" t="str">
        <f t="shared" si="196"/>
        <v/>
      </c>
      <c r="QTJ6" s="336" t="str">
        <f t="shared" si="196"/>
        <v/>
      </c>
      <c r="QTK6" s="336" t="str">
        <f t="shared" si="196"/>
        <v/>
      </c>
      <c r="QTL6" s="336" t="str">
        <f t="shared" si="196"/>
        <v/>
      </c>
      <c r="QTM6" s="336" t="str">
        <f t="shared" si="196"/>
        <v/>
      </c>
      <c r="QTN6" s="336" t="str">
        <f t="shared" si="196"/>
        <v/>
      </c>
      <c r="QTO6" s="336" t="str">
        <f t="shared" si="196"/>
        <v/>
      </c>
      <c r="QTP6" s="336" t="str">
        <f t="shared" si="196"/>
        <v/>
      </c>
      <c r="QTQ6" s="336" t="str">
        <f t="shared" si="196"/>
        <v/>
      </c>
      <c r="QTR6" s="336" t="str">
        <f t="shared" si="196"/>
        <v/>
      </c>
      <c r="QTS6" s="336" t="str">
        <f t="shared" si="196"/>
        <v/>
      </c>
      <c r="QTT6" s="336" t="str">
        <f t="shared" si="196"/>
        <v/>
      </c>
      <c r="QTU6" s="336" t="str">
        <f t="shared" si="196"/>
        <v/>
      </c>
      <c r="QTV6" s="336" t="str">
        <f t="shared" si="196"/>
        <v/>
      </c>
      <c r="QTW6" s="336" t="str">
        <f t="shared" si="196"/>
        <v/>
      </c>
      <c r="QTX6" s="336" t="str">
        <f t="shared" si="196"/>
        <v/>
      </c>
      <c r="QTY6" s="336" t="str">
        <f t="shared" si="196"/>
        <v/>
      </c>
      <c r="QTZ6" s="336" t="str">
        <f t="shared" si="196"/>
        <v/>
      </c>
      <c r="QUA6" s="336" t="str">
        <f t="shared" si="196"/>
        <v/>
      </c>
      <c r="QUB6" s="336" t="str">
        <f t="shared" si="196"/>
        <v/>
      </c>
      <c r="QUC6" s="336" t="str">
        <f t="shared" si="196"/>
        <v/>
      </c>
      <c r="QUD6" s="336" t="str">
        <f t="shared" si="196"/>
        <v/>
      </c>
      <c r="QUE6" s="336" t="str">
        <f t="shared" si="196"/>
        <v/>
      </c>
      <c r="QUF6" s="336" t="str">
        <f t="shared" si="196"/>
        <v/>
      </c>
      <c r="QUG6" s="336" t="str">
        <f t="shared" si="196"/>
        <v/>
      </c>
      <c r="QUH6" s="336" t="str">
        <f t="shared" si="196"/>
        <v/>
      </c>
      <c r="QUI6" s="336" t="str">
        <f t="shared" si="196"/>
        <v/>
      </c>
      <c r="QUJ6" s="336" t="str">
        <f t="shared" si="196"/>
        <v/>
      </c>
      <c r="QUK6" s="336" t="str">
        <f t="shared" si="196"/>
        <v/>
      </c>
      <c r="QUL6" s="336" t="str">
        <f t="shared" si="196"/>
        <v/>
      </c>
      <c r="QUM6" s="336" t="str">
        <f t="shared" si="196"/>
        <v/>
      </c>
      <c r="QUN6" s="336" t="str">
        <f t="shared" si="196"/>
        <v/>
      </c>
      <c r="QUO6" s="336" t="str">
        <f t="shared" si="196"/>
        <v/>
      </c>
      <c r="QUP6" s="336" t="str">
        <f t="shared" si="196"/>
        <v/>
      </c>
      <c r="QUQ6" s="336" t="str">
        <f t="shared" ref="QUQ6:QXB6" si="197">_xlfn.LET(
_xlpm.project_monat,QUQ$3,
_xlpm.start_monat,$D6,
_xlpm.ende_monat,$E6,
IF(AND(_xlpm.project_monat&gt;=_xlpm.start_monat,_xlpm.project_monat&lt;=_xlpm.ende_monat),1,""))</f>
        <v/>
      </c>
      <c r="QUR6" s="336" t="str">
        <f t="shared" si="197"/>
        <v/>
      </c>
      <c r="QUS6" s="336" t="str">
        <f t="shared" si="197"/>
        <v/>
      </c>
      <c r="QUT6" s="336" t="str">
        <f t="shared" si="197"/>
        <v/>
      </c>
      <c r="QUU6" s="336" t="str">
        <f t="shared" si="197"/>
        <v/>
      </c>
      <c r="QUV6" s="336" t="str">
        <f t="shared" si="197"/>
        <v/>
      </c>
      <c r="QUW6" s="336" t="str">
        <f t="shared" si="197"/>
        <v/>
      </c>
      <c r="QUX6" s="336" t="str">
        <f t="shared" si="197"/>
        <v/>
      </c>
      <c r="QUY6" s="336" t="str">
        <f t="shared" si="197"/>
        <v/>
      </c>
      <c r="QUZ6" s="336" t="str">
        <f t="shared" si="197"/>
        <v/>
      </c>
      <c r="QVA6" s="336" t="str">
        <f t="shared" si="197"/>
        <v/>
      </c>
      <c r="QVB6" s="336" t="str">
        <f t="shared" si="197"/>
        <v/>
      </c>
      <c r="QVC6" s="336" t="str">
        <f t="shared" si="197"/>
        <v/>
      </c>
      <c r="QVD6" s="336" t="str">
        <f t="shared" si="197"/>
        <v/>
      </c>
      <c r="QVE6" s="336" t="str">
        <f t="shared" si="197"/>
        <v/>
      </c>
      <c r="QVF6" s="336" t="str">
        <f t="shared" si="197"/>
        <v/>
      </c>
      <c r="QVG6" s="336" t="str">
        <f t="shared" si="197"/>
        <v/>
      </c>
      <c r="QVH6" s="336" t="str">
        <f t="shared" si="197"/>
        <v/>
      </c>
      <c r="QVI6" s="336" t="str">
        <f t="shared" si="197"/>
        <v/>
      </c>
      <c r="QVJ6" s="336" t="str">
        <f t="shared" si="197"/>
        <v/>
      </c>
      <c r="QVK6" s="336" t="str">
        <f t="shared" si="197"/>
        <v/>
      </c>
      <c r="QVL6" s="336" t="str">
        <f t="shared" si="197"/>
        <v/>
      </c>
      <c r="QVM6" s="336" t="str">
        <f t="shared" si="197"/>
        <v/>
      </c>
      <c r="QVN6" s="336" t="str">
        <f t="shared" si="197"/>
        <v/>
      </c>
      <c r="QVO6" s="336" t="str">
        <f t="shared" si="197"/>
        <v/>
      </c>
      <c r="QVP6" s="336" t="str">
        <f t="shared" si="197"/>
        <v/>
      </c>
      <c r="QVQ6" s="336" t="str">
        <f t="shared" si="197"/>
        <v/>
      </c>
      <c r="QVR6" s="336" t="str">
        <f t="shared" si="197"/>
        <v/>
      </c>
      <c r="QVS6" s="336" t="str">
        <f t="shared" si="197"/>
        <v/>
      </c>
      <c r="QVT6" s="336" t="str">
        <f t="shared" si="197"/>
        <v/>
      </c>
      <c r="QVU6" s="336" t="str">
        <f t="shared" si="197"/>
        <v/>
      </c>
      <c r="QVV6" s="336" t="str">
        <f t="shared" si="197"/>
        <v/>
      </c>
      <c r="QVW6" s="336" t="str">
        <f t="shared" si="197"/>
        <v/>
      </c>
      <c r="QVX6" s="336" t="str">
        <f t="shared" si="197"/>
        <v/>
      </c>
      <c r="QVY6" s="336" t="str">
        <f t="shared" si="197"/>
        <v/>
      </c>
      <c r="QVZ6" s="336" t="str">
        <f t="shared" si="197"/>
        <v/>
      </c>
      <c r="QWA6" s="336" t="str">
        <f t="shared" si="197"/>
        <v/>
      </c>
      <c r="QWB6" s="336" t="str">
        <f t="shared" si="197"/>
        <v/>
      </c>
      <c r="QWC6" s="336" t="str">
        <f t="shared" si="197"/>
        <v/>
      </c>
      <c r="QWD6" s="336" t="str">
        <f t="shared" si="197"/>
        <v/>
      </c>
      <c r="QWE6" s="336" t="str">
        <f t="shared" si="197"/>
        <v/>
      </c>
      <c r="QWF6" s="336" t="str">
        <f t="shared" si="197"/>
        <v/>
      </c>
      <c r="QWG6" s="336" t="str">
        <f t="shared" si="197"/>
        <v/>
      </c>
      <c r="QWH6" s="336" t="str">
        <f t="shared" si="197"/>
        <v/>
      </c>
      <c r="QWI6" s="336" t="str">
        <f t="shared" si="197"/>
        <v/>
      </c>
      <c r="QWJ6" s="336" t="str">
        <f t="shared" si="197"/>
        <v/>
      </c>
      <c r="QWK6" s="336" t="str">
        <f t="shared" si="197"/>
        <v/>
      </c>
      <c r="QWL6" s="336" t="str">
        <f t="shared" si="197"/>
        <v/>
      </c>
      <c r="QWM6" s="336" t="str">
        <f t="shared" si="197"/>
        <v/>
      </c>
      <c r="QWN6" s="336" t="str">
        <f t="shared" si="197"/>
        <v/>
      </c>
      <c r="QWO6" s="336" t="str">
        <f t="shared" si="197"/>
        <v/>
      </c>
      <c r="QWP6" s="336" t="str">
        <f t="shared" si="197"/>
        <v/>
      </c>
      <c r="QWQ6" s="336" t="str">
        <f t="shared" si="197"/>
        <v/>
      </c>
      <c r="QWR6" s="336" t="str">
        <f t="shared" si="197"/>
        <v/>
      </c>
      <c r="QWS6" s="336" t="str">
        <f t="shared" si="197"/>
        <v/>
      </c>
      <c r="QWT6" s="336" t="str">
        <f t="shared" si="197"/>
        <v/>
      </c>
      <c r="QWU6" s="336" t="str">
        <f t="shared" si="197"/>
        <v/>
      </c>
      <c r="QWV6" s="336" t="str">
        <f t="shared" si="197"/>
        <v/>
      </c>
      <c r="QWW6" s="336" t="str">
        <f t="shared" si="197"/>
        <v/>
      </c>
      <c r="QWX6" s="336" t="str">
        <f t="shared" si="197"/>
        <v/>
      </c>
      <c r="QWY6" s="336" t="str">
        <f t="shared" si="197"/>
        <v/>
      </c>
      <c r="QWZ6" s="336" t="str">
        <f t="shared" si="197"/>
        <v/>
      </c>
      <c r="QXA6" s="336" t="str">
        <f t="shared" si="197"/>
        <v/>
      </c>
      <c r="QXB6" s="336" t="str">
        <f t="shared" si="197"/>
        <v/>
      </c>
      <c r="QXC6" s="336" t="str">
        <f t="shared" ref="QXC6:QZN6" si="198">_xlfn.LET(
_xlpm.project_monat,QXC$3,
_xlpm.start_monat,$D6,
_xlpm.ende_monat,$E6,
IF(AND(_xlpm.project_monat&gt;=_xlpm.start_monat,_xlpm.project_monat&lt;=_xlpm.ende_monat),1,""))</f>
        <v/>
      </c>
      <c r="QXD6" s="336" t="str">
        <f t="shared" si="198"/>
        <v/>
      </c>
      <c r="QXE6" s="336" t="str">
        <f t="shared" si="198"/>
        <v/>
      </c>
      <c r="QXF6" s="336" t="str">
        <f t="shared" si="198"/>
        <v/>
      </c>
      <c r="QXG6" s="336" t="str">
        <f t="shared" si="198"/>
        <v/>
      </c>
      <c r="QXH6" s="336" t="str">
        <f t="shared" si="198"/>
        <v/>
      </c>
      <c r="QXI6" s="336" t="str">
        <f t="shared" si="198"/>
        <v/>
      </c>
      <c r="QXJ6" s="336" t="str">
        <f t="shared" si="198"/>
        <v/>
      </c>
      <c r="QXK6" s="336" t="str">
        <f t="shared" si="198"/>
        <v/>
      </c>
      <c r="QXL6" s="336" t="str">
        <f t="shared" si="198"/>
        <v/>
      </c>
      <c r="QXM6" s="336" t="str">
        <f t="shared" si="198"/>
        <v/>
      </c>
      <c r="QXN6" s="336" t="str">
        <f t="shared" si="198"/>
        <v/>
      </c>
      <c r="QXO6" s="336" t="str">
        <f t="shared" si="198"/>
        <v/>
      </c>
      <c r="QXP6" s="336" t="str">
        <f t="shared" si="198"/>
        <v/>
      </c>
      <c r="QXQ6" s="336" t="str">
        <f t="shared" si="198"/>
        <v/>
      </c>
      <c r="QXR6" s="336" t="str">
        <f t="shared" si="198"/>
        <v/>
      </c>
      <c r="QXS6" s="336" t="str">
        <f t="shared" si="198"/>
        <v/>
      </c>
      <c r="QXT6" s="336" t="str">
        <f t="shared" si="198"/>
        <v/>
      </c>
      <c r="QXU6" s="336" t="str">
        <f t="shared" si="198"/>
        <v/>
      </c>
      <c r="QXV6" s="336" t="str">
        <f t="shared" si="198"/>
        <v/>
      </c>
      <c r="QXW6" s="336" t="str">
        <f t="shared" si="198"/>
        <v/>
      </c>
      <c r="QXX6" s="336" t="str">
        <f t="shared" si="198"/>
        <v/>
      </c>
      <c r="QXY6" s="336" t="str">
        <f t="shared" si="198"/>
        <v/>
      </c>
      <c r="QXZ6" s="336" t="str">
        <f t="shared" si="198"/>
        <v/>
      </c>
      <c r="QYA6" s="336" t="str">
        <f t="shared" si="198"/>
        <v/>
      </c>
      <c r="QYB6" s="336" t="str">
        <f t="shared" si="198"/>
        <v/>
      </c>
      <c r="QYC6" s="336" t="str">
        <f t="shared" si="198"/>
        <v/>
      </c>
      <c r="QYD6" s="336" t="str">
        <f t="shared" si="198"/>
        <v/>
      </c>
      <c r="QYE6" s="336" t="str">
        <f t="shared" si="198"/>
        <v/>
      </c>
      <c r="QYF6" s="336" t="str">
        <f t="shared" si="198"/>
        <v/>
      </c>
      <c r="QYG6" s="336" t="str">
        <f t="shared" si="198"/>
        <v/>
      </c>
      <c r="QYH6" s="336" t="str">
        <f t="shared" si="198"/>
        <v/>
      </c>
      <c r="QYI6" s="336" t="str">
        <f t="shared" si="198"/>
        <v/>
      </c>
      <c r="QYJ6" s="336" t="str">
        <f t="shared" si="198"/>
        <v/>
      </c>
      <c r="QYK6" s="336" t="str">
        <f t="shared" si="198"/>
        <v/>
      </c>
      <c r="QYL6" s="336" t="str">
        <f t="shared" si="198"/>
        <v/>
      </c>
      <c r="QYM6" s="336" t="str">
        <f t="shared" si="198"/>
        <v/>
      </c>
      <c r="QYN6" s="336" t="str">
        <f t="shared" si="198"/>
        <v/>
      </c>
      <c r="QYO6" s="336" t="str">
        <f t="shared" si="198"/>
        <v/>
      </c>
      <c r="QYP6" s="336" t="str">
        <f t="shared" si="198"/>
        <v/>
      </c>
      <c r="QYQ6" s="336" t="str">
        <f t="shared" si="198"/>
        <v/>
      </c>
      <c r="QYR6" s="336" t="str">
        <f t="shared" si="198"/>
        <v/>
      </c>
      <c r="QYS6" s="336" t="str">
        <f t="shared" si="198"/>
        <v/>
      </c>
      <c r="QYT6" s="336" t="str">
        <f t="shared" si="198"/>
        <v/>
      </c>
      <c r="QYU6" s="336" t="str">
        <f t="shared" si="198"/>
        <v/>
      </c>
      <c r="QYV6" s="336" t="str">
        <f t="shared" si="198"/>
        <v/>
      </c>
      <c r="QYW6" s="336" t="str">
        <f t="shared" si="198"/>
        <v/>
      </c>
      <c r="QYX6" s="336" t="str">
        <f t="shared" si="198"/>
        <v/>
      </c>
      <c r="QYY6" s="336" t="str">
        <f t="shared" si="198"/>
        <v/>
      </c>
      <c r="QYZ6" s="336" t="str">
        <f t="shared" si="198"/>
        <v/>
      </c>
      <c r="QZA6" s="336" t="str">
        <f t="shared" si="198"/>
        <v/>
      </c>
      <c r="QZB6" s="336" t="str">
        <f t="shared" si="198"/>
        <v/>
      </c>
      <c r="QZC6" s="336" t="str">
        <f t="shared" si="198"/>
        <v/>
      </c>
      <c r="QZD6" s="336" t="str">
        <f t="shared" si="198"/>
        <v/>
      </c>
      <c r="QZE6" s="336" t="str">
        <f t="shared" si="198"/>
        <v/>
      </c>
      <c r="QZF6" s="336" t="str">
        <f t="shared" si="198"/>
        <v/>
      </c>
      <c r="QZG6" s="336" t="str">
        <f t="shared" si="198"/>
        <v/>
      </c>
      <c r="QZH6" s="336" t="str">
        <f t="shared" si="198"/>
        <v/>
      </c>
      <c r="QZI6" s="336" t="str">
        <f t="shared" si="198"/>
        <v/>
      </c>
      <c r="QZJ6" s="336" t="str">
        <f t="shared" si="198"/>
        <v/>
      </c>
      <c r="QZK6" s="336" t="str">
        <f t="shared" si="198"/>
        <v/>
      </c>
      <c r="QZL6" s="336" t="str">
        <f t="shared" si="198"/>
        <v/>
      </c>
      <c r="QZM6" s="336" t="str">
        <f t="shared" si="198"/>
        <v/>
      </c>
      <c r="QZN6" s="336" t="str">
        <f t="shared" si="198"/>
        <v/>
      </c>
      <c r="QZO6" s="336" t="str">
        <f t="shared" ref="QZO6:RBZ6" si="199">_xlfn.LET(
_xlpm.project_monat,QZO$3,
_xlpm.start_monat,$D6,
_xlpm.ende_monat,$E6,
IF(AND(_xlpm.project_monat&gt;=_xlpm.start_monat,_xlpm.project_monat&lt;=_xlpm.ende_monat),1,""))</f>
        <v/>
      </c>
      <c r="QZP6" s="336" t="str">
        <f t="shared" si="199"/>
        <v/>
      </c>
      <c r="QZQ6" s="336" t="str">
        <f t="shared" si="199"/>
        <v/>
      </c>
      <c r="QZR6" s="336" t="str">
        <f t="shared" si="199"/>
        <v/>
      </c>
      <c r="QZS6" s="336" t="str">
        <f t="shared" si="199"/>
        <v/>
      </c>
      <c r="QZT6" s="336" t="str">
        <f t="shared" si="199"/>
        <v/>
      </c>
      <c r="QZU6" s="336" t="str">
        <f t="shared" si="199"/>
        <v/>
      </c>
      <c r="QZV6" s="336" t="str">
        <f t="shared" si="199"/>
        <v/>
      </c>
      <c r="QZW6" s="336" t="str">
        <f t="shared" si="199"/>
        <v/>
      </c>
      <c r="QZX6" s="336" t="str">
        <f t="shared" si="199"/>
        <v/>
      </c>
      <c r="QZY6" s="336" t="str">
        <f t="shared" si="199"/>
        <v/>
      </c>
      <c r="QZZ6" s="336" t="str">
        <f t="shared" si="199"/>
        <v/>
      </c>
      <c r="RAA6" s="336" t="str">
        <f t="shared" si="199"/>
        <v/>
      </c>
      <c r="RAB6" s="336" t="str">
        <f t="shared" si="199"/>
        <v/>
      </c>
      <c r="RAC6" s="336" t="str">
        <f t="shared" si="199"/>
        <v/>
      </c>
      <c r="RAD6" s="336" t="str">
        <f t="shared" si="199"/>
        <v/>
      </c>
      <c r="RAE6" s="336" t="str">
        <f t="shared" si="199"/>
        <v/>
      </c>
      <c r="RAF6" s="336" t="str">
        <f t="shared" si="199"/>
        <v/>
      </c>
      <c r="RAG6" s="336" t="str">
        <f t="shared" si="199"/>
        <v/>
      </c>
      <c r="RAH6" s="336" t="str">
        <f t="shared" si="199"/>
        <v/>
      </c>
      <c r="RAI6" s="336" t="str">
        <f t="shared" si="199"/>
        <v/>
      </c>
      <c r="RAJ6" s="336" t="str">
        <f t="shared" si="199"/>
        <v/>
      </c>
      <c r="RAK6" s="336" t="str">
        <f t="shared" si="199"/>
        <v/>
      </c>
      <c r="RAL6" s="336" t="str">
        <f t="shared" si="199"/>
        <v/>
      </c>
      <c r="RAM6" s="336" t="str">
        <f t="shared" si="199"/>
        <v/>
      </c>
      <c r="RAN6" s="336" t="str">
        <f t="shared" si="199"/>
        <v/>
      </c>
      <c r="RAO6" s="336" t="str">
        <f t="shared" si="199"/>
        <v/>
      </c>
      <c r="RAP6" s="336" t="str">
        <f t="shared" si="199"/>
        <v/>
      </c>
      <c r="RAQ6" s="336" t="str">
        <f t="shared" si="199"/>
        <v/>
      </c>
      <c r="RAR6" s="336" t="str">
        <f t="shared" si="199"/>
        <v/>
      </c>
      <c r="RAS6" s="336" t="str">
        <f t="shared" si="199"/>
        <v/>
      </c>
      <c r="RAT6" s="336" t="str">
        <f t="shared" si="199"/>
        <v/>
      </c>
      <c r="RAU6" s="336" t="str">
        <f t="shared" si="199"/>
        <v/>
      </c>
      <c r="RAV6" s="336" t="str">
        <f t="shared" si="199"/>
        <v/>
      </c>
      <c r="RAW6" s="336" t="str">
        <f t="shared" si="199"/>
        <v/>
      </c>
      <c r="RAX6" s="336" t="str">
        <f t="shared" si="199"/>
        <v/>
      </c>
      <c r="RAY6" s="336" t="str">
        <f t="shared" si="199"/>
        <v/>
      </c>
      <c r="RAZ6" s="336" t="str">
        <f t="shared" si="199"/>
        <v/>
      </c>
      <c r="RBA6" s="336" t="str">
        <f t="shared" si="199"/>
        <v/>
      </c>
      <c r="RBB6" s="336" t="str">
        <f t="shared" si="199"/>
        <v/>
      </c>
      <c r="RBC6" s="336" t="str">
        <f t="shared" si="199"/>
        <v/>
      </c>
      <c r="RBD6" s="336" t="str">
        <f t="shared" si="199"/>
        <v/>
      </c>
      <c r="RBE6" s="336" t="str">
        <f t="shared" si="199"/>
        <v/>
      </c>
      <c r="RBF6" s="336" t="str">
        <f t="shared" si="199"/>
        <v/>
      </c>
      <c r="RBG6" s="336" t="str">
        <f t="shared" si="199"/>
        <v/>
      </c>
      <c r="RBH6" s="336" t="str">
        <f t="shared" si="199"/>
        <v/>
      </c>
      <c r="RBI6" s="336" t="str">
        <f t="shared" si="199"/>
        <v/>
      </c>
      <c r="RBJ6" s="336" t="str">
        <f t="shared" si="199"/>
        <v/>
      </c>
      <c r="RBK6" s="336" t="str">
        <f t="shared" si="199"/>
        <v/>
      </c>
      <c r="RBL6" s="336" t="str">
        <f t="shared" si="199"/>
        <v/>
      </c>
      <c r="RBM6" s="336" t="str">
        <f t="shared" si="199"/>
        <v/>
      </c>
      <c r="RBN6" s="336" t="str">
        <f t="shared" si="199"/>
        <v/>
      </c>
      <c r="RBO6" s="336" t="str">
        <f t="shared" si="199"/>
        <v/>
      </c>
      <c r="RBP6" s="336" t="str">
        <f t="shared" si="199"/>
        <v/>
      </c>
      <c r="RBQ6" s="336" t="str">
        <f t="shared" si="199"/>
        <v/>
      </c>
      <c r="RBR6" s="336" t="str">
        <f t="shared" si="199"/>
        <v/>
      </c>
      <c r="RBS6" s="336" t="str">
        <f t="shared" si="199"/>
        <v/>
      </c>
      <c r="RBT6" s="336" t="str">
        <f t="shared" si="199"/>
        <v/>
      </c>
      <c r="RBU6" s="336" t="str">
        <f t="shared" si="199"/>
        <v/>
      </c>
      <c r="RBV6" s="336" t="str">
        <f t="shared" si="199"/>
        <v/>
      </c>
      <c r="RBW6" s="336" t="str">
        <f t="shared" si="199"/>
        <v/>
      </c>
      <c r="RBX6" s="336" t="str">
        <f t="shared" si="199"/>
        <v/>
      </c>
      <c r="RBY6" s="336" t="str">
        <f t="shared" si="199"/>
        <v/>
      </c>
      <c r="RBZ6" s="336" t="str">
        <f t="shared" si="199"/>
        <v/>
      </c>
      <c r="RCA6" s="336" t="str">
        <f t="shared" ref="RCA6:REL6" si="200">_xlfn.LET(
_xlpm.project_monat,RCA$3,
_xlpm.start_monat,$D6,
_xlpm.ende_monat,$E6,
IF(AND(_xlpm.project_monat&gt;=_xlpm.start_monat,_xlpm.project_monat&lt;=_xlpm.ende_monat),1,""))</f>
        <v/>
      </c>
      <c r="RCB6" s="336" t="str">
        <f t="shared" si="200"/>
        <v/>
      </c>
      <c r="RCC6" s="336" t="str">
        <f t="shared" si="200"/>
        <v/>
      </c>
      <c r="RCD6" s="336" t="str">
        <f t="shared" si="200"/>
        <v/>
      </c>
      <c r="RCE6" s="336" t="str">
        <f t="shared" si="200"/>
        <v/>
      </c>
      <c r="RCF6" s="336" t="str">
        <f t="shared" si="200"/>
        <v/>
      </c>
      <c r="RCG6" s="336" t="str">
        <f t="shared" si="200"/>
        <v/>
      </c>
      <c r="RCH6" s="336" t="str">
        <f t="shared" si="200"/>
        <v/>
      </c>
      <c r="RCI6" s="336" t="str">
        <f t="shared" si="200"/>
        <v/>
      </c>
      <c r="RCJ6" s="336" t="str">
        <f t="shared" si="200"/>
        <v/>
      </c>
      <c r="RCK6" s="336" t="str">
        <f t="shared" si="200"/>
        <v/>
      </c>
      <c r="RCL6" s="336" t="str">
        <f t="shared" si="200"/>
        <v/>
      </c>
      <c r="RCM6" s="336" t="str">
        <f t="shared" si="200"/>
        <v/>
      </c>
      <c r="RCN6" s="336" t="str">
        <f t="shared" si="200"/>
        <v/>
      </c>
      <c r="RCO6" s="336" t="str">
        <f t="shared" si="200"/>
        <v/>
      </c>
      <c r="RCP6" s="336" t="str">
        <f t="shared" si="200"/>
        <v/>
      </c>
      <c r="RCQ6" s="336" t="str">
        <f t="shared" si="200"/>
        <v/>
      </c>
      <c r="RCR6" s="336" t="str">
        <f t="shared" si="200"/>
        <v/>
      </c>
      <c r="RCS6" s="336" t="str">
        <f t="shared" si="200"/>
        <v/>
      </c>
      <c r="RCT6" s="336" t="str">
        <f t="shared" si="200"/>
        <v/>
      </c>
      <c r="RCU6" s="336" t="str">
        <f t="shared" si="200"/>
        <v/>
      </c>
      <c r="RCV6" s="336" t="str">
        <f t="shared" si="200"/>
        <v/>
      </c>
      <c r="RCW6" s="336" t="str">
        <f t="shared" si="200"/>
        <v/>
      </c>
      <c r="RCX6" s="336" t="str">
        <f t="shared" si="200"/>
        <v/>
      </c>
      <c r="RCY6" s="336" t="str">
        <f t="shared" si="200"/>
        <v/>
      </c>
      <c r="RCZ6" s="336" t="str">
        <f t="shared" si="200"/>
        <v/>
      </c>
      <c r="RDA6" s="336" t="str">
        <f t="shared" si="200"/>
        <v/>
      </c>
      <c r="RDB6" s="336" t="str">
        <f t="shared" si="200"/>
        <v/>
      </c>
      <c r="RDC6" s="336" t="str">
        <f t="shared" si="200"/>
        <v/>
      </c>
      <c r="RDD6" s="336" t="str">
        <f t="shared" si="200"/>
        <v/>
      </c>
      <c r="RDE6" s="336" t="str">
        <f t="shared" si="200"/>
        <v/>
      </c>
      <c r="RDF6" s="336" t="str">
        <f t="shared" si="200"/>
        <v/>
      </c>
      <c r="RDG6" s="336" t="str">
        <f t="shared" si="200"/>
        <v/>
      </c>
      <c r="RDH6" s="336" t="str">
        <f t="shared" si="200"/>
        <v/>
      </c>
      <c r="RDI6" s="336" t="str">
        <f t="shared" si="200"/>
        <v/>
      </c>
      <c r="RDJ6" s="336" t="str">
        <f t="shared" si="200"/>
        <v/>
      </c>
      <c r="RDK6" s="336" t="str">
        <f t="shared" si="200"/>
        <v/>
      </c>
      <c r="RDL6" s="336" t="str">
        <f t="shared" si="200"/>
        <v/>
      </c>
      <c r="RDM6" s="336" t="str">
        <f t="shared" si="200"/>
        <v/>
      </c>
      <c r="RDN6" s="336" t="str">
        <f t="shared" si="200"/>
        <v/>
      </c>
      <c r="RDO6" s="336" t="str">
        <f t="shared" si="200"/>
        <v/>
      </c>
      <c r="RDP6" s="336" t="str">
        <f t="shared" si="200"/>
        <v/>
      </c>
      <c r="RDQ6" s="336" t="str">
        <f t="shared" si="200"/>
        <v/>
      </c>
      <c r="RDR6" s="336" t="str">
        <f t="shared" si="200"/>
        <v/>
      </c>
      <c r="RDS6" s="336" t="str">
        <f t="shared" si="200"/>
        <v/>
      </c>
      <c r="RDT6" s="336" t="str">
        <f t="shared" si="200"/>
        <v/>
      </c>
      <c r="RDU6" s="336" t="str">
        <f t="shared" si="200"/>
        <v/>
      </c>
      <c r="RDV6" s="336" t="str">
        <f t="shared" si="200"/>
        <v/>
      </c>
      <c r="RDW6" s="336" t="str">
        <f t="shared" si="200"/>
        <v/>
      </c>
      <c r="RDX6" s="336" t="str">
        <f t="shared" si="200"/>
        <v/>
      </c>
      <c r="RDY6" s="336" t="str">
        <f t="shared" si="200"/>
        <v/>
      </c>
      <c r="RDZ6" s="336" t="str">
        <f t="shared" si="200"/>
        <v/>
      </c>
      <c r="REA6" s="336" t="str">
        <f t="shared" si="200"/>
        <v/>
      </c>
      <c r="REB6" s="336" t="str">
        <f t="shared" si="200"/>
        <v/>
      </c>
      <c r="REC6" s="336" t="str">
        <f t="shared" si="200"/>
        <v/>
      </c>
      <c r="RED6" s="336" t="str">
        <f t="shared" si="200"/>
        <v/>
      </c>
      <c r="REE6" s="336" t="str">
        <f t="shared" si="200"/>
        <v/>
      </c>
      <c r="REF6" s="336" t="str">
        <f t="shared" si="200"/>
        <v/>
      </c>
      <c r="REG6" s="336" t="str">
        <f t="shared" si="200"/>
        <v/>
      </c>
      <c r="REH6" s="336" t="str">
        <f t="shared" si="200"/>
        <v/>
      </c>
      <c r="REI6" s="336" t="str">
        <f t="shared" si="200"/>
        <v/>
      </c>
      <c r="REJ6" s="336" t="str">
        <f t="shared" si="200"/>
        <v/>
      </c>
      <c r="REK6" s="336" t="str">
        <f t="shared" si="200"/>
        <v/>
      </c>
      <c r="REL6" s="336" t="str">
        <f t="shared" si="200"/>
        <v/>
      </c>
      <c r="REM6" s="336" t="str">
        <f t="shared" ref="REM6:RGX6" si="201">_xlfn.LET(
_xlpm.project_monat,REM$3,
_xlpm.start_monat,$D6,
_xlpm.ende_monat,$E6,
IF(AND(_xlpm.project_monat&gt;=_xlpm.start_monat,_xlpm.project_monat&lt;=_xlpm.ende_monat),1,""))</f>
        <v/>
      </c>
      <c r="REN6" s="336" t="str">
        <f t="shared" si="201"/>
        <v/>
      </c>
      <c r="REO6" s="336" t="str">
        <f t="shared" si="201"/>
        <v/>
      </c>
      <c r="REP6" s="336" t="str">
        <f t="shared" si="201"/>
        <v/>
      </c>
      <c r="REQ6" s="336" t="str">
        <f t="shared" si="201"/>
        <v/>
      </c>
      <c r="RER6" s="336" t="str">
        <f t="shared" si="201"/>
        <v/>
      </c>
      <c r="RES6" s="336" t="str">
        <f t="shared" si="201"/>
        <v/>
      </c>
      <c r="RET6" s="336" t="str">
        <f t="shared" si="201"/>
        <v/>
      </c>
      <c r="REU6" s="336" t="str">
        <f t="shared" si="201"/>
        <v/>
      </c>
      <c r="REV6" s="336" t="str">
        <f t="shared" si="201"/>
        <v/>
      </c>
      <c r="REW6" s="336" t="str">
        <f t="shared" si="201"/>
        <v/>
      </c>
      <c r="REX6" s="336" t="str">
        <f t="shared" si="201"/>
        <v/>
      </c>
      <c r="REY6" s="336" t="str">
        <f t="shared" si="201"/>
        <v/>
      </c>
      <c r="REZ6" s="336" t="str">
        <f t="shared" si="201"/>
        <v/>
      </c>
      <c r="RFA6" s="336" t="str">
        <f t="shared" si="201"/>
        <v/>
      </c>
      <c r="RFB6" s="336" t="str">
        <f t="shared" si="201"/>
        <v/>
      </c>
      <c r="RFC6" s="336" t="str">
        <f t="shared" si="201"/>
        <v/>
      </c>
      <c r="RFD6" s="336" t="str">
        <f t="shared" si="201"/>
        <v/>
      </c>
      <c r="RFE6" s="336" t="str">
        <f t="shared" si="201"/>
        <v/>
      </c>
      <c r="RFF6" s="336" t="str">
        <f t="shared" si="201"/>
        <v/>
      </c>
      <c r="RFG6" s="336" t="str">
        <f t="shared" si="201"/>
        <v/>
      </c>
      <c r="RFH6" s="336" t="str">
        <f t="shared" si="201"/>
        <v/>
      </c>
      <c r="RFI6" s="336" t="str">
        <f t="shared" si="201"/>
        <v/>
      </c>
      <c r="RFJ6" s="336" t="str">
        <f t="shared" si="201"/>
        <v/>
      </c>
      <c r="RFK6" s="336" t="str">
        <f t="shared" si="201"/>
        <v/>
      </c>
      <c r="RFL6" s="336" t="str">
        <f t="shared" si="201"/>
        <v/>
      </c>
      <c r="RFM6" s="336" t="str">
        <f t="shared" si="201"/>
        <v/>
      </c>
      <c r="RFN6" s="336" t="str">
        <f t="shared" si="201"/>
        <v/>
      </c>
      <c r="RFO6" s="336" t="str">
        <f t="shared" si="201"/>
        <v/>
      </c>
      <c r="RFP6" s="336" t="str">
        <f t="shared" si="201"/>
        <v/>
      </c>
      <c r="RFQ6" s="336" t="str">
        <f t="shared" si="201"/>
        <v/>
      </c>
      <c r="RFR6" s="336" t="str">
        <f t="shared" si="201"/>
        <v/>
      </c>
      <c r="RFS6" s="336" t="str">
        <f t="shared" si="201"/>
        <v/>
      </c>
      <c r="RFT6" s="336" t="str">
        <f t="shared" si="201"/>
        <v/>
      </c>
      <c r="RFU6" s="336" t="str">
        <f t="shared" si="201"/>
        <v/>
      </c>
      <c r="RFV6" s="336" t="str">
        <f t="shared" si="201"/>
        <v/>
      </c>
      <c r="RFW6" s="336" t="str">
        <f t="shared" si="201"/>
        <v/>
      </c>
      <c r="RFX6" s="336" t="str">
        <f t="shared" si="201"/>
        <v/>
      </c>
      <c r="RFY6" s="336" t="str">
        <f t="shared" si="201"/>
        <v/>
      </c>
      <c r="RFZ6" s="336" t="str">
        <f t="shared" si="201"/>
        <v/>
      </c>
      <c r="RGA6" s="336" t="str">
        <f t="shared" si="201"/>
        <v/>
      </c>
      <c r="RGB6" s="336" t="str">
        <f t="shared" si="201"/>
        <v/>
      </c>
      <c r="RGC6" s="336" t="str">
        <f t="shared" si="201"/>
        <v/>
      </c>
      <c r="RGD6" s="336" t="str">
        <f t="shared" si="201"/>
        <v/>
      </c>
      <c r="RGE6" s="336" t="str">
        <f t="shared" si="201"/>
        <v/>
      </c>
      <c r="RGF6" s="336" t="str">
        <f t="shared" si="201"/>
        <v/>
      </c>
      <c r="RGG6" s="336" t="str">
        <f t="shared" si="201"/>
        <v/>
      </c>
      <c r="RGH6" s="336" t="str">
        <f t="shared" si="201"/>
        <v/>
      </c>
      <c r="RGI6" s="336" t="str">
        <f t="shared" si="201"/>
        <v/>
      </c>
      <c r="RGJ6" s="336" t="str">
        <f t="shared" si="201"/>
        <v/>
      </c>
      <c r="RGK6" s="336" t="str">
        <f t="shared" si="201"/>
        <v/>
      </c>
      <c r="RGL6" s="336" t="str">
        <f t="shared" si="201"/>
        <v/>
      </c>
      <c r="RGM6" s="336" t="str">
        <f t="shared" si="201"/>
        <v/>
      </c>
      <c r="RGN6" s="336" t="str">
        <f t="shared" si="201"/>
        <v/>
      </c>
      <c r="RGO6" s="336" t="str">
        <f t="shared" si="201"/>
        <v/>
      </c>
      <c r="RGP6" s="336" t="str">
        <f t="shared" si="201"/>
        <v/>
      </c>
      <c r="RGQ6" s="336" t="str">
        <f t="shared" si="201"/>
        <v/>
      </c>
      <c r="RGR6" s="336" t="str">
        <f t="shared" si="201"/>
        <v/>
      </c>
      <c r="RGS6" s="336" t="str">
        <f t="shared" si="201"/>
        <v/>
      </c>
      <c r="RGT6" s="336" t="str">
        <f t="shared" si="201"/>
        <v/>
      </c>
      <c r="RGU6" s="336" t="str">
        <f t="shared" si="201"/>
        <v/>
      </c>
      <c r="RGV6" s="336" t="str">
        <f t="shared" si="201"/>
        <v/>
      </c>
      <c r="RGW6" s="336" t="str">
        <f t="shared" si="201"/>
        <v/>
      </c>
      <c r="RGX6" s="336" t="str">
        <f t="shared" si="201"/>
        <v/>
      </c>
      <c r="RGY6" s="336" t="str">
        <f t="shared" ref="RGY6:RJJ6" si="202">_xlfn.LET(
_xlpm.project_monat,RGY$3,
_xlpm.start_monat,$D6,
_xlpm.ende_monat,$E6,
IF(AND(_xlpm.project_monat&gt;=_xlpm.start_monat,_xlpm.project_monat&lt;=_xlpm.ende_monat),1,""))</f>
        <v/>
      </c>
      <c r="RGZ6" s="336" t="str">
        <f t="shared" si="202"/>
        <v/>
      </c>
      <c r="RHA6" s="336" t="str">
        <f t="shared" si="202"/>
        <v/>
      </c>
      <c r="RHB6" s="336" t="str">
        <f t="shared" si="202"/>
        <v/>
      </c>
      <c r="RHC6" s="336" t="str">
        <f t="shared" si="202"/>
        <v/>
      </c>
      <c r="RHD6" s="336" t="str">
        <f t="shared" si="202"/>
        <v/>
      </c>
      <c r="RHE6" s="336" t="str">
        <f t="shared" si="202"/>
        <v/>
      </c>
      <c r="RHF6" s="336" t="str">
        <f t="shared" si="202"/>
        <v/>
      </c>
      <c r="RHG6" s="336" t="str">
        <f t="shared" si="202"/>
        <v/>
      </c>
      <c r="RHH6" s="336" t="str">
        <f t="shared" si="202"/>
        <v/>
      </c>
      <c r="RHI6" s="336" t="str">
        <f t="shared" si="202"/>
        <v/>
      </c>
      <c r="RHJ6" s="336" t="str">
        <f t="shared" si="202"/>
        <v/>
      </c>
      <c r="RHK6" s="336" t="str">
        <f t="shared" si="202"/>
        <v/>
      </c>
      <c r="RHL6" s="336" t="str">
        <f t="shared" si="202"/>
        <v/>
      </c>
      <c r="RHM6" s="336" t="str">
        <f t="shared" si="202"/>
        <v/>
      </c>
      <c r="RHN6" s="336" t="str">
        <f t="shared" si="202"/>
        <v/>
      </c>
      <c r="RHO6" s="336" t="str">
        <f t="shared" si="202"/>
        <v/>
      </c>
      <c r="RHP6" s="336" t="str">
        <f t="shared" si="202"/>
        <v/>
      </c>
      <c r="RHQ6" s="336" t="str">
        <f t="shared" si="202"/>
        <v/>
      </c>
      <c r="RHR6" s="336" t="str">
        <f t="shared" si="202"/>
        <v/>
      </c>
      <c r="RHS6" s="336" t="str">
        <f t="shared" si="202"/>
        <v/>
      </c>
      <c r="RHT6" s="336" t="str">
        <f t="shared" si="202"/>
        <v/>
      </c>
      <c r="RHU6" s="336" t="str">
        <f t="shared" si="202"/>
        <v/>
      </c>
      <c r="RHV6" s="336" t="str">
        <f t="shared" si="202"/>
        <v/>
      </c>
      <c r="RHW6" s="336" t="str">
        <f t="shared" si="202"/>
        <v/>
      </c>
      <c r="RHX6" s="336" t="str">
        <f t="shared" si="202"/>
        <v/>
      </c>
      <c r="RHY6" s="336" t="str">
        <f t="shared" si="202"/>
        <v/>
      </c>
      <c r="RHZ6" s="336" t="str">
        <f t="shared" si="202"/>
        <v/>
      </c>
      <c r="RIA6" s="336" t="str">
        <f t="shared" si="202"/>
        <v/>
      </c>
      <c r="RIB6" s="336" t="str">
        <f t="shared" si="202"/>
        <v/>
      </c>
      <c r="RIC6" s="336" t="str">
        <f t="shared" si="202"/>
        <v/>
      </c>
      <c r="RID6" s="336" t="str">
        <f t="shared" si="202"/>
        <v/>
      </c>
      <c r="RIE6" s="336" t="str">
        <f t="shared" si="202"/>
        <v/>
      </c>
      <c r="RIF6" s="336" t="str">
        <f t="shared" si="202"/>
        <v/>
      </c>
      <c r="RIG6" s="336" t="str">
        <f t="shared" si="202"/>
        <v/>
      </c>
      <c r="RIH6" s="336" t="str">
        <f t="shared" si="202"/>
        <v/>
      </c>
      <c r="RII6" s="336" t="str">
        <f t="shared" si="202"/>
        <v/>
      </c>
      <c r="RIJ6" s="336" t="str">
        <f t="shared" si="202"/>
        <v/>
      </c>
      <c r="RIK6" s="336" t="str">
        <f t="shared" si="202"/>
        <v/>
      </c>
      <c r="RIL6" s="336" t="str">
        <f t="shared" si="202"/>
        <v/>
      </c>
      <c r="RIM6" s="336" t="str">
        <f t="shared" si="202"/>
        <v/>
      </c>
      <c r="RIN6" s="336" t="str">
        <f t="shared" si="202"/>
        <v/>
      </c>
      <c r="RIO6" s="336" t="str">
        <f t="shared" si="202"/>
        <v/>
      </c>
      <c r="RIP6" s="336" t="str">
        <f t="shared" si="202"/>
        <v/>
      </c>
      <c r="RIQ6" s="336" t="str">
        <f t="shared" si="202"/>
        <v/>
      </c>
      <c r="RIR6" s="336" t="str">
        <f t="shared" si="202"/>
        <v/>
      </c>
      <c r="RIS6" s="336" t="str">
        <f t="shared" si="202"/>
        <v/>
      </c>
      <c r="RIT6" s="336" t="str">
        <f t="shared" si="202"/>
        <v/>
      </c>
      <c r="RIU6" s="336" t="str">
        <f t="shared" si="202"/>
        <v/>
      </c>
      <c r="RIV6" s="336" t="str">
        <f t="shared" si="202"/>
        <v/>
      </c>
      <c r="RIW6" s="336" t="str">
        <f t="shared" si="202"/>
        <v/>
      </c>
      <c r="RIX6" s="336" t="str">
        <f t="shared" si="202"/>
        <v/>
      </c>
      <c r="RIY6" s="336" t="str">
        <f t="shared" si="202"/>
        <v/>
      </c>
      <c r="RIZ6" s="336" t="str">
        <f t="shared" si="202"/>
        <v/>
      </c>
      <c r="RJA6" s="336" t="str">
        <f t="shared" si="202"/>
        <v/>
      </c>
      <c r="RJB6" s="336" t="str">
        <f t="shared" si="202"/>
        <v/>
      </c>
      <c r="RJC6" s="336" t="str">
        <f t="shared" si="202"/>
        <v/>
      </c>
      <c r="RJD6" s="336" t="str">
        <f t="shared" si="202"/>
        <v/>
      </c>
      <c r="RJE6" s="336" t="str">
        <f t="shared" si="202"/>
        <v/>
      </c>
      <c r="RJF6" s="336" t="str">
        <f t="shared" si="202"/>
        <v/>
      </c>
      <c r="RJG6" s="336" t="str">
        <f t="shared" si="202"/>
        <v/>
      </c>
      <c r="RJH6" s="336" t="str">
        <f t="shared" si="202"/>
        <v/>
      </c>
      <c r="RJI6" s="336" t="str">
        <f t="shared" si="202"/>
        <v/>
      </c>
      <c r="RJJ6" s="336" t="str">
        <f t="shared" si="202"/>
        <v/>
      </c>
      <c r="RJK6" s="336" t="str">
        <f t="shared" ref="RJK6:RLV6" si="203">_xlfn.LET(
_xlpm.project_monat,RJK$3,
_xlpm.start_monat,$D6,
_xlpm.ende_monat,$E6,
IF(AND(_xlpm.project_monat&gt;=_xlpm.start_monat,_xlpm.project_monat&lt;=_xlpm.ende_monat),1,""))</f>
        <v/>
      </c>
      <c r="RJL6" s="336" t="str">
        <f t="shared" si="203"/>
        <v/>
      </c>
      <c r="RJM6" s="336" t="str">
        <f t="shared" si="203"/>
        <v/>
      </c>
      <c r="RJN6" s="336" t="str">
        <f t="shared" si="203"/>
        <v/>
      </c>
      <c r="RJO6" s="336" t="str">
        <f t="shared" si="203"/>
        <v/>
      </c>
      <c r="RJP6" s="336" t="str">
        <f t="shared" si="203"/>
        <v/>
      </c>
      <c r="RJQ6" s="336" t="str">
        <f t="shared" si="203"/>
        <v/>
      </c>
      <c r="RJR6" s="336" t="str">
        <f t="shared" si="203"/>
        <v/>
      </c>
      <c r="RJS6" s="336" t="str">
        <f t="shared" si="203"/>
        <v/>
      </c>
      <c r="RJT6" s="336" t="str">
        <f t="shared" si="203"/>
        <v/>
      </c>
      <c r="RJU6" s="336" t="str">
        <f t="shared" si="203"/>
        <v/>
      </c>
      <c r="RJV6" s="336" t="str">
        <f t="shared" si="203"/>
        <v/>
      </c>
      <c r="RJW6" s="336" t="str">
        <f t="shared" si="203"/>
        <v/>
      </c>
      <c r="RJX6" s="336" t="str">
        <f t="shared" si="203"/>
        <v/>
      </c>
      <c r="RJY6" s="336" t="str">
        <f t="shared" si="203"/>
        <v/>
      </c>
      <c r="RJZ6" s="336" t="str">
        <f t="shared" si="203"/>
        <v/>
      </c>
      <c r="RKA6" s="336" t="str">
        <f t="shared" si="203"/>
        <v/>
      </c>
      <c r="RKB6" s="336" t="str">
        <f t="shared" si="203"/>
        <v/>
      </c>
      <c r="RKC6" s="336" t="str">
        <f t="shared" si="203"/>
        <v/>
      </c>
      <c r="RKD6" s="336" t="str">
        <f t="shared" si="203"/>
        <v/>
      </c>
      <c r="RKE6" s="336" t="str">
        <f t="shared" si="203"/>
        <v/>
      </c>
      <c r="RKF6" s="336" t="str">
        <f t="shared" si="203"/>
        <v/>
      </c>
      <c r="RKG6" s="336" t="str">
        <f t="shared" si="203"/>
        <v/>
      </c>
      <c r="RKH6" s="336" t="str">
        <f t="shared" si="203"/>
        <v/>
      </c>
      <c r="RKI6" s="336" t="str">
        <f t="shared" si="203"/>
        <v/>
      </c>
      <c r="RKJ6" s="336" t="str">
        <f t="shared" si="203"/>
        <v/>
      </c>
      <c r="RKK6" s="336" t="str">
        <f t="shared" si="203"/>
        <v/>
      </c>
      <c r="RKL6" s="336" t="str">
        <f t="shared" si="203"/>
        <v/>
      </c>
      <c r="RKM6" s="336" t="str">
        <f t="shared" si="203"/>
        <v/>
      </c>
      <c r="RKN6" s="336" t="str">
        <f t="shared" si="203"/>
        <v/>
      </c>
      <c r="RKO6" s="336" t="str">
        <f t="shared" si="203"/>
        <v/>
      </c>
      <c r="RKP6" s="336" t="str">
        <f t="shared" si="203"/>
        <v/>
      </c>
      <c r="RKQ6" s="336" t="str">
        <f t="shared" si="203"/>
        <v/>
      </c>
      <c r="RKR6" s="336" t="str">
        <f t="shared" si="203"/>
        <v/>
      </c>
      <c r="RKS6" s="336" t="str">
        <f t="shared" si="203"/>
        <v/>
      </c>
      <c r="RKT6" s="336" t="str">
        <f t="shared" si="203"/>
        <v/>
      </c>
      <c r="RKU6" s="336" t="str">
        <f t="shared" si="203"/>
        <v/>
      </c>
      <c r="RKV6" s="336" t="str">
        <f t="shared" si="203"/>
        <v/>
      </c>
      <c r="RKW6" s="336" t="str">
        <f t="shared" si="203"/>
        <v/>
      </c>
      <c r="RKX6" s="336" t="str">
        <f t="shared" si="203"/>
        <v/>
      </c>
      <c r="RKY6" s="336" t="str">
        <f t="shared" si="203"/>
        <v/>
      </c>
      <c r="RKZ6" s="336" t="str">
        <f t="shared" si="203"/>
        <v/>
      </c>
      <c r="RLA6" s="336" t="str">
        <f t="shared" si="203"/>
        <v/>
      </c>
      <c r="RLB6" s="336" t="str">
        <f t="shared" si="203"/>
        <v/>
      </c>
      <c r="RLC6" s="336" t="str">
        <f t="shared" si="203"/>
        <v/>
      </c>
      <c r="RLD6" s="336" t="str">
        <f t="shared" si="203"/>
        <v/>
      </c>
      <c r="RLE6" s="336" t="str">
        <f t="shared" si="203"/>
        <v/>
      </c>
      <c r="RLF6" s="336" t="str">
        <f t="shared" si="203"/>
        <v/>
      </c>
      <c r="RLG6" s="336" t="str">
        <f t="shared" si="203"/>
        <v/>
      </c>
      <c r="RLH6" s="336" t="str">
        <f t="shared" si="203"/>
        <v/>
      </c>
      <c r="RLI6" s="336" t="str">
        <f t="shared" si="203"/>
        <v/>
      </c>
      <c r="RLJ6" s="336" t="str">
        <f t="shared" si="203"/>
        <v/>
      </c>
      <c r="RLK6" s="336" t="str">
        <f t="shared" si="203"/>
        <v/>
      </c>
      <c r="RLL6" s="336" t="str">
        <f t="shared" si="203"/>
        <v/>
      </c>
      <c r="RLM6" s="336" t="str">
        <f t="shared" si="203"/>
        <v/>
      </c>
      <c r="RLN6" s="336" t="str">
        <f t="shared" si="203"/>
        <v/>
      </c>
      <c r="RLO6" s="336" t="str">
        <f t="shared" si="203"/>
        <v/>
      </c>
      <c r="RLP6" s="336" t="str">
        <f t="shared" si="203"/>
        <v/>
      </c>
      <c r="RLQ6" s="336" t="str">
        <f t="shared" si="203"/>
        <v/>
      </c>
      <c r="RLR6" s="336" t="str">
        <f t="shared" si="203"/>
        <v/>
      </c>
      <c r="RLS6" s="336" t="str">
        <f t="shared" si="203"/>
        <v/>
      </c>
      <c r="RLT6" s="336" t="str">
        <f t="shared" si="203"/>
        <v/>
      </c>
      <c r="RLU6" s="336" t="str">
        <f t="shared" si="203"/>
        <v/>
      </c>
      <c r="RLV6" s="336" t="str">
        <f t="shared" si="203"/>
        <v/>
      </c>
      <c r="RLW6" s="336" t="str">
        <f t="shared" ref="RLW6:ROH6" si="204">_xlfn.LET(
_xlpm.project_monat,RLW$3,
_xlpm.start_monat,$D6,
_xlpm.ende_monat,$E6,
IF(AND(_xlpm.project_monat&gt;=_xlpm.start_monat,_xlpm.project_monat&lt;=_xlpm.ende_monat),1,""))</f>
        <v/>
      </c>
      <c r="RLX6" s="336" t="str">
        <f t="shared" si="204"/>
        <v/>
      </c>
      <c r="RLY6" s="336" t="str">
        <f t="shared" si="204"/>
        <v/>
      </c>
      <c r="RLZ6" s="336" t="str">
        <f t="shared" si="204"/>
        <v/>
      </c>
      <c r="RMA6" s="336" t="str">
        <f t="shared" si="204"/>
        <v/>
      </c>
      <c r="RMB6" s="336" t="str">
        <f t="shared" si="204"/>
        <v/>
      </c>
      <c r="RMC6" s="336" t="str">
        <f t="shared" si="204"/>
        <v/>
      </c>
      <c r="RMD6" s="336" t="str">
        <f t="shared" si="204"/>
        <v/>
      </c>
      <c r="RME6" s="336" t="str">
        <f t="shared" si="204"/>
        <v/>
      </c>
      <c r="RMF6" s="336" t="str">
        <f t="shared" si="204"/>
        <v/>
      </c>
      <c r="RMG6" s="336" t="str">
        <f t="shared" si="204"/>
        <v/>
      </c>
      <c r="RMH6" s="336" t="str">
        <f t="shared" si="204"/>
        <v/>
      </c>
      <c r="RMI6" s="336" t="str">
        <f t="shared" si="204"/>
        <v/>
      </c>
      <c r="RMJ6" s="336" t="str">
        <f t="shared" si="204"/>
        <v/>
      </c>
      <c r="RMK6" s="336" t="str">
        <f t="shared" si="204"/>
        <v/>
      </c>
      <c r="RML6" s="336" t="str">
        <f t="shared" si="204"/>
        <v/>
      </c>
      <c r="RMM6" s="336" t="str">
        <f t="shared" si="204"/>
        <v/>
      </c>
      <c r="RMN6" s="336" t="str">
        <f t="shared" si="204"/>
        <v/>
      </c>
      <c r="RMO6" s="336" t="str">
        <f t="shared" si="204"/>
        <v/>
      </c>
      <c r="RMP6" s="336" t="str">
        <f t="shared" si="204"/>
        <v/>
      </c>
      <c r="RMQ6" s="336" t="str">
        <f t="shared" si="204"/>
        <v/>
      </c>
      <c r="RMR6" s="336" t="str">
        <f t="shared" si="204"/>
        <v/>
      </c>
      <c r="RMS6" s="336" t="str">
        <f t="shared" si="204"/>
        <v/>
      </c>
      <c r="RMT6" s="336" t="str">
        <f t="shared" si="204"/>
        <v/>
      </c>
      <c r="RMU6" s="336" t="str">
        <f t="shared" si="204"/>
        <v/>
      </c>
      <c r="RMV6" s="336" t="str">
        <f t="shared" si="204"/>
        <v/>
      </c>
      <c r="RMW6" s="336" t="str">
        <f t="shared" si="204"/>
        <v/>
      </c>
      <c r="RMX6" s="336" t="str">
        <f t="shared" si="204"/>
        <v/>
      </c>
      <c r="RMY6" s="336" t="str">
        <f t="shared" si="204"/>
        <v/>
      </c>
      <c r="RMZ6" s="336" t="str">
        <f t="shared" si="204"/>
        <v/>
      </c>
      <c r="RNA6" s="336" t="str">
        <f t="shared" si="204"/>
        <v/>
      </c>
      <c r="RNB6" s="336" t="str">
        <f t="shared" si="204"/>
        <v/>
      </c>
      <c r="RNC6" s="336" t="str">
        <f t="shared" si="204"/>
        <v/>
      </c>
      <c r="RND6" s="336" t="str">
        <f t="shared" si="204"/>
        <v/>
      </c>
      <c r="RNE6" s="336" t="str">
        <f t="shared" si="204"/>
        <v/>
      </c>
      <c r="RNF6" s="336" t="str">
        <f t="shared" si="204"/>
        <v/>
      </c>
      <c r="RNG6" s="336" t="str">
        <f t="shared" si="204"/>
        <v/>
      </c>
      <c r="RNH6" s="336" t="str">
        <f t="shared" si="204"/>
        <v/>
      </c>
      <c r="RNI6" s="336" t="str">
        <f t="shared" si="204"/>
        <v/>
      </c>
      <c r="RNJ6" s="336" t="str">
        <f t="shared" si="204"/>
        <v/>
      </c>
      <c r="RNK6" s="336" t="str">
        <f t="shared" si="204"/>
        <v/>
      </c>
      <c r="RNL6" s="336" t="str">
        <f t="shared" si="204"/>
        <v/>
      </c>
      <c r="RNM6" s="336" t="str">
        <f t="shared" si="204"/>
        <v/>
      </c>
      <c r="RNN6" s="336" t="str">
        <f t="shared" si="204"/>
        <v/>
      </c>
      <c r="RNO6" s="336" t="str">
        <f t="shared" si="204"/>
        <v/>
      </c>
      <c r="RNP6" s="336" t="str">
        <f t="shared" si="204"/>
        <v/>
      </c>
      <c r="RNQ6" s="336" t="str">
        <f t="shared" si="204"/>
        <v/>
      </c>
      <c r="RNR6" s="336" t="str">
        <f t="shared" si="204"/>
        <v/>
      </c>
      <c r="RNS6" s="336" t="str">
        <f t="shared" si="204"/>
        <v/>
      </c>
      <c r="RNT6" s="336" t="str">
        <f t="shared" si="204"/>
        <v/>
      </c>
      <c r="RNU6" s="336" t="str">
        <f t="shared" si="204"/>
        <v/>
      </c>
      <c r="RNV6" s="336" t="str">
        <f t="shared" si="204"/>
        <v/>
      </c>
      <c r="RNW6" s="336" t="str">
        <f t="shared" si="204"/>
        <v/>
      </c>
      <c r="RNX6" s="336" t="str">
        <f t="shared" si="204"/>
        <v/>
      </c>
      <c r="RNY6" s="336" t="str">
        <f t="shared" si="204"/>
        <v/>
      </c>
      <c r="RNZ6" s="336" t="str">
        <f t="shared" si="204"/>
        <v/>
      </c>
      <c r="ROA6" s="336" t="str">
        <f t="shared" si="204"/>
        <v/>
      </c>
      <c r="ROB6" s="336" t="str">
        <f t="shared" si="204"/>
        <v/>
      </c>
      <c r="ROC6" s="336" t="str">
        <f t="shared" si="204"/>
        <v/>
      </c>
      <c r="ROD6" s="336" t="str">
        <f t="shared" si="204"/>
        <v/>
      </c>
      <c r="ROE6" s="336" t="str">
        <f t="shared" si="204"/>
        <v/>
      </c>
      <c r="ROF6" s="336" t="str">
        <f t="shared" si="204"/>
        <v/>
      </c>
      <c r="ROG6" s="336" t="str">
        <f t="shared" si="204"/>
        <v/>
      </c>
      <c r="ROH6" s="336" t="str">
        <f t="shared" si="204"/>
        <v/>
      </c>
      <c r="ROI6" s="336" t="str">
        <f t="shared" ref="ROI6:RQT6" si="205">_xlfn.LET(
_xlpm.project_monat,ROI$3,
_xlpm.start_monat,$D6,
_xlpm.ende_monat,$E6,
IF(AND(_xlpm.project_monat&gt;=_xlpm.start_monat,_xlpm.project_monat&lt;=_xlpm.ende_monat),1,""))</f>
        <v/>
      </c>
      <c r="ROJ6" s="336" t="str">
        <f t="shared" si="205"/>
        <v/>
      </c>
      <c r="ROK6" s="336" t="str">
        <f t="shared" si="205"/>
        <v/>
      </c>
      <c r="ROL6" s="336" t="str">
        <f t="shared" si="205"/>
        <v/>
      </c>
      <c r="ROM6" s="336" t="str">
        <f t="shared" si="205"/>
        <v/>
      </c>
      <c r="RON6" s="336" t="str">
        <f t="shared" si="205"/>
        <v/>
      </c>
      <c r="ROO6" s="336" t="str">
        <f t="shared" si="205"/>
        <v/>
      </c>
      <c r="ROP6" s="336" t="str">
        <f t="shared" si="205"/>
        <v/>
      </c>
      <c r="ROQ6" s="336" t="str">
        <f t="shared" si="205"/>
        <v/>
      </c>
      <c r="ROR6" s="336" t="str">
        <f t="shared" si="205"/>
        <v/>
      </c>
      <c r="ROS6" s="336" t="str">
        <f t="shared" si="205"/>
        <v/>
      </c>
      <c r="ROT6" s="336" t="str">
        <f t="shared" si="205"/>
        <v/>
      </c>
      <c r="ROU6" s="336" t="str">
        <f t="shared" si="205"/>
        <v/>
      </c>
      <c r="ROV6" s="336" t="str">
        <f t="shared" si="205"/>
        <v/>
      </c>
      <c r="ROW6" s="336" t="str">
        <f t="shared" si="205"/>
        <v/>
      </c>
      <c r="ROX6" s="336" t="str">
        <f t="shared" si="205"/>
        <v/>
      </c>
      <c r="ROY6" s="336" t="str">
        <f t="shared" si="205"/>
        <v/>
      </c>
      <c r="ROZ6" s="336" t="str">
        <f t="shared" si="205"/>
        <v/>
      </c>
      <c r="RPA6" s="336" t="str">
        <f t="shared" si="205"/>
        <v/>
      </c>
      <c r="RPB6" s="336" t="str">
        <f t="shared" si="205"/>
        <v/>
      </c>
      <c r="RPC6" s="336" t="str">
        <f t="shared" si="205"/>
        <v/>
      </c>
      <c r="RPD6" s="336" t="str">
        <f t="shared" si="205"/>
        <v/>
      </c>
      <c r="RPE6" s="336" t="str">
        <f t="shared" si="205"/>
        <v/>
      </c>
      <c r="RPF6" s="336" t="str">
        <f t="shared" si="205"/>
        <v/>
      </c>
      <c r="RPG6" s="336" t="str">
        <f t="shared" si="205"/>
        <v/>
      </c>
      <c r="RPH6" s="336" t="str">
        <f t="shared" si="205"/>
        <v/>
      </c>
      <c r="RPI6" s="336" t="str">
        <f t="shared" si="205"/>
        <v/>
      </c>
      <c r="RPJ6" s="336" t="str">
        <f t="shared" si="205"/>
        <v/>
      </c>
      <c r="RPK6" s="336" t="str">
        <f t="shared" si="205"/>
        <v/>
      </c>
      <c r="RPL6" s="336" t="str">
        <f t="shared" si="205"/>
        <v/>
      </c>
      <c r="RPM6" s="336" t="str">
        <f t="shared" si="205"/>
        <v/>
      </c>
      <c r="RPN6" s="336" t="str">
        <f t="shared" si="205"/>
        <v/>
      </c>
      <c r="RPO6" s="336" t="str">
        <f t="shared" si="205"/>
        <v/>
      </c>
      <c r="RPP6" s="336" t="str">
        <f t="shared" si="205"/>
        <v/>
      </c>
      <c r="RPQ6" s="336" t="str">
        <f t="shared" si="205"/>
        <v/>
      </c>
      <c r="RPR6" s="336" t="str">
        <f t="shared" si="205"/>
        <v/>
      </c>
      <c r="RPS6" s="336" t="str">
        <f t="shared" si="205"/>
        <v/>
      </c>
      <c r="RPT6" s="336" t="str">
        <f t="shared" si="205"/>
        <v/>
      </c>
      <c r="RPU6" s="336" t="str">
        <f t="shared" si="205"/>
        <v/>
      </c>
      <c r="RPV6" s="336" t="str">
        <f t="shared" si="205"/>
        <v/>
      </c>
      <c r="RPW6" s="336" t="str">
        <f t="shared" si="205"/>
        <v/>
      </c>
      <c r="RPX6" s="336" t="str">
        <f t="shared" si="205"/>
        <v/>
      </c>
      <c r="RPY6" s="336" t="str">
        <f t="shared" si="205"/>
        <v/>
      </c>
      <c r="RPZ6" s="336" t="str">
        <f t="shared" si="205"/>
        <v/>
      </c>
      <c r="RQA6" s="336" t="str">
        <f t="shared" si="205"/>
        <v/>
      </c>
      <c r="RQB6" s="336" t="str">
        <f t="shared" si="205"/>
        <v/>
      </c>
      <c r="RQC6" s="336" t="str">
        <f t="shared" si="205"/>
        <v/>
      </c>
      <c r="RQD6" s="336" t="str">
        <f t="shared" si="205"/>
        <v/>
      </c>
      <c r="RQE6" s="336" t="str">
        <f t="shared" si="205"/>
        <v/>
      </c>
      <c r="RQF6" s="336" t="str">
        <f t="shared" si="205"/>
        <v/>
      </c>
      <c r="RQG6" s="336" t="str">
        <f t="shared" si="205"/>
        <v/>
      </c>
      <c r="RQH6" s="336" t="str">
        <f t="shared" si="205"/>
        <v/>
      </c>
      <c r="RQI6" s="336" t="str">
        <f t="shared" si="205"/>
        <v/>
      </c>
      <c r="RQJ6" s="336" t="str">
        <f t="shared" si="205"/>
        <v/>
      </c>
      <c r="RQK6" s="336" t="str">
        <f t="shared" si="205"/>
        <v/>
      </c>
      <c r="RQL6" s="336" t="str">
        <f t="shared" si="205"/>
        <v/>
      </c>
      <c r="RQM6" s="336" t="str">
        <f t="shared" si="205"/>
        <v/>
      </c>
      <c r="RQN6" s="336" t="str">
        <f t="shared" si="205"/>
        <v/>
      </c>
      <c r="RQO6" s="336" t="str">
        <f t="shared" si="205"/>
        <v/>
      </c>
      <c r="RQP6" s="336" t="str">
        <f t="shared" si="205"/>
        <v/>
      </c>
      <c r="RQQ6" s="336" t="str">
        <f t="shared" si="205"/>
        <v/>
      </c>
      <c r="RQR6" s="336" t="str">
        <f t="shared" si="205"/>
        <v/>
      </c>
      <c r="RQS6" s="336" t="str">
        <f t="shared" si="205"/>
        <v/>
      </c>
      <c r="RQT6" s="336" t="str">
        <f t="shared" si="205"/>
        <v/>
      </c>
      <c r="RQU6" s="336" t="str">
        <f t="shared" ref="RQU6:RTF6" si="206">_xlfn.LET(
_xlpm.project_monat,RQU$3,
_xlpm.start_monat,$D6,
_xlpm.ende_monat,$E6,
IF(AND(_xlpm.project_monat&gt;=_xlpm.start_monat,_xlpm.project_monat&lt;=_xlpm.ende_monat),1,""))</f>
        <v/>
      </c>
      <c r="RQV6" s="336" t="str">
        <f t="shared" si="206"/>
        <v/>
      </c>
      <c r="RQW6" s="336" t="str">
        <f t="shared" si="206"/>
        <v/>
      </c>
      <c r="RQX6" s="336" t="str">
        <f t="shared" si="206"/>
        <v/>
      </c>
      <c r="RQY6" s="336" t="str">
        <f t="shared" si="206"/>
        <v/>
      </c>
      <c r="RQZ6" s="336" t="str">
        <f t="shared" si="206"/>
        <v/>
      </c>
      <c r="RRA6" s="336" t="str">
        <f t="shared" si="206"/>
        <v/>
      </c>
      <c r="RRB6" s="336" t="str">
        <f t="shared" si="206"/>
        <v/>
      </c>
      <c r="RRC6" s="336" t="str">
        <f t="shared" si="206"/>
        <v/>
      </c>
      <c r="RRD6" s="336" t="str">
        <f t="shared" si="206"/>
        <v/>
      </c>
      <c r="RRE6" s="336" t="str">
        <f t="shared" si="206"/>
        <v/>
      </c>
      <c r="RRF6" s="336" t="str">
        <f t="shared" si="206"/>
        <v/>
      </c>
      <c r="RRG6" s="336" t="str">
        <f t="shared" si="206"/>
        <v/>
      </c>
      <c r="RRH6" s="336" t="str">
        <f t="shared" si="206"/>
        <v/>
      </c>
      <c r="RRI6" s="336" t="str">
        <f t="shared" si="206"/>
        <v/>
      </c>
      <c r="RRJ6" s="336" t="str">
        <f t="shared" si="206"/>
        <v/>
      </c>
      <c r="RRK6" s="336" t="str">
        <f t="shared" si="206"/>
        <v/>
      </c>
      <c r="RRL6" s="336" t="str">
        <f t="shared" si="206"/>
        <v/>
      </c>
      <c r="RRM6" s="336" t="str">
        <f t="shared" si="206"/>
        <v/>
      </c>
      <c r="RRN6" s="336" t="str">
        <f t="shared" si="206"/>
        <v/>
      </c>
      <c r="RRO6" s="336" t="str">
        <f t="shared" si="206"/>
        <v/>
      </c>
      <c r="RRP6" s="336" t="str">
        <f t="shared" si="206"/>
        <v/>
      </c>
      <c r="RRQ6" s="336" t="str">
        <f t="shared" si="206"/>
        <v/>
      </c>
      <c r="RRR6" s="336" t="str">
        <f t="shared" si="206"/>
        <v/>
      </c>
      <c r="RRS6" s="336" t="str">
        <f t="shared" si="206"/>
        <v/>
      </c>
      <c r="RRT6" s="336" t="str">
        <f t="shared" si="206"/>
        <v/>
      </c>
      <c r="RRU6" s="336" t="str">
        <f t="shared" si="206"/>
        <v/>
      </c>
      <c r="RRV6" s="336" t="str">
        <f t="shared" si="206"/>
        <v/>
      </c>
      <c r="RRW6" s="336" t="str">
        <f t="shared" si="206"/>
        <v/>
      </c>
      <c r="RRX6" s="336" t="str">
        <f t="shared" si="206"/>
        <v/>
      </c>
      <c r="RRY6" s="336" t="str">
        <f t="shared" si="206"/>
        <v/>
      </c>
      <c r="RRZ6" s="336" t="str">
        <f t="shared" si="206"/>
        <v/>
      </c>
      <c r="RSA6" s="336" t="str">
        <f t="shared" si="206"/>
        <v/>
      </c>
      <c r="RSB6" s="336" t="str">
        <f t="shared" si="206"/>
        <v/>
      </c>
      <c r="RSC6" s="336" t="str">
        <f t="shared" si="206"/>
        <v/>
      </c>
      <c r="RSD6" s="336" t="str">
        <f t="shared" si="206"/>
        <v/>
      </c>
      <c r="RSE6" s="336" t="str">
        <f t="shared" si="206"/>
        <v/>
      </c>
      <c r="RSF6" s="336" t="str">
        <f t="shared" si="206"/>
        <v/>
      </c>
      <c r="RSG6" s="336" t="str">
        <f t="shared" si="206"/>
        <v/>
      </c>
      <c r="RSH6" s="336" t="str">
        <f t="shared" si="206"/>
        <v/>
      </c>
      <c r="RSI6" s="336" t="str">
        <f t="shared" si="206"/>
        <v/>
      </c>
      <c r="RSJ6" s="336" t="str">
        <f t="shared" si="206"/>
        <v/>
      </c>
      <c r="RSK6" s="336" t="str">
        <f t="shared" si="206"/>
        <v/>
      </c>
      <c r="RSL6" s="336" t="str">
        <f t="shared" si="206"/>
        <v/>
      </c>
      <c r="RSM6" s="336" t="str">
        <f t="shared" si="206"/>
        <v/>
      </c>
      <c r="RSN6" s="336" t="str">
        <f t="shared" si="206"/>
        <v/>
      </c>
      <c r="RSO6" s="336" t="str">
        <f t="shared" si="206"/>
        <v/>
      </c>
      <c r="RSP6" s="336" t="str">
        <f t="shared" si="206"/>
        <v/>
      </c>
      <c r="RSQ6" s="336" t="str">
        <f t="shared" si="206"/>
        <v/>
      </c>
      <c r="RSR6" s="336" t="str">
        <f t="shared" si="206"/>
        <v/>
      </c>
      <c r="RSS6" s="336" t="str">
        <f t="shared" si="206"/>
        <v/>
      </c>
      <c r="RST6" s="336" t="str">
        <f t="shared" si="206"/>
        <v/>
      </c>
      <c r="RSU6" s="336" t="str">
        <f t="shared" si="206"/>
        <v/>
      </c>
      <c r="RSV6" s="336" t="str">
        <f t="shared" si="206"/>
        <v/>
      </c>
      <c r="RSW6" s="336" t="str">
        <f t="shared" si="206"/>
        <v/>
      </c>
      <c r="RSX6" s="336" t="str">
        <f t="shared" si="206"/>
        <v/>
      </c>
      <c r="RSY6" s="336" t="str">
        <f t="shared" si="206"/>
        <v/>
      </c>
      <c r="RSZ6" s="336" t="str">
        <f t="shared" si="206"/>
        <v/>
      </c>
      <c r="RTA6" s="336" t="str">
        <f t="shared" si="206"/>
        <v/>
      </c>
      <c r="RTB6" s="336" t="str">
        <f t="shared" si="206"/>
        <v/>
      </c>
      <c r="RTC6" s="336" t="str">
        <f t="shared" si="206"/>
        <v/>
      </c>
      <c r="RTD6" s="336" t="str">
        <f t="shared" si="206"/>
        <v/>
      </c>
      <c r="RTE6" s="336" t="str">
        <f t="shared" si="206"/>
        <v/>
      </c>
      <c r="RTF6" s="336" t="str">
        <f t="shared" si="206"/>
        <v/>
      </c>
      <c r="RTG6" s="336" t="str">
        <f t="shared" ref="RTG6:RVR6" si="207">_xlfn.LET(
_xlpm.project_monat,RTG$3,
_xlpm.start_monat,$D6,
_xlpm.ende_monat,$E6,
IF(AND(_xlpm.project_monat&gt;=_xlpm.start_monat,_xlpm.project_monat&lt;=_xlpm.ende_monat),1,""))</f>
        <v/>
      </c>
      <c r="RTH6" s="336" t="str">
        <f t="shared" si="207"/>
        <v/>
      </c>
      <c r="RTI6" s="336" t="str">
        <f t="shared" si="207"/>
        <v/>
      </c>
      <c r="RTJ6" s="336" t="str">
        <f t="shared" si="207"/>
        <v/>
      </c>
      <c r="RTK6" s="336" t="str">
        <f t="shared" si="207"/>
        <v/>
      </c>
      <c r="RTL6" s="336" t="str">
        <f t="shared" si="207"/>
        <v/>
      </c>
      <c r="RTM6" s="336" t="str">
        <f t="shared" si="207"/>
        <v/>
      </c>
      <c r="RTN6" s="336" t="str">
        <f t="shared" si="207"/>
        <v/>
      </c>
      <c r="RTO6" s="336" t="str">
        <f t="shared" si="207"/>
        <v/>
      </c>
      <c r="RTP6" s="336" t="str">
        <f t="shared" si="207"/>
        <v/>
      </c>
      <c r="RTQ6" s="336" t="str">
        <f t="shared" si="207"/>
        <v/>
      </c>
      <c r="RTR6" s="336" t="str">
        <f t="shared" si="207"/>
        <v/>
      </c>
      <c r="RTS6" s="336" t="str">
        <f t="shared" si="207"/>
        <v/>
      </c>
      <c r="RTT6" s="336" t="str">
        <f t="shared" si="207"/>
        <v/>
      </c>
      <c r="RTU6" s="336" t="str">
        <f t="shared" si="207"/>
        <v/>
      </c>
      <c r="RTV6" s="336" t="str">
        <f t="shared" si="207"/>
        <v/>
      </c>
      <c r="RTW6" s="336" t="str">
        <f t="shared" si="207"/>
        <v/>
      </c>
      <c r="RTX6" s="336" t="str">
        <f t="shared" si="207"/>
        <v/>
      </c>
      <c r="RTY6" s="336" t="str">
        <f t="shared" si="207"/>
        <v/>
      </c>
      <c r="RTZ6" s="336" t="str">
        <f t="shared" si="207"/>
        <v/>
      </c>
      <c r="RUA6" s="336" t="str">
        <f t="shared" si="207"/>
        <v/>
      </c>
      <c r="RUB6" s="336" t="str">
        <f t="shared" si="207"/>
        <v/>
      </c>
      <c r="RUC6" s="336" t="str">
        <f t="shared" si="207"/>
        <v/>
      </c>
      <c r="RUD6" s="336" t="str">
        <f t="shared" si="207"/>
        <v/>
      </c>
      <c r="RUE6" s="336" t="str">
        <f t="shared" si="207"/>
        <v/>
      </c>
      <c r="RUF6" s="336" t="str">
        <f t="shared" si="207"/>
        <v/>
      </c>
      <c r="RUG6" s="336" t="str">
        <f t="shared" si="207"/>
        <v/>
      </c>
      <c r="RUH6" s="336" t="str">
        <f t="shared" si="207"/>
        <v/>
      </c>
      <c r="RUI6" s="336" t="str">
        <f t="shared" si="207"/>
        <v/>
      </c>
      <c r="RUJ6" s="336" t="str">
        <f t="shared" si="207"/>
        <v/>
      </c>
      <c r="RUK6" s="336" t="str">
        <f t="shared" si="207"/>
        <v/>
      </c>
      <c r="RUL6" s="336" t="str">
        <f t="shared" si="207"/>
        <v/>
      </c>
      <c r="RUM6" s="336" t="str">
        <f t="shared" si="207"/>
        <v/>
      </c>
      <c r="RUN6" s="336" t="str">
        <f t="shared" si="207"/>
        <v/>
      </c>
      <c r="RUO6" s="336" t="str">
        <f t="shared" si="207"/>
        <v/>
      </c>
      <c r="RUP6" s="336" t="str">
        <f t="shared" si="207"/>
        <v/>
      </c>
      <c r="RUQ6" s="336" t="str">
        <f t="shared" si="207"/>
        <v/>
      </c>
      <c r="RUR6" s="336" t="str">
        <f t="shared" si="207"/>
        <v/>
      </c>
      <c r="RUS6" s="336" t="str">
        <f t="shared" si="207"/>
        <v/>
      </c>
      <c r="RUT6" s="336" t="str">
        <f t="shared" si="207"/>
        <v/>
      </c>
      <c r="RUU6" s="336" t="str">
        <f t="shared" si="207"/>
        <v/>
      </c>
      <c r="RUV6" s="336" t="str">
        <f t="shared" si="207"/>
        <v/>
      </c>
      <c r="RUW6" s="336" t="str">
        <f t="shared" si="207"/>
        <v/>
      </c>
      <c r="RUX6" s="336" t="str">
        <f t="shared" si="207"/>
        <v/>
      </c>
      <c r="RUY6" s="336" t="str">
        <f t="shared" si="207"/>
        <v/>
      </c>
      <c r="RUZ6" s="336" t="str">
        <f t="shared" si="207"/>
        <v/>
      </c>
      <c r="RVA6" s="336" t="str">
        <f t="shared" si="207"/>
        <v/>
      </c>
      <c r="RVB6" s="336" t="str">
        <f t="shared" si="207"/>
        <v/>
      </c>
      <c r="RVC6" s="336" t="str">
        <f t="shared" si="207"/>
        <v/>
      </c>
      <c r="RVD6" s="336" t="str">
        <f t="shared" si="207"/>
        <v/>
      </c>
      <c r="RVE6" s="336" t="str">
        <f t="shared" si="207"/>
        <v/>
      </c>
      <c r="RVF6" s="336" t="str">
        <f t="shared" si="207"/>
        <v/>
      </c>
      <c r="RVG6" s="336" t="str">
        <f t="shared" si="207"/>
        <v/>
      </c>
      <c r="RVH6" s="336" t="str">
        <f t="shared" si="207"/>
        <v/>
      </c>
      <c r="RVI6" s="336" t="str">
        <f t="shared" si="207"/>
        <v/>
      </c>
      <c r="RVJ6" s="336" t="str">
        <f t="shared" si="207"/>
        <v/>
      </c>
      <c r="RVK6" s="336" t="str">
        <f t="shared" si="207"/>
        <v/>
      </c>
      <c r="RVL6" s="336" t="str">
        <f t="shared" si="207"/>
        <v/>
      </c>
      <c r="RVM6" s="336" t="str">
        <f t="shared" si="207"/>
        <v/>
      </c>
      <c r="RVN6" s="336" t="str">
        <f t="shared" si="207"/>
        <v/>
      </c>
      <c r="RVO6" s="336" t="str">
        <f t="shared" si="207"/>
        <v/>
      </c>
      <c r="RVP6" s="336" t="str">
        <f t="shared" si="207"/>
        <v/>
      </c>
      <c r="RVQ6" s="336" t="str">
        <f t="shared" si="207"/>
        <v/>
      </c>
      <c r="RVR6" s="336" t="str">
        <f t="shared" si="207"/>
        <v/>
      </c>
      <c r="RVS6" s="336" t="str">
        <f t="shared" ref="RVS6:RYD6" si="208">_xlfn.LET(
_xlpm.project_monat,RVS$3,
_xlpm.start_monat,$D6,
_xlpm.ende_monat,$E6,
IF(AND(_xlpm.project_monat&gt;=_xlpm.start_monat,_xlpm.project_monat&lt;=_xlpm.ende_monat),1,""))</f>
        <v/>
      </c>
      <c r="RVT6" s="336" t="str">
        <f t="shared" si="208"/>
        <v/>
      </c>
      <c r="RVU6" s="336" t="str">
        <f t="shared" si="208"/>
        <v/>
      </c>
      <c r="RVV6" s="336" t="str">
        <f t="shared" si="208"/>
        <v/>
      </c>
      <c r="RVW6" s="336" t="str">
        <f t="shared" si="208"/>
        <v/>
      </c>
      <c r="RVX6" s="336" t="str">
        <f t="shared" si="208"/>
        <v/>
      </c>
      <c r="RVY6" s="336" t="str">
        <f t="shared" si="208"/>
        <v/>
      </c>
      <c r="RVZ6" s="336" t="str">
        <f t="shared" si="208"/>
        <v/>
      </c>
      <c r="RWA6" s="336" t="str">
        <f t="shared" si="208"/>
        <v/>
      </c>
      <c r="RWB6" s="336" t="str">
        <f t="shared" si="208"/>
        <v/>
      </c>
      <c r="RWC6" s="336" t="str">
        <f t="shared" si="208"/>
        <v/>
      </c>
      <c r="RWD6" s="336" t="str">
        <f t="shared" si="208"/>
        <v/>
      </c>
      <c r="RWE6" s="336" t="str">
        <f t="shared" si="208"/>
        <v/>
      </c>
      <c r="RWF6" s="336" t="str">
        <f t="shared" si="208"/>
        <v/>
      </c>
      <c r="RWG6" s="336" t="str">
        <f t="shared" si="208"/>
        <v/>
      </c>
      <c r="RWH6" s="336" t="str">
        <f t="shared" si="208"/>
        <v/>
      </c>
      <c r="RWI6" s="336" t="str">
        <f t="shared" si="208"/>
        <v/>
      </c>
      <c r="RWJ6" s="336" t="str">
        <f t="shared" si="208"/>
        <v/>
      </c>
      <c r="RWK6" s="336" t="str">
        <f t="shared" si="208"/>
        <v/>
      </c>
      <c r="RWL6" s="336" t="str">
        <f t="shared" si="208"/>
        <v/>
      </c>
      <c r="RWM6" s="336" t="str">
        <f t="shared" si="208"/>
        <v/>
      </c>
      <c r="RWN6" s="336" t="str">
        <f t="shared" si="208"/>
        <v/>
      </c>
      <c r="RWO6" s="336" t="str">
        <f t="shared" si="208"/>
        <v/>
      </c>
      <c r="RWP6" s="336" t="str">
        <f t="shared" si="208"/>
        <v/>
      </c>
      <c r="RWQ6" s="336" t="str">
        <f t="shared" si="208"/>
        <v/>
      </c>
      <c r="RWR6" s="336" t="str">
        <f t="shared" si="208"/>
        <v/>
      </c>
      <c r="RWS6" s="336" t="str">
        <f t="shared" si="208"/>
        <v/>
      </c>
      <c r="RWT6" s="336" t="str">
        <f t="shared" si="208"/>
        <v/>
      </c>
      <c r="RWU6" s="336" t="str">
        <f t="shared" si="208"/>
        <v/>
      </c>
      <c r="RWV6" s="336" t="str">
        <f t="shared" si="208"/>
        <v/>
      </c>
      <c r="RWW6" s="336" t="str">
        <f t="shared" si="208"/>
        <v/>
      </c>
      <c r="RWX6" s="336" t="str">
        <f t="shared" si="208"/>
        <v/>
      </c>
      <c r="RWY6" s="336" t="str">
        <f t="shared" si="208"/>
        <v/>
      </c>
      <c r="RWZ6" s="336" t="str">
        <f t="shared" si="208"/>
        <v/>
      </c>
      <c r="RXA6" s="336" t="str">
        <f t="shared" si="208"/>
        <v/>
      </c>
      <c r="RXB6" s="336" t="str">
        <f t="shared" si="208"/>
        <v/>
      </c>
      <c r="RXC6" s="336" t="str">
        <f t="shared" si="208"/>
        <v/>
      </c>
      <c r="RXD6" s="336" t="str">
        <f t="shared" si="208"/>
        <v/>
      </c>
      <c r="RXE6" s="336" t="str">
        <f t="shared" si="208"/>
        <v/>
      </c>
      <c r="RXF6" s="336" t="str">
        <f t="shared" si="208"/>
        <v/>
      </c>
      <c r="RXG6" s="336" t="str">
        <f t="shared" si="208"/>
        <v/>
      </c>
      <c r="RXH6" s="336" t="str">
        <f t="shared" si="208"/>
        <v/>
      </c>
      <c r="RXI6" s="336" t="str">
        <f t="shared" si="208"/>
        <v/>
      </c>
      <c r="RXJ6" s="336" t="str">
        <f t="shared" si="208"/>
        <v/>
      </c>
      <c r="RXK6" s="336" t="str">
        <f t="shared" si="208"/>
        <v/>
      </c>
      <c r="RXL6" s="336" t="str">
        <f t="shared" si="208"/>
        <v/>
      </c>
      <c r="RXM6" s="336" t="str">
        <f t="shared" si="208"/>
        <v/>
      </c>
      <c r="RXN6" s="336" t="str">
        <f t="shared" si="208"/>
        <v/>
      </c>
      <c r="RXO6" s="336" t="str">
        <f t="shared" si="208"/>
        <v/>
      </c>
      <c r="RXP6" s="336" t="str">
        <f t="shared" si="208"/>
        <v/>
      </c>
      <c r="RXQ6" s="336" t="str">
        <f t="shared" si="208"/>
        <v/>
      </c>
      <c r="RXR6" s="336" t="str">
        <f t="shared" si="208"/>
        <v/>
      </c>
      <c r="RXS6" s="336" t="str">
        <f t="shared" si="208"/>
        <v/>
      </c>
      <c r="RXT6" s="336" t="str">
        <f t="shared" si="208"/>
        <v/>
      </c>
      <c r="RXU6" s="336" t="str">
        <f t="shared" si="208"/>
        <v/>
      </c>
      <c r="RXV6" s="336" t="str">
        <f t="shared" si="208"/>
        <v/>
      </c>
      <c r="RXW6" s="336" t="str">
        <f t="shared" si="208"/>
        <v/>
      </c>
      <c r="RXX6" s="336" t="str">
        <f t="shared" si="208"/>
        <v/>
      </c>
      <c r="RXY6" s="336" t="str">
        <f t="shared" si="208"/>
        <v/>
      </c>
      <c r="RXZ6" s="336" t="str">
        <f t="shared" si="208"/>
        <v/>
      </c>
      <c r="RYA6" s="336" t="str">
        <f t="shared" si="208"/>
        <v/>
      </c>
      <c r="RYB6" s="336" t="str">
        <f t="shared" si="208"/>
        <v/>
      </c>
      <c r="RYC6" s="336" t="str">
        <f t="shared" si="208"/>
        <v/>
      </c>
      <c r="RYD6" s="336" t="str">
        <f t="shared" si="208"/>
        <v/>
      </c>
      <c r="RYE6" s="336" t="str">
        <f t="shared" ref="RYE6:SAP6" si="209">_xlfn.LET(
_xlpm.project_monat,RYE$3,
_xlpm.start_monat,$D6,
_xlpm.ende_monat,$E6,
IF(AND(_xlpm.project_monat&gt;=_xlpm.start_monat,_xlpm.project_monat&lt;=_xlpm.ende_monat),1,""))</f>
        <v/>
      </c>
      <c r="RYF6" s="336" t="str">
        <f t="shared" si="209"/>
        <v/>
      </c>
      <c r="RYG6" s="336" t="str">
        <f t="shared" si="209"/>
        <v/>
      </c>
      <c r="RYH6" s="336" t="str">
        <f t="shared" si="209"/>
        <v/>
      </c>
      <c r="RYI6" s="336" t="str">
        <f t="shared" si="209"/>
        <v/>
      </c>
      <c r="RYJ6" s="336" t="str">
        <f t="shared" si="209"/>
        <v/>
      </c>
      <c r="RYK6" s="336" t="str">
        <f t="shared" si="209"/>
        <v/>
      </c>
      <c r="RYL6" s="336" t="str">
        <f t="shared" si="209"/>
        <v/>
      </c>
      <c r="RYM6" s="336" t="str">
        <f t="shared" si="209"/>
        <v/>
      </c>
      <c r="RYN6" s="336" t="str">
        <f t="shared" si="209"/>
        <v/>
      </c>
      <c r="RYO6" s="336" t="str">
        <f t="shared" si="209"/>
        <v/>
      </c>
      <c r="RYP6" s="336" t="str">
        <f t="shared" si="209"/>
        <v/>
      </c>
      <c r="RYQ6" s="336" t="str">
        <f t="shared" si="209"/>
        <v/>
      </c>
      <c r="RYR6" s="336" t="str">
        <f t="shared" si="209"/>
        <v/>
      </c>
      <c r="RYS6" s="336" t="str">
        <f t="shared" si="209"/>
        <v/>
      </c>
      <c r="RYT6" s="336" t="str">
        <f t="shared" si="209"/>
        <v/>
      </c>
      <c r="RYU6" s="336" t="str">
        <f t="shared" si="209"/>
        <v/>
      </c>
      <c r="RYV6" s="336" t="str">
        <f t="shared" si="209"/>
        <v/>
      </c>
      <c r="RYW6" s="336" t="str">
        <f t="shared" si="209"/>
        <v/>
      </c>
      <c r="RYX6" s="336" t="str">
        <f t="shared" si="209"/>
        <v/>
      </c>
      <c r="RYY6" s="336" t="str">
        <f t="shared" si="209"/>
        <v/>
      </c>
      <c r="RYZ6" s="336" t="str">
        <f t="shared" si="209"/>
        <v/>
      </c>
      <c r="RZA6" s="336" t="str">
        <f t="shared" si="209"/>
        <v/>
      </c>
      <c r="RZB6" s="336" t="str">
        <f t="shared" si="209"/>
        <v/>
      </c>
      <c r="RZC6" s="336" t="str">
        <f t="shared" si="209"/>
        <v/>
      </c>
      <c r="RZD6" s="336" t="str">
        <f t="shared" si="209"/>
        <v/>
      </c>
      <c r="RZE6" s="336" t="str">
        <f t="shared" si="209"/>
        <v/>
      </c>
      <c r="RZF6" s="336" t="str">
        <f t="shared" si="209"/>
        <v/>
      </c>
      <c r="RZG6" s="336" t="str">
        <f t="shared" si="209"/>
        <v/>
      </c>
      <c r="RZH6" s="336" t="str">
        <f t="shared" si="209"/>
        <v/>
      </c>
      <c r="RZI6" s="336" t="str">
        <f t="shared" si="209"/>
        <v/>
      </c>
      <c r="RZJ6" s="336" t="str">
        <f t="shared" si="209"/>
        <v/>
      </c>
      <c r="RZK6" s="336" t="str">
        <f t="shared" si="209"/>
        <v/>
      </c>
      <c r="RZL6" s="336" t="str">
        <f t="shared" si="209"/>
        <v/>
      </c>
      <c r="RZM6" s="336" t="str">
        <f t="shared" si="209"/>
        <v/>
      </c>
      <c r="RZN6" s="336" t="str">
        <f t="shared" si="209"/>
        <v/>
      </c>
      <c r="RZO6" s="336" t="str">
        <f t="shared" si="209"/>
        <v/>
      </c>
      <c r="RZP6" s="336" t="str">
        <f t="shared" si="209"/>
        <v/>
      </c>
      <c r="RZQ6" s="336" t="str">
        <f t="shared" si="209"/>
        <v/>
      </c>
      <c r="RZR6" s="336" t="str">
        <f t="shared" si="209"/>
        <v/>
      </c>
      <c r="RZS6" s="336" t="str">
        <f t="shared" si="209"/>
        <v/>
      </c>
      <c r="RZT6" s="336" t="str">
        <f t="shared" si="209"/>
        <v/>
      </c>
      <c r="RZU6" s="336" t="str">
        <f t="shared" si="209"/>
        <v/>
      </c>
      <c r="RZV6" s="336" t="str">
        <f t="shared" si="209"/>
        <v/>
      </c>
      <c r="RZW6" s="336" t="str">
        <f t="shared" si="209"/>
        <v/>
      </c>
      <c r="RZX6" s="336" t="str">
        <f t="shared" si="209"/>
        <v/>
      </c>
      <c r="RZY6" s="336" t="str">
        <f t="shared" si="209"/>
        <v/>
      </c>
      <c r="RZZ6" s="336" t="str">
        <f t="shared" si="209"/>
        <v/>
      </c>
      <c r="SAA6" s="336" t="str">
        <f t="shared" si="209"/>
        <v/>
      </c>
      <c r="SAB6" s="336" t="str">
        <f t="shared" si="209"/>
        <v/>
      </c>
      <c r="SAC6" s="336" t="str">
        <f t="shared" si="209"/>
        <v/>
      </c>
      <c r="SAD6" s="336" t="str">
        <f t="shared" si="209"/>
        <v/>
      </c>
      <c r="SAE6" s="336" t="str">
        <f t="shared" si="209"/>
        <v/>
      </c>
      <c r="SAF6" s="336" t="str">
        <f t="shared" si="209"/>
        <v/>
      </c>
      <c r="SAG6" s="336" t="str">
        <f t="shared" si="209"/>
        <v/>
      </c>
      <c r="SAH6" s="336" t="str">
        <f t="shared" si="209"/>
        <v/>
      </c>
      <c r="SAI6" s="336" t="str">
        <f t="shared" si="209"/>
        <v/>
      </c>
      <c r="SAJ6" s="336" t="str">
        <f t="shared" si="209"/>
        <v/>
      </c>
      <c r="SAK6" s="336" t="str">
        <f t="shared" si="209"/>
        <v/>
      </c>
      <c r="SAL6" s="336" t="str">
        <f t="shared" si="209"/>
        <v/>
      </c>
      <c r="SAM6" s="336" t="str">
        <f t="shared" si="209"/>
        <v/>
      </c>
      <c r="SAN6" s="336" t="str">
        <f t="shared" si="209"/>
        <v/>
      </c>
      <c r="SAO6" s="336" t="str">
        <f t="shared" si="209"/>
        <v/>
      </c>
      <c r="SAP6" s="336" t="str">
        <f t="shared" si="209"/>
        <v/>
      </c>
      <c r="SAQ6" s="336" t="str">
        <f t="shared" ref="SAQ6:SDB6" si="210">_xlfn.LET(
_xlpm.project_monat,SAQ$3,
_xlpm.start_monat,$D6,
_xlpm.ende_monat,$E6,
IF(AND(_xlpm.project_monat&gt;=_xlpm.start_monat,_xlpm.project_monat&lt;=_xlpm.ende_monat),1,""))</f>
        <v/>
      </c>
      <c r="SAR6" s="336" t="str">
        <f t="shared" si="210"/>
        <v/>
      </c>
      <c r="SAS6" s="336" t="str">
        <f t="shared" si="210"/>
        <v/>
      </c>
      <c r="SAT6" s="336" t="str">
        <f t="shared" si="210"/>
        <v/>
      </c>
      <c r="SAU6" s="336" t="str">
        <f t="shared" si="210"/>
        <v/>
      </c>
      <c r="SAV6" s="336" t="str">
        <f t="shared" si="210"/>
        <v/>
      </c>
      <c r="SAW6" s="336" t="str">
        <f t="shared" si="210"/>
        <v/>
      </c>
      <c r="SAX6" s="336" t="str">
        <f t="shared" si="210"/>
        <v/>
      </c>
      <c r="SAY6" s="336" t="str">
        <f t="shared" si="210"/>
        <v/>
      </c>
      <c r="SAZ6" s="336" t="str">
        <f t="shared" si="210"/>
        <v/>
      </c>
      <c r="SBA6" s="336" t="str">
        <f t="shared" si="210"/>
        <v/>
      </c>
      <c r="SBB6" s="336" t="str">
        <f t="shared" si="210"/>
        <v/>
      </c>
      <c r="SBC6" s="336" t="str">
        <f t="shared" si="210"/>
        <v/>
      </c>
      <c r="SBD6" s="336" t="str">
        <f t="shared" si="210"/>
        <v/>
      </c>
      <c r="SBE6" s="336" t="str">
        <f t="shared" si="210"/>
        <v/>
      </c>
      <c r="SBF6" s="336" t="str">
        <f t="shared" si="210"/>
        <v/>
      </c>
      <c r="SBG6" s="336" t="str">
        <f t="shared" si="210"/>
        <v/>
      </c>
      <c r="SBH6" s="336" t="str">
        <f t="shared" si="210"/>
        <v/>
      </c>
      <c r="SBI6" s="336" t="str">
        <f t="shared" si="210"/>
        <v/>
      </c>
      <c r="SBJ6" s="336" t="str">
        <f t="shared" si="210"/>
        <v/>
      </c>
      <c r="SBK6" s="336" t="str">
        <f t="shared" si="210"/>
        <v/>
      </c>
      <c r="SBL6" s="336" t="str">
        <f t="shared" si="210"/>
        <v/>
      </c>
      <c r="SBM6" s="336" t="str">
        <f t="shared" si="210"/>
        <v/>
      </c>
      <c r="SBN6" s="336" t="str">
        <f t="shared" si="210"/>
        <v/>
      </c>
      <c r="SBO6" s="336" t="str">
        <f t="shared" si="210"/>
        <v/>
      </c>
      <c r="SBP6" s="336" t="str">
        <f t="shared" si="210"/>
        <v/>
      </c>
      <c r="SBQ6" s="336" t="str">
        <f t="shared" si="210"/>
        <v/>
      </c>
      <c r="SBR6" s="336" t="str">
        <f t="shared" si="210"/>
        <v/>
      </c>
      <c r="SBS6" s="336" t="str">
        <f t="shared" si="210"/>
        <v/>
      </c>
      <c r="SBT6" s="336" t="str">
        <f t="shared" si="210"/>
        <v/>
      </c>
      <c r="SBU6" s="336" t="str">
        <f t="shared" si="210"/>
        <v/>
      </c>
      <c r="SBV6" s="336" t="str">
        <f t="shared" si="210"/>
        <v/>
      </c>
      <c r="SBW6" s="336" t="str">
        <f t="shared" si="210"/>
        <v/>
      </c>
      <c r="SBX6" s="336" t="str">
        <f t="shared" si="210"/>
        <v/>
      </c>
      <c r="SBY6" s="336" t="str">
        <f t="shared" si="210"/>
        <v/>
      </c>
      <c r="SBZ6" s="336" t="str">
        <f t="shared" si="210"/>
        <v/>
      </c>
      <c r="SCA6" s="336" t="str">
        <f t="shared" si="210"/>
        <v/>
      </c>
      <c r="SCB6" s="336" t="str">
        <f t="shared" si="210"/>
        <v/>
      </c>
      <c r="SCC6" s="336" t="str">
        <f t="shared" si="210"/>
        <v/>
      </c>
      <c r="SCD6" s="336" t="str">
        <f t="shared" si="210"/>
        <v/>
      </c>
      <c r="SCE6" s="336" t="str">
        <f t="shared" si="210"/>
        <v/>
      </c>
      <c r="SCF6" s="336" t="str">
        <f t="shared" si="210"/>
        <v/>
      </c>
      <c r="SCG6" s="336" t="str">
        <f t="shared" si="210"/>
        <v/>
      </c>
      <c r="SCH6" s="336" t="str">
        <f t="shared" si="210"/>
        <v/>
      </c>
      <c r="SCI6" s="336" t="str">
        <f t="shared" si="210"/>
        <v/>
      </c>
      <c r="SCJ6" s="336" t="str">
        <f t="shared" si="210"/>
        <v/>
      </c>
      <c r="SCK6" s="336" t="str">
        <f t="shared" si="210"/>
        <v/>
      </c>
      <c r="SCL6" s="336" t="str">
        <f t="shared" si="210"/>
        <v/>
      </c>
      <c r="SCM6" s="336" t="str">
        <f t="shared" si="210"/>
        <v/>
      </c>
      <c r="SCN6" s="336" t="str">
        <f t="shared" si="210"/>
        <v/>
      </c>
      <c r="SCO6" s="336" t="str">
        <f t="shared" si="210"/>
        <v/>
      </c>
      <c r="SCP6" s="336" t="str">
        <f t="shared" si="210"/>
        <v/>
      </c>
      <c r="SCQ6" s="336" t="str">
        <f t="shared" si="210"/>
        <v/>
      </c>
      <c r="SCR6" s="336" t="str">
        <f t="shared" si="210"/>
        <v/>
      </c>
      <c r="SCS6" s="336" t="str">
        <f t="shared" si="210"/>
        <v/>
      </c>
      <c r="SCT6" s="336" t="str">
        <f t="shared" si="210"/>
        <v/>
      </c>
      <c r="SCU6" s="336" t="str">
        <f t="shared" si="210"/>
        <v/>
      </c>
      <c r="SCV6" s="336" t="str">
        <f t="shared" si="210"/>
        <v/>
      </c>
      <c r="SCW6" s="336" t="str">
        <f t="shared" si="210"/>
        <v/>
      </c>
      <c r="SCX6" s="336" t="str">
        <f t="shared" si="210"/>
        <v/>
      </c>
      <c r="SCY6" s="336" t="str">
        <f t="shared" si="210"/>
        <v/>
      </c>
      <c r="SCZ6" s="336" t="str">
        <f t="shared" si="210"/>
        <v/>
      </c>
      <c r="SDA6" s="336" t="str">
        <f t="shared" si="210"/>
        <v/>
      </c>
      <c r="SDB6" s="336" t="str">
        <f t="shared" si="210"/>
        <v/>
      </c>
      <c r="SDC6" s="336" t="str">
        <f t="shared" ref="SDC6:SFN6" si="211">_xlfn.LET(
_xlpm.project_monat,SDC$3,
_xlpm.start_monat,$D6,
_xlpm.ende_monat,$E6,
IF(AND(_xlpm.project_monat&gt;=_xlpm.start_monat,_xlpm.project_monat&lt;=_xlpm.ende_monat),1,""))</f>
        <v/>
      </c>
      <c r="SDD6" s="336" t="str">
        <f t="shared" si="211"/>
        <v/>
      </c>
      <c r="SDE6" s="336" t="str">
        <f t="shared" si="211"/>
        <v/>
      </c>
      <c r="SDF6" s="336" t="str">
        <f t="shared" si="211"/>
        <v/>
      </c>
      <c r="SDG6" s="336" t="str">
        <f t="shared" si="211"/>
        <v/>
      </c>
      <c r="SDH6" s="336" t="str">
        <f t="shared" si="211"/>
        <v/>
      </c>
      <c r="SDI6" s="336" t="str">
        <f t="shared" si="211"/>
        <v/>
      </c>
      <c r="SDJ6" s="336" t="str">
        <f t="shared" si="211"/>
        <v/>
      </c>
      <c r="SDK6" s="336" t="str">
        <f t="shared" si="211"/>
        <v/>
      </c>
      <c r="SDL6" s="336" t="str">
        <f t="shared" si="211"/>
        <v/>
      </c>
      <c r="SDM6" s="336" t="str">
        <f t="shared" si="211"/>
        <v/>
      </c>
      <c r="SDN6" s="336" t="str">
        <f t="shared" si="211"/>
        <v/>
      </c>
      <c r="SDO6" s="336" t="str">
        <f t="shared" si="211"/>
        <v/>
      </c>
      <c r="SDP6" s="336" t="str">
        <f t="shared" si="211"/>
        <v/>
      </c>
      <c r="SDQ6" s="336" t="str">
        <f t="shared" si="211"/>
        <v/>
      </c>
      <c r="SDR6" s="336" t="str">
        <f t="shared" si="211"/>
        <v/>
      </c>
      <c r="SDS6" s="336" t="str">
        <f t="shared" si="211"/>
        <v/>
      </c>
      <c r="SDT6" s="336" t="str">
        <f t="shared" si="211"/>
        <v/>
      </c>
      <c r="SDU6" s="336" t="str">
        <f t="shared" si="211"/>
        <v/>
      </c>
      <c r="SDV6" s="336" t="str">
        <f t="shared" si="211"/>
        <v/>
      </c>
      <c r="SDW6" s="336" t="str">
        <f t="shared" si="211"/>
        <v/>
      </c>
      <c r="SDX6" s="336" t="str">
        <f t="shared" si="211"/>
        <v/>
      </c>
      <c r="SDY6" s="336" t="str">
        <f t="shared" si="211"/>
        <v/>
      </c>
      <c r="SDZ6" s="336" t="str">
        <f t="shared" si="211"/>
        <v/>
      </c>
      <c r="SEA6" s="336" t="str">
        <f t="shared" si="211"/>
        <v/>
      </c>
      <c r="SEB6" s="336" t="str">
        <f t="shared" si="211"/>
        <v/>
      </c>
      <c r="SEC6" s="336" t="str">
        <f t="shared" si="211"/>
        <v/>
      </c>
      <c r="SED6" s="336" t="str">
        <f t="shared" si="211"/>
        <v/>
      </c>
      <c r="SEE6" s="336" t="str">
        <f t="shared" si="211"/>
        <v/>
      </c>
      <c r="SEF6" s="336" t="str">
        <f t="shared" si="211"/>
        <v/>
      </c>
      <c r="SEG6" s="336" t="str">
        <f t="shared" si="211"/>
        <v/>
      </c>
      <c r="SEH6" s="336" t="str">
        <f t="shared" si="211"/>
        <v/>
      </c>
      <c r="SEI6" s="336" t="str">
        <f t="shared" si="211"/>
        <v/>
      </c>
      <c r="SEJ6" s="336" t="str">
        <f t="shared" si="211"/>
        <v/>
      </c>
      <c r="SEK6" s="336" t="str">
        <f t="shared" si="211"/>
        <v/>
      </c>
      <c r="SEL6" s="336" t="str">
        <f t="shared" si="211"/>
        <v/>
      </c>
      <c r="SEM6" s="336" t="str">
        <f t="shared" si="211"/>
        <v/>
      </c>
      <c r="SEN6" s="336" t="str">
        <f t="shared" si="211"/>
        <v/>
      </c>
      <c r="SEO6" s="336" t="str">
        <f t="shared" si="211"/>
        <v/>
      </c>
      <c r="SEP6" s="336" t="str">
        <f t="shared" si="211"/>
        <v/>
      </c>
      <c r="SEQ6" s="336" t="str">
        <f t="shared" si="211"/>
        <v/>
      </c>
      <c r="SER6" s="336" t="str">
        <f t="shared" si="211"/>
        <v/>
      </c>
      <c r="SES6" s="336" t="str">
        <f t="shared" si="211"/>
        <v/>
      </c>
      <c r="SET6" s="336" t="str">
        <f t="shared" si="211"/>
        <v/>
      </c>
      <c r="SEU6" s="336" t="str">
        <f t="shared" si="211"/>
        <v/>
      </c>
      <c r="SEV6" s="336" t="str">
        <f t="shared" si="211"/>
        <v/>
      </c>
      <c r="SEW6" s="336" t="str">
        <f t="shared" si="211"/>
        <v/>
      </c>
      <c r="SEX6" s="336" t="str">
        <f t="shared" si="211"/>
        <v/>
      </c>
      <c r="SEY6" s="336" t="str">
        <f t="shared" si="211"/>
        <v/>
      </c>
      <c r="SEZ6" s="336" t="str">
        <f t="shared" si="211"/>
        <v/>
      </c>
      <c r="SFA6" s="336" t="str">
        <f t="shared" si="211"/>
        <v/>
      </c>
      <c r="SFB6" s="336" t="str">
        <f t="shared" si="211"/>
        <v/>
      </c>
      <c r="SFC6" s="336" t="str">
        <f t="shared" si="211"/>
        <v/>
      </c>
      <c r="SFD6" s="336" t="str">
        <f t="shared" si="211"/>
        <v/>
      </c>
      <c r="SFE6" s="336" t="str">
        <f t="shared" si="211"/>
        <v/>
      </c>
      <c r="SFF6" s="336" t="str">
        <f t="shared" si="211"/>
        <v/>
      </c>
      <c r="SFG6" s="336" t="str">
        <f t="shared" si="211"/>
        <v/>
      </c>
      <c r="SFH6" s="336" t="str">
        <f t="shared" si="211"/>
        <v/>
      </c>
      <c r="SFI6" s="336" t="str">
        <f t="shared" si="211"/>
        <v/>
      </c>
      <c r="SFJ6" s="336" t="str">
        <f t="shared" si="211"/>
        <v/>
      </c>
      <c r="SFK6" s="336" t="str">
        <f t="shared" si="211"/>
        <v/>
      </c>
      <c r="SFL6" s="336" t="str">
        <f t="shared" si="211"/>
        <v/>
      </c>
      <c r="SFM6" s="336" t="str">
        <f t="shared" si="211"/>
        <v/>
      </c>
      <c r="SFN6" s="336" t="str">
        <f t="shared" si="211"/>
        <v/>
      </c>
      <c r="SFO6" s="336" t="str">
        <f t="shared" ref="SFO6:SHZ6" si="212">_xlfn.LET(
_xlpm.project_monat,SFO$3,
_xlpm.start_monat,$D6,
_xlpm.ende_monat,$E6,
IF(AND(_xlpm.project_monat&gt;=_xlpm.start_monat,_xlpm.project_monat&lt;=_xlpm.ende_monat),1,""))</f>
        <v/>
      </c>
      <c r="SFP6" s="336" t="str">
        <f t="shared" si="212"/>
        <v/>
      </c>
      <c r="SFQ6" s="336" t="str">
        <f t="shared" si="212"/>
        <v/>
      </c>
      <c r="SFR6" s="336" t="str">
        <f t="shared" si="212"/>
        <v/>
      </c>
      <c r="SFS6" s="336" t="str">
        <f t="shared" si="212"/>
        <v/>
      </c>
      <c r="SFT6" s="336" t="str">
        <f t="shared" si="212"/>
        <v/>
      </c>
      <c r="SFU6" s="336" t="str">
        <f t="shared" si="212"/>
        <v/>
      </c>
      <c r="SFV6" s="336" t="str">
        <f t="shared" si="212"/>
        <v/>
      </c>
      <c r="SFW6" s="336" t="str">
        <f t="shared" si="212"/>
        <v/>
      </c>
      <c r="SFX6" s="336" t="str">
        <f t="shared" si="212"/>
        <v/>
      </c>
      <c r="SFY6" s="336" t="str">
        <f t="shared" si="212"/>
        <v/>
      </c>
      <c r="SFZ6" s="336" t="str">
        <f t="shared" si="212"/>
        <v/>
      </c>
      <c r="SGA6" s="336" t="str">
        <f t="shared" si="212"/>
        <v/>
      </c>
      <c r="SGB6" s="336" t="str">
        <f t="shared" si="212"/>
        <v/>
      </c>
      <c r="SGC6" s="336" t="str">
        <f t="shared" si="212"/>
        <v/>
      </c>
      <c r="SGD6" s="336" t="str">
        <f t="shared" si="212"/>
        <v/>
      </c>
      <c r="SGE6" s="336" t="str">
        <f t="shared" si="212"/>
        <v/>
      </c>
      <c r="SGF6" s="336" t="str">
        <f t="shared" si="212"/>
        <v/>
      </c>
      <c r="SGG6" s="336" t="str">
        <f t="shared" si="212"/>
        <v/>
      </c>
      <c r="SGH6" s="336" t="str">
        <f t="shared" si="212"/>
        <v/>
      </c>
      <c r="SGI6" s="336" t="str">
        <f t="shared" si="212"/>
        <v/>
      </c>
      <c r="SGJ6" s="336" t="str">
        <f t="shared" si="212"/>
        <v/>
      </c>
      <c r="SGK6" s="336" t="str">
        <f t="shared" si="212"/>
        <v/>
      </c>
      <c r="SGL6" s="336" t="str">
        <f t="shared" si="212"/>
        <v/>
      </c>
      <c r="SGM6" s="336" t="str">
        <f t="shared" si="212"/>
        <v/>
      </c>
      <c r="SGN6" s="336" t="str">
        <f t="shared" si="212"/>
        <v/>
      </c>
      <c r="SGO6" s="336" t="str">
        <f t="shared" si="212"/>
        <v/>
      </c>
      <c r="SGP6" s="336" t="str">
        <f t="shared" si="212"/>
        <v/>
      </c>
      <c r="SGQ6" s="336" t="str">
        <f t="shared" si="212"/>
        <v/>
      </c>
      <c r="SGR6" s="336" t="str">
        <f t="shared" si="212"/>
        <v/>
      </c>
      <c r="SGS6" s="336" t="str">
        <f t="shared" si="212"/>
        <v/>
      </c>
      <c r="SGT6" s="336" t="str">
        <f t="shared" si="212"/>
        <v/>
      </c>
      <c r="SGU6" s="336" t="str">
        <f t="shared" si="212"/>
        <v/>
      </c>
      <c r="SGV6" s="336" t="str">
        <f t="shared" si="212"/>
        <v/>
      </c>
      <c r="SGW6" s="336" t="str">
        <f t="shared" si="212"/>
        <v/>
      </c>
      <c r="SGX6" s="336" t="str">
        <f t="shared" si="212"/>
        <v/>
      </c>
      <c r="SGY6" s="336" t="str">
        <f t="shared" si="212"/>
        <v/>
      </c>
      <c r="SGZ6" s="336" t="str">
        <f t="shared" si="212"/>
        <v/>
      </c>
      <c r="SHA6" s="336" t="str">
        <f t="shared" si="212"/>
        <v/>
      </c>
      <c r="SHB6" s="336" t="str">
        <f t="shared" si="212"/>
        <v/>
      </c>
      <c r="SHC6" s="336" t="str">
        <f t="shared" si="212"/>
        <v/>
      </c>
      <c r="SHD6" s="336" t="str">
        <f t="shared" si="212"/>
        <v/>
      </c>
      <c r="SHE6" s="336" t="str">
        <f t="shared" si="212"/>
        <v/>
      </c>
      <c r="SHF6" s="336" t="str">
        <f t="shared" si="212"/>
        <v/>
      </c>
      <c r="SHG6" s="336" t="str">
        <f t="shared" si="212"/>
        <v/>
      </c>
      <c r="SHH6" s="336" t="str">
        <f t="shared" si="212"/>
        <v/>
      </c>
      <c r="SHI6" s="336" t="str">
        <f t="shared" si="212"/>
        <v/>
      </c>
      <c r="SHJ6" s="336" t="str">
        <f t="shared" si="212"/>
        <v/>
      </c>
      <c r="SHK6" s="336" t="str">
        <f t="shared" si="212"/>
        <v/>
      </c>
      <c r="SHL6" s="336" t="str">
        <f t="shared" si="212"/>
        <v/>
      </c>
      <c r="SHM6" s="336" t="str">
        <f t="shared" si="212"/>
        <v/>
      </c>
      <c r="SHN6" s="336" t="str">
        <f t="shared" si="212"/>
        <v/>
      </c>
      <c r="SHO6" s="336" t="str">
        <f t="shared" si="212"/>
        <v/>
      </c>
      <c r="SHP6" s="336" t="str">
        <f t="shared" si="212"/>
        <v/>
      </c>
      <c r="SHQ6" s="336" t="str">
        <f t="shared" si="212"/>
        <v/>
      </c>
      <c r="SHR6" s="336" t="str">
        <f t="shared" si="212"/>
        <v/>
      </c>
      <c r="SHS6" s="336" t="str">
        <f t="shared" si="212"/>
        <v/>
      </c>
      <c r="SHT6" s="336" t="str">
        <f t="shared" si="212"/>
        <v/>
      </c>
      <c r="SHU6" s="336" t="str">
        <f t="shared" si="212"/>
        <v/>
      </c>
      <c r="SHV6" s="336" t="str">
        <f t="shared" si="212"/>
        <v/>
      </c>
      <c r="SHW6" s="336" t="str">
        <f t="shared" si="212"/>
        <v/>
      </c>
      <c r="SHX6" s="336" t="str">
        <f t="shared" si="212"/>
        <v/>
      </c>
      <c r="SHY6" s="336" t="str">
        <f t="shared" si="212"/>
        <v/>
      </c>
      <c r="SHZ6" s="336" t="str">
        <f t="shared" si="212"/>
        <v/>
      </c>
      <c r="SIA6" s="336" t="str">
        <f t="shared" ref="SIA6:SKL6" si="213">_xlfn.LET(
_xlpm.project_monat,SIA$3,
_xlpm.start_monat,$D6,
_xlpm.ende_monat,$E6,
IF(AND(_xlpm.project_monat&gt;=_xlpm.start_monat,_xlpm.project_monat&lt;=_xlpm.ende_monat),1,""))</f>
        <v/>
      </c>
      <c r="SIB6" s="336" t="str">
        <f t="shared" si="213"/>
        <v/>
      </c>
      <c r="SIC6" s="336" t="str">
        <f t="shared" si="213"/>
        <v/>
      </c>
      <c r="SID6" s="336" t="str">
        <f t="shared" si="213"/>
        <v/>
      </c>
      <c r="SIE6" s="336" t="str">
        <f t="shared" si="213"/>
        <v/>
      </c>
      <c r="SIF6" s="336" t="str">
        <f t="shared" si="213"/>
        <v/>
      </c>
      <c r="SIG6" s="336" t="str">
        <f t="shared" si="213"/>
        <v/>
      </c>
      <c r="SIH6" s="336" t="str">
        <f t="shared" si="213"/>
        <v/>
      </c>
      <c r="SII6" s="336" t="str">
        <f t="shared" si="213"/>
        <v/>
      </c>
      <c r="SIJ6" s="336" t="str">
        <f t="shared" si="213"/>
        <v/>
      </c>
      <c r="SIK6" s="336" t="str">
        <f t="shared" si="213"/>
        <v/>
      </c>
      <c r="SIL6" s="336" t="str">
        <f t="shared" si="213"/>
        <v/>
      </c>
      <c r="SIM6" s="336" t="str">
        <f t="shared" si="213"/>
        <v/>
      </c>
      <c r="SIN6" s="336" t="str">
        <f t="shared" si="213"/>
        <v/>
      </c>
      <c r="SIO6" s="336" t="str">
        <f t="shared" si="213"/>
        <v/>
      </c>
      <c r="SIP6" s="336" t="str">
        <f t="shared" si="213"/>
        <v/>
      </c>
      <c r="SIQ6" s="336" t="str">
        <f t="shared" si="213"/>
        <v/>
      </c>
      <c r="SIR6" s="336" t="str">
        <f t="shared" si="213"/>
        <v/>
      </c>
      <c r="SIS6" s="336" t="str">
        <f t="shared" si="213"/>
        <v/>
      </c>
      <c r="SIT6" s="336" t="str">
        <f t="shared" si="213"/>
        <v/>
      </c>
      <c r="SIU6" s="336" t="str">
        <f t="shared" si="213"/>
        <v/>
      </c>
      <c r="SIV6" s="336" t="str">
        <f t="shared" si="213"/>
        <v/>
      </c>
      <c r="SIW6" s="336" t="str">
        <f t="shared" si="213"/>
        <v/>
      </c>
      <c r="SIX6" s="336" t="str">
        <f t="shared" si="213"/>
        <v/>
      </c>
      <c r="SIY6" s="336" t="str">
        <f t="shared" si="213"/>
        <v/>
      </c>
      <c r="SIZ6" s="336" t="str">
        <f t="shared" si="213"/>
        <v/>
      </c>
      <c r="SJA6" s="336" t="str">
        <f t="shared" si="213"/>
        <v/>
      </c>
      <c r="SJB6" s="336" t="str">
        <f t="shared" si="213"/>
        <v/>
      </c>
      <c r="SJC6" s="336" t="str">
        <f t="shared" si="213"/>
        <v/>
      </c>
      <c r="SJD6" s="336" t="str">
        <f t="shared" si="213"/>
        <v/>
      </c>
      <c r="SJE6" s="336" t="str">
        <f t="shared" si="213"/>
        <v/>
      </c>
      <c r="SJF6" s="336" t="str">
        <f t="shared" si="213"/>
        <v/>
      </c>
      <c r="SJG6" s="336" t="str">
        <f t="shared" si="213"/>
        <v/>
      </c>
      <c r="SJH6" s="336" t="str">
        <f t="shared" si="213"/>
        <v/>
      </c>
      <c r="SJI6" s="336" t="str">
        <f t="shared" si="213"/>
        <v/>
      </c>
      <c r="SJJ6" s="336" t="str">
        <f t="shared" si="213"/>
        <v/>
      </c>
      <c r="SJK6" s="336" t="str">
        <f t="shared" si="213"/>
        <v/>
      </c>
      <c r="SJL6" s="336" t="str">
        <f t="shared" si="213"/>
        <v/>
      </c>
      <c r="SJM6" s="336" t="str">
        <f t="shared" si="213"/>
        <v/>
      </c>
      <c r="SJN6" s="336" t="str">
        <f t="shared" si="213"/>
        <v/>
      </c>
      <c r="SJO6" s="336" t="str">
        <f t="shared" si="213"/>
        <v/>
      </c>
      <c r="SJP6" s="336" t="str">
        <f t="shared" si="213"/>
        <v/>
      </c>
      <c r="SJQ6" s="336" t="str">
        <f t="shared" si="213"/>
        <v/>
      </c>
      <c r="SJR6" s="336" t="str">
        <f t="shared" si="213"/>
        <v/>
      </c>
      <c r="SJS6" s="336" t="str">
        <f t="shared" si="213"/>
        <v/>
      </c>
      <c r="SJT6" s="336" t="str">
        <f t="shared" si="213"/>
        <v/>
      </c>
      <c r="SJU6" s="336" t="str">
        <f t="shared" si="213"/>
        <v/>
      </c>
      <c r="SJV6" s="336" t="str">
        <f t="shared" si="213"/>
        <v/>
      </c>
      <c r="SJW6" s="336" t="str">
        <f t="shared" si="213"/>
        <v/>
      </c>
      <c r="SJX6" s="336" t="str">
        <f t="shared" si="213"/>
        <v/>
      </c>
      <c r="SJY6" s="336" t="str">
        <f t="shared" si="213"/>
        <v/>
      </c>
      <c r="SJZ6" s="336" t="str">
        <f t="shared" si="213"/>
        <v/>
      </c>
      <c r="SKA6" s="336" t="str">
        <f t="shared" si="213"/>
        <v/>
      </c>
      <c r="SKB6" s="336" t="str">
        <f t="shared" si="213"/>
        <v/>
      </c>
      <c r="SKC6" s="336" t="str">
        <f t="shared" si="213"/>
        <v/>
      </c>
      <c r="SKD6" s="336" t="str">
        <f t="shared" si="213"/>
        <v/>
      </c>
      <c r="SKE6" s="336" t="str">
        <f t="shared" si="213"/>
        <v/>
      </c>
      <c r="SKF6" s="336" t="str">
        <f t="shared" si="213"/>
        <v/>
      </c>
      <c r="SKG6" s="336" t="str">
        <f t="shared" si="213"/>
        <v/>
      </c>
      <c r="SKH6" s="336" t="str">
        <f t="shared" si="213"/>
        <v/>
      </c>
      <c r="SKI6" s="336" t="str">
        <f t="shared" si="213"/>
        <v/>
      </c>
      <c r="SKJ6" s="336" t="str">
        <f t="shared" si="213"/>
        <v/>
      </c>
      <c r="SKK6" s="336" t="str">
        <f t="shared" si="213"/>
        <v/>
      </c>
      <c r="SKL6" s="336" t="str">
        <f t="shared" si="213"/>
        <v/>
      </c>
      <c r="SKM6" s="336" t="str">
        <f t="shared" ref="SKM6:SMX6" si="214">_xlfn.LET(
_xlpm.project_monat,SKM$3,
_xlpm.start_monat,$D6,
_xlpm.ende_monat,$E6,
IF(AND(_xlpm.project_monat&gt;=_xlpm.start_monat,_xlpm.project_monat&lt;=_xlpm.ende_monat),1,""))</f>
        <v/>
      </c>
      <c r="SKN6" s="336" t="str">
        <f t="shared" si="214"/>
        <v/>
      </c>
      <c r="SKO6" s="336" t="str">
        <f t="shared" si="214"/>
        <v/>
      </c>
      <c r="SKP6" s="336" t="str">
        <f t="shared" si="214"/>
        <v/>
      </c>
      <c r="SKQ6" s="336" t="str">
        <f t="shared" si="214"/>
        <v/>
      </c>
      <c r="SKR6" s="336" t="str">
        <f t="shared" si="214"/>
        <v/>
      </c>
      <c r="SKS6" s="336" t="str">
        <f t="shared" si="214"/>
        <v/>
      </c>
      <c r="SKT6" s="336" t="str">
        <f t="shared" si="214"/>
        <v/>
      </c>
      <c r="SKU6" s="336" t="str">
        <f t="shared" si="214"/>
        <v/>
      </c>
      <c r="SKV6" s="336" t="str">
        <f t="shared" si="214"/>
        <v/>
      </c>
      <c r="SKW6" s="336" t="str">
        <f t="shared" si="214"/>
        <v/>
      </c>
      <c r="SKX6" s="336" t="str">
        <f t="shared" si="214"/>
        <v/>
      </c>
      <c r="SKY6" s="336" t="str">
        <f t="shared" si="214"/>
        <v/>
      </c>
      <c r="SKZ6" s="336" t="str">
        <f t="shared" si="214"/>
        <v/>
      </c>
      <c r="SLA6" s="336" t="str">
        <f t="shared" si="214"/>
        <v/>
      </c>
      <c r="SLB6" s="336" t="str">
        <f t="shared" si="214"/>
        <v/>
      </c>
      <c r="SLC6" s="336" t="str">
        <f t="shared" si="214"/>
        <v/>
      </c>
      <c r="SLD6" s="336" t="str">
        <f t="shared" si="214"/>
        <v/>
      </c>
      <c r="SLE6" s="336" t="str">
        <f t="shared" si="214"/>
        <v/>
      </c>
      <c r="SLF6" s="336" t="str">
        <f t="shared" si="214"/>
        <v/>
      </c>
      <c r="SLG6" s="336" t="str">
        <f t="shared" si="214"/>
        <v/>
      </c>
      <c r="SLH6" s="336" t="str">
        <f t="shared" si="214"/>
        <v/>
      </c>
      <c r="SLI6" s="336" t="str">
        <f t="shared" si="214"/>
        <v/>
      </c>
      <c r="SLJ6" s="336" t="str">
        <f t="shared" si="214"/>
        <v/>
      </c>
      <c r="SLK6" s="336" t="str">
        <f t="shared" si="214"/>
        <v/>
      </c>
      <c r="SLL6" s="336" t="str">
        <f t="shared" si="214"/>
        <v/>
      </c>
      <c r="SLM6" s="336" t="str">
        <f t="shared" si="214"/>
        <v/>
      </c>
      <c r="SLN6" s="336" t="str">
        <f t="shared" si="214"/>
        <v/>
      </c>
      <c r="SLO6" s="336" t="str">
        <f t="shared" si="214"/>
        <v/>
      </c>
      <c r="SLP6" s="336" t="str">
        <f t="shared" si="214"/>
        <v/>
      </c>
      <c r="SLQ6" s="336" t="str">
        <f t="shared" si="214"/>
        <v/>
      </c>
      <c r="SLR6" s="336" t="str">
        <f t="shared" si="214"/>
        <v/>
      </c>
      <c r="SLS6" s="336" t="str">
        <f t="shared" si="214"/>
        <v/>
      </c>
      <c r="SLT6" s="336" t="str">
        <f t="shared" si="214"/>
        <v/>
      </c>
      <c r="SLU6" s="336" t="str">
        <f t="shared" si="214"/>
        <v/>
      </c>
      <c r="SLV6" s="336" t="str">
        <f t="shared" si="214"/>
        <v/>
      </c>
      <c r="SLW6" s="336" t="str">
        <f t="shared" si="214"/>
        <v/>
      </c>
      <c r="SLX6" s="336" t="str">
        <f t="shared" si="214"/>
        <v/>
      </c>
      <c r="SLY6" s="336" t="str">
        <f t="shared" si="214"/>
        <v/>
      </c>
      <c r="SLZ6" s="336" t="str">
        <f t="shared" si="214"/>
        <v/>
      </c>
      <c r="SMA6" s="336" t="str">
        <f t="shared" si="214"/>
        <v/>
      </c>
      <c r="SMB6" s="336" t="str">
        <f t="shared" si="214"/>
        <v/>
      </c>
      <c r="SMC6" s="336" t="str">
        <f t="shared" si="214"/>
        <v/>
      </c>
      <c r="SMD6" s="336" t="str">
        <f t="shared" si="214"/>
        <v/>
      </c>
      <c r="SME6" s="336" t="str">
        <f t="shared" si="214"/>
        <v/>
      </c>
      <c r="SMF6" s="336" t="str">
        <f t="shared" si="214"/>
        <v/>
      </c>
      <c r="SMG6" s="336" t="str">
        <f t="shared" si="214"/>
        <v/>
      </c>
      <c r="SMH6" s="336" t="str">
        <f t="shared" si="214"/>
        <v/>
      </c>
      <c r="SMI6" s="336" t="str">
        <f t="shared" si="214"/>
        <v/>
      </c>
      <c r="SMJ6" s="336" t="str">
        <f t="shared" si="214"/>
        <v/>
      </c>
      <c r="SMK6" s="336" t="str">
        <f t="shared" si="214"/>
        <v/>
      </c>
      <c r="SML6" s="336" t="str">
        <f t="shared" si="214"/>
        <v/>
      </c>
      <c r="SMM6" s="336" t="str">
        <f t="shared" si="214"/>
        <v/>
      </c>
      <c r="SMN6" s="336" t="str">
        <f t="shared" si="214"/>
        <v/>
      </c>
      <c r="SMO6" s="336" t="str">
        <f t="shared" si="214"/>
        <v/>
      </c>
      <c r="SMP6" s="336" t="str">
        <f t="shared" si="214"/>
        <v/>
      </c>
      <c r="SMQ6" s="336" t="str">
        <f t="shared" si="214"/>
        <v/>
      </c>
      <c r="SMR6" s="336" t="str">
        <f t="shared" si="214"/>
        <v/>
      </c>
      <c r="SMS6" s="336" t="str">
        <f t="shared" si="214"/>
        <v/>
      </c>
      <c r="SMT6" s="336" t="str">
        <f t="shared" si="214"/>
        <v/>
      </c>
      <c r="SMU6" s="336" t="str">
        <f t="shared" si="214"/>
        <v/>
      </c>
      <c r="SMV6" s="336" t="str">
        <f t="shared" si="214"/>
        <v/>
      </c>
      <c r="SMW6" s="336" t="str">
        <f t="shared" si="214"/>
        <v/>
      </c>
      <c r="SMX6" s="336" t="str">
        <f t="shared" si="214"/>
        <v/>
      </c>
      <c r="SMY6" s="336" t="str">
        <f t="shared" ref="SMY6:SPJ6" si="215">_xlfn.LET(
_xlpm.project_monat,SMY$3,
_xlpm.start_monat,$D6,
_xlpm.ende_monat,$E6,
IF(AND(_xlpm.project_monat&gt;=_xlpm.start_monat,_xlpm.project_monat&lt;=_xlpm.ende_monat),1,""))</f>
        <v/>
      </c>
      <c r="SMZ6" s="336" t="str">
        <f t="shared" si="215"/>
        <v/>
      </c>
      <c r="SNA6" s="336" t="str">
        <f t="shared" si="215"/>
        <v/>
      </c>
      <c r="SNB6" s="336" t="str">
        <f t="shared" si="215"/>
        <v/>
      </c>
      <c r="SNC6" s="336" t="str">
        <f t="shared" si="215"/>
        <v/>
      </c>
      <c r="SND6" s="336" t="str">
        <f t="shared" si="215"/>
        <v/>
      </c>
      <c r="SNE6" s="336" t="str">
        <f t="shared" si="215"/>
        <v/>
      </c>
      <c r="SNF6" s="336" t="str">
        <f t="shared" si="215"/>
        <v/>
      </c>
      <c r="SNG6" s="336" t="str">
        <f t="shared" si="215"/>
        <v/>
      </c>
      <c r="SNH6" s="336" t="str">
        <f t="shared" si="215"/>
        <v/>
      </c>
      <c r="SNI6" s="336" t="str">
        <f t="shared" si="215"/>
        <v/>
      </c>
      <c r="SNJ6" s="336" t="str">
        <f t="shared" si="215"/>
        <v/>
      </c>
      <c r="SNK6" s="336" t="str">
        <f t="shared" si="215"/>
        <v/>
      </c>
      <c r="SNL6" s="336" t="str">
        <f t="shared" si="215"/>
        <v/>
      </c>
      <c r="SNM6" s="336" t="str">
        <f t="shared" si="215"/>
        <v/>
      </c>
      <c r="SNN6" s="336" t="str">
        <f t="shared" si="215"/>
        <v/>
      </c>
      <c r="SNO6" s="336" t="str">
        <f t="shared" si="215"/>
        <v/>
      </c>
      <c r="SNP6" s="336" t="str">
        <f t="shared" si="215"/>
        <v/>
      </c>
      <c r="SNQ6" s="336" t="str">
        <f t="shared" si="215"/>
        <v/>
      </c>
      <c r="SNR6" s="336" t="str">
        <f t="shared" si="215"/>
        <v/>
      </c>
      <c r="SNS6" s="336" t="str">
        <f t="shared" si="215"/>
        <v/>
      </c>
      <c r="SNT6" s="336" t="str">
        <f t="shared" si="215"/>
        <v/>
      </c>
      <c r="SNU6" s="336" t="str">
        <f t="shared" si="215"/>
        <v/>
      </c>
      <c r="SNV6" s="336" t="str">
        <f t="shared" si="215"/>
        <v/>
      </c>
      <c r="SNW6" s="336" t="str">
        <f t="shared" si="215"/>
        <v/>
      </c>
      <c r="SNX6" s="336" t="str">
        <f t="shared" si="215"/>
        <v/>
      </c>
      <c r="SNY6" s="336" t="str">
        <f t="shared" si="215"/>
        <v/>
      </c>
      <c r="SNZ6" s="336" t="str">
        <f t="shared" si="215"/>
        <v/>
      </c>
      <c r="SOA6" s="336" t="str">
        <f t="shared" si="215"/>
        <v/>
      </c>
      <c r="SOB6" s="336" t="str">
        <f t="shared" si="215"/>
        <v/>
      </c>
      <c r="SOC6" s="336" t="str">
        <f t="shared" si="215"/>
        <v/>
      </c>
      <c r="SOD6" s="336" t="str">
        <f t="shared" si="215"/>
        <v/>
      </c>
      <c r="SOE6" s="336" t="str">
        <f t="shared" si="215"/>
        <v/>
      </c>
      <c r="SOF6" s="336" t="str">
        <f t="shared" si="215"/>
        <v/>
      </c>
      <c r="SOG6" s="336" t="str">
        <f t="shared" si="215"/>
        <v/>
      </c>
      <c r="SOH6" s="336" t="str">
        <f t="shared" si="215"/>
        <v/>
      </c>
      <c r="SOI6" s="336" t="str">
        <f t="shared" si="215"/>
        <v/>
      </c>
      <c r="SOJ6" s="336" t="str">
        <f t="shared" si="215"/>
        <v/>
      </c>
      <c r="SOK6" s="336" t="str">
        <f t="shared" si="215"/>
        <v/>
      </c>
      <c r="SOL6" s="336" t="str">
        <f t="shared" si="215"/>
        <v/>
      </c>
      <c r="SOM6" s="336" t="str">
        <f t="shared" si="215"/>
        <v/>
      </c>
      <c r="SON6" s="336" t="str">
        <f t="shared" si="215"/>
        <v/>
      </c>
      <c r="SOO6" s="336" t="str">
        <f t="shared" si="215"/>
        <v/>
      </c>
      <c r="SOP6" s="336" t="str">
        <f t="shared" si="215"/>
        <v/>
      </c>
      <c r="SOQ6" s="336" t="str">
        <f t="shared" si="215"/>
        <v/>
      </c>
      <c r="SOR6" s="336" t="str">
        <f t="shared" si="215"/>
        <v/>
      </c>
      <c r="SOS6" s="336" t="str">
        <f t="shared" si="215"/>
        <v/>
      </c>
      <c r="SOT6" s="336" t="str">
        <f t="shared" si="215"/>
        <v/>
      </c>
      <c r="SOU6" s="336" t="str">
        <f t="shared" si="215"/>
        <v/>
      </c>
      <c r="SOV6" s="336" t="str">
        <f t="shared" si="215"/>
        <v/>
      </c>
      <c r="SOW6" s="336" t="str">
        <f t="shared" si="215"/>
        <v/>
      </c>
      <c r="SOX6" s="336" t="str">
        <f t="shared" si="215"/>
        <v/>
      </c>
      <c r="SOY6" s="336" t="str">
        <f t="shared" si="215"/>
        <v/>
      </c>
      <c r="SOZ6" s="336" t="str">
        <f t="shared" si="215"/>
        <v/>
      </c>
      <c r="SPA6" s="336" t="str">
        <f t="shared" si="215"/>
        <v/>
      </c>
      <c r="SPB6" s="336" t="str">
        <f t="shared" si="215"/>
        <v/>
      </c>
      <c r="SPC6" s="336" t="str">
        <f t="shared" si="215"/>
        <v/>
      </c>
      <c r="SPD6" s="336" t="str">
        <f t="shared" si="215"/>
        <v/>
      </c>
      <c r="SPE6" s="336" t="str">
        <f t="shared" si="215"/>
        <v/>
      </c>
      <c r="SPF6" s="336" t="str">
        <f t="shared" si="215"/>
        <v/>
      </c>
      <c r="SPG6" s="336" t="str">
        <f t="shared" si="215"/>
        <v/>
      </c>
      <c r="SPH6" s="336" t="str">
        <f t="shared" si="215"/>
        <v/>
      </c>
      <c r="SPI6" s="336" t="str">
        <f t="shared" si="215"/>
        <v/>
      </c>
      <c r="SPJ6" s="336" t="str">
        <f t="shared" si="215"/>
        <v/>
      </c>
      <c r="SPK6" s="336" t="str">
        <f t="shared" ref="SPK6:SRV6" si="216">_xlfn.LET(
_xlpm.project_monat,SPK$3,
_xlpm.start_monat,$D6,
_xlpm.ende_monat,$E6,
IF(AND(_xlpm.project_monat&gt;=_xlpm.start_monat,_xlpm.project_monat&lt;=_xlpm.ende_monat),1,""))</f>
        <v/>
      </c>
      <c r="SPL6" s="336" t="str">
        <f t="shared" si="216"/>
        <v/>
      </c>
      <c r="SPM6" s="336" t="str">
        <f t="shared" si="216"/>
        <v/>
      </c>
      <c r="SPN6" s="336" t="str">
        <f t="shared" si="216"/>
        <v/>
      </c>
      <c r="SPO6" s="336" t="str">
        <f t="shared" si="216"/>
        <v/>
      </c>
      <c r="SPP6" s="336" t="str">
        <f t="shared" si="216"/>
        <v/>
      </c>
      <c r="SPQ6" s="336" t="str">
        <f t="shared" si="216"/>
        <v/>
      </c>
      <c r="SPR6" s="336" t="str">
        <f t="shared" si="216"/>
        <v/>
      </c>
      <c r="SPS6" s="336" t="str">
        <f t="shared" si="216"/>
        <v/>
      </c>
      <c r="SPT6" s="336" t="str">
        <f t="shared" si="216"/>
        <v/>
      </c>
      <c r="SPU6" s="336" t="str">
        <f t="shared" si="216"/>
        <v/>
      </c>
      <c r="SPV6" s="336" t="str">
        <f t="shared" si="216"/>
        <v/>
      </c>
      <c r="SPW6" s="336" t="str">
        <f t="shared" si="216"/>
        <v/>
      </c>
      <c r="SPX6" s="336" t="str">
        <f t="shared" si="216"/>
        <v/>
      </c>
      <c r="SPY6" s="336" t="str">
        <f t="shared" si="216"/>
        <v/>
      </c>
      <c r="SPZ6" s="336" t="str">
        <f t="shared" si="216"/>
        <v/>
      </c>
      <c r="SQA6" s="336" t="str">
        <f t="shared" si="216"/>
        <v/>
      </c>
      <c r="SQB6" s="336" t="str">
        <f t="shared" si="216"/>
        <v/>
      </c>
      <c r="SQC6" s="336" t="str">
        <f t="shared" si="216"/>
        <v/>
      </c>
      <c r="SQD6" s="336" t="str">
        <f t="shared" si="216"/>
        <v/>
      </c>
      <c r="SQE6" s="336" t="str">
        <f t="shared" si="216"/>
        <v/>
      </c>
      <c r="SQF6" s="336" t="str">
        <f t="shared" si="216"/>
        <v/>
      </c>
      <c r="SQG6" s="336" t="str">
        <f t="shared" si="216"/>
        <v/>
      </c>
      <c r="SQH6" s="336" t="str">
        <f t="shared" si="216"/>
        <v/>
      </c>
      <c r="SQI6" s="336" t="str">
        <f t="shared" si="216"/>
        <v/>
      </c>
      <c r="SQJ6" s="336" t="str">
        <f t="shared" si="216"/>
        <v/>
      </c>
      <c r="SQK6" s="336" t="str">
        <f t="shared" si="216"/>
        <v/>
      </c>
      <c r="SQL6" s="336" t="str">
        <f t="shared" si="216"/>
        <v/>
      </c>
      <c r="SQM6" s="336" t="str">
        <f t="shared" si="216"/>
        <v/>
      </c>
      <c r="SQN6" s="336" t="str">
        <f t="shared" si="216"/>
        <v/>
      </c>
      <c r="SQO6" s="336" t="str">
        <f t="shared" si="216"/>
        <v/>
      </c>
      <c r="SQP6" s="336" t="str">
        <f t="shared" si="216"/>
        <v/>
      </c>
      <c r="SQQ6" s="336" t="str">
        <f t="shared" si="216"/>
        <v/>
      </c>
      <c r="SQR6" s="336" t="str">
        <f t="shared" si="216"/>
        <v/>
      </c>
      <c r="SQS6" s="336" t="str">
        <f t="shared" si="216"/>
        <v/>
      </c>
      <c r="SQT6" s="336" t="str">
        <f t="shared" si="216"/>
        <v/>
      </c>
      <c r="SQU6" s="336" t="str">
        <f t="shared" si="216"/>
        <v/>
      </c>
      <c r="SQV6" s="336" t="str">
        <f t="shared" si="216"/>
        <v/>
      </c>
      <c r="SQW6" s="336" t="str">
        <f t="shared" si="216"/>
        <v/>
      </c>
      <c r="SQX6" s="336" t="str">
        <f t="shared" si="216"/>
        <v/>
      </c>
      <c r="SQY6" s="336" t="str">
        <f t="shared" si="216"/>
        <v/>
      </c>
      <c r="SQZ6" s="336" t="str">
        <f t="shared" si="216"/>
        <v/>
      </c>
      <c r="SRA6" s="336" t="str">
        <f t="shared" si="216"/>
        <v/>
      </c>
      <c r="SRB6" s="336" t="str">
        <f t="shared" si="216"/>
        <v/>
      </c>
      <c r="SRC6" s="336" t="str">
        <f t="shared" si="216"/>
        <v/>
      </c>
      <c r="SRD6" s="336" t="str">
        <f t="shared" si="216"/>
        <v/>
      </c>
      <c r="SRE6" s="336" t="str">
        <f t="shared" si="216"/>
        <v/>
      </c>
      <c r="SRF6" s="336" t="str">
        <f t="shared" si="216"/>
        <v/>
      </c>
      <c r="SRG6" s="336" t="str">
        <f t="shared" si="216"/>
        <v/>
      </c>
      <c r="SRH6" s="336" t="str">
        <f t="shared" si="216"/>
        <v/>
      </c>
      <c r="SRI6" s="336" t="str">
        <f t="shared" si="216"/>
        <v/>
      </c>
      <c r="SRJ6" s="336" t="str">
        <f t="shared" si="216"/>
        <v/>
      </c>
      <c r="SRK6" s="336" t="str">
        <f t="shared" si="216"/>
        <v/>
      </c>
      <c r="SRL6" s="336" t="str">
        <f t="shared" si="216"/>
        <v/>
      </c>
      <c r="SRM6" s="336" t="str">
        <f t="shared" si="216"/>
        <v/>
      </c>
      <c r="SRN6" s="336" t="str">
        <f t="shared" si="216"/>
        <v/>
      </c>
      <c r="SRO6" s="336" t="str">
        <f t="shared" si="216"/>
        <v/>
      </c>
      <c r="SRP6" s="336" t="str">
        <f t="shared" si="216"/>
        <v/>
      </c>
      <c r="SRQ6" s="336" t="str">
        <f t="shared" si="216"/>
        <v/>
      </c>
      <c r="SRR6" s="336" t="str">
        <f t="shared" si="216"/>
        <v/>
      </c>
      <c r="SRS6" s="336" t="str">
        <f t="shared" si="216"/>
        <v/>
      </c>
      <c r="SRT6" s="336" t="str">
        <f t="shared" si="216"/>
        <v/>
      </c>
      <c r="SRU6" s="336" t="str">
        <f t="shared" si="216"/>
        <v/>
      </c>
      <c r="SRV6" s="336" t="str">
        <f t="shared" si="216"/>
        <v/>
      </c>
      <c r="SRW6" s="336" t="str">
        <f t="shared" ref="SRW6:SUH6" si="217">_xlfn.LET(
_xlpm.project_monat,SRW$3,
_xlpm.start_monat,$D6,
_xlpm.ende_monat,$E6,
IF(AND(_xlpm.project_monat&gt;=_xlpm.start_monat,_xlpm.project_monat&lt;=_xlpm.ende_monat),1,""))</f>
        <v/>
      </c>
      <c r="SRX6" s="336" t="str">
        <f t="shared" si="217"/>
        <v/>
      </c>
      <c r="SRY6" s="336" t="str">
        <f t="shared" si="217"/>
        <v/>
      </c>
      <c r="SRZ6" s="336" t="str">
        <f t="shared" si="217"/>
        <v/>
      </c>
      <c r="SSA6" s="336" t="str">
        <f t="shared" si="217"/>
        <v/>
      </c>
      <c r="SSB6" s="336" t="str">
        <f t="shared" si="217"/>
        <v/>
      </c>
      <c r="SSC6" s="336" t="str">
        <f t="shared" si="217"/>
        <v/>
      </c>
      <c r="SSD6" s="336" t="str">
        <f t="shared" si="217"/>
        <v/>
      </c>
      <c r="SSE6" s="336" t="str">
        <f t="shared" si="217"/>
        <v/>
      </c>
      <c r="SSF6" s="336" t="str">
        <f t="shared" si="217"/>
        <v/>
      </c>
      <c r="SSG6" s="336" t="str">
        <f t="shared" si="217"/>
        <v/>
      </c>
      <c r="SSH6" s="336" t="str">
        <f t="shared" si="217"/>
        <v/>
      </c>
      <c r="SSI6" s="336" t="str">
        <f t="shared" si="217"/>
        <v/>
      </c>
      <c r="SSJ6" s="336" t="str">
        <f t="shared" si="217"/>
        <v/>
      </c>
      <c r="SSK6" s="336" t="str">
        <f t="shared" si="217"/>
        <v/>
      </c>
      <c r="SSL6" s="336" t="str">
        <f t="shared" si="217"/>
        <v/>
      </c>
      <c r="SSM6" s="336" t="str">
        <f t="shared" si="217"/>
        <v/>
      </c>
      <c r="SSN6" s="336" t="str">
        <f t="shared" si="217"/>
        <v/>
      </c>
      <c r="SSO6" s="336" t="str">
        <f t="shared" si="217"/>
        <v/>
      </c>
      <c r="SSP6" s="336" t="str">
        <f t="shared" si="217"/>
        <v/>
      </c>
      <c r="SSQ6" s="336" t="str">
        <f t="shared" si="217"/>
        <v/>
      </c>
      <c r="SSR6" s="336" t="str">
        <f t="shared" si="217"/>
        <v/>
      </c>
      <c r="SSS6" s="336" t="str">
        <f t="shared" si="217"/>
        <v/>
      </c>
      <c r="SST6" s="336" t="str">
        <f t="shared" si="217"/>
        <v/>
      </c>
      <c r="SSU6" s="336" t="str">
        <f t="shared" si="217"/>
        <v/>
      </c>
      <c r="SSV6" s="336" t="str">
        <f t="shared" si="217"/>
        <v/>
      </c>
      <c r="SSW6" s="336" t="str">
        <f t="shared" si="217"/>
        <v/>
      </c>
      <c r="SSX6" s="336" t="str">
        <f t="shared" si="217"/>
        <v/>
      </c>
      <c r="SSY6" s="336" t="str">
        <f t="shared" si="217"/>
        <v/>
      </c>
      <c r="SSZ6" s="336" t="str">
        <f t="shared" si="217"/>
        <v/>
      </c>
      <c r="STA6" s="336" t="str">
        <f t="shared" si="217"/>
        <v/>
      </c>
      <c r="STB6" s="336" t="str">
        <f t="shared" si="217"/>
        <v/>
      </c>
      <c r="STC6" s="336" t="str">
        <f t="shared" si="217"/>
        <v/>
      </c>
      <c r="STD6" s="336" t="str">
        <f t="shared" si="217"/>
        <v/>
      </c>
      <c r="STE6" s="336" t="str">
        <f t="shared" si="217"/>
        <v/>
      </c>
      <c r="STF6" s="336" t="str">
        <f t="shared" si="217"/>
        <v/>
      </c>
      <c r="STG6" s="336" t="str">
        <f t="shared" si="217"/>
        <v/>
      </c>
      <c r="STH6" s="336" t="str">
        <f t="shared" si="217"/>
        <v/>
      </c>
      <c r="STI6" s="336" t="str">
        <f t="shared" si="217"/>
        <v/>
      </c>
      <c r="STJ6" s="336" t="str">
        <f t="shared" si="217"/>
        <v/>
      </c>
      <c r="STK6" s="336" t="str">
        <f t="shared" si="217"/>
        <v/>
      </c>
      <c r="STL6" s="336" t="str">
        <f t="shared" si="217"/>
        <v/>
      </c>
      <c r="STM6" s="336" t="str">
        <f t="shared" si="217"/>
        <v/>
      </c>
      <c r="STN6" s="336" t="str">
        <f t="shared" si="217"/>
        <v/>
      </c>
      <c r="STO6" s="336" t="str">
        <f t="shared" si="217"/>
        <v/>
      </c>
      <c r="STP6" s="336" t="str">
        <f t="shared" si="217"/>
        <v/>
      </c>
      <c r="STQ6" s="336" t="str">
        <f t="shared" si="217"/>
        <v/>
      </c>
      <c r="STR6" s="336" t="str">
        <f t="shared" si="217"/>
        <v/>
      </c>
      <c r="STS6" s="336" t="str">
        <f t="shared" si="217"/>
        <v/>
      </c>
      <c r="STT6" s="336" t="str">
        <f t="shared" si="217"/>
        <v/>
      </c>
      <c r="STU6" s="336" t="str">
        <f t="shared" si="217"/>
        <v/>
      </c>
      <c r="STV6" s="336" t="str">
        <f t="shared" si="217"/>
        <v/>
      </c>
      <c r="STW6" s="336" t="str">
        <f t="shared" si="217"/>
        <v/>
      </c>
      <c r="STX6" s="336" t="str">
        <f t="shared" si="217"/>
        <v/>
      </c>
      <c r="STY6" s="336" t="str">
        <f t="shared" si="217"/>
        <v/>
      </c>
      <c r="STZ6" s="336" t="str">
        <f t="shared" si="217"/>
        <v/>
      </c>
      <c r="SUA6" s="336" t="str">
        <f t="shared" si="217"/>
        <v/>
      </c>
      <c r="SUB6" s="336" t="str">
        <f t="shared" si="217"/>
        <v/>
      </c>
      <c r="SUC6" s="336" t="str">
        <f t="shared" si="217"/>
        <v/>
      </c>
      <c r="SUD6" s="336" t="str">
        <f t="shared" si="217"/>
        <v/>
      </c>
      <c r="SUE6" s="336" t="str">
        <f t="shared" si="217"/>
        <v/>
      </c>
      <c r="SUF6" s="336" t="str">
        <f t="shared" si="217"/>
        <v/>
      </c>
      <c r="SUG6" s="336" t="str">
        <f t="shared" si="217"/>
        <v/>
      </c>
      <c r="SUH6" s="336" t="str">
        <f t="shared" si="217"/>
        <v/>
      </c>
      <c r="SUI6" s="336" t="str">
        <f t="shared" ref="SUI6:SWT6" si="218">_xlfn.LET(
_xlpm.project_monat,SUI$3,
_xlpm.start_monat,$D6,
_xlpm.ende_monat,$E6,
IF(AND(_xlpm.project_monat&gt;=_xlpm.start_monat,_xlpm.project_monat&lt;=_xlpm.ende_monat),1,""))</f>
        <v/>
      </c>
      <c r="SUJ6" s="336" t="str">
        <f t="shared" si="218"/>
        <v/>
      </c>
      <c r="SUK6" s="336" t="str">
        <f t="shared" si="218"/>
        <v/>
      </c>
      <c r="SUL6" s="336" t="str">
        <f t="shared" si="218"/>
        <v/>
      </c>
      <c r="SUM6" s="336" t="str">
        <f t="shared" si="218"/>
        <v/>
      </c>
      <c r="SUN6" s="336" t="str">
        <f t="shared" si="218"/>
        <v/>
      </c>
      <c r="SUO6" s="336" t="str">
        <f t="shared" si="218"/>
        <v/>
      </c>
      <c r="SUP6" s="336" t="str">
        <f t="shared" si="218"/>
        <v/>
      </c>
      <c r="SUQ6" s="336" t="str">
        <f t="shared" si="218"/>
        <v/>
      </c>
      <c r="SUR6" s="336" t="str">
        <f t="shared" si="218"/>
        <v/>
      </c>
      <c r="SUS6" s="336" t="str">
        <f t="shared" si="218"/>
        <v/>
      </c>
      <c r="SUT6" s="336" t="str">
        <f t="shared" si="218"/>
        <v/>
      </c>
      <c r="SUU6" s="336" t="str">
        <f t="shared" si="218"/>
        <v/>
      </c>
      <c r="SUV6" s="336" t="str">
        <f t="shared" si="218"/>
        <v/>
      </c>
      <c r="SUW6" s="336" t="str">
        <f t="shared" si="218"/>
        <v/>
      </c>
      <c r="SUX6" s="336" t="str">
        <f t="shared" si="218"/>
        <v/>
      </c>
      <c r="SUY6" s="336" t="str">
        <f t="shared" si="218"/>
        <v/>
      </c>
      <c r="SUZ6" s="336" t="str">
        <f t="shared" si="218"/>
        <v/>
      </c>
      <c r="SVA6" s="336" t="str">
        <f t="shared" si="218"/>
        <v/>
      </c>
      <c r="SVB6" s="336" t="str">
        <f t="shared" si="218"/>
        <v/>
      </c>
      <c r="SVC6" s="336" t="str">
        <f t="shared" si="218"/>
        <v/>
      </c>
      <c r="SVD6" s="336" t="str">
        <f t="shared" si="218"/>
        <v/>
      </c>
      <c r="SVE6" s="336" t="str">
        <f t="shared" si="218"/>
        <v/>
      </c>
      <c r="SVF6" s="336" t="str">
        <f t="shared" si="218"/>
        <v/>
      </c>
      <c r="SVG6" s="336" t="str">
        <f t="shared" si="218"/>
        <v/>
      </c>
      <c r="SVH6" s="336" t="str">
        <f t="shared" si="218"/>
        <v/>
      </c>
      <c r="SVI6" s="336" t="str">
        <f t="shared" si="218"/>
        <v/>
      </c>
      <c r="SVJ6" s="336" t="str">
        <f t="shared" si="218"/>
        <v/>
      </c>
      <c r="SVK6" s="336" t="str">
        <f t="shared" si="218"/>
        <v/>
      </c>
      <c r="SVL6" s="336" t="str">
        <f t="shared" si="218"/>
        <v/>
      </c>
      <c r="SVM6" s="336" t="str">
        <f t="shared" si="218"/>
        <v/>
      </c>
      <c r="SVN6" s="336" t="str">
        <f t="shared" si="218"/>
        <v/>
      </c>
      <c r="SVO6" s="336" t="str">
        <f t="shared" si="218"/>
        <v/>
      </c>
      <c r="SVP6" s="336" t="str">
        <f t="shared" si="218"/>
        <v/>
      </c>
      <c r="SVQ6" s="336" t="str">
        <f t="shared" si="218"/>
        <v/>
      </c>
      <c r="SVR6" s="336" t="str">
        <f t="shared" si="218"/>
        <v/>
      </c>
      <c r="SVS6" s="336" t="str">
        <f t="shared" si="218"/>
        <v/>
      </c>
      <c r="SVT6" s="336" t="str">
        <f t="shared" si="218"/>
        <v/>
      </c>
      <c r="SVU6" s="336" t="str">
        <f t="shared" si="218"/>
        <v/>
      </c>
      <c r="SVV6" s="336" t="str">
        <f t="shared" si="218"/>
        <v/>
      </c>
      <c r="SVW6" s="336" t="str">
        <f t="shared" si="218"/>
        <v/>
      </c>
      <c r="SVX6" s="336" t="str">
        <f t="shared" si="218"/>
        <v/>
      </c>
      <c r="SVY6" s="336" t="str">
        <f t="shared" si="218"/>
        <v/>
      </c>
      <c r="SVZ6" s="336" t="str">
        <f t="shared" si="218"/>
        <v/>
      </c>
      <c r="SWA6" s="336" t="str">
        <f t="shared" si="218"/>
        <v/>
      </c>
      <c r="SWB6" s="336" t="str">
        <f t="shared" si="218"/>
        <v/>
      </c>
      <c r="SWC6" s="336" t="str">
        <f t="shared" si="218"/>
        <v/>
      </c>
      <c r="SWD6" s="336" t="str">
        <f t="shared" si="218"/>
        <v/>
      </c>
      <c r="SWE6" s="336" t="str">
        <f t="shared" si="218"/>
        <v/>
      </c>
      <c r="SWF6" s="336" t="str">
        <f t="shared" si="218"/>
        <v/>
      </c>
      <c r="SWG6" s="336" t="str">
        <f t="shared" si="218"/>
        <v/>
      </c>
      <c r="SWH6" s="336" t="str">
        <f t="shared" si="218"/>
        <v/>
      </c>
      <c r="SWI6" s="336" t="str">
        <f t="shared" si="218"/>
        <v/>
      </c>
      <c r="SWJ6" s="336" t="str">
        <f t="shared" si="218"/>
        <v/>
      </c>
      <c r="SWK6" s="336" t="str">
        <f t="shared" si="218"/>
        <v/>
      </c>
      <c r="SWL6" s="336" t="str">
        <f t="shared" si="218"/>
        <v/>
      </c>
      <c r="SWM6" s="336" t="str">
        <f t="shared" si="218"/>
        <v/>
      </c>
      <c r="SWN6" s="336" t="str">
        <f t="shared" si="218"/>
        <v/>
      </c>
      <c r="SWO6" s="336" t="str">
        <f t="shared" si="218"/>
        <v/>
      </c>
      <c r="SWP6" s="336" t="str">
        <f t="shared" si="218"/>
        <v/>
      </c>
      <c r="SWQ6" s="336" t="str">
        <f t="shared" si="218"/>
        <v/>
      </c>
      <c r="SWR6" s="336" t="str">
        <f t="shared" si="218"/>
        <v/>
      </c>
      <c r="SWS6" s="336" t="str">
        <f t="shared" si="218"/>
        <v/>
      </c>
      <c r="SWT6" s="336" t="str">
        <f t="shared" si="218"/>
        <v/>
      </c>
      <c r="SWU6" s="336" t="str">
        <f t="shared" ref="SWU6:SZF6" si="219">_xlfn.LET(
_xlpm.project_monat,SWU$3,
_xlpm.start_monat,$D6,
_xlpm.ende_monat,$E6,
IF(AND(_xlpm.project_monat&gt;=_xlpm.start_monat,_xlpm.project_monat&lt;=_xlpm.ende_monat),1,""))</f>
        <v/>
      </c>
      <c r="SWV6" s="336" t="str">
        <f t="shared" si="219"/>
        <v/>
      </c>
      <c r="SWW6" s="336" t="str">
        <f t="shared" si="219"/>
        <v/>
      </c>
      <c r="SWX6" s="336" t="str">
        <f t="shared" si="219"/>
        <v/>
      </c>
      <c r="SWY6" s="336" t="str">
        <f t="shared" si="219"/>
        <v/>
      </c>
      <c r="SWZ6" s="336" t="str">
        <f t="shared" si="219"/>
        <v/>
      </c>
      <c r="SXA6" s="336" t="str">
        <f t="shared" si="219"/>
        <v/>
      </c>
      <c r="SXB6" s="336" t="str">
        <f t="shared" si="219"/>
        <v/>
      </c>
      <c r="SXC6" s="336" t="str">
        <f t="shared" si="219"/>
        <v/>
      </c>
      <c r="SXD6" s="336" t="str">
        <f t="shared" si="219"/>
        <v/>
      </c>
      <c r="SXE6" s="336" t="str">
        <f t="shared" si="219"/>
        <v/>
      </c>
      <c r="SXF6" s="336" t="str">
        <f t="shared" si="219"/>
        <v/>
      </c>
      <c r="SXG6" s="336" t="str">
        <f t="shared" si="219"/>
        <v/>
      </c>
      <c r="SXH6" s="336" t="str">
        <f t="shared" si="219"/>
        <v/>
      </c>
      <c r="SXI6" s="336" t="str">
        <f t="shared" si="219"/>
        <v/>
      </c>
      <c r="SXJ6" s="336" t="str">
        <f t="shared" si="219"/>
        <v/>
      </c>
      <c r="SXK6" s="336" t="str">
        <f t="shared" si="219"/>
        <v/>
      </c>
      <c r="SXL6" s="336" t="str">
        <f t="shared" si="219"/>
        <v/>
      </c>
      <c r="SXM6" s="336" t="str">
        <f t="shared" si="219"/>
        <v/>
      </c>
      <c r="SXN6" s="336" t="str">
        <f t="shared" si="219"/>
        <v/>
      </c>
      <c r="SXO6" s="336" t="str">
        <f t="shared" si="219"/>
        <v/>
      </c>
      <c r="SXP6" s="336" t="str">
        <f t="shared" si="219"/>
        <v/>
      </c>
      <c r="SXQ6" s="336" t="str">
        <f t="shared" si="219"/>
        <v/>
      </c>
      <c r="SXR6" s="336" t="str">
        <f t="shared" si="219"/>
        <v/>
      </c>
      <c r="SXS6" s="336" t="str">
        <f t="shared" si="219"/>
        <v/>
      </c>
      <c r="SXT6" s="336" t="str">
        <f t="shared" si="219"/>
        <v/>
      </c>
      <c r="SXU6" s="336" t="str">
        <f t="shared" si="219"/>
        <v/>
      </c>
      <c r="SXV6" s="336" t="str">
        <f t="shared" si="219"/>
        <v/>
      </c>
      <c r="SXW6" s="336" t="str">
        <f t="shared" si="219"/>
        <v/>
      </c>
      <c r="SXX6" s="336" t="str">
        <f t="shared" si="219"/>
        <v/>
      </c>
      <c r="SXY6" s="336" t="str">
        <f t="shared" si="219"/>
        <v/>
      </c>
      <c r="SXZ6" s="336" t="str">
        <f t="shared" si="219"/>
        <v/>
      </c>
      <c r="SYA6" s="336" t="str">
        <f t="shared" si="219"/>
        <v/>
      </c>
      <c r="SYB6" s="336" t="str">
        <f t="shared" si="219"/>
        <v/>
      </c>
      <c r="SYC6" s="336" t="str">
        <f t="shared" si="219"/>
        <v/>
      </c>
      <c r="SYD6" s="336" t="str">
        <f t="shared" si="219"/>
        <v/>
      </c>
      <c r="SYE6" s="336" t="str">
        <f t="shared" si="219"/>
        <v/>
      </c>
      <c r="SYF6" s="336" t="str">
        <f t="shared" si="219"/>
        <v/>
      </c>
      <c r="SYG6" s="336" t="str">
        <f t="shared" si="219"/>
        <v/>
      </c>
      <c r="SYH6" s="336" t="str">
        <f t="shared" si="219"/>
        <v/>
      </c>
      <c r="SYI6" s="336" t="str">
        <f t="shared" si="219"/>
        <v/>
      </c>
      <c r="SYJ6" s="336" t="str">
        <f t="shared" si="219"/>
        <v/>
      </c>
      <c r="SYK6" s="336" t="str">
        <f t="shared" si="219"/>
        <v/>
      </c>
      <c r="SYL6" s="336" t="str">
        <f t="shared" si="219"/>
        <v/>
      </c>
      <c r="SYM6" s="336" t="str">
        <f t="shared" si="219"/>
        <v/>
      </c>
      <c r="SYN6" s="336" t="str">
        <f t="shared" si="219"/>
        <v/>
      </c>
      <c r="SYO6" s="336" t="str">
        <f t="shared" si="219"/>
        <v/>
      </c>
      <c r="SYP6" s="336" t="str">
        <f t="shared" si="219"/>
        <v/>
      </c>
      <c r="SYQ6" s="336" t="str">
        <f t="shared" si="219"/>
        <v/>
      </c>
      <c r="SYR6" s="336" t="str">
        <f t="shared" si="219"/>
        <v/>
      </c>
      <c r="SYS6" s="336" t="str">
        <f t="shared" si="219"/>
        <v/>
      </c>
      <c r="SYT6" s="336" t="str">
        <f t="shared" si="219"/>
        <v/>
      </c>
      <c r="SYU6" s="336" t="str">
        <f t="shared" si="219"/>
        <v/>
      </c>
      <c r="SYV6" s="336" t="str">
        <f t="shared" si="219"/>
        <v/>
      </c>
      <c r="SYW6" s="336" t="str">
        <f t="shared" si="219"/>
        <v/>
      </c>
      <c r="SYX6" s="336" t="str">
        <f t="shared" si="219"/>
        <v/>
      </c>
      <c r="SYY6" s="336" t="str">
        <f t="shared" si="219"/>
        <v/>
      </c>
      <c r="SYZ6" s="336" t="str">
        <f t="shared" si="219"/>
        <v/>
      </c>
      <c r="SZA6" s="336" t="str">
        <f t="shared" si="219"/>
        <v/>
      </c>
      <c r="SZB6" s="336" t="str">
        <f t="shared" si="219"/>
        <v/>
      </c>
      <c r="SZC6" s="336" t="str">
        <f t="shared" si="219"/>
        <v/>
      </c>
      <c r="SZD6" s="336" t="str">
        <f t="shared" si="219"/>
        <v/>
      </c>
      <c r="SZE6" s="336" t="str">
        <f t="shared" si="219"/>
        <v/>
      </c>
      <c r="SZF6" s="336" t="str">
        <f t="shared" si="219"/>
        <v/>
      </c>
      <c r="SZG6" s="336" t="str">
        <f t="shared" ref="SZG6:TBR6" si="220">_xlfn.LET(
_xlpm.project_monat,SZG$3,
_xlpm.start_monat,$D6,
_xlpm.ende_monat,$E6,
IF(AND(_xlpm.project_monat&gt;=_xlpm.start_monat,_xlpm.project_monat&lt;=_xlpm.ende_monat),1,""))</f>
        <v/>
      </c>
      <c r="SZH6" s="336" t="str">
        <f t="shared" si="220"/>
        <v/>
      </c>
      <c r="SZI6" s="336" t="str">
        <f t="shared" si="220"/>
        <v/>
      </c>
      <c r="SZJ6" s="336" t="str">
        <f t="shared" si="220"/>
        <v/>
      </c>
      <c r="SZK6" s="336" t="str">
        <f t="shared" si="220"/>
        <v/>
      </c>
      <c r="SZL6" s="336" t="str">
        <f t="shared" si="220"/>
        <v/>
      </c>
      <c r="SZM6" s="336" t="str">
        <f t="shared" si="220"/>
        <v/>
      </c>
      <c r="SZN6" s="336" t="str">
        <f t="shared" si="220"/>
        <v/>
      </c>
      <c r="SZO6" s="336" t="str">
        <f t="shared" si="220"/>
        <v/>
      </c>
      <c r="SZP6" s="336" t="str">
        <f t="shared" si="220"/>
        <v/>
      </c>
      <c r="SZQ6" s="336" t="str">
        <f t="shared" si="220"/>
        <v/>
      </c>
      <c r="SZR6" s="336" t="str">
        <f t="shared" si="220"/>
        <v/>
      </c>
      <c r="SZS6" s="336" t="str">
        <f t="shared" si="220"/>
        <v/>
      </c>
      <c r="SZT6" s="336" t="str">
        <f t="shared" si="220"/>
        <v/>
      </c>
      <c r="SZU6" s="336" t="str">
        <f t="shared" si="220"/>
        <v/>
      </c>
      <c r="SZV6" s="336" t="str">
        <f t="shared" si="220"/>
        <v/>
      </c>
      <c r="SZW6" s="336" t="str">
        <f t="shared" si="220"/>
        <v/>
      </c>
      <c r="SZX6" s="336" t="str">
        <f t="shared" si="220"/>
        <v/>
      </c>
      <c r="SZY6" s="336" t="str">
        <f t="shared" si="220"/>
        <v/>
      </c>
      <c r="SZZ6" s="336" t="str">
        <f t="shared" si="220"/>
        <v/>
      </c>
      <c r="TAA6" s="336" t="str">
        <f t="shared" si="220"/>
        <v/>
      </c>
      <c r="TAB6" s="336" t="str">
        <f t="shared" si="220"/>
        <v/>
      </c>
      <c r="TAC6" s="336" t="str">
        <f t="shared" si="220"/>
        <v/>
      </c>
      <c r="TAD6" s="336" t="str">
        <f t="shared" si="220"/>
        <v/>
      </c>
      <c r="TAE6" s="336" t="str">
        <f t="shared" si="220"/>
        <v/>
      </c>
      <c r="TAF6" s="336" t="str">
        <f t="shared" si="220"/>
        <v/>
      </c>
      <c r="TAG6" s="336" t="str">
        <f t="shared" si="220"/>
        <v/>
      </c>
      <c r="TAH6" s="336" t="str">
        <f t="shared" si="220"/>
        <v/>
      </c>
      <c r="TAI6" s="336" t="str">
        <f t="shared" si="220"/>
        <v/>
      </c>
      <c r="TAJ6" s="336" t="str">
        <f t="shared" si="220"/>
        <v/>
      </c>
      <c r="TAK6" s="336" t="str">
        <f t="shared" si="220"/>
        <v/>
      </c>
      <c r="TAL6" s="336" t="str">
        <f t="shared" si="220"/>
        <v/>
      </c>
      <c r="TAM6" s="336" t="str">
        <f t="shared" si="220"/>
        <v/>
      </c>
      <c r="TAN6" s="336" t="str">
        <f t="shared" si="220"/>
        <v/>
      </c>
      <c r="TAO6" s="336" t="str">
        <f t="shared" si="220"/>
        <v/>
      </c>
      <c r="TAP6" s="336" t="str">
        <f t="shared" si="220"/>
        <v/>
      </c>
      <c r="TAQ6" s="336" t="str">
        <f t="shared" si="220"/>
        <v/>
      </c>
      <c r="TAR6" s="336" t="str">
        <f t="shared" si="220"/>
        <v/>
      </c>
      <c r="TAS6" s="336" t="str">
        <f t="shared" si="220"/>
        <v/>
      </c>
      <c r="TAT6" s="336" t="str">
        <f t="shared" si="220"/>
        <v/>
      </c>
      <c r="TAU6" s="336" t="str">
        <f t="shared" si="220"/>
        <v/>
      </c>
      <c r="TAV6" s="336" t="str">
        <f t="shared" si="220"/>
        <v/>
      </c>
      <c r="TAW6" s="336" t="str">
        <f t="shared" si="220"/>
        <v/>
      </c>
      <c r="TAX6" s="336" t="str">
        <f t="shared" si="220"/>
        <v/>
      </c>
      <c r="TAY6" s="336" t="str">
        <f t="shared" si="220"/>
        <v/>
      </c>
      <c r="TAZ6" s="336" t="str">
        <f t="shared" si="220"/>
        <v/>
      </c>
      <c r="TBA6" s="336" t="str">
        <f t="shared" si="220"/>
        <v/>
      </c>
      <c r="TBB6" s="336" t="str">
        <f t="shared" si="220"/>
        <v/>
      </c>
      <c r="TBC6" s="336" t="str">
        <f t="shared" si="220"/>
        <v/>
      </c>
      <c r="TBD6" s="336" t="str">
        <f t="shared" si="220"/>
        <v/>
      </c>
      <c r="TBE6" s="336" t="str">
        <f t="shared" si="220"/>
        <v/>
      </c>
      <c r="TBF6" s="336" t="str">
        <f t="shared" si="220"/>
        <v/>
      </c>
      <c r="TBG6" s="336" t="str">
        <f t="shared" si="220"/>
        <v/>
      </c>
      <c r="TBH6" s="336" t="str">
        <f t="shared" si="220"/>
        <v/>
      </c>
      <c r="TBI6" s="336" t="str">
        <f t="shared" si="220"/>
        <v/>
      </c>
      <c r="TBJ6" s="336" t="str">
        <f t="shared" si="220"/>
        <v/>
      </c>
      <c r="TBK6" s="336" t="str">
        <f t="shared" si="220"/>
        <v/>
      </c>
      <c r="TBL6" s="336" t="str">
        <f t="shared" si="220"/>
        <v/>
      </c>
      <c r="TBM6" s="336" t="str">
        <f t="shared" si="220"/>
        <v/>
      </c>
      <c r="TBN6" s="336" t="str">
        <f t="shared" si="220"/>
        <v/>
      </c>
      <c r="TBO6" s="336" t="str">
        <f t="shared" si="220"/>
        <v/>
      </c>
      <c r="TBP6" s="336" t="str">
        <f t="shared" si="220"/>
        <v/>
      </c>
      <c r="TBQ6" s="336" t="str">
        <f t="shared" si="220"/>
        <v/>
      </c>
      <c r="TBR6" s="336" t="str">
        <f t="shared" si="220"/>
        <v/>
      </c>
      <c r="TBS6" s="336" t="str">
        <f t="shared" ref="TBS6:TED6" si="221">_xlfn.LET(
_xlpm.project_monat,TBS$3,
_xlpm.start_monat,$D6,
_xlpm.ende_monat,$E6,
IF(AND(_xlpm.project_monat&gt;=_xlpm.start_monat,_xlpm.project_monat&lt;=_xlpm.ende_monat),1,""))</f>
        <v/>
      </c>
      <c r="TBT6" s="336" t="str">
        <f t="shared" si="221"/>
        <v/>
      </c>
      <c r="TBU6" s="336" t="str">
        <f t="shared" si="221"/>
        <v/>
      </c>
      <c r="TBV6" s="336" t="str">
        <f t="shared" si="221"/>
        <v/>
      </c>
      <c r="TBW6" s="336" t="str">
        <f t="shared" si="221"/>
        <v/>
      </c>
      <c r="TBX6" s="336" t="str">
        <f t="shared" si="221"/>
        <v/>
      </c>
      <c r="TBY6" s="336" t="str">
        <f t="shared" si="221"/>
        <v/>
      </c>
      <c r="TBZ6" s="336" t="str">
        <f t="shared" si="221"/>
        <v/>
      </c>
      <c r="TCA6" s="336" t="str">
        <f t="shared" si="221"/>
        <v/>
      </c>
      <c r="TCB6" s="336" t="str">
        <f t="shared" si="221"/>
        <v/>
      </c>
      <c r="TCC6" s="336" t="str">
        <f t="shared" si="221"/>
        <v/>
      </c>
      <c r="TCD6" s="336" t="str">
        <f t="shared" si="221"/>
        <v/>
      </c>
      <c r="TCE6" s="336" t="str">
        <f t="shared" si="221"/>
        <v/>
      </c>
      <c r="TCF6" s="336" t="str">
        <f t="shared" si="221"/>
        <v/>
      </c>
      <c r="TCG6" s="336" t="str">
        <f t="shared" si="221"/>
        <v/>
      </c>
      <c r="TCH6" s="336" t="str">
        <f t="shared" si="221"/>
        <v/>
      </c>
      <c r="TCI6" s="336" t="str">
        <f t="shared" si="221"/>
        <v/>
      </c>
      <c r="TCJ6" s="336" t="str">
        <f t="shared" si="221"/>
        <v/>
      </c>
      <c r="TCK6" s="336" t="str">
        <f t="shared" si="221"/>
        <v/>
      </c>
      <c r="TCL6" s="336" t="str">
        <f t="shared" si="221"/>
        <v/>
      </c>
      <c r="TCM6" s="336" t="str">
        <f t="shared" si="221"/>
        <v/>
      </c>
      <c r="TCN6" s="336" t="str">
        <f t="shared" si="221"/>
        <v/>
      </c>
      <c r="TCO6" s="336" t="str">
        <f t="shared" si="221"/>
        <v/>
      </c>
      <c r="TCP6" s="336" t="str">
        <f t="shared" si="221"/>
        <v/>
      </c>
      <c r="TCQ6" s="336" t="str">
        <f t="shared" si="221"/>
        <v/>
      </c>
      <c r="TCR6" s="336" t="str">
        <f t="shared" si="221"/>
        <v/>
      </c>
      <c r="TCS6" s="336" t="str">
        <f t="shared" si="221"/>
        <v/>
      </c>
      <c r="TCT6" s="336" t="str">
        <f t="shared" si="221"/>
        <v/>
      </c>
      <c r="TCU6" s="336" t="str">
        <f t="shared" si="221"/>
        <v/>
      </c>
      <c r="TCV6" s="336" t="str">
        <f t="shared" si="221"/>
        <v/>
      </c>
      <c r="TCW6" s="336" t="str">
        <f t="shared" si="221"/>
        <v/>
      </c>
      <c r="TCX6" s="336" t="str">
        <f t="shared" si="221"/>
        <v/>
      </c>
      <c r="TCY6" s="336" t="str">
        <f t="shared" si="221"/>
        <v/>
      </c>
      <c r="TCZ6" s="336" t="str">
        <f t="shared" si="221"/>
        <v/>
      </c>
      <c r="TDA6" s="336" t="str">
        <f t="shared" si="221"/>
        <v/>
      </c>
      <c r="TDB6" s="336" t="str">
        <f t="shared" si="221"/>
        <v/>
      </c>
      <c r="TDC6" s="336" t="str">
        <f t="shared" si="221"/>
        <v/>
      </c>
      <c r="TDD6" s="336" t="str">
        <f t="shared" si="221"/>
        <v/>
      </c>
      <c r="TDE6" s="336" t="str">
        <f t="shared" si="221"/>
        <v/>
      </c>
      <c r="TDF6" s="336" t="str">
        <f t="shared" si="221"/>
        <v/>
      </c>
      <c r="TDG6" s="336" t="str">
        <f t="shared" si="221"/>
        <v/>
      </c>
      <c r="TDH6" s="336" t="str">
        <f t="shared" si="221"/>
        <v/>
      </c>
      <c r="TDI6" s="336" t="str">
        <f t="shared" si="221"/>
        <v/>
      </c>
      <c r="TDJ6" s="336" t="str">
        <f t="shared" si="221"/>
        <v/>
      </c>
      <c r="TDK6" s="336" t="str">
        <f t="shared" si="221"/>
        <v/>
      </c>
      <c r="TDL6" s="336" t="str">
        <f t="shared" si="221"/>
        <v/>
      </c>
      <c r="TDM6" s="336" t="str">
        <f t="shared" si="221"/>
        <v/>
      </c>
      <c r="TDN6" s="336" t="str">
        <f t="shared" si="221"/>
        <v/>
      </c>
      <c r="TDO6" s="336" t="str">
        <f t="shared" si="221"/>
        <v/>
      </c>
      <c r="TDP6" s="336" t="str">
        <f t="shared" si="221"/>
        <v/>
      </c>
      <c r="TDQ6" s="336" t="str">
        <f t="shared" si="221"/>
        <v/>
      </c>
      <c r="TDR6" s="336" t="str">
        <f t="shared" si="221"/>
        <v/>
      </c>
      <c r="TDS6" s="336" t="str">
        <f t="shared" si="221"/>
        <v/>
      </c>
      <c r="TDT6" s="336" t="str">
        <f t="shared" si="221"/>
        <v/>
      </c>
      <c r="TDU6" s="336" t="str">
        <f t="shared" si="221"/>
        <v/>
      </c>
      <c r="TDV6" s="336" t="str">
        <f t="shared" si="221"/>
        <v/>
      </c>
      <c r="TDW6" s="336" t="str">
        <f t="shared" si="221"/>
        <v/>
      </c>
      <c r="TDX6" s="336" t="str">
        <f t="shared" si="221"/>
        <v/>
      </c>
      <c r="TDY6" s="336" t="str">
        <f t="shared" si="221"/>
        <v/>
      </c>
      <c r="TDZ6" s="336" t="str">
        <f t="shared" si="221"/>
        <v/>
      </c>
      <c r="TEA6" s="336" t="str">
        <f t="shared" si="221"/>
        <v/>
      </c>
      <c r="TEB6" s="336" t="str">
        <f t="shared" si="221"/>
        <v/>
      </c>
      <c r="TEC6" s="336" t="str">
        <f t="shared" si="221"/>
        <v/>
      </c>
      <c r="TED6" s="336" t="str">
        <f t="shared" si="221"/>
        <v/>
      </c>
      <c r="TEE6" s="336" t="str">
        <f t="shared" ref="TEE6:TGP6" si="222">_xlfn.LET(
_xlpm.project_monat,TEE$3,
_xlpm.start_monat,$D6,
_xlpm.ende_monat,$E6,
IF(AND(_xlpm.project_monat&gt;=_xlpm.start_monat,_xlpm.project_monat&lt;=_xlpm.ende_monat),1,""))</f>
        <v/>
      </c>
      <c r="TEF6" s="336" t="str">
        <f t="shared" si="222"/>
        <v/>
      </c>
      <c r="TEG6" s="336" t="str">
        <f t="shared" si="222"/>
        <v/>
      </c>
      <c r="TEH6" s="336" t="str">
        <f t="shared" si="222"/>
        <v/>
      </c>
      <c r="TEI6" s="336" t="str">
        <f t="shared" si="222"/>
        <v/>
      </c>
      <c r="TEJ6" s="336" t="str">
        <f t="shared" si="222"/>
        <v/>
      </c>
      <c r="TEK6" s="336" t="str">
        <f t="shared" si="222"/>
        <v/>
      </c>
      <c r="TEL6" s="336" t="str">
        <f t="shared" si="222"/>
        <v/>
      </c>
      <c r="TEM6" s="336" t="str">
        <f t="shared" si="222"/>
        <v/>
      </c>
      <c r="TEN6" s="336" t="str">
        <f t="shared" si="222"/>
        <v/>
      </c>
      <c r="TEO6" s="336" t="str">
        <f t="shared" si="222"/>
        <v/>
      </c>
      <c r="TEP6" s="336" t="str">
        <f t="shared" si="222"/>
        <v/>
      </c>
      <c r="TEQ6" s="336" t="str">
        <f t="shared" si="222"/>
        <v/>
      </c>
      <c r="TER6" s="336" t="str">
        <f t="shared" si="222"/>
        <v/>
      </c>
      <c r="TES6" s="336" t="str">
        <f t="shared" si="222"/>
        <v/>
      </c>
      <c r="TET6" s="336" t="str">
        <f t="shared" si="222"/>
        <v/>
      </c>
      <c r="TEU6" s="336" t="str">
        <f t="shared" si="222"/>
        <v/>
      </c>
      <c r="TEV6" s="336" t="str">
        <f t="shared" si="222"/>
        <v/>
      </c>
      <c r="TEW6" s="336" t="str">
        <f t="shared" si="222"/>
        <v/>
      </c>
      <c r="TEX6" s="336" t="str">
        <f t="shared" si="222"/>
        <v/>
      </c>
      <c r="TEY6" s="336" t="str">
        <f t="shared" si="222"/>
        <v/>
      </c>
      <c r="TEZ6" s="336" t="str">
        <f t="shared" si="222"/>
        <v/>
      </c>
      <c r="TFA6" s="336" t="str">
        <f t="shared" si="222"/>
        <v/>
      </c>
      <c r="TFB6" s="336" t="str">
        <f t="shared" si="222"/>
        <v/>
      </c>
      <c r="TFC6" s="336" t="str">
        <f t="shared" si="222"/>
        <v/>
      </c>
      <c r="TFD6" s="336" t="str">
        <f t="shared" si="222"/>
        <v/>
      </c>
      <c r="TFE6" s="336" t="str">
        <f t="shared" si="222"/>
        <v/>
      </c>
      <c r="TFF6" s="336" t="str">
        <f t="shared" si="222"/>
        <v/>
      </c>
      <c r="TFG6" s="336" t="str">
        <f t="shared" si="222"/>
        <v/>
      </c>
      <c r="TFH6" s="336" t="str">
        <f t="shared" si="222"/>
        <v/>
      </c>
      <c r="TFI6" s="336" t="str">
        <f t="shared" si="222"/>
        <v/>
      </c>
      <c r="TFJ6" s="336" t="str">
        <f t="shared" si="222"/>
        <v/>
      </c>
      <c r="TFK6" s="336" t="str">
        <f t="shared" si="222"/>
        <v/>
      </c>
      <c r="TFL6" s="336" t="str">
        <f t="shared" si="222"/>
        <v/>
      </c>
      <c r="TFM6" s="336" t="str">
        <f t="shared" si="222"/>
        <v/>
      </c>
      <c r="TFN6" s="336" t="str">
        <f t="shared" si="222"/>
        <v/>
      </c>
      <c r="TFO6" s="336" t="str">
        <f t="shared" si="222"/>
        <v/>
      </c>
      <c r="TFP6" s="336" t="str">
        <f t="shared" si="222"/>
        <v/>
      </c>
      <c r="TFQ6" s="336" t="str">
        <f t="shared" si="222"/>
        <v/>
      </c>
      <c r="TFR6" s="336" t="str">
        <f t="shared" si="222"/>
        <v/>
      </c>
      <c r="TFS6" s="336" t="str">
        <f t="shared" si="222"/>
        <v/>
      </c>
      <c r="TFT6" s="336" t="str">
        <f t="shared" si="222"/>
        <v/>
      </c>
      <c r="TFU6" s="336" t="str">
        <f t="shared" si="222"/>
        <v/>
      </c>
      <c r="TFV6" s="336" t="str">
        <f t="shared" si="222"/>
        <v/>
      </c>
      <c r="TFW6" s="336" t="str">
        <f t="shared" si="222"/>
        <v/>
      </c>
      <c r="TFX6" s="336" t="str">
        <f t="shared" si="222"/>
        <v/>
      </c>
      <c r="TFY6" s="336" t="str">
        <f t="shared" si="222"/>
        <v/>
      </c>
      <c r="TFZ6" s="336" t="str">
        <f t="shared" si="222"/>
        <v/>
      </c>
      <c r="TGA6" s="336" t="str">
        <f t="shared" si="222"/>
        <v/>
      </c>
      <c r="TGB6" s="336" t="str">
        <f t="shared" si="222"/>
        <v/>
      </c>
      <c r="TGC6" s="336" t="str">
        <f t="shared" si="222"/>
        <v/>
      </c>
      <c r="TGD6" s="336" t="str">
        <f t="shared" si="222"/>
        <v/>
      </c>
      <c r="TGE6" s="336" t="str">
        <f t="shared" si="222"/>
        <v/>
      </c>
      <c r="TGF6" s="336" t="str">
        <f t="shared" si="222"/>
        <v/>
      </c>
      <c r="TGG6" s="336" t="str">
        <f t="shared" si="222"/>
        <v/>
      </c>
      <c r="TGH6" s="336" t="str">
        <f t="shared" si="222"/>
        <v/>
      </c>
      <c r="TGI6" s="336" t="str">
        <f t="shared" si="222"/>
        <v/>
      </c>
      <c r="TGJ6" s="336" t="str">
        <f t="shared" si="222"/>
        <v/>
      </c>
      <c r="TGK6" s="336" t="str">
        <f t="shared" si="222"/>
        <v/>
      </c>
      <c r="TGL6" s="336" t="str">
        <f t="shared" si="222"/>
        <v/>
      </c>
      <c r="TGM6" s="336" t="str">
        <f t="shared" si="222"/>
        <v/>
      </c>
      <c r="TGN6" s="336" t="str">
        <f t="shared" si="222"/>
        <v/>
      </c>
      <c r="TGO6" s="336" t="str">
        <f t="shared" si="222"/>
        <v/>
      </c>
      <c r="TGP6" s="336" t="str">
        <f t="shared" si="222"/>
        <v/>
      </c>
      <c r="TGQ6" s="336" t="str">
        <f t="shared" ref="TGQ6:TJB6" si="223">_xlfn.LET(
_xlpm.project_monat,TGQ$3,
_xlpm.start_monat,$D6,
_xlpm.ende_monat,$E6,
IF(AND(_xlpm.project_monat&gt;=_xlpm.start_monat,_xlpm.project_monat&lt;=_xlpm.ende_monat),1,""))</f>
        <v/>
      </c>
      <c r="TGR6" s="336" t="str">
        <f t="shared" si="223"/>
        <v/>
      </c>
      <c r="TGS6" s="336" t="str">
        <f t="shared" si="223"/>
        <v/>
      </c>
      <c r="TGT6" s="336" t="str">
        <f t="shared" si="223"/>
        <v/>
      </c>
      <c r="TGU6" s="336" t="str">
        <f t="shared" si="223"/>
        <v/>
      </c>
      <c r="TGV6" s="336" t="str">
        <f t="shared" si="223"/>
        <v/>
      </c>
      <c r="TGW6" s="336" t="str">
        <f t="shared" si="223"/>
        <v/>
      </c>
      <c r="TGX6" s="336" t="str">
        <f t="shared" si="223"/>
        <v/>
      </c>
      <c r="TGY6" s="336" t="str">
        <f t="shared" si="223"/>
        <v/>
      </c>
      <c r="TGZ6" s="336" t="str">
        <f t="shared" si="223"/>
        <v/>
      </c>
      <c r="THA6" s="336" t="str">
        <f t="shared" si="223"/>
        <v/>
      </c>
      <c r="THB6" s="336" t="str">
        <f t="shared" si="223"/>
        <v/>
      </c>
      <c r="THC6" s="336" t="str">
        <f t="shared" si="223"/>
        <v/>
      </c>
      <c r="THD6" s="336" t="str">
        <f t="shared" si="223"/>
        <v/>
      </c>
      <c r="THE6" s="336" t="str">
        <f t="shared" si="223"/>
        <v/>
      </c>
      <c r="THF6" s="336" t="str">
        <f t="shared" si="223"/>
        <v/>
      </c>
      <c r="THG6" s="336" t="str">
        <f t="shared" si="223"/>
        <v/>
      </c>
      <c r="THH6" s="336" t="str">
        <f t="shared" si="223"/>
        <v/>
      </c>
      <c r="THI6" s="336" t="str">
        <f t="shared" si="223"/>
        <v/>
      </c>
      <c r="THJ6" s="336" t="str">
        <f t="shared" si="223"/>
        <v/>
      </c>
      <c r="THK6" s="336" t="str">
        <f t="shared" si="223"/>
        <v/>
      </c>
      <c r="THL6" s="336" t="str">
        <f t="shared" si="223"/>
        <v/>
      </c>
      <c r="THM6" s="336" t="str">
        <f t="shared" si="223"/>
        <v/>
      </c>
      <c r="THN6" s="336" t="str">
        <f t="shared" si="223"/>
        <v/>
      </c>
      <c r="THO6" s="336" t="str">
        <f t="shared" si="223"/>
        <v/>
      </c>
      <c r="THP6" s="336" t="str">
        <f t="shared" si="223"/>
        <v/>
      </c>
      <c r="THQ6" s="336" t="str">
        <f t="shared" si="223"/>
        <v/>
      </c>
      <c r="THR6" s="336" t="str">
        <f t="shared" si="223"/>
        <v/>
      </c>
      <c r="THS6" s="336" t="str">
        <f t="shared" si="223"/>
        <v/>
      </c>
      <c r="THT6" s="336" t="str">
        <f t="shared" si="223"/>
        <v/>
      </c>
      <c r="THU6" s="336" t="str">
        <f t="shared" si="223"/>
        <v/>
      </c>
      <c r="THV6" s="336" t="str">
        <f t="shared" si="223"/>
        <v/>
      </c>
      <c r="THW6" s="336" t="str">
        <f t="shared" si="223"/>
        <v/>
      </c>
      <c r="THX6" s="336" t="str">
        <f t="shared" si="223"/>
        <v/>
      </c>
      <c r="THY6" s="336" t="str">
        <f t="shared" si="223"/>
        <v/>
      </c>
      <c r="THZ6" s="336" t="str">
        <f t="shared" si="223"/>
        <v/>
      </c>
      <c r="TIA6" s="336" t="str">
        <f t="shared" si="223"/>
        <v/>
      </c>
      <c r="TIB6" s="336" t="str">
        <f t="shared" si="223"/>
        <v/>
      </c>
      <c r="TIC6" s="336" t="str">
        <f t="shared" si="223"/>
        <v/>
      </c>
      <c r="TID6" s="336" t="str">
        <f t="shared" si="223"/>
        <v/>
      </c>
      <c r="TIE6" s="336" t="str">
        <f t="shared" si="223"/>
        <v/>
      </c>
      <c r="TIF6" s="336" t="str">
        <f t="shared" si="223"/>
        <v/>
      </c>
      <c r="TIG6" s="336" t="str">
        <f t="shared" si="223"/>
        <v/>
      </c>
      <c r="TIH6" s="336" t="str">
        <f t="shared" si="223"/>
        <v/>
      </c>
      <c r="TII6" s="336" t="str">
        <f t="shared" si="223"/>
        <v/>
      </c>
      <c r="TIJ6" s="336" t="str">
        <f t="shared" si="223"/>
        <v/>
      </c>
      <c r="TIK6" s="336" t="str">
        <f t="shared" si="223"/>
        <v/>
      </c>
      <c r="TIL6" s="336" t="str">
        <f t="shared" si="223"/>
        <v/>
      </c>
      <c r="TIM6" s="336" t="str">
        <f t="shared" si="223"/>
        <v/>
      </c>
      <c r="TIN6" s="336" t="str">
        <f t="shared" si="223"/>
        <v/>
      </c>
      <c r="TIO6" s="336" t="str">
        <f t="shared" si="223"/>
        <v/>
      </c>
      <c r="TIP6" s="336" t="str">
        <f t="shared" si="223"/>
        <v/>
      </c>
      <c r="TIQ6" s="336" t="str">
        <f t="shared" si="223"/>
        <v/>
      </c>
      <c r="TIR6" s="336" t="str">
        <f t="shared" si="223"/>
        <v/>
      </c>
      <c r="TIS6" s="336" t="str">
        <f t="shared" si="223"/>
        <v/>
      </c>
      <c r="TIT6" s="336" t="str">
        <f t="shared" si="223"/>
        <v/>
      </c>
      <c r="TIU6" s="336" t="str">
        <f t="shared" si="223"/>
        <v/>
      </c>
      <c r="TIV6" s="336" t="str">
        <f t="shared" si="223"/>
        <v/>
      </c>
      <c r="TIW6" s="336" t="str">
        <f t="shared" si="223"/>
        <v/>
      </c>
      <c r="TIX6" s="336" t="str">
        <f t="shared" si="223"/>
        <v/>
      </c>
      <c r="TIY6" s="336" t="str">
        <f t="shared" si="223"/>
        <v/>
      </c>
      <c r="TIZ6" s="336" t="str">
        <f t="shared" si="223"/>
        <v/>
      </c>
      <c r="TJA6" s="336" t="str">
        <f t="shared" si="223"/>
        <v/>
      </c>
      <c r="TJB6" s="336" t="str">
        <f t="shared" si="223"/>
        <v/>
      </c>
      <c r="TJC6" s="336" t="str">
        <f t="shared" ref="TJC6:TLN6" si="224">_xlfn.LET(
_xlpm.project_monat,TJC$3,
_xlpm.start_monat,$D6,
_xlpm.ende_monat,$E6,
IF(AND(_xlpm.project_monat&gt;=_xlpm.start_monat,_xlpm.project_monat&lt;=_xlpm.ende_monat),1,""))</f>
        <v/>
      </c>
      <c r="TJD6" s="336" t="str">
        <f t="shared" si="224"/>
        <v/>
      </c>
      <c r="TJE6" s="336" t="str">
        <f t="shared" si="224"/>
        <v/>
      </c>
      <c r="TJF6" s="336" t="str">
        <f t="shared" si="224"/>
        <v/>
      </c>
      <c r="TJG6" s="336" t="str">
        <f t="shared" si="224"/>
        <v/>
      </c>
      <c r="TJH6" s="336" t="str">
        <f t="shared" si="224"/>
        <v/>
      </c>
      <c r="TJI6" s="336" t="str">
        <f t="shared" si="224"/>
        <v/>
      </c>
      <c r="TJJ6" s="336" t="str">
        <f t="shared" si="224"/>
        <v/>
      </c>
      <c r="TJK6" s="336" t="str">
        <f t="shared" si="224"/>
        <v/>
      </c>
      <c r="TJL6" s="336" t="str">
        <f t="shared" si="224"/>
        <v/>
      </c>
      <c r="TJM6" s="336" t="str">
        <f t="shared" si="224"/>
        <v/>
      </c>
      <c r="TJN6" s="336" t="str">
        <f t="shared" si="224"/>
        <v/>
      </c>
      <c r="TJO6" s="336" t="str">
        <f t="shared" si="224"/>
        <v/>
      </c>
      <c r="TJP6" s="336" t="str">
        <f t="shared" si="224"/>
        <v/>
      </c>
      <c r="TJQ6" s="336" t="str">
        <f t="shared" si="224"/>
        <v/>
      </c>
      <c r="TJR6" s="336" t="str">
        <f t="shared" si="224"/>
        <v/>
      </c>
      <c r="TJS6" s="336" t="str">
        <f t="shared" si="224"/>
        <v/>
      </c>
      <c r="TJT6" s="336" t="str">
        <f t="shared" si="224"/>
        <v/>
      </c>
      <c r="TJU6" s="336" t="str">
        <f t="shared" si="224"/>
        <v/>
      </c>
      <c r="TJV6" s="336" t="str">
        <f t="shared" si="224"/>
        <v/>
      </c>
      <c r="TJW6" s="336" t="str">
        <f t="shared" si="224"/>
        <v/>
      </c>
      <c r="TJX6" s="336" t="str">
        <f t="shared" si="224"/>
        <v/>
      </c>
      <c r="TJY6" s="336" t="str">
        <f t="shared" si="224"/>
        <v/>
      </c>
      <c r="TJZ6" s="336" t="str">
        <f t="shared" si="224"/>
        <v/>
      </c>
      <c r="TKA6" s="336" t="str">
        <f t="shared" si="224"/>
        <v/>
      </c>
      <c r="TKB6" s="336" t="str">
        <f t="shared" si="224"/>
        <v/>
      </c>
      <c r="TKC6" s="336" t="str">
        <f t="shared" si="224"/>
        <v/>
      </c>
      <c r="TKD6" s="336" t="str">
        <f t="shared" si="224"/>
        <v/>
      </c>
      <c r="TKE6" s="336" t="str">
        <f t="shared" si="224"/>
        <v/>
      </c>
      <c r="TKF6" s="336" t="str">
        <f t="shared" si="224"/>
        <v/>
      </c>
      <c r="TKG6" s="336" t="str">
        <f t="shared" si="224"/>
        <v/>
      </c>
      <c r="TKH6" s="336" t="str">
        <f t="shared" si="224"/>
        <v/>
      </c>
      <c r="TKI6" s="336" t="str">
        <f t="shared" si="224"/>
        <v/>
      </c>
      <c r="TKJ6" s="336" t="str">
        <f t="shared" si="224"/>
        <v/>
      </c>
      <c r="TKK6" s="336" t="str">
        <f t="shared" si="224"/>
        <v/>
      </c>
      <c r="TKL6" s="336" t="str">
        <f t="shared" si="224"/>
        <v/>
      </c>
      <c r="TKM6" s="336" t="str">
        <f t="shared" si="224"/>
        <v/>
      </c>
      <c r="TKN6" s="336" t="str">
        <f t="shared" si="224"/>
        <v/>
      </c>
      <c r="TKO6" s="336" t="str">
        <f t="shared" si="224"/>
        <v/>
      </c>
      <c r="TKP6" s="336" t="str">
        <f t="shared" si="224"/>
        <v/>
      </c>
      <c r="TKQ6" s="336" t="str">
        <f t="shared" si="224"/>
        <v/>
      </c>
      <c r="TKR6" s="336" t="str">
        <f t="shared" si="224"/>
        <v/>
      </c>
      <c r="TKS6" s="336" t="str">
        <f t="shared" si="224"/>
        <v/>
      </c>
      <c r="TKT6" s="336" t="str">
        <f t="shared" si="224"/>
        <v/>
      </c>
      <c r="TKU6" s="336" t="str">
        <f t="shared" si="224"/>
        <v/>
      </c>
      <c r="TKV6" s="336" t="str">
        <f t="shared" si="224"/>
        <v/>
      </c>
      <c r="TKW6" s="336" t="str">
        <f t="shared" si="224"/>
        <v/>
      </c>
      <c r="TKX6" s="336" t="str">
        <f t="shared" si="224"/>
        <v/>
      </c>
      <c r="TKY6" s="336" t="str">
        <f t="shared" si="224"/>
        <v/>
      </c>
      <c r="TKZ6" s="336" t="str">
        <f t="shared" si="224"/>
        <v/>
      </c>
      <c r="TLA6" s="336" t="str">
        <f t="shared" si="224"/>
        <v/>
      </c>
      <c r="TLB6" s="336" t="str">
        <f t="shared" si="224"/>
        <v/>
      </c>
      <c r="TLC6" s="336" t="str">
        <f t="shared" si="224"/>
        <v/>
      </c>
      <c r="TLD6" s="336" t="str">
        <f t="shared" si="224"/>
        <v/>
      </c>
      <c r="TLE6" s="336" t="str">
        <f t="shared" si="224"/>
        <v/>
      </c>
      <c r="TLF6" s="336" t="str">
        <f t="shared" si="224"/>
        <v/>
      </c>
      <c r="TLG6" s="336" t="str">
        <f t="shared" si="224"/>
        <v/>
      </c>
      <c r="TLH6" s="336" t="str">
        <f t="shared" si="224"/>
        <v/>
      </c>
      <c r="TLI6" s="336" t="str">
        <f t="shared" si="224"/>
        <v/>
      </c>
      <c r="TLJ6" s="336" t="str">
        <f t="shared" si="224"/>
        <v/>
      </c>
      <c r="TLK6" s="336" t="str">
        <f t="shared" si="224"/>
        <v/>
      </c>
      <c r="TLL6" s="336" t="str">
        <f t="shared" si="224"/>
        <v/>
      </c>
      <c r="TLM6" s="336" t="str">
        <f t="shared" si="224"/>
        <v/>
      </c>
      <c r="TLN6" s="336" t="str">
        <f t="shared" si="224"/>
        <v/>
      </c>
      <c r="TLO6" s="336" t="str">
        <f t="shared" ref="TLO6:TNZ6" si="225">_xlfn.LET(
_xlpm.project_monat,TLO$3,
_xlpm.start_monat,$D6,
_xlpm.ende_monat,$E6,
IF(AND(_xlpm.project_monat&gt;=_xlpm.start_monat,_xlpm.project_monat&lt;=_xlpm.ende_monat),1,""))</f>
        <v/>
      </c>
      <c r="TLP6" s="336" t="str">
        <f t="shared" si="225"/>
        <v/>
      </c>
      <c r="TLQ6" s="336" t="str">
        <f t="shared" si="225"/>
        <v/>
      </c>
      <c r="TLR6" s="336" t="str">
        <f t="shared" si="225"/>
        <v/>
      </c>
      <c r="TLS6" s="336" t="str">
        <f t="shared" si="225"/>
        <v/>
      </c>
      <c r="TLT6" s="336" t="str">
        <f t="shared" si="225"/>
        <v/>
      </c>
      <c r="TLU6" s="336" t="str">
        <f t="shared" si="225"/>
        <v/>
      </c>
      <c r="TLV6" s="336" t="str">
        <f t="shared" si="225"/>
        <v/>
      </c>
      <c r="TLW6" s="336" t="str">
        <f t="shared" si="225"/>
        <v/>
      </c>
      <c r="TLX6" s="336" t="str">
        <f t="shared" si="225"/>
        <v/>
      </c>
      <c r="TLY6" s="336" t="str">
        <f t="shared" si="225"/>
        <v/>
      </c>
      <c r="TLZ6" s="336" t="str">
        <f t="shared" si="225"/>
        <v/>
      </c>
      <c r="TMA6" s="336" t="str">
        <f t="shared" si="225"/>
        <v/>
      </c>
      <c r="TMB6" s="336" t="str">
        <f t="shared" si="225"/>
        <v/>
      </c>
      <c r="TMC6" s="336" t="str">
        <f t="shared" si="225"/>
        <v/>
      </c>
      <c r="TMD6" s="336" t="str">
        <f t="shared" si="225"/>
        <v/>
      </c>
      <c r="TME6" s="336" t="str">
        <f t="shared" si="225"/>
        <v/>
      </c>
      <c r="TMF6" s="336" t="str">
        <f t="shared" si="225"/>
        <v/>
      </c>
      <c r="TMG6" s="336" t="str">
        <f t="shared" si="225"/>
        <v/>
      </c>
      <c r="TMH6" s="336" t="str">
        <f t="shared" si="225"/>
        <v/>
      </c>
      <c r="TMI6" s="336" t="str">
        <f t="shared" si="225"/>
        <v/>
      </c>
      <c r="TMJ6" s="336" t="str">
        <f t="shared" si="225"/>
        <v/>
      </c>
      <c r="TMK6" s="336" t="str">
        <f t="shared" si="225"/>
        <v/>
      </c>
      <c r="TML6" s="336" t="str">
        <f t="shared" si="225"/>
        <v/>
      </c>
      <c r="TMM6" s="336" t="str">
        <f t="shared" si="225"/>
        <v/>
      </c>
      <c r="TMN6" s="336" t="str">
        <f t="shared" si="225"/>
        <v/>
      </c>
      <c r="TMO6" s="336" t="str">
        <f t="shared" si="225"/>
        <v/>
      </c>
      <c r="TMP6" s="336" t="str">
        <f t="shared" si="225"/>
        <v/>
      </c>
      <c r="TMQ6" s="336" t="str">
        <f t="shared" si="225"/>
        <v/>
      </c>
      <c r="TMR6" s="336" t="str">
        <f t="shared" si="225"/>
        <v/>
      </c>
      <c r="TMS6" s="336" t="str">
        <f t="shared" si="225"/>
        <v/>
      </c>
      <c r="TMT6" s="336" t="str">
        <f t="shared" si="225"/>
        <v/>
      </c>
      <c r="TMU6" s="336" t="str">
        <f t="shared" si="225"/>
        <v/>
      </c>
      <c r="TMV6" s="336" t="str">
        <f t="shared" si="225"/>
        <v/>
      </c>
      <c r="TMW6" s="336" t="str">
        <f t="shared" si="225"/>
        <v/>
      </c>
      <c r="TMX6" s="336" t="str">
        <f t="shared" si="225"/>
        <v/>
      </c>
      <c r="TMY6" s="336" t="str">
        <f t="shared" si="225"/>
        <v/>
      </c>
      <c r="TMZ6" s="336" t="str">
        <f t="shared" si="225"/>
        <v/>
      </c>
      <c r="TNA6" s="336" t="str">
        <f t="shared" si="225"/>
        <v/>
      </c>
      <c r="TNB6" s="336" t="str">
        <f t="shared" si="225"/>
        <v/>
      </c>
      <c r="TNC6" s="336" t="str">
        <f t="shared" si="225"/>
        <v/>
      </c>
      <c r="TND6" s="336" t="str">
        <f t="shared" si="225"/>
        <v/>
      </c>
      <c r="TNE6" s="336" t="str">
        <f t="shared" si="225"/>
        <v/>
      </c>
      <c r="TNF6" s="336" t="str">
        <f t="shared" si="225"/>
        <v/>
      </c>
      <c r="TNG6" s="336" t="str">
        <f t="shared" si="225"/>
        <v/>
      </c>
      <c r="TNH6" s="336" t="str">
        <f t="shared" si="225"/>
        <v/>
      </c>
      <c r="TNI6" s="336" t="str">
        <f t="shared" si="225"/>
        <v/>
      </c>
      <c r="TNJ6" s="336" t="str">
        <f t="shared" si="225"/>
        <v/>
      </c>
      <c r="TNK6" s="336" t="str">
        <f t="shared" si="225"/>
        <v/>
      </c>
      <c r="TNL6" s="336" t="str">
        <f t="shared" si="225"/>
        <v/>
      </c>
      <c r="TNM6" s="336" t="str">
        <f t="shared" si="225"/>
        <v/>
      </c>
      <c r="TNN6" s="336" t="str">
        <f t="shared" si="225"/>
        <v/>
      </c>
      <c r="TNO6" s="336" t="str">
        <f t="shared" si="225"/>
        <v/>
      </c>
      <c r="TNP6" s="336" t="str">
        <f t="shared" si="225"/>
        <v/>
      </c>
      <c r="TNQ6" s="336" t="str">
        <f t="shared" si="225"/>
        <v/>
      </c>
      <c r="TNR6" s="336" t="str">
        <f t="shared" si="225"/>
        <v/>
      </c>
      <c r="TNS6" s="336" t="str">
        <f t="shared" si="225"/>
        <v/>
      </c>
      <c r="TNT6" s="336" t="str">
        <f t="shared" si="225"/>
        <v/>
      </c>
      <c r="TNU6" s="336" t="str">
        <f t="shared" si="225"/>
        <v/>
      </c>
      <c r="TNV6" s="336" t="str">
        <f t="shared" si="225"/>
        <v/>
      </c>
      <c r="TNW6" s="336" t="str">
        <f t="shared" si="225"/>
        <v/>
      </c>
      <c r="TNX6" s="336" t="str">
        <f t="shared" si="225"/>
        <v/>
      </c>
      <c r="TNY6" s="336" t="str">
        <f t="shared" si="225"/>
        <v/>
      </c>
      <c r="TNZ6" s="336" t="str">
        <f t="shared" si="225"/>
        <v/>
      </c>
      <c r="TOA6" s="336" t="str">
        <f t="shared" ref="TOA6:TQL6" si="226">_xlfn.LET(
_xlpm.project_monat,TOA$3,
_xlpm.start_monat,$D6,
_xlpm.ende_monat,$E6,
IF(AND(_xlpm.project_monat&gt;=_xlpm.start_monat,_xlpm.project_monat&lt;=_xlpm.ende_monat),1,""))</f>
        <v/>
      </c>
      <c r="TOB6" s="336" t="str">
        <f t="shared" si="226"/>
        <v/>
      </c>
      <c r="TOC6" s="336" t="str">
        <f t="shared" si="226"/>
        <v/>
      </c>
      <c r="TOD6" s="336" t="str">
        <f t="shared" si="226"/>
        <v/>
      </c>
      <c r="TOE6" s="336" t="str">
        <f t="shared" si="226"/>
        <v/>
      </c>
      <c r="TOF6" s="336" t="str">
        <f t="shared" si="226"/>
        <v/>
      </c>
      <c r="TOG6" s="336" t="str">
        <f t="shared" si="226"/>
        <v/>
      </c>
      <c r="TOH6" s="336" t="str">
        <f t="shared" si="226"/>
        <v/>
      </c>
      <c r="TOI6" s="336" t="str">
        <f t="shared" si="226"/>
        <v/>
      </c>
      <c r="TOJ6" s="336" t="str">
        <f t="shared" si="226"/>
        <v/>
      </c>
      <c r="TOK6" s="336" t="str">
        <f t="shared" si="226"/>
        <v/>
      </c>
      <c r="TOL6" s="336" t="str">
        <f t="shared" si="226"/>
        <v/>
      </c>
      <c r="TOM6" s="336" t="str">
        <f t="shared" si="226"/>
        <v/>
      </c>
      <c r="TON6" s="336" t="str">
        <f t="shared" si="226"/>
        <v/>
      </c>
      <c r="TOO6" s="336" t="str">
        <f t="shared" si="226"/>
        <v/>
      </c>
      <c r="TOP6" s="336" t="str">
        <f t="shared" si="226"/>
        <v/>
      </c>
      <c r="TOQ6" s="336" t="str">
        <f t="shared" si="226"/>
        <v/>
      </c>
      <c r="TOR6" s="336" t="str">
        <f t="shared" si="226"/>
        <v/>
      </c>
      <c r="TOS6" s="336" t="str">
        <f t="shared" si="226"/>
        <v/>
      </c>
      <c r="TOT6" s="336" t="str">
        <f t="shared" si="226"/>
        <v/>
      </c>
      <c r="TOU6" s="336" t="str">
        <f t="shared" si="226"/>
        <v/>
      </c>
      <c r="TOV6" s="336" t="str">
        <f t="shared" si="226"/>
        <v/>
      </c>
      <c r="TOW6" s="336" t="str">
        <f t="shared" si="226"/>
        <v/>
      </c>
      <c r="TOX6" s="336" t="str">
        <f t="shared" si="226"/>
        <v/>
      </c>
      <c r="TOY6" s="336" t="str">
        <f t="shared" si="226"/>
        <v/>
      </c>
      <c r="TOZ6" s="336" t="str">
        <f t="shared" si="226"/>
        <v/>
      </c>
      <c r="TPA6" s="336" t="str">
        <f t="shared" si="226"/>
        <v/>
      </c>
      <c r="TPB6" s="336" t="str">
        <f t="shared" si="226"/>
        <v/>
      </c>
      <c r="TPC6" s="336" t="str">
        <f t="shared" si="226"/>
        <v/>
      </c>
      <c r="TPD6" s="336" t="str">
        <f t="shared" si="226"/>
        <v/>
      </c>
      <c r="TPE6" s="336" t="str">
        <f t="shared" si="226"/>
        <v/>
      </c>
      <c r="TPF6" s="336" t="str">
        <f t="shared" si="226"/>
        <v/>
      </c>
      <c r="TPG6" s="336" t="str">
        <f t="shared" si="226"/>
        <v/>
      </c>
      <c r="TPH6" s="336" t="str">
        <f t="shared" si="226"/>
        <v/>
      </c>
      <c r="TPI6" s="336" t="str">
        <f t="shared" si="226"/>
        <v/>
      </c>
      <c r="TPJ6" s="336" t="str">
        <f t="shared" si="226"/>
        <v/>
      </c>
      <c r="TPK6" s="336" t="str">
        <f t="shared" si="226"/>
        <v/>
      </c>
      <c r="TPL6" s="336" t="str">
        <f t="shared" si="226"/>
        <v/>
      </c>
      <c r="TPM6" s="336" t="str">
        <f t="shared" si="226"/>
        <v/>
      </c>
      <c r="TPN6" s="336" t="str">
        <f t="shared" si="226"/>
        <v/>
      </c>
      <c r="TPO6" s="336" t="str">
        <f t="shared" si="226"/>
        <v/>
      </c>
      <c r="TPP6" s="336" t="str">
        <f t="shared" si="226"/>
        <v/>
      </c>
      <c r="TPQ6" s="336" t="str">
        <f t="shared" si="226"/>
        <v/>
      </c>
      <c r="TPR6" s="336" t="str">
        <f t="shared" si="226"/>
        <v/>
      </c>
      <c r="TPS6" s="336" t="str">
        <f t="shared" si="226"/>
        <v/>
      </c>
      <c r="TPT6" s="336" t="str">
        <f t="shared" si="226"/>
        <v/>
      </c>
      <c r="TPU6" s="336" t="str">
        <f t="shared" si="226"/>
        <v/>
      </c>
      <c r="TPV6" s="336" t="str">
        <f t="shared" si="226"/>
        <v/>
      </c>
      <c r="TPW6" s="336" t="str">
        <f t="shared" si="226"/>
        <v/>
      </c>
      <c r="TPX6" s="336" t="str">
        <f t="shared" si="226"/>
        <v/>
      </c>
      <c r="TPY6" s="336" t="str">
        <f t="shared" si="226"/>
        <v/>
      </c>
      <c r="TPZ6" s="336" t="str">
        <f t="shared" si="226"/>
        <v/>
      </c>
      <c r="TQA6" s="336" t="str">
        <f t="shared" si="226"/>
        <v/>
      </c>
      <c r="TQB6" s="336" t="str">
        <f t="shared" si="226"/>
        <v/>
      </c>
      <c r="TQC6" s="336" t="str">
        <f t="shared" si="226"/>
        <v/>
      </c>
      <c r="TQD6" s="336" t="str">
        <f t="shared" si="226"/>
        <v/>
      </c>
      <c r="TQE6" s="336" t="str">
        <f t="shared" si="226"/>
        <v/>
      </c>
      <c r="TQF6" s="336" t="str">
        <f t="shared" si="226"/>
        <v/>
      </c>
      <c r="TQG6" s="336" t="str">
        <f t="shared" si="226"/>
        <v/>
      </c>
      <c r="TQH6" s="336" t="str">
        <f t="shared" si="226"/>
        <v/>
      </c>
      <c r="TQI6" s="336" t="str">
        <f t="shared" si="226"/>
        <v/>
      </c>
      <c r="TQJ6" s="336" t="str">
        <f t="shared" si="226"/>
        <v/>
      </c>
      <c r="TQK6" s="336" t="str">
        <f t="shared" si="226"/>
        <v/>
      </c>
      <c r="TQL6" s="336" t="str">
        <f t="shared" si="226"/>
        <v/>
      </c>
      <c r="TQM6" s="336" t="str">
        <f t="shared" ref="TQM6:TSX6" si="227">_xlfn.LET(
_xlpm.project_monat,TQM$3,
_xlpm.start_monat,$D6,
_xlpm.ende_monat,$E6,
IF(AND(_xlpm.project_monat&gt;=_xlpm.start_monat,_xlpm.project_monat&lt;=_xlpm.ende_monat),1,""))</f>
        <v/>
      </c>
      <c r="TQN6" s="336" t="str">
        <f t="shared" si="227"/>
        <v/>
      </c>
      <c r="TQO6" s="336" t="str">
        <f t="shared" si="227"/>
        <v/>
      </c>
      <c r="TQP6" s="336" t="str">
        <f t="shared" si="227"/>
        <v/>
      </c>
      <c r="TQQ6" s="336" t="str">
        <f t="shared" si="227"/>
        <v/>
      </c>
      <c r="TQR6" s="336" t="str">
        <f t="shared" si="227"/>
        <v/>
      </c>
      <c r="TQS6" s="336" t="str">
        <f t="shared" si="227"/>
        <v/>
      </c>
      <c r="TQT6" s="336" t="str">
        <f t="shared" si="227"/>
        <v/>
      </c>
      <c r="TQU6" s="336" t="str">
        <f t="shared" si="227"/>
        <v/>
      </c>
      <c r="TQV6" s="336" t="str">
        <f t="shared" si="227"/>
        <v/>
      </c>
      <c r="TQW6" s="336" t="str">
        <f t="shared" si="227"/>
        <v/>
      </c>
      <c r="TQX6" s="336" t="str">
        <f t="shared" si="227"/>
        <v/>
      </c>
      <c r="TQY6" s="336" t="str">
        <f t="shared" si="227"/>
        <v/>
      </c>
      <c r="TQZ6" s="336" t="str">
        <f t="shared" si="227"/>
        <v/>
      </c>
      <c r="TRA6" s="336" t="str">
        <f t="shared" si="227"/>
        <v/>
      </c>
      <c r="TRB6" s="336" t="str">
        <f t="shared" si="227"/>
        <v/>
      </c>
      <c r="TRC6" s="336" t="str">
        <f t="shared" si="227"/>
        <v/>
      </c>
      <c r="TRD6" s="336" t="str">
        <f t="shared" si="227"/>
        <v/>
      </c>
      <c r="TRE6" s="336" t="str">
        <f t="shared" si="227"/>
        <v/>
      </c>
      <c r="TRF6" s="336" t="str">
        <f t="shared" si="227"/>
        <v/>
      </c>
      <c r="TRG6" s="336" t="str">
        <f t="shared" si="227"/>
        <v/>
      </c>
      <c r="TRH6" s="336" t="str">
        <f t="shared" si="227"/>
        <v/>
      </c>
      <c r="TRI6" s="336" t="str">
        <f t="shared" si="227"/>
        <v/>
      </c>
      <c r="TRJ6" s="336" t="str">
        <f t="shared" si="227"/>
        <v/>
      </c>
      <c r="TRK6" s="336" t="str">
        <f t="shared" si="227"/>
        <v/>
      </c>
      <c r="TRL6" s="336" t="str">
        <f t="shared" si="227"/>
        <v/>
      </c>
      <c r="TRM6" s="336" t="str">
        <f t="shared" si="227"/>
        <v/>
      </c>
      <c r="TRN6" s="336" t="str">
        <f t="shared" si="227"/>
        <v/>
      </c>
      <c r="TRO6" s="336" t="str">
        <f t="shared" si="227"/>
        <v/>
      </c>
      <c r="TRP6" s="336" t="str">
        <f t="shared" si="227"/>
        <v/>
      </c>
      <c r="TRQ6" s="336" t="str">
        <f t="shared" si="227"/>
        <v/>
      </c>
      <c r="TRR6" s="336" t="str">
        <f t="shared" si="227"/>
        <v/>
      </c>
      <c r="TRS6" s="336" t="str">
        <f t="shared" si="227"/>
        <v/>
      </c>
      <c r="TRT6" s="336" t="str">
        <f t="shared" si="227"/>
        <v/>
      </c>
      <c r="TRU6" s="336" t="str">
        <f t="shared" si="227"/>
        <v/>
      </c>
      <c r="TRV6" s="336" t="str">
        <f t="shared" si="227"/>
        <v/>
      </c>
      <c r="TRW6" s="336" t="str">
        <f t="shared" si="227"/>
        <v/>
      </c>
      <c r="TRX6" s="336" t="str">
        <f t="shared" si="227"/>
        <v/>
      </c>
      <c r="TRY6" s="336" t="str">
        <f t="shared" si="227"/>
        <v/>
      </c>
      <c r="TRZ6" s="336" t="str">
        <f t="shared" si="227"/>
        <v/>
      </c>
      <c r="TSA6" s="336" t="str">
        <f t="shared" si="227"/>
        <v/>
      </c>
      <c r="TSB6" s="336" t="str">
        <f t="shared" si="227"/>
        <v/>
      </c>
      <c r="TSC6" s="336" t="str">
        <f t="shared" si="227"/>
        <v/>
      </c>
      <c r="TSD6" s="336" t="str">
        <f t="shared" si="227"/>
        <v/>
      </c>
      <c r="TSE6" s="336" t="str">
        <f t="shared" si="227"/>
        <v/>
      </c>
      <c r="TSF6" s="336" t="str">
        <f t="shared" si="227"/>
        <v/>
      </c>
      <c r="TSG6" s="336" t="str">
        <f t="shared" si="227"/>
        <v/>
      </c>
      <c r="TSH6" s="336" t="str">
        <f t="shared" si="227"/>
        <v/>
      </c>
      <c r="TSI6" s="336" t="str">
        <f t="shared" si="227"/>
        <v/>
      </c>
      <c r="TSJ6" s="336" t="str">
        <f t="shared" si="227"/>
        <v/>
      </c>
      <c r="TSK6" s="336" t="str">
        <f t="shared" si="227"/>
        <v/>
      </c>
      <c r="TSL6" s="336" t="str">
        <f t="shared" si="227"/>
        <v/>
      </c>
      <c r="TSM6" s="336" t="str">
        <f t="shared" si="227"/>
        <v/>
      </c>
      <c r="TSN6" s="336" t="str">
        <f t="shared" si="227"/>
        <v/>
      </c>
      <c r="TSO6" s="336" t="str">
        <f t="shared" si="227"/>
        <v/>
      </c>
      <c r="TSP6" s="336" t="str">
        <f t="shared" si="227"/>
        <v/>
      </c>
      <c r="TSQ6" s="336" t="str">
        <f t="shared" si="227"/>
        <v/>
      </c>
      <c r="TSR6" s="336" t="str">
        <f t="shared" si="227"/>
        <v/>
      </c>
      <c r="TSS6" s="336" t="str">
        <f t="shared" si="227"/>
        <v/>
      </c>
      <c r="TST6" s="336" t="str">
        <f t="shared" si="227"/>
        <v/>
      </c>
      <c r="TSU6" s="336" t="str">
        <f t="shared" si="227"/>
        <v/>
      </c>
      <c r="TSV6" s="336" t="str">
        <f t="shared" si="227"/>
        <v/>
      </c>
      <c r="TSW6" s="336" t="str">
        <f t="shared" si="227"/>
        <v/>
      </c>
      <c r="TSX6" s="336" t="str">
        <f t="shared" si="227"/>
        <v/>
      </c>
      <c r="TSY6" s="336" t="str">
        <f t="shared" ref="TSY6:TVJ6" si="228">_xlfn.LET(
_xlpm.project_monat,TSY$3,
_xlpm.start_monat,$D6,
_xlpm.ende_monat,$E6,
IF(AND(_xlpm.project_monat&gt;=_xlpm.start_monat,_xlpm.project_monat&lt;=_xlpm.ende_monat),1,""))</f>
        <v/>
      </c>
      <c r="TSZ6" s="336" t="str">
        <f t="shared" si="228"/>
        <v/>
      </c>
      <c r="TTA6" s="336" t="str">
        <f t="shared" si="228"/>
        <v/>
      </c>
      <c r="TTB6" s="336" t="str">
        <f t="shared" si="228"/>
        <v/>
      </c>
      <c r="TTC6" s="336" t="str">
        <f t="shared" si="228"/>
        <v/>
      </c>
      <c r="TTD6" s="336" t="str">
        <f t="shared" si="228"/>
        <v/>
      </c>
      <c r="TTE6" s="336" t="str">
        <f t="shared" si="228"/>
        <v/>
      </c>
      <c r="TTF6" s="336" t="str">
        <f t="shared" si="228"/>
        <v/>
      </c>
      <c r="TTG6" s="336" t="str">
        <f t="shared" si="228"/>
        <v/>
      </c>
      <c r="TTH6" s="336" t="str">
        <f t="shared" si="228"/>
        <v/>
      </c>
      <c r="TTI6" s="336" t="str">
        <f t="shared" si="228"/>
        <v/>
      </c>
      <c r="TTJ6" s="336" t="str">
        <f t="shared" si="228"/>
        <v/>
      </c>
      <c r="TTK6" s="336" t="str">
        <f t="shared" si="228"/>
        <v/>
      </c>
      <c r="TTL6" s="336" t="str">
        <f t="shared" si="228"/>
        <v/>
      </c>
      <c r="TTM6" s="336" t="str">
        <f t="shared" si="228"/>
        <v/>
      </c>
      <c r="TTN6" s="336" t="str">
        <f t="shared" si="228"/>
        <v/>
      </c>
      <c r="TTO6" s="336" t="str">
        <f t="shared" si="228"/>
        <v/>
      </c>
      <c r="TTP6" s="336" t="str">
        <f t="shared" si="228"/>
        <v/>
      </c>
      <c r="TTQ6" s="336" t="str">
        <f t="shared" si="228"/>
        <v/>
      </c>
      <c r="TTR6" s="336" t="str">
        <f t="shared" si="228"/>
        <v/>
      </c>
      <c r="TTS6" s="336" t="str">
        <f t="shared" si="228"/>
        <v/>
      </c>
      <c r="TTT6" s="336" t="str">
        <f t="shared" si="228"/>
        <v/>
      </c>
      <c r="TTU6" s="336" t="str">
        <f t="shared" si="228"/>
        <v/>
      </c>
      <c r="TTV6" s="336" t="str">
        <f t="shared" si="228"/>
        <v/>
      </c>
      <c r="TTW6" s="336" t="str">
        <f t="shared" si="228"/>
        <v/>
      </c>
      <c r="TTX6" s="336" t="str">
        <f t="shared" si="228"/>
        <v/>
      </c>
      <c r="TTY6" s="336" t="str">
        <f t="shared" si="228"/>
        <v/>
      </c>
      <c r="TTZ6" s="336" t="str">
        <f t="shared" si="228"/>
        <v/>
      </c>
      <c r="TUA6" s="336" t="str">
        <f t="shared" si="228"/>
        <v/>
      </c>
      <c r="TUB6" s="336" t="str">
        <f t="shared" si="228"/>
        <v/>
      </c>
      <c r="TUC6" s="336" t="str">
        <f t="shared" si="228"/>
        <v/>
      </c>
      <c r="TUD6" s="336" t="str">
        <f t="shared" si="228"/>
        <v/>
      </c>
      <c r="TUE6" s="336" t="str">
        <f t="shared" si="228"/>
        <v/>
      </c>
      <c r="TUF6" s="336" t="str">
        <f t="shared" si="228"/>
        <v/>
      </c>
      <c r="TUG6" s="336" t="str">
        <f t="shared" si="228"/>
        <v/>
      </c>
      <c r="TUH6" s="336" t="str">
        <f t="shared" si="228"/>
        <v/>
      </c>
      <c r="TUI6" s="336" t="str">
        <f t="shared" si="228"/>
        <v/>
      </c>
      <c r="TUJ6" s="336" t="str">
        <f t="shared" si="228"/>
        <v/>
      </c>
      <c r="TUK6" s="336" t="str">
        <f t="shared" si="228"/>
        <v/>
      </c>
      <c r="TUL6" s="336" t="str">
        <f t="shared" si="228"/>
        <v/>
      </c>
      <c r="TUM6" s="336" t="str">
        <f t="shared" si="228"/>
        <v/>
      </c>
      <c r="TUN6" s="336" t="str">
        <f t="shared" si="228"/>
        <v/>
      </c>
      <c r="TUO6" s="336" t="str">
        <f t="shared" si="228"/>
        <v/>
      </c>
      <c r="TUP6" s="336" t="str">
        <f t="shared" si="228"/>
        <v/>
      </c>
      <c r="TUQ6" s="336" t="str">
        <f t="shared" si="228"/>
        <v/>
      </c>
      <c r="TUR6" s="336" t="str">
        <f t="shared" si="228"/>
        <v/>
      </c>
      <c r="TUS6" s="336" t="str">
        <f t="shared" si="228"/>
        <v/>
      </c>
      <c r="TUT6" s="336" t="str">
        <f t="shared" si="228"/>
        <v/>
      </c>
      <c r="TUU6" s="336" t="str">
        <f t="shared" si="228"/>
        <v/>
      </c>
      <c r="TUV6" s="336" t="str">
        <f t="shared" si="228"/>
        <v/>
      </c>
      <c r="TUW6" s="336" t="str">
        <f t="shared" si="228"/>
        <v/>
      </c>
      <c r="TUX6" s="336" t="str">
        <f t="shared" si="228"/>
        <v/>
      </c>
      <c r="TUY6" s="336" t="str">
        <f t="shared" si="228"/>
        <v/>
      </c>
      <c r="TUZ6" s="336" t="str">
        <f t="shared" si="228"/>
        <v/>
      </c>
      <c r="TVA6" s="336" t="str">
        <f t="shared" si="228"/>
        <v/>
      </c>
      <c r="TVB6" s="336" t="str">
        <f t="shared" si="228"/>
        <v/>
      </c>
      <c r="TVC6" s="336" t="str">
        <f t="shared" si="228"/>
        <v/>
      </c>
      <c r="TVD6" s="336" t="str">
        <f t="shared" si="228"/>
        <v/>
      </c>
      <c r="TVE6" s="336" t="str">
        <f t="shared" si="228"/>
        <v/>
      </c>
      <c r="TVF6" s="336" t="str">
        <f t="shared" si="228"/>
        <v/>
      </c>
      <c r="TVG6" s="336" t="str">
        <f t="shared" si="228"/>
        <v/>
      </c>
      <c r="TVH6" s="336" t="str">
        <f t="shared" si="228"/>
        <v/>
      </c>
      <c r="TVI6" s="336" t="str">
        <f t="shared" si="228"/>
        <v/>
      </c>
      <c r="TVJ6" s="336" t="str">
        <f t="shared" si="228"/>
        <v/>
      </c>
      <c r="TVK6" s="336" t="str">
        <f t="shared" ref="TVK6:TXV6" si="229">_xlfn.LET(
_xlpm.project_monat,TVK$3,
_xlpm.start_monat,$D6,
_xlpm.ende_monat,$E6,
IF(AND(_xlpm.project_monat&gt;=_xlpm.start_monat,_xlpm.project_monat&lt;=_xlpm.ende_monat),1,""))</f>
        <v/>
      </c>
      <c r="TVL6" s="336" t="str">
        <f t="shared" si="229"/>
        <v/>
      </c>
      <c r="TVM6" s="336" t="str">
        <f t="shared" si="229"/>
        <v/>
      </c>
      <c r="TVN6" s="336" t="str">
        <f t="shared" si="229"/>
        <v/>
      </c>
      <c r="TVO6" s="336" t="str">
        <f t="shared" si="229"/>
        <v/>
      </c>
      <c r="TVP6" s="336" t="str">
        <f t="shared" si="229"/>
        <v/>
      </c>
      <c r="TVQ6" s="336" t="str">
        <f t="shared" si="229"/>
        <v/>
      </c>
      <c r="TVR6" s="336" t="str">
        <f t="shared" si="229"/>
        <v/>
      </c>
      <c r="TVS6" s="336" t="str">
        <f t="shared" si="229"/>
        <v/>
      </c>
      <c r="TVT6" s="336" t="str">
        <f t="shared" si="229"/>
        <v/>
      </c>
      <c r="TVU6" s="336" t="str">
        <f t="shared" si="229"/>
        <v/>
      </c>
      <c r="TVV6" s="336" t="str">
        <f t="shared" si="229"/>
        <v/>
      </c>
      <c r="TVW6" s="336" t="str">
        <f t="shared" si="229"/>
        <v/>
      </c>
      <c r="TVX6" s="336" t="str">
        <f t="shared" si="229"/>
        <v/>
      </c>
      <c r="TVY6" s="336" t="str">
        <f t="shared" si="229"/>
        <v/>
      </c>
      <c r="TVZ6" s="336" t="str">
        <f t="shared" si="229"/>
        <v/>
      </c>
      <c r="TWA6" s="336" t="str">
        <f t="shared" si="229"/>
        <v/>
      </c>
      <c r="TWB6" s="336" t="str">
        <f t="shared" si="229"/>
        <v/>
      </c>
      <c r="TWC6" s="336" t="str">
        <f t="shared" si="229"/>
        <v/>
      </c>
      <c r="TWD6" s="336" t="str">
        <f t="shared" si="229"/>
        <v/>
      </c>
      <c r="TWE6" s="336" t="str">
        <f t="shared" si="229"/>
        <v/>
      </c>
      <c r="TWF6" s="336" t="str">
        <f t="shared" si="229"/>
        <v/>
      </c>
      <c r="TWG6" s="336" t="str">
        <f t="shared" si="229"/>
        <v/>
      </c>
      <c r="TWH6" s="336" t="str">
        <f t="shared" si="229"/>
        <v/>
      </c>
      <c r="TWI6" s="336" t="str">
        <f t="shared" si="229"/>
        <v/>
      </c>
      <c r="TWJ6" s="336" t="str">
        <f t="shared" si="229"/>
        <v/>
      </c>
      <c r="TWK6" s="336" t="str">
        <f t="shared" si="229"/>
        <v/>
      </c>
      <c r="TWL6" s="336" t="str">
        <f t="shared" si="229"/>
        <v/>
      </c>
      <c r="TWM6" s="336" t="str">
        <f t="shared" si="229"/>
        <v/>
      </c>
      <c r="TWN6" s="336" t="str">
        <f t="shared" si="229"/>
        <v/>
      </c>
      <c r="TWO6" s="336" t="str">
        <f t="shared" si="229"/>
        <v/>
      </c>
      <c r="TWP6" s="336" t="str">
        <f t="shared" si="229"/>
        <v/>
      </c>
      <c r="TWQ6" s="336" t="str">
        <f t="shared" si="229"/>
        <v/>
      </c>
      <c r="TWR6" s="336" t="str">
        <f t="shared" si="229"/>
        <v/>
      </c>
      <c r="TWS6" s="336" t="str">
        <f t="shared" si="229"/>
        <v/>
      </c>
      <c r="TWT6" s="336" t="str">
        <f t="shared" si="229"/>
        <v/>
      </c>
      <c r="TWU6" s="336" t="str">
        <f t="shared" si="229"/>
        <v/>
      </c>
      <c r="TWV6" s="336" t="str">
        <f t="shared" si="229"/>
        <v/>
      </c>
      <c r="TWW6" s="336" t="str">
        <f t="shared" si="229"/>
        <v/>
      </c>
      <c r="TWX6" s="336" t="str">
        <f t="shared" si="229"/>
        <v/>
      </c>
      <c r="TWY6" s="336" t="str">
        <f t="shared" si="229"/>
        <v/>
      </c>
      <c r="TWZ6" s="336" t="str">
        <f t="shared" si="229"/>
        <v/>
      </c>
      <c r="TXA6" s="336" t="str">
        <f t="shared" si="229"/>
        <v/>
      </c>
      <c r="TXB6" s="336" t="str">
        <f t="shared" si="229"/>
        <v/>
      </c>
      <c r="TXC6" s="336" t="str">
        <f t="shared" si="229"/>
        <v/>
      </c>
      <c r="TXD6" s="336" t="str">
        <f t="shared" si="229"/>
        <v/>
      </c>
      <c r="TXE6" s="336" t="str">
        <f t="shared" si="229"/>
        <v/>
      </c>
      <c r="TXF6" s="336" t="str">
        <f t="shared" si="229"/>
        <v/>
      </c>
      <c r="TXG6" s="336" t="str">
        <f t="shared" si="229"/>
        <v/>
      </c>
      <c r="TXH6" s="336" t="str">
        <f t="shared" si="229"/>
        <v/>
      </c>
      <c r="TXI6" s="336" t="str">
        <f t="shared" si="229"/>
        <v/>
      </c>
      <c r="TXJ6" s="336" t="str">
        <f t="shared" si="229"/>
        <v/>
      </c>
      <c r="TXK6" s="336" t="str">
        <f t="shared" si="229"/>
        <v/>
      </c>
      <c r="TXL6" s="336" t="str">
        <f t="shared" si="229"/>
        <v/>
      </c>
      <c r="TXM6" s="336" t="str">
        <f t="shared" si="229"/>
        <v/>
      </c>
      <c r="TXN6" s="336" t="str">
        <f t="shared" si="229"/>
        <v/>
      </c>
      <c r="TXO6" s="336" t="str">
        <f t="shared" si="229"/>
        <v/>
      </c>
      <c r="TXP6" s="336" t="str">
        <f t="shared" si="229"/>
        <v/>
      </c>
      <c r="TXQ6" s="336" t="str">
        <f t="shared" si="229"/>
        <v/>
      </c>
      <c r="TXR6" s="336" t="str">
        <f t="shared" si="229"/>
        <v/>
      </c>
      <c r="TXS6" s="336" t="str">
        <f t="shared" si="229"/>
        <v/>
      </c>
      <c r="TXT6" s="336" t="str">
        <f t="shared" si="229"/>
        <v/>
      </c>
      <c r="TXU6" s="336" t="str">
        <f t="shared" si="229"/>
        <v/>
      </c>
      <c r="TXV6" s="336" t="str">
        <f t="shared" si="229"/>
        <v/>
      </c>
      <c r="TXW6" s="336" t="str">
        <f t="shared" ref="TXW6:UAH6" si="230">_xlfn.LET(
_xlpm.project_monat,TXW$3,
_xlpm.start_monat,$D6,
_xlpm.ende_monat,$E6,
IF(AND(_xlpm.project_monat&gt;=_xlpm.start_monat,_xlpm.project_monat&lt;=_xlpm.ende_monat),1,""))</f>
        <v/>
      </c>
      <c r="TXX6" s="336" t="str">
        <f t="shared" si="230"/>
        <v/>
      </c>
      <c r="TXY6" s="336" t="str">
        <f t="shared" si="230"/>
        <v/>
      </c>
      <c r="TXZ6" s="336" t="str">
        <f t="shared" si="230"/>
        <v/>
      </c>
      <c r="TYA6" s="336" t="str">
        <f t="shared" si="230"/>
        <v/>
      </c>
      <c r="TYB6" s="336" t="str">
        <f t="shared" si="230"/>
        <v/>
      </c>
      <c r="TYC6" s="336" t="str">
        <f t="shared" si="230"/>
        <v/>
      </c>
      <c r="TYD6" s="336" t="str">
        <f t="shared" si="230"/>
        <v/>
      </c>
      <c r="TYE6" s="336" t="str">
        <f t="shared" si="230"/>
        <v/>
      </c>
      <c r="TYF6" s="336" t="str">
        <f t="shared" si="230"/>
        <v/>
      </c>
      <c r="TYG6" s="336" t="str">
        <f t="shared" si="230"/>
        <v/>
      </c>
      <c r="TYH6" s="336" t="str">
        <f t="shared" si="230"/>
        <v/>
      </c>
      <c r="TYI6" s="336" t="str">
        <f t="shared" si="230"/>
        <v/>
      </c>
      <c r="TYJ6" s="336" t="str">
        <f t="shared" si="230"/>
        <v/>
      </c>
      <c r="TYK6" s="336" t="str">
        <f t="shared" si="230"/>
        <v/>
      </c>
      <c r="TYL6" s="336" t="str">
        <f t="shared" si="230"/>
        <v/>
      </c>
      <c r="TYM6" s="336" t="str">
        <f t="shared" si="230"/>
        <v/>
      </c>
      <c r="TYN6" s="336" t="str">
        <f t="shared" si="230"/>
        <v/>
      </c>
      <c r="TYO6" s="336" t="str">
        <f t="shared" si="230"/>
        <v/>
      </c>
      <c r="TYP6" s="336" t="str">
        <f t="shared" si="230"/>
        <v/>
      </c>
      <c r="TYQ6" s="336" t="str">
        <f t="shared" si="230"/>
        <v/>
      </c>
      <c r="TYR6" s="336" t="str">
        <f t="shared" si="230"/>
        <v/>
      </c>
      <c r="TYS6" s="336" t="str">
        <f t="shared" si="230"/>
        <v/>
      </c>
      <c r="TYT6" s="336" t="str">
        <f t="shared" si="230"/>
        <v/>
      </c>
      <c r="TYU6" s="336" t="str">
        <f t="shared" si="230"/>
        <v/>
      </c>
      <c r="TYV6" s="336" t="str">
        <f t="shared" si="230"/>
        <v/>
      </c>
      <c r="TYW6" s="336" t="str">
        <f t="shared" si="230"/>
        <v/>
      </c>
      <c r="TYX6" s="336" t="str">
        <f t="shared" si="230"/>
        <v/>
      </c>
      <c r="TYY6" s="336" t="str">
        <f t="shared" si="230"/>
        <v/>
      </c>
      <c r="TYZ6" s="336" t="str">
        <f t="shared" si="230"/>
        <v/>
      </c>
      <c r="TZA6" s="336" t="str">
        <f t="shared" si="230"/>
        <v/>
      </c>
      <c r="TZB6" s="336" t="str">
        <f t="shared" si="230"/>
        <v/>
      </c>
      <c r="TZC6" s="336" t="str">
        <f t="shared" si="230"/>
        <v/>
      </c>
      <c r="TZD6" s="336" t="str">
        <f t="shared" si="230"/>
        <v/>
      </c>
      <c r="TZE6" s="336" t="str">
        <f t="shared" si="230"/>
        <v/>
      </c>
      <c r="TZF6" s="336" t="str">
        <f t="shared" si="230"/>
        <v/>
      </c>
      <c r="TZG6" s="336" t="str">
        <f t="shared" si="230"/>
        <v/>
      </c>
      <c r="TZH6" s="336" t="str">
        <f t="shared" si="230"/>
        <v/>
      </c>
      <c r="TZI6" s="336" t="str">
        <f t="shared" si="230"/>
        <v/>
      </c>
      <c r="TZJ6" s="336" t="str">
        <f t="shared" si="230"/>
        <v/>
      </c>
      <c r="TZK6" s="336" t="str">
        <f t="shared" si="230"/>
        <v/>
      </c>
      <c r="TZL6" s="336" t="str">
        <f t="shared" si="230"/>
        <v/>
      </c>
      <c r="TZM6" s="336" t="str">
        <f t="shared" si="230"/>
        <v/>
      </c>
      <c r="TZN6" s="336" t="str">
        <f t="shared" si="230"/>
        <v/>
      </c>
      <c r="TZO6" s="336" t="str">
        <f t="shared" si="230"/>
        <v/>
      </c>
      <c r="TZP6" s="336" t="str">
        <f t="shared" si="230"/>
        <v/>
      </c>
      <c r="TZQ6" s="336" t="str">
        <f t="shared" si="230"/>
        <v/>
      </c>
      <c r="TZR6" s="336" t="str">
        <f t="shared" si="230"/>
        <v/>
      </c>
      <c r="TZS6" s="336" t="str">
        <f t="shared" si="230"/>
        <v/>
      </c>
      <c r="TZT6" s="336" t="str">
        <f t="shared" si="230"/>
        <v/>
      </c>
      <c r="TZU6" s="336" t="str">
        <f t="shared" si="230"/>
        <v/>
      </c>
      <c r="TZV6" s="336" t="str">
        <f t="shared" si="230"/>
        <v/>
      </c>
      <c r="TZW6" s="336" t="str">
        <f t="shared" si="230"/>
        <v/>
      </c>
      <c r="TZX6" s="336" t="str">
        <f t="shared" si="230"/>
        <v/>
      </c>
      <c r="TZY6" s="336" t="str">
        <f t="shared" si="230"/>
        <v/>
      </c>
      <c r="TZZ6" s="336" t="str">
        <f t="shared" si="230"/>
        <v/>
      </c>
      <c r="UAA6" s="336" t="str">
        <f t="shared" si="230"/>
        <v/>
      </c>
      <c r="UAB6" s="336" t="str">
        <f t="shared" si="230"/>
        <v/>
      </c>
      <c r="UAC6" s="336" t="str">
        <f t="shared" si="230"/>
        <v/>
      </c>
      <c r="UAD6" s="336" t="str">
        <f t="shared" si="230"/>
        <v/>
      </c>
      <c r="UAE6" s="336" t="str">
        <f t="shared" si="230"/>
        <v/>
      </c>
      <c r="UAF6" s="336" t="str">
        <f t="shared" si="230"/>
        <v/>
      </c>
      <c r="UAG6" s="336" t="str">
        <f t="shared" si="230"/>
        <v/>
      </c>
      <c r="UAH6" s="336" t="str">
        <f t="shared" si="230"/>
        <v/>
      </c>
      <c r="UAI6" s="336" t="str">
        <f t="shared" ref="UAI6:UCT6" si="231">_xlfn.LET(
_xlpm.project_monat,UAI$3,
_xlpm.start_monat,$D6,
_xlpm.ende_monat,$E6,
IF(AND(_xlpm.project_monat&gt;=_xlpm.start_monat,_xlpm.project_monat&lt;=_xlpm.ende_monat),1,""))</f>
        <v/>
      </c>
      <c r="UAJ6" s="336" t="str">
        <f t="shared" si="231"/>
        <v/>
      </c>
      <c r="UAK6" s="336" t="str">
        <f t="shared" si="231"/>
        <v/>
      </c>
      <c r="UAL6" s="336" t="str">
        <f t="shared" si="231"/>
        <v/>
      </c>
      <c r="UAM6" s="336" t="str">
        <f t="shared" si="231"/>
        <v/>
      </c>
      <c r="UAN6" s="336" t="str">
        <f t="shared" si="231"/>
        <v/>
      </c>
      <c r="UAO6" s="336" t="str">
        <f t="shared" si="231"/>
        <v/>
      </c>
      <c r="UAP6" s="336" t="str">
        <f t="shared" si="231"/>
        <v/>
      </c>
      <c r="UAQ6" s="336" t="str">
        <f t="shared" si="231"/>
        <v/>
      </c>
      <c r="UAR6" s="336" t="str">
        <f t="shared" si="231"/>
        <v/>
      </c>
      <c r="UAS6" s="336" t="str">
        <f t="shared" si="231"/>
        <v/>
      </c>
      <c r="UAT6" s="336" t="str">
        <f t="shared" si="231"/>
        <v/>
      </c>
      <c r="UAU6" s="336" t="str">
        <f t="shared" si="231"/>
        <v/>
      </c>
      <c r="UAV6" s="336" t="str">
        <f t="shared" si="231"/>
        <v/>
      </c>
      <c r="UAW6" s="336" t="str">
        <f t="shared" si="231"/>
        <v/>
      </c>
      <c r="UAX6" s="336" t="str">
        <f t="shared" si="231"/>
        <v/>
      </c>
      <c r="UAY6" s="336" t="str">
        <f t="shared" si="231"/>
        <v/>
      </c>
      <c r="UAZ6" s="336" t="str">
        <f t="shared" si="231"/>
        <v/>
      </c>
      <c r="UBA6" s="336" t="str">
        <f t="shared" si="231"/>
        <v/>
      </c>
      <c r="UBB6" s="336" t="str">
        <f t="shared" si="231"/>
        <v/>
      </c>
      <c r="UBC6" s="336" t="str">
        <f t="shared" si="231"/>
        <v/>
      </c>
      <c r="UBD6" s="336" t="str">
        <f t="shared" si="231"/>
        <v/>
      </c>
      <c r="UBE6" s="336" t="str">
        <f t="shared" si="231"/>
        <v/>
      </c>
      <c r="UBF6" s="336" t="str">
        <f t="shared" si="231"/>
        <v/>
      </c>
      <c r="UBG6" s="336" t="str">
        <f t="shared" si="231"/>
        <v/>
      </c>
      <c r="UBH6" s="336" t="str">
        <f t="shared" si="231"/>
        <v/>
      </c>
      <c r="UBI6" s="336" t="str">
        <f t="shared" si="231"/>
        <v/>
      </c>
      <c r="UBJ6" s="336" t="str">
        <f t="shared" si="231"/>
        <v/>
      </c>
      <c r="UBK6" s="336" t="str">
        <f t="shared" si="231"/>
        <v/>
      </c>
      <c r="UBL6" s="336" t="str">
        <f t="shared" si="231"/>
        <v/>
      </c>
      <c r="UBM6" s="336" t="str">
        <f t="shared" si="231"/>
        <v/>
      </c>
      <c r="UBN6" s="336" t="str">
        <f t="shared" si="231"/>
        <v/>
      </c>
      <c r="UBO6" s="336" t="str">
        <f t="shared" si="231"/>
        <v/>
      </c>
      <c r="UBP6" s="336" t="str">
        <f t="shared" si="231"/>
        <v/>
      </c>
      <c r="UBQ6" s="336" t="str">
        <f t="shared" si="231"/>
        <v/>
      </c>
      <c r="UBR6" s="336" t="str">
        <f t="shared" si="231"/>
        <v/>
      </c>
      <c r="UBS6" s="336" t="str">
        <f t="shared" si="231"/>
        <v/>
      </c>
      <c r="UBT6" s="336" t="str">
        <f t="shared" si="231"/>
        <v/>
      </c>
      <c r="UBU6" s="336" t="str">
        <f t="shared" si="231"/>
        <v/>
      </c>
      <c r="UBV6" s="336" t="str">
        <f t="shared" si="231"/>
        <v/>
      </c>
      <c r="UBW6" s="336" t="str">
        <f t="shared" si="231"/>
        <v/>
      </c>
      <c r="UBX6" s="336" t="str">
        <f t="shared" si="231"/>
        <v/>
      </c>
      <c r="UBY6" s="336" t="str">
        <f t="shared" si="231"/>
        <v/>
      </c>
      <c r="UBZ6" s="336" t="str">
        <f t="shared" si="231"/>
        <v/>
      </c>
      <c r="UCA6" s="336" t="str">
        <f t="shared" si="231"/>
        <v/>
      </c>
      <c r="UCB6" s="336" t="str">
        <f t="shared" si="231"/>
        <v/>
      </c>
      <c r="UCC6" s="336" t="str">
        <f t="shared" si="231"/>
        <v/>
      </c>
      <c r="UCD6" s="336" t="str">
        <f t="shared" si="231"/>
        <v/>
      </c>
      <c r="UCE6" s="336" t="str">
        <f t="shared" si="231"/>
        <v/>
      </c>
      <c r="UCF6" s="336" t="str">
        <f t="shared" si="231"/>
        <v/>
      </c>
      <c r="UCG6" s="336" t="str">
        <f t="shared" si="231"/>
        <v/>
      </c>
      <c r="UCH6" s="336" t="str">
        <f t="shared" si="231"/>
        <v/>
      </c>
      <c r="UCI6" s="336" t="str">
        <f t="shared" si="231"/>
        <v/>
      </c>
      <c r="UCJ6" s="336" t="str">
        <f t="shared" si="231"/>
        <v/>
      </c>
      <c r="UCK6" s="336" t="str">
        <f t="shared" si="231"/>
        <v/>
      </c>
      <c r="UCL6" s="336" t="str">
        <f t="shared" si="231"/>
        <v/>
      </c>
      <c r="UCM6" s="336" t="str">
        <f t="shared" si="231"/>
        <v/>
      </c>
      <c r="UCN6" s="336" t="str">
        <f t="shared" si="231"/>
        <v/>
      </c>
      <c r="UCO6" s="336" t="str">
        <f t="shared" si="231"/>
        <v/>
      </c>
      <c r="UCP6" s="336" t="str">
        <f t="shared" si="231"/>
        <v/>
      </c>
      <c r="UCQ6" s="336" t="str">
        <f t="shared" si="231"/>
        <v/>
      </c>
      <c r="UCR6" s="336" t="str">
        <f t="shared" si="231"/>
        <v/>
      </c>
      <c r="UCS6" s="336" t="str">
        <f t="shared" si="231"/>
        <v/>
      </c>
      <c r="UCT6" s="336" t="str">
        <f t="shared" si="231"/>
        <v/>
      </c>
      <c r="UCU6" s="336" t="str">
        <f t="shared" ref="UCU6:UFF6" si="232">_xlfn.LET(
_xlpm.project_monat,UCU$3,
_xlpm.start_monat,$D6,
_xlpm.ende_monat,$E6,
IF(AND(_xlpm.project_monat&gt;=_xlpm.start_monat,_xlpm.project_monat&lt;=_xlpm.ende_monat),1,""))</f>
        <v/>
      </c>
      <c r="UCV6" s="336" t="str">
        <f t="shared" si="232"/>
        <v/>
      </c>
      <c r="UCW6" s="336" t="str">
        <f t="shared" si="232"/>
        <v/>
      </c>
      <c r="UCX6" s="336" t="str">
        <f t="shared" si="232"/>
        <v/>
      </c>
      <c r="UCY6" s="336" t="str">
        <f t="shared" si="232"/>
        <v/>
      </c>
      <c r="UCZ6" s="336" t="str">
        <f t="shared" si="232"/>
        <v/>
      </c>
      <c r="UDA6" s="336" t="str">
        <f t="shared" si="232"/>
        <v/>
      </c>
      <c r="UDB6" s="336" t="str">
        <f t="shared" si="232"/>
        <v/>
      </c>
      <c r="UDC6" s="336" t="str">
        <f t="shared" si="232"/>
        <v/>
      </c>
      <c r="UDD6" s="336" t="str">
        <f t="shared" si="232"/>
        <v/>
      </c>
      <c r="UDE6" s="336" t="str">
        <f t="shared" si="232"/>
        <v/>
      </c>
      <c r="UDF6" s="336" t="str">
        <f t="shared" si="232"/>
        <v/>
      </c>
      <c r="UDG6" s="336" t="str">
        <f t="shared" si="232"/>
        <v/>
      </c>
      <c r="UDH6" s="336" t="str">
        <f t="shared" si="232"/>
        <v/>
      </c>
      <c r="UDI6" s="336" t="str">
        <f t="shared" si="232"/>
        <v/>
      </c>
      <c r="UDJ6" s="336" t="str">
        <f t="shared" si="232"/>
        <v/>
      </c>
      <c r="UDK6" s="336" t="str">
        <f t="shared" si="232"/>
        <v/>
      </c>
      <c r="UDL6" s="336" t="str">
        <f t="shared" si="232"/>
        <v/>
      </c>
      <c r="UDM6" s="336" t="str">
        <f t="shared" si="232"/>
        <v/>
      </c>
      <c r="UDN6" s="336" t="str">
        <f t="shared" si="232"/>
        <v/>
      </c>
      <c r="UDO6" s="336" t="str">
        <f t="shared" si="232"/>
        <v/>
      </c>
      <c r="UDP6" s="336" t="str">
        <f t="shared" si="232"/>
        <v/>
      </c>
      <c r="UDQ6" s="336" t="str">
        <f t="shared" si="232"/>
        <v/>
      </c>
      <c r="UDR6" s="336" t="str">
        <f t="shared" si="232"/>
        <v/>
      </c>
      <c r="UDS6" s="336" t="str">
        <f t="shared" si="232"/>
        <v/>
      </c>
      <c r="UDT6" s="336" t="str">
        <f t="shared" si="232"/>
        <v/>
      </c>
      <c r="UDU6" s="336" t="str">
        <f t="shared" si="232"/>
        <v/>
      </c>
      <c r="UDV6" s="336" t="str">
        <f t="shared" si="232"/>
        <v/>
      </c>
      <c r="UDW6" s="336" t="str">
        <f t="shared" si="232"/>
        <v/>
      </c>
      <c r="UDX6" s="336" t="str">
        <f t="shared" si="232"/>
        <v/>
      </c>
      <c r="UDY6" s="336" t="str">
        <f t="shared" si="232"/>
        <v/>
      </c>
      <c r="UDZ6" s="336" t="str">
        <f t="shared" si="232"/>
        <v/>
      </c>
      <c r="UEA6" s="336" t="str">
        <f t="shared" si="232"/>
        <v/>
      </c>
      <c r="UEB6" s="336" t="str">
        <f t="shared" si="232"/>
        <v/>
      </c>
      <c r="UEC6" s="336" t="str">
        <f t="shared" si="232"/>
        <v/>
      </c>
      <c r="UED6" s="336" t="str">
        <f t="shared" si="232"/>
        <v/>
      </c>
      <c r="UEE6" s="336" t="str">
        <f t="shared" si="232"/>
        <v/>
      </c>
      <c r="UEF6" s="336" t="str">
        <f t="shared" si="232"/>
        <v/>
      </c>
      <c r="UEG6" s="336" t="str">
        <f t="shared" si="232"/>
        <v/>
      </c>
      <c r="UEH6" s="336" t="str">
        <f t="shared" si="232"/>
        <v/>
      </c>
      <c r="UEI6" s="336" t="str">
        <f t="shared" si="232"/>
        <v/>
      </c>
      <c r="UEJ6" s="336" t="str">
        <f t="shared" si="232"/>
        <v/>
      </c>
      <c r="UEK6" s="336" t="str">
        <f t="shared" si="232"/>
        <v/>
      </c>
      <c r="UEL6" s="336" t="str">
        <f t="shared" si="232"/>
        <v/>
      </c>
      <c r="UEM6" s="336" t="str">
        <f t="shared" si="232"/>
        <v/>
      </c>
      <c r="UEN6" s="336" t="str">
        <f t="shared" si="232"/>
        <v/>
      </c>
      <c r="UEO6" s="336" t="str">
        <f t="shared" si="232"/>
        <v/>
      </c>
      <c r="UEP6" s="336" t="str">
        <f t="shared" si="232"/>
        <v/>
      </c>
      <c r="UEQ6" s="336" t="str">
        <f t="shared" si="232"/>
        <v/>
      </c>
      <c r="UER6" s="336" t="str">
        <f t="shared" si="232"/>
        <v/>
      </c>
      <c r="UES6" s="336" t="str">
        <f t="shared" si="232"/>
        <v/>
      </c>
      <c r="UET6" s="336" t="str">
        <f t="shared" si="232"/>
        <v/>
      </c>
      <c r="UEU6" s="336" t="str">
        <f t="shared" si="232"/>
        <v/>
      </c>
      <c r="UEV6" s="336" t="str">
        <f t="shared" si="232"/>
        <v/>
      </c>
      <c r="UEW6" s="336" t="str">
        <f t="shared" si="232"/>
        <v/>
      </c>
      <c r="UEX6" s="336" t="str">
        <f t="shared" si="232"/>
        <v/>
      </c>
      <c r="UEY6" s="336" t="str">
        <f t="shared" si="232"/>
        <v/>
      </c>
      <c r="UEZ6" s="336" t="str">
        <f t="shared" si="232"/>
        <v/>
      </c>
      <c r="UFA6" s="336" t="str">
        <f t="shared" si="232"/>
        <v/>
      </c>
      <c r="UFB6" s="336" t="str">
        <f t="shared" si="232"/>
        <v/>
      </c>
      <c r="UFC6" s="336" t="str">
        <f t="shared" si="232"/>
        <v/>
      </c>
      <c r="UFD6" s="336" t="str">
        <f t="shared" si="232"/>
        <v/>
      </c>
      <c r="UFE6" s="336" t="str">
        <f t="shared" si="232"/>
        <v/>
      </c>
      <c r="UFF6" s="336" t="str">
        <f t="shared" si="232"/>
        <v/>
      </c>
      <c r="UFG6" s="336" t="str">
        <f t="shared" ref="UFG6:UHR6" si="233">_xlfn.LET(
_xlpm.project_monat,UFG$3,
_xlpm.start_monat,$D6,
_xlpm.ende_monat,$E6,
IF(AND(_xlpm.project_monat&gt;=_xlpm.start_monat,_xlpm.project_monat&lt;=_xlpm.ende_monat),1,""))</f>
        <v/>
      </c>
      <c r="UFH6" s="336" t="str">
        <f t="shared" si="233"/>
        <v/>
      </c>
      <c r="UFI6" s="336" t="str">
        <f t="shared" si="233"/>
        <v/>
      </c>
      <c r="UFJ6" s="336" t="str">
        <f t="shared" si="233"/>
        <v/>
      </c>
      <c r="UFK6" s="336" t="str">
        <f t="shared" si="233"/>
        <v/>
      </c>
      <c r="UFL6" s="336" t="str">
        <f t="shared" si="233"/>
        <v/>
      </c>
      <c r="UFM6" s="336" t="str">
        <f t="shared" si="233"/>
        <v/>
      </c>
      <c r="UFN6" s="336" t="str">
        <f t="shared" si="233"/>
        <v/>
      </c>
      <c r="UFO6" s="336" t="str">
        <f t="shared" si="233"/>
        <v/>
      </c>
      <c r="UFP6" s="336" t="str">
        <f t="shared" si="233"/>
        <v/>
      </c>
      <c r="UFQ6" s="336" t="str">
        <f t="shared" si="233"/>
        <v/>
      </c>
      <c r="UFR6" s="336" t="str">
        <f t="shared" si="233"/>
        <v/>
      </c>
      <c r="UFS6" s="336" t="str">
        <f t="shared" si="233"/>
        <v/>
      </c>
      <c r="UFT6" s="336" t="str">
        <f t="shared" si="233"/>
        <v/>
      </c>
      <c r="UFU6" s="336" t="str">
        <f t="shared" si="233"/>
        <v/>
      </c>
      <c r="UFV6" s="336" t="str">
        <f t="shared" si="233"/>
        <v/>
      </c>
      <c r="UFW6" s="336" t="str">
        <f t="shared" si="233"/>
        <v/>
      </c>
      <c r="UFX6" s="336" t="str">
        <f t="shared" si="233"/>
        <v/>
      </c>
      <c r="UFY6" s="336" t="str">
        <f t="shared" si="233"/>
        <v/>
      </c>
      <c r="UFZ6" s="336" t="str">
        <f t="shared" si="233"/>
        <v/>
      </c>
      <c r="UGA6" s="336" t="str">
        <f t="shared" si="233"/>
        <v/>
      </c>
      <c r="UGB6" s="336" t="str">
        <f t="shared" si="233"/>
        <v/>
      </c>
      <c r="UGC6" s="336" t="str">
        <f t="shared" si="233"/>
        <v/>
      </c>
      <c r="UGD6" s="336" t="str">
        <f t="shared" si="233"/>
        <v/>
      </c>
      <c r="UGE6" s="336" t="str">
        <f t="shared" si="233"/>
        <v/>
      </c>
      <c r="UGF6" s="336" t="str">
        <f t="shared" si="233"/>
        <v/>
      </c>
      <c r="UGG6" s="336" t="str">
        <f t="shared" si="233"/>
        <v/>
      </c>
      <c r="UGH6" s="336" t="str">
        <f t="shared" si="233"/>
        <v/>
      </c>
      <c r="UGI6" s="336" t="str">
        <f t="shared" si="233"/>
        <v/>
      </c>
      <c r="UGJ6" s="336" t="str">
        <f t="shared" si="233"/>
        <v/>
      </c>
      <c r="UGK6" s="336" t="str">
        <f t="shared" si="233"/>
        <v/>
      </c>
      <c r="UGL6" s="336" t="str">
        <f t="shared" si="233"/>
        <v/>
      </c>
      <c r="UGM6" s="336" t="str">
        <f t="shared" si="233"/>
        <v/>
      </c>
      <c r="UGN6" s="336" t="str">
        <f t="shared" si="233"/>
        <v/>
      </c>
      <c r="UGO6" s="336" t="str">
        <f t="shared" si="233"/>
        <v/>
      </c>
      <c r="UGP6" s="336" t="str">
        <f t="shared" si="233"/>
        <v/>
      </c>
      <c r="UGQ6" s="336" t="str">
        <f t="shared" si="233"/>
        <v/>
      </c>
      <c r="UGR6" s="336" t="str">
        <f t="shared" si="233"/>
        <v/>
      </c>
      <c r="UGS6" s="336" t="str">
        <f t="shared" si="233"/>
        <v/>
      </c>
      <c r="UGT6" s="336" t="str">
        <f t="shared" si="233"/>
        <v/>
      </c>
      <c r="UGU6" s="336" t="str">
        <f t="shared" si="233"/>
        <v/>
      </c>
      <c r="UGV6" s="336" t="str">
        <f t="shared" si="233"/>
        <v/>
      </c>
      <c r="UGW6" s="336" t="str">
        <f t="shared" si="233"/>
        <v/>
      </c>
      <c r="UGX6" s="336" t="str">
        <f t="shared" si="233"/>
        <v/>
      </c>
      <c r="UGY6" s="336" t="str">
        <f t="shared" si="233"/>
        <v/>
      </c>
      <c r="UGZ6" s="336" t="str">
        <f t="shared" si="233"/>
        <v/>
      </c>
      <c r="UHA6" s="336" t="str">
        <f t="shared" si="233"/>
        <v/>
      </c>
      <c r="UHB6" s="336" t="str">
        <f t="shared" si="233"/>
        <v/>
      </c>
      <c r="UHC6" s="336" t="str">
        <f t="shared" si="233"/>
        <v/>
      </c>
      <c r="UHD6" s="336" t="str">
        <f t="shared" si="233"/>
        <v/>
      </c>
      <c r="UHE6" s="336" t="str">
        <f t="shared" si="233"/>
        <v/>
      </c>
      <c r="UHF6" s="336" t="str">
        <f t="shared" si="233"/>
        <v/>
      </c>
      <c r="UHG6" s="336" t="str">
        <f t="shared" si="233"/>
        <v/>
      </c>
      <c r="UHH6" s="336" t="str">
        <f t="shared" si="233"/>
        <v/>
      </c>
      <c r="UHI6" s="336" t="str">
        <f t="shared" si="233"/>
        <v/>
      </c>
      <c r="UHJ6" s="336" t="str">
        <f t="shared" si="233"/>
        <v/>
      </c>
      <c r="UHK6" s="336" t="str">
        <f t="shared" si="233"/>
        <v/>
      </c>
      <c r="UHL6" s="336" t="str">
        <f t="shared" si="233"/>
        <v/>
      </c>
      <c r="UHM6" s="336" t="str">
        <f t="shared" si="233"/>
        <v/>
      </c>
      <c r="UHN6" s="336" t="str">
        <f t="shared" si="233"/>
        <v/>
      </c>
      <c r="UHO6" s="336" t="str">
        <f t="shared" si="233"/>
        <v/>
      </c>
      <c r="UHP6" s="336" t="str">
        <f t="shared" si="233"/>
        <v/>
      </c>
      <c r="UHQ6" s="336" t="str">
        <f t="shared" si="233"/>
        <v/>
      </c>
      <c r="UHR6" s="336" t="str">
        <f t="shared" si="233"/>
        <v/>
      </c>
      <c r="UHS6" s="336" t="str">
        <f t="shared" ref="UHS6:UKD6" si="234">_xlfn.LET(
_xlpm.project_monat,UHS$3,
_xlpm.start_monat,$D6,
_xlpm.ende_monat,$E6,
IF(AND(_xlpm.project_monat&gt;=_xlpm.start_monat,_xlpm.project_monat&lt;=_xlpm.ende_monat),1,""))</f>
        <v/>
      </c>
      <c r="UHT6" s="336" t="str">
        <f t="shared" si="234"/>
        <v/>
      </c>
      <c r="UHU6" s="336" t="str">
        <f t="shared" si="234"/>
        <v/>
      </c>
      <c r="UHV6" s="336" t="str">
        <f t="shared" si="234"/>
        <v/>
      </c>
      <c r="UHW6" s="336" t="str">
        <f t="shared" si="234"/>
        <v/>
      </c>
      <c r="UHX6" s="336" t="str">
        <f t="shared" si="234"/>
        <v/>
      </c>
      <c r="UHY6" s="336" t="str">
        <f t="shared" si="234"/>
        <v/>
      </c>
      <c r="UHZ6" s="336" t="str">
        <f t="shared" si="234"/>
        <v/>
      </c>
      <c r="UIA6" s="336" t="str">
        <f t="shared" si="234"/>
        <v/>
      </c>
      <c r="UIB6" s="336" t="str">
        <f t="shared" si="234"/>
        <v/>
      </c>
      <c r="UIC6" s="336" t="str">
        <f t="shared" si="234"/>
        <v/>
      </c>
      <c r="UID6" s="336" t="str">
        <f t="shared" si="234"/>
        <v/>
      </c>
      <c r="UIE6" s="336" t="str">
        <f t="shared" si="234"/>
        <v/>
      </c>
      <c r="UIF6" s="336" t="str">
        <f t="shared" si="234"/>
        <v/>
      </c>
      <c r="UIG6" s="336" t="str">
        <f t="shared" si="234"/>
        <v/>
      </c>
      <c r="UIH6" s="336" t="str">
        <f t="shared" si="234"/>
        <v/>
      </c>
      <c r="UII6" s="336" t="str">
        <f t="shared" si="234"/>
        <v/>
      </c>
      <c r="UIJ6" s="336" t="str">
        <f t="shared" si="234"/>
        <v/>
      </c>
      <c r="UIK6" s="336" t="str">
        <f t="shared" si="234"/>
        <v/>
      </c>
      <c r="UIL6" s="336" t="str">
        <f t="shared" si="234"/>
        <v/>
      </c>
      <c r="UIM6" s="336" t="str">
        <f t="shared" si="234"/>
        <v/>
      </c>
      <c r="UIN6" s="336" t="str">
        <f t="shared" si="234"/>
        <v/>
      </c>
      <c r="UIO6" s="336" t="str">
        <f t="shared" si="234"/>
        <v/>
      </c>
      <c r="UIP6" s="336" t="str">
        <f t="shared" si="234"/>
        <v/>
      </c>
      <c r="UIQ6" s="336" t="str">
        <f t="shared" si="234"/>
        <v/>
      </c>
      <c r="UIR6" s="336" t="str">
        <f t="shared" si="234"/>
        <v/>
      </c>
      <c r="UIS6" s="336" t="str">
        <f t="shared" si="234"/>
        <v/>
      </c>
      <c r="UIT6" s="336" t="str">
        <f t="shared" si="234"/>
        <v/>
      </c>
      <c r="UIU6" s="336" t="str">
        <f t="shared" si="234"/>
        <v/>
      </c>
      <c r="UIV6" s="336" t="str">
        <f t="shared" si="234"/>
        <v/>
      </c>
      <c r="UIW6" s="336" t="str">
        <f t="shared" si="234"/>
        <v/>
      </c>
      <c r="UIX6" s="336" t="str">
        <f t="shared" si="234"/>
        <v/>
      </c>
      <c r="UIY6" s="336" t="str">
        <f t="shared" si="234"/>
        <v/>
      </c>
      <c r="UIZ6" s="336" t="str">
        <f t="shared" si="234"/>
        <v/>
      </c>
      <c r="UJA6" s="336" t="str">
        <f t="shared" si="234"/>
        <v/>
      </c>
      <c r="UJB6" s="336" t="str">
        <f t="shared" si="234"/>
        <v/>
      </c>
      <c r="UJC6" s="336" t="str">
        <f t="shared" si="234"/>
        <v/>
      </c>
      <c r="UJD6" s="336" t="str">
        <f t="shared" si="234"/>
        <v/>
      </c>
      <c r="UJE6" s="336" t="str">
        <f t="shared" si="234"/>
        <v/>
      </c>
      <c r="UJF6" s="336" t="str">
        <f t="shared" si="234"/>
        <v/>
      </c>
      <c r="UJG6" s="336" t="str">
        <f t="shared" si="234"/>
        <v/>
      </c>
      <c r="UJH6" s="336" t="str">
        <f t="shared" si="234"/>
        <v/>
      </c>
      <c r="UJI6" s="336" t="str">
        <f t="shared" si="234"/>
        <v/>
      </c>
      <c r="UJJ6" s="336" t="str">
        <f t="shared" si="234"/>
        <v/>
      </c>
      <c r="UJK6" s="336" t="str">
        <f t="shared" si="234"/>
        <v/>
      </c>
      <c r="UJL6" s="336" t="str">
        <f t="shared" si="234"/>
        <v/>
      </c>
      <c r="UJM6" s="336" t="str">
        <f t="shared" si="234"/>
        <v/>
      </c>
      <c r="UJN6" s="336" t="str">
        <f t="shared" si="234"/>
        <v/>
      </c>
      <c r="UJO6" s="336" t="str">
        <f t="shared" si="234"/>
        <v/>
      </c>
      <c r="UJP6" s="336" t="str">
        <f t="shared" si="234"/>
        <v/>
      </c>
      <c r="UJQ6" s="336" t="str">
        <f t="shared" si="234"/>
        <v/>
      </c>
      <c r="UJR6" s="336" t="str">
        <f t="shared" si="234"/>
        <v/>
      </c>
      <c r="UJS6" s="336" t="str">
        <f t="shared" si="234"/>
        <v/>
      </c>
      <c r="UJT6" s="336" t="str">
        <f t="shared" si="234"/>
        <v/>
      </c>
      <c r="UJU6" s="336" t="str">
        <f t="shared" si="234"/>
        <v/>
      </c>
      <c r="UJV6" s="336" t="str">
        <f t="shared" si="234"/>
        <v/>
      </c>
      <c r="UJW6" s="336" t="str">
        <f t="shared" si="234"/>
        <v/>
      </c>
      <c r="UJX6" s="336" t="str">
        <f t="shared" si="234"/>
        <v/>
      </c>
      <c r="UJY6" s="336" t="str">
        <f t="shared" si="234"/>
        <v/>
      </c>
      <c r="UJZ6" s="336" t="str">
        <f t="shared" si="234"/>
        <v/>
      </c>
      <c r="UKA6" s="336" t="str">
        <f t="shared" si="234"/>
        <v/>
      </c>
      <c r="UKB6" s="336" t="str">
        <f t="shared" si="234"/>
        <v/>
      </c>
      <c r="UKC6" s="336" t="str">
        <f t="shared" si="234"/>
        <v/>
      </c>
      <c r="UKD6" s="336" t="str">
        <f t="shared" si="234"/>
        <v/>
      </c>
      <c r="UKE6" s="336" t="str">
        <f t="shared" ref="UKE6:UMP6" si="235">_xlfn.LET(
_xlpm.project_monat,UKE$3,
_xlpm.start_monat,$D6,
_xlpm.ende_monat,$E6,
IF(AND(_xlpm.project_monat&gt;=_xlpm.start_monat,_xlpm.project_monat&lt;=_xlpm.ende_monat),1,""))</f>
        <v/>
      </c>
      <c r="UKF6" s="336" t="str">
        <f t="shared" si="235"/>
        <v/>
      </c>
      <c r="UKG6" s="336" t="str">
        <f t="shared" si="235"/>
        <v/>
      </c>
      <c r="UKH6" s="336" t="str">
        <f t="shared" si="235"/>
        <v/>
      </c>
      <c r="UKI6" s="336" t="str">
        <f t="shared" si="235"/>
        <v/>
      </c>
      <c r="UKJ6" s="336" t="str">
        <f t="shared" si="235"/>
        <v/>
      </c>
      <c r="UKK6" s="336" t="str">
        <f t="shared" si="235"/>
        <v/>
      </c>
      <c r="UKL6" s="336" t="str">
        <f t="shared" si="235"/>
        <v/>
      </c>
      <c r="UKM6" s="336" t="str">
        <f t="shared" si="235"/>
        <v/>
      </c>
      <c r="UKN6" s="336" t="str">
        <f t="shared" si="235"/>
        <v/>
      </c>
      <c r="UKO6" s="336" t="str">
        <f t="shared" si="235"/>
        <v/>
      </c>
      <c r="UKP6" s="336" t="str">
        <f t="shared" si="235"/>
        <v/>
      </c>
      <c r="UKQ6" s="336" t="str">
        <f t="shared" si="235"/>
        <v/>
      </c>
      <c r="UKR6" s="336" t="str">
        <f t="shared" si="235"/>
        <v/>
      </c>
      <c r="UKS6" s="336" t="str">
        <f t="shared" si="235"/>
        <v/>
      </c>
      <c r="UKT6" s="336" t="str">
        <f t="shared" si="235"/>
        <v/>
      </c>
      <c r="UKU6" s="336" t="str">
        <f t="shared" si="235"/>
        <v/>
      </c>
      <c r="UKV6" s="336" t="str">
        <f t="shared" si="235"/>
        <v/>
      </c>
      <c r="UKW6" s="336" t="str">
        <f t="shared" si="235"/>
        <v/>
      </c>
      <c r="UKX6" s="336" t="str">
        <f t="shared" si="235"/>
        <v/>
      </c>
      <c r="UKY6" s="336" t="str">
        <f t="shared" si="235"/>
        <v/>
      </c>
      <c r="UKZ6" s="336" t="str">
        <f t="shared" si="235"/>
        <v/>
      </c>
      <c r="ULA6" s="336" t="str">
        <f t="shared" si="235"/>
        <v/>
      </c>
      <c r="ULB6" s="336" t="str">
        <f t="shared" si="235"/>
        <v/>
      </c>
      <c r="ULC6" s="336" t="str">
        <f t="shared" si="235"/>
        <v/>
      </c>
      <c r="ULD6" s="336" t="str">
        <f t="shared" si="235"/>
        <v/>
      </c>
      <c r="ULE6" s="336" t="str">
        <f t="shared" si="235"/>
        <v/>
      </c>
      <c r="ULF6" s="336" t="str">
        <f t="shared" si="235"/>
        <v/>
      </c>
      <c r="ULG6" s="336" t="str">
        <f t="shared" si="235"/>
        <v/>
      </c>
      <c r="ULH6" s="336" t="str">
        <f t="shared" si="235"/>
        <v/>
      </c>
      <c r="ULI6" s="336" t="str">
        <f t="shared" si="235"/>
        <v/>
      </c>
      <c r="ULJ6" s="336" t="str">
        <f t="shared" si="235"/>
        <v/>
      </c>
      <c r="ULK6" s="336" t="str">
        <f t="shared" si="235"/>
        <v/>
      </c>
      <c r="ULL6" s="336" t="str">
        <f t="shared" si="235"/>
        <v/>
      </c>
      <c r="ULM6" s="336" t="str">
        <f t="shared" si="235"/>
        <v/>
      </c>
      <c r="ULN6" s="336" t="str">
        <f t="shared" si="235"/>
        <v/>
      </c>
      <c r="ULO6" s="336" t="str">
        <f t="shared" si="235"/>
        <v/>
      </c>
      <c r="ULP6" s="336" t="str">
        <f t="shared" si="235"/>
        <v/>
      </c>
      <c r="ULQ6" s="336" t="str">
        <f t="shared" si="235"/>
        <v/>
      </c>
      <c r="ULR6" s="336" t="str">
        <f t="shared" si="235"/>
        <v/>
      </c>
      <c r="ULS6" s="336" t="str">
        <f t="shared" si="235"/>
        <v/>
      </c>
      <c r="ULT6" s="336" t="str">
        <f t="shared" si="235"/>
        <v/>
      </c>
      <c r="ULU6" s="336" t="str">
        <f t="shared" si="235"/>
        <v/>
      </c>
      <c r="ULV6" s="336" t="str">
        <f t="shared" si="235"/>
        <v/>
      </c>
      <c r="ULW6" s="336" t="str">
        <f t="shared" si="235"/>
        <v/>
      </c>
      <c r="ULX6" s="336" t="str">
        <f t="shared" si="235"/>
        <v/>
      </c>
      <c r="ULY6" s="336" t="str">
        <f t="shared" si="235"/>
        <v/>
      </c>
      <c r="ULZ6" s="336" t="str">
        <f t="shared" si="235"/>
        <v/>
      </c>
      <c r="UMA6" s="336" t="str">
        <f t="shared" si="235"/>
        <v/>
      </c>
      <c r="UMB6" s="336" t="str">
        <f t="shared" si="235"/>
        <v/>
      </c>
      <c r="UMC6" s="336" t="str">
        <f t="shared" si="235"/>
        <v/>
      </c>
      <c r="UMD6" s="336" t="str">
        <f t="shared" si="235"/>
        <v/>
      </c>
      <c r="UME6" s="336" t="str">
        <f t="shared" si="235"/>
        <v/>
      </c>
      <c r="UMF6" s="336" t="str">
        <f t="shared" si="235"/>
        <v/>
      </c>
      <c r="UMG6" s="336" t="str">
        <f t="shared" si="235"/>
        <v/>
      </c>
      <c r="UMH6" s="336" t="str">
        <f t="shared" si="235"/>
        <v/>
      </c>
      <c r="UMI6" s="336" t="str">
        <f t="shared" si="235"/>
        <v/>
      </c>
      <c r="UMJ6" s="336" t="str">
        <f t="shared" si="235"/>
        <v/>
      </c>
      <c r="UMK6" s="336" t="str">
        <f t="shared" si="235"/>
        <v/>
      </c>
      <c r="UML6" s="336" t="str">
        <f t="shared" si="235"/>
        <v/>
      </c>
      <c r="UMM6" s="336" t="str">
        <f t="shared" si="235"/>
        <v/>
      </c>
      <c r="UMN6" s="336" t="str">
        <f t="shared" si="235"/>
        <v/>
      </c>
      <c r="UMO6" s="336" t="str">
        <f t="shared" si="235"/>
        <v/>
      </c>
      <c r="UMP6" s="336" t="str">
        <f t="shared" si="235"/>
        <v/>
      </c>
      <c r="UMQ6" s="336" t="str">
        <f t="shared" ref="UMQ6:UPB6" si="236">_xlfn.LET(
_xlpm.project_monat,UMQ$3,
_xlpm.start_monat,$D6,
_xlpm.ende_monat,$E6,
IF(AND(_xlpm.project_monat&gt;=_xlpm.start_monat,_xlpm.project_monat&lt;=_xlpm.ende_monat),1,""))</f>
        <v/>
      </c>
      <c r="UMR6" s="336" t="str">
        <f t="shared" si="236"/>
        <v/>
      </c>
      <c r="UMS6" s="336" t="str">
        <f t="shared" si="236"/>
        <v/>
      </c>
      <c r="UMT6" s="336" t="str">
        <f t="shared" si="236"/>
        <v/>
      </c>
      <c r="UMU6" s="336" t="str">
        <f t="shared" si="236"/>
        <v/>
      </c>
      <c r="UMV6" s="336" t="str">
        <f t="shared" si="236"/>
        <v/>
      </c>
      <c r="UMW6" s="336" t="str">
        <f t="shared" si="236"/>
        <v/>
      </c>
      <c r="UMX6" s="336" t="str">
        <f t="shared" si="236"/>
        <v/>
      </c>
      <c r="UMY6" s="336" t="str">
        <f t="shared" si="236"/>
        <v/>
      </c>
      <c r="UMZ6" s="336" t="str">
        <f t="shared" si="236"/>
        <v/>
      </c>
      <c r="UNA6" s="336" t="str">
        <f t="shared" si="236"/>
        <v/>
      </c>
      <c r="UNB6" s="336" t="str">
        <f t="shared" si="236"/>
        <v/>
      </c>
      <c r="UNC6" s="336" t="str">
        <f t="shared" si="236"/>
        <v/>
      </c>
      <c r="UND6" s="336" t="str">
        <f t="shared" si="236"/>
        <v/>
      </c>
      <c r="UNE6" s="336" t="str">
        <f t="shared" si="236"/>
        <v/>
      </c>
      <c r="UNF6" s="336" t="str">
        <f t="shared" si="236"/>
        <v/>
      </c>
      <c r="UNG6" s="336" t="str">
        <f t="shared" si="236"/>
        <v/>
      </c>
      <c r="UNH6" s="336" t="str">
        <f t="shared" si="236"/>
        <v/>
      </c>
      <c r="UNI6" s="336" t="str">
        <f t="shared" si="236"/>
        <v/>
      </c>
      <c r="UNJ6" s="336" t="str">
        <f t="shared" si="236"/>
        <v/>
      </c>
      <c r="UNK6" s="336" t="str">
        <f t="shared" si="236"/>
        <v/>
      </c>
      <c r="UNL6" s="336" t="str">
        <f t="shared" si="236"/>
        <v/>
      </c>
      <c r="UNM6" s="336" t="str">
        <f t="shared" si="236"/>
        <v/>
      </c>
      <c r="UNN6" s="336" t="str">
        <f t="shared" si="236"/>
        <v/>
      </c>
      <c r="UNO6" s="336" t="str">
        <f t="shared" si="236"/>
        <v/>
      </c>
      <c r="UNP6" s="336" t="str">
        <f t="shared" si="236"/>
        <v/>
      </c>
      <c r="UNQ6" s="336" t="str">
        <f t="shared" si="236"/>
        <v/>
      </c>
      <c r="UNR6" s="336" t="str">
        <f t="shared" si="236"/>
        <v/>
      </c>
      <c r="UNS6" s="336" t="str">
        <f t="shared" si="236"/>
        <v/>
      </c>
      <c r="UNT6" s="336" t="str">
        <f t="shared" si="236"/>
        <v/>
      </c>
      <c r="UNU6" s="336" t="str">
        <f t="shared" si="236"/>
        <v/>
      </c>
      <c r="UNV6" s="336" t="str">
        <f t="shared" si="236"/>
        <v/>
      </c>
      <c r="UNW6" s="336" t="str">
        <f t="shared" si="236"/>
        <v/>
      </c>
      <c r="UNX6" s="336" t="str">
        <f t="shared" si="236"/>
        <v/>
      </c>
      <c r="UNY6" s="336" t="str">
        <f t="shared" si="236"/>
        <v/>
      </c>
      <c r="UNZ6" s="336" t="str">
        <f t="shared" si="236"/>
        <v/>
      </c>
      <c r="UOA6" s="336" t="str">
        <f t="shared" si="236"/>
        <v/>
      </c>
      <c r="UOB6" s="336" t="str">
        <f t="shared" si="236"/>
        <v/>
      </c>
      <c r="UOC6" s="336" t="str">
        <f t="shared" si="236"/>
        <v/>
      </c>
      <c r="UOD6" s="336" t="str">
        <f t="shared" si="236"/>
        <v/>
      </c>
      <c r="UOE6" s="336" t="str">
        <f t="shared" si="236"/>
        <v/>
      </c>
      <c r="UOF6" s="336" t="str">
        <f t="shared" si="236"/>
        <v/>
      </c>
      <c r="UOG6" s="336" t="str">
        <f t="shared" si="236"/>
        <v/>
      </c>
      <c r="UOH6" s="336" t="str">
        <f t="shared" si="236"/>
        <v/>
      </c>
      <c r="UOI6" s="336" t="str">
        <f t="shared" si="236"/>
        <v/>
      </c>
      <c r="UOJ6" s="336" t="str">
        <f t="shared" si="236"/>
        <v/>
      </c>
      <c r="UOK6" s="336" t="str">
        <f t="shared" si="236"/>
        <v/>
      </c>
      <c r="UOL6" s="336" t="str">
        <f t="shared" si="236"/>
        <v/>
      </c>
      <c r="UOM6" s="336" t="str">
        <f t="shared" si="236"/>
        <v/>
      </c>
      <c r="UON6" s="336" t="str">
        <f t="shared" si="236"/>
        <v/>
      </c>
      <c r="UOO6" s="336" t="str">
        <f t="shared" si="236"/>
        <v/>
      </c>
      <c r="UOP6" s="336" t="str">
        <f t="shared" si="236"/>
        <v/>
      </c>
      <c r="UOQ6" s="336" t="str">
        <f t="shared" si="236"/>
        <v/>
      </c>
      <c r="UOR6" s="336" t="str">
        <f t="shared" si="236"/>
        <v/>
      </c>
      <c r="UOS6" s="336" t="str">
        <f t="shared" si="236"/>
        <v/>
      </c>
      <c r="UOT6" s="336" t="str">
        <f t="shared" si="236"/>
        <v/>
      </c>
      <c r="UOU6" s="336" t="str">
        <f t="shared" si="236"/>
        <v/>
      </c>
      <c r="UOV6" s="336" t="str">
        <f t="shared" si="236"/>
        <v/>
      </c>
      <c r="UOW6" s="336" t="str">
        <f t="shared" si="236"/>
        <v/>
      </c>
      <c r="UOX6" s="336" t="str">
        <f t="shared" si="236"/>
        <v/>
      </c>
      <c r="UOY6" s="336" t="str">
        <f t="shared" si="236"/>
        <v/>
      </c>
      <c r="UOZ6" s="336" t="str">
        <f t="shared" si="236"/>
        <v/>
      </c>
      <c r="UPA6" s="336" t="str">
        <f t="shared" si="236"/>
        <v/>
      </c>
      <c r="UPB6" s="336" t="str">
        <f t="shared" si="236"/>
        <v/>
      </c>
      <c r="UPC6" s="336" t="str">
        <f t="shared" ref="UPC6:URN6" si="237">_xlfn.LET(
_xlpm.project_monat,UPC$3,
_xlpm.start_monat,$D6,
_xlpm.ende_monat,$E6,
IF(AND(_xlpm.project_monat&gt;=_xlpm.start_monat,_xlpm.project_monat&lt;=_xlpm.ende_monat),1,""))</f>
        <v/>
      </c>
      <c r="UPD6" s="336" t="str">
        <f t="shared" si="237"/>
        <v/>
      </c>
      <c r="UPE6" s="336" t="str">
        <f t="shared" si="237"/>
        <v/>
      </c>
      <c r="UPF6" s="336" t="str">
        <f t="shared" si="237"/>
        <v/>
      </c>
      <c r="UPG6" s="336" t="str">
        <f t="shared" si="237"/>
        <v/>
      </c>
      <c r="UPH6" s="336" t="str">
        <f t="shared" si="237"/>
        <v/>
      </c>
      <c r="UPI6" s="336" t="str">
        <f t="shared" si="237"/>
        <v/>
      </c>
      <c r="UPJ6" s="336" t="str">
        <f t="shared" si="237"/>
        <v/>
      </c>
      <c r="UPK6" s="336" t="str">
        <f t="shared" si="237"/>
        <v/>
      </c>
      <c r="UPL6" s="336" t="str">
        <f t="shared" si="237"/>
        <v/>
      </c>
      <c r="UPM6" s="336" t="str">
        <f t="shared" si="237"/>
        <v/>
      </c>
      <c r="UPN6" s="336" t="str">
        <f t="shared" si="237"/>
        <v/>
      </c>
      <c r="UPO6" s="336" t="str">
        <f t="shared" si="237"/>
        <v/>
      </c>
      <c r="UPP6" s="336" t="str">
        <f t="shared" si="237"/>
        <v/>
      </c>
      <c r="UPQ6" s="336" t="str">
        <f t="shared" si="237"/>
        <v/>
      </c>
      <c r="UPR6" s="336" t="str">
        <f t="shared" si="237"/>
        <v/>
      </c>
      <c r="UPS6" s="336" t="str">
        <f t="shared" si="237"/>
        <v/>
      </c>
      <c r="UPT6" s="336" t="str">
        <f t="shared" si="237"/>
        <v/>
      </c>
      <c r="UPU6" s="336" t="str">
        <f t="shared" si="237"/>
        <v/>
      </c>
      <c r="UPV6" s="336" t="str">
        <f t="shared" si="237"/>
        <v/>
      </c>
      <c r="UPW6" s="336" t="str">
        <f t="shared" si="237"/>
        <v/>
      </c>
      <c r="UPX6" s="336" t="str">
        <f t="shared" si="237"/>
        <v/>
      </c>
      <c r="UPY6" s="336" t="str">
        <f t="shared" si="237"/>
        <v/>
      </c>
      <c r="UPZ6" s="336" t="str">
        <f t="shared" si="237"/>
        <v/>
      </c>
      <c r="UQA6" s="336" t="str">
        <f t="shared" si="237"/>
        <v/>
      </c>
      <c r="UQB6" s="336" t="str">
        <f t="shared" si="237"/>
        <v/>
      </c>
      <c r="UQC6" s="336" t="str">
        <f t="shared" si="237"/>
        <v/>
      </c>
      <c r="UQD6" s="336" t="str">
        <f t="shared" si="237"/>
        <v/>
      </c>
      <c r="UQE6" s="336" t="str">
        <f t="shared" si="237"/>
        <v/>
      </c>
      <c r="UQF6" s="336" t="str">
        <f t="shared" si="237"/>
        <v/>
      </c>
      <c r="UQG6" s="336" t="str">
        <f t="shared" si="237"/>
        <v/>
      </c>
      <c r="UQH6" s="336" t="str">
        <f t="shared" si="237"/>
        <v/>
      </c>
      <c r="UQI6" s="336" t="str">
        <f t="shared" si="237"/>
        <v/>
      </c>
      <c r="UQJ6" s="336" t="str">
        <f t="shared" si="237"/>
        <v/>
      </c>
      <c r="UQK6" s="336" t="str">
        <f t="shared" si="237"/>
        <v/>
      </c>
      <c r="UQL6" s="336" t="str">
        <f t="shared" si="237"/>
        <v/>
      </c>
      <c r="UQM6" s="336" t="str">
        <f t="shared" si="237"/>
        <v/>
      </c>
      <c r="UQN6" s="336" t="str">
        <f t="shared" si="237"/>
        <v/>
      </c>
      <c r="UQO6" s="336" t="str">
        <f t="shared" si="237"/>
        <v/>
      </c>
      <c r="UQP6" s="336" t="str">
        <f t="shared" si="237"/>
        <v/>
      </c>
      <c r="UQQ6" s="336" t="str">
        <f t="shared" si="237"/>
        <v/>
      </c>
      <c r="UQR6" s="336" t="str">
        <f t="shared" si="237"/>
        <v/>
      </c>
      <c r="UQS6" s="336" t="str">
        <f t="shared" si="237"/>
        <v/>
      </c>
      <c r="UQT6" s="336" t="str">
        <f t="shared" si="237"/>
        <v/>
      </c>
      <c r="UQU6" s="336" t="str">
        <f t="shared" si="237"/>
        <v/>
      </c>
      <c r="UQV6" s="336" t="str">
        <f t="shared" si="237"/>
        <v/>
      </c>
      <c r="UQW6" s="336" t="str">
        <f t="shared" si="237"/>
        <v/>
      </c>
      <c r="UQX6" s="336" t="str">
        <f t="shared" si="237"/>
        <v/>
      </c>
      <c r="UQY6" s="336" t="str">
        <f t="shared" si="237"/>
        <v/>
      </c>
      <c r="UQZ6" s="336" t="str">
        <f t="shared" si="237"/>
        <v/>
      </c>
      <c r="URA6" s="336" t="str">
        <f t="shared" si="237"/>
        <v/>
      </c>
      <c r="URB6" s="336" t="str">
        <f t="shared" si="237"/>
        <v/>
      </c>
      <c r="URC6" s="336" t="str">
        <f t="shared" si="237"/>
        <v/>
      </c>
      <c r="URD6" s="336" t="str">
        <f t="shared" si="237"/>
        <v/>
      </c>
      <c r="URE6" s="336" t="str">
        <f t="shared" si="237"/>
        <v/>
      </c>
      <c r="URF6" s="336" t="str">
        <f t="shared" si="237"/>
        <v/>
      </c>
      <c r="URG6" s="336" t="str">
        <f t="shared" si="237"/>
        <v/>
      </c>
      <c r="URH6" s="336" t="str">
        <f t="shared" si="237"/>
        <v/>
      </c>
      <c r="URI6" s="336" t="str">
        <f t="shared" si="237"/>
        <v/>
      </c>
      <c r="URJ6" s="336" t="str">
        <f t="shared" si="237"/>
        <v/>
      </c>
      <c r="URK6" s="336" t="str">
        <f t="shared" si="237"/>
        <v/>
      </c>
      <c r="URL6" s="336" t="str">
        <f t="shared" si="237"/>
        <v/>
      </c>
      <c r="URM6" s="336" t="str">
        <f t="shared" si="237"/>
        <v/>
      </c>
      <c r="URN6" s="336" t="str">
        <f t="shared" si="237"/>
        <v/>
      </c>
      <c r="URO6" s="336" t="str">
        <f t="shared" ref="URO6:UTZ6" si="238">_xlfn.LET(
_xlpm.project_monat,URO$3,
_xlpm.start_monat,$D6,
_xlpm.ende_monat,$E6,
IF(AND(_xlpm.project_monat&gt;=_xlpm.start_monat,_xlpm.project_monat&lt;=_xlpm.ende_monat),1,""))</f>
        <v/>
      </c>
      <c r="URP6" s="336" t="str">
        <f t="shared" si="238"/>
        <v/>
      </c>
      <c r="URQ6" s="336" t="str">
        <f t="shared" si="238"/>
        <v/>
      </c>
      <c r="URR6" s="336" t="str">
        <f t="shared" si="238"/>
        <v/>
      </c>
      <c r="URS6" s="336" t="str">
        <f t="shared" si="238"/>
        <v/>
      </c>
      <c r="URT6" s="336" t="str">
        <f t="shared" si="238"/>
        <v/>
      </c>
      <c r="URU6" s="336" t="str">
        <f t="shared" si="238"/>
        <v/>
      </c>
      <c r="URV6" s="336" t="str">
        <f t="shared" si="238"/>
        <v/>
      </c>
      <c r="URW6" s="336" t="str">
        <f t="shared" si="238"/>
        <v/>
      </c>
      <c r="URX6" s="336" t="str">
        <f t="shared" si="238"/>
        <v/>
      </c>
      <c r="URY6" s="336" t="str">
        <f t="shared" si="238"/>
        <v/>
      </c>
      <c r="URZ6" s="336" t="str">
        <f t="shared" si="238"/>
        <v/>
      </c>
      <c r="USA6" s="336" t="str">
        <f t="shared" si="238"/>
        <v/>
      </c>
      <c r="USB6" s="336" t="str">
        <f t="shared" si="238"/>
        <v/>
      </c>
      <c r="USC6" s="336" t="str">
        <f t="shared" si="238"/>
        <v/>
      </c>
      <c r="USD6" s="336" t="str">
        <f t="shared" si="238"/>
        <v/>
      </c>
      <c r="USE6" s="336" t="str">
        <f t="shared" si="238"/>
        <v/>
      </c>
      <c r="USF6" s="336" t="str">
        <f t="shared" si="238"/>
        <v/>
      </c>
      <c r="USG6" s="336" t="str">
        <f t="shared" si="238"/>
        <v/>
      </c>
      <c r="USH6" s="336" t="str">
        <f t="shared" si="238"/>
        <v/>
      </c>
      <c r="USI6" s="336" t="str">
        <f t="shared" si="238"/>
        <v/>
      </c>
      <c r="USJ6" s="336" t="str">
        <f t="shared" si="238"/>
        <v/>
      </c>
      <c r="USK6" s="336" t="str">
        <f t="shared" si="238"/>
        <v/>
      </c>
      <c r="USL6" s="336" t="str">
        <f t="shared" si="238"/>
        <v/>
      </c>
      <c r="USM6" s="336" t="str">
        <f t="shared" si="238"/>
        <v/>
      </c>
      <c r="USN6" s="336" t="str">
        <f t="shared" si="238"/>
        <v/>
      </c>
      <c r="USO6" s="336" t="str">
        <f t="shared" si="238"/>
        <v/>
      </c>
      <c r="USP6" s="336" t="str">
        <f t="shared" si="238"/>
        <v/>
      </c>
      <c r="USQ6" s="336" t="str">
        <f t="shared" si="238"/>
        <v/>
      </c>
      <c r="USR6" s="336" t="str">
        <f t="shared" si="238"/>
        <v/>
      </c>
      <c r="USS6" s="336" t="str">
        <f t="shared" si="238"/>
        <v/>
      </c>
      <c r="UST6" s="336" t="str">
        <f t="shared" si="238"/>
        <v/>
      </c>
      <c r="USU6" s="336" t="str">
        <f t="shared" si="238"/>
        <v/>
      </c>
      <c r="USV6" s="336" t="str">
        <f t="shared" si="238"/>
        <v/>
      </c>
      <c r="USW6" s="336" t="str">
        <f t="shared" si="238"/>
        <v/>
      </c>
      <c r="USX6" s="336" t="str">
        <f t="shared" si="238"/>
        <v/>
      </c>
      <c r="USY6" s="336" t="str">
        <f t="shared" si="238"/>
        <v/>
      </c>
      <c r="USZ6" s="336" t="str">
        <f t="shared" si="238"/>
        <v/>
      </c>
      <c r="UTA6" s="336" t="str">
        <f t="shared" si="238"/>
        <v/>
      </c>
      <c r="UTB6" s="336" t="str">
        <f t="shared" si="238"/>
        <v/>
      </c>
      <c r="UTC6" s="336" t="str">
        <f t="shared" si="238"/>
        <v/>
      </c>
      <c r="UTD6" s="336" t="str">
        <f t="shared" si="238"/>
        <v/>
      </c>
      <c r="UTE6" s="336" t="str">
        <f t="shared" si="238"/>
        <v/>
      </c>
      <c r="UTF6" s="336" t="str">
        <f t="shared" si="238"/>
        <v/>
      </c>
      <c r="UTG6" s="336" t="str">
        <f t="shared" si="238"/>
        <v/>
      </c>
      <c r="UTH6" s="336" t="str">
        <f t="shared" si="238"/>
        <v/>
      </c>
      <c r="UTI6" s="336" t="str">
        <f t="shared" si="238"/>
        <v/>
      </c>
      <c r="UTJ6" s="336" t="str">
        <f t="shared" si="238"/>
        <v/>
      </c>
      <c r="UTK6" s="336" t="str">
        <f t="shared" si="238"/>
        <v/>
      </c>
      <c r="UTL6" s="336" t="str">
        <f t="shared" si="238"/>
        <v/>
      </c>
      <c r="UTM6" s="336" t="str">
        <f t="shared" si="238"/>
        <v/>
      </c>
      <c r="UTN6" s="336" t="str">
        <f t="shared" si="238"/>
        <v/>
      </c>
      <c r="UTO6" s="336" t="str">
        <f t="shared" si="238"/>
        <v/>
      </c>
      <c r="UTP6" s="336" t="str">
        <f t="shared" si="238"/>
        <v/>
      </c>
      <c r="UTQ6" s="336" t="str">
        <f t="shared" si="238"/>
        <v/>
      </c>
      <c r="UTR6" s="336" t="str">
        <f t="shared" si="238"/>
        <v/>
      </c>
      <c r="UTS6" s="336" t="str">
        <f t="shared" si="238"/>
        <v/>
      </c>
      <c r="UTT6" s="336" t="str">
        <f t="shared" si="238"/>
        <v/>
      </c>
      <c r="UTU6" s="336" t="str">
        <f t="shared" si="238"/>
        <v/>
      </c>
      <c r="UTV6" s="336" t="str">
        <f t="shared" si="238"/>
        <v/>
      </c>
      <c r="UTW6" s="336" t="str">
        <f t="shared" si="238"/>
        <v/>
      </c>
      <c r="UTX6" s="336" t="str">
        <f t="shared" si="238"/>
        <v/>
      </c>
      <c r="UTY6" s="336" t="str">
        <f t="shared" si="238"/>
        <v/>
      </c>
      <c r="UTZ6" s="336" t="str">
        <f t="shared" si="238"/>
        <v/>
      </c>
      <c r="UUA6" s="336" t="str">
        <f t="shared" ref="UUA6:UWL6" si="239">_xlfn.LET(
_xlpm.project_monat,UUA$3,
_xlpm.start_monat,$D6,
_xlpm.ende_monat,$E6,
IF(AND(_xlpm.project_monat&gt;=_xlpm.start_monat,_xlpm.project_monat&lt;=_xlpm.ende_monat),1,""))</f>
        <v/>
      </c>
      <c r="UUB6" s="336" t="str">
        <f t="shared" si="239"/>
        <v/>
      </c>
      <c r="UUC6" s="336" t="str">
        <f t="shared" si="239"/>
        <v/>
      </c>
      <c r="UUD6" s="336" t="str">
        <f t="shared" si="239"/>
        <v/>
      </c>
      <c r="UUE6" s="336" t="str">
        <f t="shared" si="239"/>
        <v/>
      </c>
      <c r="UUF6" s="336" t="str">
        <f t="shared" si="239"/>
        <v/>
      </c>
      <c r="UUG6" s="336" t="str">
        <f t="shared" si="239"/>
        <v/>
      </c>
      <c r="UUH6" s="336" t="str">
        <f t="shared" si="239"/>
        <v/>
      </c>
      <c r="UUI6" s="336" t="str">
        <f t="shared" si="239"/>
        <v/>
      </c>
      <c r="UUJ6" s="336" t="str">
        <f t="shared" si="239"/>
        <v/>
      </c>
      <c r="UUK6" s="336" t="str">
        <f t="shared" si="239"/>
        <v/>
      </c>
      <c r="UUL6" s="336" t="str">
        <f t="shared" si="239"/>
        <v/>
      </c>
      <c r="UUM6" s="336" t="str">
        <f t="shared" si="239"/>
        <v/>
      </c>
      <c r="UUN6" s="336" t="str">
        <f t="shared" si="239"/>
        <v/>
      </c>
      <c r="UUO6" s="336" t="str">
        <f t="shared" si="239"/>
        <v/>
      </c>
      <c r="UUP6" s="336" t="str">
        <f t="shared" si="239"/>
        <v/>
      </c>
      <c r="UUQ6" s="336" t="str">
        <f t="shared" si="239"/>
        <v/>
      </c>
      <c r="UUR6" s="336" t="str">
        <f t="shared" si="239"/>
        <v/>
      </c>
      <c r="UUS6" s="336" t="str">
        <f t="shared" si="239"/>
        <v/>
      </c>
      <c r="UUT6" s="336" t="str">
        <f t="shared" si="239"/>
        <v/>
      </c>
      <c r="UUU6" s="336" t="str">
        <f t="shared" si="239"/>
        <v/>
      </c>
      <c r="UUV6" s="336" t="str">
        <f t="shared" si="239"/>
        <v/>
      </c>
      <c r="UUW6" s="336" t="str">
        <f t="shared" si="239"/>
        <v/>
      </c>
      <c r="UUX6" s="336" t="str">
        <f t="shared" si="239"/>
        <v/>
      </c>
      <c r="UUY6" s="336" t="str">
        <f t="shared" si="239"/>
        <v/>
      </c>
      <c r="UUZ6" s="336" t="str">
        <f t="shared" si="239"/>
        <v/>
      </c>
      <c r="UVA6" s="336" t="str">
        <f t="shared" si="239"/>
        <v/>
      </c>
      <c r="UVB6" s="336" t="str">
        <f t="shared" si="239"/>
        <v/>
      </c>
      <c r="UVC6" s="336" t="str">
        <f t="shared" si="239"/>
        <v/>
      </c>
      <c r="UVD6" s="336" t="str">
        <f t="shared" si="239"/>
        <v/>
      </c>
      <c r="UVE6" s="336" t="str">
        <f t="shared" si="239"/>
        <v/>
      </c>
      <c r="UVF6" s="336" t="str">
        <f t="shared" si="239"/>
        <v/>
      </c>
      <c r="UVG6" s="336" t="str">
        <f t="shared" si="239"/>
        <v/>
      </c>
      <c r="UVH6" s="336" t="str">
        <f t="shared" si="239"/>
        <v/>
      </c>
      <c r="UVI6" s="336" t="str">
        <f t="shared" si="239"/>
        <v/>
      </c>
      <c r="UVJ6" s="336" t="str">
        <f t="shared" si="239"/>
        <v/>
      </c>
      <c r="UVK6" s="336" t="str">
        <f t="shared" si="239"/>
        <v/>
      </c>
      <c r="UVL6" s="336" t="str">
        <f t="shared" si="239"/>
        <v/>
      </c>
      <c r="UVM6" s="336" t="str">
        <f t="shared" si="239"/>
        <v/>
      </c>
      <c r="UVN6" s="336" t="str">
        <f t="shared" si="239"/>
        <v/>
      </c>
      <c r="UVO6" s="336" t="str">
        <f t="shared" si="239"/>
        <v/>
      </c>
      <c r="UVP6" s="336" t="str">
        <f t="shared" si="239"/>
        <v/>
      </c>
      <c r="UVQ6" s="336" t="str">
        <f t="shared" si="239"/>
        <v/>
      </c>
      <c r="UVR6" s="336" t="str">
        <f t="shared" si="239"/>
        <v/>
      </c>
      <c r="UVS6" s="336" t="str">
        <f t="shared" si="239"/>
        <v/>
      </c>
      <c r="UVT6" s="336" t="str">
        <f t="shared" si="239"/>
        <v/>
      </c>
      <c r="UVU6" s="336" t="str">
        <f t="shared" si="239"/>
        <v/>
      </c>
      <c r="UVV6" s="336" t="str">
        <f t="shared" si="239"/>
        <v/>
      </c>
      <c r="UVW6" s="336" t="str">
        <f t="shared" si="239"/>
        <v/>
      </c>
      <c r="UVX6" s="336" t="str">
        <f t="shared" si="239"/>
        <v/>
      </c>
      <c r="UVY6" s="336" t="str">
        <f t="shared" si="239"/>
        <v/>
      </c>
      <c r="UVZ6" s="336" t="str">
        <f t="shared" si="239"/>
        <v/>
      </c>
      <c r="UWA6" s="336" t="str">
        <f t="shared" si="239"/>
        <v/>
      </c>
      <c r="UWB6" s="336" t="str">
        <f t="shared" si="239"/>
        <v/>
      </c>
      <c r="UWC6" s="336" t="str">
        <f t="shared" si="239"/>
        <v/>
      </c>
      <c r="UWD6" s="336" t="str">
        <f t="shared" si="239"/>
        <v/>
      </c>
      <c r="UWE6" s="336" t="str">
        <f t="shared" si="239"/>
        <v/>
      </c>
      <c r="UWF6" s="336" t="str">
        <f t="shared" si="239"/>
        <v/>
      </c>
      <c r="UWG6" s="336" t="str">
        <f t="shared" si="239"/>
        <v/>
      </c>
      <c r="UWH6" s="336" t="str">
        <f t="shared" si="239"/>
        <v/>
      </c>
      <c r="UWI6" s="336" t="str">
        <f t="shared" si="239"/>
        <v/>
      </c>
      <c r="UWJ6" s="336" t="str">
        <f t="shared" si="239"/>
        <v/>
      </c>
      <c r="UWK6" s="336" t="str">
        <f t="shared" si="239"/>
        <v/>
      </c>
      <c r="UWL6" s="336" t="str">
        <f t="shared" si="239"/>
        <v/>
      </c>
      <c r="UWM6" s="336" t="str">
        <f t="shared" ref="UWM6:UYX6" si="240">_xlfn.LET(
_xlpm.project_monat,UWM$3,
_xlpm.start_monat,$D6,
_xlpm.ende_monat,$E6,
IF(AND(_xlpm.project_monat&gt;=_xlpm.start_monat,_xlpm.project_monat&lt;=_xlpm.ende_monat),1,""))</f>
        <v/>
      </c>
      <c r="UWN6" s="336" t="str">
        <f t="shared" si="240"/>
        <v/>
      </c>
      <c r="UWO6" s="336" t="str">
        <f t="shared" si="240"/>
        <v/>
      </c>
      <c r="UWP6" s="336" t="str">
        <f t="shared" si="240"/>
        <v/>
      </c>
      <c r="UWQ6" s="336" t="str">
        <f t="shared" si="240"/>
        <v/>
      </c>
      <c r="UWR6" s="336" t="str">
        <f t="shared" si="240"/>
        <v/>
      </c>
      <c r="UWS6" s="336" t="str">
        <f t="shared" si="240"/>
        <v/>
      </c>
      <c r="UWT6" s="336" t="str">
        <f t="shared" si="240"/>
        <v/>
      </c>
      <c r="UWU6" s="336" t="str">
        <f t="shared" si="240"/>
        <v/>
      </c>
      <c r="UWV6" s="336" t="str">
        <f t="shared" si="240"/>
        <v/>
      </c>
      <c r="UWW6" s="336" t="str">
        <f t="shared" si="240"/>
        <v/>
      </c>
      <c r="UWX6" s="336" t="str">
        <f t="shared" si="240"/>
        <v/>
      </c>
      <c r="UWY6" s="336" t="str">
        <f t="shared" si="240"/>
        <v/>
      </c>
      <c r="UWZ6" s="336" t="str">
        <f t="shared" si="240"/>
        <v/>
      </c>
      <c r="UXA6" s="336" t="str">
        <f t="shared" si="240"/>
        <v/>
      </c>
      <c r="UXB6" s="336" t="str">
        <f t="shared" si="240"/>
        <v/>
      </c>
      <c r="UXC6" s="336" t="str">
        <f t="shared" si="240"/>
        <v/>
      </c>
      <c r="UXD6" s="336" t="str">
        <f t="shared" si="240"/>
        <v/>
      </c>
      <c r="UXE6" s="336" t="str">
        <f t="shared" si="240"/>
        <v/>
      </c>
      <c r="UXF6" s="336" t="str">
        <f t="shared" si="240"/>
        <v/>
      </c>
      <c r="UXG6" s="336" t="str">
        <f t="shared" si="240"/>
        <v/>
      </c>
      <c r="UXH6" s="336" t="str">
        <f t="shared" si="240"/>
        <v/>
      </c>
      <c r="UXI6" s="336" t="str">
        <f t="shared" si="240"/>
        <v/>
      </c>
      <c r="UXJ6" s="336" t="str">
        <f t="shared" si="240"/>
        <v/>
      </c>
      <c r="UXK6" s="336" t="str">
        <f t="shared" si="240"/>
        <v/>
      </c>
      <c r="UXL6" s="336" t="str">
        <f t="shared" si="240"/>
        <v/>
      </c>
      <c r="UXM6" s="336" t="str">
        <f t="shared" si="240"/>
        <v/>
      </c>
      <c r="UXN6" s="336" t="str">
        <f t="shared" si="240"/>
        <v/>
      </c>
      <c r="UXO6" s="336" t="str">
        <f t="shared" si="240"/>
        <v/>
      </c>
      <c r="UXP6" s="336" t="str">
        <f t="shared" si="240"/>
        <v/>
      </c>
      <c r="UXQ6" s="336" t="str">
        <f t="shared" si="240"/>
        <v/>
      </c>
      <c r="UXR6" s="336" t="str">
        <f t="shared" si="240"/>
        <v/>
      </c>
      <c r="UXS6" s="336" t="str">
        <f t="shared" si="240"/>
        <v/>
      </c>
      <c r="UXT6" s="336" t="str">
        <f t="shared" si="240"/>
        <v/>
      </c>
      <c r="UXU6" s="336" t="str">
        <f t="shared" si="240"/>
        <v/>
      </c>
      <c r="UXV6" s="336" t="str">
        <f t="shared" si="240"/>
        <v/>
      </c>
      <c r="UXW6" s="336" t="str">
        <f t="shared" si="240"/>
        <v/>
      </c>
      <c r="UXX6" s="336" t="str">
        <f t="shared" si="240"/>
        <v/>
      </c>
      <c r="UXY6" s="336" t="str">
        <f t="shared" si="240"/>
        <v/>
      </c>
      <c r="UXZ6" s="336" t="str">
        <f t="shared" si="240"/>
        <v/>
      </c>
      <c r="UYA6" s="336" t="str">
        <f t="shared" si="240"/>
        <v/>
      </c>
      <c r="UYB6" s="336" t="str">
        <f t="shared" si="240"/>
        <v/>
      </c>
      <c r="UYC6" s="336" t="str">
        <f t="shared" si="240"/>
        <v/>
      </c>
      <c r="UYD6" s="336" t="str">
        <f t="shared" si="240"/>
        <v/>
      </c>
      <c r="UYE6" s="336" t="str">
        <f t="shared" si="240"/>
        <v/>
      </c>
      <c r="UYF6" s="336" t="str">
        <f t="shared" si="240"/>
        <v/>
      </c>
      <c r="UYG6" s="336" t="str">
        <f t="shared" si="240"/>
        <v/>
      </c>
      <c r="UYH6" s="336" t="str">
        <f t="shared" si="240"/>
        <v/>
      </c>
      <c r="UYI6" s="336" t="str">
        <f t="shared" si="240"/>
        <v/>
      </c>
      <c r="UYJ6" s="336" t="str">
        <f t="shared" si="240"/>
        <v/>
      </c>
      <c r="UYK6" s="336" t="str">
        <f t="shared" si="240"/>
        <v/>
      </c>
      <c r="UYL6" s="336" t="str">
        <f t="shared" si="240"/>
        <v/>
      </c>
      <c r="UYM6" s="336" t="str">
        <f t="shared" si="240"/>
        <v/>
      </c>
      <c r="UYN6" s="336" t="str">
        <f t="shared" si="240"/>
        <v/>
      </c>
      <c r="UYO6" s="336" t="str">
        <f t="shared" si="240"/>
        <v/>
      </c>
      <c r="UYP6" s="336" t="str">
        <f t="shared" si="240"/>
        <v/>
      </c>
      <c r="UYQ6" s="336" t="str">
        <f t="shared" si="240"/>
        <v/>
      </c>
      <c r="UYR6" s="336" t="str">
        <f t="shared" si="240"/>
        <v/>
      </c>
      <c r="UYS6" s="336" t="str">
        <f t="shared" si="240"/>
        <v/>
      </c>
      <c r="UYT6" s="336" t="str">
        <f t="shared" si="240"/>
        <v/>
      </c>
      <c r="UYU6" s="336" t="str">
        <f t="shared" si="240"/>
        <v/>
      </c>
      <c r="UYV6" s="336" t="str">
        <f t="shared" si="240"/>
        <v/>
      </c>
      <c r="UYW6" s="336" t="str">
        <f t="shared" si="240"/>
        <v/>
      </c>
      <c r="UYX6" s="336" t="str">
        <f t="shared" si="240"/>
        <v/>
      </c>
      <c r="UYY6" s="336" t="str">
        <f t="shared" ref="UYY6:VBJ6" si="241">_xlfn.LET(
_xlpm.project_monat,UYY$3,
_xlpm.start_monat,$D6,
_xlpm.ende_monat,$E6,
IF(AND(_xlpm.project_monat&gt;=_xlpm.start_monat,_xlpm.project_monat&lt;=_xlpm.ende_monat),1,""))</f>
        <v/>
      </c>
      <c r="UYZ6" s="336" t="str">
        <f t="shared" si="241"/>
        <v/>
      </c>
      <c r="UZA6" s="336" t="str">
        <f t="shared" si="241"/>
        <v/>
      </c>
      <c r="UZB6" s="336" t="str">
        <f t="shared" si="241"/>
        <v/>
      </c>
      <c r="UZC6" s="336" t="str">
        <f t="shared" si="241"/>
        <v/>
      </c>
      <c r="UZD6" s="336" t="str">
        <f t="shared" si="241"/>
        <v/>
      </c>
      <c r="UZE6" s="336" t="str">
        <f t="shared" si="241"/>
        <v/>
      </c>
      <c r="UZF6" s="336" t="str">
        <f t="shared" si="241"/>
        <v/>
      </c>
      <c r="UZG6" s="336" t="str">
        <f t="shared" si="241"/>
        <v/>
      </c>
      <c r="UZH6" s="336" t="str">
        <f t="shared" si="241"/>
        <v/>
      </c>
      <c r="UZI6" s="336" t="str">
        <f t="shared" si="241"/>
        <v/>
      </c>
      <c r="UZJ6" s="336" t="str">
        <f t="shared" si="241"/>
        <v/>
      </c>
      <c r="UZK6" s="336" t="str">
        <f t="shared" si="241"/>
        <v/>
      </c>
      <c r="UZL6" s="336" t="str">
        <f t="shared" si="241"/>
        <v/>
      </c>
      <c r="UZM6" s="336" t="str">
        <f t="shared" si="241"/>
        <v/>
      </c>
      <c r="UZN6" s="336" t="str">
        <f t="shared" si="241"/>
        <v/>
      </c>
      <c r="UZO6" s="336" t="str">
        <f t="shared" si="241"/>
        <v/>
      </c>
      <c r="UZP6" s="336" t="str">
        <f t="shared" si="241"/>
        <v/>
      </c>
      <c r="UZQ6" s="336" t="str">
        <f t="shared" si="241"/>
        <v/>
      </c>
      <c r="UZR6" s="336" t="str">
        <f t="shared" si="241"/>
        <v/>
      </c>
      <c r="UZS6" s="336" t="str">
        <f t="shared" si="241"/>
        <v/>
      </c>
      <c r="UZT6" s="336" t="str">
        <f t="shared" si="241"/>
        <v/>
      </c>
      <c r="UZU6" s="336" t="str">
        <f t="shared" si="241"/>
        <v/>
      </c>
      <c r="UZV6" s="336" t="str">
        <f t="shared" si="241"/>
        <v/>
      </c>
      <c r="UZW6" s="336" t="str">
        <f t="shared" si="241"/>
        <v/>
      </c>
      <c r="UZX6" s="336" t="str">
        <f t="shared" si="241"/>
        <v/>
      </c>
      <c r="UZY6" s="336" t="str">
        <f t="shared" si="241"/>
        <v/>
      </c>
      <c r="UZZ6" s="336" t="str">
        <f t="shared" si="241"/>
        <v/>
      </c>
      <c r="VAA6" s="336" t="str">
        <f t="shared" si="241"/>
        <v/>
      </c>
      <c r="VAB6" s="336" t="str">
        <f t="shared" si="241"/>
        <v/>
      </c>
      <c r="VAC6" s="336" t="str">
        <f t="shared" si="241"/>
        <v/>
      </c>
      <c r="VAD6" s="336" t="str">
        <f t="shared" si="241"/>
        <v/>
      </c>
      <c r="VAE6" s="336" t="str">
        <f t="shared" si="241"/>
        <v/>
      </c>
      <c r="VAF6" s="336" t="str">
        <f t="shared" si="241"/>
        <v/>
      </c>
      <c r="VAG6" s="336" t="str">
        <f t="shared" si="241"/>
        <v/>
      </c>
      <c r="VAH6" s="336" t="str">
        <f t="shared" si="241"/>
        <v/>
      </c>
      <c r="VAI6" s="336" t="str">
        <f t="shared" si="241"/>
        <v/>
      </c>
      <c r="VAJ6" s="336" t="str">
        <f t="shared" si="241"/>
        <v/>
      </c>
      <c r="VAK6" s="336" t="str">
        <f t="shared" si="241"/>
        <v/>
      </c>
      <c r="VAL6" s="336" t="str">
        <f t="shared" si="241"/>
        <v/>
      </c>
      <c r="VAM6" s="336" t="str">
        <f t="shared" si="241"/>
        <v/>
      </c>
      <c r="VAN6" s="336" t="str">
        <f t="shared" si="241"/>
        <v/>
      </c>
      <c r="VAO6" s="336" t="str">
        <f t="shared" si="241"/>
        <v/>
      </c>
      <c r="VAP6" s="336" t="str">
        <f t="shared" si="241"/>
        <v/>
      </c>
      <c r="VAQ6" s="336" t="str">
        <f t="shared" si="241"/>
        <v/>
      </c>
      <c r="VAR6" s="336" t="str">
        <f t="shared" si="241"/>
        <v/>
      </c>
      <c r="VAS6" s="336" t="str">
        <f t="shared" si="241"/>
        <v/>
      </c>
      <c r="VAT6" s="336" t="str">
        <f t="shared" si="241"/>
        <v/>
      </c>
      <c r="VAU6" s="336" t="str">
        <f t="shared" si="241"/>
        <v/>
      </c>
      <c r="VAV6" s="336" t="str">
        <f t="shared" si="241"/>
        <v/>
      </c>
      <c r="VAW6" s="336" t="str">
        <f t="shared" si="241"/>
        <v/>
      </c>
      <c r="VAX6" s="336" t="str">
        <f t="shared" si="241"/>
        <v/>
      </c>
      <c r="VAY6" s="336" t="str">
        <f t="shared" si="241"/>
        <v/>
      </c>
      <c r="VAZ6" s="336" t="str">
        <f t="shared" si="241"/>
        <v/>
      </c>
      <c r="VBA6" s="336" t="str">
        <f t="shared" si="241"/>
        <v/>
      </c>
      <c r="VBB6" s="336" t="str">
        <f t="shared" si="241"/>
        <v/>
      </c>
      <c r="VBC6" s="336" t="str">
        <f t="shared" si="241"/>
        <v/>
      </c>
      <c r="VBD6" s="336" t="str">
        <f t="shared" si="241"/>
        <v/>
      </c>
      <c r="VBE6" s="336" t="str">
        <f t="shared" si="241"/>
        <v/>
      </c>
      <c r="VBF6" s="336" t="str">
        <f t="shared" si="241"/>
        <v/>
      </c>
      <c r="VBG6" s="336" t="str">
        <f t="shared" si="241"/>
        <v/>
      </c>
      <c r="VBH6" s="336" t="str">
        <f t="shared" si="241"/>
        <v/>
      </c>
      <c r="VBI6" s="336" t="str">
        <f t="shared" si="241"/>
        <v/>
      </c>
      <c r="VBJ6" s="336" t="str">
        <f t="shared" si="241"/>
        <v/>
      </c>
      <c r="VBK6" s="336" t="str">
        <f t="shared" ref="VBK6:VDV6" si="242">_xlfn.LET(
_xlpm.project_monat,VBK$3,
_xlpm.start_monat,$D6,
_xlpm.ende_monat,$E6,
IF(AND(_xlpm.project_monat&gt;=_xlpm.start_monat,_xlpm.project_monat&lt;=_xlpm.ende_monat),1,""))</f>
        <v/>
      </c>
      <c r="VBL6" s="336" t="str">
        <f t="shared" si="242"/>
        <v/>
      </c>
      <c r="VBM6" s="336" t="str">
        <f t="shared" si="242"/>
        <v/>
      </c>
      <c r="VBN6" s="336" t="str">
        <f t="shared" si="242"/>
        <v/>
      </c>
      <c r="VBO6" s="336" t="str">
        <f t="shared" si="242"/>
        <v/>
      </c>
      <c r="VBP6" s="336" t="str">
        <f t="shared" si="242"/>
        <v/>
      </c>
      <c r="VBQ6" s="336" t="str">
        <f t="shared" si="242"/>
        <v/>
      </c>
      <c r="VBR6" s="336" t="str">
        <f t="shared" si="242"/>
        <v/>
      </c>
      <c r="VBS6" s="336" t="str">
        <f t="shared" si="242"/>
        <v/>
      </c>
      <c r="VBT6" s="336" t="str">
        <f t="shared" si="242"/>
        <v/>
      </c>
      <c r="VBU6" s="336" t="str">
        <f t="shared" si="242"/>
        <v/>
      </c>
      <c r="VBV6" s="336" t="str">
        <f t="shared" si="242"/>
        <v/>
      </c>
      <c r="VBW6" s="336" t="str">
        <f t="shared" si="242"/>
        <v/>
      </c>
      <c r="VBX6" s="336" t="str">
        <f t="shared" si="242"/>
        <v/>
      </c>
      <c r="VBY6" s="336" t="str">
        <f t="shared" si="242"/>
        <v/>
      </c>
      <c r="VBZ6" s="336" t="str">
        <f t="shared" si="242"/>
        <v/>
      </c>
      <c r="VCA6" s="336" t="str">
        <f t="shared" si="242"/>
        <v/>
      </c>
      <c r="VCB6" s="336" t="str">
        <f t="shared" si="242"/>
        <v/>
      </c>
      <c r="VCC6" s="336" t="str">
        <f t="shared" si="242"/>
        <v/>
      </c>
      <c r="VCD6" s="336" t="str">
        <f t="shared" si="242"/>
        <v/>
      </c>
      <c r="VCE6" s="336" t="str">
        <f t="shared" si="242"/>
        <v/>
      </c>
      <c r="VCF6" s="336" t="str">
        <f t="shared" si="242"/>
        <v/>
      </c>
      <c r="VCG6" s="336" t="str">
        <f t="shared" si="242"/>
        <v/>
      </c>
      <c r="VCH6" s="336" t="str">
        <f t="shared" si="242"/>
        <v/>
      </c>
      <c r="VCI6" s="336" t="str">
        <f t="shared" si="242"/>
        <v/>
      </c>
      <c r="VCJ6" s="336" t="str">
        <f t="shared" si="242"/>
        <v/>
      </c>
      <c r="VCK6" s="336" t="str">
        <f t="shared" si="242"/>
        <v/>
      </c>
      <c r="VCL6" s="336" t="str">
        <f t="shared" si="242"/>
        <v/>
      </c>
      <c r="VCM6" s="336" t="str">
        <f t="shared" si="242"/>
        <v/>
      </c>
      <c r="VCN6" s="336" t="str">
        <f t="shared" si="242"/>
        <v/>
      </c>
      <c r="VCO6" s="336" t="str">
        <f t="shared" si="242"/>
        <v/>
      </c>
      <c r="VCP6" s="336" t="str">
        <f t="shared" si="242"/>
        <v/>
      </c>
      <c r="VCQ6" s="336" t="str">
        <f t="shared" si="242"/>
        <v/>
      </c>
      <c r="VCR6" s="336" t="str">
        <f t="shared" si="242"/>
        <v/>
      </c>
      <c r="VCS6" s="336" t="str">
        <f t="shared" si="242"/>
        <v/>
      </c>
      <c r="VCT6" s="336" t="str">
        <f t="shared" si="242"/>
        <v/>
      </c>
      <c r="VCU6" s="336" t="str">
        <f t="shared" si="242"/>
        <v/>
      </c>
      <c r="VCV6" s="336" t="str">
        <f t="shared" si="242"/>
        <v/>
      </c>
      <c r="VCW6" s="336" t="str">
        <f t="shared" si="242"/>
        <v/>
      </c>
      <c r="VCX6" s="336" t="str">
        <f t="shared" si="242"/>
        <v/>
      </c>
      <c r="VCY6" s="336" t="str">
        <f t="shared" si="242"/>
        <v/>
      </c>
      <c r="VCZ6" s="336" t="str">
        <f t="shared" si="242"/>
        <v/>
      </c>
      <c r="VDA6" s="336" t="str">
        <f t="shared" si="242"/>
        <v/>
      </c>
      <c r="VDB6" s="336" t="str">
        <f t="shared" si="242"/>
        <v/>
      </c>
      <c r="VDC6" s="336" t="str">
        <f t="shared" si="242"/>
        <v/>
      </c>
      <c r="VDD6" s="336" t="str">
        <f t="shared" si="242"/>
        <v/>
      </c>
      <c r="VDE6" s="336" t="str">
        <f t="shared" si="242"/>
        <v/>
      </c>
      <c r="VDF6" s="336" t="str">
        <f t="shared" si="242"/>
        <v/>
      </c>
      <c r="VDG6" s="336" t="str">
        <f t="shared" si="242"/>
        <v/>
      </c>
      <c r="VDH6" s="336" t="str">
        <f t="shared" si="242"/>
        <v/>
      </c>
      <c r="VDI6" s="336" t="str">
        <f t="shared" si="242"/>
        <v/>
      </c>
      <c r="VDJ6" s="336" t="str">
        <f t="shared" si="242"/>
        <v/>
      </c>
      <c r="VDK6" s="336" t="str">
        <f t="shared" si="242"/>
        <v/>
      </c>
      <c r="VDL6" s="336" t="str">
        <f t="shared" si="242"/>
        <v/>
      </c>
      <c r="VDM6" s="336" t="str">
        <f t="shared" si="242"/>
        <v/>
      </c>
      <c r="VDN6" s="336" t="str">
        <f t="shared" si="242"/>
        <v/>
      </c>
      <c r="VDO6" s="336" t="str">
        <f t="shared" si="242"/>
        <v/>
      </c>
      <c r="VDP6" s="336" t="str">
        <f t="shared" si="242"/>
        <v/>
      </c>
      <c r="VDQ6" s="336" t="str">
        <f t="shared" si="242"/>
        <v/>
      </c>
      <c r="VDR6" s="336" t="str">
        <f t="shared" si="242"/>
        <v/>
      </c>
      <c r="VDS6" s="336" t="str">
        <f t="shared" si="242"/>
        <v/>
      </c>
      <c r="VDT6" s="336" t="str">
        <f t="shared" si="242"/>
        <v/>
      </c>
      <c r="VDU6" s="336" t="str">
        <f t="shared" si="242"/>
        <v/>
      </c>
      <c r="VDV6" s="336" t="str">
        <f t="shared" si="242"/>
        <v/>
      </c>
      <c r="VDW6" s="336" t="str">
        <f t="shared" ref="VDW6:VGH6" si="243">_xlfn.LET(
_xlpm.project_monat,VDW$3,
_xlpm.start_monat,$D6,
_xlpm.ende_monat,$E6,
IF(AND(_xlpm.project_monat&gt;=_xlpm.start_monat,_xlpm.project_monat&lt;=_xlpm.ende_monat),1,""))</f>
        <v/>
      </c>
      <c r="VDX6" s="336" t="str">
        <f t="shared" si="243"/>
        <v/>
      </c>
      <c r="VDY6" s="336" t="str">
        <f t="shared" si="243"/>
        <v/>
      </c>
      <c r="VDZ6" s="336" t="str">
        <f t="shared" si="243"/>
        <v/>
      </c>
      <c r="VEA6" s="336" t="str">
        <f t="shared" si="243"/>
        <v/>
      </c>
      <c r="VEB6" s="336" t="str">
        <f t="shared" si="243"/>
        <v/>
      </c>
      <c r="VEC6" s="336" t="str">
        <f t="shared" si="243"/>
        <v/>
      </c>
      <c r="VED6" s="336" t="str">
        <f t="shared" si="243"/>
        <v/>
      </c>
      <c r="VEE6" s="336" t="str">
        <f t="shared" si="243"/>
        <v/>
      </c>
      <c r="VEF6" s="336" t="str">
        <f t="shared" si="243"/>
        <v/>
      </c>
      <c r="VEG6" s="336" t="str">
        <f t="shared" si="243"/>
        <v/>
      </c>
      <c r="VEH6" s="336" t="str">
        <f t="shared" si="243"/>
        <v/>
      </c>
      <c r="VEI6" s="336" t="str">
        <f t="shared" si="243"/>
        <v/>
      </c>
      <c r="VEJ6" s="336" t="str">
        <f t="shared" si="243"/>
        <v/>
      </c>
      <c r="VEK6" s="336" t="str">
        <f t="shared" si="243"/>
        <v/>
      </c>
      <c r="VEL6" s="336" t="str">
        <f t="shared" si="243"/>
        <v/>
      </c>
      <c r="VEM6" s="336" t="str">
        <f t="shared" si="243"/>
        <v/>
      </c>
      <c r="VEN6" s="336" t="str">
        <f t="shared" si="243"/>
        <v/>
      </c>
      <c r="VEO6" s="336" t="str">
        <f t="shared" si="243"/>
        <v/>
      </c>
      <c r="VEP6" s="336" t="str">
        <f t="shared" si="243"/>
        <v/>
      </c>
      <c r="VEQ6" s="336" t="str">
        <f t="shared" si="243"/>
        <v/>
      </c>
      <c r="VER6" s="336" t="str">
        <f t="shared" si="243"/>
        <v/>
      </c>
      <c r="VES6" s="336" t="str">
        <f t="shared" si="243"/>
        <v/>
      </c>
      <c r="VET6" s="336" t="str">
        <f t="shared" si="243"/>
        <v/>
      </c>
      <c r="VEU6" s="336" t="str">
        <f t="shared" si="243"/>
        <v/>
      </c>
      <c r="VEV6" s="336" t="str">
        <f t="shared" si="243"/>
        <v/>
      </c>
      <c r="VEW6" s="336" t="str">
        <f t="shared" si="243"/>
        <v/>
      </c>
      <c r="VEX6" s="336" t="str">
        <f t="shared" si="243"/>
        <v/>
      </c>
      <c r="VEY6" s="336" t="str">
        <f t="shared" si="243"/>
        <v/>
      </c>
      <c r="VEZ6" s="336" t="str">
        <f t="shared" si="243"/>
        <v/>
      </c>
      <c r="VFA6" s="336" t="str">
        <f t="shared" si="243"/>
        <v/>
      </c>
      <c r="VFB6" s="336" t="str">
        <f t="shared" si="243"/>
        <v/>
      </c>
      <c r="VFC6" s="336" t="str">
        <f t="shared" si="243"/>
        <v/>
      </c>
      <c r="VFD6" s="336" t="str">
        <f t="shared" si="243"/>
        <v/>
      </c>
      <c r="VFE6" s="336" t="str">
        <f t="shared" si="243"/>
        <v/>
      </c>
      <c r="VFF6" s="336" t="str">
        <f t="shared" si="243"/>
        <v/>
      </c>
      <c r="VFG6" s="336" t="str">
        <f t="shared" si="243"/>
        <v/>
      </c>
      <c r="VFH6" s="336" t="str">
        <f t="shared" si="243"/>
        <v/>
      </c>
      <c r="VFI6" s="336" t="str">
        <f t="shared" si="243"/>
        <v/>
      </c>
      <c r="VFJ6" s="336" t="str">
        <f t="shared" si="243"/>
        <v/>
      </c>
      <c r="VFK6" s="336" t="str">
        <f t="shared" si="243"/>
        <v/>
      </c>
      <c r="VFL6" s="336" t="str">
        <f t="shared" si="243"/>
        <v/>
      </c>
      <c r="VFM6" s="336" t="str">
        <f t="shared" si="243"/>
        <v/>
      </c>
      <c r="VFN6" s="336" t="str">
        <f t="shared" si="243"/>
        <v/>
      </c>
      <c r="VFO6" s="336" t="str">
        <f t="shared" si="243"/>
        <v/>
      </c>
      <c r="VFP6" s="336" t="str">
        <f t="shared" si="243"/>
        <v/>
      </c>
      <c r="VFQ6" s="336" t="str">
        <f t="shared" si="243"/>
        <v/>
      </c>
      <c r="VFR6" s="336" t="str">
        <f t="shared" si="243"/>
        <v/>
      </c>
      <c r="VFS6" s="336" t="str">
        <f t="shared" si="243"/>
        <v/>
      </c>
      <c r="VFT6" s="336" t="str">
        <f t="shared" si="243"/>
        <v/>
      </c>
      <c r="VFU6" s="336" t="str">
        <f t="shared" si="243"/>
        <v/>
      </c>
      <c r="VFV6" s="336" t="str">
        <f t="shared" si="243"/>
        <v/>
      </c>
      <c r="VFW6" s="336" t="str">
        <f t="shared" si="243"/>
        <v/>
      </c>
      <c r="VFX6" s="336" t="str">
        <f t="shared" si="243"/>
        <v/>
      </c>
      <c r="VFY6" s="336" t="str">
        <f t="shared" si="243"/>
        <v/>
      </c>
      <c r="VFZ6" s="336" t="str">
        <f t="shared" si="243"/>
        <v/>
      </c>
      <c r="VGA6" s="336" t="str">
        <f t="shared" si="243"/>
        <v/>
      </c>
      <c r="VGB6" s="336" t="str">
        <f t="shared" si="243"/>
        <v/>
      </c>
      <c r="VGC6" s="336" t="str">
        <f t="shared" si="243"/>
        <v/>
      </c>
      <c r="VGD6" s="336" t="str">
        <f t="shared" si="243"/>
        <v/>
      </c>
      <c r="VGE6" s="336" t="str">
        <f t="shared" si="243"/>
        <v/>
      </c>
      <c r="VGF6" s="336" t="str">
        <f t="shared" si="243"/>
        <v/>
      </c>
      <c r="VGG6" s="336" t="str">
        <f t="shared" si="243"/>
        <v/>
      </c>
      <c r="VGH6" s="336" t="str">
        <f t="shared" si="243"/>
        <v/>
      </c>
      <c r="VGI6" s="336" t="str">
        <f t="shared" ref="VGI6:VIT6" si="244">_xlfn.LET(
_xlpm.project_monat,VGI$3,
_xlpm.start_monat,$D6,
_xlpm.ende_monat,$E6,
IF(AND(_xlpm.project_monat&gt;=_xlpm.start_monat,_xlpm.project_monat&lt;=_xlpm.ende_monat),1,""))</f>
        <v/>
      </c>
      <c r="VGJ6" s="336" t="str">
        <f t="shared" si="244"/>
        <v/>
      </c>
      <c r="VGK6" s="336" t="str">
        <f t="shared" si="244"/>
        <v/>
      </c>
      <c r="VGL6" s="336" t="str">
        <f t="shared" si="244"/>
        <v/>
      </c>
      <c r="VGM6" s="336" t="str">
        <f t="shared" si="244"/>
        <v/>
      </c>
      <c r="VGN6" s="336" t="str">
        <f t="shared" si="244"/>
        <v/>
      </c>
      <c r="VGO6" s="336" t="str">
        <f t="shared" si="244"/>
        <v/>
      </c>
      <c r="VGP6" s="336" t="str">
        <f t="shared" si="244"/>
        <v/>
      </c>
      <c r="VGQ6" s="336" t="str">
        <f t="shared" si="244"/>
        <v/>
      </c>
      <c r="VGR6" s="336" t="str">
        <f t="shared" si="244"/>
        <v/>
      </c>
      <c r="VGS6" s="336" t="str">
        <f t="shared" si="244"/>
        <v/>
      </c>
      <c r="VGT6" s="336" t="str">
        <f t="shared" si="244"/>
        <v/>
      </c>
      <c r="VGU6" s="336" t="str">
        <f t="shared" si="244"/>
        <v/>
      </c>
      <c r="VGV6" s="336" t="str">
        <f t="shared" si="244"/>
        <v/>
      </c>
      <c r="VGW6" s="336" t="str">
        <f t="shared" si="244"/>
        <v/>
      </c>
      <c r="VGX6" s="336" t="str">
        <f t="shared" si="244"/>
        <v/>
      </c>
      <c r="VGY6" s="336" t="str">
        <f t="shared" si="244"/>
        <v/>
      </c>
      <c r="VGZ6" s="336" t="str">
        <f t="shared" si="244"/>
        <v/>
      </c>
      <c r="VHA6" s="336" t="str">
        <f t="shared" si="244"/>
        <v/>
      </c>
      <c r="VHB6" s="336" t="str">
        <f t="shared" si="244"/>
        <v/>
      </c>
      <c r="VHC6" s="336" t="str">
        <f t="shared" si="244"/>
        <v/>
      </c>
      <c r="VHD6" s="336" t="str">
        <f t="shared" si="244"/>
        <v/>
      </c>
      <c r="VHE6" s="336" t="str">
        <f t="shared" si="244"/>
        <v/>
      </c>
      <c r="VHF6" s="336" t="str">
        <f t="shared" si="244"/>
        <v/>
      </c>
      <c r="VHG6" s="336" t="str">
        <f t="shared" si="244"/>
        <v/>
      </c>
      <c r="VHH6" s="336" t="str">
        <f t="shared" si="244"/>
        <v/>
      </c>
      <c r="VHI6" s="336" t="str">
        <f t="shared" si="244"/>
        <v/>
      </c>
      <c r="VHJ6" s="336" t="str">
        <f t="shared" si="244"/>
        <v/>
      </c>
      <c r="VHK6" s="336" t="str">
        <f t="shared" si="244"/>
        <v/>
      </c>
      <c r="VHL6" s="336" t="str">
        <f t="shared" si="244"/>
        <v/>
      </c>
      <c r="VHM6" s="336" t="str">
        <f t="shared" si="244"/>
        <v/>
      </c>
      <c r="VHN6" s="336" t="str">
        <f t="shared" si="244"/>
        <v/>
      </c>
      <c r="VHO6" s="336" t="str">
        <f t="shared" si="244"/>
        <v/>
      </c>
      <c r="VHP6" s="336" t="str">
        <f t="shared" si="244"/>
        <v/>
      </c>
      <c r="VHQ6" s="336" t="str">
        <f t="shared" si="244"/>
        <v/>
      </c>
      <c r="VHR6" s="336" t="str">
        <f t="shared" si="244"/>
        <v/>
      </c>
      <c r="VHS6" s="336" t="str">
        <f t="shared" si="244"/>
        <v/>
      </c>
      <c r="VHT6" s="336" t="str">
        <f t="shared" si="244"/>
        <v/>
      </c>
      <c r="VHU6" s="336" t="str">
        <f t="shared" si="244"/>
        <v/>
      </c>
      <c r="VHV6" s="336" t="str">
        <f t="shared" si="244"/>
        <v/>
      </c>
      <c r="VHW6" s="336" t="str">
        <f t="shared" si="244"/>
        <v/>
      </c>
      <c r="VHX6" s="336" t="str">
        <f t="shared" si="244"/>
        <v/>
      </c>
      <c r="VHY6" s="336" t="str">
        <f t="shared" si="244"/>
        <v/>
      </c>
      <c r="VHZ6" s="336" t="str">
        <f t="shared" si="244"/>
        <v/>
      </c>
      <c r="VIA6" s="336" t="str">
        <f t="shared" si="244"/>
        <v/>
      </c>
      <c r="VIB6" s="336" t="str">
        <f t="shared" si="244"/>
        <v/>
      </c>
      <c r="VIC6" s="336" t="str">
        <f t="shared" si="244"/>
        <v/>
      </c>
      <c r="VID6" s="336" t="str">
        <f t="shared" si="244"/>
        <v/>
      </c>
      <c r="VIE6" s="336" t="str">
        <f t="shared" si="244"/>
        <v/>
      </c>
      <c r="VIF6" s="336" t="str">
        <f t="shared" si="244"/>
        <v/>
      </c>
      <c r="VIG6" s="336" t="str">
        <f t="shared" si="244"/>
        <v/>
      </c>
      <c r="VIH6" s="336" t="str">
        <f t="shared" si="244"/>
        <v/>
      </c>
      <c r="VII6" s="336" t="str">
        <f t="shared" si="244"/>
        <v/>
      </c>
      <c r="VIJ6" s="336" t="str">
        <f t="shared" si="244"/>
        <v/>
      </c>
      <c r="VIK6" s="336" t="str">
        <f t="shared" si="244"/>
        <v/>
      </c>
      <c r="VIL6" s="336" t="str">
        <f t="shared" si="244"/>
        <v/>
      </c>
      <c r="VIM6" s="336" t="str">
        <f t="shared" si="244"/>
        <v/>
      </c>
      <c r="VIN6" s="336" t="str">
        <f t="shared" si="244"/>
        <v/>
      </c>
      <c r="VIO6" s="336" t="str">
        <f t="shared" si="244"/>
        <v/>
      </c>
      <c r="VIP6" s="336" t="str">
        <f t="shared" si="244"/>
        <v/>
      </c>
      <c r="VIQ6" s="336" t="str">
        <f t="shared" si="244"/>
        <v/>
      </c>
      <c r="VIR6" s="336" t="str">
        <f t="shared" si="244"/>
        <v/>
      </c>
      <c r="VIS6" s="336" t="str">
        <f t="shared" si="244"/>
        <v/>
      </c>
      <c r="VIT6" s="336" t="str">
        <f t="shared" si="244"/>
        <v/>
      </c>
      <c r="VIU6" s="336" t="str">
        <f t="shared" ref="VIU6:VLF6" si="245">_xlfn.LET(
_xlpm.project_monat,VIU$3,
_xlpm.start_monat,$D6,
_xlpm.ende_monat,$E6,
IF(AND(_xlpm.project_monat&gt;=_xlpm.start_monat,_xlpm.project_monat&lt;=_xlpm.ende_monat),1,""))</f>
        <v/>
      </c>
      <c r="VIV6" s="336" t="str">
        <f t="shared" si="245"/>
        <v/>
      </c>
      <c r="VIW6" s="336" t="str">
        <f t="shared" si="245"/>
        <v/>
      </c>
      <c r="VIX6" s="336" t="str">
        <f t="shared" si="245"/>
        <v/>
      </c>
      <c r="VIY6" s="336" t="str">
        <f t="shared" si="245"/>
        <v/>
      </c>
      <c r="VIZ6" s="336" t="str">
        <f t="shared" si="245"/>
        <v/>
      </c>
      <c r="VJA6" s="336" t="str">
        <f t="shared" si="245"/>
        <v/>
      </c>
      <c r="VJB6" s="336" t="str">
        <f t="shared" si="245"/>
        <v/>
      </c>
      <c r="VJC6" s="336" t="str">
        <f t="shared" si="245"/>
        <v/>
      </c>
      <c r="VJD6" s="336" t="str">
        <f t="shared" si="245"/>
        <v/>
      </c>
      <c r="VJE6" s="336" t="str">
        <f t="shared" si="245"/>
        <v/>
      </c>
      <c r="VJF6" s="336" t="str">
        <f t="shared" si="245"/>
        <v/>
      </c>
      <c r="VJG6" s="336" t="str">
        <f t="shared" si="245"/>
        <v/>
      </c>
      <c r="VJH6" s="336" t="str">
        <f t="shared" si="245"/>
        <v/>
      </c>
      <c r="VJI6" s="336" t="str">
        <f t="shared" si="245"/>
        <v/>
      </c>
      <c r="VJJ6" s="336" t="str">
        <f t="shared" si="245"/>
        <v/>
      </c>
      <c r="VJK6" s="336" t="str">
        <f t="shared" si="245"/>
        <v/>
      </c>
      <c r="VJL6" s="336" t="str">
        <f t="shared" si="245"/>
        <v/>
      </c>
      <c r="VJM6" s="336" t="str">
        <f t="shared" si="245"/>
        <v/>
      </c>
      <c r="VJN6" s="336" t="str">
        <f t="shared" si="245"/>
        <v/>
      </c>
      <c r="VJO6" s="336" t="str">
        <f t="shared" si="245"/>
        <v/>
      </c>
      <c r="VJP6" s="336" t="str">
        <f t="shared" si="245"/>
        <v/>
      </c>
      <c r="VJQ6" s="336" t="str">
        <f t="shared" si="245"/>
        <v/>
      </c>
      <c r="VJR6" s="336" t="str">
        <f t="shared" si="245"/>
        <v/>
      </c>
      <c r="VJS6" s="336" t="str">
        <f t="shared" si="245"/>
        <v/>
      </c>
      <c r="VJT6" s="336" t="str">
        <f t="shared" si="245"/>
        <v/>
      </c>
      <c r="VJU6" s="336" t="str">
        <f t="shared" si="245"/>
        <v/>
      </c>
      <c r="VJV6" s="336" t="str">
        <f t="shared" si="245"/>
        <v/>
      </c>
      <c r="VJW6" s="336" t="str">
        <f t="shared" si="245"/>
        <v/>
      </c>
      <c r="VJX6" s="336" t="str">
        <f t="shared" si="245"/>
        <v/>
      </c>
      <c r="VJY6" s="336" t="str">
        <f t="shared" si="245"/>
        <v/>
      </c>
      <c r="VJZ6" s="336" t="str">
        <f t="shared" si="245"/>
        <v/>
      </c>
      <c r="VKA6" s="336" t="str">
        <f t="shared" si="245"/>
        <v/>
      </c>
      <c r="VKB6" s="336" t="str">
        <f t="shared" si="245"/>
        <v/>
      </c>
      <c r="VKC6" s="336" t="str">
        <f t="shared" si="245"/>
        <v/>
      </c>
      <c r="VKD6" s="336" t="str">
        <f t="shared" si="245"/>
        <v/>
      </c>
      <c r="VKE6" s="336" t="str">
        <f t="shared" si="245"/>
        <v/>
      </c>
      <c r="VKF6" s="336" t="str">
        <f t="shared" si="245"/>
        <v/>
      </c>
      <c r="VKG6" s="336" t="str">
        <f t="shared" si="245"/>
        <v/>
      </c>
      <c r="VKH6" s="336" t="str">
        <f t="shared" si="245"/>
        <v/>
      </c>
      <c r="VKI6" s="336" t="str">
        <f t="shared" si="245"/>
        <v/>
      </c>
      <c r="VKJ6" s="336" t="str">
        <f t="shared" si="245"/>
        <v/>
      </c>
      <c r="VKK6" s="336" t="str">
        <f t="shared" si="245"/>
        <v/>
      </c>
      <c r="VKL6" s="336" t="str">
        <f t="shared" si="245"/>
        <v/>
      </c>
      <c r="VKM6" s="336" t="str">
        <f t="shared" si="245"/>
        <v/>
      </c>
      <c r="VKN6" s="336" t="str">
        <f t="shared" si="245"/>
        <v/>
      </c>
      <c r="VKO6" s="336" t="str">
        <f t="shared" si="245"/>
        <v/>
      </c>
      <c r="VKP6" s="336" t="str">
        <f t="shared" si="245"/>
        <v/>
      </c>
      <c r="VKQ6" s="336" t="str">
        <f t="shared" si="245"/>
        <v/>
      </c>
      <c r="VKR6" s="336" t="str">
        <f t="shared" si="245"/>
        <v/>
      </c>
      <c r="VKS6" s="336" t="str">
        <f t="shared" si="245"/>
        <v/>
      </c>
      <c r="VKT6" s="336" t="str">
        <f t="shared" si="245"/>
        <v/>
      </c>
      <c r="VKU6" s="336" t="str">
        <f t="shared" si="245"/>
        <v/>
      </c>
      <c r="VKV6" s="336" t="str">
        <f t="shared" si="245"/>
        <v/>
      </c>
      <c r="VKW6" s="336" t="str">
        <f t="shared" si="245"/>
        <v/>
      </c>
      <c r="VKX6" s="336" t="str">
        <f t="shared" si="245"/>
        <v/>
      </c>
      <c r="VKY6" s="336" t="str">
        <f t="shared" si="245"/>
        <v/>
      </c>
      <c r="VKZ6" s="336" t="str">
        <f t="shared" si="245"/>
        <v/>
      </c>
      <c r="VLA6" s="336" t="str">
        <f t="shared" si="245"/>
        <v/>
      </c>
      <c r="VLB6" s="336" t="str">
        <f t="shared" si="245"/>
        <v/>
      </c>
      <c r="VLC6" s="336" t="str">
        <f t="shared" si="245"/>
        <v/>
      </c>
      <c r="VLD6" s="336" t="str">
        <f t="shared" si="245"/>
        <v/>
      </c>
      <c r="VLE6" s="336" t="str">
        <f t="shared" si="245"/>
        <v/>
      </c>
      <c r="VLF6" s="336" t="str">
        <f t="shared" si="245"/>
        <v/>
      </c>
      <c r="VLG6" s="336" t="str">
        <f t="shared" ref="VLG6:VNR6" si="246">_xlfn.LET(
_xlpm.project_monat,VLG$3,
_xlpm.start_monat,$D6,
_xlpm.ende_monat,$E6,
IF(AND(_xlpm.project_monat&gt;=_xlpm.start_monat,_xlpm.project_monat&lt;=_xlpm.ende_monat),1,""))</f>
        <v/>
      </c>
      <c r="VLH6" s="336" t="str">
        <f t="shared" si="246"/>
        <v/>
      </c>
      <c r="VLI6" s="336" t="str">
        <f t="shared" si="246"/>
        <v/>
      </c>
      <c r="VLJ6" s="336" t="str">
        <f t="shared" si="246"/>
        <v/>
      </c>
      <c r="VLK6" s="336" t="str">
        <f t="shared" si="246"/>
        <v/>
      </c>
      <c r="VLL6" s="336" t="str">
        <f t="shared" si="246"/>
        <v/>
      </c>
      <c r="VLM6" s="336" t="str">
        <f t="shared" si="246"/>
        <v/>
      </c>
      <c r="VLN6" s="336" t="str">
        <f t="shared" si="246"/>
        <v/>
      </c>
      <c r="VLO6" s="336" t="str">
        <f t="shared" si="246"/>
        <v/>
      </c>
      <c r="VLP6" s="336" t="str">
        <f t="shared" si="246"/>
        <v/>
      </c>
      <c r="VLQ6" s="336" t="str">
        <f t="shared" si="246"/>
        <v/>
      </c>
      <c r="VLR6" s="336" t="str">
        <f t="shared" si="246"/>
        <v/>
      </c>
      <c r="VLS6" s="336" t="str">
        <f t="shared" si="246"/>
        <v/>
      </c>
      <c r="VLT6" s="336" t="str">
        <f t="shared" si="246"/>
        <v/>
      </c>
      <c r="VLU6" s="336" t="str">
        <f t="shared" si="246"/>
        <v/>
      </c>
      <c r="VLV6" s="336" t="str">
        <f t="shared" si="246"/>
        <v/>
      </c>
      <c r="VLW6" s="336" t="str">
        <f t="shared" si="246"/>
        <v/>
      </c>
      <c r="VLX6" s="336" t="str">
        <f t="shared" si="246"/>
        <v/>
      </c>
      <c r="VLY6" s="336" t="str">
        <f t="shared" si="246"/>
        <v/>
      </c>
      <c r="VLZ6" s="336" t="str">
        <f t="shared" si="246"/>
        <v/>
      </c>
      <c r="VMA6" s="336" t="str">
        <f t="shared" si="246"/>
        <v/>
      </c>
      <c r="VMB6" s="336" t="str">
        <f t="shared" si="246"/>
        <v/>
      </c>
      <c r="VMC6" s="336" t="str">
        <f t="shared" si="246"/>
        <v/>
      </c>
      <c r="VMD6" s="336" t="str">
        <f t="shared" si="246"/>
        <v/>
      </c>
      <c r="VME6" s="336" t="str">
        <f t="shared" si="246"/>
        <v/>
      </c>
      <c r="VMF6" s="336" t="str">
        <f t="shared" si="246"/>
        <v/>
      </c>
      <c r="VMG6" s="336" t="str">
        <f t="shared" si="246"/>
        <v/>
      </c>
      <c r="VMH6" s="336" t="str">
        <f t="shared" si="246"/>
        <v/>
      </c>
      <c r="VMI6" s="336" t="str">
        <f t="shared" si="246"/>
        <v/>
      </c>
      <c r="VMJ6" s="336" t="str">
        <f t="shared" si="246"/>
        <v/>
      </c>
      <c r="VMK6" s="336" t="str">
        <f t="shared" si="246"/>
        <v/>
      </c>
      <c r="VML6" s="336" t="str">
        <f t="shared" si="246"/>
        <v/>
      </c>
      <c r="VMM6" s="336" t="str">
        <f t="shared" si="246"/>
        <v/>
      </c>
      <c r="VMN6" s="336" t="str">
        <f t="shared" si="246"/>
        <v/>
      </c>
      <c r="VMO6" s="336" t="str">
        <f t="shared" si="246"/>
        <v/>
      </c>
      <c r="VMP6" s="336" t="str">
        <f t="shared" si="246"/>
        <v/>
      </c>
      <c r="VMQ6" s="336" t="str">
        <f t="shared" si="246"/>
        <v/>
      </c>
      <c r="VMR6" s="336" t="str">
        <f t="shared" si="246"/>
        <v/>
      </c>
      <c r="VMS6" s="336" t="str">
        <f t="shared" si="246"/>
        <v/>
      </c>
      <c r="VMT6" s="336" t="str">
        <f t="shared" si="246"/>
        <v/>
      </c>
      <c r="VMU6" s="336" t="str">
        <f t="shared" si="246"/>
        <v/>
      </c>
      <c r="VMV6" s="336" t="str">
        <f t="shared" si="246"/>
        <v/>
      </c>
      <c r="VMW6" s="336" t="str">
        <f t="shared" si="246"/>
        <v/>
      </c>
      <c r="VMX6" s="336" t="str">
        <f t="shared" si="246"/>
        <v/>
      </c>
      <c r="VMY6" s="336" t="str">
        <f t="shared" si="246"/>
        <v/>
      </c>
      <c r="VMZ6" s="336" t="str">
        <f t="shared" si="246"/>
        <v/>
      </c>
      <c r="VNA6" s="336" t="str">
        <f t="shared" si="246"/>
        <v/>
      </c>
      <c r="VNB6" s="336" t="str">
        <f t="shared" si="246"/>
        <v/>
      </c>
      <c r="VNC6" s="336" t="str">
        <f t="shared" si="246"/>
        <v/>
      </c>
      <c r="VND6" s="336" t="str">
        <f t="shared" si="246"/>
        <v/>
      </c>
      <c r="VNE6" s="336" t="str">
        <f t="shared" si="246"/>
        <v/>
      </c>
      <c r="VNF6" s="336" t="str">
        <f t="shared" si="246"/>
        <v/>
      </c>
      <c r="VNG6" s="336" t="str">
        <f t="shared" si="246"/>
        <v/>
      </c>
      <c r="VNH6" s="336" t="str">
        <f t="shared" si="246"/>
        <v/>
      </c>
      <c r="VNI6" s="336" t="str">
        <f t="shared" si="246"/>
        <v/>
      </c>
      <c r="VNJ6" s="336" t="str">
        <f t="shared" si="246"/>
        <v/>
      </c>
      <c r="VNK6" s="336" t="str">
        <f t="shared" si="246"/>
        <v/>
      </c>
      <c r="VNL6" s="336" t="str">
        <f t="shared" si="246"/>
        <v/>
      </c>
      <c r="VNM6" s="336" t="str">
        <f t="shared" si="246"/>
        <v/>
      </c>
      <c r="VNN6" s="336" t="str">
        <f t="shared" si="246"/>
        <v/>
      </c>
      <c r="VNO6" s="336" t="str">
        <f t="shared" si="246"/>
        <v/>
      </c>
      <c r="VNP6" s="336" t="str">
        <f t="shared" si="246"/>
        <v/>
      </c>
      <c r="VNQ6" s="336" t="str">
        <f t="shared" si="246"/>
        <v/>
      </c>
      <c r="VNR6" s="336" t="str">
        <f t="shared" si="246"/>
        <v/>
      </c>
      <c r="VNS6" s="336" t="str">
        <f t="shared" ref="VNS6:VQD6" si="247">_xlfn.LET(
_xlpm.project_monat,VNS$3,
_xlpm.start_monat,$D6,
_xlpm.ende_monat,$E6,
IF(AND(_xlpm.project_monat&gt;=_xlpm.start_monat,_xlpm.project_monat&lt;=_xlpm.ende_monat),1,""))</f>
        <v/>
      </c>
      <c r="VNT6" s="336" t="str">
        <f t="shared" si="247"/>
        <v/>
      </c>
      <c r="VNU6" s="336" t="str">
        <f t="shared" si="247"/>
        <v/>
      </c>
      <c r="VNV6" s="336" t="str">
        <f t="shared" si="247"/>
        <v/>
      </c>
      <c r="VNW6" s="336" t="str">
        <f t="shared" si="247"/>
        <v/>
      </c>
      <c r="VNX6" s="336" t="str">
        <f t="shared" si="247"/>
        <v/>
      </c>
      <c r="VNY6" s="336" t="str">
        <f t="shared" si="247"/>
        <v/>
      </c>
      <c r="VNZ6" s="336" t="str">
        <f t="shared" si="247"/>
        <v/>
      </c>
      <c r="VOA6" s="336" t="str">
        <f t="shared" si="247"/>
        <v/>
      </c>
      <c r="VOB6" s="336" t="str">
        <f t="shared" si="247"/>
        <v/>
      </c>
      <c r="VOC6" s="336" t="str">
        <f t="shared" si="247"/>
        <v/>
      </c>
      <c r="VOD6" s="336" t="str">
        <f t="shared" si="247"/>
        <v/>
      </c>
      <c r="VOE6" s="336" t="str">
        <f t="shared" si="247"/>
        <v/>
      </c>
      <c r="VOF6" s="336" t="str">
        <f t="shared" si="247"/>
        <v/>
      </c>
      <c r="VOG6" s="336" t="str">
        <f t="shared" si="247"/>
        <v/>
      </c>
      <c r="VOH6" s="336" t="str">
        <f t="shared" si="247"/>
        <v/>
      </c>
      <c r="VOI6" s="336" t="str">
        <f t="shared" si="247"/>
        <v/>
      </c>
      <c r="VOJ6" s="336" t="str">
        <f t="shared" si="247"/>
        <v/>
      </c>
      <c r="VOK6" s="336" t="str">
        <f t="shared" si="247"/>
        <v/>
      </c>
      <c r="VOL6" s="336" t="str">
        <f t="shared" si="247"/>
        <v/>
      </c>
      <c r="VOM6" s="336" t="str">
        <f t="shared" si="247"/>
        <v/>
      </c>
      <c r="VON6" s="336" t="str">
        <f t="shared" si="247"/>
        <v/>
      </c>
      <c r="VOO6" s="336" t="str">
        <f t="shared" si="247"/>
        <v/>
      </c>
      <c r="VOP6" s="336" t="str">
        <f t="shared" si="247"/>
        <v/>
      </c>
      <c r="VOQ6" s="336" t="str">
        <f t="shared" si="247"/>
        <v/>
      </c>
      <c r="VOR6" s="336" t="str">
        <f t="shared" si="247"/>
        <v/>
      </c>
      <c r="VOS6" s="336" t="str">
        <f t="shared" si="247"/>
        <v/>
      </c>
      <c r="VOT6" s="336" t="str">
        <f t="shared" si="247"/>
        <v/>
      </c>
      <c r="VOU6" s="336" t="str">
        <f t="shared" si="247"/>
        <v/>
      </c>
      <c r="VOV6" s="336" t="str">
        <f t="shared" si="247"/>
        <v/>
      </c>
      <c r="VOW6" s="336" t="str">
        <f t="shared" si="247"/>
        <v/>
      </c>
      <c r="VOX6" s="336" t="str">
        <f t="shared" si="247"/>
        <v/>
      </c>
      <c r="VOY6" s="336" t="str">
        <f t="shared" si="247"/>
        <v/>
      </c>
      <c r="VOZ6" s="336" t="str">
        <f t="shared" si="247"/>
        <v/>
      </c>
      <c r="VPA6" s="336" t="str">
        <f t="shared" si="247"/>
        <v/>
      </c>
      <c r="VPB6" s="336" t="str">
        <f t="shared" si="247"/>
        <v/>
      </c>
      <c r="VPC6" s="336" t="str">
        <f t="shared" si="247"/>
        <v/>
      </c>
      <c r="VPD6" s="336" t="str">
        <f t="shared" si="247"/>
        <v/>
      </c>
      <c r="VPE6" s="336" t="str">
        <f t="shared" si="247"/>
        <v/>
      </c>
      <c r="VPF6" s="336" t="str">
        <f t="shared" si="247"/>
        <v/>
      </c>
      <c r="VPG6" s="336" t="str">
        <f t="shared" si="247"/>
        <v/>
      </c>
      <c r="VPH6" s="336" t="str">
        <f t="shared" si="247"/>
        <v/>
      </c>
      <c r="VPI6" s="336" t="str">
        <f t="shared" si="247"/>
        <v/>
      </c>
      <c r="VPJ6" s="336" t="str">
        <f t="shared" si="247"/>
        <v/>
      </c>
      <c r="VPK6" s="336" t="str">
        <f t="shared" si="247"/>
        <v/>
      </c>
      <c r="VPL6" s="336" t="str">
        <f t="shared" si="247"/>
        <v/>
      </c>
      <c r="VPM6" s="336" t="str">
        <f t="shared" si="247"/>
        <v/>
      </c>
      <c r="VPN6" s="336" t="str">
        <f t="shared" si="247"/>
        <v/>
      </c>
      <c r="VPO6" s="336" t="str">
        <f t="shared" si="247"/>
        <v/>
      </c>
      <c r="VPP6" s="336" t="str">
        <f t="shared" si="247"/>
        <v/>
      </c>
      <c r="VPQ6" s="336" t="str">
        <f t="shared" si="247"/>
        <v/>
      </c>
      <c r="VPR6" s="336" t="str">
        <f t="shared" si="247"/>
        <v/>
      </c>
      <c r="VPS6" s="336" t="str">
        <f t="shared" si="247"/>
        <v/>
      </c>
      <c r="VPT6" s="336" t="str">
        <f t="shared" si="247"/>
        <v/>
      </c>
      <c r="VPU6" s="336" t="str">
        <f t="shared" si="247"/>
        <v/>
      </c>
      <c r="VPV6" s="336" t="str">
        <f t="shared" si="247"/>
        <v/>
      </c>
      <c r="VPW6" s="336" t="str">
        <f t="shared" si="247"/>
        <v/>
      </c>
      <c r="VPX6" s="336" t="str">
        <f t="shared" si="247"/>
        <v/>
      </c>
      <c r="VPY6" s="336" t="str">
        <f t="shared" si="247"/>
        <v/>
      </c>
      <c r="VPZ6" s="336" t="str">
        <f t="shared" si="247"/>
        <v/>
      </c>
      <c r="VQA6" s="336" t="str">
        <f t="shared" si="247"/>
        <v/>
      </c>
      <c r="VQB6" s="336" t="str">
        <f t="shared" si="247"/>
        <v/>
      </c>
      <c r="VQC6" s="336" t="str">
        <f t="shared" si="247"/>
        <v/>
      </c>
      <c r="VQD6" s="336" t="str">
        <f t="shared" si="247"/>
        <v/>
      </c>
      <c r="VQE6" s="336" t="str">
        <f t="shared" ref="VQE6:VSP6" si="248">_xlfn.LET(
_xlpm.project_monat,VQE$3,
_xlpm.start_monat,$D6,
_xlpm.ende_monat,$E6,
IF(AND(_xlpm.project_monat&gt;=_xlpm.start_monat,_xlpm.project_monat&lt;=_xlpm.ende_monat),1,""))</f>
        <v/>
      </c>
      <c r="VQF6" s="336" t="str">
        <f t="shared" si="248"/>
        <v/>
      </c>
      <c r="VQG6" s="336" t="str">
        <f t="shared" si="248"/>
        <v/>
      </c>
      <c r="VQH6" s="336" t="str">
        <f t="shared" si="248"/>
        <v/>
      </c>
      <c r="VQI6" s="336" t="str">
        <f t="shared" si="248"/>
        <v/>
      </c>
      <c r="VQJ6" s="336" t="str">
        <f t="shared" si="248"/>
        <v/>
      </c>
      <c r="VQK6" s="336" t="str">
        <f t="shared" si="248"/>
        <v/>
      </c>
      <c r="VQL6" s="336" t="str">
        <f t="shared" si="248"/>
        <v/>
      </c>
      <c r="VQM6" s="336" t="str">
        <f t="shared" si="248"/>
        <v/>
      </c>
      <c r="VQN6" s="336" t="str">
        <f t="shared" si="248"/>
        <v/>
      </c>
      <c r="VQO6" s="336" t="str">
        <f t="shared" si="248"/>
        <v/>
      </c>
      <c r="VQP6" s="336" t="str">
        <f t="shared" si="248"/>
        <v/>
      </c>
      <c r="VQQ6" s="336" t="str">
        <f t="shared" si="248"/>
        <v/>
      </c>
      <c r="VQR6" s="336" t="str">
        <f t="shared" si="248"/>
        <v/>
      </c>
      <c r="VQS6" s="336" t="str">
        <f t="shared" si="248"/>
        <v/>
      </c>
      <c r="VQT6" s="336" t="str">
        <f t="shared" si="248"/>
        <v/>
      </c>
      <c r="VQU6" s="336" t="str">
        <f t="shared" si="248"/>
        <v/>
      </c>
      <c r="VQV6" s="336" t="str">
        <f t="shared" si="248"/>
        <v/>
      </c>
      <c r="VQW6" s="336" t="str">
        <f t="shared" si="248"/>
        <v/>
      </c>
      <c r="VQX6" s="336" t="str">
        <f t="shared" si="248"/>
        <v/>
      </c>
      <c r="VQY6" s="336" t="str">
        <f t="shared" si="248"/>
        <v/>
      </c>
      <c r="VQZ6" s="336" t="str">
        <f t="shared" si="248"/>
        <v/>
      </c>
      <c r="VRA6" s="336" t="str">
        <f t="shared" si="248"/>
        <v/>
      </c>
      <c r="VRB6" s="336" t="str">
        <f t="shared" si="248"/>
        <v/>
      </c>
      <c r="VRC6" s="336" t="str">
        <f t="shared" si="248"/>
        <v/>
      </c>
      <c r="VRD6" s="336" t="str">
        <f t="shared" si="248"/>
        <v/>
      </c>
      <c r="VRE6" s="336" t="str">
        <f t="shared" si="248"/>
        <v/>
      </c>
      <c r="VRF6" s="336" t="str">
        <f t="shared" si="248"/>
        <v/>
      </c>
      <c r="VRG6" s="336" t="str">
        <f t="shared" si="248"/>
        <v/>
      </c>
      <c r="VRH6" s="336" t="str">
        <f t="shared" si="248"/>
        <v/>
      </c>
      <c r="VRI6" s="336" t="str">
        <f t="shared" si="248"/>
        <v/>
      </c>
      <c r="VRJ6" s="336" t="str">
        <f t="shared" si="248"/>
        <v/>
      </c>
      <c r="VRK6" s="336" t="str">
        <f t="shared" si="248"/>
        <v/>
      </c>
      <c r="VRL6" s="336" t="str">
        <f t="shared" si="248"/>
        <v/>
      </c>
      <c r="VRM6" s="336" t="str">
        <f t="shared" si="248"/>
        <v/>
      </c>
      <c r="VRN6" s="336" t="str">
        <f t="shared" si="248"/>
        <v/>
      </c>
      <c r="VRO6" s="336" t="str">
        <f t="shared" si="248"/>
        <v/>
      </c>
      <c r="VRP6" s="336" t="str">
        <f t="shared" si="248"/>
        <v/>
      </c>
      <c r="VRQ6" s="336" t="str">
        <f t="shared" si="248"/>
        <v/>
      </c>
      <c r="VRR6" s="336" t="str">
        <f t="shared" si="248"/>
        <v/>
      </c>
      <c r="VRS6" s="336" t="str">
        <f t="shared" si="248"/>
        <v/>
      </c>
      <c r="VRT6" s="336" t="str">
        <f t="shared" si="248"/>
        <v/>
      </c>
      <c r="VRU6" s="336" t="str">
        <f t="shared" si="248"/>
        <v/>
      </c>
      <c r="VRV6" s="336" t="str">
        <f t="shared" si="248"/>
        <v/>
      </c>
      <c r="VRW6" s="336" t="str">
        <f t="shared" si="248"/>
        <v/>
      </c>
      <c r="VRX6" s="336" t="str">
        <f t="shared" si="248"/>
        <v/>
      </c>
      <c r="VRY6" s="336" t="str">
        <f t="shared" si="248"/>
        <v/>
      </c>
      <c r="VRZ6" s="336" t="str">
        <f t="shared" si="248"/>
        <v/>
      </c>
      <c r="VSA6" s="336" t="str">
        <f t="shared" si="248"/>
        <v/>
      </c>
      <c r="VSB6" s="336" t="str">
        <f t="shared" si="248"/>
        <v/>
      </c>
      <c r="VSC6" s="336" t="str">
        <f t="shared" si="248"/>
        <v/>
      </c>
      <c r="VSD6" s="336" t="str">
        <f t="shared" si="248"/>
        <v/>
      </c>
      <c r="VSE6" s="336" t="str">
        <f t="shared" si="248"/>
        <v/>
      </c>
      <c r="VSF6" s="336" t="str">
        <f t="shared" si="248"/>
        <v/>
      </c>
      <c r="VSG6" s="336" t="str">
        <f t="shared" si="248"/>
        <v/>
      </c>
      <c r="VSH6" s="336" t="str">
        <f t="shared" si="248"/>
        <v/>
      </c>
      <c r="VSI6" s="336" t="str">
        <f t="shared" si="248"/>
        <v/>
      </c>
      <c r="VSJ6" s="336" t="str">
        <f t="shared" si="248"/>
        <v/>
      </c>
      <c r="VSK6" s="336" t="str">
        <f t="shared" si="248"/>
        <v/>
      </c>
      <c r="VSL6" s="336" t="str">
        <f t="shared" si="248"/>
        <v/>
      </c>
      <c r="VSM6" s="336" t="str">
        <f t="shared" si="248"/>
        <v/>
      </c>
      <c r="VSN6" s="336" t="str">
        <f t="shared" si="248"/>
        <v/>
      </c>
      <c r="VSO6" s="336" t="str">
        <f t="shared" si="248"/>
        <v/>
      </c>
      <c r="VSP6" s="336" t="str">
        <f t="shared" si="248"/>
        <v/>
      </c>
      <c r="VSQ6" s="336" t="str">
        <f t="shared" ref="VSQ6:VVB6" si="249">_xlfn.LET(
_xlpm.project_monat,VSQ$3,
_xlpm.start_monat,$D6,
_xlpm.ende_monat,$E6,
IF(AND(_xlpm.project_monat&gt;=_xlpm.start_monat,_xlpm.project_monat&lt;=_xlpm.ende_monat),1,""))</f>
        <v/>
      </c>
      <c r="VSR6" s="336" t="str">
        <f t="shared" si="249"/>
        <v/>
      </c>
      <c r="VSS6" s="336" t="str">
        <f t="shared" si="249"/>
        <v/>
      </c>
      <c r="VST6" s="336" t="str">
        <f t="shared" si="249"/>
        <v/>
      </c>
      <c r="VSU6" s="336" t="str">
        <f t="shared" si="249"/>
        <v/>
      </c>
      <c r="VSV6" s="336" t="str">
        <f t="shared" si="249"/>
        <v/>
      </c>
      <c r="VSW6" s="336" t="str">
        <f t="shared" si="249"/>
        <v/>
      </c>
      <c r="VSX6" s="336" t="str">
        <f t="shared" si="249"/>
        <v/>
      </c>
      <c r="VSY6" s="336" t="str">
        <f t="shared" si="249"/>
        <v/>
      </c>
      <c r="VSZ6" s="336" t="str">
        <f t="shared" si="249"/>
        <v/>
      </c>
      <c r="VTA6" s="336" t="str">
        <f t="shared" si="249"/>
        <v/>
      </c>
      <c r="VTB6" s="336" t="str">
        <f t="shared" si="249"/>
        <v/>
      </c>
      <c r="VTC6" s="336" t="str">
        <f t="shared" si="249"/>
        <v/>
      </c>
      <c r="VTD6" s="336" t="str">
        <f t="shared" si="249"/>
        <v/>
      </c>
      <c r="VTE6" s="336" t="str">
        <f t="shared" si="249"/>
        <v/>
      </c>
      <c r="VTF6" s="336" t="str">
        <f t="shared" si="249"/>
        <v/>
      </c>
      <c r="VTG6" s="336" t="str">
        <f t="shared" si="249"/>
        <v/>
      </c>
      <c r="VTH6" s="336" t="str">
        <f t="shared" si="249"/>
        <v/>
      </c>
      <c r="VTI6" s="336" t="str">
        <f t="shared" si="249"/>
        <v/>
      </c>
      <c r="VTJ6" s="336" t="str">
        <f t="shared" si="249"/>
        <v/>
      </c>
      <c r="VTK6" s="336" t="str">
        <f t="shared" si="249"/>
        <v/>
      </c>
      <c r="VTL6" s="336" t="str">
        <f t="shared" si="249"/>
        <v/>
      </c>
      <c r="VTM6" s="336" t="str">
        <f t="shared" si="249"/>
        <v/>
      </c>
      <c r="VTN6" s="336" t="str">
        <f t="shared" si="249"/>
        <v/>
      </c>
      <c r="VTO6" s="336" t="str">
        <f t="shared" si="249"/>
        <v/>
      </c>
      <c r="VTP6" s="336" t="str">
        <f t="shared" si="249"/>
        <v/>
      </c>
      <c r="VTQ6" s="336" t="str">
        <f t="shared" si="249"/>
        <v/>
      </c>
      <c r="VTR6" s="336" t="str">
        <f t="shared" si="249"/>
        <v/>
      </c>
      <c r="VTS6" s="336" t="str">
        <f t="shared" si="249"/>
        <v/>
      </c>
      <c r="VTT6" s="336" t="str">
        <f t="shared" si="249"/>
        <v/>
      </c>
      <c r="VTU6" s="336" t="str">
        <f t="shared" si="249"/>
        <v/>
      </c>
      <c r="VTV6" s="336" t="str">
        <f t="shared" si="249"/>
        <v/>
      </c>
      <c r="VTW6" s="336" t="str">
        <f t="shared" si="249"/>
        <v/>
      </c>
      <c r="VTX6" s="336" t="str">
        <f t="shared" si="249"/>
        <v/>
      </c>
      <c r="VTY6" s="336" t="str">
        <f t="shared" si="249"/>
        <v/>
      </c>
      <c r="VTZ6" s="336" t="str">
        <f t="shared" si="249"/>
        <v/>
      </c>
      <c r="VUA6" s="336" t="str">
        <f t="shared" si="249"/>
        <v/>
      </c>
      <c r="VUB6" s="336" t="str">
        <f t="shared" si="249"/>
        <v/>
      </c>
      <c r="VUC6" s="336" t="str">
        <f t="shared" si="249"/>
        <v/>
      </c>
      <c r="VUD6" s="336" t="str">
        <f t="shared" si="249"/>
        <v/>
      </c>
      <c r="VUE6" s="336" t="str">
        <f t="shared" si="249"/>
        <v/>
      </c>
      <c r="VUF6" s="336" t="str">
        <f t="shared" si="249"/>
        <v/>
      </c>
      <c r="VUG6" s="336" t="str">
        <f t="shared" si="249"/>
        <v/>
      </c>
      <c r="VUH6" s="336" t="str">
        <f t="shared" si="249"/>
        <v/>
      </c>
      <c r="VUI6" s="336" t="str">
        <f t="shared" si="249"/>
        <v/>
      </c>
      <c r="VUJ6" s="336" t="str">
        <f t="shared" si="249"/>
        <v/>
      </c>
      <c r="VUK6" s="336" t="str">
        <f t="shared" si="249"/>
        <v/>
      </c>
      <c r="VUL6" s="336" t="str">
        <f t="shared" si="249"/>
        <v/>
      </c>
      <c r="VUM6" s="336" t="str">
        <f t="shared" si="249"/>
        <v/>
      </c>
      <c r="VUN6" s="336" t="str">
        <f t="shared" si="249"/>
        <v/>
      </c>
      <c r="VUO6" s="336" t="str">
        <f t="shared" si="249"/>
        <v/>
      </c>
      <c r="VUP6" s="336" t="str">
        <f t="shared" si="249"/>
        <v/>
      </c>
      <c r="VUQ6" s="336" t="str">
        <f t="shared" si="249"/>
        <v/>
      </c>
      <c r="VUR6" s="336" t="str">
        <f t="shared" si="249"/>
        <v/>
      </c>
      <c r="VUS6" s="336" t="str">
        <f t="shared" si="249"/>
        <v/>
      </c>
      <c r="VUT6" s="336" t="str">
        <f t="shared" si="249"/>
        <v/>
      </c>
      <c r="VUU6" s="336" t="str">
        <f t="shared" si="249"/>
        <v/>
      </c>
      <c r="VUV6" s="336" t="str">
        <f t="shared" si="249"/>
        <v/>
      </c>
      <c r="VUW6" s="336" t="str">
        <f t="shared" si="249"/>
        <v/>
      </c>
      <c r="VUX6" s="336" t="str">
        <f t="shared" si="249"/>
        <v/>
      </c>
      <c r="VUY6" s="336" t="str">
        <f t="shared" si="249"/>
        <v/>
      </c>
      <c r="VUZ6" s="336" t="str">
        <f t="shared" si="249"/>
        <v/>
      </c>
      <c r="VVA6" s="336" t="str">
        <f t="shared" si="249"/>
        <v/>
      </c>
      <c r="VVB6" s="336" t="str">
        <f t="shared" si="249"/>
        <v/>
      </c>
      <c r="VVC6" s="336" t="str">
        <f t="shared" ref="VVC6:VXN6" si="250">_xlfn.LET(
_xlpm.project_monat,VVC$3,
_xlpm.start_monat,$D6,
_xlpm.ende_monat,$E6,
IF(AND(_xlpm.project_monat&gt;=_xlpm.start_monat,_xlpm.project_monat&lt;=_xlpm.ende_monat),1,""))</f>
        <v/>
      </c>
      <c r="VVD6" s="336" t="str">
        <f t="shared" si="250"/>
        <v/>
      </c>
      <c r="VVE6" s="336" t="str">
        <f t="shared" si="250"/>
        <v/>
      </c>
      <c r="VVF6" s="336" t="str">
        <f t="shared" si="250"/>
        <v/>
      </c>
      <c r="VVG6" s="336" t="str">
        <f t="shared" si="250"/>
        <v/>
      </c>
      <c r="VVH6" s="336" t="str">
        <f t="shared" si="250"/>
        <v/>
      </c>
      <c r="VVI6" s="336" t="str">
        <f t="shared" si="250"/>
        <v/>
      </c>
      <c r="VVJ6" s="336" t="str">
        <f t="shared" si="250"/>
        <v/>
      </c>
      <c r="VVK6" s="336" t="str">
        <f t="shared" si="250"/>
        <v/>
      </c>
      <c r="VVL6" s="336" t="str">
        <f t="shared" si="250"/>
        <v/>
      </c>
      <c r="VVM6" s="336" t="str">
        <f t="shared" si="250"/>
        <v/>
      </c>
      <c r="VVN6" s="336" t="str">
        <f t="shared" si="250"/>
        <v/>
      </c>
      <c r="VVO6" s="336" t="str">
        <f t="shared" si="250"/>
        <v/>
      </c>
      <c r="VVP6" s="336" t="str">
        <f t="shared" si="250"/>
        <v/>
      </c>
      <c r="VVQ6" s="336" t="str">
        <f t="shared" si="250"/>
        <v/>
      </c>
      <c r="VVR6" s="336" t="str">
        <f t="shared" si="250"/>
        <v/>
      </c>
      <c r="VVS6" s="336" t="str">
        <f t="shared" si="250"/>
        <v/>
      </c>
      <c r="VVT6" s="336" t="str">
        <f t="shared" si="250"/>
        <v/>
      </c>
      <c r="VVU6" s="336" t="str">
        <f t="shared" si="250"/>
        <v/>
      </c>
      <c r="VVV6" s="336" t="str">
        <f t="shared" si="250"/>
        <v/>
      </c>
      <c r="VVW6" s="336" t="str">
        <f t="shared" si="250"/>
        <v/>
      </c>
      <c r="VVX6" s="336" t="str">
        <f t="shared" si="250"/>
        <v/>
      </c>
      <c r="VVY6" s="336" t="str">
        <f t="shared" si="250"/>
        <v/>
      </c>
      <c r="VVZ6" s="336" t="str">
        <f t="shared" si="250"/>
        <v/>
      </c>
      <c r="VWA6" s="336" t="str">
        <f t="shared" si="250"/>
        <v/>
      </c>
      <c r="VWB6" s="336" t="str">
        <f t="shared" si="250"/>
        <v/>
      </c>
      <c r="VWC6" s="336" t="str">
        <f t="shared" si="250"/>
        <v/>
      </c>
      <c r="VWD6" s="336" t="str">
        <f t="shared" si="250"/>
        <v/>
      </c>
      <c r="VWE6" s="336" t="str">
        <f t="shared" si="250"/>
        <v/>
      </c>
      <c r="VWF6" s="336" t="str">
        <f t="shared" si="250"/>
        <v/>
      </c>
      <c r="VWG6" s="336" t="str">
        <f t="shared" si="250"/>
        <v/>
      </c>
      <c r="VWH6" s="336" t="str">
        <f t="shared" si="250"/>
        <v/>
      </c>
      <c r="VWI6" s="336" t="str">
        <f t="shared" si="250"/>
        <v/>
      </c>
      <c r="VWJ6" s="336" t="str">
        <f t="shared" si="250"/>
        <v/>
      </c>
      <c r="VWK6" s="336" t="str">
        <f t="shared" si="250"/>
        <v/>
      </c>
      <c r="VWL6" s="336" t="str">
        <f t="shared" si="250"/>
        <v/>
      </c>
      <c r="VWM6" s="336" t="str">
        <f t="shared" si="250"/>
        <v/>
      </c>
      <c r="VWN6" s="336" t="str">
        <f t="shared" si="250"/>
        <v/>
      </c>
      <c r="VWO6" s="336" t="str">
        <f t="shared" si="250"/>
        <v/>
      </c>
      <c r="VWP6" s="336" t="str">
        <f t="shared" si="250"/>
        <v/>
      </c>
      <c r="VWQ6" s="336" t="str">
        <f t="shared" si="250"/>
        <v/>
      </c>
      <c r="VWR6" s="336" t="str">
        <f t="shared" si="250"/>
        <v/>
      </c>
      <c r="VWS6" s="336" t="str">
        <f t="shared" si="250"/>
        <v/>
      </c>
      <c r="VWT6" s="336" t="str">
        <f t="shared" si="250"/>
        <v/>
      </c>
      <c r="VWU6" s="336" t="str">
        <f t="shared" si="250"/>
        <v/>
      </c>
      <c r="VWV6" s="336" t="str">
        <f t="shared" si="250"/>
        <v/>
      </c>
      <c r="VWW6" s="336" t="str">
        <f t="shared" si="250"/>
        <v/>
      </c>
      <c r="VWX6" s="336" t="str">
        <f t="shared" si="250"/>
        <v/>
      </c>
      <c r="VWY6" s="336" t="str">
        <f t="shared" si="250"/>
        <v/>
      </c>
      <c r="VWZ6" s="336" t="str">
        <f t="shared" si="250"/>
        <v/>
      </c>
      <c r="VXA6" s="336" t="str">
        <f t="shared" si="250"/>
        <v/>
      </c>
      <c r="VXB6" s="336" t="str">
        <f t="shared" si="250"/>
        <v/>
      </c>
      <c r="VXC6" s="336" t="str">
        <f t="shared" si="250"/>
        <v/>
      </c>
      <c r="VXD6" s="336" t="str">
        <f t="shared" si="250"/>
        <v/>
      </c>
      <c r="VXE6" s="336" t="str">
        <f t="shared" si="250"/>
        <v/>
      </c>
      <c r="VXF6" s="336" t="str">
        <f t="shared" si="250"/>
        <v/>
      </c>
      <c r="VXG6" s="336" t="str">
        <f t="shared" si="250"/>
        <v/>
      </c>
      <c r="VXH6" s="336" t="str">
        <f t="shared" si="250"/>
        <v/>
      </c>
      <c r="VXI6" s="336" t="str">
        <f t="shared" si="250"/>
        <v/>
      </c>
      <c r="VXJ6" s="336" t="str">
        <f t="shared" si="250"/>
        <v/>
      </c>
      <c r="VXK6" s="336" t="str">
        <f t="shared" si="250"/>
        <v/>
      </c>
      <c r="VXL6" s="336" t="str">
        <f t="shared" si="250"/>
        <v/>
      </c>
      <c r="VXM6" s="336" t="str">
        <f t="shared" si="250"/>
        <v/>
      </c>
      <c r="VXN6" s="336" t="str">
        <f t="shared" si="250"/>
        <v/>
      </c>
      <c r="VXO6" s="336" t="str">
        <f t="shared" ref="VXO6:VZZ6" si="251">_xlfn.LET(
_xlpm.project_monat,VXO$3,
_xlpm.start_monat,$D6,
_xlpm.ende_monat,$E6,
IF(AND(_xlpm.project_monat&gt;=_xlpm.start_monat,_xlpm.project_monat&lt;=_xlpm.ende_monat),1,""))</f>
        <v/>
      </c>
      <c r="VXP6" s="336" t="str">
        <f t="shared" si="251"/>
        <v/>
      </c>
      <c r="VXQ6" s="336" t="str">
        <f t="shared" si="251"/>
        <v/>
      </c>
      <c r="VXR6" s="336" t="str">
        <f t="shared" si="251"/>
        <v/>
      </c>
      <c r="VXS6" s="336" t="str">
        <f t="shared" si="251"/>
        <v/>
      </c>
      <c r="VXT6" s="336" t="str">
        <f t="shared" si="251"/>
        <v/>
      </c>
      <c r="VXU6" s="336" t="str">
        <f t="shared" si="251"/>
        <v/>
      </c>
      <c r="VXV6" s="336" t="str">
        <f t="shared" si="251"/>
        <v/>
      </c>
      <c r="VXW6" s="336" t="str">
        <f t="shared" si="251"/>
        <v/>
      </c>
      <c r="VXX6" s="336" t="str">
        <f t="shared" si="251"/>
        <v/>
      </c>
      <c r="VXY6" s="336" t="str">
        <f t="shared" si="251"/>
        <v/>
      </c>
      <c r="VXZ6" s="336" t="str">
        <f t="shared" si="251"/>
        <v/>
      </c>
      <c r="VYA6" s="336" t="str">
        <f t="shared" si="251"/>
        <v/>
      </c>
      <c r="VYB6" s="336" t="str">
        <f t="shared" si="251"/>
        <v/>
      </c>
      <c r="VYC6" s="336" t="str">
        <f t="shared" si="251"/>
        <v/>
      </c>
      <c r="VYD6" s="336" t="str">
        <f t="shared" si="251"/>
        <v/>
      </c>
      <c r="VYE6" s="336" t="str">
        <f t="shared" si="251"/>
        <v/>
      </c>
      <c r="VYF6" s="336" t="str">
        <f t="shared" si="251"/>
        <v/>
      </c>
      <c r="VYG6" s="336" t="str">
        <f t="shared" si="251"/>
        <v/>
      </c>
      <c r="VYH6" s="336" t="str">
        <f t="shared" si="251"/>
        <v/>
      </c>
      <c r="VYI6" s="336" t="str">
        <f t="shared" si="251"/>
        <v/>
      </c>
      <c r="VYJ6" s="336" t="str">
        <f t="shared" si="251"/>
        <v/>
      </c>
      <c r="VYK6" s="336" t="str">
        <f t="shared" si="251"/>
        <v/>
      </c>
      <c r="VYL6" s="336" t="str">
        <f t="shared" si="251"/>
        <v/>
      </c>
      <c r="VYM6" s="336" t="str">
        <f t="shared" si="251"/>
        <v/>
      </c>
      <c r="VYN6" s="336" t="str">
        <f t="shared" si="251"/>
        <v/>
      </c>
      <c r="VYO6" s="336" t="str">
        <f t="shared" si="251"/>
        <v/>
      </c>
      <c r="VYP6" s="336" t="str">
        <f t="shared" si="251"/>
        <v/>
      </c>
      <c r="VYQ6" s="336" t="str">
        <f t="shared" si="251"/>
        <v/>
      </c>
      <c r="VYR6" s="336" t="str">
        <f t="shared" si="251"/>
        <v/>
      </c>
      <c r="VYS6" s="336" t="str">
        <f t="shared" si="251"/>
        <v/>
      </c>
      <c r="VYT6" s="336" t="str">
        <f t="shared" si="251"/>
        <v/>
      </c>
      <c r="VYU6" s="336" t="str">
        <f t="shared" si="251"/>
        <v/>
      </c>
      <c r="VYV6" s="336" t="str">
        <f t="shared" si="251"/>
        <v/>
      </c>
      <c r="VYW6" s="336" t="str">
        <f t="shared" si="251"/>
        <v/>
      </c>
      <c r="VYX6" s="336" t="str">
        <f t="shared" si="251"/>
        <v/>
      </c>
      <c r="VYY6" s="336" t="str">
        <f t="shared" si="251"/>
        <v/>
      </c>
      <c r="VYZ6" s="336" t="str">
        <f t="shared" si="251"/>
        <v/>
      </c>
      <c r="VZA6" s="336" t="str">
        <f t="shared" si="251"/>
        <v/>
      </c>
      <c r="VZB6" s="336" t="str">
        <f t="shared" si="251"/>
        <v/>
      </c>
      <c r="VZC6" s="336" t="str">
        <f t="shared" si="251"/>
        <v/>
      </c>
      <c r="VZD6" s="336" t="str">
        <f t="shared" si="251"/>
        <v/>
      </c>
      <c r="VZE6" s="336" t="str">
        <f t="shared" si="251"/>
        <v/>
      </c>
      <c r="VZF6" s="336" t="str">
        <f t="shared" si="251"/>
        <v/>
      </c>
      <c r="VZG6" s="336" t="str">
        <f t="shared" si="251"/>
        <v/>
      </c>
      <c r="VZH6" s="336" t="str">
        <f t="shared" si="251"/>
        <v/>
      </c>
      <c r="VZI6" s="336" t="str">
        <f t="shared" si="251"/>
        <v/>
      </c>
      <c r="VZJ6" s="336" t="str">
        <f t="shared" si="251"/>
        <v/>
      </c>
      <c r="VZK6" s="336" t="str">
        <f t="shared" si="251"/>
        <v/>
      </c>
      <c r="VZL6" s="336" t="str">
        <f t="shared" si="251"/>
        <v/>
      </c>
      <c r="VZM6" s="336" t="str">
        <f t="shared" si="251"/>
        <v/>
      </c>
      <c r="VZN6" s="336" t="str">
        <f t="shared" si="251"/>
        <v/>
      </c>
      <c r="VZO6" s="336" t="str">
        <f t="shared" si="251"/>
        <v/>
      </c>
      <c r="VZP6" s="336" t="str">
        <f t="shared" si="251"/>
        <v/>
      </c>
      <c r="VZQ6" s="336" t="str">
        <f t="shared" si="251"/>
        <v/>
      </c>
      <c r="VZR6" s="336" t="str">
        <f t="shared" si="251"/>
        <v/>
      </c>
      <c r="VZS6" s="336" t="str">
        <f t="shared" si="251"/>
        <v/>
      </c>
      <c r="VZT6" s="336" t="str">
        <f t="shared" si="251"/>
        <v/>
      </c>
      <c r="VZU6" s="336" t="str">
        <f t="shared" si="251"/>
        <v/>
      </c>
      <c r="VZV6" s="336" t="str">
        <f t="shared" si="251"/>
        <v/>
      </c>
      <c r="VZW6" s="336" t="str">
        <f t="shared" si="251"/>
        <v/>
      </c>
      <c r="VZX6" s="336" t="str">
        <f t="shared" si="251"/>
        <v/>
      </c>
      <c r="VZY6" s="336" t="str">
        <f t="shared" si="251"/>
        <v/>
      </c>
      <c r="VZZ6" s="336" t="str">
        <f t="shared" si="251"/>
        <v/>
      </c>
      <c r="WAA6" s="336" t="str">
        <f t="shared" ref="WAA6:WCL6" si="252">_xlfn.LET(
_xlpm.project_monat,WAA$3,
_xlpm.start_monat,$D6,
_xlpm.ende_monat,$E6,
IF(AND(_xlpm.project_monat&gt;=_xlpm.start_monat,_xlpm.project_monat&lt;=_xlpm.ende_monat),1,""))</f>
        <v/>
      </c>
      <c r="WAB6" s="336" t="str">
        <f t="shared" si="252"/>
        <v/>
      </c>
      <c r="WAC6" s="336" t="str">
        <f t="shared" si="252"/>
        <v/>
      </c>
      <c r="WAD6" s="336" t="str">
        <f t="shared" si="252"/>
        <v/>
      </c>
      <c r="WAE6" s="336" t="str">
        <f t="shared" si="252"/>
        <v/>
      </c>
      <c r="WAF6" s="336" t="str">
        <f t="shared" si="252"/>
        <v/>
      </c>
      <c r="WAG6" s="336" t="str">
        <f t="shared" si="252"/>
        <v/>
      </c>
      <c r="WAH6" s="336" t="str">
        <f t="shared" si="252"/>
        <v/>
      </c>
      <c r="WAI6" s="336" t="str">
        <f t="shared" si="252"/>
        <v/>
      </c>
      <c r="WAJ6" s="336" t="str">
        <f t="shared" si="252"/>
        <v/>
      </c>
      <c r="WAK6" s="336" t="str">
        <f t="shared" si="252"/>
        <v/>
      </c>
      <c r="WAL6" s="336" t="str">
        <f t="shared" si="252"/>
        <v/>
      </c>
      <c r="WAM6" s="336" t="str">
        <f t="shared" si="252"/>
        <v/>
      </c>
      <c r="WAN6" s="336" t="str">
        <f t="shared" si="252"/>
        <v/>
      </c>
      <c r="WAO6" s="336" t="str">
        <f t="shared" si="252"/>
        <v/>
      </c>
      <c r="WAP6" s="336" t="str">
        <f t="shared" si="252"/>
        <v/>
      </c>
      <c r="WAQ6" s="336" t="str">
        <f t="shared" si="252"/>
        <v/>
      </c>
      <c r="WAR6" s="336" t="str">
        <f t="shared" si="252"/>
        <v/>
      </c>
      <c r="WAS6" s="336" t="str">
        <f t="shared" si="252"/>
        <v/>
      </c>
      <c r="WAT6" s="336" t="str">
        <f t="shared" si="252"/>
        <v/>
      </c>
      <c r="WAU6" s="336" t="str">
        <f t="shared" si="252"/>
        <v/>
      </c>
      <c r="WAV6" s="336" t="str">
        <f t="shared" si="252"/>
        <v/>
      </c>
      <c r="WAW6" s="336" t="str">
        <f t="shared" si="252"/>
        <v/>
      </c>
      <c r="WAX6" s="336" t="str">
        <f t="shared" si="252"/>
        <v/>
      </c>
      <c r="WAY6" s="336" t="str">
        <f t="shared" si="252"/>
        <v/>
      </c>
      <c r="WAZ6" s="336" t="str">
        <f t="shared" si="252"/>
        <v/>
      </c>
      <c r="WBA6" s="336" t="str">
        <f t="shared" si="252"/>
        <v/>
      </c>
      <c r="WBB6" s="336" t="str">
        <f t="shared" si="252"/>
        <v/>
      </c>
      <c r="WBC6" s="336" t="str">
        <f t="shared" si="252"/>
        <v/>
      </c>
      <c r="WBD6" s="336" t="str">
        <f t="shared" si="252"/>
        <v/>
      </c>
      <c r="WBE6" s="336" t="str">
        <f t="shared" si="252"/>
        <v/>
      </c>
      <c r="WBF6" s="336" t="str">
        <f t="shared" si="252"/>
        <v/>
      </c>
      <c r="WBG6" s="336" t="str">
        <f t="shared" si="252"/>
        <v/>
      </c>
      <c r="WBH6" s="336" t="str">
        <f t="shared" si="252"/>
        <v/>
      </c>
      <c r="WBI6" s="336" t="str">
        <f t="shared" si="252"/>
        <v/>
      </c>
      <c r="WBJ6" s="336" t="str">
        <f t="shared" si="252"/>
        <v/>
      </c>
      <c r="WBK6" s="336" t="str">
        <f t="shared" si="252"/>
        <v/>
      </c>
      <c r="WBL6" s="336" t="str">
        <f t="shared" si="252"/>
        <v/>
      </c>
      <c r="WBM6" s="336" t="str">
        <f t="shared" si="252"/>
        <v/>
      </c>
      <c r="WBN6" s="336" t="str">
        <f t="shared" si="252"/>
        <v/>
      </c>
      <c r="WBO6" s="336" t="str">
        <f t="shared" si="252"/>
        <v/>
      </c>
      <c r="WBP6" s="336" t="str">
        <f t="shared" si="252"/>
        <v/>
      </c>
      <c r="WBQ6" s="336" t="str">
        <f t="shared" si="252"/>
        <v/>
      </c>
      <c r="WBR6" s="336" t="str">
        <f t="shared" si="252"/>
        <v/>
      </c>
      <c r="WBS6" s="336" t="str">
        <f t="shared" si="252"/>
        <v/>
      </c>
      <c r="WBT6" s="336" t="str">
        <f t="shared" si="252"/>
        <v/>
      </c>
      <c r="WBU6" s="336" t="str">
        <f t="shared" si="252"/>
        <v/>
      </c>
      <c r="WBV6" s="336" t="str">
        <f t="shared" si="252"/>
        <v/>
      </c>
      <c r="WBW6" s="336" t="str">
        <f t="shared" si="252"/>
        <v/>
      </c>
      <c r="WBX6" s="336" t="str">
        <f t="shared" si="252"/>
        <v/>
      </c>
      <c r="WBY6" s="336" t="str">
        <f t="shared" si="252"/>
        <v/>
      </c>
      <c r="WBZ6" s="336" t="str">
        <f t="shared" si="252"/>
        <v/>
      </c>
      <c r="WCA6" s="336" t="str">
        <f t="shared" si="252"/>
        <v/>
      </c>
      <c r="WCB6" s="336" t="str">
        <f t="shared" si="252"/>
        <v/>
      </c>
      <c r="WCC6" s="336" t="str">
        <f t="shared" si="252"/>
        <v/>
      </c>
      <c r="WCD6" s="336" t="str">
        <f t="shared" si="252"/>
        <v/>
      </c>
      <c r="WCE6" s="336" t="str">
        <f t="shared" si="252"/>
        <v/>
      </c>
      <c r="WCF6" s="336" t="str">
        <f t="shared" si="252"/>
        <v/>
      </c>
      <c r="WCG6" s="336" t="str">
        <f t="shared" si="252"/>
        <v/>
      </c>
      <c r="WCH6" s="336" t="str">
        <f t="shared" si="252"/>
        <v/>
      </c>
      <c r="WCI6" s="336" t="str">
        <f t="shared" si="252"/>
        <v/>
      </c>
      <c r="WCJ6" s="336" t="str">
        <f t="shared" si="252"/>
        <v/>
      </c>
      <c r="WCK6" s="336" t="str">
        <f t="shared" si="252"/>
        <v/>
      </c>
      <c r="WCL6" s="336" t="str">
        <f t="shared" si="252"/>
        <v/>
      </c>
      <c r="WCM6" s="336" t="str">
        <f t="shared" ref="WCM6:WEX6" si="253">_xlfn.LET(
_xlpm.project_monat,WCM$3,
_xlpm.start_monat,$D6,
_xlpm.ende_monat,$E6,
IF(AND(_xlpm.project_monat&gt;=_xlpm.start_monat,_xlpm.project_monat&lt;=_xlpm.ende_monat),1,""))</f>
        <v/>
      </c>
      <c r="WCN6" s="336" t="str">
        <f t="shared" si="253"/>
        <v/>
      </c>
      <c r="WCO6" s="336" t="str">
        <f t="shared" si="253"/>
        <v/>
      </c>
      <c r="WCP6" s="336" t="str">
        <f t="shared" si="253"/>
        <v/>
      </c>
      <c r="WCQ6" s="336" t="str">
        <f t="shared" si="253"/>
        <v/>
      </c>
      <c r="WCR6" s="336" t="str">
        <f t="shared" si="253"/>
        <v/>
      </c>
      <c r="WCS6" s="336" t="str">
        <f t="shared" si="253"/>
        <v/>
      </c>
      <c r="WCT6" s="336" t="str">
        <f t="shared" si="253"/>
        <v/>
      </c>
      <c r="WCU6" s="336" t="str">
        <f t="shared" si="253"/>
        <v/>
      </c>
      <c r="WCV6" s="336" t="str">
        <f t="shared" si="253"/>
        <v/>
      </c>
      <c r="WCW6" s="336" t="str">
        <f t="shared" si="253"/>
        <v/>
      </c>
      <c r="WCX6" s="336" t="str">
        <f t="shared" si="253"/>
        <v/>
      </c>
      <c r="WCY6" s="336" t="str">
        <f t="shared" si="253"/>
        <v/>
      </c>
      <c r="WCZ6" s="336" t="str">
        <f t="shared" si="253"/>
        <v/>
      </c>
      <c r="WDA6" s="336" t="str">
        <f t="shared" si="253"/>
        <v/>
      </c>
      <c r="WDB6" s="336" t="str">
        <f t="shared" si="253"/>
        <v/>
      </c>
      <c r="WDC6" s="336" t="str">
        <f t="shared" si="253"/>
        <v/>
      </c>
      <c r="WDD6" s="336" t="str">
        <f t="shared" si="253"/>
        <v/>
      </c>
      <c r="WDE6" s="336" t="str">
        <f t="shared" si="253"/>
        <v/>
      </c>
      <c r="WDF6" s="336" t="str">
        <f t="shared" si="253"/>
        <v/>
      </c>
      <c r="WDG6" s="336" t="str">
        <f t="shared" si="253"/>
        <v/>
      </c>
      <c r="WDH6" s="336" t="str">
        <f t="shared" si="253"/>
        <v/>
      </c>
      <c r="WDI6" s="336" t="str">
        <f t="shared" si="253"/>
        <v/>
      </c>
      <c r="WDJ6" s="336" t="str">
        <f t="shared" si="253"/>
        <v/>
      </c>
      <c r="WDK6" s="336" t="str">
        <f t="shared" si="253"/>
        <v/>
      </c>
      <c r="WDL6" s="336" t="str">
        <f t="shared" si="253"/>
        <v/>
      </c>
      <c r="WDM6" s="336" t="str">
        <f t="shared" si="253"/>
        <v/>
      </c>
      <c r="WDN6" s="336" t="str">
        <f t="shared" si="253"/>
        <v/>
      </c>
      <c r="WDO6" s="336" t="str">
        <f t="shared" si="253"/>
        <v/>
      </c>
      <c r="WDP6" s="336" t="str">
        <f t="shared" si="253"/>
        <v/>
      </c>
      <c r="WDQ6" s="336" t="str">
        <f t="shared" si="253"/>
        <v/>
      </c>
      <c r="WDR6" s="336" t="str">
        <f t="shared" si="253"/>
        <v/>
      </c>
      <c r="WDS6" s="336" t="str">
        <f t="shared" si="253"/>
        <v/>
      </c>
      <c r="WDT6" s="336" t="str">
        <f t="shared" si="253"/>
        <v/>
      </c>
      <c r="WDU6" s="336" t="str">
        <f t="shared" si="253"/>
        <v/>
      </c>
      <c r="WDV6" s="336" t="str">
        <f t="shared" si="253"/>
        <v/>
      </c>
      <c r="WDW6" s="336" t="str">
        <f t="shared" si="253"/>
        <v/>
      </c>
      <c r="WDX6" s="336" t="str">
        <f t="shared" si="253"/>
        <v/>
      </c>
      <c r="WDY6" s="336" t="str">
        <f t="shared" si="253"/>
        <v/>
      </c>
      <c r="WDZ6" s="336" t="str">
        <f t="shared" si="253"/>
        <v/>
      </c>
      <c r="WEA6" s="336" t="str">
        <f t="shared" si="253"/>
        <v/>
      </c>
      <c r="WEB6" s="336" t="str">
        <f t="shared" si="253"/>
        <v/>
      </c>
      <c r="WEC6" s="336" t="str">
        <f t="shared" si="253"/>
        <v/>
      </c>
      <c r="WED6" s="336" t="str">
        <f t="shared" si="253"/>
        <v/>
      </c>
      <c r="WEE6" s="336" t="str">
        <f t="shared" si="253"/>
        <v/>
      </c>
      <c r="WEF6" s="336" t="str">
        <f t="shared" si="253"/>
        <v/>
      </c>
      <c r="WEG6" s="336" t="str">
        <f t="shared" si="253"/>
        <v/>
      </c>
      <c r="WEH6" s="336" t="str">
        <f t="shared" si="253"/>
        <v/>
      </c>
      <c r="WEI6" s="336" t="str">
        <f t="shared" si="253"/>
        <v/>
      </c>
      <c r="WEJ6" s="336" t="str">
        <f t="shared" si="253"/>
        <v/>
      </c>
      <c r="WEK6" s="336" t="str">
        <f t="shared" si="253"/>
        <v/>
      </c>
      <c r="WEL6" s="336" t="str">
        <f t="shared" si="253"/>
        <v/>
      </c>
      <c r="WEM6" s="336" t="str">
        <f t="shared" si="253"/>
        <v/>
      </c>
      <c r="WEN6" s="336" t="str">
        <f t="shared" si="253"/>
        <v/>
      </c>
      <c r="WEO6" s="336" t="str">
        <f t="shared" si="253"/>
        <v/>
      </c>
      <c r="WEP6" s="336" t="str">
        <f t="shared" si="253"/>
        <v/>
      </c>
      <c r="WEQ6" s="336" t="str">
        <f t="shared" si="253"/>
        <v/>
      </c>
      <c r="WER6" s="336" t="str">
        <f t="shared" si="253"/>
        <v/>
      </c>
      <c r="WES6" s="336" t="str">
        <f t="shared" si="253"/>
        <v/>
      </c>
      <c r="WET6" s="336" t="str">
        <f t="shared" si="253"/>
        <v/>
      </c>
      <c r="WEU6" s="336" t="str">
        <f t="shared" si="253"/>
        <v/>
      </c>
      <c r="WEV6" s="336" t="str">
        <f t="shared" si="253"/>
        <v/>
      </c>
      <c r="WEW6" s="336" t="str">
        <f t="shared" si="253"/>
        <v/>
      </c>
      <c r="WEX6" s="336" t="str">
        <f t="shared" si="253"/>
        <v/>
      </c>
      <c r="WEY6" s="336" t="str">
        <f t="shared" ref="WEY6:WHJ6" si="254">_xlfn.LET(
_xlpm.project_monat,WEY$3,
_xlpm.start_monat,$D6,
_xlpm.ende_monat,$E6,
IF(AND(_xlpm.project_monat&gt;=_xlpm.start_monat,_xlpm.project_monat&lt;=_xlpm.ende_monat),1,""))</f>
        <v/>
      </c>
      <c r="WEZ6" s="336" t="str">
        <f t="shared" si="254"/>
        <v/>
      </c>
      <c r="WFA6" s="336" t="str">
        <f t="shared" si="254"/>
        <v/>
      </c>
      <c r="WFB6" s="336" t="str">
        <f t="shared" si="254"/>
        <v/>
      </c>
      <c r="WFC6" s="336" t="str">
        <f t="shared" si="254"/>
        <v/>
      </c>
      <c r="WFD6" s="336" t="str">
        <f t="shared" si="254"/>
        <v/>
      </c>
      <c r="WFE6" s="336" t="str">
        <f t="shared" si="254"/>
        <v/>
      </c>
      <c r="WFF6" s="336" t="str">
        <f t="shared" si="254"/>
        <v/>
      </c>
      <c r="WFG6" s="336" t="str">
        <f t="shared" si="254"/>
        <v/>
      </c>
      <c r="WFH6" s="336" t="str">
        <f t="shared" si="254"/>
        <v/>
      </c>
      <c r="WFI6" s="336" t="str">
        <f t="shared" si="254"/>
        <v/>
      </c>
      <c r="WFJ6" s="336" t="str">
        <f t="shared" si="254"/>
        <v/>
      </c>
      <c r="WFK6" s="336" t="str">
        <f t="shared" si="254"/>
        <v/>
      </c>
      <c r="WFL6" s="336" t="str">
        <f t="shared" si="254"/>
        <v/>
      </c>
      <c r="WFM6" s="336" t="str">
        <f t="shared" si="254"/>
        <v/>
      </c>
      <c r="WFN6" s="336" t="str">
        <f t="shared" si="254"/>
        <v/>
      </c>
      <c r="WFO6" s="336" t="str">
        <f t="shared" si="254"/>
        <v/>
      </c>
      <c r="WFP6" s="336" t="str">
        <f t="shared" si="254"/>
        <v/>
      </c>
      <c r="WFQ6" s="336" t="str">
        <f t="shared" si="254"/>
        <v/>
      </c>
      <c r="WFR6" s="336" t="str">
        <f t="shared" si="254"/>
        <v/>
      </c>
      <c r="WFS6" s="336" t="str">
        <f t="shared" si="254"/>
        <v/>
      </c>
      <c r="WFT6" s="336" t="str">
        <f t="shared" si="254"/>
        <v/>
      </c>
      <c r="WFU6" s="336" t="str">
        <f t="shared" si="254"/>
        <v/>
      </c>
      <c r="WFV6" s="336" t="str">
        <f t="shared" si="254"/>
        <v/>
      </c>
      <c r="WFW6" s="336" t="str">
        <f t="shared" si="254"/>
        <v/>
      </c>
      <c r="WFX6" s="336" t="str">
        <f t="shared" si="254"/>
        <v/>
      </c>
      <c r="WFY6" s="336" t="str">
        <f t="shared" si="254"/>
        <v/>
      </c>
      <c r="WFZ6" s="336" t="str">
        <f t="shared" si="254"/>
        <v/>
      </c>
      <c r="WGA6" s="336" t="str">
        <f t="shared" si="254"/>
        <v/>
      </c>
      <c r="WGB6" s="336" t="str">
        <f t="shared" si="254"/>
        <v/>
      </c>
      <c r="WGC6" s="336" t="str">
        <f t="shared" si="254"/>
        <v/>
      </c>
      <c r="WGD6" s="336" t="str">
        <f t="shared" si="254"/>
        <v/>
      </c>
      <c r="WGE6" s="336" t="str">
        <f t="shared" si="254"/>
        <v/>
      </c>
      <c r="WGF6" s="336" t="str">
        <f t="shared" si="254"/>
        <v/>
      </c>
      <c r="WGG6" s="336" t="str">
        <f t="shared" si="254"/>
        <v/>
      </c>
      <c r="WGH6" s="336" t="str">
        <f t="shared" si="254"/>
        <v/>
      </c>
      <c r="WGI6" s="336" t="str">
        <f t="shared" si="254"/>
        <v/>
      </c>
      <c r="WGJ6" s="336" t="str">
        <f t="shared" si="254"/>
        <v/>
      </c>
      <c r="WGK6" s="336" t="str">
        <f t="shared" si="254"/>
        <v/>
      </c>
      <c r="WGL6" s="336" t="str">
        <f t="shared" si="254"/>
        <v/>
      </c>
      <c r="WGM6" s="336" t="str">
        <f t="shared" si="254"/>
        <v/>
      </c>
      <c r="WGN6" s="336" t="str">
        <f t="shared" si="254"/>
        <v/>
      </c>
      <c r="WGO6" s="336" t="str">
        <f t="shared" si="254"/>
        <v/>
      </c>
      <c r="WGP6" s="336" t="str">
        <f t="shared" si="254"/>
        <v/>
      </c>
      <c r="WGQ6" s="336" t="str">
        <f t="shared" si="254"/>
        <v/>
      </c>
      <c r="WGR6" s="336" t="str">
        <f t="shared" si="254"/>
        <v/>
      </c>
      <c r="WGS6" s="336" t="str">
        <f t="shared" si="254"/>
        <v/>
      </c>
      <c r="WGT6" s="336" t="str">
        <f t="shared" si="254"/>
        <v/>
      </c>
      <c r="WGU6" s="336" t="str">
        <f t="shared" si="254"/>
        <v/>
      </c>
      <c r="WGV6" s="336" t="str">
        <f t="shared" si="254"/>
        <v/>
      </c>
      <c r="WGW6" s="336" t="str">
        <f t="shared" si="254"/>
        <v/>
      </c>
      <c r="WGX6" s="336" t="str">
        <f t="shared" si="254"/>
        <v/>
      </c>
      <c r="WGY6" s="336" t="str">
        <f t="shared" si="254"/>
        <v/>
      </c>
      <c r="WGZ6" s="336" t="str">
        <f t="shared" si="254"/>
        <v/>
      </c>
      <c r="WHA6" s="336" t="str">
        <f t="shared" si="254"/>
        <v/>
      </c>
      <c r="WHB6" s="336" t="str">
        <f t="shared" si="254"/>
        <v/>
      </c>
      <c r="WHC6" s="336" t="str">
        <f t="shared" si="254"/>
        <v/>
      </c>
      <c r="WHD6" s="336" t="str">
        <f t="shared" si="254"/>
        <v/>
      </c>
      <c r="WHE6" s="336" t="str">
        <f t="shared" si="254"/>
        <v/>
      </c>
      <c r="WHF6" s="336" t="str">
        <f t="shared" si="254"/>
        <v/>
      </c>
      <c r="WHG6" s="336" t="str">
        <f t="shared" si="254"/>
        <v/>
      </c>
      <c r="WHH6" s="336" t="str">
        <f t="shared" si="254"/>
        <v/>
      </c>
      <c r="WHI6" s="336" t="str">
        <f t="shared" si="254"/>
        <v/>
      </c>
      <c r="WHJ6" s="336" t="str">
        <f t="shared" si="254"/>
        <v/>
      </c>
      <c r="WHK6" s="336" t="str">
        <f t="shared" ref="WHK6:WJV6" si="255">_xlfn.LET(
_xlpm.project_monat,WHK$3,
_xlpm.start_monat,$D6,
_xlpm.ende_monat,$E6,
IF(AND(_xlpm.project_monat&gt;=_xlpm.start_monat,_xlpm.project_monat&lt;=_xlpm.ende_monat),1,""))</f>
        <v/>
      </c>
      <c r="WHL6" s="336" t="str">
        <f t="shared" si="255"/>
        <v/>
      </c>
      <c r="WHM6" s="336" t="str">
        <f t="shared" si="255"/>
        <v/>
      </c>
      <c r="WHN6" s="336" t="str">
        <f t="shared" si="255"/>
        <v/>
      </c>
      <c r="WHO6" s="336" t="str">
        <f t="shared" si="255"/>
        <v/>
      </c>
      <c r="WHP6" s="336" t="str">
        <f t="shared" si="255"/>
        <v/>
      </c>
      <c r="WHQ6" s="336" t="str">
        <f t="shared" si="255"/>
        <v/>
      </c>
      <c r="WHR6" s="336" t="str">
        <f t="shared" si="255"/>
        <v/>
      </c>
      <c r="WHS6" s="336" t="str">
        <f t="shared" si="255"/>
        <v/>
      </c>
      <c r="WHT6" s="336" t="str">
        <f t="shared" si="255"/>
        <v/>
      </c>
      <c r="WHU6" s="336" t="str">
        <f t="shared" si="255"/>
        <v/>
      </c>
      <c r="WHV6" s="336" t="str">
        <f t="shared" si="255"/>
        <v/>
      </c>
      <c r="WHW6" s="336" t="str">
        <f t="shared" si="255"/>
        <v/>
      </c>
      <c r="WHX6" s="336" t="str">
        <f t="shared" si="255"/>
        <v/>
      </c>
      <c r="WHY6" s="336" t="str">
        <f t="shared" si="255"/>
        <v/>
      </c>
      <c r="WHZ6" s="336" t="str">
        <f t="shared" si="255"/>
        <v/>
      </c>
      <c r="WIA6" s="336" t="str">
        <f t="shared" si="255"/>
        <v/>
      </c>
      <c r="WIB6" s="336" t="str">
        <f t="shared" si="255"/>
        <v/>
      </c>
      <c r="WIC6" s="336" t="str">
        <f t="shared" si="255"/>
        <v/>
      </c>
      <c r="WID6" s="336" t="str">
        <f t="shared" si="255"/>
        <v/>
      </c>
      <c r="WIE6" s="336" t="str">
        <f t="shared" si="255"/>
        <v/>
      </c>
      <c r="WIF6" s="336" t="str">
        <f t="shared" si="255"/>
        <v/>
      </c>
      <c r="WIG6" s="336" t="str">
        <f t="shared" si="255"/>
        <v/>
      </c>
      <c r="WIH6" s="336" t="str">
        <f t="shared" si="255"/>
        <v/>
      </c>
      <c r="WII6" s="336" t="str">
        <f t="shared" si="255"/>
        <v/>
      </c>
      <c r="WIJ6" s="336" t="str">
        <f t="shared" si="255"/>
        <v/>
      </c>
      <c r="WIK6" s="336" t="str">
        <f t="shared" si="255"/>
        <v/>
      </c>
      <c r="WIL6" s="336" t="str">
        <f t="shared" si="255"/>
        <v/>
      </c>
      <c r="WIM6" s="336" t="str">
        <f t="shared" si="255"/>
        <v/>
      </c>
      <c r="WIN6" s="336" t="str">
        <f t="shared" si="255"/>
        <v/>
      </c>
      <c r="WIO6" s="336" t="str">
        <f t="shared" si="255"/>
        <v/>
      </c>
      <c r="WIP6" s="336" t="str">
        <f t="shared" si="255"/>
        <v/>
      </c>
      <c r="WIQ6" s="336" t="str">
        <f t="shared" si="255"/>
        <v/>
      </c>
      <c r="WIR6" s="336" t="str">
        <f t="shared" si="255"/>
        <v/>
      </c>
      <c r="WIS6" s="336" t="str">
        <f t="shared" si="255"/>
        <v/>
      </c>
      <c r="WIT6" s="336" t="str">
        <f t="shared" si="255"/>
        <v/>
      </c>
      <c r="WIU6" s="336" t="str">
        <f t="shared" si="255"/>
        <v/>
      </c>
      <c r="WIV6" s="336" t="str">
        <f t="shared" si="255"/>
        <v/>
      </c>
      <c r="WIW6" s="336" t="str">
        <f t="shared" si="255"/>
        <v/>
      </c>
      <c r="WIX6" s="336" t="str">
        <f t="shared" si="255"/>
        <v/>
      </c>
      <c r="WIY6" s="336" t="str">
        <f t="shared" si="255"/>
        <v/>
      </c>
      <c r="WIZ6" s="336" t="str">
        <f t="shared" si="255"/>
        <v/>
      </c>
      <c r="WJA6" s="336" t="str">
        <f t="shared" si="255"/>
        <v/>
      </c>
      <c r="WJB6" s="336" t="str">
        <f t="shared" si="255"/>
        <v/>
      </c>
      <c r="WJC6" s="336" t="str">
        <f t="shared" si="255"/>
        <v/>
      </c>
      <c r="WJD6" s="336" t="str">
        <f t="shared" si="255"/>
        <v/>
      </c>
      <c r="WJE6" s="336" t="str">
        <f t="shared" si="255"/>
        <v/>
      </c>
      <c r="WJF6" s="336" t="str">
        <f t="shared" si="255"/>
        <v/>
      </c>
      <c r="WJG6" s="336" t="str">
        <f t="shared" si="255"/>
        <v/>
      </c>
      <c r="WJH6" s="336" t="str">
        <f t="shared" si="255"/>
        <v/>
      </c>
      <c r="WJI6" s="336" t="str">
        <f t="shared" si="255"/>
        <v/>
      </c>
      <c r="WJJ6" s="336" t="str">
        <f t="shared" si="255"/>
        <v/>
      </c>
      <c r="WJK6" s="336" t="str">
        <f t="shared" si="255"/>
        <v/>
      </c>
      <c r="WJL6" s="336" t="str">
        <f t="shared" si="255"/>
        <v/>
      </c>
      <c r="WJM6" s="336" t="str">
        <f t="shared" si="255"/>
        <v/>
      </c>
      <c r="WJN6" s="336" t="str">
        <f t="shared" si="255"/>
        <v/>
      </c>
      <c r="WJO6" s="336" t="str">
        <f t="shared" si="255"/>
        <v/>
      </c>
      <c r="WJP6" s="336" t="str">
        <f t="shared" si="255"/>
        <v/>
      </c>
      <c r="WJQ6" s="336" t="str">
        <f t="shared" si="255"/>
        <v/>
      </c>
      <c r="WJR6" s="336" t="str">
        <f t="shared" si="255"/>
        <v/>
      </c>
      <c r="WJS6" s="336" t="str">
        <f t="shared" si="255"/>
        <v/>
      </c>
      <c r="WJT6" s="336" t="str">
        <f t="shared" si="255"/>
        <v/>
      </c>
      <c r="WJU6" s="336" t="str">
        <f t="shared" si="255"/>
        <v/>
      </c>
      <c r="WJV6" s="336" t="str">
        <f t="shared" si="255"/>
        <v/>
      </c>
      <c r="WJW6" s="336" t="str">
        <f t="shared" ref="WJW6:WMH6" si="256">_xlfn.LET(
_xlpm.project_monat,WJW$3,
_xlpm.start_monat,$D6,
_xlpm.ende_monat,$E6,
IF(AND(_xlpm.project_monat&gt;=_xlpm.start_monat,_xlpm.project_monat&lt;=_xlpm.ende_monat),1,""))</f>
        <v/>
      </c>
      <c r="WJX6" s="336" t="str">
        <f t="shared" si="256"/>
        <v/>
      </c>
      <c r="WJY6" s="336" t="str">
        <f t="shared" si="256"/>
        <v/>
      </c>
      <c r="WJZ6" s="336" t="str">
        <f t="shared" si="256"/>
        <v/>
      </c>
      <c r="WKA6" s="336" t="str">
        <f t="shared" si="256"/>
        <v/>
      </c>
      <c r="WKB6" s="336" t="str">
        <f t="shared" si="256"/>
        <v/>
      </c>
      <c r="WKC6" s="336" t="str">
        <f t="shared" si="256"/>
        <v/>
      </c>
      <c r="WKD6" s="336" t="str">
        <f t="shared" si="256"/>
        <v/>
      </c>
      <c r="WKE6" s="336" t="str">
        <f t="shared" si="256"/>
        <v/>
      </c>
      <c r="WKF6" s="336" t="str">
        <f t="shared" si="256"/>
        <v/>
      </c>
      <c r="WKG6" s="336" t="str">
        <f t="shared" si="256"/>
        <v/>
      </c>
      <c r="WKH6" s="336" t="str">
        <f t="shared" si="256"/>
        <v/>
      </c>
      <c r="WKI6" s="336" t="str">
        <f t="shared" si="256"/>
        <v/>
      </c>
      <c r="WKJ6" s="336" t="str">
        <f t="shared" si="256"/>
        <v/>
      </c>
      <c r="WKK6" s="336" t="str">
        <f t="shared" si="256"/>
        <v/>
      </c>
      <c r="WKL6" s="336" t="str">
        <f t="shared" si="256"/>
        <v/>
      </c>
      <c r="WKM6" s="336" t="str">
        <f t="shared" si="256"/>
        <v/>
      </c>
      <c r="WKN6" s="336" t="str">
        <f t="shared" si="256"/>
        <v/>
      </c>
      <c r="WKO6" s="336" t="str">
        <f t="shared" si="256"/>
        <v/>
      </c>
      <c r="WKP6" s="336" t="str">
        <f t="shared" si="256"/>
        <v/>
      </c>
      <c r="WKQ6" s="336" t="str">
        <f t="shared" si="256"/>
        <v/>
      </c>
      <c r="WKR6" s="336" t="str">
        <f t="shared" si="256"/>
        <v/>
      </c>
      <c r="WKS6" s="336" t="str">
        <f t="shared" si="256"/>
        <v/>
      </c>
      <c r="WKT6" s="336" t="str">
        <f t="shared" si="256"/>
        <v/>
      </c>
      <c r="WKU6" s="336" t="str">
        <f t="shared" si="256"/>
        <v/>
      </c>
      <c r="WKV6" s="336" t="str">
        <f t="shared" si="256"/>
        <v/>
      </c>
      <c r="WKW6" s="336" t="str">
        <f t="shared" si="256"/>
        <v/>
      </c>
      <c r="WKX6" s="336" t="str">
        <f t="shared" si="256"/>
        <v/>
      </c>
      <c r="WKY6" s="336" t="str">
        <f t="shared" si="256"/>
        <v/>
      </c>
      <c r="WKZ6" s="336" t="str">
        <f t="shared" si="256"/>
        <v/>
      </c>
      <c r="WLA6" s="336" t="str">
        <f t="shared" si="256"/>
        <v/>
      </c>
      <c r="WLB6" s="336" t="str">
        <f t="shared" si="256"/>
        <v/>
      </c>
      <c r="WLC6" s="336" t="str">
        <f t="shared" si="256"/>
        <v/>
      </c>
      <c r="WLD6" s="336" t="str">
        <f t="shared" si="256"/>
        <v/>
      </c>
      <c r="WLE6" s="336" t="str">
        <f t="shared" si="256"/>
        <v/>
      </c>
      <c r="WLF6" s="336" t="str">
        <f t="shared" si="256"/>
        <v/>
      </c>
      <c r="WLG6" s="336" t="str">
        <f t="shared" si="256"/>
        <v/>
      </c>
      <c r="WLH6" s="336" t="str">
        <f t="shared" si="256"/>
        <v/>
      </c>
      <c r="WLI6" s="336" t="str">
        <f t="shared" si="256"/>
        <v/>
      </c>
      <c r="WLJ6" s="336" t="str">
        <f t="shared" si="256"/>
        <v/>
      </c>
      <c r="WLK6" s="336" t="str">
        <f t="shared" si="256"/>
        <v/>
      </c>
      <c r="WLL6" s="336" t="str">
        <f t="shared" si="256"/>
        <v/>
      </c>
      <c r="WLM6" s="336" t="str">
        <f t="shared" si="256"/>
        <v/>
      </c>
      <c r="WLN6" s="336" t="str">
        <f t="shared" si="256"/>
        <v/>
      </c>
      <c r="WLO6" s="336" t="str">
        <f t="shared" si="256"/>
        <v/>
      </c>
      <c r="WLP6" s="336" t="str">
        <f t="shared" si="256"/>
        <v/>
      </c>
      <c r="WLQ6" s="336" t="str">
        <f t="shared" si="256"/>
        <v/>
      </c>
      <c r="WLR6" s="336" t="str">
        <f t="shared" si="256"/>
        <v/>
      </c>
      <c r="WLS6" s="336" t="str">
        <f t="shared" si="256"/>
        <v/>
      </c>
      <c r="WLT6" s="336" t="str">
        <f t="shared" si="256"/>
        <v/>
      </c>
      <c r="WLU6" s="336" t="str">
        <f t="shared" si="256"/>
        <v/>
      </c>
      <c r="WLV6" s="336" t="str">
        <f t="shared" si="256"/>
        <v/>
      </c>
      <c r="WLW6" s="336" t="str">
        <f t="shared" si="256"/>
        <v/>
      </c>
      <c r="WLX6" s="336" t="str">
        <f t="shared" si="256"/>
        <v/>
      </c>
      <c r="WLY6" s="336" t="str">
        <f t="shared" si="256"/>
        <v/>
      </c>
      <c r="WLZ6" s="336" t="str">
        <f t="shared" si="256"/>
        <v/>
      </c>
      <c r="WMA6" s="336" t="str">
        <f t="shared" si="256"/>
        <v/>
      </c>
      <c r="WMB6" s="336" t="str">
        <f t="shared" si="256"/>
        <v/>
      </c>
      <c r="WMC6" s="336" t="str">
        <f t="shared" si="256"/>
        <v/>
      </c>
      <c r="WMD6" s="336" t="str">
        <f t="shared" si="256"/>
        <v/>
      </c>
      <c r="WME6" s="336" t="str">
        <f t="shared" si="256"/>
        <v/>
      </c>
      <c r="WMF6" s="336" t="str">
        <f t="shared" si="256"/>
        <v/>
      </c>
      <c r="WMG6" s="336" t="str">
        <f t="shared" si="256"/>
        <v/>
      </c>
      <c r="WMH6" s="336" t="str">
        <f t="shared" si="256"/>
        <v/>
      </c>
      <c r="WMI6" s="336" t="str">
        <f t="shared" ref="WMI6:WOT6" si="257">_xlfn.LET(
_xlpm.project_monat,WMI$3,
_xlpm.start_monat,$D6,
_xlpm.ende_monat,$E6,
IF(AND(_xlpm.project_monat&gt;=_xlpm.start_monat,_xlpm.project_monat&lt;=_xlpm.ende_monat),1,""))</f>
        <v/>
      </c>
      <c r="WMJ6" s="336" t="str">
        <f t="shared" si="257"/>
        <v/>
      </c>
      <c r="WMK6" s="336" t="str">
        <f t="shared" si="257"/>
        <v/>
      </c>
      <c r="WML6" s="336" t="str">
        <f t="shared" si="257"/>
        <v/>
      </c>
      <c r="WMM6" s="336" t="str">
        <f t="shared" si="257"/>
        <v/>
      </c>
      <c r="WMN6" s="336" t="str">
        <f t="shared" si="257"/>
        <v/>
      </c>
      <c r="WMO6" s="336" t="str">
        <f t="shared" si="257"/>
        <v/>
      </c>
      <c r="WMP6" s="336" t="str">
        <f t="shared" si="257"/>
        <v/>
      </c>
      <c r="WMQ6" s="336" t="str">
        <f t="shared" si="257"/>
        <v/>
      </c>
      <c r="WMR6" s="336" t="str">
        <f t="shared" si="257"/>
        <v/>
      </c>
      <c r="WMS6" s="336" t="str">
        <f t="shared" si="257"/>
        <v/>
      </c>
      <c r="WMT6" s="336" t="str">
        <f t="shared" si="257"/>
        <v/>
      </c>
      <c r="WMU6" s="336" t="str">
        <f t="shared" si="257"/>
        <v/>
      </c>
      <c r="WMV6" s="336" t="str">
        <f t="shared" si="257"/>
        <v/>
      </c>
      <c r="WMW6" s="336" t="str">
        <f t="shared" si="257"/>
        <v/>
      </c>
      <c r="WMX6" s="336" t="str">
        <f t="shared" si="257"/>
        <v/>
      </c>
      <c r="WMY6" s="336" t="str">
        <f t="shared" si="257"/>
        <v/>
      </c>
      <c r="WMZ6" s="336" t="str">
        <f t="shared" si="257"/>
        <v/>
      </c>
      <c r="WNA6" s="336" t="str">
        <f t="shared" si="257"/>
        <v/>
      </c>
      <c r="WNB6" s="336" t="str">
        <f t="shared" si="257"/>
        <v/>
      </c>
      <c r="WNC6" s="336" t="str">
        <f t="shared" si="257"/>
        <v/>
      </c>
      <c r="WND6" s="336" t="str">
        <f t="shared" si="257"/>
        <v/>
      </c>
      <c r="WNE6" s="336" t="str">
        <f t="shared" si="257"/>
        <v/>
      </c>
      <c r="WNF6" s="336" t="str">
        <f t="shared" si="257"/>
        <v/>
      </c>
      <c r="WNG6" s="336" t="str">
        <f t="shared" si="257"/>
        <v/>
      </c>
      <c r="WNH6" s="336" t="str">
        <f t="shared" si="257"/>
        <v/>
      </c>
      <c r="WNI6" s="336" t="str">
        <f t="shared" si="257"/>
        <v/>
      </c>
      <c r="WNJ6" s="336" t="str">
        <f t="shared" si="257"/>
        <v/>
      </c>
      <c r="WNK6" s="336" t="str">
        <f t="shared" si="257"/>
        <v/>
      </c>
      <c r="WNL6" s="336" t="str">
        <f t="shared" si="257"/>
        <v/>
      </c>
      <c r="WNM6" s="336" t="str">
        <f t="shared" si="257"/>
        <v/>
      </c>
      <c r="WNN6" s="336" t="str">
        <f t="shared" si="257"/>
        <v/>
      </c>
      <c r="WNO6" s="336" t="str">
        <f t="shared" si="257"/>
        <v/>
      </c>
      <c r="WNP6" s="336" t="str">
        <f t="shared" si="257"/>
        <v/>
      </c>
      <c r="WNQ6" s="336" t="str">
        <f t="shared" si="257"/>
        <v/>
      </c>
      <c r="WNR6" s="336" t="str">
        <f t="shared" si="257"/>
        <v/>
      </c>
      <c r="WNS6" s="336" t="str">
        <f t="shared" si="257"/>
        <v/>
      </c>
      <c r="WNT6" s="336" t="str">
        <f t="shared" si="257"/>
        <v/>
      </c>
      <c r="WNU6" s="336" t="str">
        <f t="shared" si="257"/>
        <v/>
      </c>
      <c r="WNV6" s="336" t="str">
        <f t="shared" si="257"/>
        <v/>
      </c>
      <c r="WNW6" s="336" t="str">
        <f t="shared" si="257"/>
        <v/>
      </c>
      <c r="WNX6" s="336" t="str">
        <f t="shared" si="257"/>
        <v/>
      </c>
      <c r="WNY6" s="336" t="str">
        <f t="shared" si="257"/>
        <v/>
      </c>
      <c r="WNZ6" s="336" t="str">
        <f t="shared" si="257"/>
        <v/>
      </c>
      <c r="WOA6" s="336" t="str">
        <f t="shared" si="257"/>
        <v/>
      </c>
      <c r="WOB6" s="336" t="str">
        <f t="shared" si="257"/>
        <v/>
      </c>
      <c r="WOC6" s="336" t="str">
        <f t="shared" si="257"/>
        <v/>
      </c>
      <c r="WOD6" s="336" t="str">
        <f t="shared" si="257"/>
        <v/>
      </c>
      <c r="WOE6" s="336" t="str">
        <f t="shared" si="257"/>
        <v/>
      </c>
      <c r="WOF6" s="336" t="str">
        <f t="shared" si="257"/>
        <v/>
      </c>
      <c r="WOG6" s="336" t="str">
        <f t="shared" si="257"/>
        <v/>
      </c>
      <c r="WOH6" s="336" t="str">
        <f t="shared" si="257"/>
        <v/>
      </c>
      <c r="WOI6" s="336" t="str">
        <f t="shared" si="257"/>
        <v/>
      </c>
      <c r="WOJ6" s="336" t="str">
        <f t="shared" si="257"/>
        <v/>
      </c>
      <c r="WOK6" s="336" t="str">
        <f t="shared" si="257"/>
        <v/>
      </c>
      <c r="WOL6" s="336" t="str">
        <f t="shared" si="257"/>
        <v/>
      </c>
      <c r="WOM6" s="336" t="str">
        <f t="shared" si="257"/>
        <v/>
      </c>
      <c r="WON6" s="336" t="str">
        <f t="shared" si="257"/>
        <v/>
      </c>
      <c r="WOO6" s="336" t="str">
        <f t="shared" si="257"/>
        <v/>
      </c>
      <c r="WOP6" s="336" t="str">
        <f t="shared" si="257"/>
        <v/>
      </c>
      <c r="WOQ6" s="336" t="str">
        <f t="shared" si="257"/>
        <v/>
      </c>
      <c r="WOR6" s="336" t="str">
        <f t="shared" si="257"/>
        <v/>
      </c>
      <c r="WOS6" s="336" t="str">
        <f t="shared" si="257"/>
        <v/>
      </c>
      <c r="WOT6" s="336" t="str">
        <f t="shared" si="257"/>
        <v/>
      </c>
      <c r="WOU6" s="336" t="str">
        <f t="shared" ref="WOU6:WRF6" si="258">_xlfn.LET(
_xlpm.project_monat,WOU$3,
_xlpm.start_monat,$D6,
_xlpm.ende_monat,$E6,
IF(AND(_xlpm.project_monat&gt;=_xlpm.start_monat,_xlpm.project_monat&lt;=_xlpm.ende_monat),1,""))</f>
        <v/>
      </c>
      <c r="WOV6" s="336" t="str">
        <f t="shared" si="258"/>
        <v/>
      </c>
      <c r="WOW6" s="336" t="str">
        <f t="shared" si="258"/>
        <v/>
      </c>
      <c r="WOX6" s="336" t="str">
        <f t="shared" si="258"/>
        <v/>
      </c>
      <c r="WOY6" s="336" t="str">
        <f t="shared" si="258"/>
        <v/>
      </c>
      <c r="WOZ6" s="336" t="str">
        <f t="shared" si="258"/>
        <v/>
      </c>
      <c r="WPA6" s="336" t="str">
        <f t="shared" si="258"/>
        <v/>
      </c>
      <c r="WPB6" s="336" t="str">
        <f t="shared" si="258"/>
        <v/>
      </c>
      <c r="WPC6" s="336" t="str">
        <f t="shared" si="258"/>
        <v/>
      </c>
      <c r="WPD6" s="336" t="str">
        <f t="shared" si="258"/>
        <v/>
      </c>
      <c r="WPE6" s="336" t="str">
        <f t="shared" si="258"/>
        <v/>
      </c>
      <c r="WPF6" s="336" t="str">
        <f t="shared" si="258"/>
        <v/>
      </c>
      <c r="WPG6" s="336" t="str">
        <f t="shared" si="258"/>
        <v/>
      </c>
      <c r="WPH6" s="336" t="str">
        <f t="shared" si="258"/>
        <v/>
      </c>
      <c r="WPI6" s="336" t="str">
        <f t="shared" si="258"/>
        <v/>
      </c>
      <c r="WPJ6" s="336" t="str">
        <f t="shared" si="258"/>
        <v/>
      </c>
      <c r="WPK6" s="336" t="str">
        <f t="shared" si="258"/>
        <v/>
      </c>
      <c r="WPL6" s="336" t="str">
        <f t="shared" si="258"/>
        <v/>
      </c>
      <c r="WPM6" s="336" t="str">
        <f t="shared" si="258"/>
        <v/>
      </c>
      <c r="WPN6" s="336" t="str">
        <f t="shared" si="258"/>
        <v/>
      </c>
      <c r="WPO6" s="336" t="str">
        <f t="shared" si="258"/>
        <v/>
      </c>
      <c r="WPP6" s="336" t="str">
        <f t="shared" si="258"/>
        <v/>
      </c>
      <c r="WPQ6" s="336" t="str">
        <f t="shared" si="258"/>
        <v/>
      </c>
      <c r="WPR6" s="336" t="str">
        <f t="shared" si="258"/>
        <v/>
      </c>
      <c r="WPS6" s="336" t="str">
        <f t="shared" si="258"/>
        <v/>
      </c>
      <c r="WPT6" s="336" t="str">
        <f t="shared" si="258"/>
        <v/>
      </c>
      <c r="WPU6" s="336" t="str">
        <f t="shared" si="258"/>
        <v/>
      </c>
      <c r="WPV6" s="336" t="str">
        <f t="shared" si="258"/>
        <v/>
      </c>
      <c r="WPW6" s="336" t="str">
        <f t="shared" si="258"/>
        <v/>
      </c>
      <c r="WPX6" s="336" t="str">
        <f t="shared" si="258"/>
        <v/>
      </c>
      <c r="WPY6" s="336" t="str">
        <f t="shared" si="258"/>
        <v/>
      </c>
      <c r="WPZ6" s="336" t="str">
        <f t="shared" si="258"/>
        <v/>
      </c>
      <c r="WQA6" s="336" t="str">
        <f t="shared" si="258"/>
        <v/>
      </c>
      <c r="WQB6" s="336" t="str">
        <f t="shared" si="258"/>
        <v/>
      </c>
      <c r="WQC6" s="336" t="str">
        <f t="shared" si="258"/>
        <v/>
      </c>
      <c r="WQD6" s="336" t="str">
        <f t="shared" si="258"/>
        <v/>
      </c>
      <c r="WQE6" s="336" t="str">
        <f t="shared" si="258"/>
        <v/>
      </c>
      <c r="WQF6" s="336" t="str">
        <f t="shared" si="258"/>
        <v/>
      </c>
      <c r="WQG6" s="336" t="str">
        <f t="shared" si="258"/>
        <v/>
      </c>
      <c r="WQH6" s="336" t="str">
        <f t="shared" si="258"/>
        <v/>
      </c>
      <c r="WQI6" s="336" t="str">
        <f t="shared" si="258"/>
        <v/>
      </c>
      <c r="WQJ6" s="336" t="str">
        <f t="shared" si="258"/>
        <v/>
      </c>
      <c r="WQK6" s="336" t="str">
        <f t="shared" si="258"/>
        <v/>
      </c>
      <c r="WQL6" s="336" t="str">
        <f t="shared" si="258"/>
        <v/>
      </c>
      <c r="WQM6" s="336" t="str">
        <f t="shared" si="258"/>
        <v/>
      </c>
      <c r="WQN6" s="336" t="str">
        <f t="shared" si="258"/>
        <v/>
      </c>
      <c r="WQO6" s="336" t="str">
        <f t="shared" si="258"/>
        <v/>
      </c>
      <c r="WQP6" s="336" t="str">
        <f t="shared" si="258"/>
        <v/>
      </c>
      <c r="WQQ6" s="336" t="str">
        <f t="shared" si="258"/>
        <v/>
      </c>
      <c r="WQR6" s="336" t="str">
        <f t="shared" si="258"/>
        <v/>
      </c>
      <c r="WQS6" s="336" t="str">
        <f t="shared" si="258"/>
        <v/>
      </c>
      <c r="WQT6" s="336" t="str">
        <f t="shared" si="258"/>
        <v/>
      </c>
      <c r="WQU6" s="336" t="str">
        <f t="shared" si="258"/>
        <v/>
      </c>
      <c r="WQV6" s="336" t="str">
        <f t="shared" si="258"/>
        <v/>
      </c>
      <c r="WQW6" s="336" t="str">
        <f t="shared" si="258"/>
        <v/>
      </c>
      <c r="WQX6" s="336" t="str">
        <f t="shared" si="258"/>
        <v/>
      </c>
      <c r="WQY6" s="336" t="str">
        <f t="shared" si="258"/>
        <v/>
      </c>
      <c r="WQZ6" s="336" t="str">
        <f t="shared" si="258"/>
        <v/>
      </c>
      <c r="WRA6" s="336" t="str">
        <f t="shared" si="258"/>
        <v/>
      </c>
      <c r="WRB6" s="336" t="str">
        <f t="shared" si="258"/>
        <v/>
      </c>
      <c r="WRC6" s="336" t="str">
        <f t="shared" si="258"/>
        <v/>
      </c>
      <c r="WRD6" s="336" t="str">
        <f t="shared" si="258"/>
        <v/>
      </c>
      <c r="WRE6" s="336" t="str">
        <f t="shared" si="258"/>
        <v/>
      </c>
      <c r="WRF6" s="336" t="str">
        <f t="shared" si="258"/>
        <v/>
      </c>
      <c r="WRG6" s="336" t="str">
        <f t="shared" ref="WRG6:WTR6" si="259">_xlfn.LET(
_xlpm.project_monat,WRG$3,
_xlpm.start_monat,$D6,
_xlpm.ende_monat,$E6,
IF(AND(_xlpm.project_monat&gt;=_xlpm.start_monat,_xlpm.project_monat&lt;=_xlpm.ende_monat),1,""))</f>
        <v/>
      </c>
      <c r="WRH6" s="336" t="str">
        <f t="shared" si="259"/>
        <v/>
      </c>
      <c r="WRI6" s="336" t="str">
        <f t="shared" si="259"/>
        <v/>
      </c>
      <c r="WRJ6" s="336" t="str">
        <f t="shared" si="259"/>
        <v/>
      </c>
      <c r="WRK6" s="336" t="str">
        <f t="shared" si="259"/>
        <v/>
      </c>
      <c r="WRL6" s="336" t="str">
        <f t="shared" si="259"/>
        <v/>
      </c>
      <c r="WRM6" s="336" t="str">
        <f t="shared" si="259"/>
        <v/>
      </c>
      <c r="WRN6" s="336" t="str">
        <f t="shared" si="259"/>
        <v/>
      </c>
      <c r="WRO6" s="336" t="str">
        <f t="shared" si="259"/>
        <v/>
      </c>
      <c r="WRP6" s="336" t="str">
        <f t="shared" si="259"/>
        <v/>
      </c>
      <c r="WRQ6" s="336" t="str">
        <f t="shared" si="259"/>
        <v/>
      </c>
      <c r="WRR6" s="336" t="str">
        <f t="shared" si="259"/>
        <v/>
      </c>
      <c r="WRS6" s="336" t="str">
        <f t="shared" si="259"/>
        <v/>
      </c>
      <c r="WRT6" s="336" t="str">
        <f t="shared" si="259"/>
        <v/>
      </c>
      <c r="WRU6" s="336" t="str">
        <f t="shared" si="259"/>
        <v/>
      </c>
      <c r="WRV6" s="336" t="str">
        <f t="shared" si="259"/>
        <v/>
      </c>
      <c r="WRW6" s="336" t="str">
        <f t="shared" si="259"/>
        <v/>
      </c>
      <c r="WRX6" s="336" t="str">
        <f t="shared" si="259"/>
        <v/>
      </c>
      <c r="WRY6" s="336" t="str">
        <f t="shared" si="259"/>
        <v/>
      </c>
      <c r="WRZ6" s="336" t="str">
        <f t="shared" si="259"/>
        <v/>
      </c>
      <c r="WSA6" s="336" t="str">
        <f t="shared" si="259"/>
        <v/>
      </c>
      <c r="WSB6" s="336" t="str">
        <f t="shared" si="259"/>
        <v/>
      </c>
      <c r="WSC6" s="336" t="str">
        <f t="shared" si="259"/>
        <v/>
      </c>
      <c r="WSD6" s="336" t="str">
        <f t="shared" si="259"/>
        <v/>
      </c>
      <c r="WSE6" s="336" t="str">
        <f t="shared" si="259"/>
        <v/>
      </c>
      <c r="WSF6" s="336" t="str">
        <f t="shared" si="259"/>
        <v/>
      </c>
      <c r="WSG6" s="336" t="str">
        <f t="shared" si="259"/>
        <v/>
      </c>
      <c r="WSH6" s="336" t="str">
        <f t="shared" si="259"/>
        <v/>
      </c>
      <c r="WSI6" s="336" t="str">
        <f t="shared" si="259"/>
        <v/>
      </c>
      <c r="WSJ6" s="336" t="str">
        <f t="shared" si="259"/>
        <v/>
      </c>
      <c r="WSK6" s="336" t="str">
        <f t="shared" si="259"/>
        <v/>
      </c>
      <c r="WSL6" s="336" t="str">
        <f t="shared" si="259"/>
        <v/>
      </c>
      <c r="WSM6" s="336" t="str">
        <f t="shared" si="259"/>
        <v/>
      </c>
      <c r="WSN6" s="336" t="str">
        <f t="shared" si="259"/>
        <v/>
      </c>
      <c r="WSO6" s="336" t="str">
        <f t="shared" si="259"/>
        <v/>
      </c>
      <c r="WSP6" s="336" t="str">
        <f t="shared" si="259"/>
        <v/>
      </c>
      <c r="WSQ6" s="336" t="str">
        <f t="shared" si="259"/>
        <v/>
      </c>
      <c r="WSR6" s="336" t="str">
        <f t="shared" si="259"/>
        <v/>
      </c>
      <c r="WSS6" s="336" t="str">
        <f t="shared" si="259"/>
        <v/>
      </c>
      <c r="WST6" s="336" t="str">
        <f t="shared" si="259"/>
        <v/>
      </c>
      <c r="WSU6" s="336" t="str">
        <f t="shared" si="259"/>
        <v/>
      </c>
      <c r="WSV6" s="336" t="str">
        <f t="shared" si="259"/>
        <v/>
      </c>
      <c r="WSW6" s="336" t="str">
        <f t="shared" si="259"/>
        <v/>
      </c>
      <c r="WSX6" s="336" t="str">
        <f t="shared" si="259"/>
        <v/>
      </c>
      <c r="WSY6" s="336" t="str">
        <f t="shared" si="259"/>
        <v/>
      </c>
      <c r="WSZ6" s="336" t="str">
        <f t="shared" si="259"/>
        <v/>
      </c>
      <c r="WTA6" s="336" t="str">
        <f t="shared" si="259"/>
        <v/>
      </c>
      <c r="WTB6" s="336" t="str">
        <f t="shared" si="259"/>
        <v/>
      </c>
      <c r="WTC6" s="336" t="str">
        <f t="shared" si="259"/>
        <v/>
      </c>
      <c r="WTD6" s="336" t="str">
        <f t="shared" si="259"/>
        <v/>
      </c>
      <c r="WTE6" s="336" t="str">
        <f t="shared" si="259"/>
        <v/>
      </c>
      <c r="WTF6" s="336" t="str">
        <f t="shared" si="259"/>
        <v/>
      </c>
      <c r="WTG6" s="336" t="str">
        <f t="shared" si="259"/>
        <v/>
      </c>
      <c r="WTH6" s="336" t="str">
        <f t="shared" si="259"/>
        <v/>
      </c>
      <c r="WTI6" s="336" t="str">
        <f t="shared" si="259"/>
        <v/>
      </c>
      <c r="WTJ6" s="336" t="str">
        <f t="shared" si="259"/>
        <v/>
      </c>
      <c r="WTK6" s="336" t="str">
        <f t="shared" si="259"/>
        <v/>
      </c>
      <c r="WTL6" s="336" t="str">
        <f t="shared" si="259"/>
        <v/>
      </c>
      <c r="WTM6" s="336" t="str">
        <f t="shared" si="259"/>
        <v/>
      </c>
      <c r="WTN6" s="336" t="str">
        <f t="shared" si="259"/>
        <v/>
      </c>
      <c r="WTO6" s="336" t="str">
        <f t="shared" si="259"/>
        <v/>
      </c>
      <c r="WTP6" s="336" t="str">
        <f t="shared" si="259"/>
        <v/>
      </c>
      <c r="WTQ6" s="336" t="str">
        <f t="shared" si="259"/>
        <v/>
      </c>
      <c r="WTR6" s="336" t="str">
        <f t="shared" si="259"/>
        <v/>
      </c>
      <c r="WTS6" s="336" t="str">
        <f t="shared" ref="WTS6:WWD6" si="260">_xlfn.LET(
_xlpm.project_monat,WTS$3,
_xlpm.start_monat,$D6,
_xlpm.ende_monat,$E6,
IF(AND(_xlpm.project_monat&gt;=_xlpm.start_monat,_xlpm.project_monat&lt;=_xlpm.ende_monat),1,""))</f>
        <v/>
      </c>
      <c r="WTT6" s="336" t="str">
        <f t="shared" si="260"/>
        <v/>
      </c>
      <c r="WTU6" s="336" t="str">
        <f t="shared" si="260"/>
        <v/>
      </c>
      <c r="WTV6" s="336" t="str">
        <f t="shared" si="260"/>
        <v/>
      </c>
      <c r="WTW6" s="336" t="str">
        <f t="shared" si="260"/>
        <v/>
      </c>
      <c r="WTX6" s="336" t="str">
        <f t="shared" si="260"/>
        <v/>
      </c>
      <c r="WTY6" s="336" t="str">
        <f t="shared" si="260"/>
        <v/>
      </c>
      <c r="WTZ6" s="336" t="str">
        <f t="shared" si="260"/>
        <v/>
      </c>
      <c r="WUA6" s="336" t="str">
        <f t="shared" si="260"/>
        <v/>
      </c>
      <c r="WUB6" s="336" t="str">
        <f t="shared" si="260"/>
        <v/>
      </c>
      <c r="WUC6" s="336" t="str">
        <f t="shared" si="260"/>
        <v/>
      </c>
      <c r="WUD6" s="336" t="str">
        <f t="shared" si="260"/>
        <v/>
      </c>
      <c r="WUE6" s="336" t="str">
        <f t="shared" si="260"/>
        <v/>
      </c>
      <c r="WUF6" s="336" t="str">
        <f t="shared" si="260"/>
        <v/>
      </c>
      <c r="WUG6" s="336" t="str">
        <f t="shared" si="260"/>
        <v/>
      </c>
      <c r="WUH6" s="336" t="str">
        <f t="shared" si="260"/>
        <v/>
      </c>
      <c r="WUI6" s="336" t="str">
        <f t="shared" si="260"/>
        <v/>
      </c>
      <c r="WUJ6" s="336" t="str">
        <f t="shared" si="260"/>
        <v/>
      </c>
      <c r="WUK6" s="336" t="str">
        <f t="shared" si="260"/>
        <v/>
      </c>
      <c r="WUL6" s="336" t="str">
        <f t="shared" si="260"/>
        <v/>
      </c>
      <c r="WUM6" s="336" t="str">
        <f t="shared" si="260"/>
        <v/>
      </c>
      <c r="WUN6" s="336" t="str">
        <f t="shared" si="260"/>
        <v/>
      </c>
      <c r="WUO6" s="336" t="str">
        <f t="shared" si="260"/>
        <v/>
      </c>
      <c r="WUP6" s="336" t="str">
        <f t="shared" si="260"/>
        <v/>
      </c>
      <c r="WUQ6" s="336" t="str">
        <f t="shared" si="260"/>
        <v/>
      </c>
      <c r="WUR6" s="336" t="str">
        <f t="shared" si="260"/>
        <v/>
      </c>
      <c r="WUS6" s="336" t="str">
        <f t="shared" si="260"/>
        <v/>
      </c>
      <c r="WUT6" s="336" t="str">
        <f t="shared" si="260"/>
        <v/>
      </c>
      <c r="WUU6" s="336" t="str">
        <f t="shared" si="260"/>
        <v/>
      </c>
      <c r="WUV6" s="336" t="str">
        <f t="shared" si="260"/>
        <v/>
      </c>
      <c r="WUW6" s="336" t="str">
        <f t="shared" si="260"/>
        <v/>
      </c>
      <c r="WUX6" s="336" t="str">
        <f t="shared" si="260"/>
        <v/>
      </c>
      <c r="WUY6" s="336" t="str">
        <f t="shared" si="260"/>
        <v/>
      </c>
      <c r="WUZ6" s="336" t="str">
        <f t="shared" si="260"/>
        <v/>
      </c>
      <c r="WVA6" s="336" t="str">
        <f t="shared" si="260"/>
        <v/>
      </c>
      <c r="WVB6" s="336" t="str">
        <f t="shared" si="260"/>
        <v/>
      </c>
      <c r="WVC6" s="336" t="str">
        <f t="shared" si="260"/>
        <v/>
      </c>
      <c r="WVD6" s="336" t="str">
        <f t="shared" si="260"/>
        <v/>
      </c>
      <c r="WVE6" s="336" t="str">
        <f t="shared" si="260"/>
        <v/>
      </c>
      <c r="WVF6" s="336" t="str">
        <f t="shared" si="260"/>
        <v/>
      </c>
      <c r="WVG6" s="336" t="str">
        <f t="shared" si="260"/>
        <v/>
      </c>
      <c r="WVH6" s="336" t="str">
        <f t="shared" si="260"/>
        <v/>
      </c>
      <c r="WVI6" s="336" t="str">
        <f t="shared" si="260"/>
        <v/>
      </c>
      <c r="WVJ6" s="336" t="str">
        <f t="shared" si="260"/>
        <v/>
      </c>
      <c r="WVK6" s="336" t="str">
        <f t="shared" si="260"/>
        <v/>
      </c>
      <c r="WVL6" s="336" t="str">
        <f t="shared" si="260"/>
        <v/>
      </c>
      <c r="WVM6" s="336" t="str">
        <f t="shared" si="260"/>
        <v/>
      </c>
      <c r="WVN6" s="336" t="str">
        <f t="shared" si="260"/>
        <v/>
      </c>
      <c r="WVO6" s="336" t="str">
        <f t="shared" si="260"/>
        <v/>
      </c>
      <c r="WVP6" s="336" t="str">
        <f t="shared" si="260"/>
        <v/>
      </c>
      <c r="WVQ6" s="336" t="str">
        <f t="shared" si="260"/>
        <v/>
      </c>
      <c r="WVR6" s="336" t="str">
        <f t="shared" si="260"/>
        <v/>
      </c>
      <c r="WVS6" s="336" t="str">
        <f t="shared" si="260"/>
        <v/>
      </c>
      <c r="WVT6" s="336" t="str">
        <f t="shared" si="260"/>
        <v/>
      </c>
      <c r="WVU6" s="336" t="str">
        <f t="shared" si="260"/>
        <v/>
      </c>
      <c r="WVV6" s="336" t="str">
        <f t="shared" si="260"/>
        <v/>
      </c>
      <c r="WVW6" s="336" t="str">
        <f t="shared" si="260"/>
        <v/>
      </c>
      <c r="WVX6" s="336" t="str">
        <f t="shared" si="260"/>
        <v/>
      </c>
      <c r="WVY6" s="336" t="str">
        <f t="shared" si="260"/>
        <v/>
      </c>
      <c r="WVZ6" s="336" t="str">
        <f t="shared" si="260"/>
        <v/>
      </c>
      <c r="WWA6" s="336" t="str">
        <f t="shared" si="260"/>
        <v/>
      </c>
      <c r="WWB6" s="336" t="str">
        <f t="shared" si="260"/>
        <v/>
      </c>
      <c r="WWC6" s="336" t="str">
        <f t="shared" si="260"/>
        <v/>
      </c>
      <c r="WWD6" s="336" t="str">
        <f t="shared" si="260"/>
        <v/>
      </c>
      <c r="WWE6" s="336" t="str">
        <f t="shared" ref="WWE6:WYP6" si="261">_xlfn.LET(
_xlpm.project_monat,WWE$3,
_xlpm.start_monat,$D6,
_xlpm.ende_monat,$E6,
IF(AND(_xlpm.project_monat&gt;=_xlpm.start_monat,_xlpm.project_monat&lt;=_xlpm.ende_monat),1,""))</f>
        <v/>
      </c>
      <c r="WWF6" s="336" t="str">
        <f t="shared" si="261"/>
        <v/>
      </c>
      <c r="WWG6" s="336" t="str">
        <f t="shared" si="261"/>
        <v/>
      </c>
      <c r="WWH6" s="336" t="str">
        <f t="shared" si="261"/>
        <v/>
      </c>
      <c r="WWI6" s="336" t="str">
        <f t="shared" si="261"/>
        <v/>
      </c>
      <c r="WWJ6" s="336" t="str">
        <f t="shared" si="261"/>
        <v/>
      </c>
      <c r="WWK6" s="336" t="str">
        <f t="shared" si="261"/>
        <v/>
      </c>
      <c r="WWL6" s="336" t="str">
        <f t="shared" si="261"/>
        <v/>
      </c>
      <c r="WWM6" s="336" t="str">
        <f t="shared" si="261"/>
        <v/>
      </c>
      <c r="WWN6" s="336" t="str">
        <f t="shared" si="261"/>
        <v/>
      </c>
      <c r="WWO6" s="336" t="str">
        <f t="shared" si="261"/>
        <v/>
      </c>
      <c r="WWP6" s="336" t="str">
        <f t="shared" si="261"/>
        <v/>
      </c>
      <c r="WWQ6" s="336" t="str">
        <f t="shared" si="261"/>
        <v/>
      </c>
      <c r="WWR6" s="336" t="str">
        <f t="shared" si="261"/>
        <v/>
      </c>
      <c r="WWS6" s="336" t="str">
        <f t="shared" si="261"/>
        <v/>
      </c>
      <c r="WWT6" s="336" t="str">
        <f t="shared" si="261"/>
        <v/>
      </c>
      <c r="WWU6" s="336" t="str">
        <f t="shared" si="261"/>
        <v/>
      </c>
      <c r="WWV6" s="336" t="str">
        <f t="shared" si="261"/>
        <v/>
      </c>
      <c r="WWW6" s="336" t="str">
        <f t="shared" si="261"/>
        <v/>
      </c>
      <c r="WWX6" s="336" t="str">
        <f t="shared" si="261"/>
        <v/>
      </c>
      <c r="WWY6" s="336" t="str">
        <f t="shared" si="261"/>
        <v/>
      </c>
      <c r="WWZ6" s="336" t="str">
        <f t="shared" si="261"/>
        <v/>
      </c>
      <c r="WXA6" s="336" t="str">
        <f t="shared" si="261"/>
        <v/>
      </c>
      <c r="WXB6" s="336" t="str">
        <f t="shared" si="261"/>
        <v/>
      </c>
      <c r="WXC6" s="336" t="str">
        <f t="shared" si="261"/>
        <v/>
      </c>
      <c r="WXD6" s="336" t="str">
        <f t="shared" si="261"/>
        <v/>
      </c>
      <c r="WXE6" s="336" t="str">
        <f t="shared" si="261"/>
        <v/>
      </c>
      <c r="WXF6" s="336" t="str">
        <f t="shared" si="261"/>
        <v/>
      </c>
      <c r="WXG6" s="336" t="str">
        <f t="shared" si="261"/>
        <v/>
      </c>
      <c r="WXH6" s="336" t="str">
        <f t="shared" si="261"/>
        <v/>
      </c>
      <c r="WXI6" s="336" t="str">
        <f t="shared" si="261"/>
        <v/>
      </c>
      <c r="WXJ6" s="336" t="str">
        <f t="shared" si="261"/>
        <v/>
      </c>
      <c r="WXK6" s="336" t="str">
        <f t="shared" si="261"/>
        <v/>
      </c>
      <c r="WXL6" s="336" t="str">
        <f t="shared" si="261"/>
        <v/>
      </c>
      <c r="WXM6" s="336" t="str">
        <f t="shared" si="261"/>
        <v/>
      </c>
      <c r="WXN6" s="336" t="str">
        <f t="shared" si="261"/>
        <v/>
      </c>
      <c r="WXO6" s="336" t="str">
        <f t="shared" si="261"/>
        <v/>
      </c>
      <c r="WXP6" s="336" t="str">
        <f t="shared" si="261"/>
        <v/>
      </c>
      <c r="WXQ6" s="336" t="str">
        <f t="shared" si="261"/>
        <v/>
      </c>
      <c r="WXR6" s="336" t="str">
        <f t="shared" si="261"/>
        <v/>
      </c>
      <c r="WXS6" s="336" t="str">
        <f t="shared" si="261"/>
        <v/>
      </c>
      <c r="WXT6" s="336" t="str">
        <f t="shared" si="261"/>
        <v/>
      </c>
      <c r="WXU6" s="336" t="str">
        <f t="shared" si="261"/>
        <v/>
      </c>
      <c r="WXV6" s="336" t="str">
        <f t="shared" si="261"/>
        <v/>
      </c>
      <c r="WXW6" s="336" t="str">
        <f t="shared" si="261"/>
        <v/>
      </c>
      <c r="WXX6" s="336" t="str">
        <f t="shared" si="261"/>
        <v/>
      </c>
      <c r="WXY6" s="336" t="str">
        <f t="shared" si="261"/>
        <v/>
      </c>
      <c r="WXZ6" s="336" t="str">
        <f t="shared" si="261"/>
        <v/>
      </c>
      <c r="WYA6" s="336" t="str">
        <f t="shared" si="261"/>
        <v/>
      </c>
      <c r="WYB6" s="336" t="str">
        <f t="shared" si="261"/>
        <v/>
      </c>
      <c r="WYC6" s="336" t="str">
        <f t="shared" si="261"/>
        <v/>
      </c>
      <c r="WYD6" s="336" t="str">
        <f t="shared" si="261"/>
        <v/>
      </c>
      <c r="WYE6" s="336" t="str">
        <f t="shared" si="261"/>
        <v/>
      </c>
      <c r="WYF6" s="336" t="str">
        <f t="shared" si="261"/>
        <v/>
      </c>
      <c r="WYG6" s="336" t="str">
        <f t="shared" si="261"/>
        <v/>
      </c>
      <c r="WYH6" s="336" t="str">
        <f t="shared" si="261"/>
        <v/>
      </c>
      <c r="WYI6" s="336" t="str">
        <f t="shared" si="261"/>
        <v/>
      </c>
      <c r="WYJ6" s="336" t="str">
        <f t="shared" si="261"/>
        <v/>
      </c>
      <c r="WYK6" s="336" t="str">
        <f t="shared" si="261"/>
        <v/>
      </c>
      <c r="WYL6" s="336" t="str">
        <f t="shared" si="261"/>
        <v/>
      </c>
      <c r="WYM6" s="336" t="str">
        <f t="shared" si="261"/>
        <v/>
      </c>
      <c r="WYN6" s="336" t="str">
        <f t="shared" si="261"/>
        <v/>
      </c>
      <c r="WYO6" s="336" t="str">
        <f t="shared" si="261"/>
        <v/>
      </c>
      <c r="WYP6" s="336" t="str">
        <f t="shared" si="261"/>
        <v/>
      </c>
      <c r="WYQ6" s="336" t="str">
        <f t="shared" ref="WYQ6:XBB6" si="262">_xlfn.LET(
_xlpm.project_monat,WYQ$3,
_xlpm.start_monat,$D6,
_xlpm.ende_monat,$E6,
IF(AND(_xlpm.project_monat&gt;=_xlpm.start_monat,_xlpm.project_monat&lt;=_xlpm.ende_monat),1,""))</f>
        <v/>
      </c>
      <c r="WYR6" s="336" t="str">
        <f t="shared" si="262"/>
        <v/>
      </c>
      <c r="WYS6" s="336" t="str">
        <f t="shared" si="262"/>
        <v/>
      </c>
      <c r="WYT6" s="336" t="str">
        <f t="shared" si="262"/>
        <v/>
      </c>
      <c r="WYU6" s="336" t="str">
        <f t="shared" si="262"/>
        <v/>
      </c>
      <c r="WYV6" s="336" t="str">
        <f t="shared" si="262"/>
        <v/>
      </c>
      <c r="WYW6" s="336" t="str">
        <f t="shared" si="262"/>
        <v/>
      </c>
      <c r="WYX6" s="336" t="str">
        <f t="shared" si="262"/>
        <v/>
      </c>
      <c r="WYY6" s="336" t="str">
        <f t="shared" si="262"/>
        <v/>
      </c>
      <c r="WYZ6" s="336" t="str">
        <f t="shared" si="262"/>
        <v/>
      </c>
      <c r="WZA6" s="336" t="str">
        <f t="shared" si="262"/>
        <v/>
      </c>
      <c r="WZB6" s="336" t="str">
        <f t="shared" si="262"/>
        <v/>
      </c>
      <c r="WZC6" s="336" t="str">
        <f t="shared" si="262"/>
        <v/>
      </c>
      <c r="WZD6" s="336" t="str">
        <f t="shared" si="262"/>
        <v/>
      </c>
      <c r="WZE6" s="336" t="str">
        <f t="shared" si="262"/>
        <v/>
      </c>
      <c r="WZF6" s="336" t="str">
        <f t="shared" si="262"/>
        <v/>
      </c>
      <c r="WZG6" s="336" t="str">
        <f t="shared" si="262"/>
        <v/>
      </c>
      <c r="WZH6" s="336" t="str">
        <f t="shared" si="262"/>
        <v/>
      </c>
      <c r="WZI6" s="336" t="str">
        <f t="shared" si="262"/>
        <v/>
      </c>
      <c r="WZJ6" s="336" t="str">
        <f t="shared" si="262"/>
        <v/>
      </c>
      <c r="WZK6" s="336" t="str">
        <f t="shared" si="262"/>
        <v/>
      </c>
      <c r="WZL6" s="336" t="str">
        <f t="shared" si="262"/>
        <v/>
      </c>
      <c r="WZM6" s="336" t="str">
        <f t="shared" si="262"/>
        <v/>
      </c>
      <c r="WZN6" s="336" t="str">
        <f t="shared" si="262"/>
        <v/>
      </c>
      <c r="WZO6" s="336" t="str">
        <f t="shared" si="262"/>
        <v/>
      </c>
      <c r="WZP6" s="336" t="str">
        <f t="shared" si="262"/>
        <v/>
      </c>
      <c r="WZQ6" s="336" t="str">
        <f t="shared" si="262"/>
        <v/>
      </c>
      <c r="WZR6" s="336" t="str">
        <f t="shared" si="262"/>
        <v/>
      </c>
      <c r="WZS6" s="336" t="str">
        <f t="shared" si="262"/>
        <v/>
      </c>
      <c r="WZT6" s="336" t="str">
        <f t="shared" si="262"/>
        <v/>
      </c>
      <c r="WZU6" s="336" t="str">
        <f t="shared" si="262"/>
        <v/>
      </c>
      <c r="WZV6" s="336" t="str">
        <f t="shared" si="262"/>
        <v/>
      </c>
      <c r="WZW6" s="336" t="str">
        <f t="shared" si="262"/>
        <v/>
      </c>
      <c r="WZX6" s="336" t="str">
        <f t="shared" si="262"/>
        <v/>
      </c>
      <c r="WZY6" s="336" t="str">
        <f t="shared" si="262"/>
        <v/>
      </c>
      <c r="WZZ6" s="336" t="str">
        <f t="shared" si="262"/>
        <v/>
      </c>
      <c r="XAA6" s="336" t="str">
        <f t="shared" si="262"/>
        <v/>
      </c>
      <c r="XAB6" s="336" t="str">
        <f t="shared" si="262"/>
        <v/>
      </c>
      <c r="XAC6" s="336" t="str">
        <f t="shared" si="262"/>
        <v/>
      </c>
      <c r="XAD6" s="336" t="str">
        <f t="shared" si="262"/>
        <v/>
      </c>
      <c r="XAE6" s="336" t="str">
        <f t="shared" si="262"/>
        <v/>
      </c>
      <c r="XAF6" s="336" t="str">
        <f t="shared" si="262"/>
        <v/>
      </c>
      <c r="XAG6" s="336" t="str">
        <f t="shared" si="262"/>
        <v/>
      </c>
      <c r="XAH6" s="336" t="str">
        <f t="shared" si="262"/>
        <v/>
      </c>
      <c r="XAI6" s="336" t="str">
        <f t="shared" si="262"/>
        <v/>
      </c>
      <c r="XAJ6" s="336" t="str">
        <f t="shared" si="262"/>
        <v/>
      </c>
      <c r="XAK6" s="336" t="str">
        <f t="shared" si="262"/>
        <v/>
      </c>
      <c r="XAL6" s="336" t="str">
        <f t="shared" si="262"/>
        <v/>
      </c>
      <c r="XAM6" s="336" t="str">
        <f t="shared" si="262"/>
        <v/>
      </c>
      <c r="XAN6" s="336" t="str">
        <f t="shared" si="262"/>
        <v/>
      </c>
      <c r="XAO6" s="336" t="str">
        <f t="shared" si="262"/>
        <v/>
      </c>
      <c r="XAP6" s="336" t="str">
        <f t="shared" si="262"/>
        <v/>
      </c>
      <c r="XAQ6" s="336" t="str">
        <f t="shared" si="262"/>
        <v/>
      </c>
      <c r="XAR6" s="336" t="str">
        <f t="shared" si="262"/>
        <v/>
      </c>
      <c r="XAS6" s="336" t="str">
        <f t="shared" si="262"/>
        <v/>
      </c>
      <c r="XAT6" s="336" t="str">
        <f t="shared" si="262"/>
        <v/>
      </c>
      <c r="XAU6" s="336" t="str">
        <f t="shared" si="262"/>
        <v/>
      </c>
      <c r="XAV6" s="336" t="str">
        <f t="shared" si="262"/>
        <v/>
      </c>
      <c r="XAW6" s="336" t="str">
        <f t="shared" si="262"/>
        <v/>
      </c>
      <c r="XAX6" s="336" t="str">
        <f t="shared" si="262"/>
        <v/>
      </c>
      <c r="XAY6" s="336" t="str">
        <f t="shared" si="262"/>
        <v/>
      </c>
      <c r="XAZ6" s="336" t="str">
        <f t="shared" si="262"/>
        <v/>
      </c>
      <c r="XBA6" s="336" t="str">
        <f t="shared" si="262"/>
        <v/>
      </c>
      <c r="XBB6" s="336" t="str">
        <f t="shared" si="262"/>
        <v/>
      </c>
      <c r="XBC6" s="336" t="str">
        <f t="shared" ref="XBC6:XDN6" si="263">_xlfn.LET(
_xlpm.project_monat,XBC$3,
_xlpm.start_monat,$D6,
_xlpm.ende_monat,$E6,
IF(AND(_xlpm.project_monat&gt;=_xlpm.start_monat,_xlpm.project_monat&lt;=_xlpm.ende_monat),1,""))</f>
        <v/>
      </c>
      <c r="XBD6" s="336" t="str">
        <f t="shared" si="263"/>
        <v/>
      </c>
      <c r="XBE6" s="336" t="str">
        <f t="shared" si="263"/>
        <v/>
      </c>
      <c r="XBF6" s="336" t="str">
        <f t="shared" si="263"/>
        <v/>
      </c>
      <c r="XBG6" s="336" t="str">
        <f t="shared" si="263"/>
        <v/>
      </c>
      <c r="XBH6" s="336" t="str">
        <f t="shared" si="263"/>
        <v/>
      </c>
      <c r="XBI6" s="336" t="str">
        <f t="shared" si="263"/>
        <v/>
      </c>
      <c r="XBJ6" s="336" t="str">
        <f t="shared" si="263"/>
        <v/>
      </c>
      <c r="XBK6" s="336" t="str">
        <f t="shared" si="263"/>
        <v/>
      </c>
      <c r="XBL6" s="336" t="str">
        <f t="shared" si="263"/>
        <v/>
      </c>
      <c r="XBM6" s="336" t="str">
        <f t="shared" si="263"/>
        <v/>
      </c>
      <c r="XBN6" s="336" t="str">
        <f t="shared" si="263"/>
        <v/>
      </c>
      <c r="XBO6" s="336" t="str">
        <f t="shared" si="263"/>
        <v/>
      </c>
      <c r="XBP6" s="336" t="str">
        <f t="shared" si="263"/>
        <v/>
      </c>
      <c r="XBQ6" s="336" t="str">
        <f t="shared" si="263"/>
        <v/>
      </c>
      <c r="XBR6" s="336" t="str">
        <f t="shared" si="263"/>
        <v/>
      </c>
      <c r="XBS6" s="336" t="str">
        <f t="shared" si="263"/>
        <v/>
      </c>
      <c r="XBT6" s="336" t="str">
        <f t="shared" si="263"/>
        <v/>
      </c>
      <c r="XBU6" s="336" t="str">
        <f t="shared" si="263"/>
        <v/>
      </c>
      <c r="XBV6" s="336" t="str">
        <f t="shared" si="263"/>
        <v/>
      </c>
      <c r="XBW6" s="336" t="str">
        <f t="shared" si="263"/>
        <v/>
      </c>
      <c r="XBX6" s="336" t="str">
        <f t="shared" si="263"/>
        <v/>
      </c>
      <c r="XBY6" s="336" t="str">
        <f t="shared" si="263"/>
        <v/>
      </c>
      <c r="XBZ6" s="336" t="str">
        <f t="shared" si="263"/>
        <v/>
      </c>
      <c r="XCA6" s="336" t="str">
        <f t="shared" si="263"/>
        <v/>
      </c>
      <c r="XCB6" s="336" t="str">
        <f t="shared" si="263"/>
        <v/>
      </c>
      <c r="XCC6" s="336" t="str">
        <f t="shared" si="263"/>
        <v/>
      </c>
      <c r="XCD6" s="336" t="str">
        <f t="shared" si="263"/>
        <v/>
      </c>
      <c r="XCE6" s="336" t="str">
        <f t="shared" si="263"/>
        <v/>
      </c>
      <c r="XCF6" s="336" t="str">
        <f t="shared" si="263"/>
        <v/>
      </c>
      <c r="XCG6" s="336" t="str">
        <f t="shared" si="263"/>
        <v/>
      </c>
      <c r="XCH6" s="336" t="str">
        <f t="shared" si="263"/>
        <v/>
      </c>
      <c r="XCI6" s="336" t="str">
        <f t="shared" si="263"/>
        <v/>
      </c>
      <c r="XCJ6" s="336" t="str">
        <f t="shared" si="263"/>
        <v/>
      </c>
      <c r="XCK6" s="336" t="str">
        <f t="shared" si="263"/>
        <v/>
      </c>
      <c r="XCL6" s="336" t="str">
        <f t="shared" si="263"/>
        <v/>
      </c>
      <c r="XCM6" s="336" t="str">
        <f t="shared" si="263"/>
        <v/>
      </c>
      <c r="XCN6" s="336" t="str">
        <f t="shared" si="263"/>
        <v/>
      </c>
      <c r="XCO6" s="336" t="str">
        <f t="shared" si="263"/>
        <v/>
      </c>
      <c r="XCP6" s="336" t="str">
        <f t="shared" si="263"/>
        <v/>
      </c>
      <c r="XCQ6" s="336" t="str">
        <f t="shared" si="263"/>
        <v/>
      </c>
      <c r="XCR6" s="336" t="str">
        <f t="shared" si="263"/>
        <v/>
      </c>
      <c r="XCS6" s="336" t="str">
        <f t="shared" si="263"/>
        <v/>
      </c>
      <c r="XCT6" s="336" t="str">
        <f t="shared" si="263"/>
        <v/>
      </c>
      <c r="XCU6" s="336" t="str">
        <f t="shared" si="263"/>
        <v/>
      </c>
      <c r="XCV6" s="336" t="str">
        <f t="shared" si="263"/>
        <v/>
      </c>
      <c r="XCW6" s="336" t="str">
        <f t="shared" si="263"/>
        <v/>
      </c>
      <c r="XCX6" s="336" t="str">
        <f t="shared" si="263"/>
        <v/>
      </c>
      <c r="XCY6" s="336" t="str">
        <f t="shared" si="263"/>
        <v/>
      </c>
      <c r="XCZ6" s="336" t="str">
        <f t="shared" si="263"/>
        <v/>
      </c>
      <c r="XDA6" s="336" t="str">
        <f t="shared" si="263"/>
        <v/>
      </c>
      <c r="XDB6" s="336" t="str">
        <f t="shared" si="263"/>
        <v/>
      </c>
      <c r="XDC6" s="336" t="str">
        <f t="shared" si="263"/>
        <v/>
      </c>
      <c r="XDD6" s="336" t="str">
        <f t="shared" si="263"/>
        <v/>
      </c>
      <c r="XDE6" s="336" t="str">
        <f t="shared" si="263"/>
        <v/>
      </c>
      <c r="XDF6" s="336" t="str">
        <f t="shared" si="263"/>
        <v/>
      </c>
      <c r="XDG6" s="336" t="str">
        <f t="shared" si="263"/>
        <v/>
      </c>
      <c r="XDH6" s="336" t="str">
        <f t="shared" si="263"/>
        <v/>
      </c>
      <c r="XDI6" s="336" t="str">
        <f t="shared" si="263"/>
        <v/>
      </c>
      <c r="XDJ6" s="336" t="str">
        <f t="shared" si="263"/>
        <v/>
      </c>
      <c r="XDK6" s="336" t="str">
        <f t="shared" si="263"/>
        <v/>
      </c>
      <c r="XDL6" s="336" t="str">
        <f t="shared" si="263"/>
        <v/>
      </c>
      <c r="XDM6" s="336" t="str">
        <f t="shared" si="263"/>
        <v/>
      </c>
      <c r="XDN6" s="336" t="str">
        <f t="shared" si="263"/>
        <v/>
      </c>
      <c r="XDO6" s="336" t="str">
        <f t="shared" ref="XDO6:XFD6" si="264">_xlfn.LET(
_xlpm.project_monat,XDO$3,
_xlpm.start_monat,$D6,
_xlpm.ende_monat,$E6,
IF(AND(_xlpm.project_monat&gt;=_xlpm.start_monat,_xlpm.project_monat&lt;=_xlpm.ende_monat),1,""))</f>
        <v/>
      </c>
      <c r="XDP6" s="336" t="str">
        <f t="shared" si="264"/>
        <v/>
      </c>
      <c r="XDQ6" s="336" t="str">
        <f t="shared" si="264"/>
        <v/>
      </c>
      <c r="XDR6" s="336" t="str">
        <f t="shared" si="264"/>
        <v/>
      </c>
      <c r="XDS6" s="336" t="str">
        <f t="shared" si="264"/>
        <v/>
      </c>
      <c r="XDT6" s="336" t="str">
        <f t="shared" si="264"/>
        <v/>
      </c>
      <c r="XDU6" s="336" t="str">
        <f t="shared" si="264"/>
        <v/>
      </c>
      <c r="XDV6" s="336" t="str">
        <f t="shared" si="264"/>
        <v/>
      </c>
      <c r="XDW6" s="336" t="str">
        <f t="shared" si="264"/>
        <v/>
      </c>
      <c r="XDX6" s="336" t="str">
        <f t="shared" si="264"/>
        <v/>
      </c>
      <c r="XDY6" s="336" t="str">
        <f t="shared" si="264"/>
        <v/>
      </c>
      <c r="XDZ6" s="336" t="str">
        <f t="shared" si="264"/>
        <v/>
      </c>
      <c r="XEA6" s="336" t="str">
        <f t="shared" si="264"/>
        <v/>
      </c>
      <c r="XEB6" s="336" t="str">
        <f t="shared" si="264"/>
        <v/>
      </c>
      <c r="XEC6" s="336" t="str">
        <f t="shared" si="264"/>
        <v/>
      </c>
      <c r="XED6" s="336" t="str">
        <f t="shared" si="264"/>
        <v/>
      </c>
      <c r="XEE6" s="336" t="str">
        <f t="shared" si="264"/>
        <v/>
      </c>
      <c r="XEF6" s="336" t="str">
        <f t="shared" si="264"/>
        <v/>
      </c>
      <c r="XEG6" s="336" t="str">
        <f t="shared" si="264"/>
        <v/>
      </c>
      <c r="XEH6" s="336" t="str">
        <f t="shared" si="264"/>
        <v/>
      </c>
      <c r="XEI6" s="336" t="str">
        <f t="shared" si="264"/>
        <v/>
      </c>
      <c r="XEJ6" s="336" t="str">
        <f t="shared" si="264"/>
        <v/>
      </c>
      <c r="XEK6" s="336" t="str">
        <f t="shared" si="264"/>
        <v/>
      </c>
      <c r="XEL6" s="336" t="str">
        <f t="shared" si="264"/>
        <v/>
      </c>
      <c r="XEM6" s="336" t="str">
        <f t="shared" si="264"/>
        <v/>
      </c>
      <c r="XEN6" s="336" t="str">
        <f t="shared" si="264"/>
        <v/>
      </c>
      <c r="XEO6" s="336" t="str">
        <f t="shared" si="264"/>
        <v/>
      </c>
      <c r="XEP6" s="336" t="str">
        <f t="shared" si="264"/>
        <v/>
      </c>
      <c r="XEQ6" s="336" t="str">
        <f t="shared" si="264"/>
        <v/>
      </c>
      <c r="XER6" s="336" t="str">
        <f t="shared" si="264"/>
        <v/>
      </c>
      <c r="XES6" s="336" t="str">
        <f t="shared" si="264"/>
        <v/>
      </c>
      <c r="XET6" s="336" t="str">
        <f t="shared" si="264"/>
        <v/>
      </c>
      <c r="XEU6" s="336" t="str">
        <f t="shared" si="264"/>
        <v/>
      </c>
      <c r="XEV6" s="336" t="str">
        <f t="shared" si="264"/>
        <v/>
      </c>
      <c r="XEW6" s="336" t="str">
        <f t="shared" si="264"/>
        <v/>
      </c>
      <c r="XEX6" s="336" t="str">
        <f t="shared" si="264"/>
        <v/>
      </c>
      <c r="XEY6" s="336" t="str">
        <f t="shared" si="264"/>
        <v/>
      </c>
      <c r="XEZ6" s="336" t="str">
        <f t="shared" si="264"/>
        <v/>
      </c>
      <c r="XFA6" s="336" t="str">
        <f t="shared" si="264"/>
        <v/>
      </c>
      <c r="XFB6" s="336" t="str">
        <f t="shared" si="264"/>
        <v/>
      </c>
      <c r="XFC6" s="336" t="str">
        <f t="shared" si="264"/>
        <v/>
      </c>
      <c r="XFD6" s="336" t="str">
        <f t="shared" si="264"/>
        <v/>
      </c>
    </row>
    <row r="7" spans="1:16384" ht="20.149999999999999" customHeight="1" thickBot="1">
      <c r="A7" s="323"/>
      <c r="B7" s="335">
        <v>2</v>
      </c>
      <c r="C7" s="326"/>
      <c r="D7" s="325">
        <v>0</v>
      </c>
      <c r="E7" s="325">
        <v>0</v>
      </c>
      <c r="F7" s="325"/>
      <c r="G7" s="324">
        <f t="shared" si="6"/>
        <v>46022</v>
      </c>
      <c r="H7" s="324">
        <f t="shared" si="7"/>
        <v>46022</v>
      </c>
      <c r="I7" s="324"/>
      <c r="J7" s="324"/>
      <c r="K7" s="324"/>
      <c r="L7" s="324"/>
      <c r="M7" s="324"/>
      <c r="N7" s="324"/>
      <c r="O7" s="324"/>
      <c r="P7" s="324"/>
      <c r="Q7" s="324"/>
      <c r="R7" s="324"/>
      <c r="S7" s="324"/>
      <c r="T7" s="325"/>
      <c r="U7" s="325"/>
      <c r="V7" s="336" t="str">
        <f t="shared" ref="V7:AK35" si="265">_xlfn.LET(
_xlpm.project_monat,V$3,
_xlpm.start_monat,$D7,
_xlpm.ende_monat,$E7,
IF(AND(_xlpm.project_monat&gt;=_xlpm.start_monat,_xlpm.project_monat&lt;=_xlpm.ende_monat),1,""))</f>
        <v/>
      </c>
      <c r="W7" s="336" t="str">
        <f t="shared" si="265"/>
        <v/>
      </c>
      <c r="X7" s="336" t="str">
        <f t="shared" si="265"/>
        <v/>
      </c>
      <c r="Y7" s="336" t="str">
        <f t="shared" si="265"/>
        <v/>
      </c>
      <c r="Z7" s="336" t="str">
        <f t="shared" si="265"/>
        <v/>
      </c>
      <c r="AA7" s="336" t="str">
        <f t="shared" si="265"/>
        <v/>
      </c>
      <c r="AB7" s="336" t="str">
        <f t="shared" si="265"/>
        <v/>
      </c>
      <c r="AC7" s="336" t="str">
        <f t="shared" si="265"/>
        <v/>
      </c>
      <c r="AD7" s="336" t="str">
        <f t="shared" si="265"/>
        <v/>
      </c>
      <c r="AE7" s="336" t="str">
        <f t="shared" si="265"/>
        <v/>
      </c>
      <c r="AF7" s="336" t="str">
        <f t="shared" si="265"/>
        <v/>
      </c>
      <c r="AG7" s="336" t="str">
        <f t="shared" si="265"/>
        <v/>
      </c>
      <c r="AH7" s="336" t="str">
        <f t="shared" si="265"/>
        <v/>
      </c>
      <c r="AI7" s="336" t="str">
        <f t="shared" si="265"/>
        <v/>
      </c>
      <c r="AJ7" s="336" t="str">
        <f t="shared" si="265"/>
        <v/>
      </c>
      <c r="AK7" s="336" t="str">
        <f t="shared" si="265"/>
        <v/>
      </c>
      <c r="AL7" s="336" t="str">
        <f t="shared" si="8"/>
        <v/>
      </c>
      <c r="AM7" s="336" t="str">
        <f t="shared" si="8"/>
        <v/>
      </c>
      <c r="AN7" s="336" t="str">
        <f t="shared" si="8"/>
        <v/>
      </c>
      <c r="AO7" s="336" t="str">
        <f t="shared" si="8"/>
        <v/>
      </c>
      <c r="AP7" s="336" t="str">
        <f t="shared" si="8"/>
        <v/>
      </c>
      <c r="AQ7" s="336" t="str">
        <f t="shared" si="8"/>
        <v/>
      </c>
      <c r="AR7" s="336" t="str">
        <f t="shared" si="8"/>
        <v/>
      </c>
      <c r="AS7" s="336" t="str">
        <f t="shared" si="8"/>
        <v/>
      </c>
      <c r="AT7" s="336" t="str">
        <f t="shared" si="8"/>
        <v/>
      </c>
      <c r="AU7" s="336" t="str">
        <f t="shared" si="8"/>
        <v/>
      </c>
      <c r="AV7" s="336" t="str">
        <f t="shared" si="8"/>
        <v/>
      </c>
      <c r="AW7" s="336" t="str">
        <f t="shared" si="8"/>
        <v/>
      </c>
      <c r="AX7" s="336" t="str">
        <f t="shared" si="8"/>
        <v/>
      </c>
      <c r="AY7" s="336" t="str">
        <f t="shared" si="8"/>
        <v/>
      </c>
      <c r="AZ7" s="336" t="str">
        <f t="shared" si="8"/>
        <v/>
      </c>
      <c r="BA7" s="336" t="str">
        <f t="shared" si="8"/>
        <v/>
      </c>
      <c r="BB7" s="336" t="str">
        <f t="shared" si="8"/>
        <v/>
      </c>
      <c r="BC7" s="336" t="str">
        <f t="shared" si="8"/>
        <v/>
      </c>
      <c r="BD7" s="336" t="str">
        <f t="shared" si="8"/>
        <v/>
      </c>
      <c r="BE7" s="336" t="str">
        <f t="shared" si="8"/>
        <v/>
      </c>
      <c r="BF7" s="336" t="str">
        <f t="shared" si="8"/>
        <v/>
      </c>
      <c r="BG7" s="336" t="str">
        <f t="shared" si="8"/>
        <v/>
      </c>
      <c r="BH7" s="336" t="str">
        <f t="shared" si="8"/>
        <v/>
      </c>
      <c r="BI7" s="336" t="str">
        <f t="shared" si="8"/>
        <v/>
      </c>
      <c r="BJ7" s="336" t="str">
        <f t="shared" si="8"/>
        <v/>
      </c>
      <c r="BK7" s="336" t="str">
        <f t="shared" si="8"/>
        <v/>
      </c>
      <c r="BL7" s="336" t="str">
        <f t="shared" si="8"/>
        <v/>
      </c>
      <c r="BM7" s="336" t="str">
        <f t="shared" si="8"/>
        <v/>
      </c>
      <c r="BN7" s="336" t="str">
        <f t="shared" si="8"/>
        <v/>
      </c>
      <c r="BO7" s="336" t="str">
        <f t="shared" si="8"/>
        <v/>
      </c>
      <c r="BP7" s="336" t="str">
        <f t="shared" si="8"/>
        <v/>
      </c>
      <c r="BQ7" s="336" t="str">
        <f t="shared" si="8"/>
        <v/>
      </c>
      <c r="BR7" s="336" t="str">
        <f t="shared" si="8"/>
        <v/>
      </c>
      <c r="BS7" s="336" t="str">
        <f t="shared" si="8"/>
        <v/>
      </c>
      <c r="BT7" s="336" t="str">
        <f t="shared" si="8"/>
        <v/>
      </c>
      <c r="BU7" s="336" t="str">
        <f t="shared" si="8"/>
        <v/>
      </c>
      <c r="BV7" s="336" t="str">
        <f t="shared" si="8"/>
        <v/>
      </c>
      <c r="BW7" s="336" t="str">
        <f t="shared" si="8"/>
        <v/>
      </c>
      <c r="BX7" s="336" t="str">
        <f t="shared" si="8"/>
        <v/>
      </c>
      <c r="BY7" s="336" t="str">
        <f t="shared" si="8"/>
        <v/>
      </c>
      <c r="BZ7" s="336" t="str">
        <f t="shared" si="8"/>
        <v/>
      </c>
      <c r="CA7" s="336" t="str">
        <f t="shared" si="8"/>
        <v/>
      </c>
      <c r="CB7" s="336" t="str">
        <f t="shared" si="8"/>
        <v/>
      </c>
      <c r="CC7" s="336" t="str">
        <f t="shared" si="8"/>
        <v/>
      </c>
      <c r="CD7" s="336" t="str">
        <f t="shared" si="8"/>
        <v/>
      </c>
      <c r="CE7" s="336" t="str">
        <f t="shared" si="8"/>
        <v/>
      </c>
      <c r="CF7" s="336" t="str">
        <f t="shared" si="8"/>
        <v/>
      </c>
      <c r="CG7" s="336" t="str">
        <f t="shared" si="8"/>
        <v/>
      </c>
      <c r="CH7" s="336" t="str">
        <f t="shared" si="8"/>
        <v/>
      </c>
      <c r="CI7" s="336" t="str">
        <f t="shared" si="9"/>
        <v/>
      </c>
      <c r="CJ7" s="336" t="str">
        <f t="shared" si="9"/>
        <v/>
      </c>
      <c r="CK7" s="336" t="str">
        <f t="shared" si="9"/>
        <v/>
      </c>
      <c r="CL7" s="336" t="str">
        <f t="shared" si="9"/>
        <v/>
      </c>
      <c r="CM7" s="336" t="str">
        <f t="shared" si="9"/>
        <v/>
      </c>
      <c r="CN7" s="336" t="str">
        <f t="shared" si="9"/>
        <v/>
      </c>
      <c r="CO7" s="336" t="str">
        <f t="shared" si="9"/>
        <v/>
      </c>
      <c r="CP7" s="336" t="str">
        <f t="shared" si="9"/>
        <v/>
      </c>
      <c r="CQ7" s="336" t="str">
        <f t="shared" si="9"/>
        <v/>
      </c>
      <c r="CR7" s="336" t="str">
        <f t="shared" si="9"/>
        <v/>
      </c>
      <c r="CS7" s="336" t="str">
        <f t="shared" si="9"/>
        <v/>
      </c>
      <c r="CT7" s="336" t="str">
        <f t="shared" si="9"/>
        <v/>
      </c>
      <c r="CU7" s="336" t="str">
        <f t="shared" si="9"/>
        <v/>
      </c>
      <c r="CV7" s="336" t="str">
        <f t="shared" si="9"/>
        <v/>
      </c>
      <c r="CW7" s="336" t="str">
        <f t="shared" si="9"/>
        <v/>
      </c>
      <c r="CX7" s="336" t="str">
        <f t="shared" si="9"/>
        <v/>
      </c>
      <c r="CY7" s="336" t="str">
        <f t="shared" si="9"/>
        <v/>
      </c>
      <c r="CZ7" s="336" t="str">
        <f t="shared" si="9"/>
        <v/>
      </c>
      <c r="DA7" s="336" t="str">
        <f t="shared" si="9"/>
        <v/>
      </c>
    </row>
    <row r="8" spans="1:16384" ht="18.5" thickBot="1">
      <c r="B8" s="335">
        <v>3</v>
      </c>
      <c r="C8" s="326"/>
      <c r="D8" s="325">
        <v>0</v>
      </c>
      <c r="E8" s="325">
        <v>0</v>
      </c>
      <c r="F8" s="325"/>
      <c r="G8" s="324">
        <f t="shared" si="6"/>
        <v>46022</v>
      </c>
      <c r="H8" s="324">
        <f t="shared" si="7"/>
        <v>46022</v>
      </c>
      <c r="I8" s="324"/>
      <c r="J8" s="324"/>
      <c r="K8" s="324"/>
      <c r="L8" s="324"/>
      <c r="M8" s="324"/>
      <c r="N8" s="324"/>
      <c r="O8" s="324"/>
      <c r="P8" s="324"/>
      <c r="Q8" s="324"/>
      <c r="R8" s="324"/>
      <c r="S8" s="324"/>
      <c r="T8" s="325"/>
      <c r="U8" s="325"/>
      <c r="V8" s="336" t="str">
        <f t="shared" si="265"/>
        <v/>
      </c>
      <c r="W8" s="336" t="str">
        <f t="shared" ref="W8:CH11" si="266">_xlfn.LET(
_xlpm.project_monat,W$3,
_xlpm.start_monat,$D8,
_xlpm.ende_monat,$E8,
IF(AND(_xlpm.project_monat&gt;=_xlpm.start_monat,_xlpm.project_monat&lt;=_xlpm.ende_monat),1,""))</f>
        <v/>
      </c>
      <c r="X8" s="336" t="str">
        <f t="shared" si="266"/>
        <v/>
      </c>
      <c r="Y8" s="336" t="str">
        <f t="shared" si="266"/>
        <v/>
      </c>
      <c r="Z8" s="336" t="str">
        <f t="shared" si="266"/>
        <v/>
      </c>
      <c r="AA8" s="336" t="str">
        <f t="shared" si="266"/>
        <v/>
      </c>
      <c r="AB8" s="336" t="str">
        <f t="shared" si="266"/>
        <v/>
      </c>
      <c r="AC8" s="336" t="str">
        <f t="shared" si="266"/>
        <v/>
      </c>
      <c r="AD8" s="336" t="str">
        <f t="shared" si="266"/>
        <v/>
      </c>
      <c r="AE8" s="336" t="str">
        <f t="shared" si="266"/>
        <v/>
      </c>
      <c r="AF8" s="336" t="str">
        <f t="shared" si="266"/>
        <v/>
      </c>
      <c r="AG8" s="336" t="str">
        <f t="shared" si="266"/>
        <v/>
      </c>
      <c r="AH8" s="336" t="str">
        <f t="shared" si="266"/>
        <v/>
      </c>
      <c r="AI8" s="336" t="str">
        <f t="shared" si="266"/>
        <v/>
      </c>
      <c r="AJ8" s="336" t="str">
        <f t="shared" si="266"/>
        <v/>
      </c>
      <c r="AK8" s="336" t="str">
        <f t="shared" si="266"/>
        <v/>
      </c>
      <c r="AL8" s="336" t="str">
        <f t="shared" si="266"/>
        <v/>
      </c>
      <c r="AM8" s="336" t="str">
        <f t="shared" si="266"/>
        <v/>
      </c>
      <c r="AN8" s="336" t="str">
        <f t="shared" si="266"/>
        <v/>
      </c>
      <c r="AO8" s="336" t="str">
        <f t="shared" si="266"/>
        <v/>
      </c>
      <c r="AP8" s="336" t="str">
        <f t="shared" si="266"/>
        <v/>
      </c>
      <c r="AQ8" s="336" t="str">
        <f t="shared" si="266"/>
        <v/>
      </c>
      <c r="AR8" s="336" t="str">
        <f t="shared" si="266"/>
        <v/>
      </c>
      <c r="AS8" s="336" t="str">
        <f t="shared" si="266"/>
        <v/>
      </c>
      <c r="AT8" s="336" t="str">
        <f t="shared" si="266"/>
        <v/>
      </c>
      <c r="AU8" s="336" t="str">
        <f t="shared" si="266"/>
        <v/>
      </c>
      <c r="AV8" s="336" t="str">
        <f t="shared" si="266"/>
        <v/>
      </c>
      <c r="AW8" s="336" t="str">
        <f t="shared" si="266"/>
        <v/>
      </c>
      <c r="AX8" s="336" t="str">
        <f t="shared" si="266"/>
        <v/>
      </c>
      <c r="AY8" s="336" t="str">
        <f t="shared" si="266"/>
        <v/>
      </c>
      <c r="AZ8" s="336" t="str">
        <f t="shared" si="266"/>
        <v/>
      </c>
      <c r="BA8" s="336" t="str">
        <f t="shared" si="266"/>
        <v/>
      </c>
      <c r="BB8" s="336" t="str">
        <f t="shared" si="266"/>
        <v/>
      </c>
      <c r="BC8" s="336" t="str">
        <f t="shared" si="266"/>
        <v/>
      </c>
      <c r="BD8" s="336" t="str">
        <f t="shared" si="266"/>
        <v/>
      </c>
      <c r="BE8" s="336" t="str">
        <f t="shared" si="266"/>
        <v/>
      </c>
      <c r="BF8" s="336" t="str">
        <f t="shared" si="266"/>
        <v/>
      </c>
      <c r="BG8" s="336" t="str">
        <f t="shared" si="266"/>
        <v/>
      </c>
      <c r="BH8" s="336" t="str">
        <f t="shared" si="266"/>
        <v/>
      </c>
      <c r="BI8" s="336" t="str">
        <f t="shared" si="266"/>
        <v/>
      </c>
      <c r="BJ8" s="336" t="str">
        <f t="shared" si="266"/>
        <v/>
      </c>
      <c r="BK8" s="336" t="str">
        <f t="shared" si="266"/>
        <v/>
      </c>
      <c r="BL8" s="336" t="str">
        <f t="shared" si="266"/>
        <v/>
      </c>
      <c r="BM8" s="336" t="str">
        <f t="shared" si="266"/>
        <v/>
      </c>
      <c r="BN8" s="336" t="str">
        <f t="shared" si="266"/>
        <v/>
      </c>
      <c r="BO8" s="336" t="str">
        <f t="shared" si="266"/>
        <v/>
      </c>
      <c r="BP8" s="336" t="str">
        <f t="shared" si="266"/>
        <v/>
      </c>
      <c r="BQ8" s="336" t="str">
        <f t="shared" si="266"/>
        <v/>
      </c>
      <c r="BR8" s="336" t="str">
        <f t="shared" si="266"/>
        <v/>
      </c>
      <c r="BS8" s="336" t="str">
        <f t="shared" si="266"/>
        <v/>
      </c>
      <c r="BT8" s="336" t="str">
        <f t="shared" si="266"/>
        <v/>
      </c>
      <c r="BU8" s="336" t="str">
        <f t="shared" si="266"/>
        <v/>
      </c>
      <c r="BV8" s="336" t="str">
        <f t="shared" si="266"/>
        <v/>
      </c>
      <c r="BW8" s="336" t="str">
        <f t="shared" si="266"/>
        <v/>
      </c>
      <c r="BX8" s="336" t="str">
        <f t="shared" si="266"/>
        <v/>
      </c>
      <c r="BY8" s="336" t="str">
        <f t="shared" si="266"/>
        <v/>
      </c>
      <c r="BZ8" s="336" t="str">
        <f t="shared" si="266"/>
        <v/>
      </c>
      <c r="CA8" s="336" t="str">
        <f t="shared" si="266"/>
        <v/>
      </c>
      <c r="CB8" s="336" t="str">
        <f t="shared" si="266"/>
        <v/>
      </c>
      <c r="CC8" s="336" t="str">
        <f t="shared" si="266"/>
        <v/>
      </c>
      <c r="CD8" s="336" t="str">
        <f t="shared" si="266"/>
        <v/>
      </c>
      <c r="CE8" s="336" t="str">
        <f t="shared" si="266"/>
        <v/>
      </c>
      <c r="CF8" s="336" t="str">
        <f t="shared" si="266"/>
        <v/>
      </c>
      <c r="CG8" s="336" t="str">
        <f t="shared" si="266"/>
        <v/>
      </c>
      <c r="CH8" s="336" t="str">
        <f t="shared" si="266"/>
        <v/>
      </c>
      <c r="CI8" s="336" t="str">
        <f t="shared" si="9"/>
        <v/>
      </c>
      <c r="CJ8" s="336" t="str">
        <f t="shared" si="9"/>
        <v/>
      </c>
      <c r="CK8" s="336" t="str">
        <f t="shared" si="9"/>
        <v/>
      </c>
      <c r="CL8" s="336" t="str">
        <f t="shared" si="9"/>
        <v/>
      </c>
      <c r="CM8" s="336" t="str">
        <f t="shared" si="9"/>
        <v/>
      </c>
      <c r="CN8" s="336" t="str">
        <f t="shared" si="9"/>
        <v/>
      </c>
      <c r="CO8" s="336" t="str">
        <f t="shared" si="9"/>
        <v/>
      </c>
      <c r="CP8" s="336" t="str">
        <f t="shared" si="9"/>
        <v/>
      </c>
      <c r="CQ8" s="336" t="str">
        <f t="shared" si="9"/>
        <v/>
      </c>
      <c r="CR8" s="336" t="str">
        <f t="shared" si="9"/>
        <v/>
      </c>
      <c r="CS8" s="336" t="str">
        <f t="shared" si="9"/>
        <v/>
      </c>
      <c r="CT8" s="336" t="str">
        <f t="shared" si="9"/>
        <v/>
      </c>
      <c r="CU8" s="336" t="str">
        <f t="shared" si="9"/>
        <v/>
      </c>
      <c r="CV8" s="336" t="str">
        <f t="shared" si="9"/>
        <v/>
      </c>
      <c r="CW8" s="336" t="str">
        <f t="shared" si="9"/>
        <v/>
      </c>
      <c r="CX8" s="336" t="str">
        <f t="shared" si="9"/>
        <v/>
      </c>
      <c r="CY8" s="336" t="str">
        <f t="shared" si="9"/>
        <v/>
      </c>
      <c r="CZ8" s="336" t="str">
        <f t="shared" si="9"/>
        <v/>
      </c>
      <c r="DA8" s="336" t="str">
        <f t="shared" si="9"/>
        <v/>
      </c>
    </row>
    <row r="9" spans="1:16384" ht="18.5" thickBot="1">
      <c r="B9" s="335">
        <v>4</v>
      </c>
      <c r="C9" s="326"/>
      <c r="D9" s="325">
        <v>0</v>
      </c>
      <c r="E9" s="325">
        <v>0</v>
      </c>
      <c r="F9" s="325"/>
      <c r="G9" s="324">
        <f t="shared" si="6"/>
        <v>46022</v>
      </c>
      <c r="H9" s="324">
        <f t="shared" si="7"/>
        <v>46022</v>
      </c>
      <c r="I9" s="324"/>
      <c r="J9" s="324"/>
      <c r="K9" s="324"/>
      <c r="L9" s="324"/>
      <c r="M9" s="324"/>
      <c r="N9" s="324"/>
      <c r="O9" s="324"/>
      <c r="P9" s="324"/>
      <c r="Q9" s="324"/>
      <c r="R9" s="324"/>
      <c r="S9" s="324"/>
      <c r="T9" s="325"/>
      <c r="U9" s="325"/>
      <c r="V9" s="336" t="str">
        <f t="shared" si="265"/>
        <v/>
      </c>
      <c r="W9" s="336" t="str">
        <f t="shared" si="266"/>
        <v/>
      </c>
      <c r="X9" s="336" t="str">
        <f t="shared" si="266"/>
        <v/>
      </c>
      <c r="Y9" s="336" t="str">
        <f t="shared" si="266"/>
        <v/>
      </c>
      <c r="Z9" s="336" t="str">
        <f t="shared" si="266"/>
        <v/>
      </c>
      <c r="AA9" s="336" t="str">
        <f t="shared" si="266"/>
        <v/>
      </c>
      <c r="AB9" s="336" t="str">
        <f t="shared" si="266"/>
        <v/>
      </c>
      <c r="AC9" s="336" t="str">
        <f t="shared" si="266"/>
        <v/>
      </c>
      <c r="AD9" s="336" t="str">
        <f t="shared" si="266"/>
        <v/>
      </c>
      <c r="AE9" s="336" t="str">
        <f t="shared" si="266"/>
        <v/>
      </c>
      <c r="AF9" s="336" t="str">
        <f t="shared" si="266"/>
        <v/>
      </c>
      <c r="AG9" s="336" t="str">
        <f t="shared" si="266"/>
        <v/>
      </c>
      <c r="AH9" s="336" t="str">
        <f t="shared" si="266"/>
        <v/>
      </c>
      <c r="AI9" s="336" t="str">
        <f t="shared" si="266"/>
        <v/>
      </c>
      <c r="AJ9" s="336" t="str">
        <f t="shared" si="266"/>
        <v/>
      </c>
      <c r="AK9" s="336" t="str">
        <f t="shared" si="266"/>
        <v/>
      </c>
      <c r="AL9" s="336" t="str">
        <f t="shared" si="266"/>
        <v/>
      </c>
      <c r="AM9" s="336" t="str">
        <f t="shared" si="266"/>
        <v/>
      </c>
      <c r="AN9" s="336" t="str">
        <f t="shared" si="266"/>
        <v/>
      </c>
      <c r="AO9" s="336" t="str">
        <f t="shared" si="266"/>
        <v/>
      </c>
      <c r="AP9" s="336" t="str">
        <f t="shared" si="266"/>
        <v/>
      </c>
      <c r="AQ9" s="336" t="str">
        <f t="shared" si="266"/>
        <v/>
      </c>
      <c r="AR9" s="336" t="str">
        <f t="shared" si="266"/>
        <v/>
      </c>
      <c r="AS9" s="336" t="str">
        <f t="shared" si="266"/>
        <v/>
      </c>
      <c r="AT9" s="336" t="str">
        <f t="shared" si="266"/>
        <v/>
      </c>
      <c r="AU9" s="336" t="str">
        <f t="shared" si="266"/>
        <v/>
      </c>
      <c r="AV9" s="336" t="str">
        <f t="shared" si="266"/>
        <v/>
      </c>
      <c r="AW9" s="336" t="str">
        <f t="shared" si="266"/>
        <v/>
      </c>
      <c r="AX9" s="336" t="str">
        <f t="shared" si="266"/>
        <v/>
      </c>
      <c r="AY9" s="336" t="str">
        <f t="shared" si="266"/>
        <v/>
      </c>
      <c r="AZ9" s="336" t="str">
        <f t="shared" si="266"/>
        <v/>
      </c>
      <c r="BA9" s="336" t="str">
        <f t="shared" si="266"/>
        <v/>
      </c>
      <c r="BB9" s="336" t="str">
        <f t="shared" si="266"/>
        <v/>
      </c>
      <c r="BC9" s="336" t="str">
        <f t="shared" si="266"/>
        <v/>
      </c>
      <c r="BD9" s="336" t="str">
        <f t="shared" si="266"/>
        <v/>
      </c>
      <c r="BE9" s="336" t="str">
        <f t="shared" si="266"/>
        <v/>
      </c>
      <c r="BF9" s="336" t="str">
        <f t="shared" si="266"/>
        <v/>
      </c>
      <c r="BG9" s="336" t="str">
        <f t="shared" si="266"/>
        <v/>
      </c>
      <c r="BH9" s="336" t="str">
        <f t="shared" si="266"/>
        <v/>
      </c>
      <c r="BI9" s="336" t="str">
        <f t="shared" si="266"/>
        <v/>
      </c>
      <c r="BJ9" s="336" t="str">
        <f t="shared" si="266"/>
        <v/>
      </c>
      <c r="BK9" s="336" t="str">
        <f t="shared" si="266"/>
        <v/>
      </c>
      <c r="BL9" s="336" t="str">
        <f t="shared" si="266"/>
        <v/>
      </c>
      <c r="BM9" s="336" t="str">
        <f t="shared" si="266"/>
        <v/>
      </c>
      <c r="BN9" s="336" t="str">
        <f t="shared" si="266"/>
        <v/>
      </c>
      <c r="BO9" s="336" t="str">
        <f t="shared" si="266"/>
        <v/>
      </c>
      <c r="BP9" s="336" t="str">
        <f t="shared" si="266"/>
        <v/>
      </c>
      <c r="BQ9" s="336" t="str">
        <f t="shared" si="266"/>
        <v/>
      </c>
      <c r="BR9" s="336" t="str">
        <f t="shared" si="266"/>
        <v/>
      </c>
      <c r="BS9" s="336" t="str">
        <f t="shared" si="266"/>
        <v/>
      </c>
      <c r="BT9" s="336" t="str">
        <f t="shared" si="266"/>
        <v/>
      </c>
      <c r="BU9" s="336" t="str">
        <f t="shared" si="266"/>
        <v/>
      </c>
      <c r="BV9" s="336" t="str">
        <f t="shared" si="266"/>
        <v/>
      </c>
      <c r="BW9" s="336" t="str">
        <f t="shared" si="266"/>
        <v/>
      </c>
      <c r="BX9" s="336" t="str">
        <f t="shared" si="266"/>
        <v/>
      </c>
      <c r="BY9" s="336" t="str">
        <f t="shared" si="266"/>
        <v/>
      </c>
      <c r="BZ9" s="336" t="str">
        <f t="shared" si="266"/>
        <v/>
      </c>
      <c r="CA9" s="336" t="str">
        <f t="shared" si="266"/>
        <v/>
      </c>
      <c r="CB9" s="336" t="str">
        <f t="shared" si="266"/>
        <v/>
      </c>
      <c r="CC9" s="336" t="str">
        <f t="shared" si="266"/>
        <v/>
      </c>
      <c r="CD9" s="336" t="str">
        <f t="shared" si="266"/>
        <v/>
      </c>
      <c r="CE9" s="336" t="str">
        <f t="shared" si="266"/>
        <v/>
      </c>
      <c r="CF9" s="336" t="str">
        <f t="shared" si="266"/>
        <v/>
      </c>
      <c r="CG9" s="336" t="str">
        <f t="shared" si="266"/>
        <v/>
      </c>
      <c r="CH9" s="336" t="str">
        <f t="shared" si="266"/>
        <v/>
      </c>
      <c r="CI9" s="336" t="str">
        <f t="shared" si="9"/>
        <v/>
      </c>
      <c r="CJ9" s="336" t="str">
        <f t="shared" si="9"/>
        <v/>
      </c>
      <c r="CK9" s="336" t="str">
        <f t="shared" si="9"/>
        <v/>
      </c>
      <c r="CL9" s="336" t="str">
        <f t="shared" si="9"/>
        <v/>
      </c>
      <c r="CM9" s="336" t="str">
        <f t="shared" si="9"/>
        <v/>
      </c>
      <c r="CN9" s="336" t="str">
        <f t="shared" si="9"/>
        <v/>
      </c>
      <c r="CO9" s="336" t="str">
        <f t="shared" si="9"/>
        <v/>
      </c>
      <c r="CP9" s="336" t="str">
        <f t="shared" si="9"/>
        <v/>
      </c>
      <c r="CQ9" s="336" t="str">
        <f t="shared" si="9"/>
        <v/>
      </c>
      <c r="CR9" s="336" t="str">
        <f t="shared" si="9"/>
        <v/>
      </c>
      <c r="CS9" s="336" t="str">
        <f t="shared" si="9"/>
        <v/>
      </c>
      <c r="CT9" s="336" t="str">
        <f t="shared" si="9"/>
        <v/>
      </c>
      <c r="CU9" s="336" t="str">
        <f t="shared" si="9"/>
        <v/>
      </c>
      <c r="CV9" s="336" t="str">
        <f t="shared" si="9"/>
        <v/>
      </c>
      <c r="CW9" s="336" t="str">
        <f t="shared" si="9"/>
        <v/>
      </c>
      <c r="CX9" s="336" t="str">
        <f t="shared" si="9"/>
        <v/>
      </c>
      <c r="CY9" s="336" t="str">
        <f t="shared" si="9"/>
        <v/>
      </c>
      <c r="CZ9" s="336" t="str">
        <f t="shared" si="9"/>
        <v/>
      </c>
      <c r="DA9" s="336" t="str">
        <f t="shared" si="9"/>
        <v/>
      </c>
    </row>
    <row r="10" spans="1:16384" ht="18.5" thickBot="1">
      <c r="B10" s="335">
        <v>5</v>
      </c>
      <c r="C10" s="326"/>
      <c r="D10" s="325">
        <v>0</v>
      </c>
      <c r="E10" s="325">
        <v>0</v>
      </c>
      <c r="F10" s="325"/>
      <c r="G10" s="324">
        <f t="shared" si="6"/>
        <v>46022</v>
      </c>
      <c r="H10" s="324">
        <f t="shared" si="7"/>
        <v>46022</v>
      </c>
      <c r="I10" s="324"/>
      <c r="J10" s="324"/>
      <c r="K10" s="324"/>
      <c r="L10" s="324"/>
      <c r="M10" s="324"/>
      <c r="N10" s="324"/>
      <c r="O10" s="324"/>
      <c r="P10" s="324"/>
      <c r="Q10" s="324"/>
      <c r="R10" s="324"/>
      <c r="S10" s="324"/>
      <c r="T10" s="325"/>
      <c r="U10" s="325"/>
      <c r="V10" s="336" t="str">
        <f t="shared" si="265"/>
        <v/>
      </c>
      <c r="W10" s="336" t="str">
        <f t="shared" si="266"/>
        <v/>
      </c>
      <c r="X10" s="336" t="str">
        <f t="shared" si="266"/>
        <v/>
      </c>
      <c r="Y10" s="336" t="str">
        <f t="shared" si="266"/>
        <v/>
      </c>
      <c r="Z10" s="336" t="str">
        <f t="shared" si="266"/>
        <v/>
      </c>
      <c r="AA10" s="336" t="str">
        <f t="shared" si="266"/>
        <v/>
      </c>
      <c r="AB10" s="336" t="str">
        <f t="shared" si="266"/>
        <v/>
      </c>
      <c r="AC10" s="336" t="str">
        <f t="shared" si="266"/>
        <v/>
      </c>
      <c r="AD10" s="336" t="str">
        <f t="shared" si="266"/>
        <v/>
      </c>
      <c r="AE10" s="336" t="str">
        <f t="shared" si="266"/>
        <v/>
      </c>
      <c r="AF10" s="336" t="str">
        <f t="shared" si="266"/>
        <v/>
      </c>
      <c r="AG10" s="336" t="str">
        <f t="shared" si="266"/>
        <v/>
      </c>
      <c r="AH10" s="336" t="str">
        <f t="shared" si="266"/>
        <v/>
      </c>
      <c r="AI10" s="336" t="str">
        <f t="shared" si="266"/>
        <v/>
      </c>
      <c r="AJ10" s="336" t="str">
        <f t="shared" si="266"/>
        <v/>
      </c>
      <c r="AK10" s="336" t="str">
        <f t="shared" si="266"/>
        <v/>
      </c>
      <c r="AL10" s="336" t="str">
        <f t="shared" si="266"/>
        <v/>
      </c>
      <c r="AM10" s="336" t="str">
        <f t="shared" si="266"/>
        <v/>
      </c>
      <c r="AN10" s="336" t="str">
        <f t="shared" si="266"/>
        <v/>
      </c>
      <c r="AO10" s="336" t="str">
        <f t="shared" si="266"/>
        <v/>
      </c>
      <c r="AP10" s="336" t="str">
        <f t="shared" si="266"/>
        <v/>
      </c>
      <c r="AQ10" s="336" t="str">
        <f t="shared" si="266"/>
        <v/>
      </c>
      <c r="AR10" s="336" t="str">
        <f t="shared" si="266"/>
        <v/>
      </c>
      <c r="AS10" s="336" t="str">
        <f t="shared" si="266"/>
        <v/>
      </c>
      <c r="AT10" s="336" t="str">
        <f t="shared" si="266"/>
        <v/>
      </c>
      <c r="AU10" s="336" t="str">
        <f t="shared" si="266"/>
        <v/>
      </c>
      <c r="AV10" s="336" t="str">
        <f t="shared" si="266"/>
        <v/>
      </c>
      <c r="AW10" s="336" t="str">
        <f t="shared" si="266"/>
        <v/>
      </c>
      <c r="AX10" s="336" t="str">
        <f t="shared" si="266"/>
        <v/>
      </c>
      <c r="AY10" s="336" t="str">
        <f t="shared" si="266"/>
        <v/>
      </c>
      <c r="AZ10" s="336" t="str">
        <f t="shared" si="266"/>
        <v/>
      </c>
      <c r="BA10" s="336" t="str">
        <f t="shared" si="266"/>
        <v/>
      </c>
      <c r="BB10" s="336" t="str">
        <f t="shared" si="266"/>
        <v/>
      </c>
      <c r="BC10" s="336" t="str">
        <f t="shared" si="266"/>
        <v/>
      </c>
      <c r="BD10" s="336" t="str">
        <f t="shared" si="266"/>
        <v/>
      </c>
      <c r="BE10" s="336" t="str">
        <f t="shared" si="266"/>
        <v/>
      </c>
      <c r="BF10" s="336" t="str">
        <f t="shared" si="266"/>
        <v/>
      </c>
      <c r="BG10" s="336" t="str">
        <f t="shared" si="266"/>
        <v/>
      </c>
      <c r="BH10" s="336" t="str">
        <f t="shared" si="266"/>
        <v/>
      </c>
      <c r="BI10" s="336" t="str">
        <f t="shared" si="266"/>
        <v/>
      </c>
      <c r="BJ10" s="336" t="str">
        <f t="shared" si="266"/>
        <v/>
      </c>
      <c r="BK10" s="336" t="str">
        <f t="shared" si="266"/>
        <v/>
      </c>
      <c r="BL10" s="336" t="str">
        <f t="shared" si="266"/>
        <v/>
      </c>
      <c r="BM10" s="336" t="str">
        <f t="shared" si="266"/>
        <v/>
      </c>
      <c r="BN10" s="336" t="str">
        <f t="shared" si="266"/>
        <v/>
      </c>
      <c r="BO10" s="336" t="str">
        <f t="shared" si="266"/>
        <v/>
      </c>
      <c r="BP10" s="336" t="str">
        <f t="shared" si="266"/>
        <v/>
      </c>
      <c r="BQ10" s="336" t="str">
        <f t="shared" si="266"/>
        <v/>
      </c>
      <c r="BR10" s="336" t="str">
        <f t="shared" si="266"/>
        <v/>
      </c>
      <c r="BS10" s="336" t="str">
        <f t="shared" si="266"/>
        <v/>
      </c>
      <c r="BT10" s="336" t="str">
        <f t="shared" si="266"/>
        <v/>
      </c>
      <c r="BU10" s="336" t="str">
        <f t="shared" si="266"/>
        <v/>
      </c>
      <c r="BV10" s="336" t="str">
        <f t="shared" si="266"/>
        <v/>
      </c>
      <c r="BW10" s="336" t="str">
        <f t="shared" si="266"/>
        <v/>
      </c>
      <c r="BX10" s="336" t="str">
        <f t="shared" si="266"/>
        <v/>
      </c>
      <c r="BY10" s="336" t="str">
        <f t="shared" si="266"/>
        <v/>
      </c>
      <c r="BZ10" s="336" t="str">
        <f t="shared" si="266"/>
        <v/>
      </c>
      <c r="CA10" s="336" t="str">
        <f t="shared" si="266"/>
        <v/>
      </c>
      <c r="CB10" s="336" t="str">
        <f t="shared" si="266"/>
        <v/>
      </c>
      <c r="CC10" s="336" t="str">
        <f t="shared" si="266"/>
        <v/>
      </c>
      <c r="CD10" s="336" t="str">
        <f t="shared" si="266"/>
        <v/>
      </c>
      <c r="CE10" s="336" t="str">
        <f t="shared" si="266"/>
        <v/>
      </c>
      <c r="CF10" s="336" t="str">
        <f t="shared" si="266"/>
        <v/>
      </c>
      <c r="CG10" s="336" t="str">
        <f t="shared" si="266"/>
        <v/>
      </c>
      <c r="CH10" s="336" t="str">
        <f t="shared" si="266"/>
        <v/>
      </c>
      <c r="CI10" s="336" t="str">
        <f t="shared" si="9"/>
        <v/>
      </c>
      <c r="CJ10" s="336" t="str">
        <f t="shared" si="9"/>
        <v/>
      </c>
      <c r="CK10" s="336" t="str">
        <f t="shared" si="9"/>
        <v/>
      </c>
      <c r="CL10" s="336" t="str">
        <f t="shared" si="9"/>
        <v/>
      </c>
      <c r="CM10" s="336" t="str">
        <f t="shared" si="9"/>
        <v/>
      </c>
      <c r="CN10" s="336" t="str">
        <f t="shared" si="9"/>
        <v/>
      </c>
      <c r="CO10" s="336" t="str">
        <f t="shared" si="9"/>
        <v/>
      </c>
      <c r="CP10" s="336" t="str">
        <f t="shared" si="9"/>
        <v/>
      </c>
      <c r="CQ10" s="336" t="str">
        <f t="shared" si="9"/>
        <v/>
      </c>
      <c r="CR10" s="336" t="str">
        <f t="shared" si="9"/>
        <v/>
      </c>
      <c r="CS10" s="336" t="str">
        <f t="shared" si="9"/>
        <v/>
      </c>
      <c r="CT10" s="336" t="str">
        <f t="shared" si="9"/>
        <v/>
      </c>
      <c r="CU10" s="336" t="str">
        <f t="shared" si="9"/>
        <v/>
      </c>
      <c r="CV10" s="336" t="str">
        <f t="shared" si="9"/>
        <v/>
      </c>
      <c r="CW10" s="336" t="str">
        <f t="shared" si="9"/>
        <v/>
      </c>
      <c r="CX10" s="336" t="str">
        <f t="shared" si="9"/>
        <v/>
      </c>
      <c r="CY10" s="336" t="str">
        <f t="shared" si="9"/>
        <v/>
      </c>
      <c r="CZ10" s="336" t="str">
        <f t="shared" si="9"/>
        <v/>
      </c>
      <c r="DA10" s="336" t="str">
        <f t="shared" si="9"/>
        <v/>
      </c>
    </row>
    <row r="11" spans="1:16384" ht="18.5" thickBot="1">
      <c r="B11" s="335">
        <v>6</v>
      </c>
      <c r="C11" s="326"/>
      <c r="D11" s="325">
        <v>0</v>
      </c>
      <c r="E11" s="325">
        <v>0</v>
      </c>
      <c r="F11" s="325"/>
      <c r="G11" s="324">
        <f t="shared" si="6"/>
        <v>46022</v>
      </c>
      <c r="H11" s="324">
        <f t="shared" si="7"/>
        <v>46022</v>
      </c>
      <c r="I11" s="324"/>
      <c r="J11" s="324"/>
      <c r="K11" s="324"/>
      <c r="L11" s="324"/>
      <c r="M11" s="324"/>
      <c r="N11" s="324"/>
      <c r="O11" s="324"/>
      <c r="P11" s="324"/>
      <c r="Q11" s="324"/>
      <c r="R11" s="324"/>
      <c r="S11" s="324"/>
      <c r="T11" s="325"/>
      <c r="U11" s="325"/>
      <c r="V11" s="336" t="str">
        <f t="shared" si="265"/>
        <v/>
      </c>
      <c r="W11" s="336" t="str">
        <f t="shared" si="266"/>
        <v/>
      </c>
      <c r="X11" s="336" t="str">
        <f t="shared" si="266"/>
        <v/>
      </c>
      <c r="Y11" s="336" t="str">
        <f t="shared" si="266"/>
        <v/>
      </c>
      <c r="Z11" s="336" t="str">
        <f t="shared" si="266"/>
        <v/>
      </c>
      <c r="AA11" s="336" t="str">
        <f t="shared" si="266"/>
        <v/>
      </c>
      <c r="AB11" s="336" t="str">
        <f t="shared" si="266"/>
        <v/>
      </c>
      <c r="AC11" s="336" t="str">
        <f t="shared" si="266"/>
        <v/>
      </c>
      <c r="AD11" s="336" t="str">
        <f t="shared" si="266"/>
        <v/>
      </c>
      <c r="AE11" s="336" t="str">
        <f t="shared" si="266"/>
        <v/>
      </c>
      <c r="AF11" s="336" t="str">
        <f t="shared" si="266"/>
        <v/>
      </c>
      <c r="AG11" s="336" t="str">
        <f t="shared" si="266"/>
        <v/>
      </c>
      <c r="AH11" s="336" t="str">
        <f t="shared" si="266"/>
        <v/>
      </c>
      <c r="AI11" s="336" t="str">
        <f t="shared" si="266"/>
        <v/>
      </c>
      <c r="AJ11" s="336" t="str">
        <f t="shared" si="266"/>
        <v/>
      </c>
      <c r="AK11" s="336" t="str">
        <f t="shared" si="266"/>
        <v/>
      </c>
      <c r="AL11" s="336" t="str">
        <f t="shared" si="266"/>
        <v/>
      </c>
      <c r="AM11" s="336" t="str">
        <f t="shared" si="266"/>
        <v/>
      </c>
      <c r="AN11" s="336" t="str">
        <f t="shared" si="266"/>
        <v/>
      </c>
      <c r="AO11" s="336" t="str">
        <f t="shared" si="266"/>
        <v/>
      </c>
      <c r="AP11" s="336" t="str">
        <f t="shared" si="266"/>
        <v/>
      </c>
      <c r="AQ11" s="336" t="str">
        <f t="shared" si="266"/>
        <v/>
      </c>
      <c r="AR11" s="336" t="str">
        <f t="shared" si="266"/>
        <v/>
      </c>
      <c r="AS11" s="336" t="str">
        <f t="shared" si="266"/>
        <v/>
      </c>
      <c r="AT11" s="336" t="str">
        <f t="shared" si="266"/>
        <v/>
      </c>
      <c r="AU11" s="336" t="str">
        <f t="shared" si="266"/>
        <v/>
      </c>
      <c r="AV11" s="336" t="str">
        <f t="shared" si="266"/>
        <v/>
      </c>
      <c r="AW11" s="336" t="str">
        <f t="shared" si="266"/>
        <v/>
      </c>
      <c r="AX11" s="336" t="str">
        <f t="shared" si="266"/>
        <v/>
      </c>
      <c r="AY11" s="336" t="str">
        <f t="shared" si="266"/>
        <v/>
      </c>
      <c r="AZ11" s="336" t="str">
        <f t="shared" si="266"/>
        <v/>
      </c>
      <c r="BA11" s="336" t="str">
        <f t="shared" si="266"/>
        <v/>
      </c>
      <c r="BB11" s="336" t="str">
        <f t="shared" si="266"/>
        <v/>
      </c>
      <c r="BC11" s="336" t="str">
        <f t="shared" si="266"/>
        <v/>
      </c>
      <c r="BD11" s="336" t="str">
        <f t="shared" si="266"/>
        <v/>
      </c>
      <c r="BE11" s="336" t="str">
        <f t="shared" si="266"/>
        <v/>
      </c>
      <c r="BF11" s="336" t="str">
        <f t="shared" si="266"/>
        <v/>
      </c>
      <c r="BG11" s="336" t="str">
        <f t="shared" si="266"/>
        <v/>
      </c>
      <c r="BH11" s="336" t="str">
        <f t="shared" si="266"/>
        <v/>
      </c>
      <c r="BI11" s="336" t="str">
        <f t="shared" si="266"/>
        <v/>
      </c>
      <c r="BJ11" s="336" t="str">
        <f t="shared" si="266"/>
        <v/>
      </c>
      <c r="BK11" s="336" t="str">
        <f t="shared" si="266"/>
        <v/>
      </c>
      <c r="BL11" s="336" t="str">
        <f t="shared" si="266"/>
        <v/>
      </c>
      <c r="BM11" s="336" t="str">
        <f t="shared" si="266"/>
        <v/>
      </c>
      <c r="BN11" s="336" t="str">
        <f t="shared" si="266"/>
        <v/>
      </c>
      <c r="BO11" s="336" t="str">
        <f t="shared" si="266"/>
        <v/>
      </c>
      <c r="BP11" s="336" t="str">
        <f t="shared" si="266"/>
        <v/>
      </c>
      <c r="BQ11" s="336" t="str">
        <f t="shared" si="266"/>
        <v/>
      </c>
      <c r="BR11" s="336" t="str">
        <f t="shared" si="266"/>
        <v/>
      </c>
      <c r="BS11" s="336" t="str">
        <f t="shared" si="266"/>
        <v/>
      </c>
      <c r="BT11" s="336" t="str">
        <f t="shared" si="266"/>
        <v/>
      </c>
      <c r="BU11" s="336" t="str">
        <f t="shared" si="266"/>
        <v/>
      </c>
      <c r="BV11" s="336" t="str">
        <f t="shared" si="266"/>
        <v/>
      </c>
      <c r="BW11" s="336" t="str">
        <f t="shared" si="266"/>
        <v/>
      </c>
      <c r="BX11" s="336" t="str">
        <f t="shared" si="266"/>
        <v/>
      </c>
      <c r="BY11" s="336" t="str">
        <f t="shared" si="266"/>
        <v/>
      </c>
      <c r="BZ11" s="336" t="str">
        <f t="shared" si="266"/>
        <v/>
      </c>
      <c r="CA11" s="336" t="str">
        <f t="shared" si="266"/>
        <v/>
      </c>
      <c r="CB11" s="336" t="str">
        <f t="shared" si="266"/>
        <v/>
      </c>
      <c r="CC11" s="336" t="str">
        <f t="shared" si="266"/>
        <v/>
      </c>
      <c r="CD11" s="336" t="str">
        <f t="shared" si="266"/>
        <v/>
      </c>
      <c r="CE11" s="336" t="str">
        <f t="shared" si="266"/>
        <v/>
      </c>
      <c r="CF11" s="336" t="str">
        <f t="shared" si="266"/>
        <v/>
      </c>
      <c r="CG11" s="336" t="str">
        <f t="shared" si="266"/>
        <v/>
      </c>
      <c r="CH11" s="336" t="str">
        <f t="shared" ref="CH11:DA14" si="267">_xlfn.LET(
_xlpm.project_monat,CH$3,
_xlpm.start_monat,$D11,
_xlpm.ende_monat,$E11,
IF(AND(_xlpm.project_monat&gt;=_xlpm.start_monat,_xlpm.project_monat&lt;=_xlpm.ende_monat),1,""))</f>
        <v/>
      </c>
      <c r="CI11" s="336" t="str">
        <f t="shared" si="267"/>
        <v/>
      </c>
      <c r="CJ11" s="336" t="str">
        <f t="shared" si="267"/>
        <v/>
      </c>
      <c r="CK11" s="336" t="str">
        <f t="shared" si="267"/>
        <v/>
      </c>
      <c r="CL11" s="336" t="str">
        <f t="shared" si="267"/>
        <v/>
      </c>
      <c r="CM11" s="336" t="str">
        <f t="shared" si="267"/>
        <v/>
      </c>
      <c r="CN11" s="336" t="str">
        <f t="shared" si="267"/>
        <v/>
      </c>
      <c r="CO11" s="336" t="str">
        <f t="shared" si="267"/>
        <v/>
      </c>
      <c r="CP11" s="336" t="str">
        <f t="shared" si="267"/>
        <v/>
      </c>
      <c r="CQ11" s="336" t="str">
        <f t="shared" si="267"/>
        <v/>
      </c>
      <c r="CR11" s="336" t="str">
        <f t="shared" si="267"/>
        <v/>
      </c>
      <c r="CS11" s="336" t="str">
        <f t="shared" si="267"/>
        <v/>
      </c>
      <c r="CT11" s="336" t="str">
        <f t="shared" si="267"/>
        <v/>
      </c>
      <c r="CU11" s="336" t="str">
        <f t="shared" si="267"/>
        <v/>
      </c>
      <c r="CV11" s="336" t="str">
        <f t="shared" si="267"/>
        <v/>
      </c>
      <c r="CW11" s="336" t="str">
        <f t="shared" si="267"/>
        <v/>
      </c>
      <c r="CX11" s="336" t="str">
        <f t="shared" si="267"/>
        <v/>
      </c>
      <c r="CY11" s="336" t="str">
        <f t="shared" si="267"/>
        <v/>
      </c>
      <c r="CZ11" s="336" t="str">
        <f t="shared" si="267"/>
        <v/>
      </c>
      <c r="DA11" s="336" t="str">
        <f t="shared" si="267"/>
        <v/>
      </c>
    </row>
    <row r="12" spans="1:16384" ht="18.5" thickBot="1">
      <c r="B12" s="335">
        <v>7</v>
      </c>
      <c r="C12" s="326"/>
      <c r="D12" s="325">
        <v>0</v>
      </c>
      <c r="E12" s="325">
        <v>0</v>
      </c>
      <c r="F12" s="325"/>
      <c r="G12" s="324">
        <f t="shared" si="6"/>
        <v>46022</v>
      </c>
      <c r="H12" s="324">
        <f t="shared" si="7"/>
        <v>46022</v>
      </c>
      <c r="I12" s="324"/>
      <c r="J12" s="324"/>
      <c r="K12" s="324"/>
      <c r="L12" s="324"/>
      <c r="M12" s="324"/>
      <c r="N12" s="324"/>
      <c r="O12" s="324"/>
      <c r="P12" s="324"/>
      <c r="Q12" s="324"/>
      <c r="R12" s="324"/>
      <c r="S12" s="324"/>
      <c r="T12" s="325"/>
      <c r="U12" s="325"/>
      <c r="V12" s="336" t="str">
        <f t="shared" si="265"/>
        <v/>
      </c>
      <c r="W12" s="336" t="str">
        <f t="shared" ref="W12:CH15" si="268">_xlfn.LET(
_xlpm.project_monat,W$3,
_xlpm.start_monat,$D12,
_xlpm.ende_monat,$E12,
IF(AND(_xlpm.project_monat&gt;=_xlpm.start_monat,_xlpm.project_monat&lt;=_xlpm.ende_monat),1,""))</f>
        <v/>
      </c>
      <c r="X12" s="336" t="str">
        <f t="shared" si="268"/>
        <v/>
      </c>
      <c r="Y12" s="336" t="str">
        <f t="shared" si="268"/>
        <v/>
      </c>
      <c r="Z12" s="336" t="str">
        <f t="shared" si="268"/>
        <v/>
      </c>
      <c r="AA12" s="336" t="str">
        <f t="shared" si="268"/>
        <v/>
      </c>
      <c r="AB12" s="336" t="str">
        <f t="shared" si="268"/>
        <v/>
      </c>
      <c r="AC12" s="336" t="str">
        <f t="shared" si="268"/>
        <v/>
      </c>
      <c r="AD12" s="336" t="str">
        <f t="shared" si="268"/>
        <v/>
      </c>
      <c r="AE12" s="336" t="str">
        <f t="shared" si="268"/>
        <v/>
      </c>
      <c r="AF12" s="336" t="str">
        <f t="shared" si="268"/>
        <v/>
      </c>
      <c r="AG12" s="336" t="str">
        <f t="shared" si="268"/>
        <v/>
      </c>
      <c r="AH12" s="336" t="str">
        <f t="shared" si="268"/>
        <v/>
      </c>
      <c r="AI12" s="336" t="str">
        <f t="shared" si="268"/>
        <v/>
      </c>
      <c r="AJ12" s="336" t="str">
        <f t="shared" si="268"/>
        <v/>
      </c>
      <c r="AK12" s="336" t="str">
        <f t="shared" si="268"/>
        <v/>
      </c>
      <c r="AL12" s="336" t="str">
        <f t="shared" si="268"/>
        <v/>
      </c>
      <c r="AM12" s="336" t="str">
        <f t="shared" si="268"/>
        <v/>
      </c>
      <c r="AN12" s="336" t="str">
        <f t="shared" si="268"/>
        <v/>
      </c>
      <c r="AO12" s="336" t="str">
        <f t="shared" si="268"/>
        <v/>
      </c>
      <c r="AP12" s="336" t="str">
        <f t="shared" si="268"/>
        <v/>
      </c>
      <c r="AQ12" s="336" t="str">
        <f t="shared" si="268"/>
        <v/>
      </c>
      <c r="AR12" s="336" t="str">
        <f t="shared" si="268"/>
        <v/>
      </c>
      <c r="AS12" s="336" t="str">
        <f t="shared" si="268"/>
        <v/>
      </c>
      <c r="AT12" s="336" t="str">
        <f t="shared" si="268"/>
        <v/>
      </c>
      <c r="AU12" s="336" t="str">
        <f t="shared" si="268"/>
        <v/>
      </c>
      <c r="AV12" s="336" t="str">
        <f t="shared" si="268"/>
        <v/>
      </c>
      <c r="AW12" s="336" t="str">
        <f t="shared" si="268"/>
        <v/>
      </c>
      <c r="AX12" s="336" t="str">
        <f t="shared" si="268"/>
        <v/>
      </c>
      <c r="AY12" s="336" t="str">
        <f t="shared" si="268"/>
        <v/>
      </c>
      <c r="AZ12" s="336" t="str">
        <f t="shared" si="268"/>
        <v/>
      </c>
      <c r="BA12" s="336" t="str">
        <f t="shared" si="268"/>
        <v/>
      </c>
      <c r="BB12" s="336" t="str">
        <f t="shared" si="268"/>
        <v/>
      </c>
      <c r="BC12" s="336" t="str">
        <f t="shared" si="268"/>
        <v/>
      </c>
      <c r="BD12" s="336" t="str">
        <f t="shared" si="268"/>
        <v/>
      </c>
      <c r="BE12" s="336" t="str">
        <f t="shared" si="268"/>
        <v/>
      </c>
      <c r="BF12" s="336" t="str">
        <f t="shared" si="268"/>
        <v/>
      </c>
      <c r="BG12" s="336" t="str">
        <f t="shared" si="268"/>
        <v/>
      </c>
      <c r="BH12" s="336" t="str">
        <f t="shared" si="268"/>
        <v/>
      </c>
      <c r="BI12" s="336" t="str">
        <f t="shared" si="268"/>
        <v/>
      </c>
      <c r="BJ12" s="336" t="str">
        <f t="shared" si="268"/>
        <v/>
      </c>
      <c r="BK12" s="336" t="str">
        <f t="shared" si="268"/>
        <v/>
      </c>
      <c r="BL12" s="336" t="str">
        <f t="shared" si="268"/>
        <v/>
      </c>
      <c r="BM12" s="336" t="str">
        <f t="shared" si="268"/>
        <v/>
      </c>
      <c r="BN12" s="336" t="str">
        <f t="shared" si="268"/>
        <v/>
      </c>
      <c r="BO12" s="336" t="str">
        <f t="shared" si="268"/>
        <v/>
      </c>
      <c r="BP12" s="336" t="str">
        <f t="shared" si="268"/>
        <v/>
      </c>
      <c r="BQ12" s="336" t="str">
        <f t="shared" si="268"/>
        <v/>
      </c>
      <c r="BR12" s="336" t="str">
        <f t="shared" si="268"/>
        <v/>
      </c>
      <c r="BS12" s="336" t="str">
        <f t="shared" si="268"/>
        <v/>
      </c>
      <c r="BT12" s="336" t="str">
        <f t="shared" si="268"/>
        <v/>
      </c>
      <c r="BU12" s="336" t="str">
        <f t="shared" si="268"/>
        <v/>
      </c>
      <c r="BV12" s="336" t="str">
        <f t="shared" si="268"/>
        <v/>
      </c>
      <c r="BW12" s="336" t="str">
        <f t="shared" si="268"/>
        <v/>
      </c>
      <c r="BX12" s="336" t="str">
        <f t="shared" si="268"/>
        <v/>
      </c>
      <c r="BY12" s="336" t="str">
        <f t="shared" si="268"/>
        <v/>
      </c>
      <c r="BZ12" s="336" t="str">
        <f t="shared" si="268"/>
        <v/>
      </c>
      <c r="CA12" s="336" t="str">
        <f t="shared" si="268"/>
        <v/>
      </c>
      <c r="CB12" s="336" t="str">
        <f t="shared" si="268"/>
        <v/>
      </c>
      <c r="CC12" s="336" t="str">
        <f t="shared" si="268"/>
        <v/>
      </c>
      <c r="CD12" s="336" t="str">
        <f t="shared" si="268"/>
        <v/>
      </c>
      <c r="CE12" s="336" t="str">
        <f t="shared" si="268"/>
        <v/>
      </c>
      <c r="CF12" s="336" t="str">
        <f t="shared" si="268"/>
        <v/>
      </c>
      <c r="CG12" s="336" t="str">
        <f t="shared" si="268"/>
        <v/>
      </c>
      <c r="CH12" s="336" t="str">
        <f t="shared" si="268"/>
        <v/>
      </c>
      <c r="CI12" s="336" t="str">
        <f t="shared" si="267"/>
        <v/>
      </c>
      <c r="CJ12" s="336" t="str">
        <f t="shared" si="267"/>
        <v/>
      </c>
      <c r="CK12" s="336" t="str">
        <f t="shared" si="267"/>
        <v/>
      </c>
      <c r="CL12" s="336" t="str">
        <f t="shared" si="267"/>
        <v/>
      </c>
      <c r="CM12" s="336" t="str">
        <f t="shared" si="267"/>
        <v/>
      </c>
      <c r="CN12" s="336" t="str">
        <f t="shared" si="267"/>
        <v/>
      </c>
      <c r="CO12" s="336" t="str">
        <f t="shared" si="267"/>
        <v/>
      </c>
      <c r="CP12" s="336" t="str">
        <f t="shared" si="267"/>
        <v/>
      </c>
      <c r="CQ12" s="336" t="str">
        <f t="shared" si="267"/>
        <v/>
      </c>
      <c r="CR12" s="336" t="str">
        <f t="shared" si="267"/>
        <v/>
      </c>
      <c r="CS12" s="336" t="str">
        <f t="shared" si="267"/>
        <v/>
      </c>
      <c r="CT12" s="336" t="str">
        <f t="shared" si="267"/>
        <v/>
      </c>
      <c r="CU12" s="336" t="str">
        <f t="shared" si="267"/>
        <v/>
      </c>
      <c r="CV12" s="336" t="str">
        <f t="shared" si="267"/>
        <v/>
      </c>
      <c r="CW12" s="336" t="str">
        <f t="shared" si="267"/>
        <v/>
      </c>
      <c r="CX12" s="336" t="str">
        <f t="shared" si="267"/>
        <v/>
      </c>
      <c r="CY12" s="336" t="str">
        <f t="shared" si="267"/>
        <v/>
      </c>
      <c r="CZ12" s="336" t="str">
        <f t="shared" si="267"/>
        <v/>
      </c>
      <c r="DA12" s="336" t="str">
        <f t="shared" si="267"/>
        <v/>
      </c>
    </row>
    <row r="13" spans="1:16384" ht="18.5" thickBot="1">
      <c r="B13" s="335">
        <v>8</v>
      </c>
      <c r="C13" s="326"/>
      <c r="D13" s="325">
        <v>0</v>
      </c>
      <c r="E13" s="325">
        <v>0</v>
      </c>
      <c r="F13" s="325"/>
      <c r="G13" s="324">
        <f>EOMONTH(Project_Start,D13-1)</f>
        <v>46022</v>
      </c>
      <c r="H13" s="324">
        <f t="shared" si="7"/>
        <v>46022</v>
      </c>
      <c r="I13" s="324"/>
      <c r="J13" s="324"/>
      <c r="K13" s="324"/>
      <c r="L13" s="324"/>
      <c r="M13" s="324"/>
      <c r="N13" s="324"/>
      <c r="O13" s="324"/>
      <c r="P13" s="324"/>
      <c r="Q13" s="324"/>
      <c r="R13" s="324"/>
      <c r="S13" s="324"/>
      <c r="T13" s="325"/>
      <c r="U13" s="325"/>
      <c r="V13" s="336" t="str">
        <f t="shared" si="265"/>
        <v/>
      </c>
      <c r="W13" s="336" t="str">
        <f t="shared" si="268"/>
        <v/>
      </c>
      <c r="X13" s="336" t="str">
        <f t="shared" si="268"/>
        <v/>
      </c>
      <c r="Y13" s="336" t="str">
        <f t="shared" si="268"/>
        <v/>
      </c>
      <c r="Z13" s="336" t="str">
        <f t="shared" si="268"/>
        <v/>
      </c>
      <c r="AA13" s="336" t="str">
        <f t="shared" si="268"/>
        <v/>
      </c>
      <c r="AB13" s="336" t="str">
        <f t="shared" si="268"/>
        <v/>
      </c>
      <c r="AC13" s="336" t="str">
        <f t="shared" si="268"/>
        <v/>
      </c>
      <c r="AD13" s="336" t="str">
        <f t="shared" si="268"/>
        <v/>
      </c>
      <c r="AE13" s="336" t="str">
        <f t="shared" si="268"/>
        <v/>
      </c>
      <c r="AF13" s="336" t="str">
        <f t="shared" si="268"/>
        <v/>
      </c>
      <c r="AG13" s="336" t="str">
        <f t="shared" si="268"/>
        <v/>
      </c>
      <c r="AH13" s="336" t="str">
        <f t="shared" si="268"/>
        <v/>
      </c>
      <c r="AI13" s="336" t="str">
        <f t="shared" si="268"/>
        <v/>
      </c>
      <c r="AJ13" s="336" t="str">
        <f t="shared" si="268"/>
        <v/>
      </c>
      <c r="AK13" s="336" t="str">
        <f t="shared" si="268"/>
        <v/>
      </c>
      <c r="AL13" s="336" t="str">
        <f t="shared" si="268"/>
        <v/>
      </c>
      <c r="AM13" s="336" t="str">
        <f t="shared" si="268"/>
        <v/>
      </c>
      <c r="AN13" s="336" t="str">
        <f t="shared" si="268"/>
        <v/>
      </c>
      <c r="AO13" s="336" t="str">
        <f t="shared" si="268"/>
        <v/>
      </c>
      <c r="AP13" s="336" t="str">
        <f t="shared" si="268"/>
        <v/>
      </c>
      <c r="AQ13" s="336" t="str">
        <f t="shared" si="268"/>
        <v/>
      </c>
      <c r="AR13" s="336" t="str">
        <f t="shared" si="268"/>
        <v/>
      </c>
      <c r="AS13" s="336" t="str">
        <f t="shared" si="268"/>
        <v/>
      </c>
      <c r="AT13" s="336" t="str">
        <f t="shared" si="268"/>
        <v/>
      </c>
      <c r="AU13" s="336" t="str">
        <f t="shared" si="268"/>
        <v/>
      </c>
      <c r="AV13" s="336" t="str">
        <f t="shared" si="268"/>
        <v/>
      </c>
      <c r="AW13" s="336" t="str">
        <f t="shared" si="268"/>
        <v/>
      </c>
      <c r="AX13" s="336" t="str">
        <f t="shared" si="268"/>
        <v/>
      </c>
      <c r="AY13" s="336" t="str">
        <f t="shared" si="268"/>
        <v/>
      </c>
      <c r="AZ13" s="336" t="str">
        <f t="shared" si="268"/>
        <v/>
      </c>
      <c r="BA13" s="336" t="str">
        <f t="shared" si="268"/>
        <v/>
      </c>
      <c r="BB13" s="336" t="str">
        <f t="shared" si="268"/>
        <v/>
      </c>
      <c r="BC13" s="336" t="str">
        <f t="shared" si="268"/>
        <v/>
      </c>
      <c r="BD13" s="336" t="str">
        <f t="shared" si="268"/>
        <v/>
      </c>
      <c r="BE13" s="336" t="str">
        <f t="shared" si="268"/>
        <v/>
      </c>
      <c r="BF13" s="336" t="str">
        <f t="shared" si="268"/>
        <v/>
      </c>
      <c r="BG13" s="336" t="str">
        <f t="shared" si="268"/>
        <v/>
      </c>
      <c r="BH13" s="336" t="str">
        <f t="shared" si="268"/>
        <v/>
      </c>
      <c r="BI13" s="336" t="str">
        <f t="shared" si="268"/>
        <v/>
      </c>
      <c r="BJ13" s="336" t="str">
        <f t="shared" si="268"/>
        <v/>
      </c>
      <c r="BK13" s="336" t="str">
        <f t="shared" si="268"/>
        <v/>
      </c>
      <c r="BL13" s="336" t="str">
        <f t="shared" si="268"/>
        <v/>
      </c>
      <c r="BM13" s="336" t="str">
        <f t="shared" si="268"/>
        <v/>
      </c>
      <c r="BN13" s="336" t="str">
        <f t="shared" si="268"/>
        <v/>
      </c>
      <c r="BO13" s="336" t="str">
        <f t="shared" si="268"/>
        <v/>
      </c>
      <c r="BP13" s="336" t="str">
        <f t="shared" si="268"/>
        <v/>
      </c>
      <c r="BQ13" s="336" t="str">
        <f t="shared" si="268"/>
        <v/>
      </c>
      <c r="BR13" s="336" t="str">
        <f t="shared" si="268"/>
        <v/>
      </c>
      <c r="BS13" s="336" t="str">
        <f t="shared" si="268"/>
        <v/>
      </c>
      <c r="BT13" s="336" t="str">
        <f t="shared" si="268"/>
        <v/>
      </c>
      <c r="BU13" s="336" t="str">
        <f t="shared" si="268"/>
        <v/>
      </c>
      <c r="BV13" s="336" t="str">
        <f t="shared" si="268"/>
        <v/>
      </c>
      <c r="BW13" s="336" t="str">
        <f t="shared" si="268"/>
        <v/>
      </c>
      <c r="BX13" s="336" t="str">
        <f t="shared" si="268"/>
        <v/>
      </c>
      <c r="BY13" s="336" t="str">
        <f t="shared" si="268"/>
        <v/>
      </c>
      <c r="BZ13" s="336" t="str">
        <f t="shared" si="268"/>
        <v/>
      </c>
      <c r="CA13" s="336" t="str">
        <f t="shared" si="268"/>
        <v/>
      </c>
      <c r="CB13" s="336" t="str">
        <f t="shared" si="268"/>
        <v/>
      </c>
      <c r="CC13" s="336" t="str">
        <f t="shared" si="268"/>
        <v/>
      </c>
      <c r="CD13" s="336" t="str">
        <f t="shared" si="268"/>
        <v/>
      </c>
      <c r="CE13" s="336" t="str">
        <f t="shared" si="268"/>
        <v/>
      </c>
      <c r="CF13" s="336" t="str">
        <f t="shared" si="268"/>
        <v/>
      </c>
      <c r="CG13" s="336" t="str">
        <f t="shared" si="268"/>
        <v/>
      </c>
      <c r="CH13" s="336" t="str">
        <f t="shared" si="268"/>
        <v/>
      </c>
      <c r="CI13" s="336" t="str">
        <f t="shared" si="267"/>
        <v/>
      </c>
      <c r="CJ13" s="336" t="str">
        <f t="shared" si="267"/>
        <v/>
      </c>
      <c r="CK13" s="336" t="str">
        <f t="shared" si="267"/>
        <v/>
      </c>
      <c r="CL13" s="336" t="str">
        <f t="shared" si="267"/>
        <v/>
      </c>
      <c r="CM13" s="336" t="str">
        <f t="shared" si="267"/>
        <v/>
      </c>
      <c r="CN13" s="336" t="str">
        <f t="shared" si="267"/>
        <v/>
      </c>
      <c r="CO13" s="336" t="str">
        <f t="shared" si="267"/>
        <v/>
      </c>
      <c r="CP13" s="336" t="str">
        <f t="shared" si="267"/>
        <v/>
      </c>
      <c r="CQ13" s="336" t="str">
        <f t="shared" si="267"/>
        <v/>
      </c>
      <c r="CR13" s="336" t="str">
        <f t="shared" si="267"/>
        <v/>
      </c>
      <c r="CS13" s="336" t="str">
        <f t="shared" si="267"/>
        <v/>
      </c>
      <c r="CT13" s="336" t="str">
        <f t="shared" si="267"/>
        <v/>
      </c>
      <c r="CU13" s="336" t="str">
        <f t="shared" si="267"/>
        <v/>
      </c>
      <c r="CV13" s="336" t="str">
        <f t="shared" si="267"/>
        <v/>
      </c>
      <c r="CW13" s="336" t="str">
        <f t="shared" si="267"/>
        <v/>
      </c>
      <c r="CX13" s="336" t="str">
        <f t="shared" si="267"/>
        <v/>
      </c>
      <c r="CY13" s="336" t="str">
        <f t="shared" si="267"/>
        <v/>
      </c>
      <c r="CZ13" s="336" t="str">
        <f t="shared" si="267"/>
        <v/>
      </c>
      <c r="DA13" s="336" t="str">
        <f t="shared" si="267"/>
        <v/>
      </c>
    </row>
    <row r="14" spans="1:16384" ht="18.5" thickBot="1">
      <c r="B14" s="335">
        <v>9</v>
      </c>
      <c r="C14" s="326"/>
      <c r="D14" s="325">
        <v>0</v>
      </c>
      <c r="E14" s="325">
        <v>0</v>
      </c>
      <c r="F14" s="325"/>
      <c r="G14" s="324">
        <f t="shared" si="6"/>
        <v>46022</v>
      </c>
      <c r="H14" s="324">
        <f t="shared" si="7"/>
        <v>46022</v>
      </c>
      <c r="I14" s="324"/>
      <c r="J14" s="324"/>
      <c r="K14" s="324"/>
      <c r="L14" s="324"/>
      <c r="M14" s="324"/>
      <c r="N14" s="324"/>
      <c r="O14" s="324"/>
      <c r="P14" s="324"/>
      <c r="Q14" s="324"/>
      <c r="R14" s="324"/>
      <c r="S14" s="324"/>
      <c r="T14" s="325"/>
      <c r="U14" s="325"/>
      <c r="V14" s="336" t="str">
        <f t="shared" si="265"/>
        <v/>
      </c>
      <c r="W14" s="336" t="str">
        <f t="shared" si="268"/>
        <v/>
      </c>
      <c r="X14" s="336" t="str">
        <f t="shared" si="268"/>
        <v/>
      </c>
      <c r="Y14" s="336" t="str">
        <f t="shared" si="268"/>
        <v/>
      </c>
      <c r="Z14" s="336" t="str">
        <f t="shared" si="268"/>
        <v/>
      </c>
      <c r="AA14" s="336" t="str">
        <f t="shared" si="268"/>
        <v/>
      </c>
      <c r="AB14" s="336" t="str">
        <f t="shared" si="268"/>
        <v/>
      </c>
      <c r="AC14" s="336" t="str">
        <f t="shared" si="268"/>
        <v/>
      </c>
      <c r="AD14" s="336" t="str">
        <f t="shared" si="268"/>
        <v/>
      </c>
      <c r="AE14" s="336" t="str">
        <f t="shared" si="268"/>
        <v/>
      </c>
      <c r="AF14" s="336" t="str">
        <f t="shared" si="268"/>
        <v/>
      </c>
      <c r="AG14" s="336" t="str">
        <f t="shared" si="268"/>
        <v/>
      </c>
      <c r="AH14" s="336" t="str">
        <f t="shared" si="268"/>
        <v/>
      </c>
      <c r="AI14" s="336" t="str">
        <f t="shared" si="268"/>
        <v/>
      </c>
      <c r="AJ14" s="336" t="str">
        <f t="shared" si="268"/>
        <v/>
      </c>
      <c r="AK14" s="336" t="str">
        <f t="shared" si="268"/>
        <v/>
      </c>
      <c r="AL14" s="336" t="str">
        <f t="shared" si="268"/>
        <v/>
      </c>
      <c r="AM14" s="336" t="str">
        <f t="shared" si="268"/>
        <v/>
      </c>
      <c r="AN14" s="336" t="str">
        <f t="shared" si="268"/>
        <v/>
      </c>
      <c r="AO14" s="336" t="str">
        <f t="shared" si="268"/>
        <v/>
      </c>
      <c r="AP14" s="336" t="str">
        <f t="shared" si="268"/>
        <v/>
      </c>
      <c r="AQ14" s="336" t="str">
        <f t="shared" si="268"/>
        <v/>
      </c>
      <c r="AR14" s="336" t="str">
        <f t="shared" si="268"/>
        <v/>
      </c>
      <c r="AS14" s="336" t="str">
        <f t="shared" si="268"/>
        <v/>
      </c>
      <c r="AT14" s="336" t="str">
        <f t="shared" si="268"/>
        <v/>
      </c>
      <c r="AU14" s="336" t="str">
        <f t="shared" si="268"/>
        <v/>
      </c>
      <c r="AV14" s="336" t="str">
        <f t="shared" si="268"/>
        <v/>
      </c>
      <c r="AW14" s="336" t="str">
        <f t="shared" si="268"/>
        <v/>
      </c>
      <c r="AX14" s="336" t="str">
        <f t="shared" si="268"/>
        <v/>
      </c>
      <c r="AY14" s="336" t="str">
        <f t="shared" si="268"/>
        <v/>
      </c>
      <c r="AZ14" s="336" t="str">
        <f t="shared" si="268"/>
        <v/>
      </c>
      <c r="BA14" s="336" t="str">
        <f t="shared" si="268"/>
        <v/>
      </c>
      <c r="BB14" s="336" t="str">
        <f t="shared" si="268"/>
        <v/>
      </c>
      <c r="BC14" s="336" t="str">
        <f t="shared" si="268"/>
        <v/>
      </c>
      <c r="BD14" s="336" t="str">
        <f t="shared" si="268"/>
        <v/>
      </c>
      <c r="BE14" s="336" t="str">
        <f t="shared" si="268"/>
        <v/>
      </c>
      <c r="BF14" s="336" t="str">
        <f t="shared" si="268"/>
        <v/>
      </c>
      <c r="BG14" s="336" t="str">
        <f t="shared" si="268"/>
        <v/>
      </c>
      <c r="BH14" s="336" t="str">
        <f t="shared" si="268"/>
        <v/>
      </c>
      <c r="BI14" s="336" t="str">
        <f t="shared" si="268"/>
        <v/>
      </c>
      <c r="BJ14" s="336" t="str">
        <f t="shared" si="268"/>
        <v/>
      </c>
      <c r="BK14" s="336" t="str">
        <f t="shared" si="268"/>
        <v/>
      </c>
      <c r="BL14" s="336" t="str">
        <f t="shared" si="268"/>
        <v/>
      </c>
      <c r="BM14" s="336" t="str">
        <f t="shared" si="268"/>
        <v/>
      </c>
      <c r="BN14" s="336" t="str">
        <f t="shared" si="268"/>
        <v/>
      </c>
      <c r="BO14" s="336" t="str">
        <f t="shared" si="268"/>
        <v/>
      </c>
      <c r="BP14" s="336" t="str">
        <f t="shared" si="268"/>
        <v/>
      </c>
      <c r="BQ14" s="336" t="str">
        <f t="shared" si="268"/>
        <v/>
      </c>
      <c r="BR14" s="336" t="str">
        <f t="shared" si="268"/>
        <v/>
      </c>
      <c r="BS14" s="336" t="str">
        <f t="shared" si="268"/>
        <v/>
      </c>
      <c r="BT14" s="336" t="str">
        <f t="shared" si="268"/>
        <v/>
      </c>
      <c r="BU14" s="336" t="str">
        <f t="shared" si="268"/>
        <v/>
      </c>
      <c r="BV14" s="336" t="str">
        <f t="shared" si="268"/>
        <v/>
      </c>
      <c r="BW14" s="336" t="str">
        <f t="shared" si="268"/>
        <v/>
      </c>
      <c r="BX14" s="336" t="str">
        <f t="shared" si="268"/>
        <v/>
      </c>
      <c r="BY14" s="336" t="str">
        <f t="shared" si="268"/>
        <v/>
      </c>
      <c r="BZ14" s="336" t="str">
        <f t="shared" si="268"/>
        <v/>
      </c>
      <c r="CA14" s="336" t="str">
        <f t="shared" si="268"/>
        <v/>
      </c>
      <c r="CB14" s="336" t="str">
        <f t="shared" si="268"/>
        <v/>
      </c>
      <c r="CC14" s="336" t="str">
        <f t="shared" si="268"/>
        <v/>
      </c>
      <c r="CD14" s="336" t="str">
        <f t="shared" si="268"/>
        <v/>
      </c>
      <c r="CE14" s="336" t="str">
        <f t="shared" si="268"/>
        <v/>
      </c>
      <c r="CF14" s="336" t="str">
        <f t="shared" si="268"/>
        <v/>
      </c>
      <c r="CG14" s="336" t="str">
        <f t="shared" si="268"/>
        <v/>
      </c>
      <c r="CH14" s="336" t="str">
        <f t="shared" si="268"/>
        <v/>
      </c>
      <c r="CI14" s="336" t="str">
        <f t="shared" si="267"/>
        <v/>
      </c>
      <c r="CJ14" s="336" t="str">
        <f t="shared" si="267"/>
        <v/>
      </c>
      <c r="CK14" s="336" t="str">
        <f t="shared" si="267"/>
        <v/>
      </c>
      <c r="CL14" s="336" t="str">
        <f t="shared" si="267"/>
        <v/>
      </c>
      <c r="CM14" s="336" t="str">
        <f t="shared" si="267"/>
        <v/>
      </c>
      <c r="CN14" s="336" t="str">
        <f t="shared" si="267"/>
        <v/>
      </c>
      <c r="CO14" s="336" t="str">
        <f t="shared" si="267"/>
        <v/>
      </c>
      <c r="CP14" s="336" t="str">
        <f t="shared" si="267"/>
        <v/>
      </c>
      <c r="CQ14" s="336" t="str">
        <f t="shared" si="267"/>
        <v/>
      </c>
      <c r="CR14" s="336" t="str">
        <f t="shared" si="267"/>
        <v/>
      </c>
      <c r="CS14" s="336" t="str">
        <f t="shared" si="267"/>
        <v/>
      </c>
      <c r="CT14" s="336" t="str">
        <f t="shared" si="267"/>
        <v/>
      </c>
      <c r="CU14" s="336" t="str">
        <f t="shared" si="267"/>
        <v/>
      </c>
      <c r="CV14" s="336" t="str">
        <f t="shared" si="267"/>
        <v/>
      </c>
      <c r="CW14" s="336" t="str">
        <f t="shared" si="267"/>
        <v/>
      </c>
      <c r="CX14" s="336" t="str">
        <f t="shared" si="267"/>
        <v/>
      </c>
      <c r="CY14" s="336" t="str">
        <f t="shared" si="267"/>
        <v/>
      </c>
      <c r="CZ14" s="336" t="str">
        <f t="shared" si="267"/>
        <v/>
      </c>
      <c r="DA14" s="336" t="str">
        <f t="shared" si="267"/>
        <v/>
      </c>
    </row>
    <row r="15" spans="1:16384" ht="18.5" thickBot="1">
      <c r="B15" s="335">
        <v>10</v>
      </c>
      <c r="C15" s="326"/>
      <c r="D15" s="325">
        <v>0</v>
      </c>
      <c r="E15" s="325">
        <v>0</v>
      </c>
      <c r="F15" s="325"/>
      <c r="G15" s="324">
        <f t="shared" si="6"/>
        <v>46022</v>
      </c>
      <c r="H15" s="324">
        <f t="shared" si="7"/>
        <v>46022</v>
      </c>
      <c r="I15" s="324"/>
      <c r="J15" s="324"/>
      <c r="K15" s="324"/>
      <c r="L15" s="324"/>
      <c r="M15" s="324"/>
      <c r="N15" s="324"/>
      <c r="O15" s="324"/>
      <c r="P15" s="324"/>
      <c r="Q15" s="324"/>
      <c r="R15" s="324"/>
      <c r="S15" s="324"/>
      <c r="T15" s="325"/>
      <c r="U15" s="325"/>
      <c r="V15" s="336" t="str">
        <f t="shared" si="265"/>
        <v/>
      </c>
      <c r="W15" s="336" t="str">
        <f t="shared" si="268"/>
        <v/>
      </c>
      <c r="X15" s="336" t="str">
        <f t="shared" si="268"/>
        <v/>
      </c>
      <c r="Y15" s="336" t="str">
        <f t="shared" si="268"/>
        <v/>
      </c>
      <c r="Z15" s="336" t="str">
        <f t="shared" si="268"/>
        <v/>
      </c>
      <c r="AA15" s="336" t="str">
        <f t="shared" si="268"/>
        <v/>
      </c>
      <c r="AB15" s="336" t="str">
        <f t="shared" si="268"/>
        <v/>
      </c>
      <c r="AC15" s="336" t="str">
        <f t="shared" si="268"/>
        <v/>
      </c>
      <c r="AD15" s="336" t="str">
        <f t="shared" si="268"/>
        <v/>
      </c>
      <c r="AE15" s="336" t="str">
        <f t="shared" si="268"/>
        <v/>
      </c>
      <c r="AF15" s="336" t="str">
        <f t="shared" si="268"/>
        <v/>
      </c>
      <c r="AG15" s="336" t="str">
        <f t="shared" si="268"/>
        <v/>
      </c>
      <c r="AH15" s="336" t="str">
        <f t="shared" si="268"/>
        <v/>
      </c>
      <c r="AI15" s="336" t="str">
        <f t="shared" si="268"/>
        <v/>
      </c>
      <c r="AJ15" s="336" t="str">
        <f t="shared" si="268"/>
        <v/>
      </c>
      <c r="AK15" s="336" t="str">
        <f t="shared" si="268"/>
        <v/>
      </c>
      <c r="AL15" s="336" t="str">
        <f t="shared" si="268"/>
        <v/>
      </c>
      <c r="AM15" s="336" t="str">
        <f t="shared" si="268"/>
        <v/>
      </c>
      <c r="AN15" s="336" t="str">
        <f t="shared" si="268"/>
        <v/>
      </c>
      <c r="AO15" s="336" t="str">
        <f t="shared" si="268"/>
        <v/>
      </c>
      <c r="AP15" s="336" t="str">
        <f t="shared" si="268"/>
        <v/>
      </c>
      <c r="AQ15" s="336" t="str">
        <f t="shared" si="268"/>
        <v/>
      </c>
      <c r="AR15" s="336" t="str">
        <f t="shared" si="268"/>
        <v/>
      </c>
      <c r="AS15" s="336" t="str">
        <f t="shared" si="268"/>
        <v/>
      </c>
      <c r="AT15" s="336" t="str">
        <f t="shared" si="268"/>
        <v/>
      </c>
      <c r="AU15" s="336" t="str">
        <f t="shared" si="268"/>
        <v/>
      </c>
      <c r="AV15" s="336" t="str">
        <f t="shared" si="268"/>
        <v/>
      </c>
      <c r="AW15" s="336" t="str">
        <f t="shared" si="268"/>
        <v/>
      </c>
      <c r="AX15" s="336" t="str">
        <f t="shared" si="268"/>
        <v/>
      </c>
      <c r="AY15" s="336" t="str">
        <f t="shared" si="268"/>
        <v/>
      </c>
      <c r="AZ15" s="336" t="str">
        <f t="shared" si="268"/>
        <v/>
      </c>
      <c r="BA15" s="336" t="str">
        <f t="shared" si="268"/>
        <v/>
      </c>
      <c r="BB15" s="336" t="str">
        <f t="shared" si="268"/>
        <v/>
      </c>
      <c r="BC15" s="336" t="str">
        <f t="shared" si="268"/>
        <v/>
      </c>
      <c r="BD15" s="336" t="str">
        <f t="shared" si="268"/>
        <v/>
      </c>
      <c r="BE15" s="336" t="str">
        <f t="shared" si="268"/>
        <v/>
      </c>
      <c r="BF15" s="336" t="str">
        <f t="shared" si="268"/>
        <v/>
      </c>
      <c r="BG15" s="336" t="str">
        <f t="shared" si="268"/>
        <v/>
      </c>
      <c r="BH15" s="336" t="str">
        <f t="shared" si="268"/>
        <v/>
      </c>
      <c r="BI15" s="336" t="str">
        <f t="shared" si="268"/>
        <v/>
      </c>
      <c r="BJ15" s="336" t="str">
        <f t="shared" si="268"/>
        <v/>
      </c>
      <c r="BK15" s="336" t="str">
        <f t="shared" si="268"/>
        <v/>
      </c>
      <c r="BL15" s="336" t="str">
        <f t="shared" si="268"/>
        <v/>
      </c>
      <c r="BM15" s="336" t="str">
        <f t="shared" si="268"/>
        <v/>
      </c>
      <c r="BN15" s="336" t="str">
        <f t="shared" si="268"/>
        <v/>
      </c>
      <c r="BO15" s="336" t="str">
        <f t="shared" si="268"/>
        <v/>
      </c>
      <c r="BP15" s="336" t="str">
        <f t="shared" si="268"/>
        <v/>
      </c>
      <c r="BQ15" s="336" t="str">
        <f t="shared" si="268"/>
        <v/>
      </c>
      <c r="BR15" s="336" t="str">
        <f t="shared" si="268"/>
        <v/>
      </c>
      <c r="BS15" s="336" t="str">
        <f t="shared" si="268"/>
        <v/>
      </c>
      <c r="BT15" s="336" t="str">
        <f t="shared" si="268"/>
        <v/>
      </c>
      <c r="BU15" s="336" t="str">
        <f t="shared" si="268"/>
        <v/>
      </c>
      <c r="BV15" s="336" t="str">
        <f t="shared" si="268"/>
        <v/>
      </c>
      <c r="BW15" s="336" t="str">
        <f t="shared" si="268"/>
        <v/>
      </c>
      <c r="BX15" s="336" t="str">
        <f t="shared" si="268"/>
        <v/>
      </c>
      <c r="BY15" s="336" t="str">
        <f t="shared" si="268"/>
        <v/>
      </c>
      <c r="BZ15" s="336" t="str">
        <f t="shared" si="268"/>
        <v/>
      </c>
      <c r="CA15" s="336" t="str">
        <f t="shared" si="268"/>
        <v/>
      </c>
      <c r="CB15" s="336" t="str">
        <f t="shared" si="268"/>
        <v/>
      </c>
      <c r="CC15" s="336" t="str">
        <f t="shared" si="268"/>
        <v/>
      </c>
      <c r="CD15" s="336" t="str">
        <f t="shared" si="268"/>
        <v/>
      </c>
      <c r="CE15" s="336" t="str">
        <f t="shared" si="268"/>
        <v/>
      </c>
      <c r="CF15" s="336" t="str">
        <f t="shared" si="268"/>
        <v/>
      </c>
      <c r="CG15" s="336" t="str">
        <f t="shared" si="268"/>
        <v/>
      </c>
      <c r="CH15" s="336" t="str">
        <f t="shared" ref="CH15:DA34" si="269">_xlfn.LET(
_xlpm.project_monat,CH$3,
_xlpm.start_monat,$D15,
_xlpm.ende_monat,$E15,
IF(AND(_xlpm.project_monat&gt;=_xlpm.start_monat,_xlpm.project_monat&lt;=_xlpm.ende_monat),1,""))</f>
        <v/>
      </c>
      <c r="CI15" s="336" t="str">
        <f t="shared" si="269"/>
        <v/>
      </c>
      <c r="CJ15" s="336" t="str">
        <f t="shared" si="269"/>
        <v/>
      </c>
      <c r="CK15" s="336" t="str">
        <f t="shared" si="269"/>
        <v/>
      </c>
      <c r="CL15" s="336" t="str">
        <f t="shared" si="269"/>
        <v/>
      </c>
      <c r="CM15" s="336" t="str">
        <f t="shared" si="269"/>
        <v/>
      </c>
      <c r="CN15" s="336" t="str">
        <f t="shared" si="269"/>
        <v/>
      </c>
      <c r="CO15" s="336" t="str">
        <f t="shared" si="269"/>
        <v/>
      </c>
      <c r="CP15" s="336" t="str">
        <f t="shared" si="269"/>
        <v/>
      </c>
      <c r="CQ15" s="336" t="str">
        <f t="shared" si="269"/>
        <v/>
      </c>
      <c r="CR15" s="336" t="str">
        <f t="shared" si="269"/>
        <v/>
      </c>
      <c r="CS15" s="336" t="str">
        <f t="shared" si="269"/>
        <v/>
      </c>
      <c r="CT15" s="336" t="str">
        <f t="shared" si="269"/>
        <v/>
      </c>
      <c r="CU15" s="336" t="str">
        <f t="shared" si="269"/>
        <v/>
      </c>
      <c r="CV15" s="336" t="str">
        <f t="shared" si="269"/>
        <v/>
      </c>
      <c r="CW15" s="336" t="str">
        <f t="shared" si="269"/>
        <v/>
      </c>
      <c r="CX15" s="336" t="str">
        <f t="shared" si="269"/>
        <v/>
      </c>
      <c r="CY15" s="336" t="str">
        <f t="shared" si="269"/>
        <v/>
      </c>
      <c r="CZ15" s="336" t="str">
        <f t="shared" si="269"/>
        <v/>
      </c>
      <c r="DA15" s="336" t="str">
        <f t="shared" si="269"/>
        <v/>
      </c>
    </row>
    <row r="16" spans="1:16384" ht="18.5" thickBot="1">
      <c r="B16" s="335">
        <v>11</v>
      </c>
      <c r="C16" s="326"/>
      <c r="D16" s="325">
        <v>0</v>
      </c>
      <c r="E16" s="325">
        <v>0</v>
      </c>
      <c r="F16" s="325"/>
      <c r="G16" s="324">
        <f t="shared" si="6"/>
        <v>46022</v>
      </c>
      <c r="H16" s="324">
        <f t="shared" si="7"/>
        <v>46022</v>
      </c>
      <c r="I16" s="324"/>
      <c r="J16" s="324"/>
      <c r="K16" s="324"/>
      <c r="L16" s="324"/>
      <c r="M16" s="324"/>
      <c r="N16" s="324"/>
      <c r="O16" s="324"/>
      <c r="P16" s="324"/>
      <c r="Q16" s="324"/>
      <c r="R16" s="324"/>
      <c r="S16" s="324"/>
      <c r="T16" s="325"/>
      <c r="U16" s="325"/>
      <c r="V16" s="336" t="str">
        <f t="shared" si="265"/>
        <v/>
      </c>
      <c r="W16" s="336" t="str">
        <f t="shared" ref="W16:CH17" si="270">_xlfn.LET(
_xlpm.project_monat,W$3,
_xlpm.start_monat,$D16,
_xlpm.ende_monat,$E16,
IF(AND(_xlpm.project_monat&gt;=_xlpm.start_monat,_xlpm.project_monat&lt;=_xlpm.ende_monat),1,""))</f>
        <v/>
      </c>
      <c r="X16" s="336" t="str">
        <f t="shared" si="270"/>
        <v/>
      </c>
      <c r="Y16" s="336" t="str">
        <f t="shared" si="270"/>
        <v/>
      </c>
      <c r="Z16" s="336" t="str">
        <f t="shared" si="270"/>
        <v/>
      </c>
      <c r="AA16" s="336" t="str">
        <f t="shared" si="270"/>
        <v/>
      </c>
      <c r="AB16" s="336" t="str">
        <f t="shared" si="270"/>
        <v/>
      </c>
      <c r="AC16" s="336" t="str">
        <f t="shared" si="270"/>
        <v/>
      </c>
      <c r="AD16" s="336" t="str">
        <f t="shared" si="270"/>
        <v/>
      </c>
      <c r="AE16" s="336" t="str">
        <f t="shared" si="270"/>
        <v/>
      </c>
      <c r="AF16" s="336" t="str">
        <f t="shared" si="270"/>
        <v/>
      </c>
      <c r="AG16" s="336" t="str">
        <f t="shared" si="270"/>
        <v/>
      </c>
      <c r="AH16" s="336" t="str">
        <f t="shared" si="270"/>
        <v/>
      </c>
      <c r="AI16" s="336" t="str">
        <f t="shared" si="270"/>
        <v/>
      </c>
      <c r="AJ16" s="336" t="str">
        <f t="shared" si="270"/>
        <v/>
      </c>
      <c r="AK16" s="336" t="str">
        <f t="shared" si="270"/>
        <v/>
      </c>
      <c r="AL16" s="336" t="str">
        <f t="shared" si="270"/>
        <v/>
      </c>
      <c r="AM16" s="336" t="str">
        <f t="shared" si="270"/>
        <v/>
      </c>
      <c r="AN16" s="336" t="str">
        <f t="shared" si="270"/>
        <v/>
      </c>
      <c r="AO16" s="336" t="str">
        <f t="shared" si="270"/>
        <v/>
      </c>
      <c r="AP16" s="336" t="str">
        <f t="shared" si="270"/>
        <v/>
      </c>
      <c r="AQ16" s="336" t="str">
        <f t="shared" si="270"/>
        <v/>
      </c>
      <c r="AR16" s="336" t="str">
        <f t="shared" si="270"/>
        <v/>
      </c>
      <c r="AS16" s="336" t="str">
        <f t="shared" si="270"/>
        <v/>
      </c>
      <c r="AT16" s="336" t="str">
        <f t="shared" si="270"/>
        <v/>
      </c>
      <c r="AU16" s="336" t="str">
        <f t="shared" si="270"/>
        <v/>
      </c>
      <c r="AV16" s="336" t="str">
        <f t="shared" si="270"/>
        <v/>
      </c>
      <c r="AW16" s="336" t="str">
        <f t="shared" si="270"/>
        <v/>
      </c>
      <c r="AX16" s="336" t="str">
        <f t="shared" si="270"/>
        <v/>
      </c>
      <c r="AY16" s="336" t="str">
        <f t="shared" si="270"/>
        <v/>
      </c>
      <c r="AZ16" s="336" t="str">
        <f t="shared" si="270"/>
        <v/>
      </c>
      <c r="BA16" s="336" t="str">
        <f t="shared" si="270"/>
        <v/>
      </c>
      <c r="BB16" s="336" t="str">
        <f t="shared" si="270"/>
        <v/>
      </c>
      <c r="BC16" s="336" t="str">
        <f t="shared" si="270"/>
        <v/>
      </c>
      <c r="BD16" s="336" t="str">
        <f t="shared" si="270"/>
        <v/>
      </c>
      <c r="BE16" s="336" t="str">
        <f t="shared" si="270"/>
        <v/>
      </c>
      <c r="BF16" s="336" t="str">
        <f t="shared" si="270"/>
        <v/>
      </c>
      <c r="BG16" s="336" t="str">
        <f t="shared" si="270"/>
        <v/>
      </c>
      <c r="BH16" s="336" t="str">
        <f t="shared" si="270"/>
        <v/>
      </c>
      <c r="BI16" s="336" t="str">
        <f t="shared" si="270"/>
        <v/>
      </c>
      <c r="BJ16" s="336" t="str">
        <f t="shared" si="270"/>
        <v/>
      </c>
      <c r="BK16" s="336" t="str">
        <f t="shared" si="270"/>
        <v/>
      </c>
      <c r="BL16" s="336" t="str">
        <f t="shared" si="270"/>
        <v/>
      </c>
      <c r="BM16" s="336" t="str">
        <f t="shared" si="270"/>
        <v/>
      </c>
      <c r="BN16" s="336" t="str">
        <f t="shared" si="270"/>
        <v/>
      </c>
      <c r="BO16" s="336" t="str">
        <f t="shared" si="270"/>
        <v/>
      </c>
      <c r="BP16" s="336" t="str">
        <f t="shared" si="270"/>
        <v/>
      </c>
      <c r="BQ16" s="336" t="str">
        <f t="shared" si="270"/>
        <v/>
      </c>
      <c r="BR16" s="336" t="str">
        <f t="shared" si="270"/>
        <v/>
      </c>
      <c r="BS16" s="336" t="str">
        <f t="shared" si="270"/>
        <v/>
      </c>
      <c r="BT16" s="336" t="str">
        <f t="shared" si="270"/>
        <v/>
      </c>
      <c r="BU16" s="336" t="str">
        <f t="shared" si="270"/>
        <v/>
      </c>
      <c r="BV16" s="336" t="str">
        <f t="shared" si="270"/>
        <v/>
      </c>
      <c r="BW16" s="336" t="str">
        <f t="shared" si="270"/>
        <v/>
      </c>
      <c r="BX16" s="336" t="str">
        <f t="shared" si="270"/>
        <v/>
      </c>
      <c r="BY16" s="336" t="str">
        <f t="shared" si="270"/>
        <v/>
      </c>
      <c r="BZ16" s="336" t="str">
        <f t="shared" si="270"/>
        <v/>
      </c>
      <c r="CA16" s="336" t="str">
        <f t="shared" si="270"/>
        <v/>
      </c>
      <c r="CB16" s="336" t="str">
        <f t="shared" si="270"/>
        <v/>
      </c>
      <c r="CC16" s="336" t="str">
        <f t="shared" si="270"/>
        <v/>
      </c>
      <c r="CD16" s="336" t="str">
        <f t="shared" si="270"/>
        <v/>
      </c>
      <c r="CE16" s="336" t="str">
        <f t="shared" si="270"/>
        <v/>
      </c>
      <c r="CF16" s="336" t="str">
        <f t="shared" si="270"/>
        <v/>
      </c>
      <c r="CG16" s="336" t="str">
        <f t="shared" si="270"/>
        <v/>
      </c>
      <c r="CH16" s="336" t="str">
        <f t="shared" si="270"/>
        <v/>
      </c>
      <c r="CI16" s="336" t="str">
        <f t="shared" si="269"/>
        <v/>
      </c>
      <c r="CJ16" s="336" t="str">
        <f t="shared" si="269"/>
        <v/>
      </c>
      <c r="CK16" s="336" t="str">
        <f t="shared" si="269"/>
        <v/>
      </c>
      <c r="CL16" s="336" t="str">
        <f t="shared" si="269"/>
        <v/>
      </c>
      <c r="CM16" s="336" t="str">
        <f t="shared" si="269"/>
        <v/>
      </c>
      <c r="CN16" s="336" t="str">
        <f t="shared" si="269"/>
        <v/>
      </c>
      <c r="CO16" s="336" t="str">
        <f t="shared" si="269"/>
        <v/>
      </c>
      <c r="CP16" s="336" t="str">
        <f t="shared" si="269"/>
        <v/>
      </c>
      <c r="CQ16" s="336" t="str">
        <f t="shared" si="269"/>
        <v/>
      </c>
      <c r="CR16" s="336" t="str">
        <f t="shared" si="269"/>
        <v/>
      </c>
      <c r="CS16" s="336" t="str">
        <f t="shared" si="269"/>
        <v/>
      </c>
      <c r="CT16" s="336" t="str">
        <f t="shared" si="269"/>
        <v/>
      </c>
      <c r="CU16" s="336" t="str">
        <f t="shared" si="269"/>
        <v/>
      </c>
      <c r="CV16" s="336" t="str">
        <f t="shared" si="269"/>
        <v/>
      </c>
      <c r="CW16" s="336" t="str">
        <f t="shared" si="269"/>
        <v/>
      </c>
      <c r="CX16" s="336" t="str">
        <f t="shared" si="269"/>
        <v/>
      </c>
      <c r="CY16" s="336" t="str">
        <f t="shared" si="269"/>
        <v/>
      </c>
      <c r="CZ16" s="336" t="str">
        <f t="shared" si="269"/>
        <v/>
      </c>
      <c r="DA16" s="336" t="str">
        <f t="shared" si="269"/>
        <v/>
      </c>
    </row>
    <row r="17" spans="2:105" ht="18.5" thickBot="1">
      <c r="B17" s="335">
        <v>12</v>
      </c>
      <c r="C17" s="326"/>
      <c r="D17" s="325">
        <v>0</v>
      </c>
      <c r="E17" s="325">
        <v>0</v>
      </c>
      <c r="F17" s="325"/>
      <c r="G17" s="324">
        <f t="shared" si="6"/>
        <v>46022</v>
      </c>
      <c r="H17" s="324">
        <f t="shared" si="7"/>
        <v>46022</v>
      </c>
      <c r="I17" s="324"/>
      <c r="J17" s="324"/>
      <c r="K17" s="324"/>
      <c r="L17" s="324"/>
      <c r="M17" s="324"/>
      <c r="N17" s="324"/>
      <c r="O17" s="324"/>
      <c r="P17" s="324"/>
      <c r="Q17" s="324"/>
      <c r="R17" s="324"/>
      <c r="S17" s="324"/>
      <c r="T17" s="325"/>
      <c r="U17" s="325"/>
      <c r="V17" s="336" t="str">
        <f t="shared" si="265"/>
        <v/>
      </c>
      <c r="W17" s="336" t="str">
        <f t="shared" si="270"/>
        <v/>
      </c>
      <c r="X17" s="336" t="str">
        <f t="shared" si="270"/>
        <v/>
      </c>
      <c r="Y17" s="336" t="str">
        <f t="shared" si="270"/>
        <v/>
      </c>
      <c r="Z17" s="336" t="str">
        <f t="shared" si="270"/>
        <v/>
      </c>
      <c r="AA17" s="336" t="str">
        <f t="shared" si="270"/>
        <v/>
      </c>
      <c r="AB17" s="336" t="str">
        <f t="shared" si="270"/>
        <v/>
      </c>
      <c r="AC17" s="336" t="str">
        <f t="shared" si="270"/>
        <v/>
      </c>
      <c r="AD17" s="336" t="str">
        <f t="shared" si="270"/>
        <v/>
      </c>
      <c r="AE17" s="336" t="str">
        <f t="shared" si="270"/>
        <v/>
      </c>
      <c r="AF17" s="336" t="str">
        <f t="shared" si="270"/>
        <v/>
      </c>
      <c r="AG17" s="336" t="str">
        <f t="shared" si="270"/>
        <v/>
      </c>
      <c r="AH17" s="336" t="str">
        <f t="shared" si="270"/>
        <v/>
      </c>
      <c r="AI17" s="336" t="str">
        <f t="shared" si="270"/>
        <v/>
      </c>
      <c r="AJ17" s="336" t="str">
        <f t="shared" si="270"/>
        <v/>
      </c>
      <c r="AK17" s="336" t="str">
        <f t="shared" si="270"/>
        <v/>
      </c>
      <c r="AL17" s="336" t="str">
        <f t="shared" si="270"/>
        <v/>
      </c>
      <c r="AM17" s="336" t="str">
        <f t="shared" si="270"/>
        <v/>
      </c>
      <c r="AN17" s="336" t="str">
        <f t="shared" si="270"/>
        <v/>
      </c>
      <c r="AO17" s="336" t="str">
        <f t="shared" si="270"/>
        <v/>
      </c>
      <c r="AP17" s="336" t="str">
        <f t="shared" si="270"/>
        <v/>
      </c>
      <c r="AQ17" s="336" t="str">
        <f t="shared" si="270"/>
        <v/>
      </c>
      <c r="AR17" s="336" t="str">
        <f t="shared" si="270"/>
        <v/>
      </c>
      <c r="AS17" s="336" t="str">
        <f t="shared" si="270"/>
        <v/>
      </c>
      <c r="AT17" s="336" t="str">
        <f t="shared" si="270"/>
        <v/>
      </c>
      <c r="AU17" s="336" t="str">
        <f t="shared" si="270"/>
        <v/>
      </c>
      <c r="AV17" s="336" t="str">
        <f t="shared" si="270"/>
        <v/>
      </c>
      <c r="AW17" s="336" t="str">
        <f t="shared" si="270"/>
        <v/>
      </c>
      <c r="AX17" s="336" t="str">
        <f t="shared" si="270"/>
        <v/>
      </c>
      <c r="AY17" s="336" t="str">
        <f t="shared" si="270"/>
        <v/>
      </c>
      <c r="AZ17" s="336" t="str">
        <f t="shared" si="270"/>
        <v/>
      </c>
      <c r="BA17" s="336" t="str">
        <f t="shared" si="270"/>
        <v/>
      </c>
      <c r="BB17" s="336" t="str">
        <f t="shared" si="270"/>
        <v/>
      </c>
      <c r="BC17" s="336" t="str">
        <f t="shared" si="270"/>
        <v/>
      </c>
      <c r="BD17" s="336" t="str">
        <f t="shared" si="270"/>
        <v/>
      </c>
      <c r="BE17" s="336" t="str">
        <f t="shared" si="270"/>
        <v/>
      </c>
      <c r="BF17" s="336" t="str">
        <f t="shared" si="270"/>
        <v/>
      </c>
      <c r="BG17" s="336" t="str">
        <f t="shared" si="270"/>
        <v/>
      </c>
      <c r="BH17" s="336" t="str">
        <f t="shared" si="270"/>
        <v/>
      </c>
      <c r="BI17" s="336" t="str">
        <f t="shared" si="270"/>
        <v/>
      </c>
      <c r="BJ17" s="336" t="str">
        <f t="shared" si="270"/>
        <v/>
      </c>
      <c r="BK17" s="336" t="str">
        <f t="shared" si="270"/>
        <v/>
      </c>
      <c r="BL17" s="336" t="str">
        <f t="shared" si="270"/>
        <v/>
      </c>
      <c r="BM17" s="336" t="str">
        <f t="shared" si="270"/>
        <v/>
      </c>
      <c r="BN17" s="336" t="str">
        <f t="shared" si="270"/>
        <v/>
      </c>
      <c r="BO17" s="336" t="str">
        <f t="shared" si="270"/>
        <v/>
      </c>
      <c r="BP17" s="336" t="str">
        <f t="shared" si="270"/>
        <v/>
      </c>
      <c r="BQ17" s="336" t="str">
        <f t="shared" si="270"/>
        <v/>
      </c>
      <c r="BR17" s="336" t="str">
        <f t="shared" si="270"/>
        <v/>
      </c>
      <c r="BS17" s="336" t="str">
        <f t="shared" si="270"/>
        <v/>
      </c>
      <c r="BT17" s="336" t="str">
        <f t="shared" si="270"/>
        <v/>
      </c>
      <c r="BU17" s="336" t="str">
        <f t="shared" si="270"/>
        <v/>
      </c>
      <c r="BV17" s="336" t="str">
        <f t="shared" si="270"/>
        <v/>
      </c>
      <c r="BW17" s="336" t="str">
        <f t="shared" si="270"/>
        <v/>
      </c>
      <c r="BX17" s="336" t="str">
        <f t="shared" si="270"/>
        <v/>
      </c>
      <c r="BY17" s="336" t="str">
        <f t="shared" si="270"/>
        <v/>
      </c>
      <c r="BZ17" s="336" t="str">
        <f t="shared" si="270"/>
        <v/>
      </c>
      <c r="CA17" s="336" t="str">
        <f t="shared" si="270"/>
        <v/>
      </c>
      <c r="CB17" s="336" t="str">
        <f t="shared" si="270"/>
        <v/>
      </c>
      <c r="CC17" s="336" t="str">
        <f t="shared" si="270"/>
        <v/>
      </c>
      <c r="CD17" s="336" t="str">
        <f t="shared" si="270"/>
        <v/>
      </c>
      <c r="CE17" s="336" t="str">
        <f t="shared" si="270"/>
        <v/>
      </c>
      <c r="CF17" s="336" t="str">
        <f t="shared" si="270"/>
        <v/>
      </c>
      <c r="CG17" s="336" t="str">
        <f t="shared" si="270"/>
        <v/>
      </c>
      <c r="CH17" s="336" t="str">
        <f t="shared" si="270"/>
        <v/>
      </c>
      <c r="CI17" s="336" t="str">
        <f t="shared" si="269"/>
        <v/>
      </c>
      <c r="CJ17" s="336" t="str">
        <f t="shared" si="269"/>
        <v/>
      </c>
      <c r="CK17" s="336" t="str">
        <f t="shared" si="269"/>
        <v/>
      </c>
      <c r="CL17" s="336" t="str">
        <f t="shared" si="269"/>
        <v/>
      </c>
      <c r="CM17" s="336" t="str">
        <f t="shared" si="269"/>
        <v/>
      </c>
      <c r="CN17" s="336" t="str">
        <f t="shared" si="269"/>
        <v/>
      </c>
      <c r="CO17" s="336" t="str">
        <f t="shared" si="269"/>
        <v/>
      </c>
      <c r="CP17" s="336" t="str">
        <f t="shared" si="269"/>
        <v/>
      </c>
      <c r="CQ17" s="336" t="str">
        <f t="shared" si="269"/>
        <v/>
      </c>
      <c r="CR17" s="336" t="str">
        <f t="shared" si="269"/>
        <v/>
      </c>
      <c r="CS17" s="336" t="str">
        <f t="shared" si="269"/>
        <v/>
      </c>
      <c r="CT17" s="336" t="str">
        <f t="shared" si="269"/>
        <v/>
      </c>
      <c r="CU17" s="336" t="str">
        <f t="shared" si="269"/>
        <v/>
      </c>
      <c r="CV17" s="336" t="str">
        <f t="shared" si="269"/>
        <v/>
      </c>
      <c r="CW17" s="336" t="str">
        <f t="shared" si="269"/>
        <v/>
      </c>
      <c r="CX17" s="336" t="str">
        <f t="shared" si="269"/>
        <v/>
      </c>
      <c r="CY17" s="336" t="str">
        <f t="shared" si="269"/>
        <v/>
      </c>
      <c r="CZ17" s="336" t="str">
        <f t="shared" si="269"/>
        <v/>
      </c>
      <c r="DA17" s="336" t="str">
        <f t="shared" si="269"/>
        <v/>
      </c>
    </row>
    <row r="18" spans="2:105" ht="18.5" thickBot="1">
      <c r="B18" s="335">
        <v>13</v>
      </c>
      <c r="C18" s="326"/>
      <c r="D18" s="325">
        <v>0</v>
      </c>
      <c r="E18" s="325">
        <v>0</v>
      </c>
      <c r="F18" s="325"/>
      <c r="G18" s="324">
        <f t="shared" ref="G18:G36" si="271">EOMONTH(Project_Start,D18-1)</f>
        <v>46022</v>
      </c>
      <c r="H18" s="324">
        <f t="shared" ref="H18:H36" si="272">EOMONTH(Project_Start,E18-1)</f>
        <v>46022</v>
      </c>
      <c r="I18" s="324"/>
      <c r="J18" s="324"/>
      <c r="K18" s="324"/>
      <c r="L18" s="324"/>
      <c r="M18" s="324"/>
      <c r="N18" s="324"/>
      <c r="O18" s="324"/>
      <c r="P18" s="324"/>
      <c r="Q18" s="324"/>
      <c r="R18" s="324"/>
      <c r="S18" s="324"/>
      <c r="T18" s="325"/>
      <c r="U18" s="325"/>
      <c r="V18" s="336" t="str">
        <f t="shared" si="265"/>
        <v/>
      </c>
      <c r="W18" s="336" t="str">
        <f t="shared" si="265"/>
        <v/>
      </c>
      <c r="X18" s="336" t="str">
        <f t="shared" si="265"/>
        <v/>
      </c>
      <c r="Y18" s="336" t="str">
        <f t="shared" si="265"/>
        <v/>
      </c>
      <c r="Z18" s="336" t="str">
        <f t="shared" si="265"/>
        <v/>
      </c>
      <c r="AA18" s="336" t="str">
        <f t="shared" si="265"/>
        <v/>
      </c>
      <c r="AB18" s="336" t="str">
        <f t="shared" si="265"/>
        <v/>
      </c>
      <c r="AC18" s="336" t="str">
        <f t="shared" si="265"/>
        <v/>
      </c>
      <c r="AD18" s="336" t="str">
        <f t="shared" si="265"/>
        <v/>
      </c>
      <c r="AE18" s="336" t="str">
        <f t="shared" si="265"/>
        <v/>
      </c>
      <c r="AF18" s="336" t="str">
        <f t="shared" si="265"/>
        <v/>
      </c>
      <c r="AG18" s="336" t="str">
        <f t="shared" si="265"/>
        <v/>
      </c>
      <c r="AH18" s="336" t="str">
        <f t="shared" si="265"/>
        <v/>
      </c>
      <c r="AI18" s="336" t="str">
        <f t="shared" si="265"/>
        <v/>
      </c>
      <c r="AJ18" s="336" t="str">
        <f t="shared" si="265"/>
        <v/>
      </c>
      <c r="AK18" s="336" t="str">
        <f t="shared" si="265"/>
        <v/>
      </c>
      <c r="AL18" s="336" t="str">
        <f t="shared" ref="AL18:BA18" si="273">_xlfn.LET(
_xlpm.project_monat,AL$3,
_xlpm.start_monat,$D18,
_xlpm.ende_monat,$E18,
IF(AND(_xlpm.project_monat&gt;=_xlpm.start_monat,_xlpm.project_monat&lt;=_xlpm.ende_monat),1,""))</f>
        <v/>
      </c>
      <c r="AM18" s="336" t="str">
        <f t="shared" si="273"/>
        <v/>
      </c>
      <c r="AN18" s="336" t="str">
        <f t="shared" si="273"/>
        <v/>
      </c>
      <c r="AO18" s="336" t="str">
        <f t="shared" si="273"/>
        <v/>
      </c>
      <c r="AP18" s="336" t="str">
        <f t="shared" si="273"/>
        <v/>
      </c>
      <c r="AQ18" s="336" t="str">
        <f t="shared" si="273"/>
        <v/>
      </c>
      <c r="AR18" s="336" t="str">
        <f t="shared" si="273"/>
        <v/>
      </c>
      <c r="AS18" s="336" t="str">
        <f t="shared" si="273"/>
        <v/>
      </c>
      <c r="AT18" s="336" t="str">
        <f t="shared" si="273"/>
        <v/>
      </c>
      <c r="AU18" s="336" t="str">
        <f t="shared" si="273"/>
        <v/>
      </c>
      <c r="AV18" s="336" t="str">
        <f t="shared" si="273"/>
        <v/>
      </c>
      <c r="AW18" s="336" t="str">
        <f t="shared" si="273"/>
        <v/>
      </c>
      <c r="AX18" s="336" t="str">
        <f t="shared" si="273"/>
        <v/>
      </c>
      <c r="AY18" s="336" t="str">
        <f t="shared" si="273"/>
        <v/>
      </c>
      <c r="AZ18" s="336" t="str">
        <f t="shared" si="273"/>
        <v/>
      </c>
      <c r="BA18" s="336" t="str">
        <f t="shared" si="273"/>
        <v/>
      </c>
      <c r="BB18" s="336" t="str">
        <f t="shared" ref="BB18:BQ18" si="274">_xlfn.LET(
_xlpm.project_monat,BB$3,
_xlpm.start_monat,$D18,
_xlpm.ende_monat,$E18,
IF(AND(_xlpm.project_monat&gt;=_xlpm.start_monat,_xlpm.project_monat&lt;=_xlpm.ende_monat),1,""))</f>
        <v/>
      </c>
      <c r="BC18" s="336" t="str">
        <f t="shared" si="274"/>
        <v/>
      </c>
      <c r="BD18" s="336" t="str">
        <f t="shared" si="274"/>
        <v/>
      </c>
      <c r="BE18" s="336" t="str">
        <f t="shared" si="274"/>
        <v/>
      </c>
      <c r="BF18" s="336" t="str">
        <f t="shared" si="274"/>
        <v/>
      </c>
      <c r="BG18" s="336" t="str">
        <f t="shared" si="274"/>
        <v/>
      </c>
      <c r="BH18" s="336" t="str">
        <f t="shared" si="274"/>
        <v/>
      </c>
      <c r="BI18" s="336" t="str">
        <f t="shared" si="274"/>
        <v/>
      </c>
      <c r="BJ18" s="336" t="str">
        <f t="shared" si="274"/>
        <v/>
      </c>
      <c r="BK18" s="336" t="str">
        <f t="shared" si="274"/>
        <v/>
      </c>
      <c r="BL18" s="336" t="str">
        <f t="shared" si="274"/>
        <v/>
      </c>
      <c r="BM18" s="336" t="str">
        <f t="shared" si="274"/>
        <v/>
      </c>
      <c r="BN18" s="336" t="str">
        <f t="shared" si="274"/>
        <v/>
      </c>
      <c r="BO18" s="336" t="str">
        <f t="shared" si="274"/>
        <v/>
      </c>
      <c r="BP18" s="336" t="str">
        <f t="shared" si="274"/>
        <v/>
      </c>
      <c r="BQ18" s="336" t="str">
        <f t="shared" si="274"/>
        <v/>
      </c>
      <c r="BR18" s="336" t="str">
        <f t="shared" ref="BR18:CG18" si="275">_xlfn.LET(
_xlpm.project_monat,BR$3,
_xlpm.start_monat,$D18,
_xlpm.ende_monat,$E18,
IF(AND(_xlpm.project_monat&gt;=_xlpm.start_monat,_xlpm.project_monat&lt;=_xlpm.ende_monat),1,""))</f>
        <v/>
      </c>
      <c r="BS18" s="336" t="str">
        <f t="shared" si="275"/>
        <v/>
      </c>
      <c r="BT18" s="336" t="str">
        <f t="shared" si="275"/>
        <v/>
      </c>
      <c r="BU18" s="336" t="str">
        <f t="shared" si="275"/>
        <v/>
      </c>
      <c r="BV18" s="336" t="str">
        <f t="shared" si="275"/>
        <v/>
      </c>
      <c r="BW18" s="336" t="str">
        <f t="shared" si="275"/>
        <v/>
      </c>
      <c r="BX18" s="336" t="str">
        <f t="shared" si="275"/>
        <v/>
      </c>
      <c r="BY18" s="336" t="str">
        <f t="shared" si="275"/>
        <v/>
      </c>
      <c r="BZ18" s="336" t="str">
        <f t="shared" si="275"/>
        <v/>
      </c>
      <c r="CA18" s="336" t="str">
        <f t="shared" si="275"/>
        <v/>
      </c>
      <c r="CB18" s="336" t="str">
        <f t="shared" si="275"/>
        <v/>
      </c>
      <c r="CC18" s="336" t="str">
        <f t="shared" si="275"/>
        <v/>
      </c>
      <c r="CD18" s="336" t="str">
        <f t="shared" si="275"/>
        <v/>
      </c>
      <c r="CE18" s="336" t="str">
        <f t="shared" si="275"/>
        <v/>
      </c>
      <c r="CF18" s="336" t="str">
        <f t="shared" si="275"/>
        <v/>
      </c>
      <c r="CG18" s="336" t="str">
        <f t="shared" si="275"/>
        <v/>
      </c>
      <c r="CH18" s="336" t="str">
        <f t="shared" ref="W18:CH22" si="276">_xlfn.LET(
_xlpm.project_monat,CH$3,
_xlpm.start_monat,$D18,
_xlpm.ende_monat,$E18,
IF(AND(_xlpm.project_monat&gt;=_xlpm.start_monat,_xlpm.project_monat&lt;=_xlpm.ende_monat),1,""))</f>
        <v/>
      </c>
      <c r="CI18" s="336" t="str">
        <f t="shared" si="269"/>
        <v/>
      </c>
      <c r="CJ18" s="336" t="str">
        <f t="shared" si="269"/>
        <v/>
      </c>
      <c r="CK18" s="336" t="str">
        <f t="shared" si="269"/>
        <v/>
      </c>
      <c r="CL18" s="336" t="str">
        <f t="shared" si="269"/>
        <v/>
      </c>
      <c r="CM18" s="336" t="str">
        <f t="shared" si="269"/>
        <v/>
      </c>
      <c r="CN18" s="336" t="str">
        <f t="shared" si="269"/>
        <v/>
      </c>
      <c r="CO18" s="336" t="str">
        <f t="shared" si="269"/>
        <v/>
      </c>
      <c r="CP18" s="336" t="str">
        <f t="shared" si="269"/>
        <v/>
      </c>
      <c r="CQ18" s="336" t="str">
        <f t="shared" si="269"/>
        <v/>
      </c>
      <c r="CR18" s="336" t="str">
        <f t="shared" si="269"/>
        <v/>
      </c>
      <c r="CS18" s="336" t="str">
        <f t="shared" si="269"/>
        <v/>
      </c>
      <c r="CT18" s="336" t="str">
        <f t="shared" si="269"/>
        <v/>
      </c>
      <c r="CU18" s="336" t="str">
        <f t="shared" si="269"/>
        <v/>
      </c>
      <c r="CV18" s="336" t="str">
        <f t="shared" si="269"/>
        <v/>
      </c>
      <c r="CW18" s="336" t="str">
        <f t="shared" si="269"/>
        <v/>
      </c>
      <c r="CX18" s="336" t="str">
        <f t="shared" si="269"/>
        <v/>
      </c>
      <c r="CY18" s="336" t="str">
        <f t="shared" si="269"/>
        <v/>
      </c>
      <c r="CZ18" s="336" t="str">
        <f t="shared" si="269"/>
        <v/>
      </c>
      <c r="DA18" s="336"/>
    </row>
    <row r="19" spans="2:105" ht="18.5" thickBot="1">
      <c r="B19" s="335">
        <v>14</v>
      </c>
      <c r="C19" s="326"/>
      <c r="D19" s="325">
        <v>0</v>
      </c>
      <c r="E19" s="325">
        <v>0</v>
      </c>
      <c r="F19" s="325"/>
      <c r="G19" s="324">
        <f t="shared" si="271"/>
        <v>46022</v>
      </c>
      <c r="H19" s="324">
        <f t="shared" si="272"/>
        <v>46022</v>
      </c>
      <c r="I19" s="324"/>
      <c r="J19" s="324"/>
      <c r="K19" s="324"/>
      <c r="L19" s="324"/>
      <c r="M19" s="324"/>
      <c r="N19" s="324"/>
      <c r="O19" s="324"/>
      <c r="P19" s="324"/>
      <c r="Q19" s="324"/>
      <c r="R19" s="324"/>
      <c r="S19" s="324"/>
      <c r="T19" s="325"/>
      <c r="U19" s="325"/>
      <c r="V19" s="336" t="str">
        <f t="shared" si="265"/>
        <v/>
      </c>
      <c r="W19" s="336" t="str">
        <f t="shared" si="276"/>
        <v/>
      </c>
      <c r="X19" s="336" t="str">
        <f t="shared" si="276"/>
        <v/>
      </c>
      <c r="Y19" s="336" t="str">
        <f t="shared" si="276"/>
        <v/>
      </c>
      <c r="Z19" s="336" t="str">
        <f t="shared" si="276"/>
        <v/>
      </c>
      <c r="AA19" s="336" t="str">
        <f t="shared" si="276"/>
        <v/>
      </c>
      <c r="AB19" s="336" t="str">
        <f t="shared" si="276"/>
        <v/>
      </c>
      <c r="AC19" s="336" t="str">
        <f t="shared" si="276"/>
        <v/>
      </c>
      <c r="AD19" s="336" t="str">
        <f t="shared" si="276"/>
        <v/>
      </c>
      <c r="AE19" s="336" t="str">
        <f t="shared" si="276"/>
        <v/>
      </c>
      <c r="AF19" s="336" t="str">
        <f t="shared" si="276"/>
        <v/>
      </c>
      <c r="AG19" s="336" t="str">
        <f t="shared" si="276"/>
        <v/>
      </c>
      <c r="AH19" s="336" t="str">
        <f t="shared" si="276"/>
        <v/>
      </c>
      <c r="AI19" s="336" t="str">
        <f t="shared" si="276"/>
        <v/>
      </c>
      <c r="AJ19" s="336" t="str">
        <f t="shared" si="276"/>
        <v/>
      </c>
      <c r="AK19" s="336" t="str">
        <f t="shared" si="276"/>
        <v/>
      </c>
      <c r="AL19" s="336" t="str">
        <f t="shared" si="276"/>
        <v/>
      </c>
      <c r="AM19" s="336" t="str">
        <f t="shared" si="276"/>
        <v/>
      </c>
      <c r="AN19" s="336" t="str">
        <f t="shared" si="276"/>
        <v/>
      </c>
      <c r="AO19" s="336" t="str">
        <f t="shared" si="276"/>
        <v/>
      </c>
      <c r="AP19" s="336" t="str">
        <f t="shared" si="276"/>
        <v/>
      </c>
      <c r="AQ19" s="336" t="str">
        <f t="shared" si="276"/>
        <v/>
      </c>
      <c r="AR19" s="336" t="str">
        <f t="shared" si="276"/>
        <v/>
      </c>
      <c r="AS19" s="336" t="str">
        <f t="shared" si="276"/>
        <v/>
      </c>
      <c r="AT19" s="336" t="str">
        <f t="shared" si="276"/>
        <v/>
      </c>
      <c r="AU19" s="336" t="str">
        <f t="shared" si="276"/>
        <v/>
      </c>
      <c r="AV19" s="336" t="str">
        <f t="shared" si="276"/>
        <v/>
      </c>
      <c r="AW19" s="336" t="str">
        <f t="shared" si="276"/>
        <v/>
      </c>
      <c r="AX19" s="336" t="str">
        <f t="shared" si="276"/>
        <v/>
      </c>
      <c r="AY19" s="336" t="str">
        <f t="shared" si="276"/>
        <v/>
      </c>
      <c r="AZ19" s="336" t="str">
        <f t="shared" si="276"/>
        <v/>
      </c>
      <c r="BA19" s="336" t="str">
        <f t="shared" si="276"/>
        <v/>
      </c>
      <c r="BB19" s="336" t="str">
        <f t="shared" si="276"/>
        <v/>
      </c>
      <c r="BC19" s="336" t="str">
        <f t="shared" si="276"/>
        <v/>
      </c>
      <c r="BD19" s="336" t="str">
        <f t="shared" si="276"/>
        <v/>
      </c>
      <c r="BE19" s="336" t="str">
        <f t="shared" si="276"/>
        <v/>
      </c>
      <c r="BF19" s="336" t="str">
        <f t="shared" si="276"/>
        <v/>
      </c>
      <c r="BG19" s="336" t="str">
        <f t="shared" si="276"/>
        <v/>
      </c>
      <c r="BH19" s="336" t="str">
        <f t="shared" si="276"/>
        <v/>
      </c>
      <c r="BI19" s="336" t="str">
        <f t="shared" si="276"/>
        <v/>
      </c>
      <c r="BJ19" s="336" t="str">
        <f t="shared" si="276"/>
        <v/>
      </c>
      <c r="BK19" s="336" t="str">
        <f t="shared" si="276"/>
        <v/>
      </c>
      <c r="BL19" s="336" t="str">
        <f t="shared" si="276"/>
        <v/>
      </c>
      <c r="BM19" s="336" t="str">
        <f t="shared" si="276"/>
        <v/>
      </c>
      <c r="BN19" s="336" t="str">
        <f t="shared" si="276"/>
        <v/>
      </c>
      <c r="BO19" s="336" t="str">
        <f t="shared" si="276"/>
        <v/>
      </c>
      <c r="BP19" s="336" t="str">
        <f t="shared" si="276"/>
        <v/>
      </c>
      <c r="BQ19" s="336" t="str">
        <f t="shared" si="276"/>
        <v/>
      </c>
      <c r="BR19" s="336" t="str">
        <f t="shared" si="276"/>
        <v/>
      </c>
      <c r="BS19" s="336" t="str">
        <f t="shared" si="276"/>
        <v/>
      </c>
      <c r="BT19" s="336" t="str">
        <f t="shared" si="276"/>
        <v/>
      </c>
      <c r="BU19" s="336" t="str">
        <f t="shared" si="276"/>
        <v/>
      </c>
      <c r="BV19" s="336" t="str">
        <f t="shared" si="276"/>
        <v/>
      </c>
      <c r="BW19" s="336" t="str">
        <f t="shared" si="276"/>
        <v/>
      </c>
      <c r="BX19" s="336" t="str">
        <f t="shared" si="276"/>
        <v/>
      </c>
      <c r="BY19" s="336" t="str">
        <f t="shared" si="276"/>
        <v/>
      </c>
      <c r="BZ19" s="336" t="str">
        <f t="shared" si="276"/>
        <v/>
      </c>
      <c r="CA19" s="336" t="str">
        <f t="shared" si="276"/>
        <v/>
      </c>
      <c r="CB19" s="336" t="str">
        <f t="shared" si="276"/>
        <v/>
      </c>
      <c r="CC19" s="336" t="str">
        <f t="shared" si="276"/>
        <v/>
      </c>
      <c r="CD19" s="336" t="str">
        <f t="shared" si="276"/>
        <v/>
      </c>
      <c r="CE19" s="336" t="str">
        <f t="shared" si="276"/>
        <v/>
      </c>
      <c r="CF19" s="336" t="str">
        <f t="shared" si="276"/>
        <v/>
      </c>
      <c r="CG19" s="336" t="str">
        <f t="shared" si="276"/>
        <v/>
      </c>
      <c r="CH19" s="336" t="str">
        <f t="shared" si="276"/>
        <v/>
      </c>
      <c r="CI19" s="336" t="str">
        <f t="shared" si="269"/>
        <v/>
      </c>
      <c r="CJ19" s="336" t="str">
        <f t="shared" si="269"/>
        <v/>
      </c>
      <c r="CK19" s="336" t="str">
        <f t="shared" si="269"/>
        <v/>
      </c>
      <c r="CL19" s="336" t="str">
        <f t="shared" si="269"/>
        <v/>
      </c>
      <c r="CM19" s="336" t="str">
        <f t="shared" si="269"/>
        <v/>
      </c>
      <c r="CN19" s="336" t="str">
        <f t="shared" si="269"/>
        <v/>
      </c>
      <c r="CO19" s="336" t="str">
        <f t="shared" si="269"/>
        <v/>
      </c>
      <c r="CP19" s="336" t="str">
        <f t="shared" si="269"/>
        <v/>
      </c>
      <c r="CQ19" s="336" t="str">
        <f t="shared" si="269"/>
        <v/>
      </c>
      <c r="CR19" s="336" t="str">
        <f t="shared" si="269"/>
        <v/>
      </c>
      <c r="CS19" s="336" t="str">
        <f t="shared" si="269"/>
        <v/>
      </c>
      <c r="CT19" s="336" t="str">
        <f t="shared" si="269"/>
        <v/>
      </c>
      <c r="CU19" s="336" t="str">
        <f t="shared" si="269"/>
        <v/>
      </c>
      <c r="CV19" s="336" t="str">
        <f t="shared" si="269"/>
        <v/>
      </c>
      <c r="CW19" s="336" t="str">
        <f t="shared" si="269"/>
        <v/>
      </c>
      <c r="CX19" s="336" t="str">
        <f t="shared" si="269"/>
        <v/>
      </c>
      <c r="CY19" s="336" t="str">
        <f t="shared" si="269"/>
        <v/>
      </c>
      <c r="CZ19" s="336" t="str">
        <f t="shared" si="269"/>
        <v/>
      </c>
      <c r="DA19" s="336"/>
    </row>
    <row r="20" spans="2:105" ht="18.5" thickBot="1">
      <c r="B20" s="335">
        <v>15</v>
      </c>
      <c r="C20" s="326"/>
      <c r="D20" s="325">
        <v>0</v>
      </c>
      <c r="E20" s="325">
        <v>0</v>
      </c>
      <c r="F20" s="325"/>
      <c r="G20" s="324">
        <f t="shared" si="271"/>
        <v>46022</v>
      </c>
      <c r="H20" s="324">
        <f t="shared" si="272"/>
        <v>46022</v>
      </c>
      <c r="I20" s="324"/>
      <c r="J20" s="324"/>
      <c r="K20" s="324"/>
      <c r="L20" s="324"/>
      <c r="M20" s="324"/>
      <c r="N20" s="324"/>
      <c r="O20" s="324"/>
      <c r="P20" s="324"/>
      <c r="Q20" s="324"/>
      <c r="R20" s="324"/>
      <c r="S20" s="324"/>
      <c r="T20" s="325"/>
      <c r="U20" s="325"/>
      <c r="V20" s="336" t="str">
        <f t="shared" si="265"/>
        <v/>
      </c>
      <c r="W20" s="336" t="str">
        <f t="shared" si="276"/>
        <v/>
      </c>
      <c r="X20" s="336" t="str">
        <f t="shared" si="276"/>
        <v/>
      </c>
      <c r="Y20" s="336" t="str">
        <f t="shared" si="276"/>
        <v/>
      </c>
      <c r="Z20" s="336" t="str">
        <f t="shared" si="276"/>
        <v/>
      </c>
      <c r="AA20" s="336" t="str">
        <f t="shared" si="276"/>
        <v/>
      </c>
      <c r="AB20" s="336" t="str">
        <f t="shared" si="276"/>
        <v/>
      </c>
      <c r="AC20" s="336" t="str">
        <f t="shared" si="276"/>
        <v/>
      </c>
      <c r="AD20" s="336" t="str">
        <f t="shared" si="276"/>
        <v/>
      </c>
      <c r="AE20" s="336" t="str">
        <f t="shared" si="276"/>
        <v/>
      </c>
      <c r="AF20" s="336" t="str">
        <f t="shared" si="276"/>
        <v/>
      </c>
      <c r="AG20" s="336" t="str">
        <f t="shared" si="276"/>
        <v/>
      </c>
      <c r="AH20" s="336" t="str">
        <f t="shared" si="276"/>
        <v/>
      </c>
      <c r="AI20" s="336" t="str">
        <f t="shared" si="276"/>
        <v/>
      </c>
      <c r="AJ20" s="336" t="str">
        <f t="shared" si="276"/>
        <v/>
      </c>
      <c r="AK20" s="336" t="str">
        <f t="shared" si="276"/>
        <v/>
      </c>
      <c r="AL20" s="336" t="str">
        <f t="shared" si="276"/>
        <v/>
      </c>
      <c r="AM20" s="336" t="str">
        <f t="shared" si="276"/>
        <v/>
      </c>
      <c r="AN20" s="336" t="str">
        <f t="shared" si="276"/>
        <v/>
      </c>
      <c r="AO20" s="336" t="str">
        <f t="shared" si="276"/>
        <v/>
      </c>
      <c r="AP20" s="336" t="str">
        <f t="shared" si="276"/>
        <v/>
      </c>
      <c r="AQ20" s="336" t="str">
        <f t="shared" si="276"/>
        <v/>
      </c>
      <c r="AR20" s="336" t="str">
        <f t="shared" si="276"/>
        <v/>
      </c>
      <c r="AS20" s="336" t="str">
        <f t="shared" si="276"/>
        <v/>
      </c>
      <c r="AT20" s="336" t="str">
        <f t="shared" si="276"/>
        <v/>
      </c>
      <c r="AU20" s="336" t="str">
        <f t="shared" si="276"/>
        <v/>
      </c>
      <c r="AV20" s="336" t="str">
        <f t="shared" si="276"/>
        <v/>
      </c>
      <c r="AW20" s="336" t="str">
        <f t="shared" si="276"/>
        <v/>
      </c>
      <c r="AX20" s="336" t="str">
        <f t="shared" si="276"/>
        <v/>
      </c>
      <c r="AY20" s="336" t="str">
        <f t="shared" si="276"/>
        <v/>
      </c>
      <c r="AZ20" s="336" t="str">
        <f t="shared" si="276"/>
        <v/>
      </c>
      <c r="BA20" s="336" t="str">
        <f t="shared" si="276"/>
        <v/>
      </c>
      <c r="BB20" s="336" t="str">
        <f t="shared" si="276"/>
        <v/>
      </c>
      <c r="BC20" s="336" t="str">
        <f t="shared" si="276"/>
        <v/>
      </c>
      <c r="BD20" s="336" t="str">
        <f t="shared" si="276"/>
        <v/>
      </c>
      <c r="BE20" s="336" t="str">
        <f t="shared" si="276"/>
        <v/>
      </c>
      <c r="BF20" s="336" t="str">
        <f t="shared" si="276"/>
        <v/>
      </c>
      <c r="BG20" s="336" t="str">
        <f t="shared" si="276"/>
        <v/>
      </c>
      <c r="BH20" s="336" t="str">
        <f t="shared" si="276"/>
        <v/>
      </c>
      <c r="BI20" s="336" t="str">
        <f t="shared" si="276"/>
        <v/>
      </c>
      <c r="BJ20" s="336" t="str">
        <f t="shared" si="276"/>
        <v/>
      </c>
      <c r="BK20" s="336" t="str">
        <f t="shared" si="276"/>
        <v/>
      </c>
      <c r="BL20" s="336" t="str">
        <f t="shared" si="276"/>
        <v/>
      </c>
      <c r="BM20" s="336" t="str">
        <f t="shared" si="276"/>
        <v/>
      </c>
      <c r="BN20" s="336" t="str">
        <f t="shared" si="276"/>
        <v/>
      </c>
      <c r="BO20" s="336" t="str">
        <f t="shared" si="276"/>
        <v/>
      </c>
      <c r="BP20" s="336" t="str">
        <f t="shared" si="276"/>
        <v/>
      </c>
      <c r="BQ20" s="336" t="str">
        <f t="shared" si="276"/>
        <v/>
      </c>
      <c r="BR20" s="336" t="str">
        <f t="shared" si="276"/>
        <v/>
      </c>
      <c r="BS20" s="336" t="str">
        <f t="shared" si="276"/>
        <v/>
      </c>
      <c r="BT20" s="336" t="str">
        <f t="shared" si="276"/>
        <v/>
      </c>
      <c r="BU20" s="336" t="str">
        <f t="shared" si="276"/>
        <v/>
      </c>
      <c r="BV20" s="336" t="str">
        <f t="shared" si="276"/>
        <v/>
      </c>
      <c r="BW20" s="336" t="str">
        <f t="shared" si="276"/>
        <v/>
      </c>
      <c r="BX20" s="336" t="str">
        <f t="shared" si="276"/>
        <v/>
      </c>
      <c r="BY20" s="336" t="str">
        <f t="shared" si="276"/>
        <v/>
      </c>
      <c r="BZ20" s="336" t="str">
        <f t="shared" si="276"/>
        <v/>
      </c>
      <c r="CA20" s="336" t="str">
        <f t="shared" si="276"/>
        <v/>
      </c>
      <c r="CB20" s="336" t="str">
        <f t="shared" si="276"/>
        <v/>
      </c>
      <c r="CC20" s="336" t="str">
        <f t="shared" si="276"/>
        <v/>
      </c>
      <c r="CD20" s="336" t="str">
        <f t="shared" si="276"/>
        <v/>
      </c>
      <c r="CE20" s="336" t="str">
        <f t="shared" si="276"/>
        <v/>
      </c>
      <c r="CF20" s="336" t="str">
        <f t="shared" si="276"/>
        <v/>
      </c>
      <c r="CG20" s="336" t="str">
        <f t="shared" si="276"/>
        <v/>
      </c>
      <c r="CH20" s="336" t="str">
        <f t="shared" si="276"/>
        <v/>
      </c>
      <c r="CI20" s="336" t="str">
        <f t="shared" si="269"/>
        <v/>
      </c>
      <c r="CJ20" s="336" t="str">
        <f t="shared" si="269"/>
        <v/>
      </c>
      <c r="CK20" s="336" t="str">
        <f t="shared" si="269"/>
        <v/>
      </c>
      <c r="CL20" s="336" t="str">
        <f t="shared" si="269"/>
        <v/>
      </c>
      <c r="CM20" s="336" t="str">
        <f t="shared" si="269"/>
        <v/>
      </c>
      <c r="CN20" s="336" t="str">
        <f t="shared" si="269"/>
        <v/>
      </c>
      <c r="CO20" s="336" t="str">
        <f t="shared" si="269"/>
        <v/>
      </c>
      <c r="CP20" s="336" t="str">
        <f t="shared" si="269"/>
        <v/>
      </c>
      <c r="CQ20" s="336" t="str">
        <f t="shared" si="269"/>
        <v/>
      </c>
      <c r="CR20" s="336" t="str">
        <f t="shared" si="269"/>
        <v/>
      </c>
      <c r="CS20" s="336" t="str">
        <f t="shared" si="269"/>
        <v/>
      </c>
      <c r="CT20" s="336" t="str">
        <f t="shared" si="269"/>
        <v/>
      </c>
      <c r="CU20" s="336" t="str">
        <f t="shared" si="269"/>
        <v/>
      </c>
      <c r="CV20" s="336" t="str">
        <f t="shared" si="269"/>
        <v/>
      </c>
      <c r="CW20" s="336" t="str">
        <f t="shared" si="269"/>
        <v/>
      </c>
      <c r="CX20" s="336" t="str">
        <f t="shared" si="269"/>
        <v/>
      </c>
      <c r="CY20" s="336" t="str">
        <f t="shared" si="269"/>
        <v/>
      </c>
      <c r="CZ20" s="336" t="str">
        <f t="shared" si="269"/>
        <v/>
      </c>
      <c r="DA20" s="336"/>
    </row>
    <row r="21" spans="2:105" ht="18.5" thickBot="1">
      <c r="B21" s="335">
        <v>16</v>
      </c>
      <c r="C21" s="326"/>
      <c r="D21" s="325">
        <v>0</v>
      </c>
      <c r="E21" s="325">
        <v>0</v>
      </c>
      <c r="F21" s="325"/>
      <c r="G21" s="324">
        <f t="shared" si="271"/>
        <v>46022</v>
      </c>
      <c r="H21" s="324">
        <f t="shared" si="272"/>
        <v>46022</v>
      </c>
      <c r="I21" s="324"/>
      <c r="J21" s="324"/>
      <c r="K21" s="324"/>
      <c r="L21" s="324"/>
      <c r="M21" s="324"/>
      <c r="N21" s="324"/>
      <c r="O21" s="324"/>
      <c r="P21" s="324"/>
      <c r="Q21" s="324"/>
      <c r="R21" s="324"/>
      <c r="S21" s="324"/>
      <c r="T21" s="325"/>
      <c r="U21" s="325"/>
      <c r="V21" s="336" t="str">
        <f t="shared" si="265"/>
        <v/>
      </c>
      <c r="W21" s="336" t="str">
        <f t="shared" si="276"/>
        <v/>
      </c>
      <c r="X21" s="336" t="str">
        <f t="shared" si="276"/>
        <v/>
      </c>
      <c r="Y21" s="336" t="str">
        <f t="shared" si="276"/>
        <v/>
      </c>
      <c r="Z21" s="336" t="str">
        <f t="shared" si="276"/>
        <v/>
      </c>
      <c r="AA21" s="336" t="str">
        <f t="shared" si="276"/>
        <v/>
      </c>
      <c r="AB21" s="336" t="str">
        <f t="shared" si="276"/>
        <v/>
      </c>
      <c r="AC21" s="336" t="str">
        <f t="shared" si="276"/>
        <v/>
      </c>
      <c r="AD21" s="336" t="str">
        <f t="shared" si="276"/>
        <v/>
      </c>
      <c r="AE21" s="336" t="str">
        <f t="shared" si="276"/>
        <v/>
      </c>
      <c r="AF21" s="336" t="str">
        <f t="shared" si="276"/>
        <v/>
      </c>
      <c r="AG21" s="336" t="str">
        <f t="shared" si="276"/>
        <v/>
      </c>
      <c r="AH21" s="336" t="str">
        <f t="shared" si="276"/>
        <v/>
      </c>
      <c r="AI21" s="336" t="str">
        <f t="shared" si="276"/>
        <v/>
      </c>
      <c r="AJ21" s="336" t="str">
        <f t="shared" si="276"/>
        <v/>
      </c>
      <c r="AK21" s="336" t="str">
        <f t="shared" si="276"/>
        <v/>
      </c>
      <c r="AL21" s="336" t="str">
        <f t="shared" si="276"/>
        <v/>
      </c>
      <c r="AM21" s="336" t="str">
        <f t="shared" si="276"/>
        <v/>
      </c>
      <c r="AN21" s="336" t="str">
        <f t="shared" si="276"/>
        <v/>
      </c>
      <c r="AO21" s="336" t="str">
        <f t="shared" si="276"/>
        <v/>
      </c>
      <c r="AP21" s="336" t="str">
        <f t="shared" si="276"/>
        <v/>
      </c>
      <c r="AQ21" s="336" t="str">
        <f t="shared" si="276"/>
        <v/>
      </c>
      <c r="AR21" s="336" t="str">
        <f t="shared" si="276"/>
        <v/>
      </c>
      <c r="AS21" s="336" t="str">
        <f t="shared" si="276"/>
        <v/>
      </c>
      <c r="AT21" s="336" t="str">
        <f t="shared" si="276"/>
        <v/>
      </c>
      <c r="AU21" s="336" t="str">
        <f t="shared" si="276"/>
        <v/>
      </c>
      <c r="AV21" s="336" t="str">
        <f t="shared" si="276"/>
        <v/>
      </c>
      <c r="AW21" s="336" t="str">
        <f t="shared" si="276"/>
        <v/>
      </c>
      <c r="AX21" s="336" t="str">
        <f t="shared" si="276"/>
        <v/>
      </c>
      <c r="AY21" s="336" t="str">
        <f t="shared" si="276"/>
        <v/>
      </c>
      <c r="AZ21" s="336" t="str">
        <f t="shared" si="276"/>
        <v/>
      </c>
      <c r="BA21" s="336" t="str">
        <f t="shared" si="276"/>
        <v/>
      </c>
      <c r="BB21" s="336" t="str">
        <f t="shared" si="276"/>
        <v/>
      </c>
      <c r="BC21" s="336" t="str">
        <f t="shared" si="276"/>
        <v/>
      </c>
      <c r="BD21" s="336" t="str">
        <f t="shared" si="276"/>
        <v/>
      </c>
      <c r="BE21" s="336" t="str">
        <f t="shared" si="276"/>
        <v/>
      </c>
      <c r="BF21" s="336" t="str">
        <f t="shared" si="276"/>
        <v/>
      </c>
      <c r="BG21" s="336" t="str">
        <f t="shared" si="276"/>
        <v/>
      </c>
      <c r="BH21" s="336" t="str">
        <f t="shared" si="276"/>
        <v/>
      </c>
      <c r="BI21" s="336" t="str">
        <f t="shared" si="276"/>
        <v/>
      </c>
      <c r="BJ21" s="336" t="str">
        <f t="shared" si="276"/>
        <v/>
      </c>
      <c r="BK21" s="336" t="str">
        <f t="shared" si="276"/>
        <v/>
      </c>
      <c r="BL21" s="336" t="str">
        <f t="shared" si="276"/>
        <v/>
      </c>
      <c r="BM21" s="336" t="str">
        <f t="shared" si="276"/>
        <v/>
      </c>
      <c r="BN21" s="336" t="str">
        <f t="shared" si="276"/>
        <v/>
      </c>
      <c r="BO21" s="336" t="str">
        <f t="shared" si="276"/>
        <v/>
      </c>
      <c r="BP21" s="336" t="str">
        <f t="shared" si="276"/>
        <v/>
      </c>
      <c r="BQ21" s="336" t="str">
        <f t="shared" si="276"/>
        <v/>
      </c>
      <c r="BR21" s="336" t="str">
        <f t="shared" si="276"/>
        <v/>
      </c>
      <c r="BS21" s="336" t="str">
        <f t="shared" si="276"/>
        <v/>
      </c>
      <c r="BT21" s="336" t="str">
        <f t="shared" si="276"/>
        <v/>
      </c>
      <c r="BU21" s="336" t="str">
        <f t="shared" si="276"/>
        <v/>
      </c>
      <c r="BV21" s="336" t="str">
        <f t="shared" si="276"/>
        <v/>
      </c>
      <c r="BW21" s="336" t="str">
        <f t="shared" si="276"/>
        <v/>
      </c>
      <c r="BX21" s="336" t="str">
        <f t="shared" si="276"/>
        <v/>
      </c>
      <c r="BY21" s="336" t="str">
        <f t="shared" si="276"/>
        <v/>
      </c>
      <c r="BZ21" s="336" t="str">
        <f t="shared" si="276"/>
        <v/>
      </c>
      <c r="CA21" s="336" t="str">
        <f t="shared" si="276"/>
        <v/>
      </c>
      <c r="CB21" s="336" t="str">
        <f t="shared" si="276"/>
        <v/>
      </c>
      <c r="CC21" s="336" t="str">
        <f t="shared" si="276"/>
        <v/>
      </c>
      <c r="CD21" s="336" t="str">
        <f t="shared" si="276"/>
        <v/>
      </c>
      <c r="CE21" s="336" t="str">
        <f t="shared" si="276"/>
        <v/>
      </c>
      <c r="CF21" s="336" t="str">
        <f t="shared" si="276"/>
        <v/>
      </c>
      <c r="CG21" s="336" t="str">
        <f t="shared" si="276"/>
        <v/>
      </c>
      <c r="CH21" s="336" t="str">
        <f t="shared" si="276"/>
        <v/>
      </c>
      <c r="CI21" s="336" t="str">
        <f t="shared" si="269"/>
        <v/>
      </c>
      <c r="CJ21" s="336" t="str">
        <f t="shared" si="269"/>
        <v/>
      </c>
      <c r="CK21" s="336" t="str">
        <f t="shared" si="269"/>
        <v/>
      </c>
      <c r="CL21" s="336" t="str">
        <f t="shared" si="269"/>
        <v/>
      </c>
      <c r="CM21" s="336" t="str">
        <f t="shared" si="269"/>
        <v/>
      </c>
      <c r="CN21" s="336" t="str">
        <f t="shared" si="269"/>
        <v/>
      </c>
      <c r="CO21" s="336" t="str">
        <f t="shared" si="269"/>
        <v/>
      </c>
      <c r="CP21" s="336" t="str">
        <f t="shared" si="269"/>
        <v/>
      </c>
      <c r="CQ21" s="336" t="str">
        <f t="shared" si="269"/>
        <v/>
      </c>
      <c r="CR21" s="336" t="str">
        <f t="shared" si="269"/>
        <v/>
      </c>
      <c r="CS21" s="336" t="str">
        <f t="shared" si="269"/>
        <v/>
      </c>
      <c r="CT21" s="336" t="str">
        <f t="shared" si="269"/>
        <v/>
      </c>
      <c r="CU21" s="336" t="str">
        <f t="shared" si="269"/>
        <v/>
      </c>
      <c r="CV21" s="336" t="str">
        <f t="shared" si="269"/>
        <v/>
      </c>
      <c r="CW21" s="336" t="str">
        <f t="shared" si="269"/>
        <v/>
      </c>
      <c r="CX21" s="336" t="str">
        <f t="shared" si="269"/>
        <v/>
      </c>
      <c r="CY21" s="336" t="str">
        <f t="shared" si="269"/>
        <v/>
      </c>
      <c r="CZ21" s="336" t="str">
        <f t="shared" si="269"/>
        <v/>
      </c>
      <c r="DA21" s="336"/>
    </row>
    <row r="22" spans="2:105" ht="18.5" thickBot="1">
      <c r="B22" s="335">
        <v>17</v>
      </c>
      <c r="C22" s="326"/>
      <c r="D22" s="325">
        <v>0</v>
      </c>
      <c r="E22" s="325">
        <v>0</v>
      </c>
      <c r="F22" s="325"/>
      <c r="G22" s="324">
        <f t="shared" si="271"/>
        <v>46022</v>
      </c>
      <c r="H22" s="324">
        <f t="shared" si="272"/>
        <v>46022</v>
      </c>
      <c r="I22" s="324"/>
      <c r="J22" s="324"/>
      <c r="K22" s="324"/>
      <c r="L22" s="324"/>
      <c r="M22" s="324"/>
      <c r="N22" s="324"/>
      <c r="O22" s="324"/>
      <c r="P22" s="324"/>
      <c r="Q22" s="324"/>
      <c r="R22" s="324"/>
      <c r="S22" s="324"/>
      <c r="T22" s="325"/>
      <c r="U22" s="325"/>
      <c r="V22" s="336" t="str">
        <f t="shared" si="265"/>
        <v/>
      </c>
      <c r="W22" s="336" t="str">
        <f t="shared" si="276"/>
        <v/>
      </c>
      <c r="X22" s="336" t="str">
        <f t="shared" si="276"/>
        <v/>
      </c>
      <c r="Y22" s="336" t="str">
        <f t="shared" si="276"/>
        <v/>
      </c>
      <c r="Z22" s="336" t="str">
        <f t="shared" si="276"/>
        <v/>
      </c>
      <c r="AA22" s="336" t="str">
        <f t="shared" si="276"/>
        <v/>
      </c>
      <c r="AB22" s="336" t="str">
        <f t="shared" si="276"/>
        <v/>
      </c>
      <c r="AC22" s="336" t="str">
        <f t="shared" si="276"/>
        <v/>
      </c>
      <c r="AD22" s="336" t="str">
        <f t="shared" si="276"/>
        <v/>
      </c>
      <c r="AE22" s="336" t="str">
        <f t="shared" si="276"/>
        <v/>
      </c>
      <c r="AF22" s="336" t="str">
        <f t="shared" si="276"/>
        <v/>
      </c>
      <c r="AG22" s="336" t="str">
        <f t="shared" si="276"/>
        <v/>
      </c>
      <c r="AH22" s="336" t="str">
        <f t="shared" si="276"/>
        <v/>
      </c>
      <c r="AI22" s="336" t="str">
        <f t="shared" si="276"/>
        <v/>
      </c>
      <c r="AJ22" s="336" t="str">
        <f t="shared" si="276"/>
        <v/>
      </c>
      <c r="AK22" s="336" t="str">
        <f t="shared" si="276"/>
        <v/>
      </c>
      <c r="AL22" s="336" t="str">
        <f t="shared" si="276"/>
        <v/>
      </c>
      <c r="AM22" s="336" t="str">
        <f t="shared" si="276"/>
        <v/>
      </c>
      <c r="AN22" s="336" t="str">
        <f t="shared" si="276"/>
        <v/>
      </c>
      <c r="AO22" s="336" t="str">
        <f t="shared" si="276"/>
        <v/>
      </c>
      <c r="AP22" s="336" t="str">
        <f t="shared" si="276"/>
        <v/>
      </c>
      <c r="AQ22" s="336" t="str">
        <f t="shared" si="276"/>
        <v/>
      </c>
      <c r="AR22" s="336" t="str">
        <f t="shared" si="276"/>
        <v/>
      </c>
      <c r="AS22" s="336" t="str">
        <f t="shared" si="276"/>
        <v/>
      </c>
      <c r="AT22" s="336" t="str">
        <f t="shared" si="276"/>
        <v/>
      </c>
      <c r="AU22" s="336" t="str">
        <f t="shared" si="276"/>
        <v/>
      </c>
      <c r="AV22" s="336" t="str">
        <f t="shared" si="276"/>
        <v/>
      </c>
      <c r="AW22" s="336" t="str">
        <f t="shared" si="276"/>
        <v/>
      </c>
      <c r="AX22" s="336" t="str">
        <f t="shared" si="276"/>
        <v/>
      </c>
      <c r="AY22" s="336" t="str">
        <f t="shared" si="276"/>
        <v/>
      </c>
      <c r="AZ22" s="336" t="str">
        <f t="shared" si="276"/>
        <v/>
      </c>
      <c r="BA22" s="336" t="str">
        <f t="shared" si="276"/>
        <v/>
      </c>
      <c r="BB22" s="336" t="str">
        <f t="shared" si="276"/>
        <v/>
      </c>
      <c r="BC22" s="336" t="str">
        <f t="shared" si="276"/>
        <v/>
      </c>
      <c r="BD22" s="336" t="str">
        <f t="shared" si="276"/>
        <v/>
      </c>
      <c r="BE22" s="336" t="str">
        <f t="shared" si="276"/>
        <v/>
      </c>
      <c r="BF22" s="336" t="str">
        <f t="shared" si="276"/>
        <v/>
      </c>
      <c r="BG22" s="336" t="str">
        <f t="shared" si="276"/>
        <v/>
      </c>
      <c r="BH22" s="336" t="str">
        <f t="shared" si="276"/>
        <v/>
      </c>
      <c r="BI22" s="336" t="str">
        <f t="shared" si="276"/>
        <v/>
      </c>
      <c r="BJ22" s="336" t="str">
        <f t="shared" si="276"/>
        <v/>
      </c>
      <c r="BK22" s="336" t="str">
        <f t="shared" si="276"/>
        <v/>
      </c>
      <c r="BL22" s="336" t="str">
        <f t="shared" si="276"/>
        <v/>
      </c>
      <c r="BM22" s="336" t="str">
        <f t="shared" si="276"/>
        <v/>
      </c>
      <c r="BN22" s="336" t="str">
        <f t="shared" si="276"/>
        <v/>
      </c>
      <c r="BO22" s="336" t="str">
        <f t="shared" si="276"/>
        <v/>
      </c>
      <c r="BP22" s="336" t="str">
        <f t="shared" si="276"/>
        <v/>
      </c>
      <c r="BQ22" s="336" t="str">
        <f t="shared" si="276"/>
        <v/>
      </c>
      <c r="BR22" s="336" t="str">
        <f t="shared" si="276"/>
        <v/>
      </c>
      <c r="BS22" s="336" t="str">
        <f t="shared" si="276"/>
        <v/>
      </c>
      <c r="BT22" s="336" t="str">
        <f t="shared" si="276"/>
        <v/>
      </c>
      <c r="BU22" s="336" t="str">
        <f t="shared" si="276"/>
        <v/>
      </c>
      <c r="BV22" s="336" t="str">
        <f t="shared" si="276"/>
        <v/>
      </c>
      <c r="BW22" s="336" t="str">
        <f t="shared" si="276"/>
        <v/>
      </c>
      <c r="BX22" s="336" t="str">
        <f t="shared" si="276"/>
        <v/>
      </c>
      <c r="BY22" s="336" t="str">
        <f t="shared" si="276"/>
        <v/>
      </c>
      <c r="BZ22" s="336" t="str">
        <f t="shared" si="276"/>
        <v/>
      </c>
      <c r="CA22" s="336" t="str">
        <f t="shared" si="276"/>
        <v/>
      </c>
      <c r="CB22" s="336" t="str">
        <f t="shared" si="276"/>
        <v/>
      </c>
      <c r="CC22" s="336" t="str">
        <f t="shared" si="276"/>
        <v/>
      </c>
      <c r="CD22" s="336" t="str">
        <f t="shared" si="276"/>
        <v/>
      </c>
      <c r="CE22" s="336" t="str">
        <f t="shared" si="276"/>
        <v/>
      </c>
      <c r="CF22" s="336" t="str">
        <f t="shared" si="276"/>
        <v/>
      </c>
      <c r="CG22" s="336" t="str">
        <f t="shared" ref="CG22:CV36" si="277">_xlfn.LET(
_xlpm.project_monat,CG$3,
_xlpm.start_monat,$D22,
_xlpm.ende_monat,$E22,
IF(AND(_xlpm.project_monat&gt;=_xlpm.start_monat,_xlpm.project_monat&lt;=_xlpm.ende_monat),1,""))</f>
        <v/>
      </c>
      <c r="CH22" s="336" t="str">
        <f t="shared" si="277"/>
        <v/>
      </c>
      <c r="CI22" s="336" t="str">
        <f t="shared" si="269"/>
        <v/>
      </c>
      <c r="CJ22" s="336" t="str">
        <f t="shared" si="269"/>
        <v/>
      </c>
      <c r="CK22" s="336" t="str">
        <f t="shared" si="269"/>
        <v/>
      </c>
      <c r="CL22" s="336" t="str">
        <f t="shared" si="269"/>
        <v/>
      </c>
      <c r="CM22" s="336" t="str">
        <f t="shared" si="269"/>
        <v/>
      </c>
      <c r="CN22" s="336" t="str">
        <f t="shared" si="269"/>
        <v/>
      </c>
      <c r="CO22" s="336" t="str">
        <f t="shared" si="269"/>
        <v/>
      </c>
      <c r="CP22" s="336" t="str">
        <f t="shared" si="269"/>
        <v/>
      </c>
      <c r="CQ22" s="336" t="str">
        <f t="shared" si="269"/>
        <v/>
      </c>
      <c r="CR22" s="336" t="str">
        <f t="shared" si="269"/>
        <v/>
      </c>
      <c r="CS22" s="336" t="str">
        <f t="shared" si="269"/>
        <v/>
      </c>
      <c r="CT22" s="336" t="str">
        <f t="shared" si="269"/>
        <v/>
      </c>
      <c r="CU22" s="336" t="str">
        <f t="shared" si="269"/>
        <v/>
      </c>
      <c r="CV22" s="336" t="str">
        <f t="shared" si="269"/>
        <v/>
      </c>
      <c r="CW22" s="336" t="str">
        <f t="shared" si="269"/>
        <v/>
      </c>
      <c r="CX22" s="336" t="str">
        <f t="shared" si="269"/>
        <v/>
      </c>
      <c r="CY22" s="336" t="str">
        <f t="shared" si="269"/>
        <v/>
      </c>
      <c r="CZ22" s="336" t="str">
        <f t="shared" si="269"/>
        <v/>
      </c>
      <c r="DA22" s="336"/>
    </row>
    <row r="23" spans="2:105" ht="18.5" thickBot="1">
      <c r="B23" s="335">
        <v>18</v>
      </c>
      <c r="C23" s="326"/>
      <c r="D23" s="325">
        <v>0</v>
      </c>
      <c r="E23" s="325">
        <v>0</v>
      </c>
      <c r="F23" s="325"/>
      <c r="G23" s="324">
        <f t="shared" si="271"/>
        <v>46022</v>
      </c>
      <c r="H23" s="324">
        <f t="shared" si="272"/>
        <v>46022</v>
      </c>
      <c r="I23" s="324"/>
      <c r="J23" s="324"/>
      <c r="K23" s="324"/>
      <c r="L23" s="324"/>
      <c r="M23" s="324"/>
      <c r="N23" s="324"/>
      <c r="O23" s="324"/>
      <c r="P23" s="324"/>
      <c r="Q23" s="324"/>
      <c r="R23" s="324"/>
      <c r="S23" s="324"/>
      <c r="T23" s="325"/>
      <c r="U23" s="325"/>
      <c r="V23" s="336" t="str">
        <f t="shared" si="265"/>
        <v/>
      </c>
      <c r="W23" s="336" t="str">
        <f t="shared" si="265"/>
        <v/>
      </c>
      <c r="X23" s="336" t="str">
        <f t="shared" si="265"/>
        <v/>
      </c>
      <c r="Y23" s="336" t="str">
        <f t="shared" si="265"/>
        <v/>
      </c>
      <c r="Z23" s="336" t="str">
        <f t="shared" si="265"/>
        <v/>
      </c>
      <c r="AA23" s="336" t="str">
        <f t="shared" si="265"/>
        <v/>
      </c>
      <c r="AB23" s="336" t="str">
        <f t="shared" si="265"/>
        <v/>
      </c>
      <c r="AC23" s="336" t="str">
        <f t="shared" si="265"/>
        <v/>
      </c>
      <c r="AD23" s="336" t="str">
        <f t="shared" si="265"/>
        <v/>
      </c>
      <c r="AE23" s="336" t="str">
        <f t="shared" si="265"/>
        <v/>
      </c>
      <c r="AF23" s="336" t="str">
        <f t="shared" si="265"/>
        <v/>
      </c>
      <c r="AG23" s="336" t="str">
        <f t="shared" si="265"/>
        <v/>
      </c>
      <c r="AH23" s="336" t="str">
        <f t="shared" si="265"/>
        <v/>
      </c>
      <c r="AI23" s="336" t="str">
        <f t="shared" si="265"/>
        <v/>
      </c>
      <c r="AJ23" s="336" t="str">
        <f t="shared" si="265"/>
        <v/>
      </c>
      <c r="AK23" s="336" t="str">
        <f t="shared" si="265"/>
        <v/>
      </c>
      <c r="AL23" s="336" t="str">
        <f t="shared" ref="AL23:BA35" si="278">_xlfn.LET(
_xlpm.project_monat,AL$3,
_xlpm.start_monat,$D23,
_xlpm.ende_monat,$E23,
IF(AND(_xlpm.project_monat&gt;=_xlpm.start_monat,_xlpm.project_monat&lt;=_xlpm.ende_monat),1,""))</f>
        <v/>
      </c>
      <c r="AM23" s="336" t="str">
        <f t="shared" si="278"/>
        <v/>
      </c>
      <c r="AN23" s="336" t="str">
        <f t="shared" si="278"/>
        <v/>
      </c>
      <c r="AO23" s="336" t="str">
        <f t="shared" si="278"/>
        <v/>
      </c>
      <c r="AP23" s="336" t="str">
        <f t="shared" si="278"/>
        <v/>
      </c>
      <c r="AQ23" s="336" t="str">
        <f t="shared" si="278"/>
        <v/>
      </c>
      <c r="AR23" s="336" t="str">
        <f t="shared" si="278"/>
        <v/>
      </c>
      <c r="AS23" s="336" t="str">
        <f t="shared" si="278"/>
        <v/>
      </c>
      <c r="AT23" s="336" t="str">
        <f t="shared" si="278"/>
        <v/>
      </c>
      <c r="AU23" s="336" t="str">
        <f t="shared" si="278"/>
        <v/>
      </c>
      <c r="AV23" s="336" t="str">
        <f t="shared" si="278"/>
        <v/>
      </c>
      <c r="AW23" s="336" t="str">
        <f t="shared" si="278"/>
        <v/>
      </c>
      <c r="AX23" s="336" t="str">
        <f t="shared" si="278"/>
        <v/>
      </c>
      <c r="AY23" s="336" t="str">
        <f t="shared" si="278"/>
        <v/>
      </c>
      <c r="AZ23" s="336" t="str">
        <f t="shared" si="278"/>
        <v/>
      </c>
      <c r="BA23" s="336" t="str">
        <f t="shared" si="278"/>
        <v/>
      </c>
      <c r="BB23" s="336" t="str">
        <f t="shared" ref="BB23:BQ35" si="279">_xlfn.LET(
_xlpm.project_monat,BB$3,
_xlpm.start_monat,$D23,
_xlpm.ende_monat,$E23,
IF(AND(_xlpm.project_monat&gt;=_xlpm.start_monat,_xlpm.project_monat&lt;=_xlpm.ende_monat),1,""))</f>
        <v/>
      </c>
      <c r="BC23" s="336" t="str">
        <f t="shared" si="279"/>
        <v/>
      </c>
      <c r="BD23" s="336" t="str">
        <f t="shared" si="279"/>
        <v/>
      </c>
      <c r="BE23" s="336" t="str">
        <f t="shared" si="279"/>
        <v/>
      </c>
      <c r="BF23" s="336" t="str">
        <f t="shared" si="279"/>
        <v/>
      </c>
      <c r="BG23" s="336" t="str">
        <f t="shared" si="279"/>
        <v/>
      </c>
      <c r="BH23" s="336" t="str">
        <f t="shared" si="279"/>
        <v/>
      </c>
      <c r="BI23" s="336" t="str">
        <f t="shared" si="279"/>
        <v/>
      </c>
      <c r="BJ23" s="336" t="str">
        <f t="shared" si="279"/>
        <v/>
      </c>
      <c r="BK23" s="336" t="str">
        <f t="shared" si="279"/>
        <v/>
      </c>
      <c r="BL23" s="336" t="str">
        <f t="shared" si="279"/>
        <v/>
      </c>
      <c r="BM23" s="336" t="str">
        <f t="shared" si="279"/>
        <v/>
      </c>
      <c r="BN23" s="336" t="str">
        <f t="shared" si="279"/>
        <v/>
      </c>
      <c r="BO23" s="336" t="str">
        <f t="shared" si="279"/>
        <v/>
      </c>
      <c r="BP23" s="336" t="str">
        <f t="shared" si="279"/>
        <v/>
      </c>
      <c r="BQ23" s="336" t="str">
        <f t="shared" si="279"/>
        <v/>
      </c>
      <c r="BR23" s="336" t="str">
        <f t="shared" ref="BR23:CG35" si="280">_xlfn.LET(
_xlpm.project_monat,BR$3,
_xlpm.start_monat,$D23,
_xlpm.ende_monat,$E23,
IF(AND(_xlpm.project_monat&gt;=_xlpm.start_monat,_xlpm.project_monat&lt;=_xlpm.ende_monat),1,""))</f>
        <v/>
      </c>
      <c r="BS23" s="336" t="str">
        <f t="shared" si="280"/>
        <v/>
      </c>
      <c r="BT23" s="336" t="str">
        <f t="shared" si="280"/>
        <v/>
      </c>
      <c r="BU23" s="336" t="str">
        <f t="shared" si="280"/>
        <v/>
      </c>
      <c r="BV23" s="336" t="str">
        <f t="shared" si="280"/>
        <v/>
      </c>
      <c r="BW23" s="336" t="str">
        <f t="shared" si="280"/>
        <v/>
      </c>
      <c r="BX23" s="336" t="str">
        <f t="shared" si="280"/>
        <v/>
      </c>
      <c r="BY23" s="336" t="str">
        <f t="shared" si="280"/>
        <v/>
      </c>
      <c r="BZ23" s="336" t="str">
        <f t="shared" si="280"/>
        <v/>
      </c>
      <c r="CA23" s="336" t="str">
        <f t="shared" si="280"/>
        <v/>
      </c>
      <c r="CB23" s="336" t="str">
        <f t="shared" si="280"/>
        <v/>
      </c>
      <c r="CC23" s="336" t="str">
        <f t="shared" si="280"/>
        <v/>
      </c>
      <c r="CD23" s="336" t="str">
        <f t="shared" si="280"/>
        <v/>
      </c>
      <c r="CE23" s="336" t="str">
        <f t="shared" si="280"/>
        <v/>
      </c>
      <c r="CF23" s="336" t="str">
        <f t="shared" si="280"/>
        <v/>
      </c>
      <c r="CG23" s="336" t="str">
        <f t="shared" si="280"/>
        <v/>
      </c>
      <c r="CH23" s="336" t="str">
        <f t="shared" si="277"/>
        <v/>
      </c>
      <c r="CI23" s="336" t="str">
        <f t="shared" si="269"/>
        <v/>
      </c>
      <c r="CJ23" s="336" t="str">
        <f t="shared" si="269"/>
        <v/>
      </c>
      <c r="CK23" s="336" t="str">
        <f t="shared" si="269"/>
        <v/>
      </c>
      <c r="CL23" s="336" t="str">
        <f t="shared" si="269"/>
        <v/>
      </c>
      <c r="CM23" s="336" t="str">
        <f t="shared" si="269"/>
        <v/>
      </c>
      <c r="CN23" s="336" t="str">
        <f t="shared" si="269"/>
        <v/>
      </c>
      <c r="CO23" s="336" t="str">
        <f t="shared" si="269"/>
        <v/>
      </c>
      <c r="CP23" s="336" t="str">
        <f t="shared" si="269"/>
        <v/>
      </c>
      <c r="CQ23" s="336" t="str">
        <f t="shared" si="269"/>
        <v/>
      </c>
      <c r="CR23" s="336" t="str">
        <f t="shared" si="269"/>
        <v/>
      </c>
      <c r="CS23" s="336" t="str">
        <f t="shared" si="269"/>
        <v/>
      </c>
      <c r="CT23" s="336" t="str">
        <f t="shared" si="269"/>
        <v/>
      </c>
      <c r="CU23" s="336" t="str">
        <f t="shared" si="269"/>
        <v/>
      </c>
      <c r="CV23" s="336" t="str">
        <f t="shared" si="269"/>
        <v/>
      </c>
      <c r="CW23" s="336" t="str">
        <f t="shared" si="269"/>
        <v/>
      </c>
      <c r="CX23" s="336" t="str">
        <f t="shared" si="269"/>
        <v/>
      </c>
      <c r="CY23" s="336" t="str">
        <f t="shared" si="269"/>
        <v/>
      </c>
      <c r="CZ23" s="336" t="str">
        <f t="shared" si="269"/>
        <v/>
      </c>
      <c r="DA23" s="336"/>
    </row>
    <row r="24" spans="2:105" ht="18.5" thickBot="1">
      <c r="B24" s="335">
        <v>19</v>
      </c>
      <c r="C24" s="326"/>
      <c r="D24" s="325">
        <v>0</v>
      </c>
      <c r="E24" s="325">
        <v>0</v>
      </c>
      <c r="F24" s="325"/>
      <c r="G24" s="324">
        <f t="shared" si="271"/>
        <v>46022</v>
      </c>
      <c r="H24" s="324">
        <f t="shared" si="272"/>
        <v>46022</v>
      </c>
      <c r="I24" s="324"/>
      <c r="J24" s="324"/>
      <c r="K24" s="324"/>
      <c r="L24" s="324"/>
      <c r="M24" s="324"/>
      <c r="N24" s="324"/>
      <c r="O24" s="324"/>
      <c r="P24" s="324"/>
      <c r="Q24" s="324"/>
      <c r="R24" s="324"/>
      <c r="S24" s="324"/>
      <c r="T24" s="325"/>
      <c r="U24" s="325"/>
      <c r="V24" s="336" t="str">
        <f t="shared" si="265"/>
        <v/>
      </c>
      <c r="W24" s="336" t="str">
        <f t="shared" si="265"/>
        <v/>
      </c>
      <c r="X24" s="336" t="str">
        <f t="shared" si="265"/>
        <v/>
      </c>
      <c r="Y24" s="336" t="str">
        <f t="shared" si="265"/>
        <v/>
      </c>
      <c r="Z24" s="336" t="str">
        <f t="shared" si="265"/>
        <v/>
      </c>
      <c r="AA24" s="336" t="str">
        <f t="shared" si="265"/>
        <v/>
      </c>
      <c r="AB24" s="336" t="str">
        <f t="shared" si="265"/>
        <v/>
      </c>
      <c r="AC24" s="336" t="str">
        <f t="shared" si="265"/>
        <v/>
      </c>
      <c r="AD24" s="336" t="str">
        <f t="shared" si="265"/>
        <v/>
      </c>
      <c r="AE24" s="336" t="str">
        <f t="shared" si="265"/>
        <v/>
      </c>
      <c r="AF24" s="336" t="str">
        <f t="shared" si="265"/>
        <v/>
      </c>
      <c r="AG24" s="336" t="str">
        <f t="shared" si="265"/>
        <v/>
      </c>
      <c r="AH24" s="336" t="str">
        <f t="shared" si="265"/>
        <v/>
      </c>
      <c r="AI24" s="336" t="str">
        <f t="shared" si="265"/>
        <v/>
      </c>
      <c r="AJ24" s="336" t="str">
        <f t="shared" si="265"/>
        <v/>
      </c>
      <c r="AK24" s="336" t="str">
        <f t="shared" si="265"/>
        <v/>
      </c>
      <c r="AL24" s="336" t="str">
        <f t="shared" si="278"/>
        <v/>
      </c>
      <c r="AM24" s="336" t="str">
        <f t="shared" si="278"/>
        <v/>
      </c>
      <c r="AN24" s="336" t="str">
        <f t="shared" si="278"/>
        <v/>
      </c>
      <c r="AO24" s="336" t="str">
        <f t="shared" si="278"/>
        <v/>
      </c>
      <c r="AP24" s="336" t="str">
        <f t="shared" si="278"/>
        <v/>
      </c>
      <c r="AQ24" s="336" t="str">
        <f t="shared" si="278"/>
        <v/>
      </c>
      <c r="AR24" s="336" t="str">
        <f t="shared" si="278"/>
        <v/>
      </c>
      <c r="AS24" s="336" t="str">
        <f t="shared" si="278"/>
        <v/>
      </c>
      <c r="AT24" s="336" t="str">
        <f t="shared" si="278"/>
        <v/>
      </c>
      <c r="AU24" s="336" t="str">
        <f t="shared" si="278"/>
        <v/>
      </c>
      <c r="AV24" s="336" t="str">
        <f t="shared" si="278"/>
        <v/>
      </c>
      <c r="AW24" s="336" t="str">
        <f t="shared" si="278"/>
        <v/>
      </c>
      <c r="AX24" s="336" t="str">
        <f t="shared" si="278"/>
        <v/>
      </c>
      <c r="AY24" s="336" t="str">
        <f t="shared" si="278"/>
        <v/>
      </c>
      <c r="AZ24" s="336" t="str">
        <f t="shared" si="278"/>
        <v/>
      </c>
      <c r="BA24" s="336" t="str">
        <f t="shared" si="278"/>
        <v/>
      </c>
      <c r="BB24" s="336" t="str">
        <f t="shared" si="279"/>
        <v/>
      </c>
      <c r="BC24" s="336" t="str">
        <f t="shared" si="279"/>
        <v/>
      </c>
      <c r="BD24" s="336" t="str">
        <f t="shared" si="279"/>
        <v/>
      </c>
      <c r="BE24" s="336" t="str">
        <f t="shared" si="279"/>
        <v/>
      </c>
      <c r="BF24" s="336" t="str">
        <f t="shared" si="279"/>
        <v/>
      </c>
      <c r="BG24" s="336" t="str">
        <f t="shared" si="279"/>
        <v/>
      </c>
      <c r="BH24" s="336" t="str">
        <f t="shared" si="279"/>
        <v/>
      </c>
      <c r="BI24" s="336" t="str">
        <f t="shared" si="279"/>
        <v/>
      </c>
      <c r="BJ24" s="336" t="str">
        <f t="shared" si="279"/>
        <v/>
      </c>
      <c r="BK24" s="336" t="str">
        <f t="shared" si="279"/>
        <v/>
      </c>
      <c r="BL24" s="336" t="str">
        <f t="shared" si="279"/>
        <v/>
      </c>
      <c r="BM24" s="336" t="str">
        <f t="shared" si="279"/>
        <v/>
      </c>
      <c r="BN24" s="336" t="str">
        <f t="shared" si="279"/>
        <v/>
      </c>
      <c r="BO24" s="336" t="str">
        <f t="shared" si="279"/>
        <v/>
      </c>
      <c r="BP24" s="336" t="str">
        <f t="shared" si="279"/>
        <v/>
      </c>
      <c r="BQ24" s="336" t="str">
        <f t="shared" si="279"/>
        <v/>
      </c>
      <c r="BR24" s="336" t="str">
        <f t="shared" si="280"/>
        <v/>
      </c>
      <c r="BS24" s="336" t="str">
        <f t="shared" si="280"/>
        <v/>
      </c>
      <c r="BT24" s="336" t="str">
        <f t="shared" si="280"/>
        <v/>
      </c>
      <c r="BU24" s="336" t="str">
        <f t="shared" si="280"/>
        <v/>
      </c>
      <c r="BV24" s="336" t="str">
        <f t="shared" si="280"/>
        <v/>
      </c>
      <c r="BW24" s="336" t="str">
        <f t="shared" si="280"/>
        <v/>
      </c>
      <c r="BX24" s="336" t="str">
        <f t="shared" si="280"/>
        <v/>
      </c>
      <c r="BY24" s="336" t="str">
        <f t="shared" si="280"/>
        <v/>
      </c>
      <c r="BZ24" s="336" t="str">
        <f t="shared" si="280"/>
        <v/>
      </c>
      <c r="CA24" s="336" t="str">
        <f t="shared" si="280"/>
        <v/>
      </c>
      <c r="CB24" s="336" t="str">
        <f t="shared" si="280"/>
        <v/>
      </c>
      <c r="CC24" s="336" t="str">
        <f t="shared" si="280"/>
        <v/>
      </c>
      <c r="CD24" s="336" t="str">
        <f t="shared" si="280"/>
        <v/>
      </c>
      <c r="CE24" s="336" t="str">
        <f t="shared" si="280"/>
        <v/>
      </c>
      <c r="CF24" s="336" t="str">
        <f t="shared" si="280"/>
        <v/>
      </c>
      <c r="CG24" s="336" t="str">
        <f t="shared" si="280"/>
        <v/>
      </c>
      <c r="CH24" s="336" t="str">
        <f t="shared" si="277"/>
        <v/>
      </c>
      <c r="CI24" s="336" t="str">
        <f t="shared" si="269"/>
        <v/>
      </c>
      <c r="CJ24" s="336" t="str">
        <f t="shared" si="269"/>
        <v/>
      </c>
      <c r="CK24" s="336" t="str">
        <f t="shared" si="269"/>
        <v/>
      </c>
      <c r="CL24" s="336" t="str">
        <f t="shared" si="269"/>
        <v/>
      </c>
      <c r="CM24" s="336" t="str">
        <f t="shared" si="269"/>
        <v/>
      </c>
      <c r="CN24" s="336" t="str">
        <f t="shared" si="269"/>
        <v/>
      </c>
      <c r="CO24" s="336" t="str">
        <f t="shared" si="269"/>
        <v/>
      </c>
      <c r="CP24" s="336" t="str">
        <f t="shared" si="269"/>
        <v/>
      </c>
      <c r="CQ24" s="336" t="str">
        <f t="shared" si="269"/>
        <v/>
      </c>
      <c r="CR24" s="336" t="str">
        <f t="shared" si="269"/>
        <v/>
      </c>
      <c r="CS24" s="336" t="str">
        <f t="shared" si="269"/>
        <v/>
      </c>
      <c r="CT24" s="336" t="str">
        <f t="shared" si="269"/>
        <v/>
      </c>
      <c r="CU24" s="336" t="str">
        <f t="shared" si="269"/>
        <v/>
      </c>
      <c r="CV24" s="336" t="str">
        <f t="shared" si="269"/>
        <v/>
      </c>
      <c r="CW24" s="336" t="str">
        <f t="shared" si="269"/>
        <v/>
      </c>
      <c r="CX24" s="336" t="str">
        <f t="shared" si="269"/>
        <v/>
      </c>
      <c r="CY24" s="336" t="str">
        <f t="shared" si="269"/>
        <v/>
      </c>
      <c r="CZ24" s="336" t="str">
        <f t="shared" si="269"/>
        <v/>
      </c>
      <c r="DA24" s="336"/>
    </row>
    <row r="25" spans="2:105" ht="18.5" thickBot="1">
      <c r="B25" s="335">
        <v>20</v>
      </c>
      <c r="C25" s="326"/>
      <c r="D25" s="325">
        <v>0</v>
      </c>
      <c r="E25" s="325">
        <v>0</v>
      </c>
      <c r="F25" s="325"/>
      <c r="G25" s="324">
        <f t="shared" si="271"/>
        <v>46022</v>
      </c>
      <c r="H25" s="324">
        <f t="shared" si="272"/>
        <v>46022</v>
      </c>
      <c r="I25" s="324"/>
      <c r="J25" s="324"/>
      <c r="K25" s="324"/>
      <c r="L25" s="324"/>
      <c r="M25" s="324"/>
      <c r="N25" s="324"/>
      <c r="O25" s="324"/>
      <c r="P25" s="324"/>
      <c r="Q25" s="324"/>
      <c r="R25" s="324"/>
      <c r="S25" s="324"/>
      <c r="T25" s="325"/>
      <c r="U25" s="325"/>
      <c r="V25" s="336" t="str">
        <f t="shared" si="265"/>
        <v/>
      </c>
      <c r="W25" s="336" t="str">
        <f t="shared" si="265"/>
        <v/>
      </c>
      <c r="X25" s="336" t="str">
        <f t="shared" si="265"/>
        <v/>
      </c>
      <c r="Y25" s="336" t="str">
        <f t="shared" si="265"/>
        <v/>
      </c>
      <c r="Z25" s="336" t="str">
        <f t="shared" si="265"/>
        <v/>
      </c>
      <c r="AA25" s="336" t="str">
        <f t="shared" si="265"/>
        <v/>
      </c>
      <c r="AB25" s="336" t="str">
        <f t="shared" si="265"/>
        <v/>
      </c>
      <c r="AC25" s="336" t="str">
        <f t="shared" si="265"/>
        <v/>
      </c>
      <c r="AD25" s="336" t="str">
        <f t="shared" si="265"/>
        <v/>
      </c>
      <c r="AE25" s="336" t="str">
        <f t="shared" si="265"/>
        <v/>
      </c>
      <c r="AF25" s="336" t="str">
        <f t="shared" si="265"/>
        <v/>
      </c>
      <c r="AG25" s="336" t="str">
        <f t="shared" si="265"/>
        <v/>
      </c>
      <c r="AH25" s="336" t="str">
        <f t="shared" si="265"/>
        <v/>
      </c>
      <c r="AI25" s="336" t="str">
        <f t="shared" si="265"/>
        <v/>
      </c>
      <c r="AJ25" s="336" t="str">
        <f t="shared" si="265"/>
        <v/>
      </c>
      <c r="AK25" s="336" t="str">
        <f t="shared" si="265"/>
        <v/>
      </c>
      <c r="AL25" s="336" t="str">
        <f t="shared" si="278"/>
        <v/>
      </c>
      <c r="AM25" s="336" t="str">
        <f t="shared" si="278"/>
        <v/>
      </c>
      <c r="AN25" s="336" t="str">
        <f t="shared" si="278"/>
        <v/>
      </c>
      <c r="AO25" s="336" t="str">
        <f t="shared" si="278"/>
        <v/>
      </c>
      <c r="AP25" s="336" t="str">
        <f t="shared" si="278"/>
        <v/>
      </c>
      <c r="AQ25" s="336" t="str">
        <f t="shared" si="278"/>
        <v/>
      </c>
      <c r="AR25" s="336" t="str">
        <f t="shared" si="278"/>
        <v/>
      </c>
      <c r="AS25" s="336" t="str">
        <f t="shared" si="278"/>
        <v/>
      </c>
      <c r="AT25" s="336" t="str">
        <f t="shared" si="278"/>
        <v/>
      </c>
      <c r="AU25" s="336" t="str">
        <f t="shared" si="278"/>
        <v/>
      </c>
      <c r="AV25" s="336" t="str">
        <f t="shared" si="278"/>
        <v/>
      </c>
      <c r="AW25" s="336" t="str">
        <f t="shared" si="278"/>
        <v/>
      </c>
      <c r="AX25" s="336" t="str">
        <f t="shared" si="278"/>
        <v/>
      </c>
      <c r="AY25" s="336" t="str">
        <f t="shared" si="278"/>
        <v/>
      </c>
      <c r="AZ25" s="336" t="str">
        <f t="shared" si="278"/>
        <v/>
      </c>
      <c r="BA25" s="336" t="str">
        <f t="shared" si="278"/>
        <v/>
      </c>
      <c r="BB25" s="336" t="str">
        <f t="shared" si="279"/>
        <v/>
      </c>
      <c r="BC25" s="336" t="str">
        <f t="shared" si="279"/>
        <v/>
      </c>
      <c r="BD25" s="336" t="str">
        <f t="shared" si="279"/>
        <v/>
      </c>
      <c r="BE25" s="336" t="str">
        <f t="shared" si="279"/>
        <v/>
      </c>
      <c r="BF25" s="336" t="str">
        <f t="shared" si="279"/>
        <v/>
      </c>
      <c r="BG25" s="336" t="str">
        <f t="shared" si="279"/>
        <v/>
      </c>
      <c r="BH25" s="336" t="str">
        <f t="shared" si="279"/>
        <v/>
      </c>
      <c r="BI25" s="336" t="str">
        <f t="shared" si="279"/>
        <v/>
      </c>
      <c r="BJ25" s="336" t="str">
        <f t="shared" si="279"/>
        <v/>
      </c>
      <c r="BK25" s="336" t="str">
        <f t="shared" si="279"/>
        <v/>
      </c>
      <c r="BL25" s="336" t="str">
        <f t="shared" si="279"/>
        <v/>
      </c>
      <c r="BM25" s="336" t="str">
        <f t="shared" si="279"/>
        <v/>
      </c>
      <c r="BN25" s="336" t="str">
        <f t="shared" si="279"/>
        <v/>
      </c>
      <c r="BO25" s="336" t="str">
        <f t="shared" si="279"/>
        <v/>
      </c>
      <c r="BP25" s="336" t="str">
        <f t="shared" si="279"/>
        <v/>
      </c>
      <c r="BQ25" s="336" t="str">
        <f t="shared" si="279"/>
        <v/>
      </c>
      <c r="BR25" s="336" t="str">
        <f t="shared" si="280"/>
        <v/>
      </c>
      <c r="BS25" s="336" t="str">
        <f t="shared" si="280"/>
        <v/>
      </c>
      <c r="BT25" s="336" t="str">
        <f t="shared" si="280"/>
        <v/>
      </c>
      <c r="BU25" s="336" t="str">
        <f t="shared" si="280"/>
        <v/>
      </c>
      <c r="BV25" s="336" t="str">
        <f t="shared" si="280"/>
        <v/>
      </c>
      <c r="BW25" s="336" t="str">
        <f t="shared" si="280"/>
        <v/>
      </c>
      <c r="BX25" s="336" t="str">
        <f t="shared" si="280"/>
        <v/>
      </c>
      <c r="BY25" s="336" t="str">
        <f t="shared" si="280"/>
        <v/>
      </c>
      <c r="BZ25" s="336" t="str">
        <f t="shared" si="280"/>
        <v/>
      </c>
      <c r="CA25" s="336" t="str">
        <f t="shared" si="280"/>
        <v/>
      </c>
      <c r="CB25" s="336" t="str">
        <f t="shared" si="280"/>
        <v/>
      </c>
      <c r="CC25" s="336" t="str">
        <f t="shared" si="280"/>
        <v/>
      </c>
      <c r="CD25" s="336" t="str">
        <f t="shared" si="280"/>
        <v/>
      </c>
      <c r="CE25" s="336" t="str">
        <f t="shared" si="280"/>
        <v/>
      </c>
      <c r="CF25" s="336" t="str">
        <f t="shared" si="280"/>
        <v/>
      </c>
      <c r="CG25" s="336" t="str">
        <f t="shared" si="280"/>
        <v/>
      </c>
      <c r="CH25" s="336" t="str">
        <f t="shared" si="277"/>
        <v/>
      </c>
      <c r="CI25" s="336" t="str">
        <f t="shared" si="269"/>
        <v/>
      </c>
      <c r="CJ25" s="336" t="str">
        <f t="shared" si="269"/>
        <v/>
      </c>
      <c r="CK25" s="336" t="str">
        <f t="shared" si="269"/>
        <v/>
      </c>
      <c r="CL25" s="336" t="str">
        <f t="shared" si="269"/>
        <v/>
      </c>
      <c r="CM25" s="336" t="str">
        <f t="shared" si="269"/>
        <v/>
      </c>
      <c r="CN25" s="336" t="str">
        <f t="shared" si="269"/>
        <v/>
      </c>
      <c r="CO25" s="336" t="str">
        <f t="shared" si="269"/>
        <v/>
      </c>
      <c r="CP25" s="336" t="str">
        <f t="shared" si="269"/>
        <v/>
      </c>
      <c r="CQ25" s="336" t="str">
        <f t="shared" si="269"/>
        <v/>
      </c>
      <c r="CR25" s="336" t="str">
        <f t="shared" si="269"/>
        <v/>
      </c>
      <c r="CS25" s="336" t="str">
        <f t="shared" si="269"/>
        <v/>
      </c>
      <c r="CT25" s="336" t="str">
        <f t="shared" si="269"/>
        <v/>
      </c>
      <c r="CU25" s="336" t="str">
        <f t="shared" si="269"/>
        <v/>
      </c>
      <c r="CV25" s="336" t="str">
        <f t="shared" si="269"/>
        <v/>
      </c>
      <c r="CW25" s="336" t="str">
        <f t="shared" si="269"/>
        <v/>
      </c>
      <c r="CX25" s="336" t="str">
        <f t="shared" si="269"/>
        <v/>
      </c>
      <c r="CY25" s="336" t="str">
        <f t="shared" si="269"/>
        <v/>
      </c>
      <c r="CZ25" s="336" t="str">
        <f t="shared" si="269"/>
        <v/>
      </c>
      <c r="DA25" s="336"/>
    </row>
    <row r="26" spans="2:105" ht="18.5" thickBot="1">
      <c r="B26" s="335">
        <v>21</v>
      </c>
      <c r="C26" s="326"/>
      <c r="D26" s="325">
        <v>0</v>
      </c>
      <c r="E26" s="325">
        <v>0</v>
      </c>
      <c r="F26" s="325"/>
      <c r="G26" s="324">
        <f t="shared" si="271"/>
        <v>46022</v>
      </c>
      <c r="H26" s="324">
        <f t="shared" si="272"/>
        <v>46022</v>
      </c>
      <c r="I26" s="324"/>
      <c r="J26" s="324"/>
      <c r="K26" s="324"/>
      <c r="L26" s="324"/>
      <c r="M26" s="324"/>
      <c r="N26" s="324"/>
      <c r="O26" s="324"/>
      <c r="P26" s="324"/>
      <c r="Q26" s="324"/>
      <c r="R26" s="324"/>
      <c r="S26" s="324"/>
      <c r="T26" s="325"/>
      <c r="U26" s="325"/>
      <c r="V26" s="336" t="str">
        <f t="shared" si="265"/>
        <v/>
      </c>
      <c r="W26" s="336" t="str">
        <f t="shared" si="265"/>
        <v/>
      </c>
      <c r="X26" s="336" t="str">
        <f t="shared" si="265"/>
        <v/>
      </c>
      <c r="Y26" s="336" t="str">
        <f t="shared" si="265"/>
        <v/>
      </c>
      <c r="Z26" s="336" t="str">
        <f t="shared" si="265"/>
        <v/>
      </c>
      <c r="AA26" s="336" t="str">
        <f t="shared" si="265"/>
        <v/>
      </c>
      <c r="AB26" s="336" t="str">
        <f t="shared" si="265"/>
        <v/>
      </c>
      <c r="AC26" s="336" t="str">
        <f t="shared" si="265"/>
        <v/>
      </c>
      <c r="AD26" s="336" t="str">
        <f t="shared" si="265"/>
        <v/>
      </c>
      <c r="AE26" s="336" t="str">
        <f t="shared" si="265"/>
        <v/>
      </c>
      <c r="AF26" s="336" t="str">
        <f t="shared" si="265"/>
        <v/>
      </c>
      <c r="AG26" s="336" t="str">
        <f t="shared" si="265"/>
        <v/>
      </c>
      <c r="AH26" s="336" t="str">
        <f t="shared" si="265"/>
        <v/>
      </c>
      <c r="AI26" s="336" t="str">
        <f t="shared" si="265"/>
        <v/>
      </c>
      <c r="AJ26" s="336" t="str">
        <f t="shared" si="265"/>
        <v/>
      </c>
      <c r="AK26" s="336" t="str">
        <f t="shared" si="265"/>
        <v/>
      </c>
      <c r="AL26" s="336" t="str">
        <f t="shared" si="278"/>
        <v/>
      </c>
      <c r="AM26" s="336" t="str">
        <f t="shared" si="278"/>
        <v/>
      </c>
      <c r="AN26" s="336" t="str">
        <f t="shared" si="278"/>
        <v/>
      </c>
      <c r="AO26" s="336" t="str">
        <f t="shared" si="278"/>
        <v/>
      </c>
      <c r="AP26" s="336" t="str">
        <f t="shared" si="278"/>
        <v/>
      </c>
      <c r="AQ26" s="336" t="str">
        <f t="shared" si="278"/>
        <v/>
      </c>
      <c r="AR26" s="336" t="str">
        <f t="shared" si="278"/>
        <v/>
      </c>
      <c r="AS26" s="336" t="str">
        <f t="shared" si="278"/>
        <v/>
      </c>
      <c r="AT26" s="336" t="str">
        <f t="shared" si="278"/>
        <v/>
      </c>
      <c r="AU26" s="336" t="str">
        <f t="shared" si="278"/>
        <v/>
      </c>
      <c r="AV26" s="336" t="str">
        <f t="shared" si="278"/>
        <v/>
      </c>
      <c r="AW26" s="336" t="str">
        <f t="shared" si="278"/>
        <v/>
      </c>
      <c r="AX26" s="336" t="str">
        <f t="shared" si="278"/>
        <v/>
      </c>
      <c r="AY26" s="336" t="str">
        <f t="shared" si="278"/>
        <v/>
      </c>
      <c r="AZ26" s="336" t="str">
        <f t="shared" si="278"/>
        <v/>
      </c>
      <c r="BA26" s="336" t="str">
        <f t="shared" si="278"/>
        <v/>
      </c>
      <c r="BB26" s="336" t="str">
        <f t="shared" si="279"/>
        <v/>
      </c>
      <c r="BC26" s="336" t="str">
        <f t="shared" si="279"/>
        <v/>
      </c>
      <c r="BD26" s="336" t="str">
        <f t="shared" si="279"/>
        <v/>
      </c>
      <c r="BE26" s="336" t="str">
        <f t="shared" si="279"/>
        <v/>
      </c>
      <c r="BF26" s="336" t="str">
        <f t="shared" si="279"/>
        <v/>
      </c>
      <c r="BG26" s="336" t="str">
        <f t="shared" si="279"/>
        <v/>
      </c>
      <c r="BH26" s="336" t="str">
        <f t="shared" si="279"/>
        <v/>
      </c>
      <c r="BI26" s="336" t="str">
        <f t="shared" si="279"/>
        <v/>
      </c>
      <c r="BJ26" s="336" t="str">
        <f t="shared" si="279"/>
        <v/>
      </c>
      <c r="BK26" s="336" t="str">
        <f t="shared" si="279"/>
        <v/>
      </c>
      <c r="BL26" s="336" t="str">
        <f t="shared" si="279"/>
        <v/>
      </c>
      <c r="BM26" s="336" t="str">
        <f t="shared" si="279"/>
        <v/>
      </c>
      <c r="BN26" s="336" t="str">
        <f t="shared" si="279"/>
        <v/>
      </c>
      <c r="BO26" s="336" t="str">
        <f t="shared" si="279"/>
        <v/>
      </c>
      <c r="BP26" s="336" t="str">
        <f t="shared" si="279"/>
        <v/>
      </c>
      <c r="BQ26" s="336" t="str">
        <f t="shared" si="279"/>
        <v/>
      </c>
      <c r="BR26" s="336" t="str">
        <f t="shared" si="280"/>
        <v/>
      </c>
      <c r="BS26" s="336" t="str">
        <f t="shared" si="280"/>
        <v/>
      </c>
      <c r="BT26" s="336" t="str">
        <f t="shared" si="280"/>
        <v/>
      </c>
      <c r="BU26" s="336" t="str">
        <f t="shared" si="280"/>
        <v/>
      </c>
      <c r="BV26" s="336" t="str">
        <f t="shared" si="280"/>
        <v/>
      </c>
      <c r="BW26" s="336" t="str">
        <f t="shared" si="280"/>
        <v/>
      </c>
      <c r="BX26" s="336" t="str">
        <f t="shared" si="280"/>
        <v/>
      </c>
      <c r="BY26" s="336" t="str">
        <f t="shared" si="280"/>
        <v/>
      </c>
      <c r="BZ26" s="336" t="str">
        <f t="shared" si="280"/>
        <v/>
      </c>
      <c r="CA26" s="336" t="str">
        <f t="shared" si="280"/>
        <v/>
      </c>
      <c r="CB26" s="336" t="str">
        <f t="shared" si="280"/>
        <v/>
      </c>
      <c r="CC26" s="336" t="str">
        <f t="shared" si="280"/>
        <v/>
      </c>
      <c r="CD26" s="336" t="str">
        <f t="shared" si="280"/>
        <v/>
      </c>
      <c r="CE26" s="336" t="str">
        <f t="shared" si="280"/>
        <v/>
      </c>
      <c r="CF26" s="336" t="str">
        <f t="shared" si="280"/>
        <v/>
      </c>
      <c r="CG26" s="336" t="str">
        <f t="shared" si="280"/>
        <v/>
      </c>
      <c r="CH26" s="336" t="str">
        <f t="shared" si="277"/>
        <v/>
      </c>
      <c r="CI26" s="336" t="str">
        <f t="shared" si="269"/>
        <v/>
      </c>
      <c r="CJ26" s="336" t="str">
        <f t="shared" si="269"/>
        <v/>
      </c>
      <c r="CK26" s="336" t="str">
        <f t="shared" si="269"/>
        <v/>
      </c>
      <c r="CL26" s="336" t="str">
        <f t="shared" si="269"/>
        <v/>
      </c>
      <c r="CM26" s="336" t="str">
        <f t="shared" si="269"/>
        <v/>
      </c>
      <c r="CN26" s="336" t="str">
        <f t="shared" si="269"/>
        <v/>
      </c>
      <c r="CO26" s="336" t="str">
        <f t="shared" si="269"/>
        <v/>
      </c>
      <c r="CP26" s="336" t="str">
        <f t="shared" si="269"/>
        <v/>
      </c>
      <c r="CQ26" s="336" t="str">
        <f t="shared" si="269"/>
        <v/>
      </c>
      <c r="CR26" s="336" t="str">
        <f t="shared" si="269"/>
        <v/>
      </c>
      <c r="CS26" s="336" t="str">
        <f t="shared" si="269"/>
        <v/>
      </c>
      <c r="CT26" s="336" t="str">
        <f t="shared" si="269"/>
        <v/>
      </c>
      <c r="CU26" s="336" t="str">
        <f t="shared" si="269"/>
        <v/>
      </c>
      <c r="CV26" s="336" t="str">
        <f t="shared" si="269"/>
        <v/>
      </c>
      <c r="CW26" s="336" t="str">
        <f t="shared" si="269"/>
        <v/>
      </c>
      <c r="CX26" s="336" t="str">
        <f t="shared" si="269"/>
        <v/>
      </c>
      <c r="CY26" s="336" t="str">
        <f t="shared" si="269"/>
        <v/>
      </c>
      <c r="CZ26" s="336" t="str">
        <f t="shared" si="269"/>
        <v/>
      </c>
      <c r="DA26" s="336"/>
    </row>
    <row r="27" spans="2:105" ht="18.5" thickBot="1">
      <c r="B27" s="335">
        <v>22</v>
      </c>
      <c r="C27" s="326"/>
      <c r="D27" s="325">
        <v>0</v>
      </c>
      <c r="E27" s="325">
        <v>0</v>
      </c>
      <c r="F27" s="325"/>
      <c r="G27" s="324">
        <f t="shared" si="271"/>
        <v>46022</v>
      </c>
      <c r="H27" s="324">
        <f t="shared" si="272"/>
        <v>46022</v>
      </c>
      <c r="I27" s="324"/>
      <c r="J27" s="324"/>
      <c r="K27" s="324"/>
      <c r="L27" s="324"/>
      <c r="M27" s="324"/>
      <c r="N27" s="324"/>
      <c r="O27" s="324"/>
      <c r="P27" s="324"/>
      <c r="Q27" s="324"/>
      <c r="R27" s="324"/>
      <c r="S27" s="324"/>
      <c r="T27" s="325"/>
      <c r="U27" s="325"/>
      <c r="V27" s="336" t="str">
        <f t="shared" si="265"/>
        <v/>
      </c>
      <c r="W27" s="336" t="str">
        <f t="shared" si="265"/>
        <v/>
      </c>
      <c r="X27" s="336" t="str">
        <f t="shared" si="265"/>
        <v/>
      </c>
      <c r="Y27" s="336" t="str">
        <f t="shared" si="265"/>
        <v/>
      </c>
      <c r="Z27" s="336" t="str">
        <f t="shared" si="265"/>
        <v/>
      </c>
      <c r="AA27" s="336" t="str">
        <f t="shared" si="265"/>
        <v/>
      </c>
      <c r="AB27" s="336" t="str">
        <f t="shared" si="265"/>
        <v/>
      </c>
      <c r="AC27" s="336" t="str">
        <f t="shared" si="265"/>
        <v/>
      </c>
      <c r="AD27" s="336" t="str">
        <f t="shared" si="265"/>
        <v/>
      </c>
      <c r="AE27" s="336" t="str">
        <f t="shared" si="265"/>
        <v/>
      </c>
      <c r="AF27" s="336" t="str">
        <f t="shared" si="265"/>
        <v/>
      </c>
      <c r="AG27" s="336" t="str">
        <f t="shared" si="265"/>
        <v/>
      </c>
      <c r="AH27" s="336" t="str">
        <f t="shared" si="265"/>
        <v/>
      </c>
      <c r="AI27" s="336" t="str">
        <f t="shared" si="265"/>
        <v/>
      </c>
      <c r="AJ27" s="336" t="str">
        <f t="shared" si="265"/>
        <v/>
      </c>
      <c r="AK27" s="336" t="str">
        <f t="shared" si="265"/>
        <v/>
      </c>
      <c r="AL27" s="336" t="str">
        <f t="shared" si="278"/>
        <v/>
      </c>
      <c r="AM27" s="336" t="str">
        <f t="shared" si="278"/>
        <v/>
      </c>
      <c r="AN27" s="336" t="str">
        <f t="shared" si="278"/>
        <v/>
      </c>
      <c r="AO27" s="336" t="str">
        <f t="shared" si="278"/>
        <v/>
      </c>
      <c r="AP27" s="336" t="str">
        <f t="shared" si="278"/>
        <v/>
      </c>
      <c r="AQ27" s="336" t="str">
        <f t="shared" si="278"/>
        <v/>
      </c>
      <c r="AR27" s="336" t="str">
        <f t="shared" si="278"/>
        <v/>
      </c>
      <c r="AS27" s="336" t="str">
        <f t="shared" si="278"/>
        <v/>
      </c>
      <c r="AT27" s="336" t="str">
        <f t="shared" si="278"/>
        <v/>
      </c>
      <c r="AU27" s="336" t="str">
        <f t="shared" si="278"/>
        <v/>
      </c>
      <c r="AV27" s="336" t="str">
        <f t="shared" si="278"/>
        <v/>
      </c>
      <c r="AW27" s="336" t="str">
        <f t="shared" si="278"/>
        <v/>
      </c>
      <c r="AX27" s="336" t="str">
        <f t="shared" si="278"/>
        <v/>
      </c>
      <c r="AY27" s="336" t="str">
        <f t="shared" si="278"/>
        <v/>
      </c>
      <c r="AZ27" s="336" t="str">
        <f t="shared" si="278"/>
        <v/>
      </c>
      <c r="BA27" s="336" t="str">
        <f t="shared" si="278"/>
        <v/>
      </c>
      <c r="BB27" s="336" t="str">
        <f t="shared" si="279"/>
        <v/>
      </c>
      <c r="BC27" s="336" t="str">
        <f t="shared" si="279"/>
        <v/>
      </c>
      <c r="BD27" s="336" t="str">
        <f t="shared" si="279"/>
        <v/>
      </c>
      <c r="BE27" s="336" t="str">
        <f t="shared" si="279"/>
        <v/>
      </c>
      <c r="BF27" s="336" t="str">
        <f t="shared" si="279"/>
        <v/>
      </c>
      <c r="BG27" s="336" t="str">
        <f t="shared" si="279"/>
        <v/>
      </c>
      <c r="BH27" s="336" t="str">
        <f t="shared" si="279"/>
        <v/>
      </c>
      <c r="BI27" s="336" t="str">
        <f t="shared" si="279"/>
        <v/>
      </c>
      <c r="BJ27" s="336" t="str">
        <f t="shared" si="279"/>
        <v/>
      </c>
      <c r="BK27" s="336" t="str">
        <f t="shared" si="279"/>
        <v/>
      </c>
      <c r="BL27" s="336" t="str">
        <f t="shared" si="279"/>
        <v/>
      </c>
      <c r="BM27" s="336" t="str">
        <f t="shared" si="279"/>
        <v/>
      </c>
      <c r="BN27" s="336" t="str">
        <f t="shared" si="279"/>
        <v/>
      </c>
      <c r="BO27" s="336" t="str">
        <f t="shared" si="279"/>
        <v/>
      </c>
      <c r="BP27" s="336" t="str">
        <f t="shared" si="279"/>
        <v/>
      </c>
      <c r="BQ27" s="336" t="str">
        <f t="shared" si="279"/>
        <v/>
      </c>
      <c r="BR27" s="336" t="str">
        <f t="shared" si="280"/>
        <v/>
      </c>
      <c r="BS27" s="336" t="str">
        <f t="shared" si="280"/>
        <v/>
      </c>
      <c r="BT27" s="336" t="str">
        <f t="shared" si="280"/>
        <v/>
      </c>
      <c r="BU27" s="336" t="str">
        <f t="shared" si="280"/>
        <v/>
      </c>
      <c r="BV27" s="336" t="str">
        <f t="shared" si="280"/>
        <v/>
      </c>
      <c r="BW27" s="336" t="str">
        <f t="shared" si="280"/>
        <v/>
      </c>
      <c r="BX27" s="336" t="str">
        <f t="shared" si="280"/>
        <v/>
      </c>
      <c r="BY27" s="336" t="str">
        <f t="shared" si="280"/>
        <v/>
      </c>
      <c r="BZ27" s="336" t="str">
        <f t="shared" si="280"/>
        <v/>
      </c>
      <c r="CA27" s="336" t="str">
        <f t="shared" si="280"/>
        <v/>
      </c>
      <c r="CB27" s="336" t="str">
        <f t="shared" si="280"/>
        <v/>
      </c>
      <c r="CC27" s="336" t="str">
        <f t="shared" si="280"/>
        <v/>
      </c>
      <c r="CD27" s="336" t="str">
        <f t="shared" si="280"/>
        <v/>
      </c>
      <c r="CE27" s="336" t="str">
        <f t="shared" si="280"/>
        <v/>
      </c>
      <c r="CF27" s="336" t="str">
        <f t="shared" si="280"/>
        <v/>
      </c>
      <c r="CG27" s="336" t="str">
        <f t="shared" si="280"/>
        <v/>
      </c>
      <c r="CH27" s="336" t="str">
        <f t="shared" si="277"/>
        <v/>
      </c>
      <c r="CI27" s="336" t="str">
        <f t="shared" si="269"/>
        <v/>
      </c>
      <c r="CJ27" s="336" t="str">
        <f t="shared" si="269"/>
        <v/>
      </c>
      <c r="CK27" s="336" t="str">
        <f t="shared" si="269"/>
        <v/>
      </c>
      <c r="CL27" s="336" t="str">
        <f t="shared" si="269"/>
        <v/>
      </c>
      <c r="CM27" s="336" t="str">
        <f t="shared" si="269"/>
        <v/>
      </c>
      <c r="CN27" s="336" t="str">
        <f t="shared" si="269"/>
        <v/>
      </c>
      <c r="CO27" s="336" t="str">
        <f t="shared" si="269"/>
        <v/>
      </c>
      <c r="CP27" s="336" t="str">
        <f t="shared" si="269"/>
        <v/>
      </c>
      <c r="CQ27" s="336" t="str">
        <f t="shared" si="269"/>
        <v/>
      </c>
      <c r="CR27" s="336" t="str">
        <f t="shared" si="269"/>
        <v/>
      </c>
      <c r="CS27" s="336" t="str">
        <f t="shared" si="269"/>
        <v/>
      </c>
      <c r="CT27" s="336" t="str">
        <f t="shared" si="269"/>
        <v/>
      </c>
      <c r="CU27" s="336" t="str">
        <f t="shared" si="269"/>
        <v/>
      </c>
      <c r="CV27" s="336" t="str">
        <f t="shared" si="269"/>
        <v/>
      </c>
      <c r="CW27" s="336" t="str">
        <f t="shared" si="269"/>
        <v/>
      </c>
      <c r="CX27" s="336" t="str">
        <f t="shared" si="269"/>
        <v/>
      </c>
      <c r="CY27" s="336" t="str">
        <f t="shared" ref="CY27:CZ27" si="281">_xlfn.LET(
_xlpm.project_monat,CY$3,
_xlpm.start_monat,$D27,
_xlpm.ende_monat,$E27,
IF(AND(_xlpm.project_monat&gt;=_xlpm.start_monat,_xlpm.project_monat&lt;=_xlpm.ende_monat),1,""))</f>
        <v/>
      </c>
      <c r="CZ27" s="336" t="str">
        <f t="shared" si="281"/>
        <v/>
      </c>
      <c r="DA27" s="336"/>
    </row>
    <row r="28" spans="2:105" ht="18.5" thickBot="1">
      <c r="B28" s="335">
        <v>23</v>
      </c>
      <c r="C28" s="326"/>
      <c r="D28" s="325">
        <v>0</v>
      </c>
      <c r="E28" s="325">
        <v>0</v>
      </c>
      <c r="F28" s="325"/>
      <c r="G28" s="324">
        <f t="shared" si="271"/>
        <v>46022</v>
      </c>
      <c r="H28" s="324">
        <f t="shared" si="272"/>
        <v>46022</v>
      </c>
      <c r="I28" s="324"/>
      <c r="J28" s="324"/>
      <c r="K28" s="324"/>
      <c r="L28" s="324"/>
      <c r="M28" s="324"/>
      <c r="N28" s="324"/>
      <c r="O28" s="324"/>
      <c r="P28" s="324"/>
      <c r="Q28" s="324"/>
      <c r="R28" s="324"/>
      <c r="S28" s="324"/>
      <c r="T28" s="325"/>
      <c r="U28" s="325"/>
      <c r="V28" s="336" t="str">
        <f t="shared" si="265"/>
        <v/>
      </c>
      <c r="W28" s="336" t="str">
        <f t="shared" si="265"/>
        <v/>
      </c>
      <c r="X28" s="336" t="str">
        <f t="shared" si="265"/>
        <v/>
      </c>
      <c r="Y28" s="336" t="str">
        <f t="shared" si="265"/>
        <v/>
      </c>
      <c r="Z28" s="336" t="str">
        <f t="shared" si="265"/>
        <v/>
      </c>
      <c r="AA28" s="336" t="str">
        <f t="shared" si="265"/>
        <v/>
      </c>
      <c r="AB28" s="336" t="str">
        <f t="shared" si="265"/>
        <v/>
      </c>
      <c r="AC28" s="336" t="str">
        <f t="shared" si="265"/>
        <v/>
      </c>
      <c r="AD28" s="336" t="str">
        <f t="shared" si="265"/>
        <v/>
      </c>
      <c r="AE28" s="336" t="str">
        <f t="shared" si="265"/>
        <v/>
      </c>
      <c r="AF28" s="336" t="str">
        <f t="shared" si="265"/>
        <v/>
      </c>
      <c r="AG28" s="336" t="str">
        <f t="shared" si="265"/>
        <v/>
      </c>
      <c r="AH28" s="336" t="str">
        <f t="shared" si="265"/>
        <v/>
      </c>
      <c r="AI28" s="336" t="str">
        <f t="shared" si="265"/>
        <v/>
      </c>
      <c r="AJ28" s="336" t="str">
        <f t="shared" si="265"/>
        <v/>
      </c>
      <c r="AK28" s="336" t="str">
        <f t="shared" si="265"/>
        <v/>
      </c>
      <c r="AL28" s="336" t="str">
        <f t="shared" si="278"/>
        <v/>
      </c>
      <c r="AM28" s="336" t="str">
        <f t="shared" si="278"/>
        <v/>
      </c>
      <c r="AN28" s="336" t="str">
        <f t="shared" si="278"/>
        <v/>
      </c>
      <c r="AO28" s="336" t="str">
        <f t="shared" si="278"/>
        <v/>
      </c>
      <c r="AP28" s="336" t="str">
        <f t="shared" si="278"/>
        <v/>
      </c>
      <c r="AQ28" s="336" t="str">
        <f t="shared" si="278"/>
        <v/>
      </c>
      <c r="AR28" s="336" t="str">
        <f t="shared" si="278"/>
        <v/>
      </c>
      <c r="AS28" s="336" t="str">
        <f t="shared" si="278"/>
        <v/>
      </c>
      <c r="AT28" s="336" t="str">
        <f t="shared" si="278"/>
        <v/>
      </c>
      <c r="AU28" s="336" t="str">
        <f t="shared" si="278"/>
        <v/>
      </c>
      <c r="AV28" s="336" t="str">
        <f t="shared" si="278"/>
        <v/>
      </c>
      <c r="AW28" s="336" t="str">
        <f t="shared" si="278"/>
        <v/>
      </c>
      <c r="AX28" s="336" t="str">
        <f t="shared" si="278"/>
        <v/>
      </c>
      <c r="AY28" s="336" t="str">
        <f t="shared" si="278"/>
        <v/>
      </c>
      <c r="AZ28" s="336" t="str">
        <f t="shared" si="278"/>
        <v/>
      </c>
      <c r="BA28" s="336" t="str">
        <f t="shared" si="278"/>
        <v/>
      </c>
      <c r="BB28" s="336" t="str">
        <f t="shared" si="279"/>
        <v/>
      </c>
      <c r="BC28" s="336" t="str">
        <f t="shared" si="279"/>
        <v/>
      </c>
      <c r="BD28" s="336" t="str">
        <f t="shared" si="279"/>
        <v/>
      </c>
      <c r="BE28" s="336" t="str">
        <f t="shared" si="279"/>
        <v/>
      </c>
      <c r="BF28" s="336" t="str">
        <f t="shared" si="279"/>
        <v/>
      </c>
      <c r="BG28" s="336" t="str">
        <f t="shared" si="279"/>
        <v/>
      </c>
      <c r="BH28" s="336" t="str">
        <f t="shared" si="279"/>
        <v/>
      </c>
      <c r="BI28" s="336" t="str">
        <f t="shared" si="279"/>
        <v/>
      </c>
      <c r="BJ28" s="336" t="str">
        <f t="shared" si="279"/>
        <v/>
      </c>
      <c r="BK28" s="336" t="str">
        <f t="shared" si="279"/>
        <v/>
      </c>
      <c r="BL28" s="336" t="str">
        <f t="shared" si="279"/>
        <v/>
      </c>
      <c r="BM28" s="336" t="str">
        <f t="shared" si="279"/>
        <v/>
      </c>
      <c r="BN28" s="336" t="str">
        <f t="shared" si="279"/>
        <v/>
      </c>
      <c r="BO28" s="336" t="str">
        <f t="shared" si="279"/>
        <v/>
      </c>
      <c r="BP28" s="336" t="str">
        <f t="shared" si="279"/>
        <v/>
      </c>
      <c r="BQ28" s="336" t="str">
        <f t="shared" si="279"/>
        <v/>
      </c>
      <c r="BR28" s="336" t="str">
        <f t="shared" si="280"/>
        <v/>
      </c>
      <c r="BS28" s="336" t="str">
        <f t="shared" si="280"/>
        <v/>
      </c>
      <c r="BT28" s="336" t="str">
        <f t="shared" si="280"/>
        <v/>
      </c>
      <c r="BU28" s="336" t="str">
        <f t="shared" si="280"/>
        <v/>
      </c>
      <c r="BV28" s="336" t="str">
        <f t="shared" si="280"/>
        <v/>
      </c>
      <c r="BW28" s="336" t="str">
        <f t="shared" si="280"/>
        <v/>
      </c>
      <c r="BX28" s="336" t="str">
        <f t="shared" si="280"/>
        <v/>
      </c>
      <c r="BY28" s="336" t="str">
        <f t="shared" si="280"/>
        <v/>
      </c>
      <c r="BZ28" s="336" t="str">
        <f t="shared" si="280"/>
        <v/>
      </c>
      <c r="CA28" s="336" t="str">
        <f t="shared" si="280"/>
        <v/>
      </c>
      <c r="CB28" s="336" t="str">
        <f t="shared" si="280"/>
        <v/>
      </c>
      <c r="CC28" s="336" t="str">
        <f t="shared" si="280"/>
        <v/>
      </c>
      <c r="CD28" s="336" t="str">
        <f t="shared" si="280"/>
        <v/>
      </c>
      <c r="CE28" s="336" t="str">
        <f t="shared" si="280"/>
        <v/>
      </c>
      <c r="CF28" s="336" t="str">
        <f t="shared" si="280"/>
        <v/>
      </c>
      <c r="CG28" s="336" t="str">
        <f t="shared" si="280"/>
        <v/>
      </c>
      <c r="CH28" s="336" t="str">
        <f t="shared" si="277"/>
        <v/>
      </c>
      <c r="CI28" s="336" t="str">
        <f t="shared" si="277"/>
        <v/>
      </c>
      <c r="CJ28" s="336" t="str">
        <f t="shared" si="277"/>
        <v/>
      </c>
      <c r="CK28" s="336" t="str">
        <f t="shared" si="277"/>
        <v/>
      </c>
      <c r="CL28" s="336" t="str">
        <f t="shared" si="277"/>
        <v/>
      </c>
      <c r="CM28" s="336" t="str">
        <f t="shared" si="277"/>
        <v/>
      </c>
      <c r="CN28" s="336" t="str">
        <f t="shared" si="277"/>
        <v/>
      </c>
      <c r="CO28" s="336" t="str">
        <f t="shared" si="277"/>
        <v/>
      </c>
      <c r="CP28" s="336" t="str">
        <f t="shared" si="277"/>
        <v/>
      </c>
      <c r="CQ28" s="336" t="str">
        <f t="shared" si="277"/>
        <v/>
      </c>
      <c r="CR28" s="336" t="str">
        <f t="shared" si="277"/>
        <v/>
      </c>
      <c r="CS28" s="336" t="str">
        <f t="shared" si="277"/>
        <v/>
      </c>
      <c r="CT28" s="336" t="str">
        <f t="shared" si="277"/>
        <v/>
      </c>
      <c r="CU28" s="336" t="str">
        <f t="shared" si="277"/>
        <v/>
      </c>
      <c r="CV28" s="336" t="str">
        <f t="shared" si="277"/>
        <v/>
      </c>
      <c r="CW28" s="336" t="str">
        <f t="shared" ref="CW28:CZ36" si="282">_xlfn.LET(
_xlpm.project_monat,CW$3,
_xlpm.start_monat,$D28,
_xlpm.ende_monat,$E28,
IF(AND(_xlpm.project_monat&gt;=_xlpm.start_monat,_xlpm.project_monat&lt;=_xlpm.ende_monat),1,""))</f>
        <v/>
      </c>
      <c r="CX28" s="336" t="str">
        <f t="shared" si="282"/>
        <v/>
      </c>
      <c r="CY28" s="336" t="str">
        <f t="shared" si="282"/>
        <v/>
      </c>
      <c r="CZ28" s="336" t="str">
        <f t="shared" si="282"/>
        <v/>
      </c>
      <c r="DA28" s="336"/>
    </row>
    <row r="29" spans="2:105" ht="18.5" thickBot="1">
      <c r="B29" s="335">
        <v>24</v>
      </c>
      <c r="C29" s="326"/>
      <c r="D29" s="325">
        <v>0</v>
      </c>
      <c r="E29" s="325">
        <v>0</v>
      </c>
      <c r="F29" s="325"/>
      <c r="G29" s="324">
        <f t="shared" si="271"/>
        <v>46022</v>
      </c>
      <c r="H29" s="324">
        <f t="shared" si="272"/>
        <v>46022</v>
      </c>
      <c r="I29" s="324"/>
      <c r="J29" s="324"/>
      <c r="K29" s="324"/>
      <c r="L29" s="324"/>
      <c r="M29" s="324"/>
      <c r="N29" s="324"/>
      <c r="O29" s="324"/>
      <c r="P29" s="324"/>
      <c r="Q29" s="324"/>
      <c r="R29" s="324"/>
      <c r="S29" s="324"/>
      <c r="T29" s="325"/>
      <c r="U29" s="325"/>
      <c r="V29" s="336" t="str">
        <f t="shared" si="265"/>
        <v/>
      </c>
      <c r="W29" s="336" t="str">
        <f t="shared" si="265"/>
        <v/>
      </c>
      <c r="X29" s="336" t="str">
        <f t="shared" si="265"/>
        <v/>
      </c>
      <c r="Y29" s="336" t="str">
        <f t="shared" si="265"/>
        <v/>
      </c>
      <c r="Z29" s="336" t="str">
        <f t="shared" si="265"/>
        <v/>
      </c>
      <c r="AA29" s="336" t="str">
        <f t="shared" si="265"/>
        <v/>
      </c>
      <c r="AB29" s="336" t="str">
        <f t="shared" si="265"/>
        <v/>
      </c>
      <c r="AC29" s="336" t="str">
        <f t="shared" si="265"/>
        <v/>
      </c>
      <c r="AD29" s="336" t="str">
        <f t="shared" si="265"/>
        <v/>
      </c>
      <c r="AE29" s="336" t="str">
        <f t="shared" si="265"/>
        <v/>
      </c>
      <c r="AF29" s="336" t="str">
        <f t="shared" si="265"/>
        <v/>
      </c>
      <c r="AG29" s="336" t="str">
        <f t="shared" si="265"/>
        <v/>
      </c>
      <c r="AH29" s="336" t="str">
        <f t="shared" si="265"/>
        <v/>
      </c>
      <c r="AI29" s="336" t="str">
        <f t="shared" si="265"/>
        <v/>
      </c>
      <c r="AJ29" s="336" t="str">
        <f t="shared" si="265"/>
        <v/>
      </c>
      <c r="AK29" s="336" t="str">
        <f t="shared" si="265"/>
        <v/>
      </c>
      <c r="AL29" s="336" t="str">
        <f t="shared" si="278"/>
        <v/>
      </c>
      <c r="AM29" s="336" t="str">
        <f t="shared" si="278"/>
        <v/>
      </c>
      <c r="AN29" s="336" t="str">
        <f t="shared" si="278"/>
        <v/>
      </c>
      <c r="AO29" s="336" t="str">
        <f t="shared" si="278"/>
        <v/>
      </c>
      <c r="AP29" s="336" t="str">
        <f t="shared" si="278"/>
        <v/>
      </c>
      <c r="AQ29" s="336" t="str">
        <f t="shared" si="278"/>
        <v/>
      </c>
      <c r="AR29" s="336" t="str">
        <f t="shared" si="278"/>
        <v/>
      </c>
      <c r="AS29" s="336" t="str">
        <f t="shared" si="278"/>
        <v/>
      </c>
      <c r="AT29" s="336" t="str">
        <f t="shared" si="278"/>
        <v/>
      </c>
      <c r="AU29" s="336" t="str">
        <f t="shared" si="278"/>
        <v/>
      </c>
      <c r="AV29" s="336" t="str">
        <f t="shared" si="278"/>
        <v/>
      </c>
      <c r="AW29" s="336" t="str">
        <f t="shared" si="278"/>
        <v/>
      </c>
      <c r="AX29" s="336" t="str">
        <f t="shared" si="278"/>
        <v/>
      </c>
      <c r="AY29" s="336" t="str">
        <f t="shared" si="278"/>
        <v/>
      </c>
      <c r="AZ29" s="336" t="str">
        <f t="shared" si="278"/>
        <v/>
      </c>
      <c r="BA29" s="336" t="str">
        <f t="shared" si="278"/>
        <v/>
      </c>
      <c r="BB29" s="336" t="str">
        <f t="shared" si="279"/>
        <v/>
      </c>
      <c r="BC29" s="336" t="str">
        <f t="shared" si="279"/>
        <v/>
      </c>
      <c r="BD29" s="336" t="str">
        <f t="shared" si="279"/>
        <v/>
      </c>
      <c r="BE29" s="336" t="str">
        <f t="shared" si="279"/>
        <v/>
      </c>
      <c r="BF29" s="336" t="str">
        <f t="shared" si="279"/>
        <v/>
      </c>
      <c r="BG29" s="336" t="str">
        <f t="shared" si="279"/>
        <v/>
      </c>
      <c r="BH29" s="336" t="str">
        <f t="shared" si="279"/>
        <v/>
      </c>
      <c r="BI29" s="336" t="str">
        <f t="shared" si="279"/>
        <v/>
      </c>
      <c r="BJ29" s="336" t="str">
        <f t="shared" si="279"/>
        <v/>
      </c>
      <c r="BK29" s="336" t="str">
        <f t="shared" si="279"/>
        <v/>
      </c>
      <c r="BL29" s="336" t="str">
        <f t="shared" si="279"/>
        <v/>
      </c>
      <c r="BM29" s="336" t="str">
        <f t="shared" si="279"/>
        <v/>
      </c>
      <c r="BN29" s="336" t="str">
        <f t="shared" si="279"/>
        <v/>
      </c>
      <c r="BO29" s="336" t="str">
        <f t="shared" si="279"/>
        <v/>
      </c>
      <c r="BP29" s="336" t="str">
        <f t="shared" si="279"/>
        <v/>
      </c>
      <c r="BQ29" s="336" t="str">
        <f t="shared" si="279"/>
        <v/>
      </c>
      <c r="BR29" s="336" t="str">
        <f t="shared" si="280"/>
        <v/>
      </c>
      <c r="BS29" s="336" t="str">
        <f t="shared" si="280"/>
        <v/>
      </c>
      <c r="BT29" s="336" t="str">
        <f t="shared" si="280"/>
        <v/>
      </c>
      <c r="BU29" s="336" t="str">
        <f t="shared" si="280"/>
        <v/>
      </c>
      <c r="BV29" s="336" t="str">
        <f t="shared" si="280"/>
        <v/>
      </c>
      <c r="BW29" s="336" t="str">
        <f t="shared" si="280"/>
        <v/>
      </c>
      <c r="BX29" s="336" t="str">
        <f t="shared" si="280"/>
        <v/>
      </c>
      <c r="BY29" s="336" t="str">
        <f t="shared" si="280"/>
        <v/>
      </c>
      <c r="BZ29" s="336" t="str">
        <f t="shared" si="280"/>
        <v/>
      </c>
      <c r="CA29" s="336" t="str">
        <f t="shared" si="280"/>
        <v/>
      </c>
      <c r="CB29" s="336" t="str">
        <f t="shared" si="280"/>
        <v/>
      </c>
      <c r="CC29" s="336" t="str">
        <f t="shared" si="280"/>
        <v/>
      </c>
      <c r="CD29" s="336" t="str">
        <f t="shared" si="280"/>
        <v/>
      </c>
      <c r="CE29" s="336" t="str">
        <f t="shared" si="280"/>
        <v/>
      </c>
      <c r="CF29" s="336" t="str">
        <f t="shared" si="280"/>
        <v/>
      </c>
      <c r="CG29" s="336" t="str">
        <f t="shared" si="280"/>
        <v/>
      </c>
      <c r="CH29" s="336" t="str">
        <f t="shared" si="277"/>
        <v/>
      </c>
      <c r="CI29" s="336" t="str">
        <f t="shared" si="277"/>
        <v/>
      </c>
      <c r="CJ29" s="336" t="str">
        <f t="shared" si="277"/>
        <v/>
      </c>
      <c r="CK29" s="336" t="str">
        <f t="shared" si="277"/>
        <v/>
      </c>
      <c r="CL29" s="336" t="str">
        <f t="shared" si="277"/>
        <v/>
      </c>
      <c r="CM29" s="336" t="str">
        <f t="shared" si="277"/>
        <v/>
      </c>
      <c r="CN29" s="336" t="str">
        <f t="shared" si="277"/>
        <v/>
      </c>
      <c r="CO29" s="336" t="str">
        <f t="shared" si="277"/>
        <v/>
      </c>
      <c r="CP29" s="336" t="str">
        <f t="shared" si="277"/>
        <v/>
      </c>
      <c r="CQ29" s="336" t="str">
        <f t="shared" si="277"/>
        <v/>
      </c>
      <c r="CR29" s="336" t="str">
        <f t="shared" si="277"/>
        <v/>
      </c>
      <c r="CS29" s="336" t="str">
        <f t="shared" si="277"/>
        <v/>
      </c>
      <c r="CT29" s="336" t="str">
        <f t="shared" si="277"/>
        <v/>
      </c>
      <c r="CU29" s="336" t="str">
        <f t="shared" si="277"/>
        <v/>
      </c>
      <c r="CV29" s="336" t="str">
        <f t="shared" si="277"/>
        <v/>
      </c>
      <c r="CW29" s="336" t="str">
        <f t="shared" si="282"/>
        <v/>
      </c>
      <c r="CX29" s="336" t="str">
        <f t="shared" si="282"/>
        <v/>
      </c>
      <c r="CY29" s="336" t="str">
        <f t="shared" si="282"/>
        <v/>
      </c>
      <c r="CZ29" s="336" t="str">
        <f t="shared" si="282"/>
        <v/>
      </c>
      <c r="DA29" s="336"/>
    </row>
    <row r="30" spans="2:105" ht="18.5" thickBot="1">
      <c r="B30" s="335">
        <v>25</v>
      </c>
      <c r="C30" s="326"/>
      <c r="D30" s="325">
        <v>0</v>
      </c>
      <c r="E30" s="325">
        <v>0</v>
      </c>
      <c r="F30" s="325"/>
      <c r="G30" s="324">
        <f t="shared" si="271"/>
        <v>46022</v>
      </c>
      <c r="H30" s="324">
        <f t="shared" si="272"/>
        <v>46022</v>
      </c>
      <c r="I30" s="324"/>
      <c r="J30" s="324"/>
      <c r="K30" s="324"/>
      <c r="L30" s="324"/>
      <c r="M30" s="324"/>
      <c r="N30" s="324"/>
      <c r="O30" s="324"/>
      <c r="P30" s="324"/>
      <c r="Q30" s="324"/>
      <c r="R30" s="324"/>
      <c r="S30" s="324"/>
      <c r="T30" s="325"/>
      <c r="U30" s="325"/>
      <c r="V30" s="336" t="str">
        <f t="shared" si="265"/>
        <v/>
      </c>
      <c r="W30" s="336" t="str">
        <f t="shared" si="265"/>
        <v/>
      </c>
      <c r="X30" s="336" t="str">
        <f t="shared" si="265"/>
        <v/>
      </c>
      <c r="Y30" s="336" t="str">
        <f t="shared" si="265"/>
        <v/>
      </c>
      <c r="Z30" s="336" t="str">
        <f t="shared" si="265"/>
        <v/>
      </c>
      <c r="AA30" s="336" t="str">
        <f t="shared" si="265"/>
        <v/>
      </c>
      <c r="AB30" s="336" t="str">
        <f t="shared" si="265"/>
        <v/>
      </c>
      <c r="AC30" s="336" t="str">
        <f t="shared" si="265"/>
        <v/>
      </c>
      <c r="AD30" s="336" t="str">
        <f t="shared" si="265"/>
        <v/>
      </c>
      <c r="AE30" s="336" t="str">
        <f t="shared" si="265"/>
        <v/>
      </c>
      <c r="AF30" s="336" t="str">
        <f t="shared" si="265"/>
        <v/>
      </c>
      <c r="AG30" s="336" t="str">
        <f t="shared" si="265"/>
        <v/>
      </c>
      <c r="AH30" s="336" t="str">
        <f t="shared" si="265"/>
        <v/>
      </c>
      <c r="AI30" s="336" t="str">
        <f t="shared" si="265"/>
        <v/>
      </c>
      <c r="AJ30" s="336" t="str">
        <f t="shared" si="265"/>
        <v/>
      </c>
      <c r="AK30" s="336" t="str">
        <f t="shared" si="265"/>
        <v/>
      </c>
      <c r="AL30" s="336" t="str">
        <f t="shared" si="278"/>
        <v/>
      </c>
      <c r="AM30" s="336" t="str">
        <f t="shared" si="278"/>
        <v/>
      </c>
      <c r="AN30" s="336" t="str">
        <f t="shared" si="278"/>
        <v/>
      </c>
      <c r="AO30" s="336" t="str">
        <f t="shared" si="278"/>
        <v/>
      </c>
      <c r="AP30" s="336" t="str">
        <f t="shared" si="278"/>
        <v/>
      </c>
      <c r="AQ30" s="336" t="str">
        <f t="shared" si="278"/>
        <v/>
      </c>
      <c r="AR30" s="336" t="str">
        <f t="shared" si="278"/>
        <v/>
      </c>
      <c r="AS30" s="336" t="str">
        <f t="shared" si="278"/>
        <v/>
      </c>
      <c r="AT30" s="336" t="str">
        <f t="shared" si="278"/>
        <v/>
      </c>
      <c r="AU30" s="336" t="str">
        <f t="shared" si="278"/>
        <v/>
      </c>
      <c r="AV30" s="336" t="str">
        <f t="shared" si="278"/>
        <v/>
      </c>
      <c r="AW30" s="336" t="str">
        <f t="shared" si="278"/>
        <v/>
      </c>
      <c r="AX30" s="336" t="str">
        <f t="shared" si="278"/>
        <v/>
      </c>
      <c r="AY30" s="336" t="str">
        <f t="shared" si="278"/>
        <v/>
      </c>
      <c r="AZ30" s="336" t="str">
        <f t="shared" si="278"/>
        <v/>
      </c>
      <c r="BA30" s="336" t="str">
        <f t="shared" si="278"/>
        <v/>
      </c>
      <c r="BB30" s="336" t="str">
        <f t="shared" si="279"/>
        <v/>
      </c>
      <c r="BC30" s="336" t="str">
        <f t="shared" si="279"/>
        <v/>
      </c>
      <c r="BD30" s="336" t="str">
        <f t="shared" si="279"/>
        <v/>
      </c>
      <c r="BE30" s="336" t="str">
        <f t="shared" si="279"/>
        <v/>
      </c>
      <c r="BF30" s="336" t="str">
        <f t="shared" si="279"/>
        <v/>
      </c>
      <c r="BG30" s="336" t="str">
        <f t="shared" si="279"/>
        <v/>
      </c>
      <c r="BH30" s="336" t="str">
        <f t="shared" si="279"/>
        <v/>
      </c>
      <c r="BI30" s="336" t="str">
        <f t="shared" si="279"/>
        <v/>
      </c>
      <c r="BJ30" s="336" t="str">
        <f t="shared" si="279"/>
        <v/>
      </c>
      <c r="BK30" s="336" t="str">
        <f t="shared" si="279"/>
        <v/>
      </c>
      <c r="BL30" s="336" t="str">
        <f t="shared" si="279"/>
        <v/>
      </c>
      <c r="BM30" s="336" t="str">
        <f t="shared" si="279"/>
        <v/>
      </c>
      <c r="BN30" s="336" t="str">
        <f t="shared" si="279"/>
        <v/>
      </c>
      <c r="BO30" s="336" t="str">
        <f t="shared" si="279"/>
        <v/>
      </c>
      <c r="BP30" s="336" t="str">
        <f t="shared" si="279"/>
        <v/>
      </c>
      <c r="BQ30" s="336" t="str">
        <f t="shared" si="279"/>
        <v/>
      </c>
      <c r="BR30" s="336" t="str">
        <f t="shared" si="280"/>
        <v/>
      </c>
      <c r="BS30" s="336" t="str">
        <f t="shared" si="280"/>
        <v/>
      </c>
      <c r="BT30" s="336" t="str">
        <f t="shared" si="280"/>
        <v/>
      </c>
      <c r="BU30" s="336" t="str">
        <f t="shared" si="280"/>
        <v/>
      </c>
      <c r="BV30" s="336" t="str">
        <f t="shared" si="280"/>
        <v/>
      </c>
      <c r="BW30" s="336" t="str">
        <f t="shared" si="280"/>
        <v/>
      </c>
      <c r="BX30" s="336" t="str">
        <f t="shared" si="280"/>
        <v/>
      </c>
      <c r="BY30" s="336" t="str">
        <f t="shared" si="280"/>
        <v/>
      </c>
      <c r="BZ30" s="336" t="str">
        <f t="shared" si="280"/>
        <v/>
      </c>
      <c r="CA30" s="336" t="str">
        <f t="shared" si="280"/>
        <v/>
      </c>
      <c r="CB30" s="336" t="str">
        <f t="shared" si="280"/>
        <v/>
      </c>
      <c r="CC30" s="336" t="str">
        <f t="shared" si="280"/>
        <v/>
      </c>
      <c r="CD30" s="336" t="str">
        <f t="shared" si="280"/>
        <v/>
      </c>
      <c r="CE30" s="336" t="str">
        <f t="shared" si="280"/>
        <v/>
      </c>
      <c r="CF30" s="336" t="str">
        <f t="shared" si="280"/>
        <v/>
      </c>
      <c r="CG30" s="336" t="str">
        <f t="shared" si="280"/>
        <v/>
      </c>
      <c r="CH30" s="336" t="str">
        <f t="shared" si="277"/>
        <v/>
      </c>
      <c r="CI30" s="336" t="str">
        <f t="shared" si="277"/>
        <v/>
      </c>
      <c r="CJ30" s="336" t="str">
        <f t="shared" si="277"/>
        <v/>
      </c>
      <c r="CK30" s="336" t="str">
        <f t="shared" si="277"/>
        <v/>
      </c>
      <c r="CL30" s="336" t="str">
        <f t="shared" si="277"/>
        <v/>
      </c>
      <c r="CM30" s="336" t="str">
        <f t="shared" si="277"/>
        <v/>
      </c>
      <c r="CN30" s="336" t="str">
        <f t="shared" si="277"/>
        <v/>
      </c>
      <c r="CO30" s="336" t="str">
        <f t="shared" si="277"/>
        <v/>
      </c>
      <c r="CP30" s="336" t="str">
        <f t="shared" si="277"/>
        <v/>
      </c>
      <c r="CQ30" s="336" t="str">
        <f t="shared" si="277"/>
        <v/>
      </c>
      <c r="CR30" s="336" t="str">
        <f t="shared" si="277"/>
        <v/>
      </c>
      <c r="CS30" s="336" t="str">
        <f t="shared" si="277"/>
        <v/>
      </c>
      <c r="CT30" s="336" t="str">
        <f t="shared" si="277"/>
        <v/>
      </c>
      <c r="CU30" s="336" t="str">
        <f t="shared" si="277"/>
        <v/>
      </c>
      <c r="CV30" s="336" t="str">
        <f t="shared" si="277"/>
        <v/>
      </c>
      <c r="CW30" s="336" t="str">
        <f t="shared" si="282"/>
        <v/>
      </c>
      <c r="CX30" s="336" t="str">
        <f t="shared" si="282"/>
        <v/>
      </c>
      <c r="CY30" s="336" t="str">
        <f t="shared" si="282"/>
        <v/>
      </c>
      <c r="CZ30" s="336" t="str">
        <f t="shared" si="282"/>
        <v/>
      </c>
      <c r="DA30" s="336"/>
    </row>
    <row r="31" spans="2:105" ht="18.5" thickBot="1">
      <c r="B31" s="335">
        <v>26</v>
      </c>
      <c r="C31" s="326"/>
      <c r="D31" s="325">
        <v>0</v>
      </c>
      <c r="E31" s="325">
        <v>0</v>
      </c>
      <c r="F31" s="325"/>
      <c r="G31" s="324">
        <f t="shared" si="271"/>
        <v>46022</v>
      </c>
      <c r="H31" s="324">
        <f t="shared" si="272"/>
        <v>46022</v>
      </c>
      <c r="I31" s="324"/>
      <c r="J31" s="324"/>
      <c r="K31" s="324"/>
      <c r="L31" s="324"/>
      <c r="M31" s="324"/>
      <c r="N31" s="324"/>
      <c r="O31" s="324"/>
      <c r="P31" s="324"/>
      <c r="Q31" s="324"/>
      <c r="R31" s="324"/>
      <c r="S31" s="324"/>
      <c r="T31" s="325"/>
      <c r="U31" s="325"/>
      <c r="V31" s="336" t="str">
        <f t="shared" si="265"/>
        <v/>
      </c>
      <c r="W31" s="336" t="str">
        <f t="shared" si="265"/>
        <v/>
      </c>
      <c r="X31" s="336" t="str">
        <f t="shared" si="265"/>
        <v/>
      </c>
      <c r="Y31" s="336" t="str">
        <f t="shared" si="265"/>
        <v/>
      </c>
      <c r="Z31" s="336" t="str">
        <f t="shared" si="265"/>
        <v/>
      </c>
      <c r="AA31" s="336" t="str">
        <f t="shared" si="265"/>
        <v/>
      </c>
      <c r="AB31" s="336" t="str">
        <f t="shared" si="265"/>
        <v/>
      </c>
      <c r="AC31" s="336" t="str">
        <f t="shared" si="265"/>
        <v/>
      </c>
      <c r="AD31" s="336" t="str">
        <f t="shared" si="265"/>
        <v/>
      </c>
      <c r="AE31" s="336" t="str">
        <f t="shared" si="265"/>
        <v/>
      </c>
      <c r="AF31" s="336" t="str">
        <f t="shared" si="265"/>
        <v/>
      </c>
      <c r="AG31" s="336" t="str">
        <f t="shared" si="265"/>
        <v/>
      </c>
      <c r="AH31" s="336" t="str">
        <f t="shared" si="265"/>
        <v/>
      </c>
      <c r="AI31" s="336" t="str">
        <f t="shared" si="265"/>
        <v/>
      </c>
      <c r="AJ31" s="336" t="str">
        <f t="shared" si="265"/>
        <v/>
      </c>
      <c r="AK31" s="336" t="str">
        <f t="shared" si="265"/>
        <v/>
      </c>
      <c r="AL31" s="336" t="str">
        <f t="shared" si="278"/>
        <v/>
      </c>
      <c r="AM31" s="336" t="str">
        <f t="shared" si="278"/>
        <v/>
      </c>
      <c r="AN31" s="336" t="str">
        <f t="shared" si="278"/>
        <v/>
      </c>
      <c r="AO31" s="336" t="str">
        <f t="shared" si="278"/>
        <v/>
      </c>
      <c r="AP31" s="336" t="str">
        <f t="shared" si="278"/>
        <v/>
      </c>
      <c r="AQ31" s="336" t="str">
        <f t="shared" si="278"/>
        <v/>
      </c>
      <c r="AR31" s="336" t="str">
        <f t="shared" si="278"/>
        <v/>
      </c>
      <c r="AS31" s="336" t="str">
        <f t="shared" si="278"/>
        <v/>
      </c>
      <c r="AT31" s="336" t="str">
        <f t="shared" si="278"/>
        <v/>
      </c>
      <c r="AU31" s="336" t="str">
        <f t="shared" si="278"/>
        <v/>
      </c>
      <c r="AV31" s="336" t="str">
        <f t="shared" si="278"/>
        <v/>
      </c>
      <c r="AW31" s="336" t="str">
        <f t="shared" si="278"/>
        <v/>
      </c>
      <c r="AX31" s="336" t="str">
        <f t="shared" si="278"/>
        <v/>
      </c>
      <c r="AY31" s="336" t="str">
        <f t="shared" si="278"/>
        <v/>
      </c>
      <c r="AZ31" s="336" t="str">
        <f t="shared" si="278"/>
        <v/>
      </c>
      <c r="BA31" s="336" t="str">
        <f t="shared" si="278"/>
        <v/>
      </c>
      <c r="BB31" s="336" t="str">
        <f t="shared" si="279"/>
        <v/>
      </c>
      <c r="BC31" s="336" t="str">
        <f t="shared" si="279"/>
        <v/>
      </c>
      <c r="BD31" s="336" t="str">
        <f t="shared" si="279"/>
        <v/>
      </c>
      <c r="BE31" s="336" t="str">
        <f t="shared" si="279"/>
        <v/>
      </c>
      <c r="BF31" s="336" t="str">
        <f t="shared" si="279"/>
        <v/>
      </c>
      <c r="BG31" s="336" t="str">
        <f t="shared" si="279"/>
        <v/>
      </c>
      <c r="BH31" s="336" t="str">
        <f t="shared" si="279"/>
        <v/>
      </c>
      <c r="BI31" s="336" t="str">
        <f t="shared" si="279"/>
        <v/>
      </c>
      <c r="BJ31" s="336" t="str">
        <f t="shared" si="279"/>
        <v/>
      </c>
      <c r="BK31" s="336" t="str">
        <f t="shared" si="279"/>
        <v/>
      </c>
      <c r="BL31" s="336" t="str">
        <f t="shared" si="279"/>
        <v/>
      </c>
      <c r="BM31" s="336" t="str">
        <f t="shared" si="279"/>
        <v/>
      </c>
      <c r="BN31" s="336" t="str">
        <f t="shared" si="279"/>
        <v/>
      </c>
      <c r="BO31" s="336" t="str">
        <f t="shared" si="279"/>
        <v/>
      </c>
      <c r="BP31" s="336" t="str">
        <f t="shared" si="279"/>
        <v/>
      </c>
      <c r="BQ31" s="336" t="str">
        <f t="shared" si="279"/>
        <v/>
      </c>
      <c r="BR31" s="336" t="str">
        <f t="shared" si="280"/>
        <v/>
      </c>
      <c r="BS31" s="336" t="str">
        <f t="shared" si="280"/>
        <v/>
      </c>
      <c r="BT31" s="336" t="str">
        <f t="shared" si="280"/>
        <v/>
      </c>
      <c r="BU31" s="336" t="str">
        <f t="shared" si="280"/>
        <v/>
      </c>
      <c r="BV31" s="336" t="str">
        <f t="shared" si="280"/>
        <v/>
      </c>
      <c r="BW31" s="336" t="str">
        <f t="shared" si="280"/>
        <v/>
      </c>
      <c r="BX31" s="336" t="str">
        <f t="shared" si="280"/>
        <v/>
      </c>
      <c r="BY31" s="336" t="str">
        <f t="shared" si="280"/>
        <v/>
      </c>
      <c r="BZ31" s="336" t="str">
        <f t="shared" si="280"/>
        <v/>
      </c>
      <c r="CA31" s="336" t="str">
        <f t="shared" si="280"/>
        <v/>
      </c>
      <c r="CB31" s="336" t="str">
        <f t="shared" si="280"/>
        <v/>
      </c>
      <c r="CC31" s="336" t="str">
        <f t="shared" si="280"/>
        <v/>
      </c>
      <c r="CD31" s="336" t="str">
        <f t="shared" si="280"/>
        <v/>
      </c>
      <c r="CE31" s="336" t="str">
        <f t="shared" si="280"/>
        <v/>
      </c>
      <c r="CF31" s="336" t="str">
        <f t="shared" si="280"/>
        <v/>
      </c>
      <c r="CG31" s="336" t="str">
        <f t="shared" si="280"/>
        <v/>
      </c>
      <c r="CH31" s="336" t="str">
        <f t="shared" si="277"/>
        <v/>
      </c>
      <c r="CI31" s="336" t="str">
        <f t="shared" si="277"/>
        <v/>
      </c>
      <c r="CJ31" s="336" t="str">
        <f t="shared" si="277"/>
        <v/>
      </c>
      <c r="CK31" s="336" t="str">
        <f t="shared" si="277"/>
        <v/>
      </c>
      <c r="CL31" s="336" t="str">
        <f t="shared" si="277"/>
        <v/>
      </c>
      <c r="CM31" s="336" t="str">
        <f t="shared" si="277"/>
        <v/>
      </c>
      <c r="CN31" s="336" t="str">
        <f t="shared" si="277"/>
        <v/>
      </c>
      <c r="CO31" s="336" t="str">
        <f t="shared" si="277"/>
        <v/>
      </c>
      <c r="CP31" s="336" t="str">
        <f t="shared" si="277"/>
        <v/>
      </c>
      <c r="CQ31" s="336" t="str">
        <f t="shared" si="277"/>
        <v/>
      </c>
      <c r="CR31" s="336" t="str">
        <f t="shared" si="277"/>
        <v/>
      </c>
      <c r="CS31" s="336" t="str">
        <f t="shared" si="277"/>
        <v/>
      </c>
      <c r="CT31" s="336" t="str">
        <f t="shared" si="277"/>
        <v/>
      </c>
      <c r="CU31" s="336" t="str">
        <f t="shared" si="277"/>
        <v/>
      </c>
      <c r="CV31" s="336" t="str">
        <f t="shared" si="277"/>
        <v/>
      </c>
      <c r="CW31" s="336" t="str">
        <f t="shared" si="282"/>
        <v/>
      </c>
      <c r="CX31" s="336" t="str">
        <f t="shared" si="282"/>
        <v/>
      </c>
      <c r="CY31" s="336" t="str">
        <f t="shared" si="282"/>
        <v/>
      </c>
      <c r="CZ31" s="336" t="str">
        <f t="shared" si="282"/>
        <v/>
      </c>
      <c r="DA31" s="336"/>
    </row>
    <row r="32" spans="2:105" ht="18.5" thickBot="1">
      <c r="B32" s="335">
        <v>27</v>
      </c>
      <c r="C32" s="326"/>
      <c r="D32" s="325">
        <v>0</v>
      </c>
      <c r="E32" s="325">
        <v>0</v>
      </c>
      <c r="F32" s="325"/>
      <c r="G32" s="324">
        <f t="shared" si="271"/>
        <v>46022</v>
      </c>
      <c r="H32" s="324">
        <f t="shared" si="272"/>
        <v>46022</v>
      </c>
      <c r="I32" s="324"/>
      <c r="J32" s="324"/>
      <c r="K32" s="324"/>
      <c r="L32" s="324"/>
      <c r="M32" s="324"/>
      <c r="N32" s="324"/>
      <c r="O32" s="324"/>
      <c r="P32" s="324"/>
      <c r="Q32" s="324"/>
      <c r="R32" s="324"/>
      <c r="S32" s="324"/>
      <c r="T32" s="325"/>
      <c r="U32" s="325"/>
      <c r="V32" s="336" t="str">
        <f t="shared" si="265"/>
        <v/>
      </c>
      <c r="W32" s="336" t="str">
        <f t="shared" si="265"/>
        <v/>
      </c>
      <c r="X32" s="336" t="str">
        <f t="shared" si="265"/>
        <v/>
      </c>
      <c r="Y32" s="336" t="str">
        <f t="shared" si="265"/>
        <v/>
      </c>
      <c r="Z32" s="336" t="str">
        <f t="shared" si="265"/>
        <v/>
      </c>
      <c r="AA32" s="336" t="str">
        <f t="shared" si="265"/>
        <v/>
      </c>
      <c r="AB32" s="336" t="str">
        <f t="shared" si="265"/>
        <v/>
      </c>
      <c r="AC32" s="336" t="str">
        <f t="shared" si="265"/>
        <v/>
      </c>
      <c r="AD32" s="336" t="str">
        <f t="shared" si="265"/>
        <v/>
      </c>
      <c r="AE32" s="336" t="str">
        <f t="shared" si="265"/>
        <v/>
      </c>
      <c r="AF32" s="336" t="str">
        <f t="shared" si="265"/>
        <v/>
      </c>
      <c r="AG32" s="336" t="str">
        <f t="shared" si="265"/>
        <v/>
      </c>
      <c r="AH32" s="336" t="str">
        <f t="shared" si="265"/>
        <v/>
      </c>
      <c r="AI32" s="336" t="str">
        <f t="shared" si="265"/>
        <v/>
      </c>
      <c r="AJ32" s="336" t="str">
        <f t="shared" si="265"/>
        <v/>
      </c>
      <c r="AK32" s="336" t="str">
        <f t="shared" si="265"/>
        <v/>
      </c>
      <c r="AL32" s="336" t="str">
        <f t="shared" si="278"/>
        <v/>
      </c>
      <c r="AM32" s="336" t="str">
        <f t="shared" si="278"/>
        <v/>
      </c>
      <c r="AN32" s="336" t="str">
        <f t="shared" si="278"/>
        <v/>
      </c>
      <c r="AO32" s="336" t="str">
        <f t="shared" si="278"/>
        <v/>
      </c>
      <c r="AP32" s="336" t="str">
        <f t="shared" si="278"/>
        <v/>
      </c>
      <c r="AQ32" s="336" t="str">
        <f t="shared" si="278"/>
        <v/>
      </c>
      <c r="AR32" s="336" t="str">
        <f t="shared" si="278"/>
        <v/>
      </c>
      <c r="AS32" s="336" t="str">
        <f t="shared" si="278"/>
        <v/>
      </c>
      <c r="AT32" s="336" t="str">
        <f t="shared" si="278"/>
        <v/>
      </c>
      <c r="AU32" s="336" t="str">
        <f t="shared" si="278"/>
        <v/>
      </c>
      <c r="AV32" s="336" t="str">
        <f t="shared" si="278"/>
        <v/>
      </c>
      <c r="AW32" s="336" t="str">
        <f t="shared" si="278"/>
        <v/>
      </c>
      <c r="AX32" s="336" t="str">
        <f t="shared" si="278"/>
        <v/>
      </c>
      <c r="AY32" s="336" t="str">
        <f t="shared" si="278"/>
        <v/>
      </c>
      <c r="AZ32" s="336" t="str">
        <f t="shared" si="278"/>
        <v/>
      </c>
      <c r="BA32" s="336" t="str">
        <f t="shared" si="278"/>
        <v/>
      </c>
      <c r="BB32" s="336" t="str">
        <f t="shared" si="279"/>
        <v/>
      </c>
      <c r="BC32" s="336" t="str">
        <f t="shared" si="279"/>
        <v/>
      </c>
      <c r="BD32" s="336" t="str">
        <f t="shared" si="279"/>
        <v/>
      </c>
      <c r="BE32" s="336" t="str">
        <f t="shared" si="279"/>
        <v/>
      </c>
      <c r="BF32" s="336" t="str">
        <f t="shared" si="279"/>
        <v/>
      </c>
      <c r="BG32" s="336" t="str">
        <f t="shared" si="279"/>
        <v/>
      </c>
      <c r="BH32" s="336" t="str">
        <f t="shared" si="279"/>
        <v/>
      </c>
      <c r="BI32" s="336" t="str">
        <f t="shared" si="279"/>
        <v/>
      </c>
      <c r="BJ32" s="336" t="str">
        <f t="shared" si="279"/>
        <v/>
      </c>
      <c r="BK32" s="336" t="str">
        <f t="shared" si="279"/>
        <v/>
      </c>
      <c r="BL32" s="336" t="str">
        <f t="shared" si="279"/>
        <v/>
      </c>
      <c r="BM32" s="336" t="str">
        <f t="shared" si="279"/>
        <v/>
      </c>
      <c r="BN32" s="336" t="str">
        <f t="shared" si="279"/>
        <v/>
      </c>
      <c r="BO32" s="336" t="str">
        <f t="shared" si="279"/>
        <v/>
      </c>
      <c r="BP32" s="336" t="str">
        <f t="shared" si="279"/>
        <v/>
      </c>
      <c r="BQ32" s="336" t="str">
        <f t="shared" si="279"/>
        <v/>
      </c>
      <c r="BR32" s="336" t="str">
        <f t="shared" si="280"/>
        <v/>
      </c>
      <c r="BS32" s="336" t="str">
        <f t="shared" si="280"/>
        <v/>
      </c>
      <c r="BT32" s="336" t="str">
        <f t="shared" si="280"/>
        <v/>
      </c>
      <c r="BU32" s="336" t="str">
        <f t="shared" si="280"/>
        <v/>
      </c>
      <c r="BV32" s="336" t="str">
        <f t="shared" si="280"/>
        <v/>
      </c>
      <c r="BW32" s="336" t="str">
        <f t="shared" si="280"/>
        <v/>
      </c>
      <c r="BX32" s="336" t="str">
        <f t="shared" si="280"/>
        <v/>
      </c>
      <c r="BY32" s="336" t="str">
        <f t="shared" si="280"/>
        <v/>
      </c>
      <c r="BZ32" s="336" t="str">
        <f t="shared" si="280"/>
        <v/>
      </c>
      <c r="CA32" s="336" t="str">
        <f t="shared" si="280"/>
        <v/>
      </c>
      <c r="CB32" s="336" t="str">
        <f t="shared" si="280"/>
        <v/>
      </c>
      <c r="CC32" s="336" t="str">
        <f t="shared" si="280"/>
        <v/>
      </c>
      <c r="CD32" s="336" t="str">
        <f t="shared" si="280"/>
        <v/>
      </c>
      <c r="CE32" s="336" t="str">
        <f t="shared" si="280"/>
        <v/>
      </c>
      <c r="CF32" s="336" t="str">
        <f t="shared" si="280"/>
        <v/>
      </c>
      <c r="CG32" s="336" t="str">
        <f t="shared" si="280"/>
        <v/>
      </c>
      <c r="CH32" s="336" t="str">
        <f t="shared" si="277"/>
        <v/>
      </c>
      <c r="CI32" s="336" t="str">
        <f t="shared" si="277"/>
        <v/>
      </c>
      <c r="CJ32" s="336" t="str">
        <f t="shared" si="277"/>
        <v/>
      </c>
      <c r="CK32" s="336" t="str">
        <f t="shared" si="277"/>
        <v/>
      </c>
      <c r="CL32" s="336" t="str">
        <f t="shared" si="277"/>
        <v/>
      </c>
      <c r="CM32" s="336" t="str">
        <f t="shared" si="277"/>
        <v/>
      </c>
      <c r="CN32" s="336" t="str">
        <f t="shared" si="277"/>
        <v/>
      </c>
      <c r="CO32" s="336" t="str">
        <f t="shared" si="277"/>
        <v/>
      </c>
      <c r="CP32" s="336" t="str">
        <f t="shared" si="277"/>
        <v/>
      </c>
      <c r="CQ32" s="336" t="str">
        <f t="shared" si="277"/>
        <v/>
      </c>
      <c r="CR32" s="336" t="str">
        <f t="shared" si="277"/>
        <v/>
      </c>
      <c r="CS32" s="336" t="str">
        <f t="shared" si="277"/>
        <v/>
      </c>
      <c r="CT32" s="336" t="str">
        <f t="shared" si="277"/>
        <v/>
      </c>
      <c r="CU32" s="336" t="str">
        <f t="shared" si="277"/>
        <v/>
      </c>
      <c r="CV32" s="336" t="str">
        <f t="shared" si="277"/>
        <v/>
      </c>
      <c r="CW32" s="336" t="str">
        <f t="shared" si="282"/>
        <v/>
      </c>
      <c r="CX32" s="336" t="str">
        <f t="shared" si="282"/>
        <v/>
      </c>
      <c r="CY32" s="336" t="str">
        <f t="shared" si="282"/>
        <v/>
      </c>
      <c r="CZ32" s="336" t="str">
        <f t="shared" si="282"/>
        <v/>
      </c>
      <c r="DA32" s="336"/>
    </row>
    <row r="33" spans="2:105" ht="18.5" thickBot="1">
      <c r="B33" s="335">
        <v>28</v>
      </c>
      <c r="C33" s="326"/>
      <c r="D33" s="325">
        <v>0</v>
      </c>
      <c r="E33" s="325">
        <v>0</v>
      </c>
      <c r="F33" s="325"/>
      <c r="G33" s="324">
        <f t="shared" si="271"/>
        <v>46022</v>
      </c>
      <c r="H33" s="324">
        <f t="shared" si="272"/>
        <v>46022</v>
      </c>
      <c r="I33" s="324"/>
      <c r="J33" s="324"/>
      <c r="K33" s="324"/>
      <c r="L33" s="324"/>
      <c r="M33" s="324"/>
      <c r="N33" s="324"/>
      <c r="O33" s="324"/>
      <c r="P33" s="324"/>
      <c r="Q33" s="324"/>
      <c r="R33" s="324"/>
      <c r="S33" s="324"/>
      <c r="T33" s="325"/>
      <c r="U33" s="325"/>
      <c r="V33" s="336" t="str">
        <f t="shared" si="265"/>
        <v/>
      </c>
      <c r="W33" s="336" t="str">
        <f t="shared" si="265"/>
        <v/>
      </c>
      <c r="X33" s="336" t="str">
        <f t="shared" si="265"/>
        <v/>
      </c>
      <c r="Y33" s="336" t="str">
        <f t="shared" si="265"/>
        <v/>
      </c>
      <c r="Z33" s="336" t="str">
        <f t="shared" si="265"/>
        <v/>
      </c>
      <c r="AA33" s="336" t="str">
        <f t="shared" si="265"/>
        <v/>
      </c>
      <c r="AB33" s="336" t="str">
        <f t="shared" si="265"/>
        <v/>
      </c>
      <c r="AC33" s="336" t="str">
        <f t="shared" si="265"/>
        <v/>
      </c>
      <c r="AD33" s="336" t="str">
        <f t="shared" si="265"/>
        <v/>
      </c>
      <c r="AE33" s="336" t="str">
        <f t="shared" si="265"/>
        <v/>
      </c>
      <c r="AF33" s="336" t="str">
        <f t="shared" si="265"/>
        <v/>
      </c>
      <c r="AG33" s="336" t="str">
        <f t="shared" si="265"/>
        <v/>
      </c>
      <c r="AH33" s="336" t="str">
        <f t="shared" si="265"/>
        <v/>
      </c>
      <c r="AI33" s="336" t="str">
        <f t="shared" si="265"/>
        <v/>
      </c>
      <c r="AJ33" s="336" t="str">
        <f t="shared" si="265"/>
        <v/>
      </c>
      <c r="AK33" s="336" t="str">
        <f t="shared" si="265"/>
        <v/>
      </c>
      <c r="AL33" s="336" t="str">
        <f t="shared" si="278"/>
        <v/>
      </c>
      <c r="AM33" s="336" t="str">
        <f t="shared" si="278"/>
        <v/>
      </c>
      <c r="AN33" s="336" t="str">
        <f t="shared" si="278"/>
        <v/>
      </c>
      <c r="AO33" s="336" t="str">
        <f t="shared" si="278"/>
        <v/>
      </c>
      <c r="AP33" s="336" t="str">
        <f t="shared" si="278"/>
        <v/>
      </c>
      <c r="AQ33" s="336" t="str">
        <f t="shared" si="278"/>
        <v/>
      </c>
      <c r="AR33" s="336" t="str">
        <f t="shared" si="278"/>
        <v/>
      </c>
      <c r="AS33" s="336" t="str">
        <f t="shared" si="278"/>
        <v/>
      </c>
      <c r="AT33" s="336" t="str">
        <f t="shared" si="278"/>
        <v/>
      </c>
      <c r="AU33" s="336" t="str">
        <f t="shared" si="278"/>
        <v/>
      </c>
      <c r="AV33" s="336" t="str">
        <f t="shared" si="278"/>
        <v/>
      </c>
      <c r="AW33" s="336" t="str">
        <f t="shared" si="278"/>
        <v/>
      </c>
      <c r="AX33" s="336" t="str">
        <f t="shared" si="278"/>
        <v/>
      </c>
      <c r="AY33" s="336" t="str">
        <f t="shared" si="278"/>
        <v/>
      </c>
      <c r="AZ33" s="336" t="str">
        <f t="shared" si="278"/>
        <v/>
      </c>
      <c r="BA33" s="336" t="str">
        <f t="shared" si="278"/>
        <v/>
      </c>
      <c r="BB33" s="336" t="str">
        <f t="shared" si="279"/>
        <v/>
      </c>
      <c r="BC33" s="336" t="str">
        <f t="shared" si="279"/>
        <v/>
      </c>
      <c r="BD33" s="336" t="str">
        <f t="shared" si="279"/>
        <v/>
      </c>
      <c r="BE33" s="336" t="str">
        <f t="shared" si="279"/>
        <v/>
      </c>
      <c r="BF33" s="336" t="str">
        <f t="shared" si="279"/>
        <v/>
      </c>
      <c r="BG33" s="336" t="str">
        <f t="shared" si="279"/>
        <v/>
      </c>
      <c r="BH33" s="336" t="str">
        <f t="shared" si="279"/>
        <v/>
      </c>
      <c r="BI33" s="336" t="str">
        <f t="shared" si="279"/>
        <v/>
      </c>
      <c r="BJ33" s="336" t="str">
        <f t="shared" si="279"/>
        <v/>
      </c>
      <c r="BK33" s="336" t="str">
        <f t="shared" si="279"/>
        <v/>
      </c>
      <c r="BL33" s="336" t="str">
        <f t="shared" si="279"/>
        <v/>
      </c>
      <c r="BM33" s="336" t="str">
        <f t="shared" si="279"/>
        <v/>
      </c>
      <c r="BN33" s="336" t="str">
        <f t="shared" si="279"/>
        <v/>
      </c>
      <c r="BO33" s="336" t="str">
        <f t="shared" si="279"/>
        <v/>
      </c>
      <c r="BP33" s="336" t="str">
        <f t="shared" si="279"/>
        <v/>
      </c>
      <c r="BQ33" s="336" t="str">
        <f t="shared" si="279"/>
        <v/>
      </c>
      <c r="BR33" s="336" t="str">
        <f t="shared" si="280"/>
        <v/>
      </c>
      <c r="BS33" s="336" t="str">
        <f t="shared" si="280"/>
        <v/>
      </c>
      <c r="BT33" s="336" t="str">
        <f t="shared" si="280"/>
        <v/>
      </c>
      <c r="BU33" s="336" t="str">
        <f t="shared" si="280"/>
        <v/>
      </c>
      <c r="BV33" s="336" t="str">
        <f t="shared" si="280"/>
        <v/>
      </c>
      <c r="BW33" s="336" t="str">
        <f t="shared" si="280"/>
        <v/>
      </c>
      <c r="BX33" s="336" t="str">
        <f t="shared" si="280"/>
        <v/>
      </c>
      <c r="BY33" s="336" t="str">
        <f t="shared" si="280"/>
        <v/>
      </c>
      <c r="BZ33" s="336" t="str">
        <f t="shared" si="280"/>
        <v/>
      </c>
      <c r="CA33" s="336" t="str">
        <f t="shared" si="280"/>
        <v/>
      </c>
      <c r="CB33" s="336" t="str">
        <f t="shared" si="280"/>
        <v/>
      </c>
      <c r="CC33" s="336" t="str">
        <f t="shared" si="280"/>
        <v/>
      </c>
      <c r="CD33" s="336" t="str">
        <f t="shared" si="280"/>
        <v/>
      </c>
      <c r="CE33" s="336" t="str">
        <f t="shared" si="280"/>
        <v/>
      </c>
      <c r="CF33" s="336" t="str">
        <f t="shared" si="280"/>
        <v/>
      </c>
      <c r="CG33" s="336" t="str">
        <f t="shared" si="280"/>
        <v/>
      </c>
      <c r="CH33" s="336" t="str">
        <f t="shared" si="277"/>
        <v/>
      </c>
      <c r="CI33" s="336" t="str">
        <f t="shared" si="277"/>
        <v/>
      </c>
      <c r="CJ33" s="336" t="str">
        <f t="shared" si="277"/>
        <v/>
      </c>
      <c r="CK33" s="336" t="str">
        <f t="shared" si="277"/>
        <v/>
      </c>
      <c r="CL33" s="336" t="str">
        <f t="shared" si="277"/>
        <v/>
      </c>
      <c r="CM33" s="336" t="str">
        <f t="shared" si="277"/>
        <v/>
      </c>
      <c r="CN33" s="336" t="str">
        <f t="shared" si="277"/>
        <v/>
      </c>
      <c r="CO33" s="336" t="str">
        <f t="shared" si="277"/>
        <v/>
      </c>
      <c r="CP33" s="336" t="str">
        <f t="shared" si="277"/>
        <v/>
      </c>
      <c r="CQ33" s="336" t="str">
        <f t="shared" si="277"/>
        <v/>
      </c>
      <c r="CR33" s="336" t="str">
        <f t="shared" si="277"/>
        <v/>
      </c>
      <c r="CS33" s="336" t="str">
        <f t="shared" si="277"/>
        <v/>
      </c>
      <c r="CT33" s="336" t="str">
        <f t="shared" si="277"/>
        <v/>
      </c>
      <c r="CU33" s="336" t="str">
        <f t="shared" si="277"/>
        <v/>
      </c>
      <c r="CV33" s="336" t="str">
        <f t="shared" si="277"/>
        <v/>
      </c>
      <c r="CW33" s="336" t="str">
        <f t="shared" si="282"/>
        <v/>
      </c>
      <c r="CX33" s="336" t="str">
        <f t="shared" si="282"/>
        <v/>
      </c>
      <c r="CY33" s="336" t="str">
        <f t="shared" si="282"/>
        <v/>
      </c>
      <c r="CZ33" s="336" t="str">
        <f t="shared" si="282"/>
        <v/>
      </c>
      <c r="DA33" s="336"/>
    </row>
    <row r="34" spans="2:105" ht="18.5" thickBot="1">
      <c r="B34" s="335">
        <v>29</v>
      </c>
      <c r="C34" s="326"/>
      <c r="D34" s="325">
        <v>0</v>
      </c>
      <c r="E34" s="325">
        <v>0</v>
      </c>
      <c r="F34" s="325"/>
      <c r="G34" s="324">
        <f t="shared" si="271"/>
        <v>46022</v>
      </c>
      <c r="H34" s="324">
        <f t="shared" si="272"/>
        <v>46022</v>
      </c>
      <c r="I34" s="324"/>
      <c r="J34" s="324"/>
      <c r="K34" s="324"/>
      <c r="L34" s="324"/>
      <c r="M34" s="324"/>
      <c r="N34" s="324"/>
      <c r="O34" s="324"/>
      <c r="P34" s="324"/>
      <c r="Q34" s="324"/>
      <c r="R34" s="324"/>
      <c r="S34" s="324"/>
      <c r="T34" s="325"/>
      <c r="U34" s="325"/>
      <c r="V34" s="336" t="str">
        <f t="shared" si="265"/>
        <v/>
      </c>
      <c r="W34" s="336" t="str">
        <f t="shared" si="265"/>
        <v/>
      </c>
      <c r="X34" s="336" t="str">
        <f t="shared" si="265"/>
        <v/>
      </c>
      <c r="Y34" s="336" t="str">
        <f t="shared" si="265"/>
        <v/>
      </c>
      <c r="Z34" s="336" t="str">
        <f t="shared" si="265"/>
        <v/>
      </c>
      <c r="AA34" s="336" t="str">
        <f t="shared" si="265"/>
        <v/>
      </c>
      <c r="AB34" s="336" t="str">
        <f t="shared" si="265"/>
        <v/>
      </c>
      <c r="AC34" s="336" t="str">
        <f t="shared" si="265"/>
        <v/>
      </c>
      <c r="AD34" s="336" t="str">
        <f t="shared" si="265"/>
        <v/>
      </c>
      <c r="AE34" s="336" t="str">
        <f t="shared" si="265"/>
        <v/>
      </c>
      <c r="AF34" s="336" t="str">
        <f t="shared" si="265"/>
        <v/>
      </c>
      <c r="AG34" s="336" t="str">
        <f t="shared" si="265"/>
        <v/>
      </c>
      <c r="AH34" s="336" t="str">
        <f t="shared" si="265"/>
        <v/>
      </c>
      <c r="AI34" s="336" t="str">
        <f t="shared" si="265"/>
        <v/>
      </c>
      <c r="AJ34" s="336" t="str">
        <f t="shared" si="265"/>
        <v/>
      </c>
      <c r="AK34" s="336" t="str">
        <f t="shared" si="265"/>
        <v/>
      </c>
      <c r="AL34" s="336" t="str">
        <f t="shared" si="278"/>
        <v/>
      </c>
      <c r="AM34" s="336" t="str">
        <f t="shared" si="278"/>
        <v/>
      </c>
      <c r="AN34" s="336" t="str">
        <f t="shared" si="278"/>
        <v/>
      </c>
      <c r="AO34" s="336" t="str">
        <f t="shared" si="278"/>
        <v/>
      </c>
      <c r="AP34" s="336" t="str">
        <f t="shared" si="278"/>
        <v/>
      </c>
      <c r="AQ34" s="336" t="str">
        <f t="shared" si="278"/>
        <v/>
      </c>
      <c r="AR34" s="336" t="str">
        <f t="shared" si="278"/>
        <v/>
      </c>
      <c r="AS34" s="336" t="str">
        <f t="shared" si="278"/>
        <v/>
      </c>
      <c r="AT34" s="336" t="str">
        <f t="shared" si="278"/>
        <v/>
      </c>
      <c r="AU34" s="336" t="str">
        <f t="shared" si="278"/>
        <v/>
      </c>
      <c r="AV34" s="336" t="str">
        <f t="shared" si="278"/>
        <v/>
      </c>
      <c r="AW34" s="336" t="str">
        <f t="shared" si="278"/>
        <v/>
      </c>
      <c r="AX34" s="336" t="str">
        <f t="shared" si="278"/>
        <v/>
      </c>
      <c r="AY34" s="336" t="str">
        <f t="shared" si="278"/>
        <v/>
      </c>
      <c r="AZ34" s="336" t="str">
        <f t="shared" si="278"/>
        <v/>
      </c>
      <c r="BA34" s="336" t="str">
        <f t="shared" si="278"/>
        <v/>
      </c>
      <c r="BB34" s="336" t="str">
        <f t="shared" si="279"/>
        <v/>
      </c>
      <c r="BC34" s="336" t="str">
        <f t="shared" si="279"/>
        <v/>
      </c>
      <c r="BD34" s="336" t="str">
        <f t="shared" si="279"/>
        <v/>
      </c>
      <c r="BE34" s="336" t="str">
        <f t="shared" si="279"/>
        <v/>
      </c>
      <c r="BF34" s="336" t="str">
        <f t="shared" si="279"/>
        <v/>
      </c>
      <c r="BG34" s="336" t="str">
        <f t="shared" si="279"/>
        <v/>
      </c>
      <c r="BH34" s="336" t="str">
        <f t="shared" si="279"/>
        <v/>
      </c>
      <c r="BI34" s="336" t="str">
        <f t="shared" si="279"/>
        <v/>
      </c>
      <c r="BJ34" s="336" t="str">
        <f t="shared" si="279"/>
        <v/>
      </c>
      <c r="BK34" s="336" t="str">
        <f t="shared" si="279"/>
        <v/>
      </c>
      <c r="BL34" s="336" t="str">
        <f t="shared" si="279"/>
        <v/>
      </c>
      <c r="BM34" s="336" t="str">
        <f t="shared" si="279"/>
        <v/>
      </c>
      <c r="BN34" s="336" t="str">
        <f t="shared" si="279"/>
        <v/>
      </c>
      <c r="BO34" s="336" t="str">
        <f t="shared" si="279"/>
        <v/>
      </c>
      <c r="BP34" s="336" t="str">
        <f t="shared" si="279"/>
        <v/>
      </c>
      <c r="BQ34" s="336" t="str">
        <f t="shared" si="279"/>
        <v/>
      </c>
      <c r="BR34" s="336" t="str">
        <f t="shared" si="280"/>
        <v/>
      </c>
      <c r="BS34" s="336" t="str">
        <f t="shared" si="280"/>
        <v/>
      </c>
      <c r="BT34" s="336" t="str">
        <f t="shared" si="280"/>
        <v/>
      </c>
      <c r="BU34" s="336" t="str">
        <f t="shared" si="280"/>
        <v/>
      </c>
      <c r="BV34" s="336" t="str">
        <f t="shared" si="280"/>
        <v/>
      </c>
      <c r="BW34" s="336" t="str">
        <f t="shared" si="280"/>
        <v/>
      </c>
      <c r="BX34" s="336" t="str">
        <f t="shared" si="280"/>
        <v/>
      </c>
      <c r="BY34" s="336" t="str">
        <f t="shared" si="280"/>
        <v/>
      </c>
      <c r="BZ34" s="336" t="str">
        <f t="shared" si="280"/>
        <v/>
      </c>
      <c r="CA34" s="336" t="str">
        <f t="shared" si="280"/>
        <v/>
      </c>
      <c r="CB34" s="336" t="str">
        <f t="shared" si="280"/>
        <v/>
      </c>
      <c r="CC34" s="336" t="str">
        <f t="shared" si="280"/>
        <v/>
      </c>
      <c r="CD34" s="336" t="str">
        <f t="shared" si="280"/>
        <v/>
      </c>
      <c r="CE34" s="336" t="str">
        <f t="shared" si="280"/>
        <v/>
      </c>
      <c r="CF34" s="336" t="str">
        <f t="shared" si="280"/>
        <v/>
      </c>
      <c r="CG34" s="336" t="str">
        <f t="shared" si="280"/>
        <v/>
      </c>
      <c r="CH34" s="336" t="str">
        <f t="shared" si="277"/>
        <v/>
      </c>
      <c r="CI34" s="336" t="str">
        <f t="shared" si="277"/>
        <v/>
      </c>
      <c r="CJ34" s="336" t="str">
        <f t="shared" si="277"/>
        <v/>
      </c>
      <c r="CK34" s="336" t="str">
        <f t="shared" si="277"/>
        <v/>
      </c>
      <c r="CL34" s="336" t="str">
        <f t="shared" si="277"/>
        <v/>
      </c>
      <c r="CM34" s="336" t="str">
        <f t="shared" si="277"/>
        <v/>
      </c>
      <c r="CN34" s="336" t="str">
        <f t="shared" si="277"/>
        <v/>
      </c>
      <c r="CO34" s="336" t="str">
        <f t="shared" si="277"/>
        <v/>
      </c>
      <c r="CP34" s="336" t="str">
        <f t="shared" si="277"/>
        <v/>
      </c>
      <c r="CQ34" s="336" t="str">
        <f t="shared" si="277"/>
        <v/>
      </c>
      <c r="CR34" s="336" t="str">
        <f t="shared" si="277"/>
        <v/>
      </c>
      <c r="CS34" s="336" t="str">
        <f t="shared" si="277"/>
        <v/>
      </c>
      <c r="CT34" s="336" t="str">
        <f t="shared" si="277"/>
        <v/>
      </c>
      <c r="CU34" s="336" t="str">
        <f t="shared" si="277"/>
        <v/>
      </c>
      <c r="CV34" s="336" t="str">
        <f t="shared" si="277"/>
        <v/>
      </c>
      <c r="CW34" s="336" t="str">
        <f t="shared" si="282"/>
        <v/>
      </c>
      <c r="CX34" s="336" t="str">
        <f t="shared" si="282"/>
        <v/>
      </c>
      <c r="CY34" s="336" t="str">
        <f t="shared" si="282"/>
        <v/>
      </c>
      <c r="CZ34" s="336" t="str">
        <f t="shared" si="282"/>
        <v/>
      </c>
      <c r="DA34" s="336" t="str">
        <f t="shared" si="269"/>
        <v/>
      </c>
    </row>
    <row r="35" spans="2:105" ht="18.5" thickBot="1">
      <c r="B35" s="335">
        <v>30</v>
      </c>
      <c r="C35" s="326"/>
      <c r="D35" s="325">
        <v>0</v>
      </c>
      <c r="E35" s="325">
        <v>0</v>
      </c>
      <c r="F35" s="325"/>
      <c r="G35" s="324">
        <f t="shared" si="271"/>
        <v>46022</v>
      </c>
      <c r="H35" s="324">
        <f t="shared" si="272"/>
        <v>46022</v>
      </c>
      <c r="I35" s="324"/>
      <c r="J35" s="324"/>
      <c r="K35" s="324"/>
      <c r="L35" s="324"/>
      <c r="M35" s="324"/>
      <c r="N35" s="324"/>
      <c r="O35" s="324"/>
      <c r="P35" s="324"/>
      <c r="Q35" s="324"/>
      <c r="R35" s="324"/>
      <c r="S35" s="324"/>
      <c r="T35" s="325"/>
      <c r="U35" s="325"/>
      <c r="V35" s="336" t="str">
        <f t="shared" si="265"/>
        <v/>
      </c>
      <c r="W35" s="336" t="str">
        <f t="shared" si="265"/>
        <v/>
      </c>
      <c r="X35" s="336" t="str">
        <f t="shared" si="265"/>
        <v/>
      </c>
      <c r="Y35" s="336" t="str">
        <f t="shared" si="265"/>
        <v/>
      </c>
      <c r="Z35" s="336" t="str">
        <f t="shared" si="265"/>
        <v/>
      </c>
      <c r="AA35" s="336" t="str">
        <f t="shared" si="265"/>
        <v/>
      </c>
      <c r="AB35" s="336" t="str">
        <f t="shared" si="265"/>
        <v/>
      </c>
      <c r="AC35" s="336" t="str">
        <f t="shared" si="265"/>
        <v/>
      </c>
      <c r="AD35" s="336" t="str">
        <f t="shared" si="265"/>
        <v/>
      </c>
      <c r="AE35" s="336" t="str">
        <f t="shared" si="265"/>
        <v/>
      </c>
      <c r="AF35" s="336" t="str">
        <f t="shared" si="265"/>
        <v/>
      </c>
      <c r="AG35" s="336" t="str">
        <f t="shared" si="265"/>
        <v/>
      </c>
      <c r="AH35" s="336" t="str">
        <f t="shared" si="265"/>
        <v/>
      </c>
      <c r="AI35" s="336" t="str">
        <f t="shared" si="265"/>
        <v/>
      </c>
      <c r="AJ35" s="336" t="str">
        <f t="shared" ref="AJ35:AY35" si="283">_xlfn.LET(
_xlpm.project_monat,AJ$3,
_xlpm.start_monat,$D35,
_xlpm.ende_monat,$E35,
IF(AND(_xlpm.project_monat&gt;=_xlpm.start_monat,_xlpm.project_monat&lt;=_xlpm.ende_monat),1,""))</f>
        <v/>
      </c>
      <c r="AK35" s="336" t="str">
        <f t="shared" si="283"/>
        <v/>
      </c>
      <c r="AL35" s="336" t="str">
        <f t="shared" si="283"/>
        <v/>
      </c>
      <c r="AM35" s="336" t="str">
        <f t="shared" si="283"/>
        <v/>
      </c>
      <c r="AN35" s="336" t="str">
        <f t="shared" si="283"/>
        <v/>
      </c>
      <c r="AO35" s="336" t="str">
        <f t="shared" si="283"/>
        <v/>
      </c>
      <c r="AP35" s="336" t="str">
        <f t="shared" si="283"/>
        <v/>
      </c>
      <c r="AQ35" s="336" t="str">
        <f t="shared" si="283"/>
        <v/>
      </c>
      <c r="AR35" s="336" t="str">
        <f t="shared" si="283"/>
        <v/>
      </c>
      <c r="AS35" s="336" t="str">
        <f t="shared" si="283"/>
        <v/>
      </c>
      <c r="AT35" s="336" t="str">
        <f t="shared" si="283"/>
        <v/>
      </c>
      <c r="AU35" s="336" t="str">
        <f t="shared" si="283"/>
        <v/>
      </c>
      <c r="AV35" s="336" t="str">
        <f t="shared" si="283"/>
        <v/>
      </c>
      <c r="AW35" s="336" t="str">
        <f t="shared" si="283"/>
        <v/>
      </c>
      <c r="AX35" s="336" t="str">
        <f t="shared" si="283"/>
        <v/>
      </c>
      <c r="AY35" s="336" t="str">
        <f t="shared" si="283"/>
        <v/>
      </c>
      <c r="AZ35" s="336" t="str">
        <f t="shared" si="278"/>
        <v/>
      </c>
      <c r="BA35" s="336" t="str">
        <f t="shared" si="278"/>
        <v/>
      </c>
      <c r="BB35" s="336" t="str">
        <f t="shared" si="279"/>
        <v/>
      </c>
      <c r="BC35" s="336" t="str">
        <f t="shared" si="279"/>
        <v/>
      </c>
      <c r="BD35" s="336" t="str">
        <f t="shared" si="279"/>
        <v/>
      </c>
      <c r="BE35" s="336" t="str">
        <f t="shared" si="279"/>
        <v/>
      </c>
      <c r="BF35" s="336" t="str">
        <f t="shared" si="279"/>
        <v/>
      </c>
      <c r="BG35" s="336" t="str">
        <f t="shared" si="279"/>
        <v/>
      </c>
      <c r="BH35" s="336" t="str">
        <f t="shared" si="279"/>
        <v/>
      </c>
      <c r="BI35" s="336" t="str">
        <f t="shared" si="279"/>
        <v/>
      </c>
      <c r="BJ35" s="336" t="str">
        <f t="shared" si="279"/>
        <v/>
      </c>
      <c r="BK35" s="336" t="str">
        <f t="shared" si="279"/>
        <v/>
      </c>
      <c r="BL35" s="336" t="str">
        <f t="shared" si="279"/>
        <v/>
      </c>
      <c r="BM35" s="336" t="str">
        <f t="shared" si="279"/>
        <v/>
      </c>
      <c r="BN35" s="336" t="str">
        <f t="shared" si="279"/>
        <v/>
      </c>
      <c r="BO35" s="336" t="str">
        <f t="shared" si="279"/>
        <v/>
      </c>
      <c r="BP35" s="336" t="str">
        <f t="shared" si="279"/>
        <v/>
      </c>
      <c r="BQ35" s="336" t="str">
        <f t="shared" si="279"/>
        <v/>
      </c>
      <c r="BR35" s="336" t="str">
        <f t="shared" si="280"/>
        <v/>
      </c>
      <c r="BS35" s="336" t="str">
        <f t="shared" si="280"/>
        <v/>
      </c>
      <c r="BT35" s="336" t="str">
        <f t="shared" si="280"/>
        <v/>
      </c>
      <c r="BU35" s="336" t="str">
        <f t="shared" si="280"/>
        <v/>
      </c>
      <c r="BV35" s="336" t="str">
        <f t="shared" si="280"/>
        <v/>
      </c>
      <c r="BW35" s="336" t="str">
        <f t="shared" si="280"/>
        <v/>
      </c>
      <c r="BX35" s="336" t="str">
        <f t="shared" si="280"/>
        <v/>
      </c>
      <c r="BY35" s="336" t="str">
        <f t="shared" si="280"/>
        <v/>
      </c>
      <c r="BZ35" s="336" t="str">
        <f t="shared" si="280"/>
        <v/>
      </c>
      <c r="CA35" s="336" t="str">
        <f t="shared" si="280"/>
        <v/>
      </c>
      <c r="CB35" s="336" t="str">
        <f t="shared" si="280"/>
        <v/>
      </c>
      <c r="CC35" s="336" t="str">
        <f t="shared" si="280"/>
        <v/>
      </c>
      <c r="CD35" s="336" t="str">
        <f t="shared" si="280"/>
        <v/>
      </c>
      <c r="CE35" s="336" t="str">
        <f t="shared" si="280"/>
        <v/>
      </c>
      <c r="CF35" s="336" t="str">
        <f t="shared" si="280"/>
        <v/>
      </c>
      <c r="CG35" s="336" t="str">
        <f t="shared" si="280"/>
        <v/>
      </c>
      <c r="CH35" s="336" t="str">
        <f t="shared" si="277"/>
        <v/>
      </c>
      <c r="CI35" s="336" t="str">
        <f t="shared" si="277"/>
        <v/>
      </c>
      <c r="CJ35" s="336" t="str">
        <f t="shared" si="277"/>
        <v/>
      </c>
      <c r="CK35" s="336" t="str">
        <f t="shared" si="277"/>
        <v/>
      </c>
      <c r="CL35" s="336" t="str">
        <f t="shared" si="277"/>
        <v/>
      </c>
      <c r="CM35" s="336" t="str">
        <f t="shared" si="277"/>
        <v/>
      </c>
      <c r="CN35" s="336" t="str">
        <f t="shared" si="277"/>
        <v/>
      </c>
      <c r="CO35" s="336" t="str">
        <f t="shared" si="277"/>
        <v/>
      </c>
      <c r="CP35" s="336" t="str">
        <f t="shared" si="277"/>
        <v/>
      </c>
      <c r="CQ35" s="336" t="str">
        <f t="shared" si="277"/>
        <v/>
      </c>
      <c r="CR35" s="336" t="str">
        <f t="shared" si="277"/>
        <v/>
      </c>
      <c r="CS35" s="336" t="str">
        <f t="shared" si="277"/>
        <v/>
      </c>
      <c r="CT35" s="336" t="str">
        <f t="shared" si="277"/>
        <v/>
      </c>
      <c r="CU35" s="336" t="str">
        <f t="shared" si="277"/>
        <v/>
      </c>
      <c r="CV35" s="336" t="str">
        <f t="shared" si="277"/>
        <v/>
      </c>
      <c r="CW35" s="336" t="str">
        <f t="shared" si="282"/>
        <v/>
      </c>
      <c r="CX35" s="336" t="str">
        <f t="shared" si="282"/>
        <v/>
      </c>
      <c r="CY35" s="336" t="str">
        <f t="shared" si="282"/>
        <v/>
      </c>
      <c r="CZ35" s="336" t="str">
        <f t="shared" si="282"/>
        <v/>
      </c>
      <c r="DA35" s="336" t="str">
        <f t="shared" ref="DA35:DA36" si="284">_xlfn.LET(
_xlpm.project_monat,DA$3,
_xlpm.start_monat,$D35,
_xlpm.ende_monat,$E35,
IF(AND(_xlpm.project_monat&gt;=_xlpm.start_monat,_xlpm.project_monat&lt;=_xlpm.ende_monat),1,""))</f>
        <v/>
      </c>
    </row>
    <row r="36" spans="2:105" ht="18.5" thickBot="1">
      <c r="B36" s="335">
        <v>31</v>
      </c>
      <c r="C36" s="326"/>
      <c r="D36" s="325">
        <v>0</v>
      </c>
      <c r="E36" s="325">
        <v>0</v>
      </c>
      <c r="F36" s="325"/>
      <c r="G36" s="324">
        <f t="shared" si="271"/>
        <v>46022</v>
      </c>
      <c r="H36" s="324">
        <f t="shared" si="272"/>
        <v>46022</v>
      </c>
      <c r="I36" s="324"/>
      <c r="J36" s="324"/>
      <c r="K36" s="324"/>
      <c r="L36" s="324"/>
      <c r="M36" s="324"/>
      <c r="N36" s="324"/>
      <c r="O36" s="324"/>
      <c r="P36" s="324"/>
      <c r="Q36" s="324"/>
      <c r="R36" s="324"/>
      <c r="S36" s="324"/>
      <c r="T36" s="325"/>
      <c r="U36" s="325"/>
      <c r="V36" s="336" t="str">
        <f t="shared" ref="V36:CG36" si="285">_xlfn.LET(
_xlpm.project_monat,V$3,
_xlpm.start_monat,$D36,
_xlpm.ende_monat,$E36,
IF(AND(_xlpm.project_monat&gt;=_xlpm.start_monat,_xlpm.project_monat&lt;=_xlpm.ende_monat),1,""))</f>
        <v/>
      </c>
      <c r="W36" s="336" t="str">
        <f t="shared" si="285"/>
        <v/>
      </c>
      <c r="X36" s="336" t="str">
        <f t="shared" si="285"/>
        <v/>
      </c>
      <c r="Y36" s="336" t="str">
        <f t="shared" si="285"/>
        <v/>
      </c>
      <c r="Z36" s="336" t="str">
        <f t="shared" si="285"/>
        <v/>
      </c>
      <c r="AA36" s="336" t="str">
        <f t="shared" si="285"/>
        <v/>
      </c>
      <c r="AB36" s="336" t="str">
        <f t="shared" si="285"/>
        <v/>
      </c>
      <c r="AC36" s="336" t="str">
        <f t="shared" si="285"/>
        <v/>
      </c>
      <c r="AD36" s="336" t="str">
        <f t="shared" si="285"/>
        <v/>
      </c>
      <c r="AE36" s="336" t="str">
        <f t="shared" si="285"/>
        <v/>
      </c>
      <c r="AF36" s="336" t="str">
        <f t="shared" si="285"/>
        <v/>
      </c>
      <c r="AG36" s="336" t="str">
        <f t="shared" si="285"/>
        <v/>
      </c>
      <c r="AH36" s="336" t="str">
        <f t="shared" si="285"/>
        <v/>
      </c>
      <c r="AI36" s="336" t="str">
        <f t="shared" si="285"/>
        <v/>
      </c>
      <c r="AJ36" s="336" t="str">
        <f t="shared" si="285"/>
        <v/>
      </c>
      <c r="AK36" s="336" t="str">
        <f t="shared" si="285"/>
        <v/>
      </c>
      <c r="AL36" s="336" t="str">
        <f t="shared" si="285"/>
        <v/>
      </c>
      <c r="AM36" s="336" t="str">
        <f t="shared" si="285"/>
        <v/>
      </c>
      <c r="AN36" s="336" t="str">
        <f t="shared" si="285"/>
        <v/>
      </c>
      <c r="AO36" s="336" t="str">
        <f t="shared" si="285"/>
        <v/>
      </c>
      <c r="AP36" s="336" t="str">
        <f t="shared" si="285"/>
        <v/>
      </c>
      <c r="AQ36" s="336" t="str">
        <f t="shared" si="285"/>
        <v/>
      </c>
      <c r="AR36" s="336" t="str">
        <f t="shared" si="285"/>
        <v/>
      </c>
      <c r="AS36" s="336" t="str">
        <f t="shared" si="285"/>
        <v/>
      </c>
      <c r="AT36" s="336" t="str">
        <f t="shared" si="285"/>
        <v/>
      </c>
      <c r="AU36" s="336" t="str">
        <f t="shared" si="285"/>
        <v/>
      </c>
      <c r="AV36" s="336" t="str">
        <f t="shared" si="285"/>
        <v/>
      </c>
      <c r="AW36" s="336" t="str">
        <f t="shared" si="285"/>
        <v/>
      </c>
      <c r="AX36" s="336" t="str">
        <f t="shared" si="285"/>
        <v/>
      </c>
      <c r="AY36" s="336" t="str">
        <f t="shared" si="285"/>
        <v/>
      </c>
      <c r="AZ36" s="336" t="str">
        <f t="shared" si="285"/>
        <v/>
      </c>
      <c r="BA36" s="336" t="str">
        <f t="shared" si="285"/>
        <v/>
      </c>
      <c r="BB36" s="336" t="str">
        <f t="shared" si="285"/>
        <v/>
      </c>
      <c r="BC36" s="336" t="str">
        <f t="shared" si="285"/>
        <v/>
      </c>
      <c r="BD36" s="336" t="str">
        <f t="shared" si="285"/>
        <v/>
      </c>
      <c r="BE36" s="336" t="str">
        <f t="shared" si="285"/>
        <v/>
      </c>
      <c r="BF36" s="336" t="str">
        <f t="shared" si="285"/>
        <v/>
      </c>
      <c r="BG36" s="336" t="str">
        <f t="shared" si="285"/>
        <v/>
      </c>
      <c r="BH36" s="336" t="str">
        <f t="shared" si="285"/>
        <v/>
      </c>
      <c r="BI36" s="336" t="str">
        <f t="shared" si="285"/>
        <v/>
      </c>
      <c r="BJ36" s="336" t="str">
        <f t="shared" si="285"/>
        <v/>
      </c>
      <c r="BK36" s="336" t="str">
        <f t="shared" si="285"/>
        <v/>
      </c>
      <c r="BL36" s="336" t="str">
        <f t="shared" si="285"/>
        <v/>
      </c>
      <c r="BM36" s="336" t="str">
        <f t="shared" si="285"/>
        <v/>
      </c>
      <c r="BN36" s="336" t="str">
        <f t="shared" si="285"/>
        <v/>
      </c>
      <c r="BO36" s="336" t="str">
        <f t="shared" si="285"/>
        <v/>
      </c>
      <c r="BP36" s="336" t="str">
        <f t="shared" si="285"/>
        <v/>
      </c>
      <c r="BQ36" s="336" t="str">
        <f t="shared" si="285"/>
        <v/>
      </c>
      <c r="BR36" s="336" t="str">
        <f t="shared" si="285"/>
        <v/>
      </c>
      <c r="BS36" s="336" t="str">
        <f t="shared" si="285"/>
        <v/>
      </c>
      <c r="BT36" s="336" t="str">
        <f t="shared" si="285"/>
        <v/>
      </c>
      <c r="BU36" s="336" t="str">
        <f t="shared" si="285"/>
        <v/>
      </c>
      <c r="BV36" s="336" t="str">
        <f t="shared" si="285"/>
        <v/>
      </c>
      <c r="BW36" s="336" t="str">
        <f t="shared" si="285"/>
        <v/>
      </c>
      <c r="BX36" s="336" t="str">
        <f t="shared" si="285"/>
        <v/>
      </c>
      <c r="BY36" s="336" t="str">
        <f t="shared" si="285"/>
        <v/>
      </c>
      <c r="BZ36" s="336" t="str">
        <f t="shared" si="285"/>
        <v/>
      </c>
      <c r="CA36" s="336" t="str">
        <f t="shared" si="285"/>
        <v/>
      </c>
      <c r="CB36" s="336" t="str">
        <f t="shared" si="285"/>
        <v/>
      </c>
      <c r="CC36" s="336" t="str">
        <f t="shared" si="285"/>
        <v/>
      </c>
      <c r="CD36" s="336" t="str">
        <f t="shared" si="285"/>
        <v/>
      </c>
      <c r="CE36" s="336" t="str">
        <f t="shared" si="285"/>
        <v/>
      </c>
      <c r="CF36" s="336" t="str">
        <f t="shared" si="285"/>
        <v/>
      </c>
      <c r="CG36" s="336" t="str">
        <f t="shared" si="285"/>
        <v/>
      </c>
      <c r="CH36" s="336" t="str">
        <f t="shared" si="277"/>
        <v/>
      </c>
      <c r="CI36" s="336" t="str">
        <f t="shared" si="277"/>
        <v/>
      </c>
      <c r="CJ36" s="336" t="str">
        <f t="shared" si="277"/>
        <v/>
      </c>
      <c r="CK36" s="336" t="str">
        <f t="shared" si="277"/>
        <v/>
      </c>
      <c r="CL36" s="336" t="str">
        <f t="shared" si="277"/>
        <v/>
      </c>
      <c r="CM36" s="336" t="str">
        <f t="shared" si="277"/>
        <v/>
      </c>
      <c r="CN36" s="336" t="str">
        <f t="shared" si="277"/>
        <v/>
      </c>
      <c r="CO36" s="336" t="str">
        <f t="shared" si="277"/>
        <v/>
      </c>
      <c r="CP36" s="336" t="str">
        <f t="shared" si="277"/>
        <v/>
      </c>
      <c r="CQ36" s="336" t="str">
        <f t="shared" si="277"/>
        <v/>
      </c>
      <c r="CR36" s="336" t="str">
        <f t="shared" si="277"/>
        <v/>
      </c>
      <c r="CS36" s="336" t="str">
        <f t="shared" si="277"/>
        <v/>
      </c>
      <c r="CT36" s="336" t="str">
        <f t="shared" si="277"/>
        <v/>
      </c>
      <c r="CU36" s="336" t="str">
        <f t="shared" si="277"/>
        <v/>
      </c>
      <c r="CV36" s="336" t="str">
        <f t="shared" si="277"/>
        <v/>
      </c>
      <c r="CW36" s="336" t="str">
        <f t="shared" si="282"/>
        <v/>
      </c>
      <c r="CX36" s="336" t="str">
        <f t="shared" si="282"/>
        <v/>
      </c>
      <c r="CY36" s="336" t="str">
        <f t="shared" si="282"/>
        <v/>
      </c>
      <c r="CZ36" s="336" t="str">
        <f t="shared" si="282"/>
        <v/>
      </c>
      <c r="DA36" s="336" t="str">
        <f t="shared" si="284"/>
        <v/>
      </c>
    </row>
  </sheetData>
  <mergeCells count="13">
    <mergeCell ref="J1:J4"/>
    <mergeCell ref="C1:E1"/>
    <mergeCell ref="C2:E2"/>
    <mergeCell ref="K1:K4"/>
    <mergeCell ref="T1:T4"/>
    <mergeCell ref="L1:L4"/>
    <mergeCell ref="M1:M4"/>
    <mergeCell ref="N1:N4"/>
    <mergeCell ref="O1:O4"/>
    <mergeCell ref="P1:P4"/>
    <mergeCell ref="Q1:Q4"/>
    <mergeCell ref="R1:R4"/>
    <mergeCell ref="S1:S4"/>
  </mergeCells>
  <conditionalFormatting sqref="V4:DA4">
    <cfRule type="expression" dxfId="35" priority="353" stopIfTrue="1">
      <formula>U4=V4</formula>
    </cfRule>
  </conditionalFormatting>
  <conditionalFormatting sqref="DB6:XFD6 V6:DA36">
    <cfRule type="expression" dxfId="34" priority="1">
      <formula>V6=1</formula>
    </cfRule>
  </conditionalFormatting>
  <dataValidations count="1">
    <dataValidation type="whole" operator="greaterThanOrEqual" allowBlank="1" showInputMessage="1" promptTitle="Display Week" prompt="Changing this number will scroll the Gantt Chart view." sqref="C4" xr:uid="{55558715-5858-D545-844B-7C3FE837C7B2}">
      <formula1>1</formula1>
    </dataValidation>
  </dataValidations>
  <pageMargins left="0.7" right="0.7" top="0.75" bottom="0.75" header="0.3" footer="0.3"/>
  <pageSetup paperSize="9" scale="26" orientation="landscape"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DA753BC-7FC1-D048-A7BB-787D8DA3B58B}">
          <x14:formula1>
            <xm:f>'Ganzes Unternehmen'!$B$16:$B$22</xm:f>
          </x14:formula1>
          <xm:sqref>C2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9588-C953-1445-8500-DCD715E5EDEF}">
  <sheetPr codeName="Tabelle5"/>
  <dimension ref="A1:DN178"/>
  <sheetViews>
    <sheetView showGridLines="0" topLeftCell="A97" zoomScale="140" zoomScaleNormal="140" workbookViewId="0">
      <selection activeCell="T69" sqref="T69:AH70"/>
    </sheetView>
  </sheetViews>
  <sheetFormatPr baseColWidth="10" defaultColWidth="0" defaultRowHeight="13.5" zeroHeight="1"/>
  <cols>
    <col min="1" max="1" width="8.1796875" style="211" customWidth="1"/>
    <col min="2" max="2" width="18" style="211" customWidth="1"/>
    <col min="3" max="33" width="4" style="211" customWidth="1"/>
    <col min="34" max="34" width="10.81640625" style="211" customWidth="1"/>
    <col min="35" max="35" width="18" style="211" customWidth="1"/>
    <col min="36" max="36" width="2.1796875" style="211" customWidth="1"/>
    <col min="37" max="37" width="0.1796875" style="211" customWidth="1"/>
    <col min="38" max="38" width="3.81640625" style="211" hidden="1" customWidth="1"/>
    <col min="39" max="39" width="5" style="211" hidden="1" customWidth="1"/>
    <col min="40" max="40" width="4.1796875" style="211" hidden="1" customWidth="1"/>
    <col min="41" max="47" width="2.81640625" style="211" hidden="1" customWidth="1"/>
    <col min="48" max="64" width="4" style="211" hidden="1" customWidth="1"/>
    <col min="65" max="69" width="3.81640625" style="211" hidden="1" customWidth="1"/>
    <col min="70" max="70" width="6.1796875" style="211" hidden="1" customWidth="1"/>
    <col min="71" max="118" width="21" style="211" hidden="1" customWidth="1"/>
    <col min="119" max="16384" width="0.1796875" style="211" hidden="1"/>
  </cols>
  <sheetData>
    <row r="1" spans="1:36"/>
    <row r="2" spans="1:36"/>
    <row r="3" spans="1:36"/>
    <row r="4" spans="1:36" ht="26.25" customHeight="1"/>
    <row r="5" spans="1:36">
      <c r="A5" s="212"/>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row>
    <row r="6" spans="1:36" ht="35.25" customHeight="1" thickBot="1">
      <c r="A6" s="212"/>
      <c r="B6" s="212"/>
      <c r="C6" s="212"/>
      <c r="D6" s="212"/>
      <c r="E6" s="212"/>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row>
    <row r="7" spans="1:36" ht="14" thickTop="1">
      <c r="A7" s="212"/>
      <c r="B7" s="213" t="s">
        <v>156</v>
      </c>
      <c r="C7" s="214"/>
      <c r="D7" s="214"/>
      <c r="E7" s="214"/>
      <c r="F7" s="214"/>
      <c r="G7" s="214"/>
      <c r="H7" s="214"/>
      <c r="I7" s="214"/>
      <c r="J7" s="215"/>
      <c r="K7" s="212"/>
      <c r="L7" s="212"/>
      <c r="M7" s="212"/>
      <c r="N7" s="212"/>
      <c r="O7" s="212"/>
      <c r="P7" s="631" t="s">
        <v>157</v>
      </c>
      <c r="Q7" s="632"/>
      <c r="R7" s="632"/>
      <c r="S7" s="632"/>
      <c r="T7" s="632"/>
      <c r="U7" s="632"/>
      <c r="V7" s="632"/>
      <c r="W7" s="632"/>
      <c r="X7" s="632"/>
      <c r="Y7" s="632"/>
      <c r="Z7" s="632"/>
      <c r="AA7" s="632"/>
      <c r="AB7" s="632"/>
      <c r="AC7" s="632"/>
      <c r="AD7" s="632"/>
      <c r="AE7" s="632"/>
      <c r="AF7" s="632"/>
      <c r="AG7" s="632"/>
      <c r="AH7" s="632"/>
      <c r="AI7" s="633"/>
      <c r="AJ7" s="212"/>
    </row>
    <row r="8" spans="1:36" ht="14.5">
      <c r="A8" s="212"/>
      <c r="B8" s="216" t="s">
        <v>158</v>
      </c>
      <c r="C8" s="629" t="s">
        <v>138</v>
      </c>
      <c r="D8" s="629"/>
      <c r="E8" s="629"/>
      <c r="F8" s="629"/>
      <c r="G8" s="629"/>
      <c r="H8" s="629"/>
      <c r="I8" s="629"/>
      <c r="J8" s="630"/>
      <c r="K8" s="212"/>
      <c r="L8" s="212"/>
      <c r="M8" s="212"/>
      <c r="N8" s="212"/>
      <c r="O8" s="212"/>
      <c r="P8" s="634"/>
      <c r="Q8" s="635"/>
      <c r="R8" s="635"/>
      <c r="S8" s="635"/>
      <c r="T8" s="635"/>
      <c r="U8" s="635"/>
      <c r="V8" s="635"/>
      <c r="W8" s="635"/>
      <c r="X8" s="635"/>
      <c r="Y8" s="635"/>
      <c r="Z8" s="635"/>
      <c r="AA8" s="635"/>
      <c r="AB8" s="635"/>
      <c r="AC8" s="635"/>
      <c r="AD8" s="635"/>
      <c r="AE8" s="635"/>
      <c r="AF8" s="635"/>
      <c r="AG8" s="635"/>
      <c r="AH8" s="635"/>
      <c r="AI8" s="636"/>
      <c r="AJ8" s="212"/>
    </row>
    <row r="9" spans="1:36" ht="15" thickBot="1">
      <c r="A9" s="212"/>
      <c r="B9" s="217" t="s">
        <v>121</v>
      </c>
      <c r="C9" s="627" t="s">
        <v>159</v>
      </c>
      <c r="D9" s="627"/>
      <c r="E9" s="627"/>
      <c r="F9" s="627"/>
      <c r="G9" s="627"/>
      <c r="H9" s="627"/>
      <c r="I9" s="627"/>
      <c r="J9" s="628"/>
      <c r="K9" s="218"/>
      <c r="L9" s="212"/>
      <c r="M9" s="212"/>
      <c r="N9" s="212"/>
      <c r="O9" s="212"/>
      <c r="P9" s="637"/>
      <c r="Q9" s="638"/>
      <c r="R9" s="638"/>
      <c r="S9" s="638"/>
      <c r="T9" s="638"/>
      <c r="U9" s="638"/>
      <c r="V9" s="638"/>
      <c r="W9" s="638"/>
      <c r="X9" s="638"/>
      <c r="Y9" s="638"/>
      <c r="Z9" s="638"/>
      <c r="AA9" s="638"/>
      <c r="AB9" s="638"/>
      <c r="AC9" s="638"/>
      <c r="AD9" s="638"/>
      <c r="AE9" s="638"/>
      <c r="AF9" s="638"/>
      <c r="AG9" s="638"/>
      <c r="AH9" s="638"/>
      <c r="AI9" s="639"/>
      <c r="AJ9" s="212"/>
    </row>
    <row r="10" spans="1:36" s="212" customFormat="1" ht="15" thickTop="1">
      <c r="B10" s="219"/>
      <c r="C10" s="220"/>
      <c r="D10" s="220"/>
      <c r="E10" s="220"/>
      <c r="F10" s="220"/>
      <c r="G10" s="220"/>
      <c r="H10" s="220"/>
      <c r="I10" s="220"/>
      <c r="J10" s="220"/>
      <c r="K10" s="218"/>
      <c r="P10" s="221"/>
      <c r="Q10" s="221"/>
      <c r="R10" s="221"/>
      <c r="S10" s="221"/>
      <c r="T10" s="221"/>
      <c r="U10" s="221"/>
      <c r="V10" s="221"/>
      <c r="W10" s="221"/>
      <c r="X10" s="221"/>
      <c r="Y10" s="221"/>
      <c r="Z10" s="221"/>
      <c r="AA10" s="221"/>
      <c r="AB10" s="221"/>
      <c r="AC10" s="221"/>
      <c r="AD10" s="221"/>
      <c r="AE10" s="221"/>
      <c r="AF10" s="221"/>
      <c r="AG10" s="221"/>
      <c r="AH10" s="221"/>
      <c r="AI10" s="221"/>
    </row>
    <row r="11" spans="1:36" ht="14.5">
      <c r="A11" s="212"/>
      <c r="B11" s="222" t="s">
        <v>160</v>
      </c>
      <c r="C11" s="220"/>
      <c r="D11" s="220"/>
      <c r="E11" s="220"/>
      <c r="F11" s="220"/>
      <c r="G11" s="220"/>
      <c r="H11" s="220"/>
      <c r="I11" s="220"/>
      <c r="J11" s="218"/>
      <c r="K11" s="218"/>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row>
    <row r="12" spans="1:36">
      <c r="A12" s="212"/>
      <c r="B12" s="223"/>
      <c r="C12" s="224"/>
      <c r="D12" s="223"/>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row>
    <row r="13" spans="1:36" ht="56.25" customHeight="1">
      <c r="A13" s="212"/>
      <c r="B13" s="225" t="s">
        <v>161</v>
      </c>
      <c r="C13" s="226"/>
      <c r="D13" s="226"/>
      <c r="E13" s="226"/>
      <c r="F13" s="226"/>
      <c r="G13" s="226"/>
      <c r="H13" s="226"/>
      <c r="I13" s="226"/>
      <c r="J13" s="226"/>
      <c r="K13" s="226"/>
      <c r="L13" s="226"/>
      <c r="M13" s="226"/>
      <c r="N13" s="226"/>
      <c r="O13" s="226"/>
      <c r="P13" s="226"/>
      <c r="Q13" s="226"/>
      <c r="R13" s="226"/>
      <c r="S13" s="226"/>
      <c r="T13" s="645" t="str">
        <f>C9</f>
        <v>xy</v>
      </c>
      <c r="U13" s="645"/>
      <c r="V13" s="645"/>
      <c r="W13" s="645"/>
      <c r="X13" s="645"/>
      <c r="Y13" s="645"/>
      <c r="Z13" s="645"/>
      <c r="AA13" s="645"/>
      <c r="AB13" s="645"/>
      <c r="AC13" s="645"/>
      <c r="AD13" s="645"/>
      <c r="AE13" s="645"/>
      <c r="AF13" s="645"/>
      <c r="AG13" s="645"/>
      <c r="AH13" s="645"/>
      <c r="AI13" s="226"/>
      <c r="AJ13" s="212"/>
    </row>
    <row r="14" spans="1:36" ht="18" customHeight="1">
      <c r="A14" s="212"/>
      <c r="B14" s="227" t="s">
        <v>162</v>
      </c>
      <c r="C14" s="645" t="str">
        <f>Personaleingabe!$F$11</f>
        <v>Ping Zhou Consulting</v>
      </c>
      <c r="D14" s="645"/>
      <c r="E14" s="645"/>
      <c r="F14" s="645"/>
      <c r="G14" s="645"/>
      <c r="H14" s="645"/>
      <c r="I14" s="645"/>
      <c r="J14" s="228"/>
      <c r="K14" s="227" t="s">
        <v>163</v>
      </c>
      <c r="L14" s="228"/>
      <c r="M14" s="228"/>
      <c r="N14" s="228"/>
      <c r="O14" s="228"/>
      <c r="P14" s="229"/>
      <c r="Q14" s="229"/>
      <c r="R14" s="229"/>
      <c r="S14" s="227"/>
      <c r="T14" s="645"/>
      <c r="U14" s="645"/>
      <c r="V14" s="645"/>
      <c r="W14" s="645"/>
      <c r="X14" s="645"/>
      <c r="Y14" s="645"/>
      <c r="Z14" s="645"/>
      <c r="AA14" s="645"/>
      <c r="AB14" s="645"/>
      <c r="AC14" s="645"/>
      <c r="AD14" s="645"/>
      <c r="AE14" s="645"/>
      <c r="AF14" s="645"/>
      <c r="AG14" s="645"/>
      <c r="AH14" s="645"/>
      <c r="AI14" s="230"/>
      <c r="AJ14" s="212"/>
    </row>
    <row r="15" spans="1:36" ht="18" customHeight="1">
      <c r="A15" s="212"/>
      <c r="B15" s="227" t="s">
        <v>164</v>
      </c>
      <c r="C15" s="645">
        <v>2020</v>
      </c>
      <c r="D15" s="645"/>
      <c r="E15" s="645"/>
      <c r="F15" s="645"/>
      <c r="G15" s="645"/>
      <c r="H15" s="645"/>
      <c r="I15" s="645"/>
      <c r="J15" s="231"/>
      <c r="K15" s="227" t="s">
        <v>165</v>
      </c>
      <c r="L15" s="227"/>
      <c r="M15" s="231"/>
      <c r="N15" s="231"/>
      <c r="O15" s="231"/>
      <c r="P15" s="232"/>
      <c r="Q15" s="232"/>
      <c r="R15" s="232"/>
      <c r="S15" s="227"/>
      <c r="T15" s="645" t="str">
        <f>_xlfn.XLOOKUP($T13,Personaleingabe!$E$13:$E$19,Personaleingabe!$F$13:$F$19,"",0,1)</f>
        <v/>
      </c>
      <c r="U15" s="645"/>
      <c r="V15" s="645"/>
      <c r="W15" s="645"/>
      <c r="X15" s="645"/>
      <c r="Y15" s="645"/>
      <c r="Z15" s="645"/>
      <c r="AA15" s="645"/>
      <c r="AB15" s="645"/>
      <c r="AC15" s="645"/>
      <c r="AD15" s="645"/>
      <c r="AE15" s="645"/>
      <c r="AF15" s="645"/>
      <c r="AG15" s="645"/>
      <c r="AH15" s="645"/>
      <c r="AI15" s="645"/>
      <c r="AJ15" s="212"/>
    </row>
    <row r="16" spans="1:36" ht="18" customHeight="1">
      <c r="A16" s="212"/>
      <c r="B16" s="227" t="s">
        <v>166</v>
      </c>
      <c r="C16" s="645" t="str">
        <f>C8</f>
        <v>Max Mustermann</v>
      </c>
      <c r="D16" s="645"/>
      <c r="E16" s="645"/>
      <c r="F16" s="645"/>
      <c r="G16" s="645"/>
      <c r="H16" s="645"/>
      <c r="I16" s="645"/>
      <c r="J16" s="227"/>
      <c r="K16" s="233" t="s">
        <v>167</v>
      </c>
      <c r="L16" s="226"/>
      <c r="M16" s="227"/>
      <c r="N16" s="227"/>
      <c r="O16" s="227"/>
      <c r="P16" s="234"/>
      <c r="Q16" s="234"/>
      <c r="R16" s="235"/>
      <c r="S16" s="227"/>
      <c r="T16" s="644" t="str" cm="1">
        <f t="array" ref="T16">_xlfn.XLOOKUP(C16&amp;C15&amp;T13,MitarbeiterFTE[Name]&amp;MitarbeiterFTE[Jahr]&amp;MitarbeiterFTE[Vorhaben],MitarbeiterFTE[Art d. Arbeiten],"Art der Arbeit in Eingabe ausfüllen.",0,1)</f>
        <v>Art der Arbeit in Eingabe ausfüllen.</v>
      </c>
      <c r="U16" s="644"/>
      <c r="V16" s="644"/>
      <c r="W16" s="644"/>
      <c r="X16" s="644"/>
      <c r="Y16" s="644"/>
      <c r="Z16" s="644"/>
      <c r="AA16" s="644"/>
      <c r="AB16" s="644"/>
      <c r="AC16" s="644"/>
      <c r="AD16" s="644"/>
      <c r="AE16" s="644"/>
      <c r="AF16" s="644"/>
      <c r="AG16" s="644"/>
      <c r="AH16" s="644"/>
      <c r="AI16" s="230"/>
      <c r="AJ16" s="212"/>
    </row>
    <row r="17" spans="1:72" ht="18" customHeight="1">
      <c r="A17" s="212"/>
      <c r="B17" s="231"/>
      <c r="C17" s="231"/>
      <c r="D17" s="231"/>
      <c r="E17" s="231"/>
      <c r="F17" s="236"/>
      <c r="G17" s="228"/>
      <c r="H17" s="227"/>
      <c r="I17" s="227"/>
      <c r="J17" s="227"/>
      <c r="K17" s="227"/>
      <c r="L17" s="227"/>
      <c r="M17" s="227"/>
      <c r="N17" s="227"/>
      <c r="O17" s="227"/>
      <c r="P17" s="234"/>
      <c r="Q17" s="234"/>
      <c r="R17" s="235"/>
      <c r="S17" s="362"/>
      <c r="T17" s="644"/>
      <c r="U17" s="644"/>
      <c r="V17" s="644"/>
      <c r="W17" s="644"/>
      <c r="X17" s="644"/>
      <c r="Y17" s="644"/>
      <c r="Z17" s="644"/>
      <c r="AA17" s="644"/>
      <c r="AB17" s="644"/>
      <c r="AC17" s="644"/>
      <c r="AD17" s="644"/>
      <c r="AE17" s="644"/>
      <c r="AF17" s="644"/>
      <c r="AG17" s="644"/>
      <c r="AH17" s="644"/>
      <c r="AI17" s="236"/>
      <c r="AJ17" s="212"/>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row>
    <row r="18" spans="1:72" ht="18" customHeight="1">
      <c r="A18" s="212"/>
      <c r="B18" s="240" t="s">
        <v>168</v>
      </c>
      <c r="C18" s="241" cm="1">
        <f t="array" aca="1" ref="C18" ca="1">_xlfn.LET(
_xlpm.jahr,INDIRECT("Jahr"&amp;ROUNDUP(SUM($B$21:$B21)/78,0)),
_xlpm.ary,_xlfn._xlws.FILTER(MitarbeiterFTE[],(MitarbeiterFTE[Jahr]=_xlpm.jahr)*(MitarbeiterFTE[Vorhaben]=GewähltesVorhaben)*(MitarbeiterFTE[Name]=GewählterMA)),
_xlpm.col, COLUMN(Personaleingabe!$U$13)-COLUMN(Personaleingabe!$I$13)+1,
IFERROR(AVERAGE(_xlfn.CHOOSECOLS(_xlpm.ary,_xlpm.col)),40))</f>
        <v>40</v>
      </c>
      <c r="D18" s="242"/>
      <c r="E18" s="242" t="str" cm="1">
        <f t="array" aca="1" ref="E18" ca="1">_xlfn.LET(
_xlpm.jahr,INDIRECT("Jahr"&amp;ROUNDUP(SUM($B$21:$B21)/78,0)),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8" s="240"/>
      <c r="G18" s="240"/>
      <c r="H18" s="243"/>
      <c r="I18" s="227"/>
      <c r="J18" s="227"/>
      <c r="K18" s="227"/>
      <c r="L18" s="244"/>
      <c r="M18" s="227"/>
      <c r="N18" s="227"/>
      <c r="O18" s="228"/>
      <c r="P18" s="245"/>
      <c r="Q18" s="235"/>
      <c r="R18" s="235"/>
      <c r="S18" s="245"/>
      <c r="T18" s="245"/>
      <c r="U18" s="245"/>
      <c r="V18" s="245"/>
      <c r="W18" s="245"/>
      <c r="X18" s="245"/>
      <c r="Y18" s="237"/>
      <c r="Z18" s="237"/>
      <c r="AA18" s="237"/>
      <c r="AB18" s="237"/>
      <c r="AC18" s="237"/>
      <c r="AD18" s="235"/>
      <c r="AE18" s="235"/>
      <c r="AF18" s="232"/>
      <c r="AG18" s="238"/>
      <c r="AH18" s="246"/>
      <c r="AI18" s="232"/>
      <c r="AJ18" s="212"/>
    </row>
    <row r="19" spans="1:72" ht="18" customHeight="1" thickBot="1">
      <c r="A19" s="223"/>
      <c r="B19" s="247"/>
      <c r="C19" s="235"/>
      <c r="D19" s="235"/>
      <c r="E19" s="247"/>
      <c r="F19" s="247"/>
      <c r="G19" s="234"/>
      <c r="H19" s="234"/>
      <c r="I19" s="234"/>
      <c r="J19" s="234"/>
      <c r="K19" s="234"/>
      <c r="L19" s="234"/>
      <c r="M19" s="234"/>
      <c r="N19" s="245"/>
      <c r="O19" s="245"/>
      <c r="P19" s="245"/>
      <c r="Q19" s="235"/>
      <c r="R19" s="235"/>
      <c r="S19" s="245"/>
      <c r="T19" s="245"/>
      <c r="U19" s="245"/>
      <c r="V19" s="245"/>
      <c r="W19" s="245"/>
      <c r="X19" s="245"/>
      <c r="Y19" s="237"/>
      <c r="Z19" s="237"/>
      <c r="AA19" s="237"/>
      <c r="AB19" s="237"/>
      <c r="AC19" s="237"/>
      <c r="AD19" s="235"/>
      <c r="AE19" s="235"/>
      <c r="AF19" s="232"/>
      <c r="AG19" s="238"/>
      <c r="AH19" s="246"/>
      <c r="AI19" s="232"/>
      <c r="AJ19" s="212"/>
    </row>
    <row r="20" spans="1:72" ht="28" customHeight="1" thickBot="1">
      <c r="A20" s="223"/>
      <c r="B20" s="248" t="s">
        <v>123</v>
      </c>
      <c r="C20" s="249">
        <v>1</v>
      </c>
      <c r="D20" s="249">
        <v>2</v>
      </c>
      <c r="E20" s="249">
        <v>3</v>
      </c>
      <c r="F20" s="249">
        <v>4</v>
      </c>
      <c r="G20" s="249">
        <v>5</v>
      </c>
      <c r="H20" s="249">
        <v>6</v>
      </c>
      <c r="I20" s="249">
        <v>7</v>
      </c>
      <c r="J20" s="249">
        <v>8</v>
      </c>
      <c r="K20" s="249">
        <v>9</v>
      </c>
      <c r="L20" s="249">
        <v>10</v>
      </c>
      <c r="M20" s="249">
        <v>11</v>
      </c>
      <c r="N20" s="249">
        <v>12</v>
      </c>
      <c r="O20" s="249">
        <v>13</v>
      </c>
      <c r="P20" s="249">
        <v>14</v>
      </c>
      <c r="Q20" s="249">
        <v>15</v>
      </c>
      <c r="R20" s="249">
        <v>16</v>
      </c>
      <c r="S20" s="249">
        <v>17</v>
      </c>
      <c r="T20" s="249">
        <v>18</v>
      </c>
      <c r="U20" s="249">
        <v>19</v>
      </c>
      <c r="V20" s="249">
        <v>20</v>
      </c>
      <c r="W20" s="249">
        <v>21</v>
      </c>
      <c r="X20" s="249">
        <v>22</v>
      </c>
      <c r="Y20" s="249">
        <v>23</v>
      </c>
      <c r="Z20" s="249">
        <v>24</v>
      </c>
      <c r="AA20" s="249">
        <v>25</v>
      </c>
      <c r="AB20" s="249">
        <v>26</v>
      </c>
      <c r="AC20" s="249">
        <v>27</v>
      </c>
      <c r="AD20" s="249">
        <v>28</v>
      </c>
      <c r="AE20" s="249">
        <v>29</v>
      </c>
      <c r="AF20" s="249">
        <v>30</v>
      </c>
      <c r="AG20" s="250">
        <v>31</v>
      </c>
      <c r="AH20" s="251" t="s">
        <v>169</v>
      </c>
      <c r="AI20" s="251" t="s">
        <v>170</v>
      </c>
      <c r="AJ20" s="212"/>
      <c r="AL20" s="211" t="str">
        <f>B20</f>
        <v>Monat</v>
      </c>
      <c r="AM20" s="211">
        <f t="shared" ref="AM20:BB20" si="0">C20</f>
        <v>1</v>
      </c>
      <c r="AN20" s="211">
        <f t="shared" si="0"/>
        <v>2</v>
      </c>
      <c r="AO20" s="211">
        <f t="shared" si="0"/>
        <v>3</v>
      </c>
      <c r="AP20" s="211">
        <f t="shared" si="0"/>
        <v>4</v>
      </c>
      <c r="AQ20" s="211">
        <f t="shared" si="0"/>
        <v>5</v>
      </c>
      <c r="AR20" s="211">
        <f t="shared" si="0"/>
        <v>6</v>
      </c>
      <c r="AS20" s="211">
        <f t="shared" si="0"/>
        <v>7</v>
      </c>
      <c r="AT20" s="211">
        <f t="shared" si="0"/>
        <v>8</v>
      </c>
      <c r="AU20" s="211">
        <f t="shared" si="0"/>
        <v>9</v>
      </c>
      <c r="AV20" s="211">
        <f t="shared" si="0"/>
        <v>10</v>
      </c>
      <c r="AW20" s="211">
        <f t="shared" si="0"/>
        <v>11</v>
      </c>
      <c r="AX20" s="211">
        <f t="shared" si="0"/>
        <v>12</v>
      </c>
      <c r="AY20" s="211">
        <f t="shared" si="0"/>
        <v>13</v>
      </c>
      <c r="AZ20" s="211">
        <f t="shared" si="0"/>
        <v>14</v>
      </c>
      <c r="BA20" s="211">
        <f t="shared" si="0"/>
        <v>15</v>
      </c>
      <c r="BB20" s="211">
        <f t="shared" si="0"/>
        <v>16</v>
      </c>
      <c r="BC20" s="211">
        <f t="shared" ref="BC20" si="1">S20</f>
        <v>17</v>
      </c>
      <c r="BD20" s="211">
        <f t="shared" ref="BD20" si="2">T20</f>
        <v>18</v>
      </c>
      <c r="BE20" s="211">
        <f t="shared" ref="BE20" si="3">U20</f>
        <v>19</v>
      </c>
      <c r="BF20" s="211">
        <f t="shared" ref="BF20" si="4">V20</f>
        <v>20</v>
      </c>
      <c r="BG20" s="211">
        <f t="shared" ref="BG20" si="5">W20</f>
        <v>21</v>
      </c>
      <c r="BH20" s="211">
        <f t="shared" ref="BH20" si="6">X20</f>
        <v>22</v>
      </c>
      <c r="BI20" s="211">
        <f t="shared" ref="BI20" si="7">Y20</f>
        <v>23</v>
      </c>
      <c r="BJ20" s="211">
        <f t="shared" ref="BJ20" si="8">Z20</f>
        <v>24</v>
      </c>
      <c r="BK20" s="211">
        <f t="shared" ref="BK20" si="9">AA20</f>
        <v>25</v>
      </c>
      <c r="BL20" s="211">
        <f t="shared" ref="BL20" si="10">AB20</f>
        <v>26</v>
      </c>
      <c r="BM20" s="211">
        <f t="shared" ref="BM20" si="11">AC20</f>
        <v>27</v>
      </c>
      <c r="BN20" s="211">
        <f t="shared" ref="BN20" si="12">AD20</f>
        <v>28</v>
      </c>
      <c r="BO20" s="211">
        <f t="shared" ref="BO20" si="13">AE20</f>
        <v>29</v>
      </c>
      <c r="BP20" s="211">
        <f t="shared" ref="BP20" si="14">AF20</f>
        <v>30</v>
      </c>
      <c r="BQ20" s="211">
        <f t="shared" ref="BQ20" si="15">AG20</f>
        <v>31</v>
      </c>
      <c r="BS20" s="211" cm="1">
        <f t="array" aca="1" ref="BS20" ca="1">IF(SUM(BT21:BT32)=0,0,_xlfn.UNIQUE(_xlfn._xlws.FILTER(BT21:BT32, BT21:BT32&lt;&gt;0)))</f>
        <v>0</v>
      </c>
    </row>
    <row r="21" spans="1:72" ht="18" customHeight="1" thickBot="1">
      <c r="A21" s="223" cm="1">
        <f t="array" aca="1" ref="A21" ca="1">_xlfn.XLOOKUP(GewählterMA&amp;"|"&amp;GewähltesVorhaben&amp;"|"&amp;B21&amp;"|"&amp;INDIRECT("Jahr" &amp; ROUNDUP(SUM($B$21:B21)/78,0)),MitarbeiterFTE[lookup],MitarbeiterFTE[%-Vorhaben],0,0,1)</f>
        <v>0</v>
      </c>
      <c r="B21" s="252">
        <v>1</v>
      </c>
      <c r="C21" s="253" t="str" cm="1">
        <f t="array" aca="1" ref="C21" ca="1">_xlfn.LET(
_xlpm.jahrCalc,
INDIRECT("Jahr" &amp; ROUNDUP(SUM($B$21:$B21)/78,0)),
_xlpm.auto,
IF(_xlfn.XLOOKUP(GewählterMA&amp;"|"&amp;_xlpm.jahrCalc,Personaleingabe!$AO$12:$AO$300,Personaleingabe!$AO$12:$AO$300,"keine Zeiten",0,1)="keine Zeiten",TRUE,FALSE),
_xlpm.fake,
IF($A$4&amp;"1"="1",FALSE,TRUE),
_xlpm.abwesend,
AM21&amp;"1"&lt;&gt;"1",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_xlpm.wochenstunden/5,SUMIFS(Arbeitszeiten[[Arbeitszeit]:[Arbeitszeit]],Arbeitszeiten[[Name]:[Name]],GewählterMA,Arbeitszeiten[[Tag]:[Tag]],DATE(_xlpm.jahrCalc,$B21,C$20)))*$A21,0),
_xlpm.ausgabe, _xlpm.stunden+IF(AND(_xlpm.stunden&gt;0,_xlpm.fake),ROUND(RANDBETWEEN(-100,100)/200,1),0),
IF(_xlpm.ausgabe&lt;=0,"",_xlpm.ausgabe)
)</f>
        <v/>
      </c>
      <c r="D21" s="253" t="str" cm="1">
        <f t="array" aca="1" ref="D21" ca="1">_xlfn.LET(
_xlpm.jahrCalc,
INDIRECT("Jahr" &amp; ROUNDUP(SUM($B$21:$B21)/78,0)),
_xlpm.auto,
IF(_xlfn.XLOOKUP(GewählterMA&amp;"|"&amp;_xlpm.jahrCalc,Personaleingabe!$AO$12:$AO$300,Personaleingabe!$AO$12:$AO$300,"keine Zeiten",0,1)="keine Zeiten",TRUE,FALSE),
_xlpm.fake,
IF($A$4&amp;"1"="1",FALSE,TRUE),
_xlpm.abwesend,
AN21&amp;"1"&lt;&gt;"1",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_xlpm.wochenstunden/5,SUMIFS(Arbeitszeiten[[Arbeitszeit]:[Arbeitszeit]],Arbeitszeiten[[Name]:[Name]],GewählterMA,Arbeitszeiten[[Tag]:[Tag]],DATE(_xlpm.jahrCalc,$B21,D$20)))*$A21,0),
_xlpm.ausgabe, _xlpm.stunden+IF(AND(_xlpm.stunden&gt;0,_xlpm.fake),ROUND(RANDBETWEEN(-100,100)/200,1),0),
IF(_xlpm.ausgabe&lt;=0,"",_xlpm.ausgabe)
)</f>
        <v/>
      </c>
      <c r="E21" s="253" t="str" cm="1">
        <f t="array" aca="1" ref="E21" ca="1">_xlfn.LET(
_xlpm.jahrCalc,
INDIRECT("Jahr" &amp; ROUNDUP(SUM($B$21:$B21)/78,0)),
_xlpm.auto,
IF(_xlfn.XLOOKUP(GewählterMA&amp;"|"&amp;_xlpm.jahrCalc,Personaleingabe!$AO$12:$AO$300,Personaleingabe!$AO$12:$AO$300,"keine Zeiten",0,1)="keine Zeiten",TRUE,FALSE),
_xlpm.fake,
IF($A$4&amp;"1"="1",FALSE,TRUE),
_xlpm.abwesend,
AO21&amp;"1"&lt;&gt;"1",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_xlpm.wochenstunden/5,SUMIFS(Arbeitszeiten[[Arbeitszeit]:[Arbeitszeit]],Arbeitszeiten[[Name]:[Name]],GewählterMA,Arbeitszeiten[[Tag]:[Tag]],DATE(_xlpm.jahrCalc,$B21,E$20)))*$A21,0),
_xlpm.ausgabe, _xlpm.stunden+IF(AND(_xlpm.stunden&gt;0,_xlpm.fake),ROUND(RANDBETWEEN(-100,100)/200,1),0),
IF(_xlpm.ausgabe&lt;=0,"",_xlpm.ausgabe)
)</f>
        <v/>
      </c>
      <c r="F21" s="253" t="str" cm="1">
        <f t="array" aca="1" ref="F21" ca="1">_xlfn.LET(
_xlpm.jahrCalc,
INDIRECT("Jahr" &amp; ROUNDUP(SUM($B$21:$B21)/78,0)),
_xlpm.auto,
IF(_xlfn.XLOOKUP(GewählterMA&amp;"|"&amp;_xlpm.jahrCalc,Personaleingabe!$AO$12:$AO$300,Personaleingabe!$AO$12:$AO$300,"keine Zeiten",0,1)="keine Zeiten",TRUE,FALSE),
_xlpm.fake,
IF($A$4&amp;"1"="1",FALSE,TRUE),
_xlpm.abwesend,
AP21&amp;"1"&lt;&gt;"1",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_xlpm.wochenstunden/5,SUMIFS(Arbeitszeiten[[Arbeitszeit]:[Arbeitszeit]],Arbeitszeiten[[Name]:[Name]],GewählterMA,Arbeitszeiten[[Tag]:[Tag]],DATE(_xlpm.jahrCalc,$B21,F$20)))*$A21,0),
_xlpm.ausgabe, _xlpm.stunden+IF(AND(_xlpm.stunden&gt;0,_xlpm.fake),ROUND(RANDBETWEEN(-100,100)/200,1),0),
IF(_xlpm.ausgabe&lt;=0,"",_xlpm.ausgabe)
)</f>
        <v/>
      </c>
      <c r="G21" s="253" t="str" cm="1">
        <f t="array" aca="1" ref="G21" ca="1">_xlfn.LET(
_xlpm.jahrCalc,
INDIRECT("Jahr" &amp; ROUNDUP(SUM($B$21:$B21)/78,0)),
_xlpm.auto,
IF(_xlfn.XLOOKUP(GewählterMA&amp;"|"&amp;_xlpm.jahrCalc,Personaleingabe!$AO$12:$AO$300,Personaleingabe!$AO$12:$AO$300,"keine Zeiten",0,1)="keine Zeiten",TRUE,FALSE),
_xlpm.fake,
IF($A$4&amp;"1"="1",FALSE,TRUE),
_xlpm.abwesend,
AQ21&amp;"1"&lt;&gt;"1",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_xlpm.wochenstunden/5,SUMIFS(Arbeitszeiten[[Arbeitszeit]:[Arbeitszeit]],Arbeitszeiten[[Name]:[Name]],GewählterMA,Arbeitszeiten[[Tag]:[Tag]],DATE(_xlpm.jahrCalc,$B21,G$20)))*$A21,0),
_xlpm.ausgabe, _xlpm.stunden+IF(AND(_xlpm.stunden&gt;0,_xlpm.fake),ROUND(RANDBETWEEN(-100,100)/200,1),0),
IF(_xlpm.ausgabe&lt;=0,"",_xlpm.ausgabe)
)</f>
        <v/>
      </c>
      <c r="H21" s="253" t="str" cm="1">
        <f t="array" aca="1" ref="H21" ca="1">_xlfn.LET(
_xlpm.jahrCalc,
INDIRECT("Jahr" &amp; ROUNDUP(SUM($B$21:$B21)/78,0)),
_xlpm.auto,
IF(_xlfn.XLOOKUP(GewählterMA&amp;"|"&amp;_xlpm.jahrCalc,Personaleingabe!$AO$12:$AO$300,Personaleingabe!$AO$12:$AO$300,"keine Zeiten",0,1)="keine Zeiten",TRUE,FALSE),
_xlpm.fake,
IF($A$4&amp;"1"="1",FALSE,TRUE),
_xlpm.abwesend,
AR21&amp;"1"&lt;&gt;"1",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_xlpm.wochenstunden/5,SUMIFS(Arbeitszeiten[[Arbeitszeit]:[Arbeitszeit]],Arbeitszeiten[[Name]:[Name]],GewählterMA,Arbeitszeiten[[Tag]:[Tag]],DATE(_xlpm.jahrCalc,$B21,H$20)))*$A21,0),
_xlpm.ausgabe, _xlpm.stunden+IF(AND(_xlpm.stunden&gt;0,_xlpm.fake),ROUND(RANDBETWEEN(-100,100)/200,1),0),
IF(_xlpm.ausgabe&lt;=0,"",_xlpm.ausgabe)
)</f>
        <v/>
      </c>
      <c r="I21" s="253" t="str" cm="1">
        <f t="array" aca="1" ref="I21" ca="1">_xlfn.LET(
_xlpm.jahrCalc,
INDIRECT("Jahr" &amp; ROUNDUP(SUM($B$21:$B21)/78,0)),
_xlpm.auto,
IF(_xlfn.XLOOKUP(GewählterMA&amp;"|"&amp;_xlpm.jahrCalc,Personaleingabe!$AO$12:$AO$300,Personaleingabe!$AO$12:$AO$300,"keine Zeiten",0,1)="keine Zeiten",TRUE,FALSE),
_xlpm.fake,
IF($A$4&amp;"1"="1",FALSE,TRUE),
_xlpm.abwesend,
AS21&amp;"1"&lt;&gt;"1",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_xlpm.wochenstunden/5,SUMIFS(Arbeitszeiten[[Arbeitszeit]:[Arbeitszeit]],Arbeitszeiten[[Name]:[Name]],GewählterMA,Arbeitszeiten[[Tag]:[Tag]],DATE(_xlpm.jahrCalc,$B21,I$20)))*$A21,0),
_xlpm.ausgabe, _xlpm.stunden+IF(AND(_xlpm.stunden&gt;0,_xlpm.fake),ROUND(RANDBETWEEN(-100,100)/200,1),0),
IF(_xlpm.ausgabe&lt;=0,"",_xlpm.ausgabe)
)</f>
        <v/>
      </c>
      <c r="J21" s="253" t="str" cm="1">
        <f t="array" aca="1" ref="J21" ca="1">_xlfn.LET(
_xlpm.jahrCalc,
INDIRECT("Jahr" &amp; ROUNDUP(SUM($B$21:$B21)/78,0)),
_xlpm.auto,
IF(_xlfn.XLOOKUP(GewählterMA&amp;"|"&amp;_xlpm.jahrCalc,Personaleingabe!$AO$12:$AO$300,Personaleingabe!$AO$12:$AO$300,"keine Zeiten",0,1)="keine Zeiten",TRUE,FALSE),
_xlpm.fake,
IF($A$4&amp;"1"="1",FALSE,TRUE),
_xlpm.abwesend,
AT21&amp;"1"&lt;&gt;"1",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_xlpm.wochenstunden/5,SUMIFS(Arbeitszeiten[[Arbeitszeit]:[Arbeitszeit]],Arbeitszeiten[[Name]:[Name]],GewählterMA,Arbeitszeiten[[Tag]:[Tag]],DATE(_xlpm.jahrCalc,$B21,J$20)))*$A21,0),
_xlpm.ausgabe, _xlpm.stunden+IF(AND(_xlpm.stunden&gt;0,_xlpm.fake),ROUND(RANDBETWEEN(-100,100)/200,1),0),
IF(_xlpm.ausgabe&lt;=0,"",_xlpm.ausgabe)
)</f>
        <v/>
      </c>
      <c r="K21" s="253" t="str" cm="1">
        <f t="array" aca="1" ref="K21" ca="1">_xlfn.LET(
_xlpm.jahrCalc,
INDIRECT("Jahr" &amp; ROUNDUP(SUM($B$21:$B21)/78,0)),
_xlpm.auto,
IF(_xlfn.XLOOKUP(GewählterMA&amp;"|"&amp;_xlpm.jahrCalc,Personaleingabe!$AO$12:$AO$300,Personaleingabe!$AO$12:$AO$300,"keine Zeiten",0,1)="keine Zeiten",TRUE,FALSE),
_xlpm.fake,
IF($A$4&amp;"1"="1",FALSE,TRUE),
_xlpm.abwesend,
AU21&amp;"1"&lt;&gt;"1",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_xlpm.wochenstunden/5,SUMIFS(Arbeitszeiten[[Arbeitszeit]:[Arbeitszeit]],Arbeitszeiten[[Name]:[Name]],GewählterMA,Arbeitszeiten[[Tag]:[Tag]],DATE(_xlpm.jahrCalc,$B21,K$20)))*$A21,0),
_xlpm.ausgabe, _xlpm.stunden+IF(AND(_xlpm.stunden&gt;0,_xlpm.fake),ROUND(RANDBETWEEN(-100,100)/200,1),0),
IF(_xlpm.ausgabe&lt;=0,"",_xlpm.ausgabe)
)</f>
        <v/>
      </c>
      <c r="L21" s="253" t="str" cm="1">
        <f t="array" aca="1" ref="L21" ca="1">_xlfn.LET(
_xlpm.jahrCalc,
INDIRECT("Jahr" &amp; ROUNDUP(SUM($B$21:$B21)/78,0)),
_xlpm.auto,
IF(_xlfn.XLOOKUP(GewählterMA&amp;"|"&amp;_xlpm.jahrCalc,Personaleingabe!$AO$12:$AO$300,Personaleingabe!$AO$12:$AO$300,"keine Zeiten",0,1)="keine Zeiten",TRUE,FALSE),
_xlpm.fake,
IF($A$4&amp;"1"="1",FALSE,TRUE),
_xlpm.abwesend,
AV21&amp;"1"&lt;&gt;"1",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_xlpm.wochenstunden/5,SUMIFS(Arbeitszeiten[[Arbeitszeit]:[Arbeitszeit]],Arbeitszeiten[[Name]:[Name]],GewählterMA,Arbeitszeiten[[Tag]:[Tag]],DATE(_xlpm.jahrCalc,$B21,L$20)))*$A21,0),
_xlpm.ausgabe, _xlpm.stunden+IF(AND(_xlpm.stunden&gt;0,_xlpm.fake),ROUND(RANDBETWEEN(-100,100)/200,1),0),
IF(_xlpm.ausgabe&lt;=0,"",_xlpm.ausgabe)
)</f>
        <v/>
      </c>
      <c r="M21" s="253" t="str" cm="1">
        <f t="array" aca="1" ref="M21" ca="1">_xlfn.LET(
_xlpm.jahrCalc,
INDIRECT("Jahr" &amp; ROUNDUP(SUM($B$21:$B21)/78,0)),
_xlpm.auto,
IF(_xlfn.XLOOKUP(GewählterMA&amp;"|"&amp;_xlpm.jahrCalc,Personaleingabe!$AO$12:$AO$300,Personaleingabe!$AO$12:$AO$300,"keine Zeiten",0,1)="keine Zeiten",TRUE,FALSE),
_xlpm.fake,
IF($A$4&amp;"1"="1",FALSE,TRUE),
_xlpm.abwesend,
AW21&amp;"1"&lt;&gt;"1",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_xlpm.wochenstunden/5,SUMIFS(Arbeitszeiten[[Arbeitszeit]:[Arbeitszeit]],Arbeitszeiten[[Name]:[Name]],GewählterMA,Arbeitszeiten[[Tag]:[Tag]],DATE(_xlpm.jahrCalc,$B21,M$20)))*$A21,0),
_xlpm.ausgabe, _xlpm.stunden+IF(AND(_xlpm.stunden&gt;0,_xlpm.fake),ROUND(RANDBETWEEN(-100,100)/200,1),0),
IF(_xlpm.ausgabe&lt;=0,"",_xlpm.ausgabe)
)</f>
        <v/>
      </c>
      <c r="N21" s="253" t="str" cm="1">
        <f t="array" aca="1" ref="N21" ca="1">_xlfn.LET(
_xlpm.jahrCalc,
INDIRECT("Jahr" &amp; ROUNDUP(SUM($B$21:$B21)/78,0)),
_xlpm.auto,
IF(_xlfn.XLOOKUP(GewählterMA&amp;"|"&amp;_xlpm.jahrCalc,Personaleingabe!$AO$12:$AO$300,Personaleingabe!$AO$12:$AO$300,"keine Zeiten",0,1)="keine Zeiten",TRUE,FALSE),
_xlpm.fake,
IF($A$4&amp;"1"="1",FALSE,TRUE),
_xlpm.abwesend,
AX21&amp;"1"&lt;&gt;"1",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_xlpm.wochenstunden/5,SUMIFS(Arbeitszeiten[[Arbeitszeit]:[Arbeitszeit]],Arbeitszeiten[[Name]:[Name]],GewählterMA,Arbeitszeiten[[Tag]:[Tag]],DATE(_xlpm.jahrCalc,$B21,N$20)))*$A21,0),
_xlpm.ausgabe, _xlpm.stunden+IF(AND(_xlpm.stunden&gt;0,_xlpm.fake),ROUND(RANDBETWEEN(-100,100)/200,1),0),
IF(_xlpm.ausgabe&lt;=0,"",_xlpm.ausgabe)
)</f>
        <v/>
      </c>
      <c r="O21" s="253" t="str" cm="1">
        <f t="array" aca="1" ref="O21" ca="1">_xlfn.LET(
_xlpm.jahrCalc,
INDIRECT("Jahr" &amp; ROUNDUP(SUM($B$21:$B21)/78,0)),
_xlpm.auto,
IF(_xlfn.XLOOKUP(GewählterMA&amp;"|"&amp;_xlpm.jahrCalc,Personaleingabe!$AO$12:$AO$300,Personaleingabe!$AO$12:$AO$300,"keine Zeiten",0,1)="keine Zeiten",TRUE,FALSE),
_xlpm.fake,
IF($A$4&amp;"1"="1",FALSE,TRUE),
_xlpm.abwesend,
AY21&amp;"1"&lt;&gt;"1",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_xlpm.wochenstunden/5,SUMIFS(Arbeitszeiten[[Arbeitszeit]:[Arbeitszeit]],Arbeitszeiten[[Name]:[Name]],GewählterMA,Arbeitszeiten[[Tag]:[Tag]],DATE(_xlpm.jahrCalc,$B21,O$20)))*$A21,0),
_xlpm.ausgabe, _xlpm.stunden+IF(AND(_xlpm.stunden&gt;0,_xlpm.fake),ROUND(RANDBETWEEN(-100,100)/200,1),0),
IF(_xlpm.ausgabe&lt;=0,"",_xlpm.ausgabe)
)</f>
        <v/>
      </c>
      <c r="P21" s="253" t="str" cm="1">
        <f t="array" aca="1" ref="P21" ca="1">_xlfn.LET(
_xlpm.jahrCalc,
INDIRECT("Jahr" &amp; ROUNDUP(SUM($B$21:$B21)/78,0)),
_xlpm.auto,
IF(_xlfn.XLOOKUP(GewählterMA&amp;"|"&amp;_xlpm.jahrCalc,Personaleingabe!$AO$12:$AO$300,Personaleingabe!$AO$12:$AO$300,"keine Zeiten",0,1)="keine Zeiten",TRUE,FALSE),
_xlpm.fake,
IF($A$4&amp;"1"="1",FALSE,TRUE),
_xlpm.abwesend,
AZ21&amp;"1"&lt;&gt;"1",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_xlpm.wochenstunden/5,SUMIFS(Arbeitszeiten[[Arbeitszeit]:[Arbeitszeit]],Arbeitszeiten[[Name]:[Name]],GewählterMA,Arbeitszeiten[[Tag]:[Tag]],DATE(_xlpm.jahrCalc,$B21,P$20)))*$A21,0),
_xlpm.ausgabe, _xlpm.stunden+IF(AND(_xlpm.stunden&gt;0,_xlpm.fake),ROUND(RANDBETWEEN(-100,100)/200,1),0),
IF(_xlpm.ausgabe&lt;=0,"",_xlpm.ausgabe)
)</f>
        <v/>
      </c>
      <c r="Q21" s="253" t="str" cm="1">
        <f t="array" aca="1" ref="Q21" ca="1">_xlfn.LET(
_xlpm.jahrCalc,
INDIRECT("Jahr" &amp; ROUNDUP(SUM($B$21:$B21)/78,0)),
_xlpm.auto,
IF(_xlfn.XLOOKUP(GewählterMA&amp;"|"&amp;_xlpm.jahrCalc,Personaleingabe!$AO$12:$AO$300,Personaleingabe!$AO$12:$AO$300,"keine Zeiten",0,1)="keine Zeiten",TRUE,FALSE),
_xlpm.fake,
IF($A$4&amp;"1"="1",FALSE,TRUE),
_xlpm.abwesend,
BA21&amp;"1"&lt;&gt;"1",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_xlpm.wochenstunden/5,SUMIFS(Arbeitszeiten[[Arbeitszeit]:[Arbeitszeit]],Arbeitszeiten[[Name]:[Name]],GewählterMA,Arbeitszeiten[[Tag]:[Tag]],DATE(_xlpm.jahrCalc,$B21,Q$20)))*$A21,0),
_xlpm.ausgabe, _xlpm.stunden+IF(AND(_xlpm.stunden&gt;0,_xlpm.fake),ROUND(RANDBETWEEN(-100,100)/200,1),0),
IF(_xlpm.ausgabe&lt;=0,"",_xlpm.ausgabe)
)</f>
        <v/>
      </c>
      <c r="R21" s="253" t="str" cm="1">
        <f t="array" aca="1" ref="R21" ca="1">_xlfn.LET(
_xlpm.jahrCalc,
INDIRECT("Jahr" &amp; ROUNDUP(SUM($B$21:$B21)/78,0)),
_xlpm.auto,
IF(_xlfn.XLOOKUP(GewählterMA&amp;"|"&amp;_xlpm.jahrCalc,Personaleingabe!$AO$12:$AO$300,Personaleingabe!$AO$12:$AO$300,"keine Zeiten",0,1)="keine Zeiten",TRUE,FALSE),
_xlpm.fake,
IF($A$4&amp;"1"="1",FALSE,TRUE),
_xlpm.abwesend,
BB21&amp;"1"&lt;&gt;"1",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_xlpm.wochenstunden/5,SUMIFS(Arbeitszeiten[[Arbeitszeit]:[Arbeitszeit]],Arbeitszeiten[[Name]:[Name]],GewählterMA,Arbeitszeiten[[Tag]:[Tag]],DATE(_xlpm.jahrCalc,$B21,R$20)))*$A21,0),
_xlpm.ausgabe, _xlpm.stunden+IF(AND(_xlpm.stunden&gt;0,_xlpm.fake),ROUND(RANDBETWEEN(-100,100)/200,1),0),
IF(_xlpm.ausgabe&lt;=0,"",_xlpm.ausgabe)
)</f>
        <v/>
      </c>
      <c r="S21" s="253" t="str" cm="1">
        <f t="array" aca="1" ref="S21" ca="1">_xlfn.LET(
_xlpm.jahrCalc,
INDIRECT("Jahr" &amp; ROUNDUP(SUM($B$21:$B21)/78,0)),
_xlpm.auto,
IF(_xlfn.XLOOKUP(GewählterMA&amp;"|"&amp;_xlpm.jahrCalc,Personaleingabe!$AO$12:$AO$300,Personaleingabe!$AO$12:$AO$300,"keine Zeiten",0,1)="keine Zeiten",TRUE,FALSE),
_xlpm.fake,
IF($A$4&amp;"1"="1",FALSE,TRUE),
_xlpm.abwesend,
BC21&amp;"1"&lt;&gt;"1",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_xlpm.wochenstunden/5,SUMIFS(Arbeitszeiten[[Arbeitszeit]:[Arbeitszeit]],Arbeitszeiten[[Name]:[Name]],GewählterMA,Arbeitszeiten[[Tag]:[Tag]],DATE(_xlpm.jahrCalc,$B21,S$20)))*$A21,0),
_xlpm.ausgabe, _xlpm.stunden+IF(AND(_xlpm.stunden&gt;0,_xlpm.fake),ROUND(RANDBETWEEN(-100,100)/200,1),0),
IF(_xlpm.ausgabe&lt;=0,"",_xlpm.ausgabe)
)</f>
        <v/>
      </c>
      <c r="T21" s="253" t="str" cm="1">
        <f t="array" aca="1" ref="T21" ca="1">_xlfn.LET(
_xlpm.jahrCalc,
INDIRECT("Jahr" &amp; ROUNDUP(SUM($B$21:$B21)/78,0)),
_xlpm.auto,
IF(_xlfn.XLOOKUP(GewählterMA&amp;"|"&amp;_xlpm.jahrCalc,Personaleingabe!$AO$12:$AO$300,Personaleingabe!$AO$12:$AO$300,"keine Zeiten",0,1)="keine Zeiten",TRUE,FALSE),
_xlpm.fake,
IF($A$4&amp;"1"="1",FALSE,TRUE),
_xlpm.abwesend,
BD21&amp;"1"&lt;&gt;"1",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_xlpm.wochenstunden/5,SUMIFS(Arbeitszeiten[[Arbeitszeit]:[Arbeitszeit]],Arbeitszeiten[[Name]:[Name]],GewählterMA,Arbeitszeiten[[Tag]:[Tag]],DATE(_xlpm.jahrCalc,$B21,T$20)))*$A21,0),
_xlpm.ausgabe, _xlpm.stunden+IF(AND(_xlpm.stunden&gt;0,_xlpm.fake),ROUND(RANDBETWEEN(-100,100)/200,1),0),
IF(_xlpm.ausgabe&lt;=0,"",_xlpm.ausgabe)
)</f>
        <v/>
      </c>
      <c r="U21" s="253" t="str" cm="1">
        <f t="array" aca="1" ref="U21" ca="1">_xlfn.LET(
_xlpm.jahrCalc,
INDIRECT("Jahr" &amp; ROUNDUP(SUM($B$21:$B21)/78,0)),
_xlpm.auto,
IF(_xlfn.XLOOKUP(GewählterMA&amp;"|"&amp;_xlpm.jahrCalc,Personaleingabe!$AO$12:$AO$300,Personaleingabe!$AO$12:$AO$300,"keine Zeiten",0,1)="keine Zeiten",TRUE,FALSE),
_xlpm.fake,
IF($A$4&amp;"1"="1",FALSE,TRUE),
_xlpm.abwesend,
BE21&amp;"1"&lt;&gt;"1",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_xlpm.wochenstunden/5,SUMIFS(Arbeitszeiten[[Arbeitszeit]:[Arbeitszeit]],Arbeitszeiten[[Name]:[Name]],GewählterMA,Arbeitszeiten[[Tag]:[Tag]],DATE(_xlpm.jahrCalc,$B21,U$20)))*$A21,0),
_xlpm.ausgabe, _xlpm.stunden+IF(AND(_xlpm.stunden&gt;0,_xlpm.fake),ROUND(RANDBETWEEN(-100,100)/200,1),0),
IF(_xlpm.ausgabe&lt;=0,"",_xlpm.ausgabe)
)</f>
        <v/>
      </c>
      <c r="V21" s="253" t="str" cm="1">
        <f t="array" aca="1" ref="V21" ca="1">_xlfn.LET(
_xlpm.jahrCalc,
INDIRECT("Jahr" &amp; ROUNDUP(SUM($B$21:$B21)/78,0)),
_xlpm.auto,
IF(_xlfn.XLOOKUP(GewählterMA&amp;"|"&amp;_xlpm.jahrCalc,Personaleingabe!$AO$12:$AO$300,Personaleingabe!$AO$12:$AO$300,"keine Zeiten",0,1)="keine Zeiten",TRUE,FALSE),
_xlpm.fake,
IF($A$4&amp;"1"="1",FALSE,TRUE),
_xlpm.abwesend,
BF21&amp;"1"&lt;&gt;"1",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_xlpm.wochenstunden/5,SUMIFS(Arbeitszeiten[[Arbeitszeit]:[Arbeitszeit]],Arbeitszeiten[[Name]:[Name]],GewählterMA,Arbeitszeiten[[Tag]:[Tag]],DATE(_xlpm.jahrCalc,$B21,V$20)))*$A21,0),
_xlpm.ausgabe, _xlpm.stunden+IF(AND(_xlpm.stunden&gt;0,_xlpm.fake),ROUND(RANDBETWEEN(-100,100)/200,1),0),
IF(_xlpm.ausgabe&lt;=0,"",_xlpm.ausgabe)
)</f>
        <v/>
      </c>
      <c r="W21" s="253" t="str" cm="1">
        <f t="array" aca="1" ref="W21" ca="1">_xlfn.LET(
_xlpm.jahrCalc,
INDIRECT("Jahr" &amp; ROUNDUP(SUM($B$21:$B21)/78,0)),
_xlpm.auto,
IF(_xlfn.XLOOKUP(GewählterMA&amp;"|"&amp;_xlpm.jahrCalc,Personaleingabe!$AO$12:$AO$300,Personaleingabe!$AO$12:$AO$300,"keine Zeiten",0,1)="keine Zeiten",TRUE,FALSE),
_xlpm.fake,
IF($A$4&amp;"1"="1",FALSE,TRUE),
_xlpm.abwesend,
BG21&amp;"1"&lt;&gt;"1",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_xlpm.wochenstunden/5,SUMIFS(Arbeitszeiten[[Arbeitszeit]:[Arbeitszeit]],Arbeitszeiten[[Name]:[Name]],GewählterMA,Arbeitszeiten[[Tag]:[Tag]],DATE(_xlpm.jahrCalc,$B21,W$20)))*$A21,0),
_xlpm.ausgabe, _xlpm.stunden+IF(AND(_xlpm.stunden&gt;0,_xlpm.fake),ROUND(RANDBETWEEN(-100,100)/200,1),0),
IF(_xlpm.ausgabe&lt;=0,"",_xlpm.ausgabe)
)</f>
        <v/>
      </c>
      <c r="X21" s="253" t="str" cm="1">
        <f t="array" aca="1" ref="X21" ca="1">_xlfn.LET(
_xlpm.jahrCalc,
INDIRECT("Jahr" &amp; ROUNDUP(SUM($B$21:$B21)/78,0)),
_xlpm.auto,
IF(_xlfn.XLOOKUP(GewählterMA&amp;"|"&amp;_xlpm.jahrCalc,Personaleingabe!$AO$12:$AO$300,Personaleingabe!$AO$12:$AO$300,"keine Zeiten",0,1)="keine Zeiten",TRUE,FALSE),
_xlpm.fake,
IF($A$4&amp;"1"="1",FALSE,TRUE),
_xlpm.abwesend,
BH21&amp;"1"&lt;&gt;"1",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_xlpm.wochenstunden/5,SUMIFS(Arbeitszeiten[[Arbeitszeit]:[Arbeitszeit]],Arbeitszeiten[[Name]:[Name]],GewählterMA,Arbeitszeiten[[Tag]:[Tag]],DATE(_xlpm.jahrCalc,$B21,X$20)))*$A21,0),
_xlpm.ausgabe, _xlpm.stunden+IF(AND(_xlpm.stunden&gt;0,_xlpm.fake),ROUND(RANDBETWEEN(-100,100)/200,1),0),
IF(_xlpm.ausgabe&lt;=0,"",_xlpm.ausgabe)
)</f>
        <v/>
      </c>
      <c r="Y21" s="253" t="str" cm="1">
        <f t="array" aca="1" ref="Y21" ca="1">_xlfn.LET(
_xlpm.jahrCalc,
INDIRECT("Jahr" &amp; ROUNDUP(SUM($B$21:$B21)/78,0)),
_xlpm.auto,
IF(_xlfn.XLOOKUP(GewählterMA&amp;"|"&amp;_xlpm.jahrCalc,Personaleingabe!$AO$12:$AO$300,Personaleingabe!$AO$12:$AO$300,"keine Zeiten",0,1)="keine Zeiten",TRUE,FALSE),
_xlpm.fake,
IF($A$4&amp;"1"="1",FALSE,TRUE),
_xlpm.abwesend,
BI21&amp;"1"&lt;&gt;"1",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_xlpm.wochenstunden/5,SUMIFS(Arbeitszeiten[[Arbeitszeit]:[Arbeitszeit]],Arbeitszeiten[[Name]:[Name]],GewählterMA,Arbeitszeiten[[Tag]:[Tag]],DATE(_xlpm.jahrCalc,$B21,Y$20)))*$A21,0),
_xlpm.ausgabe, _xlpm.stunden+IF(AND(_xlpm.stunden&gt;0,_xlpm.fake),ROUND(RANDBETWEEN(-100,100)/200,1),0),
IF(_xlpm.ausgabe&lt;=0,"",_xlpm.ausgabe)
)</f>
        <v/>
      </c>
      <c r="Z21" s="253" t="str" cm="1">
        <f t="array" aca="1" ref="Z21" ca="1">_xlfn.LET(
_xlpm.jahrCalc,
INDIRECT("Jahr" &amp; ROUNDUP(SUM($B$21:$B21)/78,0)),
_xlpm.auto,
IF(_xlfn.XLOOKUP(GewählterMA&amp;"|"&amp;_xlpm.jahrCalc,Personaleingabe!$AO$12:$AO$300,Personaleingabe!$AO$12:$AO$300,"keine Zeiten",0,1)="keine Zeiten",TRUE,FALSE),
_xlpm.fake,
IF($A$4&amp;"1"="1",FALSE,TRUE),
_xlpm.abwesend,
BJ21&amp;"1"&lt;&gt;"1",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_xlpm.wochenstunden/5,SUMIFS(Arbeitszeiten[[Arbeitszeit]:[Arbeitszeit]],Arbeitszeiten[[Name]:[Name]],GewählterMA,Arbeitszeiten[[Tag]:[Tag]],DATE(_xlpm.jahrCalc,$B21,Z$20)))*$A21,0),
_xlpm.ausgabe, _xlpm.stunden+IF(AND(_xlpm.stunden&gt;0,_xlpm.fake),ROUND(RANDBETWEEN(-100,100)/200,1),0),
IF(_xlpm.ausgabe&lt;=0,"",_xlpm.ausgabe)
)</f>
        <v/>
      </c>
      <c r="AA21" s="253" t="str" cm="1">
        <f t="array" aca="1" ref="AA21" ca="1">_xlfn.LET(
_xlpm.jahrCalc,
INDIRECT("Jahr" &amp; ROUNDUP(SUM($B$21:$B21)/78,0)),
_xlpm.auto,
IF(_xlfn.XLOOKUP(GewählterMA&amp;"|"&amp;_xlpm.jahrCalc,Personaleingabe!$AO$12:$AO$300,Personaleingabe!$AO$12:$AO$300,"keine Zeiten",0,1)="keine Zeiten",TRUE,FALSE),
_xlpm.fake,
IF($A$4&amp;"1"="1",FALSE,TRUE),
_xlpm.abwesend,
BK21&amp;"1"&lt;&gt;"1",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_xlpm.wochenstunden/5,SUMIFS(Arbeitszeiten[[Arbeitszeit]:[Arbeitszeit]],Arbeitszeiten[[Name]:[Name]],GewählterMA,Arbeitszeiten[[Tag]:[Tag]],DATE(_xlpm.jahrCalc,$B21,AA$20)))*$A21,0),
_xlpm.ausgabe, _xlpm.stunden+IF(AND(_xlpm.stunden&gt;0,_xlpm.fake),ROUND(RANDBETWEEN(-100,100)/200,1),0),
IF(_xlpm.ausgabe&lt;=0,"",_xlpm.ausgabe)
)</f>
        <v/>
      </c>
      <c r="AB21" s="253" t="str" cm="1">
        <f t="array" aca="1" ref="AB21" ca="1">_xlfn.LET(
_xlpm.jahrCalc,
INDIRECT("Jahr" &amp; ROUNDUP(SUM($B$21:$B21)/78,0)),
_xlpm.auto,
IF(_xlfn.XLOOKUP(GewählterMA&amp;"|"&amp;_xlpm.jahrCalc,Personaleingabe!$AO$12:$AO$300,Personaleingabe!$AO$12:$AO$300,"keine Zeiten",0,1)="keine Zeiten",TRUE,FALSE),
_xlpm.fake,
IF($A$4&amp;"1"="1",FALSE,TRUE),
_xlpm.abwesend,
BL21&amp;"1"&lt;&gt;"1",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_xlpm.wochenstunden/5,SUMIFS(Arbeitszeiten[[Arbeitszeit]:[Arbeitszeit]],Arbeitszeiten[[Name]:[Name]],GewählterMA,Arbeitszeiten[[Tag]:[Tag]],DATE(_xlpm.jahrCalc,$B21,AB$20)))*$A21,0),
_xlpm.ausgabe, _xlpm.stunden+IF(AND(_xlpm.stunden&gt;0,_xlpm.fake),ROUND(RANDBETWEEN(-100,100)/200,1),0),
IF(_xlpm.ausgabe&lt;=0,"",_xlpm.ausgabe)
)</f>
        <v/>
      </c>
      <c r="AC21" s="253" t="str" cm="1">
        <f t="array" aca="1" ref="AC21" ca="1">_xlfn.LET(
_xlpm.jahrCalc,
INDIRECT("Jahr" &amp; ROUNDUP(SUM($B$21:$B21)/78,0)),
_xlpm.auto,
IF(_xlfn.XLOOKUP(GewählterMA&amp;"|"&amp;_xlpm.jahrCalc,Personaleingabe!$AO$12:$AO$300,Personaleingabe!$AO$12:$AO$300,"keine Zeiten",0,1)="keine Zeiten",TRUE,FALSE),
_xlpm.fake,
IF($A$4&amp;"1"="1",FALSE,TRUE),
_xlpm.abwesend,
BM21&amp;"1"&lt;&gt;"1",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_xlpm.wochenstunden/5,SUMIFS(Arbeitszeiten[[Arbeitszeit]:[Arbeitszeit]],Arbeitszeiten[[Name]:[Name]],GewählterMA,Arbeitszeiten[[Tag]:[Tag]],DATE(_xlpm.jahrCalc,$B21,AC$20)))*$A21,0),
_xlpm.ausgabe, _xlpm.stunden+IF(AND(_xlpm.stunden&gt;0,_xlpm.fake),ROUND(RANDBETWEEN(-100,100)/200,1),0),
IF(_xlpm.ausgabe&lt;=0,"",_xlpm.ausgabe)
)</f>
        <v/>
      </c>
      <c r="AD21" s="253" t="str" cm="1">
        <f t="array" aca="1" ref="AD21" ca="1">_xlfn.LET(
_xlpm.jahrCalc,
INDIRECT("Jahr" &amp; ROUNDUP(SUM($B$21:$B21)/78,0)),
_xlpm.auto,
IF(_xlfn.XLOOKUP(GewählterMA&amp;"|"&amp;_xlpm.jahrCalc,Personaleingabe!$AO$12:$AO$300,Personaleingabe!$AO$12:$AO$300,"keine Zeiten",0,1)="keine Zeiten",TRUE,FALSE),
_xlpm.fake,
IF($A$4&amp;"1"="1",FALSE,TRUE),
_xlpm.abwesend,
BN21&amp;"1"&lt;&gt;"1",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_xlpm.wochenstunden/5,SUMIFS(Arbeitszeiten[[Arbeitszeit]:[Arbeitszeit]],Arbeitszeiten[[Name]:[Name]],GewählterMA,Arbeitszeiten[[Tag]:[Tag]],DATE(_xlpm.jahrCalc,$B21,AD$20)))*$A21,0),
_xlpm.ausgabe, _xlpm.stunden+IF(AND(_xlpm.stunden&gt;0,_xlpm.fake),ROUND(RANDBETWEEN(-100,100)/200,1),0),
IF(_xlpm.ausgabe&lt;=0,"",_xlpm.ausgabe)
)</f>
        <v/>
      </c>
      <c r="AE21" s="253" t="str" cm="1">
        <f t="array" aca="1" ref="AE21" ca="1">_xlfn.LET(
_xlpm.jahrCalc,
INDIRECT("Jahr" &amp; ROUNDUP(SUM($B$21:$B21)/78,0)),
_xlpm.auto,
IF(_xlfn.XLOOKUP(GewählterMA&amp;"|"&amp;_xlpm.jahrCalc,Personaleingabe!$AO$12:$AO$300,Personaleingabe!$AO$12:$AO$300,"keine Zeiten",0,1)="keine Zeiten",TRUE,FALSE),
_xlpm.fake,
IF($A$4&amp;"1"="1",FALSE,TRUE),
_xlpm.abwesend,
BO21&amp;"1"&lt;&gt;"1",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_xlpm.wochenstunden/5,SUMIFS(Arbeitszeiten[[Arbeitszeit]:[Arbeitszeit]],Arbeitszeiten[[Name]:[Name]],GewählterMA,Arbeitszeiten[[Tag]:[Tag]],DATE(_xlpm.jahrCalc,$B21,AE$20)))*$A21,0),
_xlpm.ausgabe, _xlpm.stunden+IF(AND(_xlpm.stunden&gt;0,_xlpm.fake),ROUND(RANDBETWEEN(-100,100)/200,1),0),
IF(_xlpm.ausgabe&lt;=0,"",_xlpm.ausgabe)
)</f>
        <v/>
      </c>
      <c r="AF21" s="253" t="str" cm="1">
        <f t="array" aca="1" ref="AF21" ca="1">_xlfn.LET(
_xlpm.jahrCalc,
INDIRECT("Jahr" &amp; ROUNDUP(SUM($B$21:$B21)/78,0)),
_xlpm.auto,
IF(_xlfn.XLOOKUP(GewählterMA&amp;"|"&amp;_xlpm.jahrCalc,Personaleingabe!$AO$12:$AO$300,Personaleingabe!$AO$12:$AO$300,"keine Zeiten",0,1)="keine Zeiten",TRUE,FALSE),
_xlpm.fake,
IF($A$4&amp;"1"="1",FALSE,TRUE),
_xlpm.abwesend,
BP21&amp;"1"&lt;&gt;"1",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_xlpm.wochenstunden/5,SUMIFS(Arbeitszeiten[[Arbeitszeit]:[Arbeitszeit]],Arbeitszeiten[[Name]:[Name]],GewählterMA,Arbeitszeiten[[Tag]:[Tag]],DATE(_xlpm.jahrCalc,$B21,AF$20)))*$A21,0),
_xlpm.ausgabe, _xlpm.stunden+IF(AND(_xlpm.stunden&gt;0,_xlpm.fake),ROUND(RANDBETWEEN(-100,100)/200,1),0),
IF(_xlpm.ausgabe&lt;=0,"",_xlpm.ausgabe)
)</f>
        <v/>
      </c>
      <c r="AG21" s="253" t="str" cm="1">
        <f t="array" aca="1" ref="AG21" ca="1">_xlfn.LET(
_xlpm.jahrCalc,
INDIRECT("Jahr" &amp; ROUNDUP(SUM($B$21:$B21)/78,0)),
_xlpm.auto,
IF(_xlfn.XLOOKUP(GewählterMA&amp;"|"&amp;_xlpm.jahrCalc,Personaleingabe!$AO$12:$AO$300,Personaleingabe!$AO$12:$AO$300,"keine Zeiten",0,1)="keine Zeiten",TRUE,FALSE),
_xlpm.fake,
IF($A$4&amp;"1"="1",FALSE,TRUE),
_xlpm.abwesend,
BQ21&amp;"1"&lt;&gt;"1",
_xlpm.wochenstunden,_xlfn.XLOOKUP(GewählterMA&amp;"|"&amp;GewähltesVorhaben&amp;"|"&amp;$B21&amp;"|"&amp;_xlpm.jahrCalc,MitarbeiterFTE[[lookup]:[lookup]],MitarbeiterFTE[[Std. / Wo.]:[Std. / Wo.]],0,0,1),
_xlpm.stunden,
IF(NOT(_xlpm.abwesend),IF(_xlpm.auto,
    _xlpm.wochenstunden/5,SUMIFS(Arbeitszeiten[[Arbeitszeit]:[Arbeitszeit]],Arbeitszeiten[[Name]:[Name]],GewählterMA,Arbeitszeiten[[Tag]:[Tag]],DATE(_xlpm.jahrCalc,$B21,AG$20)))*$A21,0),
_xlpm.ausgabe, _xlpm.stunden+IF(AND(_xlpm.stunden&gt;0,_xlpm.fake),ROUND(RANDBETWEEN(-100,100)/200,1),0),
IF(_xlpm.ausgabe&lt;=0,"",_xlpm.ausgabe)
)</f>
        <v/>
      </c>
      <c r="AH21" s="254">
        <f ca="1">SUM(C21:AG21)</f>
        <v>0</v>
      </c>
      <c r="AI21" s="255"/>
      <c r="AJ21" s="212"/>
      <c r="AL21" s="211">
        <f>B21</f>
        <v>1</v>
      </c>
      <c r="AM21" s="211" t="str" cm="1">
        <f t="array" aca="1" ref="AM21" ca="1">_xlfn.LET(
     _xlpm.jahrCalc,INDIRECT("Jahr" &amp; ROUNDUP(SUM($B$21:$B21)/78,0)),
     _xlpm.dat,DATE(_xlpm.jahrCalc,$B21,C$20),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N21" s="211" t="str" cm="1">
        <f t="array" aca="1" ref="AN21" ca="1">_xlfn.LET(
     _xlpm.jahrCalc,INDIRECT("Jahr" &amp; ROUNDUP(SUM($B$21:$B21)/78,0)),
     _xlpm.dat,DATE(_xlpm.jahrCalc,$B21,D$20),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O21" s="211" t="str" cm="1">
        <f t="array" aca="1" ref="AO21" ca="1">_xlfn.LET(
     _xlpm.jahrCalc,INDIRECT("Jahr" &amp; ROUNDUP(SUM($B$21:$B21)/78,0)),
     _xlpm.dat,DATE(_xlpm.jahrCalc,$B21,E$20),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P21" s="211" t="str" cm="1">
        <f t="array" aca="1" ref="AP21" ca="1">_xlfn.LET(
     _xlpm.jahrCalc,INDIRECT("Jahr" &amp; ROUNDUP(SUM($B$21:$B21)/78,0)),
     _xlpm.dat,DATE(_xlpm.jahrCalc,$B21,F$20),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Q21" s="211" t="str" cm="1">
        <f t="array" aca="1" ref="AQ21" ca="1">_xlfn.LET(
     _xlpm.jahrCalc,INDIRECT("Jahr" &amp; ROUNDUP(SUM($B$21:$B21)/78,0)),
     _xlpm.dat,DATE(_xlpm.jahrCalc,$B21,G$20),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R21" s="211" t="str" cm="1">
        <f t="array" aca="1" ref="AR21" ca="1">_xlfn.LET(
     _xlpm.jahrCalc,INDIRECT("Jahr" &amp; ROUNDUP(SUM($B$21:$B21)/78,0)),
     _xlpm.dat,DATE(_xlpm.jahrCalc,$B21,H$20),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S21" s="211" t="str" cm="1">
        <f t="array" aca="1" ref="AS21" ca="1">_xlfn.LET(
     _xlpm.jahrCalc,INDIRECT("Jahr" &amp; ROUNDUP(SUM($B$21:$B21)/78,0)),
     _xlpm.dat,DATE(_xlpm.jahrCalc,$B21,I$20),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T21" s="211" t="str" cm="1">
        <f t="array" aca="1" ref="AT21" ca="1">_xlfn.LET(
     _xlpm.jahrCalc,INDIRECT("Jahr" &amp; ROUNDUP(SUM($B$21:$B21)/78,0)),
     _xlpm.dat,DATE(_xlpm.jahrCalc,$B21,J$20),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U21" s="211" t="str" cm="1">
        <f t="array" aca="1" ref="AU21" ca="1">_xlfn.LET(
     _xlpm.jahrCalc,INDIRECT("Jahr" &amp; ROUNDUP(SUM($B$21:$B21)/78,0)),
     _xlpm.dat,DATE(_xlpm.jahrCalc,$B21,K$20),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V21" s="211" t="str" cm="1">
        <f t="array" aca="1" ref="AV21" ca="1">_xlfn.LET(
     _xlpm.jahrCalc,INDIRECT("Jahr" &amp; ROUNDUP(SUM($B$21:$B21)/78,0)),
     _xlpm.dat,DATE(_xlpm.jahrCalc,$B21,L$20),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W21" s="211" t="str" cm="1">
        <f t="array" aca="1" ref="AW21" ca="1">_xlfn.LET(
     _xlpm.jahrCalc,INDIRECT("Jahr" &amp; ROUNDUP(SUM($B$21:$B21)/78,0)),
     _xlpm.dat,DATE(_xlpm.jahrCalc,$B21,M$20),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X21" s="211" t="str" cm="1">
        <f t="array" aca="1" ref="AX21" ca="1">_xlfn.LET(
     _xlpm.jahrCalc,INDIRECT("Jahr" &amp; ROUNDUP(SUM($B$21:$B21)/78,0)),
     _xlpm.dat,DATE(_xlpm.jahrCalc,$B21,N$20),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AY21" s="211" t="str" cm="1">
        <f t="array" aca="1" ref="AY21" ca="1">_xlfn.LET(
     _xlpm.jahrCalc,INDIRECT("Jahr" &amp; ROUNDUP(SUM($B$21:$B21)/78,0)),
     _xlpm.dat,DATE(_xlpm.jahrCalc,$B21,O$20),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AZ21" s="211" t="str" cm="1">
        <f t="array" aca="1" ref="AZ21" ca="1">_xlfn.LET(
     _xlpm.jahrCalc,INDIRECT("Jahr" &amp; ROUNDUP(SUM($B$21:$B21)/78,0)),
     _xlpm.dat,DATE(_xlpm.jahrCalc,$B21,P$20),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A21" s="211" t="str" cm="1">
        <f t="array" aca="1" ref="BA21" ca="1">_xlfn.LET(
     _xlpm.jahrCalc,INDIRECT("Jahr" &amp; ROUNDUP(SUM($B$21:$B21)/78,0)),
     _xlpm.dat,DATE(_xlpm.jahrCalc,$B21,Q$20),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B21" s="211" t="str" cm="1">
        <f t="array" aca="1" ref="BB21" ca="1">_xlfn.LET(
     _xlpm.jahrCalc,INDIRECT("Jahr" &amp; ROUNDUP(SUM($B$21:$B21)/78,0)),
     _xlpm.dat,DATE(_xlpm.jahrCalc,$B21,R$20),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C21" s="211" t="str" cm="1">
        <f t="array" aca="1" ref="BC21" ca="1">_xlfn.LET(
     _xlpm.jahrCalc,INDIRECT("Jahr" &amp; ROUNDUP(SUM($B$21:$B21)/78,0)),
     _xlpm.dat,DATE(_xlpm.jahrCalc,$B21,S$20),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D21" s="211" t="str" cm="1">
        <f t="array" aca="1" ref="BD21" ca="1">_xlfn.LET(
     _xlpm.jahrCalc,INDIRECT("Jahr" &amp; ROUNDUP(SUM($B$21:$B21)/78,0)),
     _xlpm.dat,DATE(_xlpm.jahrCalc,$B21,T$20),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E21" s="211" t="str" cm="1">
        <f t="array" aca="1" ref="BE21" ca="1">_xlfn.LET(
     _xlpm.jahrCalc,INDIRECT("Jahr" &amp; ROUNDUP(SUM($B$21:$B21)/78,0)),
     _xlpm.dat,DATE(_xlpm.jahrCalc,$B21,U$20),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F21" s="211" t="str" cm="1">
        <f t="array" aca="1" ref="BF21" ca="1">_xlfn.LET(
     _xlpm.jahrCalc,INDIRECT("Jahr" &amp; ROUNDUP(SUM($B$21:$B21)/78,0)),
     _xlpm.dat,DATE(_xlpm.jahrCalc,$B21,V$20),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G21" s="211" t="str" cm="1">
        <f t="array" aca="1" ref="BG21" ca="1">_xlfn.LET(
     _xlpm.jahrCalc,INDIRECT("Jahr" &amp; ROUNDUP(SUM($B$21:$B21)/78,0)),
     _xlpm.dat,DATE(_xlpm.jahrCalc,$B21,W$20),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H21" s="211" t="str" cm="1">
        <f t="array" aca="1" ref="BH21" ca="1">_xlfn.LET(
     _xlpm.jahrCalc,INDIRECT("Jahr" &amp; ROUNDUP(SUM($B$21:$B21)/78,0)),
     _xlpm.dat,DATE(_xlpm.jahrCalc,$B21,X$20),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I21" s="211" t="str" cm="1">
        <f t="array" aca="1" ref="BI21" ca="1">_xlfn.LET(
     _xlpm.jahrCalc,INDIRECT("Jahr" &amp; ROUNDUP(SUM($B$21:$B21)/78,0)),
     _xlpm.dat,DATE(_xlpm.jahrCalc,$B21,Y$20),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J21" s="211" t="str" cm="1">
        <f t="array" aca="1" ref="BJ21" ca="1">_xlfn.LET(
     _xlpm.jahrCalc,INDIRECT("Jahr" &amp; ROUNDUP(SUM($B$21:$B21)/78,0)),
     _xlpm.dat,DATE(_xlpm.jahrCalc,$B21,Z$20),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K21" s="211" t="str" cm="1">
        <f t="array" aca="1" ref="BK21" ca="1">_xlfn.LET(
     _xlpm.jahrCalc,INDIRECT("Jahr" &amp; ROUNDUP(SUM($B$21:$B21)/78,0)),
     _xlpm.dat,DATE(_xlpm.jahrCalc,$B21,AA$20),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L21" s="211" t="str" cm="1">
        <f t="array" aca="1" ref="BL21" ca="1">_xlfn.LET(
     _xlpm.jahrCalc,INDIRECT("Jahr" &amp; ROUNDUP(SUM($B$21:$B21)/78,0)),
     _xlpm.dat,DATE(_xlpm.jahrCalc,$B21,AB$20),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WE</v>
      </c>
      <c r="BM21" s="211" t="str" cm="1">
        <f t="array" aca="1" ref="BM21" ca="1">_xlfn.LET(
     _xlpm.jahrCalc,INDIRECT("Jahr" &amp; ROUNDUP(SUM($B$21:$B21)/78,0)),
     _xlpm.dat,DATE(_xlpm.jahrCalc,$B21,AC$20),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N21" s="211" t="str" cm="1">
        <f t="array" aca="1" ref="BN21" ca="1">_xlfn.LET(
     _xlpm.jahrCalc,INDIRECT("Jahr" &amp; ROUNDUP(SUM($B$21:$B21)/78,0)),
     _xlpm.dat,DATE(_xlpm.jahrCalc,$B21,AD$20),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O21" s="211" t="str" cm="1">
        <f t="array" aca="1" ref="BO21" ca="1">_xlfn.LET(
     _xlpm.jahrCalc,INDIRECT("Jahr" &amp; ROUNDUP(SUM($B$21:$B21)/78,0)),
     _xlpm.dat,DATE(_xlpm.jahrCalc,$B21,AE$20),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P21" s="211" t="str" cm="1">
        <f t="array" aca="1" ref="BP21" ca="1">_xlfn.LET(
     _xlpm.jahrCalc,INDIRECT("Jahr" &amp; ROUNDUP(SUM($B$21:$B21)/78,0)),
     _xlpm.dat,DATE(_xlpm.jahrCalc,$B21,AF$20),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Q21" s="211" t="str" cm="1">
        <f t="array" aca="1" ref="BQ21" ca="1">_xlfn.LET(
     _xlpm.jahrCalc,INDIRECT("Jahr" &amp; ROUNDUP(SUM($B$21:$B21)/78,0)),
     _xlpm.dat,DATE(_xlpm.jahrCalc,$B21,AG$20),
     _xlpm.bundesland,$BR21,
     _xlpm.ft, IF(_xlpm.bundesland=0,FALSE,_xlfn.XLOOKUP(_xlpm.dat,Feiertage[[Datum]:[Datum]],_xlfn.XLOOKUP(_xlpm.bundesland,Feiertage[[#Headers],[BW]:[TH]],Feiertage[[BW]:[TH]]),0,0,1)&lt;&gt;0),
     _xlpm.schwarz,
          MONTH(_xlpm.dat)&lt;&gt;$B21,
     _xlpm.we,
          WEEKDAY(_xlpm.dat,2)&gt;=6,
     _xlpm.weg,
          IF(_xlfn.XLOOKUP(GewählterMA&amp;_xlpm.dat,Table6[[lookup]:[lookup]],Table6[[Name]:[Name]],"da",0,1)="da","","weg"),
     _xlpm.ausgabe,IF(_xlpm.schwarz,"SW",IF(_xlpm.ft,"FT",IF(_xlpm.we,"WE",IF(_xlpm.weg="weg","weg","")))),
     _xlpm.ausgabe
)</f>
        <v/>
      </c>
      <c r="BR21" s="211">
        <f ca="1">IF(BT21=0,BS20,BT21)</f>
        <v>0</v>
      </c>
      <c r="BT21" s="211" cm="1">
        <f t="array" aca="1" ref="BT21" ca="1">_xlfn.XLOOKUP(_xlfn.XLOOKUP(GewählterMA&amp;AL21&amp;INDIRECT("Jahr" &amp; ROUNDUP(SUM($B$21:$B21)/78,0)),MitarbeiterFTE[Name]&amp;MitarbeiterFTE[Monat]&amp;MitarbeiterFTE[Jahr],MitarbeiterFTE[Bundesland],0,0,1),Bundesländer[Deutsch],Bundesländer[Abkürzung],0,0,1)</f>
        <v>0</v>
      </c>
    </row>
    <row r="22" spans="1:72" ht="18" customHeight="1" thickBot="1">
      <c r="A22" s="223" cm="1">
        <f t="array" aca="1" ref="A22" ca="1">_xlfn.XLOOKUP(GewählterMA&amp;"|"&amp;GewähltesVorhaben&amp;"|"&amp;B22&amp;"|"&amp;INDIRECT("Jahr" &amp; ROUNDUP(SUM($B$21:B22)/78,0)),MitarbeiterFTE[lookup],MitarbeiterFTE[%-Vorhaben],0,0,1)</f>
        <v>0</v>
      </c>
      <c r="B22" s="256">
        <v>2</v>
      </c>
      <c r="C22" s="253" t="str" cm="1">
        <f t="array" aca="1" ref="C22" ca="1">_xlfn.LET(
_xlpm.jahrCalc,
INDIRECT("Jahr" &amp; ROUNDUP(SUM($B$21:$B22)/78,0)),
_xlpm.auto,
IF(_xlfn.XLOOKUP(GewählterMA&amp;"|"&amp;_xlpm.jahrCalc,Personaleingabe!$AO$12:$AO$300,Personaleingabe!$AO$12:$AO$300,"keine Zeiten",0,1)="keine Zeiten",TRUE,FALSE),
_xlpm.fake,
IF($A$4&amp;"1"="1",FALSE,TRUE),
_xlpm.abwesend,
AM22&amp;"1"&lt;&gt;"1",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_xlpm.wochenstunden/5,SUMIFS(Arbeitszeiten[[Arbeitszeit]:[Arbeitszeit]],Arbeitszeiten[[Name]:[Name]],GewählterMA,Arbeitszeiten[[Tag]:[Tag]],DATE(_xlpm.jahrCalc,$B22,C$20)))*$A22,0),
_xlpm.ausgabe, _xlpm.stunden+IF(AND(_xlpm.stunden&gt;0,_xlpm.fake),ROUND(RANDBETWEEN(-100,100)/200,1),0),
IF(_xlpm.ausgabe&lt;=0,"",_xlpm.ausgabe)
)</f>
        <v/>
      </c>
      <c r="D22" s="253" t="str" cm="1">
        <f t="array" aca="1" ref="D22" ca="1">_xlfn.LET(
_xlpm.jahrCalc,
INDIRECT("Jahr" &amp; ROUNDUP(SUM($B$21:$B22)/78,0)),
_xlpm.auto,
IF(_xlfn.XLOOKUP(GewählterMA&amp;"|"&amp;_xlpm.jahrCalc,Personaleingabe!$AO$12:$AO$300,Personaleingabe!$AO$12:$AO$300,"keine Zeiten",0,1)="keine Zeiten",TRUE,FALSE),
_xlpm.fake,
IF($A$4&amp;"1"="1",FALSE,TRUE),
_xlpm.abwesend,
AN22&amp;"1"&lt;&gt;"1",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_xlpm.wochenstunden/5,SUMIFS(Arbeitszeiten[[Arbeitszeit]:[Arbeitszeit]],Arbeitszeiten[[Name]:[Name]],GewählterMA,Arbeitszeiten[[Tag]:[Tag]],DATE(_xlpm.jahrCalc,$B22,D$20)))*$A22,0),
_xlpm.ausgabe, _xlpm.stunden+IF(AND(_xlpm.stunden&gt;0,_xlpm.fake),ROUND(RANDBETWEEN(-100,100)/200,1),0),
IF(_xlpm.ausgabe&lt;=0,"",_xlpm.ausgabe)
)</f>
        <v/>
      </c>
      <c r="E22" s="253" t="str" cm="1">
        <f t="array" aca="1" ref="E22" ca="1">_xlfn.LET(
_xlpm.jahrCalc,
INDIRECT("Jahr" &amp; ROUNDUP(SUM($B$21:$B22)/78,0)),
_xlpm.auto,
IF(_xlfn.XLOOKUP(GewählterMA&amp;"|"&amp;_xlpm.jahrCalc,Personaleingabe!$AO$12:$AO$300,Personaleingabe!$AO$12:$AO$300,"keine Zeiten",0,1)="keine Zeiten",TRUE,FALSE),
_xlpm.fake,
IF($A$4&amp;"1"="1",FALSE,TRUE),
_xlpm.abwesend,
AO22&amp;"1"&lt;&gt;"1",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_xlpm.wochenstunden/5,SUMIFS(Arbeitszeiten[[Arbeitszeit]:[Arbeitszeit]],Arbeitszeiten[[Name]:[Name]],GewählterMA,Arbeitszeiten[[Tag]:[Tag]],DATE(_xlpm.jahrCalc,$B22,E$20)))*$A22,0),
_xlpm.ausgabe, _xlpm.stunden+IF(AND(_xlpm.stunden&gt;0,_xlpm.fake),ROUND(RANDBETWEEN(-100,100)/200,1),0),
IF(_xlpm.ausgabe&lt;=0,"",_xlpm.ausgabe)
)</f>
        <v/>
      </c>
      <c r="F22" s="253" t="str" cm="1">
        <f t="array" aca="1" ref="F22" ca="1">_xlfn.LET(
_xlpm.jahrCalc,
INDIRECT("Jahr" &amp; ROUNDUP(SUM($B$21:$B22)/78,0)),
_xlpm.auto,
IF(_xlfn.XLOOKUP(GewählterMA&amp;"|"&amp;_xlpm.jahrCalc,Personaleingabe!$AO$12:$AO$300,Personaleingabe!$AO$12:$AO$300,"keine Zeiten",0,1)="keine Zeiten",TRUE,FALSE),
_xlpm.fake,
IF($A$4&amp;"1"="1",FALSE,TRUE),
_xlpm.abwesend,
AP22&amp;"1"&lt;&gt;"1",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_xlpm.wochenstunden/5,SUMIFS(Arbeitszeiten[[Arbeitszeit]:[Arbeitszeit]],Arbeitszeiten[[Name]:[Name]],GewählterMA,Arbeitszeiten[[Tag]:[Tag]],DATE(_xlpm.jahrCalc,$B22,F$20)))*$A22,0),
_xlpm.ausgabe, _xlpm.stunden+IF(AND(_xlpm.stunden&gt;0,_xlpm.fake),ROUND(RANDBETWEEN(-100,100)/200,1),0),
IF(_xlpm.ausgabe&lt;=0,"",_xlpm.ausgabe)
)</f>
        <v/>
      </c>
      <c r="G22" s="253" t="str" cm="1">
        <f t="array" aca="1" ref="G22" ca="1">_xlfn.LET(
_xlpm.jahrCalc,
INDIRECT("Jahr" &amp; ROUNDUP(SUM($B$21:$B22)/78,0)),
_xlpm.auto,
IF(_xlfn.XLOOKUP(GewählterMA&amp;"|"&amp;_xlpm.jahrCalc,Personaleingabe!$AO$12:$AO$300,Personaleingabe!$AO$12:$AO$300,"keine Zeiten",0,1)="keine Zeiten",TRUE,FALSE),
_xlpm.fake,
IF($A$4&amp;"1"="1",FALSE,TRUE),
_xlpm.abwesend,
AQ22&amp;"1"&lt;&gt;"1",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_xlpm.wochenstunden/5,SUMIFS(Arbeitszeiten[[Arbeitszeit]:[Arbeitszeit]],Arbeitszeiten[[Name]:[Name]],GewählterMA,Arbeitszeiten[[Tag]:[Tag]],DATE(_xlpm.jahrCalc,$B22,G$20)))*$A22,0),
_xlpm.ausgabe, _xlpm.stunden+IF(AND(_xlpm.stunden&gt;0,_xlpm.fake),ROUND(RANDBETWEEN(-100,100)/200,1),0),
IF(_xlpm.ausgabe&lt;=0,"",_xlpm.ausgabe)
)</f>
        <v/>
      </c>
      <c r="H22" s="253" t="str" cm="1">
        <f t="array" aca="1" ref="H22" ca="1">_xlfn.LET(
_xlpm.jahrCalc,
INDIRECT("Jahr" &amp; ROUNDUP(SUM($B$21:$B22)/78,0)),
_xlpm.auto,
IF(_xlfn.XLOOKUP(GewählterMA&amp;"|"&amp;_xlpm.jahrCalc,Personaleingabe!$AO$12:$AO$300,Personaleingabe!$AO$12:$AO$300,"keine Zeiten",0,1)="keine Zeiten",TRUE,FALSE),
_xlpm.fake,
IF($A$4&amp;"1"="1",FALSE,TRUE),
_xlpm.abwesend,
AR22&amp;"1"&lt;&gt;"1",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_xlpm.wochenstunden/5,SUMIFS(Arbeitszeiten[[Arbeitszeit]:[Arbeitszeit]],Arbeitszeiten[[Name]:[Name]],GewählterMA,Arbeitszeiten[[Tag]:[Tag]],DATE(_xlpm.jahrCalc,$B22,H$20)))*$A22,0),
_xlpm.ausgabe, _xlpm.stunden+IF(AND(_xlpm.stunden&gt;0,_xlpm.fake),ROUND(RANDBETWEEN(-100,100)/200,1),0),
IF(_xlpm.ausgabe&lt;=0,"",_xlpm.ausgabe)
)</f>
        <v/>
      </c>
      <c r="I22" s="253" t="str" cm="1">
        <f t="array" aca="1" ref="I22" ca="1">_xlfn.LET(
_xlpm.jahrCalc,
INDIRECT("Jahr" &amp; ROUNDUP(SUM($B$21:$B22)/78,0)),
_xlpm.auto,
IF(_xlfn.XLOOKUP(GewählterMA&amp;"|"&amp;_xlpm.jahrCalc,Personaleingabe!$AO$12:$AO$300,Personaleingabe!$AO$12:$AO$300,"keine Zeiten",0,1)="keine Zeiten",TRUE,FALSE),
_xlpm.fake,
IF($A$4&amp;"1"="1",FALSE,TRUE),
_xlpm.abwesend,
AS22&amp;"1"&lt;&gt;"1",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_xlpm.wochenstunden/5,SUMIFS(Arbeitszeiten[[Arbeitszeit]:[Arbeitszeit]],Arbeitszeiten[[Name]:[Name]],GewählterMA,Arbeitszeiten[[Tag]:[Tag]],DATE(_xlpm.jahrCalc,$B22,I$20)))*$A22,0),
_xlpm.ausgabe, _xlpm.stunden+IF(AND(_xlpm.stunden&gt;0,_xlpm.fake),ROUND(RANDBETWEEN(-100,100)/200,1),0),
IF(_xlpm.ausgabe&lt;=0,"",_xlpm.ausgabe)
)</f>
        <v/>
      </c>
      <c r="J22" s="253" t="str" cm="1">
        <f t="array" aca="1" ref="J22" ca="1">_xlfn.LET(
_xlpm.jahrCalc,
INDIRECT("Jahr" &amp; ROUNDUP(SUM($B$21:$B22)/78,0)),
_xlpm.auto,
IF(_xlfn.XLOOKUP(GewählterMA&amp;"|"&amp;_xlpm.jahrCalc,Personaleingabe!$AO$12:$AO$300,Personaleingabe!$AO$12:$AO$300,"keine Zeiten",0,1)="keine Zeiten",TRUE,FALSE),
_xlpm.fake,
IF($A$4&amp;"1"="1",FALSE,TRUE),
_xlpm.abwesend,
AT22&amp;"1"&lt;&gt;"1",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_xlpm.wochenstunden/5,SUMIFS(Arbeitszeiten[[Arbeitszeit]:[Arbeitszeit]],Arbeitszeiten[[Name]:[Name]],GewählterMA,Arbeitszeiten[[Tag]:[Tag]],DATE(_xlpm.jahrCalc,$B22,J$20)))*$A22,0),
_xlpm.ausgabe, _xlpm.stunden+IF(AND(_xlpm.stunden&gt;0,_xlpm.fake),ROUND(RANDBETWEEN(-100,100)/200,1),0),
IF(_xlpm.ausgabe&lt;=0,"",_xlpm.ausgabe)
)</f>
        <v/>
      </c>
      <c r="K22" s="253" t="str" cm="1">
        <f t="array" aca="1" ref="K22" ca="1">_xlfn.LET(
_xlpm.jahrCalc,
INDIRECT("Jahr" &amp; ROUNDUP(SUM($B$21:$B22)/78,0)),
_xlpm.auto,
IF(_xlfn.XLOOKUP(GewählterMA&amp;"|"&amp;_xlpm.jahrCalc,Personaleingabe!$AO$12:$AO$300,Personaleingabe!$AO$12:$AO$300,"keine Zeiten",0,1)="keine Zeiten",TRUE,FALSE),
_xlpm.fake,
IF($A$4&amp;"1"="1",FALSE,TRUE),
_xlpm.abwesend,
AU22&amp;"1"&lt;&gt;"1",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_xlpm.wochenstunden/5,SUMIFS(Arbeitszeiten[[Arbeitszeit]:[Arbeitszeit]],Arbeitszeiten[[Name]:[Name]],GewählterMA,Arbeitszeiten[[Tag]:[Tag]],DATE(_xlpm.jahrCalc,$B22,K$20)))*$A22,0),
_xlpm.ausgabe, _xlpm.stunden+IF(AND(_xlpm.stunden&gt;0,_xlpm.fake),ROUND(RANDBETWEEN(-100,100)/200,1),0),
IF(_xlpm.ausgabe&lt;=0,"",_xlpm.ausgabe)
)</f>
        <v/>
      </c>
      <c r="L22" s="253" t="str" cm="1">
        <f t="array" aca="1" ref="L22" ca="1">_xlfn.LET(
_xlpm.jahrCalc,
INDIRECT("Jahr" &amp; ROUNDUP(SUM($B$21:$B22)/78,0)),
_xlpm.auto,
IF(_xlfn.XLOOKUP(GewählterMA&amp;"|"&amp;_xlpm.jahrCalc,Personaleingabe!$AO$12:$AO$300,Personaleingabe!$AO$12:$AO$300,"keine Zeiten",0,1)="keine Zeiten",TRUE,FALSE),
_xlpm.fake,
IF($A$4&amp;"1"="1",FALSE,TRUE),
_xlpm.abwesend,
AV22&amp;"1"&lt;&gt;"1",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_xlpm.wochenstunden/5,SUMIFS(Arbeitszeiten[[Arbeitszeit]:[Arbeitszeit]],Arbeitszeiten[[Name]:[Name]],GewählterMA,Arbeitszeiten[[Tag]:[Tag]],DATE(_xlpm.jahrCalc,$B22,L$20)))*$A22,0),
_xlpm.ausgabe, _xlpm.stunden+IF(AND(_xlpm.stunden&gt;0,_xlpm.fake),ROUND(RANDBETWEEN(-100,100)/200,1),0),
IF(_xlpm.ausgabe&lt;=0,"",_xlpm.ausgabe)
)</f>
        <v/>
      </c>
      <c r="M22" s="253" t="str" cm="1">
        <f t="array" aca="1" ref="M22" ca="1">_xlfn.LET(
_xlpm.jahrCalc,
INDIRECT("Jahr" &amp; ROUNDUP(SUM($B$21:$B22)/78,0)),
_xlpm.auto,
IF(_xlfn.XLOOKUP(GewählterMA&amp;"|"&amp;_xlpm.jahrCalc,Personaleingabe!$AO$12:$AO$300,Personaleingabe!$AO$12:$AO$300,"keine Zeiten",0,1)="keine Zeiten",TRUE,FALSE),
_xlpm.fake,
IF($A$4&amp;"1"="1",FALSE,TRUE),
_xlpm.abwesend,
AW22&amp;"1"&lt;&gt;"1",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_xlpm.wochenstunden/5,SUMIFS(Arbeitszeiten[[Arbeitszeit]:[Arbeitszeit]],Arbeitszeiten[[Name]:[Name]],GewählterMA,Arbeitszeiten[[Tag]:[Tag]],DATE(_xlpm.jahrCalc,$B22,M$20)))*$A22,0),
_xlpm.ausgabe, _xlpm.stunden+IF(AND(_xlpm.stunden&gt;0,_xlpm.fake),ROUND(RANDBETWEEN(-100,100)/200,1),0),
IF(_xlpm.ausgabe&lt;=0,"",_xlpm.ausgabe)
)</f>
        <v/>
      </c>
      <c r="N22" s="253" t="str" cm="1">
        <f t="array" aca="1" ref="N22" ca="1">_xlfn.LET(
_xlpm.jahrCalc,
INDIRECT("Jahr" &amp; ROUNDUP(SUM($B$21:$B22)/78,0)),
_xlpm.auto,
IF(_xlfn.XLOOKUP(GewählterMA&amp;"|"&amp;_xlpm.jahrCalc,Personaleingabe!$AO$12:$AO$300,Personaleingabe!$AO$12:$AO$300,"keine Zeiten",0,1)="keine Zeiten",TRUE,FALSE),
_xlpm.fake,
IF($A$4&amp;"1"="1",FALSE,TRUE),
_xlpm.abwesend,
AX22&amp;"1"&lt;&gt;"1",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_xlpm.wochenstunden/5,SUMIFS(Arbeitszeiten[[Arbeitszeit]:[Arbeitszeit]],Arbeitszeiten[[Name]:[Name]],GewählterMA,Arbeitszeiten[[Tag]:[Tag]],DATE(_xlpm.jahrCalc,$B22,N$20)))*$A22,0),
_xlpm.ausgabe, _xlpm.stunden+IF(AND(_xlpm.stunden&gt;0,_xlpm.fake),ROUND(RANDBETWEEN(-100,100)/200,1),0),
IF(_xlpm.ausgabe&lt;=0,"",_xlpm.ausgabe)
)</f>
        <v/>
      </c>
      <c r="O22" s="253" t="str" cm="1">
        <f t="array" aca="1" ref="O22" ca="1">_xlfn.LET(
_xlpm.jahrCalc,
INDIRECT("Jahr" &amp; ROUNDUP(SUM($B$21:$B22)/78,0)),
_xlpm.auto,
IF(_xlfn.XLOOKUP(GewählterMA&amp;"|"&amp;_xlpm.jahrCalc,Personaleingabe!$AO$12:$AO$300,Personaleingabe!$AO$12:$AO$300,"keine Zeiten",0,1)="keine Zeiten",TRUE,FALSE),
_xlpm.fake,
IF($A$4&amp;"1"="1",FALSE,TRUE),
_xlpm.abwesend,
AY22&amp;"1"&lt;&gt;"1",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_xlpm.wochenstunden/5,SUMIFS(Arbeitszeiten[[Arbeitszeit]:[Arbeitszeit]],Arbeitszeiten[[Name]:[Name]],GewählterMA,Arbeitszeiten[[Tag]:[Tag]],DATE(_xlpm.jahrCalc,$B22,O$20)))*$A22,0),
_xlpm.ausgabe, _xlpm.stunden+IF(AND(_xlpm.stunden&gt;0,_xlpm.fake),ROUND(RANDBETWEEN(-100,100)/200,1),0),
IF(_xlpm.ausgabe&lt;=0,"",_xlpm.ausgabe)
)</f>
        <v/>
      </c>
      <c r="P22" s="253" t="str" cm="1">
        <f t="array" aca="1" ref="P22" ca="1">_xlfn.LET(
_xlpm.jahrCalc,
INDIRECT("Jahr" &amp; ROUNDUP(SUM($B$21:$B22)/78,0)),
_xlpm.auto,
IF(_xlfn.XLOOKUP(GewählterMA&amp;"|"&amp;_xlpm.jahrCalc,Personaleingabe!$AO$12:$AO$300,Personaleingabe!$AO$12:$AO$300,"keine Zeiten",0,1)="keine Zeiten",TRUE,FALSE),
_xlpm.fake,
IF($A$4&amp;"1"="1",FALSE,TRUE),
_xlpm.abwesend,
AZ22&amp;"1"&lt;&gt;"1",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_xlpm.wochenstunden/5,SUMIFS(Arbeitszeiten[[Arbeitszeit]:[Arbeitszeit]],Arbeitszeiten[[Name]:[Name]],GewählterMA,Arbeitszeiten[[Tag]:[Tag]],DATE(_xlpm.jahrCalc,$B22,P$20)))*$A22,0),
_xlpm.ausgabe, _xlpm.stunden+IF(AND(_xlpm.stunden&gt;0,_xlpm.fake),ROUND(RANDBETWEEN(-100,100)/200,1),0),
IF(_xlpm.ausgabe&lt;=0,"",_xlpm.ausgabe)
)</f>
        <v/>
      </c>
      <c r="Q22" s="253" t="str" cm="1">
        <f t="array" aca="1" ref="Q22" ca="1">_xlfn.LET(
_xlpm.jahrCalc,
INDIRECT("Jahr" &amp; ROUNDUP(SUM($B$21:$B22)/78,0)),
_xlpm.auto,
IF(_xlfn.XLOOKUP(GewählterMA&amp;"|"&amp;_xlpm.jahrCalc,Personaleingabe!$AO$12:$AO$300,Personaleingabe!$AO$12:$AO$300,"keine Zeiten",0,1)="keine Zeiten",TRUE,FALSE),
_xlpm.fake,
IF($A$4&amp;"1"="1",FALSE,TRUE),
_xlpm.abwesend,
BA22&amp;"1"&lt;&gt;"1",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_xlpm.wochenstunden/5,SUMIFS(Arbeitszeiten[[Arbeitszeit]:[Arbeitszeit]],Arbeitszeiten[[Name]:[Name]],GewählterMA,Arbeitszeiten[[Tag]:[Tag]],DATE(_xlpm.jahrCalc,$B22,Q$20)))*$A22,0),
_xlpm.ausgabe, _xlpm.stunden+IF(AND(_xlpm.stunden&gt;0,_xlpm.fake),ROUND(RANDBETWEEN(-100,100)/200,1),0),
IF(_xlpm.ausgabe&lt;=0,"",_xlpm.ausgabe)
)</f>
        <v/>
      </c>
      <c r="R22" s="253" t="str" cm="1">
        <f t="array" aca="1" ref="R22" ca="1">_xlfn.LET(
_xlpm.jahrCalc,
INDIRECT("Jahr" &amp; ROUNDUP(SUM($B$21:$B22)/78,0)),
_xlpm.auto,
IF(_xlfn.XLOOKUP(GewählterMA&amp;"|"&amp;_xlpm.jahrCalc,Personaleingabe!$AO$12:$AO$300,Personaleingabe!$AO$12:$AO$300,"keine Zeiten",0,1)="keine Zeiten",TRUE,FALSE),
_xlpm.fake,
IF($A$4&amp;"1"="1",FALSE,TRUE),
_xlpm.abwesend,
BB22&amp;"1"&lt;&gt;"1",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_xlpm.wochenstunden/5,SUMIFS(Arbeitszeiten[[Arbeitszeit]:[Arbeitszeit]],Arbeitszeiten[[Name]:[Name]],GewählterMA,Arbeitszeiten[[Tag]:[Tag]],DATE(_xlpm.jahrCalc,$B22,R$20)))*$A22,0),
_xlpm.ausgabe, _xlpm.stunden+IF(AND(_xlpm.stunden&gt;0,_xlpm.fake),ROUND(RANDBETWEEN(-100,100)/200,1),0),
IF(_xlpm.ausgabe&lt;=0,"",_xlpm.ausgabe)
)</f>
        <v/>
      </c>
      <c r="S22" s="253" t="str" cm="1">
        <f t="array" aca="1" ref="S22" ca="1">_xlfn.LET(
_xlpm.jahrCalc,
INDIRECT("Jahr" &amp; ROUNDUP(SUM($B$21:$B22)/78,0)),
_xlpm.auto,
IF(_xlfn.XLOOKUP(GewählterMA&amp;"|"&amp;_xlpm.jahrCalc,Personaleingabe!$AO$12:$AO$300,Personaleingabe!$AO$12:$AO$300,"keine Zeiten",0,1)="keine Zeiten",TRUE,FALSE),
_xlpm.fake,
IF($A$4&amp;"1"="1",FALSE,TRUE),
_xlpm.abwesend,
BC22&amp;"1"&lt;&gt;"1",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_xlpm.wochenstunden/5,SUMIFS(Arbeitszeiten[[Arbeitszeit]:[Arbeitszeit]],Arbeitszeiten[[Name]:[Name]],GewählterMA,Arbeitszeiten[[Tag]:[Tag]],DATE(_xlpm.jahrCalc,$B22,S$20)))*$A22,0),
_xlpm.ausgabe, _xlpm.stunden+IF(AND(_xlpm.stunden&gt;0,_xlpm.fake),ROUND(RANDBETWEEN(-100,100)/200,1),0),
IF(_xlpm.ausgabe&lt;=0,"",_xlpm.ausgabe)
)</f>
        <v/>
      </c>
      <c r="T22" s="253" t="str" cm="1">
        <f t="array" aca="1" ref="T22" ca="1">_xlfn.LET(
_xlpm.jahrCalc,
INDIRECT("Jahr" &amp; ROUNDUP(SUM($B$21:$B22)/78,0)),
_xlpm.auto,
IF(_xlfn.XLOOKUP(GewählterMA&amp;"|"&amp;_xlpm.jahrCalc,Personaleingabe!$AO$12:$AO$300,Personaleingabe!$AO$12:$AO$300,"keine Zeiten",0,1)="keine Zeiten",TRUE,FALSE),
_xlpm.fake,
IF($A$4&amp;"1"="1",FALSE,TRUE),
_xlpm.abwesend,
BD22&amp;"1"&lt;&gt;"1",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_xlpm.wochenstunden/5,SUMIFS(Arbeitszeiten[[Arbeitszeit]:[Arbeitszeit]],Arbeitszeiten[[Name]:[Name]],GewählterMA,Arbeitszeiten[[Tag]:[Tag]],DATE(_xlpm.jahrCalc,$B22,T$20)))*$A22,0),
_xlpm.ausgabe, _xlpm.stunden+IF(AND(_xlpm.stunden&gt;0,_xlpm.fake),ROUND(RANDBETWEEN(-100,100)/200,1),0),
IF(_xlpm.ausgabe&lt;=0,"",_xlpm.ausgabe)
)</f>
        <v/>
      </c>
      <c r="U22" s="253" t="str" cm="1">
        <f t="array" aca="1" ref="U22" ca="1">_xlfn.LET(
_xlpm.jahrCalc,
INDIRECT("Jahr" &amp; ROUNDUP(SUM($B$21:$B22)/78,0)),
_xlpm.auto,
IF(_xlfn.XLOOKUP(GewählterMA&amp;"|"&amp;_xlpm.jahrCalc,Personaleingabe!$AO$12:$AO$300,Personaleingabe!$AO$12:$AO$300,"keine Zeiten",0,1)="keine Zeiten",TRUE,FALSE),
_xlpm.fake,
IF($A$4&amp;"1"="1",FALSE,TRUE),
_xlpm.abwesend,
BE22&amp;"1"&lt;&gt;"1",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_xlpm.wochenstunden/5,SUMIFS(Arbeitszeiten[[Arbeitszeit]:[Arbeitszeit]],Arbeitszeiten[[Name]:[Name]],GewählterMA,Arbeitszeiten[[Tag]:[Tag]],DATE(_xlpm.jahrCalc,$B22,U$20)))*$A22,0),
_xlpm.ausgabe, _xlpm.stunden+IF(AND(_xlpm.stunden&gt;0,_xlpm.fake),ROUND(RANDBETWEEN(-100,100)/200,1),0),
IF(_xlpm.ausgabe&lt;=0,"",_xlpm.ausgabe)
)</f>
        <v/>
      </c>
      <c r="V22" s="253" t="str" cm="1">
        <f t="array" aca="1" ref="V22" ca="1">_xlfn.LET(
_xlpm.jahrCalc,
INDIRECT("Jahr" &amp; ROUNDUP(SUM($B$21:$B22)/78,0)),
_xlpm.auto,
IF(_xlfn.XLOOKUP(GewählterMA&amp;"|"&amp;_xlpm.jahrCalc,Personaleingabe!$AO$12:$AO$300,Personaleingabe!$AO$12:$AO$300,"keine Zeiten",0,1)="keine Zeiten",TRUE,FALSE),
_xlpm.fake,
IF($A$4&amp;"1"="1",FALSE,TRUE),
_xlpm.abwesend,
BF22&amp;"1"&lt;&gt;"1",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_xlpm.wochenstunden/5,SUMIFS(Arbeitszeiten[[Arbeitszeit]:[Arbeitszeit]],Arbeitszeiten[[Name]:[Name]],GewählterMA,Arbeitszeiten[[Tag]:[Tag]],DATE(_xlpm.jahrCalc,$B22,V$20)))*$A22,0),
_xlpm.ausgabe, _xlpm.stunden+IF(AND(_xlpm.stunden&gt;0,_xlpm.fake),ROUND(RANDBETWEEN(-100,100)/200,1),0),
IF(_xlpm.ausgabe&lt;=0,"",_xlpm.ausgabe)
)</f>
        <v/>
      </c>
      <c r="W22" s="253" t="str" cm="1">
        <f t="array" aca="1" ref="W22" ca="1">_xlfn.LET(
_xlpm.jahrCalc,
INDIRECT("Jahr" &amp; ROUNDUP(SUM($B$21:$B22)/78,0)),
_xlpm.auto,
IF(_xlfn.XLOOKUP(GewählterMA&amp;"|"&amp;_xlpm.jahrCalc,Personaleingabe!$AO$12:$AO$300,Personaleingabe!$AO$12:$AO$300,"keine Zeiten",0,1)="keine Zeiten",TRUE,FALSE),
_xlpm.fake,
IF($A$4&amp;"1"="1",FALSE,TRUE),
_xlpm.abwesend,
BG22&amp;"1"&lt;&gt;"1",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_xlpm.wochenstunden/5,SUMIFS(Arbeitszeiten[[Arbeitszeit]:[Arbeitszeit]],Arbeitszeiten[[Name]:[Name]],GewählterMA,Arbeitszeiten[[Tag]:[Tag]],DATE(_xlpm.jahrCalc,$B22,W$20)))*$A22,0),
_xlpm.ausgabe, _xlpm.stunden+IF(AND(_xlpm.stunden&gt;0,_xlpm.fake),ROUND(RANDBETWEEN(-100,100)/200,1),0),
IF(_xlpm.ausgabe&lt;=0,"",_xlpm.ausgabe)
)</f>
        <v/>
      </c>
      <c r="X22" s="253" t="str" cm="1">
        <f t="array" aca="1" ref="X22" ca="1">_xlfn.LET(
_xlpm.jahrCalc,
INDIRECT("Jahr" &amp; ROUNDUP(SUM($B$21:$B22)/78,0)),
_xlpm.auto,
IF(_xlfn.XLOOKUP(GewählterMA&amp;"|"&amp;_xlpm.jahrCalc,Personaleingabe!$AO$12:$AO$300,Personaleingabe!$AO$12:$AO$300,"keine Zeiten",0,1)="keine Zeiten",TRUE,FALSE),
_xlpm.fake,
IF($A$4&amp;"1"="1",FALSE,TRUE),
_xlpm.abwesend,
BH22&amp;"1"&lt;&gt;"1",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_xlpm.wochenstunden/5,SUMIFS(Arbeitszeiten[[Arbeitszeit]:[Arbeitszeit]],Arbeitszeiten[[Name]:[Name]],GewählterMA,Arbeitszeiten[[Tag]:[Tag]],DATE(_xlpm.jahrCalc,$B22,X$20)))*$A22,0),
_xlpm.ausgabe, _xlpm.stunden+IF(AND(_xlpm.stunden&gt;0,_xlpm.fake),ROUND(RANDBETWEEN(-100,100)/200,1),0),
IF(_xlpm.ausgabe&lt;=0,"",_xlpm.ausgabe)
)</f>
        <v/>
      </c>
      <c r="Y22" s="253" t="str" cm="1">
        <f t="array" aca="1" ref="Y22" ca="1">_xlfn.LET(
_xlpm.jahrCalc,
INDIRECT("Jahr" &amp; ROUNDUP(SUM($B$21:$B22)/78,0)),
_xlpm.auto,
IF(_xlfn.XLOOKUP(GewählterMA&amp;"|"&amp;_xlpm.jahrCalc,Personaleingabe!$AO$12:$AO$300,Personaleingabe!$AO$12:$AO$300,"keine Zeiten",0,1)="keine Zeiten",TRUE,FALSE),
_xlpm.fake,
IF($A$4&amp;"1"="1",FALSE,TRUE),
_xlpm.abwesend,
BI22&amp;"1"&lt;&gt;"1",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_xlpm.wochenstunden/5,SUMIFS(Arbeitszeiten[[Arbeitszeit]:[Arbeitszeit]],Arbeitszeiten[[Name]:[Name]],GewählterMA,Arbeitszeiten[[Tag]:[Tag]],DATE(_xlpm.jahrCalc,$B22,Y$20)))*$A22,0),
_xlpm.ausgabe, _xlpm.stunden+IF(AND(_xlpm.stunden&gt;0,_xlpm.fake),ROUND(RANDBETWEEN(-100,100)/200,1),0),
IF(_xlpm.ausgabe&lt;=0,"",_xlpm.ausgabe)
)</f>
        <v/>
      </c>
      <c r="Z22" s="253" t="str" cm="1">
        <f t="array" aca="1" ref="Z22" ca="1">_xlfn.LET(
_xlpm.jahrCalc,
INDIRECT("Jahr" &amp; ROUNDUP(SUM($B$21:$B22)/78,0)),
_xlpm.auto,
IF(_xlfn.XLOOKUP(GewählterMA&amp;"|"&amp;_xlpm.jahrCalc,Personaleingabe!$AO$12:$AO$300,Personaleingabe!$AO$12:$AO$300,"keine Zeiten",0,1)="keine Zeiten",TRUE,FALSE),
_xlpm.fake,
IF($A$4&amp;"1"="1",FALSE,TRUE),
_xlpm.abwesend,
BJ22&amp;"1"&lt;&gt;"1",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_xlpm.wochenstunden/5,SUMIFS(Arbeitszeiten[[Arbeitszeit]:[Arbeitszeit]],Arbeitszeiten[[Name]:[Name]],GewählterMA,Arbeitszeiten[[Tag]:[Tag]],DATE(_xlpm.jahrCalc,$B22,Z$20)))*$A22,0),
_xlpm.ausgabe, _xlpm.stunden+IF(AND(_xlpm.stunden&gt;0,_xlpm.fake),ROUND(RANDBETWEEN(-100,100)/200,1),0),
IF(_xlpm.ausgabe&lt;=0,"",_xlpm.ausgabe)
)</f>
        <v/>
      </c>
      <c r="AA22" s="253" t="str" cm="1">
        <f t="array" aca="1" ref="AA22" ca="1">_xlfn.LET(
_xlpm.jahrCalc,
INDIRECT("Jahr" &amp; ROUNDUP(SUM($B$21:$B22)/78,0)),
_xlpm.auto,
IF(_xlfn.XLOOKUP(GewählterMA&amp;"|"&amp;_xlpm.jahrCalc,Personaleingabe!$AO$12:$AO$300,Personaleingabe!$AO$12:$AO$300,"keine Zeiten",0,1)="keine Zeiten",TRUE,FALSE),
_xlpm.fake,
IF($A$4&amp;"1"="1",FALSE,TRUE),
_xlpm.abwesend,
BK22&amp;"1"&lt;&gt;"1",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_xlpm.wochenstunden/5,SUMIFS(Arbeitszeiten[[Arbeitszeit]:[Arbeitszeit]],Arbeitszeiten[[Name]:[Name]],GewählterMA,Arbeitszeiten[[Tag]:[Tag]],DATE(_xlpm.jahrCalc,$B22,AA$20)))*$A22,0),
_xlpm.ausgabe, _xlpm.stunden+IF(AND(_xlpm.stunden&gt;0,_xlpm.fake),ROUND(RANDBETWEEN(-100,100)/200,1),0),
IF(_xlpm.ausgabe&lt;=0,"",_xlpm.ausgabe)
)</f>
        <v/>
      </c>
      <c r="AB22" s="253" t="str" cm="1">
        <f t="array" aca="1" ref="AB22" ca="1">_xlfn.LET(
_xlpm.jahrCalc,
INDIRECT("Jahr" &amp; ROUNDUP(SUM($B$21:$B22)/78,0)),
_xlpm.auto,
IF(_xlfn.XLOOKUP(GewählterMA&amp;"|"&amp;_xlpm.jahrCalc,Personaleingabe!$AO$12:$AO$300,Personaleingabe!$AO$12:$AO$300,"keine Zeiten",0,1)="keine Zeiten",TRUE,FALSE),
_xlpm.fake,
IF($A$4&amp;"1"="1",FALSE,TRUE),
_xlpm.abwesend,
BL22&amp;"1"&lt;&gt;"1",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_xlpm.wochenstunden/5,SUMIFS(Arbeitszeiten[[Arbeitszeit]:[Arbeitszeit]],Arbeitszeiten[[Name]:[Name]],GewählterMA,Arbeitszeiten[[Tag]:[Tag]],DATE(_xlpm.jahrCalc,$B22,AB$20)))*$A22,0),
_xlpm.ausgabe, _xlpm.stunden+IF(AND(_xlpm.stunden&gt;0,_xlpm.fake),ROUND(RANDBETWEEN(-100,100)/200,1),0),
IF(_xlpm.ausgabe&lt;=0,"",_xlpm.ausgabe)
)</f>
        <v/>
      </c>
      <c r="AC22" s="253" t="str" cm="1">
        <f t="array" aca="1" ref="AC22" ca="1">_xlfn.LET(
_xlpm.jahrCalc,
INDIRECT("Jahr" &amp; ROUNDUP(SUM($B$21:$B22)/78,0)),
_xlpm.auto,
IF(_xlfn.XLOOKUP(GewählterMA&amp;"|"&amp;_xlpm.jahrCalc,Personaleingabe!$AO$12:$AO$300,Personaleingabe!$AO$12:$AO$300,"keine Zeiten",0,1)="keine Zeiten",TRUE,FALSE),
_xlpm.fake,
IF($A$4&amp;"1"="1",FALSE,TRUE),
_xlpm.abwesend,
BM22&amp;"1"&lt;&gt;"1",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_xlpm.wochenstunden/5,SUMIFS(Arbeitszeiten[[Arbeitszeit]:[Arbeitszeit]],Arbeitszeiten[[Name]:[Name]],GewählterMA,Arbeitszeiten[[Tag]:[Tag]],DATE(_xlpm.jahrCalc,$B22,AC$20)))*$A22,0),
_xlpm.ausgabe, _xlpm.stunden+IF(AND(_xlpm.stunden&gt;0,_xlpm.fake),ROUND(RANDBETWEEN(-100,100)/200,1),0),
IF(_xlpm.ausgabe&lt;=0,"",_xlpm.ausgabe)
)</f>
        <v/>
      </c>
      <c r="AD22" s="253" t="str" cm="1">
        <f t="array" aca="1" ref="AD22" ca="1">_xlfn.LET(
_xlpm.jahrCalc,
INDIRECT("Jahr" &amp; ROUNDUP(SUM($B$21:$B22)/78,0)),
_xlpm.auto,
IF(_xlfn.XLOOKUP(GewählterMA&amp;"|"&amp;_xlpm.jahrCalc,Personaleingabe!$AO$12:$AO$300,Personaleingabe!$AO$12:$AO$300,"keine Zeiten",0,1)="keine Zeiten",TRUE,FALSE),
_xlpm.fake,
IF($A$4&amp;"1"="1",FALSE,TRUE),
_xlpm.abwesend,
BN22&amp;"1"&lt;&gt;"1",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_xlpm.wochenstunden/5,SUMIFS(Arbeitszeiten[[Arbeitszeit]:[Arbeitszeit]],Arbeitszeiten[[Name]:[Name]],GewählterMA,Arbeitszeiten[[Tag]:[Tag]],DATE(_xlpm.jahrCalc,$B22,AD$20)))*$A22,0),
_xlpm.ausgabe, _xlpm.stunden+IF(AND(_xlpm.stunden&gt;0,_xlpm.fake),ROUND(RANDBETWEEN(-100,100)/200,1),0),
IF(_xlpm.ausgabe&lt;=0,"",_xlpm.ausgabe)
)</f>
        <v/>
      </c>
      <c r="AE22" s="253" t="str" cm="1">
        <f t="array" aca="1" ref="AE22" ca="1">_xlfn.LET(
_xlpm.jahrCalc,
INDIRECT("Jahr" &amp; ROUNDUP(SUM($B$21:$B22)/78,0)),
_xlpm.auto,
IF(_xlfn.XLOOKUP(GewählterMA&amp;"|"&amp;_xlpm.jahrCalc,Personaleingabe!$AO$12:$AO$300,Personaleingabe!$AO$12:$AO$300,"keine Zeiten",0,1)="keine Zeiten",TRUE,FALSE),
_xlpm.fake,
IF($A$4&amp;"1"="1",FALSE,TRUE),
_xlpm.abwesend,
BO22&amp;"1"&lt;&gt;"1",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_xlpm.wochenstunden/5,SUMIFS(Arbeitszeiten[[Arbeitszeit]:[Arbeitszeit]],Arbeitszeiten[[Name]:[Name]],GewählterMA,Arbeitszeiten[[Tag]:[Tag]],DATE(_xlpm.jahrCalc,$B22,AE$20)))*$A22,0),
_xlpm.ausgabe, _xlpm.stunden+IF(AND(_xlpm.stunden&gt;0,_xlpm.fake),ROUND(RANDBETWEEN(-100,100)/200,1),0),
IF(_xlpm.ausgabe&lt;=0,"",_xlpm.ausgabe)
)</f>
        <v/>
      </c>
      <c r="AF22" s="253" t="str" cm="1">
        <f t="array" aca="1" ref="AF22" ca="1">_xlfn.LET(
_xlpm.jahrCalc,
INDIRECT("Jahr" &amp; ROUNDUP(SUM($B$21:$B22)/78,0)),
_xlpm.auto,
IF(_xlfn.XLOOKUP(GewählterMA&amp;"|"&amp;_xlpm.jahrCalc,Personaleingabe!$AO$12:$AO$300,Personaleingabe!$AO$12:$AO$300,"keine Zeiten",0,1)="keine Zeiten",TRUE,FALSE),
_xlpm.fake,
IF($A$4&amp;"1"="1",FALSE,TRUE),
_xlpm.abwesend,
BP22&amp;"1"&lt;&gt;"1",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_xlpm.wochenstunden/5,SUMIFS(Arbeitszeiten[[Arbeitszeit]:[Arbeitszeit]],Arbeitszeiten[[Name]:[Name]],GewählterMA,Arbeitszeiten[[Tag]:[Tag]],DATE(_xlpm.jahrCalc,$B22,AF$20)))*$A22,0),
_xlpm.ausgabe, _xlpm.stunden+IF(AND(_xlpm.stunden&gt;0,_xlpm.fake),ROUND(RANDBETWEEN(-100,100)/200,1),0),
IF(_xlpm.ausgabe&lt;=0,"",_xlpm.ausgabe)
)</f>
        <v/>
      </c>
      <c r="AG22" s="253" t="str" cm="1">
        <f t="array" aca="1" ref="AG22" ca="1">_xlfn.LET(
_xlpm.jahrCalc,
INDIRECT("Jahr" &amp; ROUNDUP(SUM($B$21:$B22)/78,0)),
_xlpm.auto,
IF(_xlfn.XLOOKUP(GewählterMA&amp;"|"&amp;_xlpm.jahrCalc,Personaleingabe!$AO$12:$AO$300,Personaleingabe!$AO$12:$AO$300,"keine Zeiten",0,1)="keine Zeiten",TRUE,FALSE),
_xlpm.fake,
IF($A$4&amp;"1"="1",FALSE,TRUE),
_xlpm.abwesend,
BQ22&amp;"1"&lt;&gt;"1",
_xlpm.wochenstunden,_xlfn.XLOOKUP(GewählterMA&amp;"|"&amp;GewähltesVorhaben&amp;"|"&amp;$B22&amp;"|"&amp;_xlpm.jahrCalc,MitarbeiterFTE[[lookup]:[lookup]],MitarbeiterFTE[[Std. / Wo.]:[Std. / Wo.]],0,0,1),
_xlpm.stunden,
IF(NOT(_xlpm.abwesend),IF(_xlpm.auto,
    _xlpm.wochenstunden/5,SUMIFS(Arbeitszeiten[[Arbeitszeit]:[Arbeitszeit]],Arbeitszeiten[[Name]:[Name]],GewählterMA,Arbeitszeiten[[Tag]:[Tag]],DATE(_xlpm.jahrCalc,$B22,AG$20)))*$A22,0),
_xlpm.ausgabe, _xlpm.stunden+IF(AND(_xlpm.stunden&gt;0,_xlpm.fake),ROUND(RANDBETWEEN(-100,100)/200,1),0),
IF(_xlpm.ausgabe&lt;=0,"",_xlpm.ausgabe)
)</f>
        <v/>
      </c>
      <c r="AH22" s="254">
        <f t="shared" ref="AH22:AH32" ca="1" si="16">SUM(C22:AG22)</f>
        <v>0</v>
      </c>
      <c r="AI22" s="257"/>
      <c r="AJ22" s="212"/>
      <c r="AL22" s="211">
        <f t="shared" ref="AL22:AL32" si="17">B22</f>
        <v>2</v>
      </c>
      <c r="AM22" s="211" t="str" cm="1">
        <f t="array" aca="1" ref="AM22" ca="1">_xlfn.LET(
     _xlpm.jahrCalc,INDIRECT("Jahr" &amp; ROUNDUP(SUM($B$21:$B22)/78,0)),
     _xlpm.dat,DATE(_xlpm.jahrCalc,$B22,C$20),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N22" s="211" t="str" cm="1">
        <f t="array" aca="1" ref="AN22" ca="1">_xlfn.LET(
     _xlpm.jahrCalc,INDIRECT("Jahr" &amp; ROUNDUP(SUM($B$21:$B22)/78,0)),
     _xlpm.dat,DATE(_xlpm.jahrCalc,$B22,D$20),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O22" s="211" t="str" cm="1">
        <f t="array" aca="1" ref="AO22" ca="1">_xlfn.LET(
     _xlpm.jahrCalc,INDIRECT("Jahr" &amp; ROUNDUP(SUM($B$21:$B22)/78,0)),
     _xlpm.dat,DATE(_xlpm.jahrCalc,$B22,E$20),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P22" s="211" t="str" cm="1">
        <f t="array" aca="1" ref="AP22" ca="1">_xlfn.LET(
     _xlpm.jahrCalc,INDIRECT("Jahr" &amp; ROUNDUP(SUM($B$21:$B22)/78,0)),
     _xlpm.dat,DATE(_xlpm.jahrCalc,$B22,F$20),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Q22" s="211" t="str" cm="1">
        <f t="array" aca="1" ref="AQ22" ca="1">_xlfn.LET(
     _xlpm.jahrCalc,INDIRECT("Jahr" &amp; ROUNDUP(SUM($B$21:$B22)/78,0)),
     _xlpm.dat,DATE(_xlpm.jahrCalc,$B22,G$20),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R22" s="211" t="str" cm="1">
        <f t="array" aca="1" ref="AR22" ca="1">_xlfn.LET(
     _xlpm.jahrCalc,INDIRECT("Jahr" &amp; ROUNDUP(SUM($B$21:$B22)/78,0)),
     _xlpm.dat,DATE(_xlpm.jahrCalc,$B22,H$20),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S22" s="211" t="str" cm="1">
        <f t="array" aca="1" ref="AS22" ca="1">_xlfn.LET(
     _xlpm.jahrCalc,INDIRECT("Jahr" &amp; ROUNDUP(SUM($B$21:$B22)/78,0)),
     _xlpm.dat,DATE(_xlpm.jahrCalc,$B22,I$20),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T22" s="211" t="str" cm="1">
        <f t="array" aca="1" ref="AT22" ca="1">_xlfn.LET(
     _xlpm.jahrCalc,INDIRECT("Jahr" &amp; ROUNDUP(SUM($B$21:$B22)/78,0)),
     _xlpm.dat,DATE(_xlpm.jahrCalc,$B22,J$20),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U22" s="211" t="str" cm="1">
        <f t="array" aca="1" ref="AU22" ca="1">_xlfn.LET(
     _xlpm.jahrCalc,INDIRECT("Jahr" &amp; ROUNDUP(SUM($B$21:$B22)/78,0)),
     _xlpm.dat,DATE(_xlpm.jahrCalc,$B22,K$20),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AV22" s="211" t="str" cm="1">
        <f t="array" aca="1" ref="AV22" ca="1">_xlfn.LET(
     _xlpm.jahrCalc,INDIRECT("Jahr" &amp; ROUNDUP(SUM($B$21:$B22)/78,0)),
     _xlpm.dat,DATE(_xlpm.jahrCalc,$B22,L$20),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W22" s="211" t="str" cm="1">
        <f t="array" aca="1" ref="AW22" ca="1">_xlfn.LET(
     _xlpm.jahrCalc,INDIRECT("Jahr" &amp; ROUNDUP(SUM($B$21:$B22)/78,0)),
     _xlpm.dat,DATE(_xlpm.jahrCalc,$B22,M$20),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X22" s="211" t="str" cm="1">
        <f t="array" aca="1" ref="AX22" ca="1">_xlfn.LET(
     _xlpm.jahrCalc,INDIRECT("Jahr" &amp; ROUNDUP(SUM($B$21:$B22)/78,0)),
     _xlpm.dat,DATE(_xlpm.jahrCalc,$B22,N$20),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Y22" s="211" t="str" cm="1">
        <f t="array" aca="1" ref="AY22" ca="1">_xlfn.LET(
     _xlpm.jahrCalc,INDIRECT("Jahr" &amp; ROUNDUP(SUM($B$21:$B22)/78,0)),
     _xlpm.dat,DATE(_xlpm.jahrCalc,$B22,O$20),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AZ22" s="211" t="str" cm="1">
        <f t="array" aca="1" ref="AZ22" ca="1">_xlfn.LET(
     _xlpm.jahrCalc,INDIRECT("Jahr" &amp; ROUNDUP(SUM($B$21:$B22)/78,0)),
     _xlpm.dat,DATE(_xlpm.jahrCalc,$B22,P$20),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A22" s="211" t="str" cm="1">
        <f t="array" aca="1" ref="BA22" ca="1">_xlfn.LET(
     _xlpm.jahrCalc,INDIRECT("Jahr" &amp; ROUNDUP(SUM($B$21:$B22)/78,0)),
     _xlpm.dat,DATE(_xlpm.jahrCalc,$B22,Q$20),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B22" s="211" t="str" cm="1">
        <f t="array" aca="1" ref="BB22" ca="1">_xlfn.LET(
     _xlpm.jahrCalc,INDIRECT("Jahr" &amp; ROUNDUP(SUM($B$21:$B22)/78,0)),
     _xlpm.dat,DATE(_xlpm.jahrCalc,$B22,R$20),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C22" s="211" t="str" cm="1">
        <f t="array" aca="1" ref="BC22" ca="1">_xlfn.LET(
     _xlpm.jahrCalc,INDIRECT("Jahr" &amp; ROUNDUP(SUM($B$21:$B22)/78,0)),
     _xlpm.dat,DATE(_xlpm.jahrCalc,$B22,S$20),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D22" s="211" t="str" cm="1">
        <f t="array" aca="1" ref="BD22" ca="1">_xlfn.LET(
     _xlpm.jahrCalc,INDIRECT("Jahr" &amp; ROUNDUP(SUM($B$21:$B22)/78,0)),
     _xlpm.dat,DATE(_xlpm.jahrCalc,$B22,T$20),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E22" s="211" t="str" cm="1">
        <f t="array" aca="1" ref="BE22" ca="1">_xlfn.LET(
     _xlpm.jahrCalc,INDIRECT("Jahr" &amp; ROUNDUP(SUM($B$21:$B22)/78,0)),
     _xlpm.dat,DATE(_xlpm.jahrCalc,$B22,U$20),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F22" s="211" t="str" cm="1">
        <f t="array" aca="1" ref="BF22" ca="1">_xlfn.LET(
     _xlpm.jahrCalc,INDIRECT("Jahr" &amp; ROUNDUP(SUM($B$21:$B22)/78,0)),
     _xlpm.dat,DATE(_xlpm.jahrCalc,$B22,V$20),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G22" s="211" t="str" cm="1">
        <f t="array" aca="1" ref="BG22" ca="1">_xlfn.LET(
     _xlpm.jahrCalc,INDIRECT("Jahr" &amp; ROUNDUP(SUM($B$21:$B22)/78,0)),
     _xlpm.dat,DATE(_xlpm.jahrCalc,$B22,W$20),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H22" s="211" t="str" cm="1">
        <f t="array" aca="1" ref="BH22" ca="1">_xlfn.LET(
     _xlpm.jahrCalc,INDIRECT("Jahr" &amp; ROUNDUP(SUM($B$21:$B22)/78,0)),
     _xlpm.dat,DATE(_xlpm.jahrCalc,$B22,X$20),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I22" s="211" t="str" cm="1">
        <f t="array" aca="1" ref="BI22" ca="1">_xlfn.LET(
     _xlpm.jahrCalc,INDIRECT("Jahr" &amp; ROUNDUP(SUM($B$21:$B22)/78,0)),
     _xlpm.dat,DATE(_xlpm.jahrCalc,$B22,Y$20),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J22" s="211" t="str" cm="1">
        <f t="array" aca="1" ref="BJ22" ca="1">_xlfn.LET(
     _xlpm.jahrCalc,INDIRECT("Jahr" &amp; ROUNDUP(SUM($B$21:$B22)/78,0)),
     _xlpm.dat,DATE(_xlpm.jahrCalc,$B22,Z$20),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K22" s="211" t="str" cm="1">
        <f t="array" aca="1" ref="BK22" ca="1">_xlfn.LET(
     _xlpm.jahrCalc,INDIRECT("Jahr" &amp; ROUNDUP(SUM($B$21:$B22)/78,0)),
     _xlpm.dat,DATE(_xlpm.jahrCalc,$B22,AA$20),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L22" s="211" t="str" cm="1">
        <f t="array" aca="1" ref="BL22" ca="1">_xlfn.LET(
     _xlpm.jahrCalc,INDIRECT("Jahr" &amp; ROUNDUP(SUM($B$21:$B22)/78,0)),
     _xlpm.dat,DATE(_xlpm.jahrCalc,$B22,AB$20),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M22" s="211" t="str" cm="1">
        <f t="array" aca="1" ref="BM22" ca="1">_xlfn.LET(
     _xlpm.jahrCalc,INDIRECT("Jahr" &amp; ROUNDUP(SUM($B$21:$B22)/78,0)),
     _xlpm.dat,DATE(_xlpm.jahrCalc,$B22,AC$20),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N22" s="211" t="str" cm="1">
        <f t="array" aca="1" ref="BN22" ca="1">_xlfn.LET(
     _xlpm.jahrCalc,INDIRECT("Jahr" &amp; ROUNDUP(SUM($B$21:$B22)/78,0)),
     _xlpm.dat,DATE(_xlpm.jahrCalc,$B22,AD$20),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
      </c>
      <c r="BO22" s="211" t="str" cm="1">
        <f t="array" aca="1" ref="BO22" ca="1">_xlfn.LET(
     _xlpm.jahrCalc,INDIRECT("Jahr" &amp; ROUNDUP(SUM($B$21:$B22)/78,0)),
     _xlpm.dat,DATE(_xlpm.jahrCalc,$B22,AE$20),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WE</v>
      </c>
      <c r="BP22" s="211" t="str" cm="1">
        <f t="array" aca="1" ref="BP22" ca="1">_xlfn.LET(
     _xlpm.jahrCalc,INDIRECT("Jahr" &amp; ROUNDUP(SUM($B$21:$B22)/78,0)),
     _xlpm.dat,DATE(_xlpm.jahrCalc,$B22,AF$20),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SW</v>
      </c>
      <c r="BQ22" s="211" t="str" cm="1">
        <f t="array" aca="1" ref="BQ22" ca="1">_xlfn.LET(
     _xlpm.jahrCalc,INDIRECT("Jahr" &amp; ROUNDUP(SUM($B$21:$B22)/78,0)),
     _xlpm.dat,DATE(_xlpm.jahrCalc,$B22,AG$20),
     _xlpm.bundesland,$BR22,
     _xlpm.ft, IF(_xlpm.bundesland=0,FALSE,_xlfn.XLOOKUP(_xlpm.dat,Feiertage[[Datum]:[Datum]],_xlfn.XLOOKUP(_xlpm.bundesland,Feiertage[[#Headers],[BW]:[TH]],Feiertage[[BW]:[TH]]),0,0,1)&lt;&gt;0),
     _xlpm.schwarz,
          MONTH(_xlpm.dat)&lt;&gt;$B22,
     _xlpm.we,
          WEEKDAY(_xlpm.dat,2)&gt;=6,
     _xlpm.weg,
          IF(_xlfn.XLOOKUP(GewählterMA&amp;_xlpm.dat,Table6[[lookup]:[lookup]],Table6[[Name]:[Name]],"da",0,1)="da","","weg"),
     _xlpm.ausgabe,IF(_xlpm.schwarz,"SW",IF(_xlpm.ft,"FT",IF(_xlpm.we,"WE",IF(_xlpm.weg="weg","weg","")))),
     _xlpm.ausgabe
)</f>
        <v>SW</v>
      </c>
      <c r="BR22" s="211">
        <f ca="1">IF(BT22=0,BS20,BT22)</f>
        <v>0</v>
      </c>
      <c r="BT22" s="211" cm="1">
        <f t="array" aca="1" ref="BT22" ca="1">_xlfn.XLOOKUP(_xlfn.XLOOKUP(GewählterMA&amp;AL22&amp;INDIRECT("Jahr" &amp; ROUNDUP(SUM($B$21:$B22)/78,0)),MitarbeiterFTE[Name]&amp;MitarbeiterFTE[Monat]&amp;MitarbeiterFTE[Jahr],MitarbeiterFTE[Bundesland],0,0,1),Bundesländer[Deutsch],Bundesländer[Abkürzung],0,0,1)</f>
        <v>0</v>
      </c>
    </row>
    <row r="23" spans="1:72" ht="18" customHeight="1" thickBot="1">
      <c r="A23" s="223" cm="1">
        <f t="array" aca="1" ref="A23" ca="1">_xlfn.XLOOKUP(GewählterMA&amp;"|"&amp;GewähltesVorhaben&amp;"|"&amp;B23&amp;"|"&amp;INDIRECT("Jahr" &amp; ROUNDUP(SUM($B$21:B23)/78,0)),MitarbeiterFTE[lookup],MitarbeiterFTE[%-Vorhaben],0,0,1)</f>
        <v>0</v>
      </c>
      <c r="B23" s="256">
        <v>3</v>
      </c>
      <c r="C23" s="253" t="str" cm="1">
        <f t="array" aca="1" ref="C23" ca="1">_xlfn.LET(
_xlpm.jahrCalc,
INDIRECT("Jahr" &amp; ROUNDUP(SUM($B$21:$B23)/78,0)),
_xlpm.auto,
IF(_xlfn.XLOOKUP(GewählterMA&amp;"|"&amp;_xlpm.jahrCalc,Personaleingabe!$AO$12:$AO$300,Personaleingabe!$AO$12:$AO$300,"keine Zeiten",0,1)="keine Zeiten",TRUE,FALSE),
_xlpm.fake,
IF($A$4&amp;"1"="1",FALSE,TRUE),
_xlpm.abwesend,
AM23&amp;"1"&lt;&gt;"1",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_xlpm.wochenstunden/5,SUMIFS(Arbeitszeiten[[Arbeitszeit]:[Arbeitszeit]],Arbeitszeiten[[Name]:[Name]],GewählterMA,Arbeitszeiten[[Tag]:[Tag]],DATE(_xlpm.jahrCalc,$B23,C$20)))*$A23,0),
_xlpm.ausgabe, _xlpm.stunden+IF(AND(_xlpm.stunden&gt;0,_xlpm.fake),ROUND(RANDBETWEEN(-100,100)/200,1),0),
IF(_xlpm.ausgabe&lt;=0,"",_xlpm.ausgabe)
)</f>
        <v/>
      </c>
      <c r="D23" s="253" t="str" cm="1">
        <f t="array" aca="1" ref="D23" ca="1">_xlfn.LET(
_xlpm.jahrCalc,
INDIRECT("Jahr" &amp; ROUNDUP(SUM($B$21:$B23)/78,0)),
_xlpm.auto,
IF(_xlfn.XLOOKUP(GewählterMA&amp;"|"&amp;_xlpm.jahrCalc,Personaleingabe!$AO$12:$AO$300,Personaleingabe!$AO$12:$AO$300,"keine Zeiten",0,1)="keine Zeiten",TRUE,FALSE),
_xlpm.fake,
IF($A$4&amp;"1"="1",FALSE,TRUE),
_xlpm.abwesend,
AN23&amp;"1"&lt;&gt;"1",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_xlpm.wochenstunden/5,SUMIFS(Arbeitszeiten[[Arbeitszeit]:[Arbeitszeit]],Arbeitszeiten[[Name]:[Name]],GewählterMA,Arbeitszeiten[[Tag]:[Tag]],DATE(_xlpm.jahrCalc,$B23,D$20)))*$A23,0),
_xlpm.ausgabe, _xlpm.stunden+IF(AND(_xlpm.stunden&gt;0,_xlpm.fake),ROUND(RANDBETWEEN(-100,100)/200,1),0),
IF(_xlpm.ausgabe&lt;=0,"",_xlpm.ausgabe)
)</f>
        <v/>
      </c>
      <c r="E23" s="253" t="str" cm="1">
        <f t="array" aca="1" ref="E23" ca="1">_xlfn.LET(
_xlpm.jahrCalc,
INDIRECT("Jahr" &amp; ROUNDUP(SUM($B$21:$B23)/78,0)),
_xlpm.auto,
IF(_xlfn.XLOOKUP(GewählterMA&amp;"|"&amp;_xlpm.jahrCalc,Personaleingabe!$AO$12:$AO$300,Personaleingabe!$AO$12:$AO$300,"keine Zeiten",0,1)="keine Zeiten",TRUE,FALSE),
_xlpm.fake,
IF($A$4&amp;"1"="1",FALSE,TRUE),
_xlpm.abwesend,
AO23&amp;"1"&lt;&gt;"1",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_xlpm.wochenstunden/5,SUMIFS(Arbeitszeiten[[Arbeitszeit]:[Arbeitszeit]],Arbeitszeiten[[Name]:[Name]],GewählterMA,Arbeitszeiten[[Tag]:[Tag]],DATE(_xlpm.jahrCalc,$B23,E$20)))*$A23,0),
_xlpm.ausgabe, _xlpm.stunden+IF(AND(_xlpm.stunden&gt;0,_xlpm.fake),ROUND(RANDBETWEEN(-100,100)/200,1),0),
IF(_xlpm.ausgabe&lt;=0,"",_xlpm.ausgabe)
)</f>
        <v/>
      </c>
      <c r="F23" s="253" t="str" cm="1">
        <f t="array" aca="1" ref="F23" ca="1">_xlfn.LET(
_xlpm.jahrCalc,
INDIRECT("Jahr" &amp; ROUNDUP(SUM($B$21:$B23)/78,0)),
_xlpm.auto,
IF(_xlfn.XLOOKUP(GewählterMA&amp;"|"&amp;_xlpm.jahrCalc,Personaleingabe!$AO$12:$AO$300,Personaleingabe!$AO$12:$AO$300,"keine Zeiten",0,1)="keine Zeiten",TRUE,FALSE),
_xlpm.fake,
IF($A$4&amp;"1"="1",FALSE,TRUE),
_xlpm.abwesend,
AP23&amp;"1"&lt;&gt;"1",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_xlpm.wochenstunden/5,SUMIFS(Arbeitszeiten[[Arbeitszeit]:[Arbeitszeit]],Arbeitszeiten[[Name]:[Name]],GewählterMA,Arbeitszeiten[[Tag]:[Tag]],DATE(_xlpm.jahrCalc,$B23,F$20)))*$A23,0),
_xlpm.ausgabe, _xlpm.stunden+IF(AND(_xlpm.stunden&gt;0,_xlpm.fake),ROUND(RANDBETWEEN(-100,100)/200,1),0),
IF(_xlpm.ausgabe&lt;=0,"",_xlpm.ausgabe)
)</f>
        <v/>
      </c>
      <c r="G23" s="253" t="str" cm="1">
        <f t="array" aca="1" ref="G23" ca="1">_xlfn.LET(
_xlpm.jahrCalc,
INDIRECT("Jahr" &amp; ROUNDUP(SUM($B$21:$B23)/78,0)),
_xlpm.auto,
IF(_xlfn.XLOOKUP(GewählterMA&amp;"|"&amp;_xlpm.jahrCalc,Personaleingabe!$AO$12:$AO$300,Personaleingabe!$AO$12:$AO$300,"keine Zeiten",0,1)="keine Zeiten",TRUE,FALSE),
_xlpm.fake,
IF($A$4&amp;"1"="1",FALSE,TRUE),
_xlpm.abwesend,
AQ23&amp;"1"&lt;&gt;"1",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_xlpm.wochenstunden/5,SUMIFS(Arbeitszeiten[[Arbeitszeit]:[Arbeitszeit]],Arbeitszeiten[[Name]:[Name]],GewählterMA,Arbeitszeiten[[Tag]:[Tag]],DATE(_xlpm.jahrCalc,$B23,G$20)))*$A23,0),
_xlpm.ausgabe, _xlpm.stunden+IF(AND(_xlpm.stunden&gt;0,_xlpm.fake),ROUND(RANDBETWEEN(-100,100)/200,1),0),
IF(_xlpm.ausgabe&lt;=0,"",_xlpm.ausgabe)
)</f>
        <v/>
      </c>
      <c r="H23" s="253" t="str" cm="1">
        <f t="array" aca="1" ref="H23" ca="1">_xlfn.LET(
_xlpm.jahrCalc,
INDIRECT("Jahr" &amp; ROUNDUP(SUM($B$21:$B23)/78,0)),
_xlpm.auto,
IF(_xlfn.XLOOKUP(GewählterMA&amp;"|"&amp;_xlpm.jahrCalc,Personaleingabe!$AO$12:$AO$300,Personaleingabe!$AO$12:$AO$300,"keine Zeiten",0,1)="keine Zeiten",TRUE,FALSE),
_xlpm.fake,
IF($A$4&amp;"1"="1",FALSE,TRUE),
_xlpm.abwesend,
AR23&amp;"1"&lt;&gt;"1",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_xlpm.wochenstunden/5,SUMIFS(Arbeitszeiten[[Arbeitszeit]:[Arbeitszeit]],Arbeitszeiten[[Name]:[Name]],GewählterMA,Arbeitszeiten[[Tag]:[Tag]],DATE(_xlpm.jahrCalc,$B23,H$20)))*$A23,0),
_xlpm.ausgabe, _xlpm.stunden+IF(AND(_xlpm.stunden&gt;0,_xlpm.fake),ROUND(RANDBETWEEN(-100,100)/200,1),0),
IF(_xlpm.ausgabe&lt;=0,"",_xlpm.ausgabe)
)</f>
        <v/>
      </c>
      <c r="I23" s="253" t="str" cm="1">
        <f t="array" aca="1" ref="I23" ca="1">_xlfn.LET(
_xlpm.jahrCalc,
INDIRECT("Jahr" &amp; ROUNDUP(SUM($B$21:$B23)/78,0)),
_xlpm.auto,
IF(_xlfn.XLOOKUP(GewählterMA&amp;"|"&amp;_xlpm.jahrCalc,Personaleingabe!$AO$12:$AO$300,Personaleingabe!$AO$12:$AO$300,"keine Zeiten",0,1)="keine Zeiten",TRUE,FALSE),
_xlpm.fake,
IF($A$4&amp;"1"="1",FALSE,TRUE),
_xlpm.abwesend,
AS23&amp;"1"&lt;&gt;"1",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_xlpm.wochenstunden/5,SUMIFS(Arbeitszeiten[[Arbeitszeit]:[Arbeitszeit]],Arbeitszeiten[[Name]:[Name]],GewählterMA,Arbeitszeiten[[Tag]:[Tag]],DATE(_xlpm.jahrCalc,$B23,I$20)))*$A23,0),
_xlpm.ausgabe, _xlpm.stunden+IF(AND(_xlpm.stunden&gt;0,_xlpm.fake),ROUND(RANDBETWEEN(-100,100)/200,1),0),
IF(_xlpm.ausgabe&lt;=0,"",_xlpm.ausgabe)
)</f>
        <v/>
      </c>
      <c r="J23" s="253" t="str" cm="1">
        <f t="array" aca="1" ref="J23" ca="1">_xlfn.LET(
_xlpm.jahrCalc,
INDIRECT("Jahr" &amp; ROUNDUP(SUM($B$21:$B23)/78,0)),
_xlpm.auto,
IF(_xlfn.XLOOKUP(GewählterMA&amp;"|"&amp;_xlpm.jahrCalc,Personaleingabe!$AO$12:$AO$300,Personaleingabe!$AO$12:$AO$300,"keine Zeiten",0,1)="keine Zeiten",TRUE,FALSE),
_xlpm.fake,
IF($A$4&amp;"1"="1",FALSE,TRUE),
_xlpm.abwesend,
AT23&amp;"1"&lt;&gt;"1",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_xlpm.wochenstunden/5,SUMIFS(Arbeitszeiten[[Arbeitszeit]:[Arbeitszeit]],Arbeitszeiten[[Name]:[Name]],GewählterMA,Arbeitszeiten[[Tag]:[Tag]],DATE(_xlpm.jahrCalc,$B23,J$20)))*$A23,0),
_xlpm.ausgabe, _xlpm.stunden+IF(AND(_xlpm.stunden&gt;0,_xlpm.fake),ROUND(RANDBETWEEN(-100,100)/200,1),0),
IF(_xlpm.ausgabe&lt;=0,"",_xlpm.ausgabe)
)</f>
        <v/>
      </c>
      <c r="K23" s="253" t="str" cm="1">
        <f t="array" aca="1" ref="K23" ca="1">_xlfn.LET(
_xlpm.jahrCalc,
INDIRECT("Jahr" &amp; ROUNDUP(SUM($B$21:$B23)/78,0)),
_xlpm.auto,
IF(_xlfn.XLOOKUP(GewählterMA&amp;"|"&amp;_xlpm.jahrCalc,Personaleingabe!$AO$12:$AO$300,Personaleingabe!$AO$12:$AO$300,"keine Zeiten",0,1)="keine Zeiten",TRUE,FALSE),
_xlpm.fake,
IF($A$4&amp;"1"="1",FALSE,TRUE),
_xlpm.abwesend,
AU23&amp;"1"&lt;&gt;"1",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_xlpm.wochenstunden/5,SUMIFS(Arbeitszeiten[[Arbeitszeit]:[Arbeitszeit]],Arbeitszeiten[[Name]:[Name]],GewählterMA,Arbeitszeiten[[Tag]:[Tag]],DATE(_xlpm.jahrCalc,$B23,K$20)))*$A23,0),
_xlpm.ausgabe, _xlpm.stunden+IF(AND(_xlpm.stunden&gt;0,_xlpm.fake),ROUND(RANDBETWEEN(-100,100)/200,1),0),
IF(_xlpm.ausgabe&lt;=0,"",_xlpm.ausgabe)
)</f>
        <v/>
      </c>
      <c r="L23" s="253" t="str" cm="1">
        <f t="array" aca="1" ref="L23" ca="1">_xlfn.LET(
_xlpm.jahrCalc,
INDIRECT("Jahr" &amp; ROUNDUP(SUM($B$21:$B23)/78,0)),
_xlpm.auto,
IF(_xlfn.XLOOKUP(GewählterMA&amp;"|"&amp;_xlpm.jahrCalc,Personaleingabe!$AO$12:$AO$300,Personaleingabe!$AO$12:$AO$300,"keine Zeiten",0,1)="keine Zeiten",TRUE,FALSE),
_xlpm.fake,
IF($A$4&amp;"1"="1",FALSE,TRUE),
_xlpm.abwesend,
AV23&amp;"1"&lt;&gt;"1",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_xlpm.wochenstunden/5,SUMIFS(Arbeitszeiten[[Arbeitszeit]:[Arbeitszeit]],Arbeitszeiten[[Name]:[Name]],GewählterMA,Arbeitszeiten[[Tag]:[Tag]],DATE(_xlpm.jahrCalc,$B23,L$20)))*$A23,0),
_xlpm.ausgabe, _xlpm.stunden+IF(AND(_xlpm.stunden&gt;0,_xlpm.fake),ROUND(RANDBETWEEN(-100,100)/200,1),0),
IF(_xlpm.ausgabe&lt;=0,"",_xlpm.ausgabe)
)</f>
        <v/>
      </c>
      <c r="M23" s="253" t="str" cm="1">
        <f t="array" aca="1" ref="M23" ca="1">_xlfn.LET(
_xlpm.jahrCalc,
INDIRECT("Jahr" &amp; ROUNDUP(SUM($B$21:$B23)/78,0)),
_xlpm.auto,
IF(_xlfn.XLOOKUP(GewählterMA&amp;"|"&amp;_xlpm.jahrCalc,Personaleingabe!$AO$12:$AO$300,Personaleingabe!$AO$12:$AO$300,"keine Zeiten",0,1)="keine Zeiten",TRUE,FALSE),
_xlpm.fake,
IF($A$4&amp;"1"="1",FALSE,TRUE),
_xlpm.abwesend,
AW23&amp;"1"&lt;&gt;"1",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_xlpm.wochenstunden/5,SUMIFS(Arbeitszeiten[[Arbeitszeit]:[Arbeitszeit]],Arbeitszeiten[[Name]:[Name]],GewählterMA,Arbeitszeiten[[Tag]:[Tag]],DATE(_xlpm.jahrCalc,$B23,M$20)))*$A23,0),
_xlpm.ausgabe, _xlpm.stunden+IF(AND(_xlpm.stunden&gt;0,_xlpm.fake),ROUND(RANDBETWEEN(-100,100)/200,1),0),
IF(_xlpm.ausgabe&lt;=0,"",_xlpm.ausgabe)
)</f>
        <v/>
      </c>
      <c r="N23" s="253" t="str" cm="1">
        <f t="array" aca="1" ref="N23" ca="1">_xlfn.LET(
_xlpm.jahrCalc,
INDIRECT("Jahr" &amp; ROUNDUP(SUM($B$21:$B23)/78,0)),
_xlpm.auto,
IF(_xlfn.XLOOKUP(GewählterMA&amp;"|"&amp;_xlpm.jahrCalc,Personaleingabe!$AO$12:$AO$300,Personaleingabe!$AO$12:$AO$300,"keine Zeiten",0,1)="keine Zeiten",TRUE,FALSE),
_xlpm.fake,
IF($A$4&amp;"1"="1",FALSE,TRUE),
_xlpm.abwesend,
AX23&amp;"1"&lt;&gt;"1",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_xlpm.wochenstunden/5,SUMIFS(Arbeitszeiten[[Arbeitszeit]:[Arbeitszeit]],Arbeitszeiten[[Name]:[Name]],GewählterMA,Arbeitszeiten[[Tag]:[Tag]],DATE(_xlpm.jahrCalc,$B23,N$20)))*$A23,0),
_xlpm.ausgabe, _xlpm.stunden+IF(AND(_xlpm.stunden&gt;0,_xlpm.fake),ROUND(RANDBETWEEN(-100,100)/200,1),0),
IF(_xlpm.ausgabe&lt;=0,"",_xlpm.ausgabe)
)</f>
        <v/>
      </c>
      <c r="O23" s="253" t="str" cm="1">
        <f t="array" aca="1" ref="O23" ca="1">_xlfn.LET(
_xlpm.jahrCalc,
INDIRECT("Jahr" &amp; ROUNDUP(SUM($B$21:$B23)/78,0)),
_xlpm.auto,
IF(_xlfn.XLOOKUP(GewählterMA&amp;"|"&amp;_xlpm.jahrCalc,Personaleingabe!$AO$12:$AO$300,Personaleingabe!$AO$12:$AO$300,"keine Zeiten",0,1)="keine Zeiten",TRUE,FALSE),
_xlpm.fake,
IF($A$4&amp;"1"="1",FALSE,TRUE),
_xlpm.abwesend,
AY23&amp;"1"&lt;&gt;"1",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_xlpm.wochenstunden/5,SUMIFS(Arbeitszeiten[[Arbeitszeit]:[Arbeitszeit]],Arbeitszeiten[[Name]:[Name]],GewählterMA,Arbeitszeiten[[Tag]:[Tag]],DATE(_xlpm.jahrCalc,$B23,O$20)))*$A23,0),
_xlpm.ausgabe, _xlpm.stunden+IF(AND(_xlpm.stunden&gt;0,_xlpm.fake),ROUND(RANDBETWEEN(-100,100)/200,1),0),
IF(_xlpm.ausgabe&lt;=0,"",_xlpm.ausgabe)
)</f>
        <v/>
      </c>
      <c r="P23" s="253" t="str" cm="1">
        <f t="array" aca="1" ref="P23" ca="1">_xlfn.LET(
_xlpm.jahrCalc,
INDIRECT("Jahr" &amp; ROUNDUP(SUM($B$21:$B23)/78,0)),
_xlpm.auto,
IF(_xlfn.XLOOKUP(GewählterMA&amp;"|"&amp;_xlpm.jahrCalc,Personaleingabe!$AO$12:$AO$300,Personaleingabe!$AO$12:$AO$300,"keine Zeiten",0,1)="keine Zeiten",TRUE,FALSE),
_xlpm.fake,
IF($A$4&amp;"1"="1",FALSE,TRUE),
_xlpm.abwesend,
AZ23&amp;"1"&lt;&gt;"1",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_xlpm.wochenstunden/5,SUMIFS(Arbeitszeiten[[Arbeitszeit]:[Arbeitszeit]],Arbeitszeiten[[Name]:[Name]],GewählterMA,Arbeitszeiten[[Tag]:[Tag]],DATE(_xlpm.jahrCalc,$B23,P$20)))*$A23,0),
_xlpm.ausgabe, _xlpm.stunden+IF(AND(_xlpm.stunden&gt;0,_xlpm.fake),ROUND(RANDBETWEEN(-100,100)/200,1),0),
IF(_xlpm.ausgabe&lt;=0,"",_xlpm.ausgabe)
)</f>
        <v/>
      </c>
      <c r="Q23" s="253" t="str" cm="1">
        <f t="array" aca="1" ref="Q23" ca="1">_xlfn.LET(
_xlpm.jahrCalc,
INDIRECT("Jahr" &amp; ROUNDUP(SUM($B$21:$B23)/78,0)),
_xlpm.auto,
IF(_xlfn.XLOOKUP(GewählterMA&amp;"|"&amp;_xlpm.jahrCalc,Personaleingabe!$AO$12:$AO$300,Personaleingabe!$AO$12:$AO$300,"keine Zeiten",0,1)="keine Zeiten",TRUE,FALSE),
_xlpm.fake,
IF($A$4&amp;"1"="1",FALSE,TRUE),
_xlpm.abwesend,
BA23&amp;"1"&lt;&gt;"1",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_xlpm.wochenstunden/5,SUMIFS(Arbeitszeiten[[Arbeitszeit]:[Arbeitszeit]],Arbeitszeiten[[Name]:[Name]],GewählterMA,Arbeitszeiten[[Tag]:[Tag]],DATE(_xlpm.jahrCalc,$B23,Q$20)))*$A23,0),
_xlpm.ausgabe, _xlpm.stunden+IF(AND(_xlpm.stunden&gt;0,_xlpm.fake),ROUND(RANDBETWEEN(-100,100)/200,1),0),
IF(_xlpm.ausgabe&lt;=0,"",_xlpm.ausgabe)
)</f>
        <v/>
      </c>
      <c r="R23" s="253" t="str" cm="1">
        <f t="array" aca="1" ref="R23" ca="1">_xlfn.LET(
_xlpm.jahrCalc,
INDIRECT("Jahr" &amp; ROUNDUP(SUM($B$21:$B23)/78,0)),
_xlpm.auto,
IF(_xlfn.XLOOKUP(GewählterMA&amp;"|"&amp;_xlpm.jahrCalc,Personaleingabe!$AO$12:$AO$300,Personaleingabe!$AO$12:$AO$300,"keine Zeiten",0,1)="keine Zeiten",TRUE,FALSE),
_xlpm.fake,
IF($A$4&amp;"1"="1",FALSE,TRUE),
_xlpm.abwesend,
BB23&amp;"1"&lt;&gt;"1",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_xlpm.wochenstunden/5,SUMIFS(Arbeitszeiten[[Arbeitszeit]:[Arbeitszeit]],Arbeitszeiten[[Name]:[Name]],GewählterMA,Arbeitszeiten[[Tag]:[Tag]],DATE(_xlpm.jahrCalc,$B23,R$20)))*$A23,0),
_xlpm.ausgabe, _xlpm.stunden+IF(AND(_xlpm.stunden&gt;0,_xlpm.fake),ROUND(RANDBETWEEN(-100,100)/200,1),0),
IF(_xlpm.ausgabe&lt;=0,"",_xlpm.ausgabe)
)</f>
        <v/>
      </c>
      <c r="S23" s="253" t="str" cm="1">
        <f t="array" aca="1" ref="S23" ca="1">_xlfn.LET(
_xlpm.jahrCalc,
INDIRECT("Jahr" &amp; ROUNDUP(SUM($B$21:$B23)/78,0)),
_xlpm.auto,
IF(_xlfn.XLOOKUP(GewählterMA&amp;"|"&amp;_xlpm.jahrCalc,Personaleingabe!$AO$12:$AO$300,Personaleingabe!$AO$12:$AO$300,"keine Zeiten",0,1)="keine Zeiten",TRUE,FALSE),
_xlpm.fake,
IF($A$4&amp;"1"="1",FALSE,TRUE),
_xlpm.abwesend,
BC23&amp;"1"&lt;&gt;"1",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_xlpm.wochenstunden/5,SUMIFS(Arbeitszeiten[[Arbeitszeit]:[Arbeitszeit]],Arbeitszeiten[[Name]:[Name]],GewählterMA,Arbeitszeiten[[Tag]:[Tag]],DATE(_xlpm.jahrCalc,$B23,S$20)))*$A23,0),
_xlpm.ausgabe, _xlpm.stunden+IF(AND(_xlpm.stunden&gt;0,_xlpm.fake),ROUND(RANDBETWEEN(-100,100)/200,1),0),
IF(_xlpm.ausgabe&lt;=0,"",_xlpm.ausgabe)
)</f>
        <v/>
      </c>
      <c r="T23" s="253" t="str" cm="1">
        <f t="array" aca="1" ref="T23" ca="1">_xlfn.LET(
_xlpm.jahrCalc,
INDIRECT("Jahr" &amp; ROUNDUP(SUM($B$21:$B23)/78,0)),
_xlpm.auto,
IF(_xlfn.XLOOKUP(GewählterMA&amp;"|"&amp;_xlpm.jahrCalc,Personaleingabe!$AO$12:$AO$300,Personaleingabe!$AO$12:$AO$300,"keine Zeiten",0,1)="keine Zeiten",TRUE,FALSE),
_xlpm.fake,
IF($A$4&amp;"1"="1",FALSE,TRUE),
_xlpm.abwesend,
BD23&amp;"1"&lt;&gt;"1",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_xlpm.wochenstunden/5,SUMIFS(Arbeitszeiten[[Arbeitszeit]:[Arbeitszeit]],Arbeitszeiten[[Name]:[Name]],GewählterMA,Arbeitszeiten[[Tag]:[Tag]],DATE(_xlpm.jahrCalc,$B23,T$20)))*$A23,0),
_xlpm.ausgabe, _xlpm.stunden+IF(AND(_xlpm.stunden&gt;0,_xlpm.fake),ROUND(RANDBETWEEN(-100,100)/200,1),0),
IF(_xlpm.ausgabe&lt;=0,"",_xlpm.ausgabe)
)</f>
        <v/>
      </c>
      <c r="U23" s="253" t="str" cm="1">
        <f t="array" aca="1" ref="U23" ca="1">_xlfn.LET(
_xlpm.jahrCalc,
INDIRECT("Jahr" &amp; ROUNDUP(SUM($B$21:$B23)/78,0)),
_xlpm.auto,
IF(_xlfn.XLOOKUP(GewählterMA&amp;"|"&amp;_xlpm.jahrCalc,Personaleingabe!$AO$12:$AO$300,Personaleingabe!$AO$12:$AO$300,"keine Zeiten",0,1)="keine Zeiten",TRUE,FALSE),
_xlpm.fake,
IF($A$4&amp;"1"="1",FALSE,TRUE),
_xlpm.abwesend,
BE23&amp;"1"&lt;&gt;"1",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_xlpm.wochenstunden/5,SUMIFS(Arbeitszeiten[[Arbeitszeit]:[Arbeitszeit]],Arbeitszeiten[[Name]:[Name]],GewählterMA,Arbeitszeiten[[Tag]:[Tag]],DATE(_xlpm.jahrCalc,$B23,U$20)))*$A23,0),
_xlpm.ausgabe, _xlpm.stunden+IF(AND(_xlpm.stunden&gt;0,_xlpm.fake),ROUND(RANDBETWEEN(-100,100)/200,1),0),
IF(_xlpm.ausgabe&lt;=0,"",_xlpm.ausgabe)
)</f>
        <v/>
      </c>
      <c r="V23" s="253" t="str" cm="1">
        <f t="array" aca="1" ref="V23" ca="1">_xlfn.LET(
_xlpm.jahrCalc,
INDIRECT("Jahr" &amp; ROUNDUP(SUM($B$21:$B23)/78,0)),
_xlpm.auto,
IF(_xlfn.XLOOKUP(GewählterMA&amp;"|"&amp;_xlpm.jahrCalc,Personaleingabe!$AO$12:$AO$300,Personaleingabe!$AO$12:$AO$300,"keine Zeiten",0,1)="keine Zeiten",TRUE,FALSE),
_xlpm.fake,
IF($A$4&amp;"1"="1",FALSE,TRUE),
_xlpm.abwesend,
BF23&amp;"1"&lt;&gt;"1",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_xlpm.wochenstunden/5,SUMIFS(Arbeitszeiten[[Arbeitszeit]:[Arbeitszeit]],Arbeitszeiten[[Name]:[Name]],GewählterMA,Arbeitszeiten[[Tag]:[Tag]],DATE(_xlpm.jahrCalc,$B23,V$20)))*$A23,0),
_xlpm.ausgabe, _xlpm.stunden+IF(AND(_xlpm.stunden&gt;0,_xlpm.fake),ROUND(RANDBETWEEN(-100,100)/200,1),0),
IF(_xlpm.ausgabe&lt;=0,"",_xlpm.ausgabe)
)</f>
        <v/>
      </c>
      <c r="W23" s="253" t="str" cm="1">
        <f t="array" aca="1" ref="W23" ca="1">_xlfn.LET(
_xlpm.jahrCalc,
INDIRECT("Jahr" &amp; ROUNDUP(SUM($B$21:$B23)/78,0)),
_xlpm.auto,
IF(_xlfn.XLOOKUP(GewählterMA&amp;"|"&amp;_xlpm.jahrCalc,Personaleingabe!$AO$12:$AO$300,Personaleingabe!$AO$12:$AO$300,"keine Zeiten",0,1)="keine Zeiten",TRUE,FALSE),
_xlpm.fake,
IF($A$4&amp;"1"="1",FALSE,TRUE),
_xlpm.abwesend,
BG23&amp;"1"&lt;&gt;"1",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_xlpm.wochenstunden/5,SUMIFS(Arbeitszeiten[[Arbeitszeit]:[Arbeitszeit]],Arbeitszeiten[[Name]:[Name]],GewählterMA,Arbeitszeiten[[Tag]:[Tag]],DATE(_xlpm.jahrCalc,$B23,W$20)))*$A23,0),
_xlpm.ausgabe, _xlpm.stunden+IF(AND(_xlpm.stunden&gt;0,_xlpm.fake),ROUND(RANDBETWEEN(-100,100)/200,1),0),
IF(_xlpm.ausgabe&lt;=0,"",_xlpm.ausgabe)
)</f>
        <v/>
      </c>
      <c r="X23" s="253" t="str" cm="1">
        <f t="array" aca="1" ref="X23" ca="1">_xlfn.LET(
_xlpm.jahrCalc,
INDIRECT("Jahr" &amp; ROUNDUP(SUM($B$21:$B23)/78,0)),
_xlpm.auto,
IF(_xlfn.XLOOKUP(GewählterMA&amp;"|"&amp;_xlpm.jahrCalc,Personaleingabe!$AO$12:$AO$300,Personaleingabe!$AO$12:$AO$300,"keine Zeiten",0,1)="keine Zeiten",TRUE,FALSE),
_xlpm.fake,
IF($A$4&amp;"1"="1",FALSE,TRUE),
_xlpm.abwesend,
BH23&amp;"1"&lt;&gt;"1",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_xlpm.wochenstunden/5,SUMIFS(Arbeitszeiten[[Arbeitszeit]:[Arbeitszeit]],Arbeitszeiten[[Name]:[Name]],GewählterMA,Arbeitszeiten[[Tag]:[Tag]],DATE(_xlpm.jahrCalc,$B23,X$20)))*$A23,0),
_xlpm.ausgabe, _xlpm.stunden+IF(AND(_xlpm.stunden&gt;0,_xlpm.fake),ROUND(RANDBETWEEN(-100,100)/200,1),0),
IF(_xlpm.ausgabe&lt;=0,"",_xlpm.ausgabe)
)</f>
        <v/>
      </c>
      <c r="Y23" s="253" t="str" cm="1">
        <f t="array" aca="1" ref="Y23" ca="1">_xlfn.LET(
_xlpm.jahrCalc,
INDIRECT("Jahr" &amp; ROUNDUP(SUM($B$21:$B23)/78,0)),
_xlpm.auto,
IF(_xlfn.XLOOKUP(GewählterMA&amp;"|"&amp;_xlpm.jahrCalc,Personaleingabe!$AO$12:$AO$300,Personaleingabe!$AO$12:$AO$300,"keine Zeiten",0,1)="keine Zeiten",TRUE,FALSE),
_xlpm.fake,
IF($A$4&amp;"1"="1",FALSE,TRUE),
_xlpm.abwesend,
BI23&amp;"1"&lt;&gt;"1",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_xlpm.wochenstunden/5,SUMIFS(Arbeitszeiten[[Arbeitszeit]:[Arbeitszeit]],Arbeitszeiten[[Name]:[Name]],GewählterMA,Arbeitszeiten[[Tag]:[Tag]],DATE(_xlpm.jahrCalc,$B23,Y$20)))*$A23,0),
_xlpm.ausgabe, _xlpm.stunden+IF(AND(_xlpm.stunden&gt;0,_xlpm.fake),ROUND(RANDBETWEEN(-100,100)/200,1),0),
IF(_xlpm.ausgabe&lt;=0,"",_xlpm.ausgabe)
)</f>
        <v/>
      </c>
      <c r="Z23" s="253" t="str" cm="1">
        <f t="array" aca="1" ref="Z23" ca="1">_xlfn.LET(
_xlpm.jahrCalc,
INDIRECT("Jahr" &amp; ROUNDUP(SUM($B$21:$B23)/78,0)),
_xlpm.auto,
IF(_xlfn.XLOOKUP(GewählterMA&amp;"|"&amp;_xlpm.jahrCalc,Personaleingabe!$AO$12:$AO$300,Personaleingabe!$AO$12:$AO$300,"keine Zeiten",0,1)="keine Zeiten",TRUE,FALSE),
_xlpm.fake,
IF($A$4&amp;"1"="1",FALSE,TRUE),
_xlpm.abwesend,
BJ23&amp;"1"&lt;&gt;"1",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_xlpm.wochenstunden/5,SUMIFS(Arbeitszeiten[[Arbeitszeit]:[Arbeitszeit]],Arbeitszeiten[[Name]:[Name]],GewählterMA,Arbeitszeiten[[Tag]:[Tag]],DATE(_xlpm.jahrCalc,$B23,Z$20)))*$A23,0),
_xlpm.ausgabe, _xlpm.stunden+IF(AND(_xlpm.stunden&gt;0,_xlpm.fake),ROUND(RANDBETWEEN(-100,100)/200,1),0),
IF(_xlpm.ausgabe&lt;=0,"",_xlpm.ausgabe)
)</f>
        <v/>
      </c>
      <c r="AA23" s="253" t="str" cm="1">
        <f t="array" aca="1" ref="AA23" ca="1">_xlfn.LET(
_xlpm.jahrCalc,
INDIRECT("Jahr" &amp; ROUNDUP(SUM($B$21:$B23)/78,0)),
_xlpm.auto,
IF(_xlfn.XLOOKUP(GewählterMA&amp;"|"&amp;_xlpm.jahrCalc,Personaleingabe!$AO$12:$AO$300,Personaleingabe!$AO$12:$AO$300,"keine Zeiten",0,1)="keine Zeiten",TRUE,FALSE),
_xlpm.fake,
IF($A$4&amp;"1"="1",FALSE,TRUE),
_xlpm.abwesend,
BK23&amp;"1"&lt;&gt;"1",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_xlpm.wochenstunden/5,SUMIFS(Arbeitszeiten[[Arbeitszeit]:[Arbeitszeit]],Arbeitszeiten[[Name]:[Name]],GewählterMA,Arbeitszeiten[[Tag]:[Tag]],DATE(_xlpm.jahrCalc,$B23,AA$20)))*$A23,0),
_xlpm.ausgabe, _xlpm.stunden+IF(AND(_xlpm.stunden&gt;0,_xlpm.fake),ROUND(RANDBETWEEN(-100,100)/200,1),0),
IF(_xlpm.ausgabe&lt;=0,"",_xlpm.ausgabe)
)</f>
        <v/>
      </c>
      <c r="AB23" s="253" t="str" cm="1">
        <f t="array" aca="1" ref="AB23" ca="1">_xlfn.LET(
_xlpm.jahrCalc,
INDIRECT("Jahr" &amp; ROUNDUP(SUM($B$21:$B23)/78,0)),
_xlpm.auto,
IF(_xlfn.XLOOKUP(GewählterMA&amp;"|"&amp;_xlpm.jahrCalc,Personaleingabe!$AO$12:$AO$300,Personaleingabe!$AO$12:$AO$300,"keine Zeiten",0,1)="keine Zeiten",TRUE,FALSE),
_xlpm.fake,
IF($A$4&amp;"1"="1",FALSE,TRUE),
_xlpm.abwesend,
BL23&amp;"1"&lt;&gt;"1",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_xlpm.wochenstunden/5,SUMIFS(Arbeitszeiten[[Arbeitszeit]:[Arbeitszeit]],Arbeitszeiten[[Name]:[Name]],GewählterMA,Arbeitszeiten[[Tag]:[Tag]],DATE(_xlpm.jahrCalc,$B23,AB$20)))*$A23,0),
_xlpm.ausgabe, _xlpm.stunden+IF(AND(_xlpm.stunden&gt;0,_xlpm.fake),ROUND(RANDBETWEEN(-100,100)/200,1),0),
IF(_xlpm.ausgabe&lt;=0,"",_xlpm.ausgabe)
)</f>
        <v/>
      </c>
      <c r="AC23" s="253" t="str" cm="1">
        <f t="array" aca="1" ref="AC23" ca="1">_xlfn.LET(
_xlpm.jahrCalc,
INDIRECT("Jahr" &amp; ROUNDUP(SUM($B$21:$B23)/78,0)),
_xlpm.auto,
IF(_xlfn.XLOOKUP(GewählterMA&amp;"|"&amp;_xlpm.jahrCalc,Personaleingabe!$AO$12:$AO$300,Personaleingabe!$AO$12:$AO$300,"keine Zeiten",0,1)="keine Zeiten",TRUE,FALSE),
_xlpm.fake,
IF($A$4&amp;"1"="1",FALSE,TRUE),
_xlpm.abwesend,
BM23&amp;"1"&lt;&gt;"1",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_xlpm.wochenstunden/5,SUMIFS(Arbeitszeiten[[Arbeitszeit]:[Arbeitszeit]],Arbeitszeiten[[Name]:[Name]],GewählterMA,Arbeitszeiten[[Tag]:[Tag]],DATE(_xlpm.jahrCalc,$B23,AC$20)))*$A23,0),
_xlpm.ausgabe, _xlpm.stunden+IF(AND(_xlpm.stunden&gt;0,_xlpm.fake),ROUND(RANDBETWEEN(-100,100)/200,1),0),
IF(_xlpm.ausgabe&lt;=0,"",_xlpm.ausgabe)
)</f>
        <v/>
      </c>
      <c r="AD23" s="253" t="str" cm="1">
        <f t="array" aca="1" ref="AD23" ca="1">_xlfn.LET(
_xlpm.jahrCalc,
INDIRECT("Jahr" &amp; ROUNDUP(SUM($B$21:$B23)/78,0)),
_xlpm.auto,
IF(_xlfn.XLOOKUP(GewählterMA&amp;"|"&amp;_xlpm.jahrCalc,Personaleingabe!$AO$12:$AO$300,Personaleingabe!$AO$12:$AO$300,"keine Zeiten",0,1)="keine Zeiten",TRUE,FALSE),
_xlpm.fake,
IF($A$4&amp;"1"="1",FALSE,TRUE),
_xlpm.abwesend,
BN23&amp;"1"&lt;&gt;"1",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_xlpm.wochenstunden/5,SUMIFS(Arbeitszeiten[[Arbeitszeit]:[Arbeitszeit]],Arbeitszeiten[[Name]:[Name]],GewählterMA,Arbeitszeiten[[Tag]:[Tag]],DATE(_xlpm.jahrCalc,$B23,AD$20)))*$A23,0),
_xlpm.ausgabe, _xlpm.stunden+IF(AND(_xlpm.stunden&gt;0,_xlpm.fake),ROUND(RANDBETWEEN(-100,100)/200,1),0),
IF(_xlpm.ausgabe&lt;=0,"",_xlpm.ausgabe)
)</f>
        <v/>
      </c>
      <c r="AE23" s="253" t="str" cm="1">
        <f t="array" aca="1" ref="AE23" ca="1">_xlfn.LET(
_xlpm.jahrCalc,
INDIRECT("Jahr" &amp; ROUNDUP(SUM($B$21:$B23)/78,0)),
_xlpm.auto,
IF(_xlfn.XLOOKUP(GewählterMA&amp;"|"&amp;_xlpm.jahrCalc,Personaleingabe!$AO$12:$AO$300,Personaleingabe!$AO$12:$AO$300,"keine Zeiten",0,1)="keine Zeiten",TRUE,FALSE),
_xlpm.fake,
IF($A$4&amp;"1"="1",FALSE,TRUE),
_xlpm.abwesend,
BO23&amp;"1"&lt;&gt;"1",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_xlpm.wochenstunden/5,SUMIFS(Arbeitszeiten[[Arbeitszeit]:[Arbeitszeit]],Arbeitszeiten[[Name]:[Name]],GewählterMA,Arbeitszeiten[[Tag]:[Tag]],DATE(_xlpm.jahrCalc,$B23,AE$20)))*$A23,0),
_xlpm.ausgabe, _xlpm.stunden+IF(AND(_xlpm.stunden&gt;0,_xlpm.fake),ROUND(RANDBETWEEN(-100,100)/200,1),0),
IF(_xlpm.ausgabe&lt;=0,"",_xlpm.ausgabe)
)</f>
        <v/>
      </c>
      <c r="AF23" s="253" t="str" cm="1">
        <f t="array" aca="1" ref="AF23" ca="1">_xlfn.LET(
_xlpm.jahrCalc,
INDIRECT("Jahr" &amp; ROUNDUP(SUM($B$21:$B23)/78,0)),
_xlpm.auto,
IF(_xlfn.XLOOKUP(GewählterMA&amp;"|"&amp;_xlpm.jahrCalc,Personaleingabe!$AO$12:$AO$300,Personaleingabe!$AO$12:$AO$300,"keine Zeiten",0,1)="keine Zeiten",TRUE,FALSE),
_xlpm.fake,
IF($A$4&amp;"1"="1",FALSE,TRUE),
_xlpm.abwesend,
BP23&amp;"1"&lt;&gt;"1",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_xlpm.wochenstunden/5,SUMIFS(Arbeitszeiten[[Arbeitszeit]:[Arbeitszeit]],Arbeitszeiten[[Name]:[Name]],GewählterMA,Arbeitszeiten[[Tag]:[Tag]],DATE(_xlpm.jahrCalc,$B23,AF$20)))*$A23,0),
_xlpm.ausgabe, _xlpm.stunden+IF(AND(_xlpm.stunden&gt;0,_xlpm.fake),ROUND(RANDBETWEEN(-100,100)/200,1),0),
IF(_xlpm.ausgabe&lt;=0,"",_xlpm.ausgabe)
)</f>
        <v/>
      </c>
      <c r="AG23" s="253" t="str" cm="1">
        <f t="array" aca="1" ref="AG23" ca="1">_xlfn.LET(
_xlpm.jahrCalc,
INDIRECT("Jahr" &amp; ROUNDUP(SUM($B$21:$B23)/78,0)),
_xlpm.auto,
IF(_xlfn.XLOOKUP(GewählterMA&amp;"|"&amp;_xlpm.jahrCalc,Personaleingabe!$AO$12:$AO$300,Personaleingabe!$AO$12:$AO$300,"keine Zeiten",0,1)="keine Zeiten",TRUE,FALSE),
_xlpm.fake,
IF($A$4&amp;"1"="1",FALSE,TRUE),
_xlpm.abwesend,
BQ23&amp;"1"&lt;&gt;"1",
_xlpm.wochenstunden,_xlfn.XLOOKUP(GewählterMA&amp;"|"&amp;GewähltesVorhaben&amp;"|"&amp;$B23&amp;"|"&amp;_xlpm.jahrCalc,MitarbeiterFTE[[lookup]:[lookup]],MitarbeiterFTE[[Std. / Wo.]:[Std. / Wo.]],0,0,1),
_xlpm.stunden,
IF(NOT(_xlpm.abwesend),IF(_xlpm.auto,
    _xlpm.wochenstunden/5,SUMIFS(Arbeitszeiten[[Arbeitszeit]:[Arbeitszeit]],Arbeitszeiten[[Name]:[Name]],GewählterMA,Arbeitszeiten[[Tag]:[Tag]],DATE(_xlpm.jahrCalc,$B23,AG$20)))*$A23,0),
_xlpm.ausgabe, _xlpm.stunden+IF(AND(_xlpm.stunden&gt;0,_xlpm.fake),ROUND(RANDBETWEEN(-100,100)/200,1),0),
IF(_xlpm.ausgabe&lt;=0,"",_xlpm.ausgabe)
)</f>
        <v/>
      </c>
      <c r="AH23" s="254">
        <f t="shared" ca="1" si="16"/>
        <v>0</v>
      </c>
      <c r="AI23" s="257"/>
      <c r="AJ23" s="212"/>
      <c r="AL23" s="211">
        <f t="shared" si="17"/>
        <v>3</v>
      </c>
      <c r="AM23" s="211" t="str" cm="1">
        <f t="array" aca="1" ref="AM23" ca="1">_xlfn.LET(
     _xlpm.jahrCalc,INDIRECT("Jahr" &amp; ROUNDUP(SUM($B$21:$B23)/78,0)),
     _xlpm.dat,DATE(_xlpm.jahrCalc,$B23,C$20),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N23" s="211" t="str" cm="1">
        <f t="array" aca="1" ref="AN23" ca="1">_xlfn.LET(
     _xlpm.jahrCalc,INDIRECT("Jahr" &amp; ROUNDUP(SUM($B$21:$B23)/78,0)),
     _xlpm.dat,DATE(_xlpm.jahrCalc,$B23,D$20),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O23" s="211" t="str" cm="1">
        <f t="array" aca="1" ref="AO23" ca="1">_xlfn.LET(
     _xlpm.jahrCalc,INDIRECT("Jahr" &amp; ROUNDUP(SUM($B$21:$B23)/78,0)),
     _xlpm.dat,DATE(_xlpm.jahrCalc,$B23,E$20),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P23" s="211" t="str" cm="1">
        <f t="array" aca="1" ref="AP23" ca="1">_xlfn.LET(
     _xlpm.jahrCalc,INDIRECT("Jahr" &amp; ROUNDUP(SUM($B$21:$B23)/78,0)),
     _xlpm.dat,DATE(_xlpm.jahrCalc,$B23,F$20),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Q23" s="211" t="str" cm="1">
        <f t="array" aca="1" ref="AQ23" ca="1">_xlfn.LET(
     _xlpm.jahrCalc,INDIRECT("Jahr" &amp; ROUNDUP(SUM($B$21:$B23)/78,0)),
     _xlpm.dat,DATE(_xlpm.jahrCalc,$B23,G$20),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R23" s="211" t="str" cm="1">
        <f t="array" aca="1" ref="AR23" ca="1">_xlfn.LET(
     _xlpm.jahrCalc,INDIRECT("Jahr" &amp; ROUNDUP(SUM($B$21:$B23)/78,0)),
     _xlpm.dat,DATE(_xlpm.jahrCalc,$B23,H$20),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S23" s="211" t="str" cm="1">
        <f t="array" aca="1" ref="AS23" ca="1">_xlfn.LET(
     _xlpm.jahrCalc,INDIRECT("Jahr" &amp; ROUNDUP(SUM($B$21:$B23)/78,0)),
     _xlpm.dat,DATE(_xlpm.jahrCalc,$B23,I$20),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T23" s="211" t="str" cm="1">
        <f t="array" aca="1" ref="AT23" ca="1">_xlfn.LET(
     _xlpm.jahrCalc,INDIRECT("Jahr" &amp; ROUNDUP(SUM($B$21:$B23)/78,0)),
     _xlpm.dat,DATE(_xlpm.jahrCalc,$B23,J$20),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AU23" s="211" t="str" cm="1">
        <f t="array" aca="1" ref="AU23" ca="1">_xlfn.LET(
     _xlpm.jahrCalc,INDIRECT("Jahr" &amp; ROUNDUP(SUM($B$21:$B23)/78,0)),
     _xlpm.dat,DATE(_xlpm.jahrCalc,$B23,K$20),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V23" s="211" t="str" cm="1">
        <f t="array" aca="1" ref="AV23" ca="1">_xlfn.LET(
     _xlpm.jahrCalc,INDIRECT("Jahr" &amp; ROUNDUP(SUM($B$21:$B23)/78,0)),
     _xlpm.dat,DATE(_xlpm.jahrCalc,$B23,L$20),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W23" s="211" t="str" cm="1">
        <f t="array" aca="1" ref="AW23" ca="1">_xlfn.LET(
     _xlpm.jahrCalc,INDIRECT("Jahr" &amp; ROUNDUP(SUM($B$21:$B23)/78,0)),
     _xlpm.dat,DATE(_xlpm.jahrCalc,$B23,M$20),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X23" s="211" t="str" cm="1">
        <f t="array" aca="1" ref="AX23" ca="1">_xlfn.LET(
     _xlpm.jahrCalc,INDIRECT("Jahr" &amp; ROUNDUP(SUM($B$21:$B23)/78,0)),
     _xlpm.dat,DATE(_xlpm.jahrCalc,$B23,N$20),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Y23" s="211" t="str" cm="1">
        <f t="array" aca="1" ref="AY23" ca="1">_xlfn.LET(
     _xlpm.jahrCalc,INDIRECT("Jahr" &amp; ROUNDUP(SUM($B$21:$B23)/78,0)),
     _xlpm.dat,DATE(_xlpm.jahrCalc,$B23,O$20),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AZ23" s="211" t="str" cm="1">
        <f t="array" aca="1" ref="AZ23" ca="1">_xlfn.LET(
     _xlpm.jahrCalc,INDIRECT("Jahr" &amp; ROUNDUP(SUM($B$21:$B23)/78,0)),
     _xlpm.dat,DATE(_xlpm.jahrCalc,$B23,P$20),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A23" s="211" t="str" cm="1">
        <f t="array" aca="1" ref="BA23" ca="1">_xlfn.LET(
     _xlpm.jahrCalc,INDIRECT("Jahr" &amp; ROUNDUP(SUM($B$21:$B23)/78,0)),
     _xlpm.dat,DATE(_xlpm.jahrCalc,$B23,Q$20),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B23" s="211" t="str" cm="1">
        <f t="array" aca="1" ref="BB23" ca="1">_xlfn.LET(
     _xlpm.jahrCalc,INDIRECT("Jahr" &amp; ROUNDUP(SUM($B$21:$B23)/78,0)),
     _xlpm.dat,DATE(_xlpm.jahrCalc,$B23,R$20),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C23" s="211" t="str" cm="1">
        <f t="array" aca="1" ref="BC23" ca="1">_xlfn.LET(
     _xlpm.jahrCalc,INDIRECT("Jahr" &amp; ROUNDUP(SUM($B$21:$B23)/78,0)),
     _xlpm.dat,DATE(_xlpm.jahrCalc,$B23,S$20),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D23" s="211" t="str" cm="1">
        <f t="array" aca="1" ref="BD23" ca="1">_xlfn.LET(
     _xlpm.jahrCalc,INDIRECT("Jahr" &amp; ROUNDUP(SUM($B$21:$B23)/78,0)),
     _xlpm.dat,DATE(_xlpm.jahrCalc,$B23,T$20),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E23" s="211" t="str" cm="1">
        <f t="array" aca="1" ref="BE23" ca="1">_xlfn.LET(
     _xlpm.jahrCalc,INDIRECT("Jahr" &amp; ROUNDUP(SUM($B$21:$B23)/78,0)),
     _xlpm.dat,DATE(_xlpm.jahrCalc,$B23,U$20),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F23" s="211" t="str" cm="1">
        <f t="array" aca="1" ref="BF23" ca="1">_xlfn.LET(
     _xlpm.jahrCalc,INDIRECT("Jahr" &amp; ROUNDUP(SUM($B$21:$B23)/78,0)),
     _xlpm.dat,DATE(_xlpm.jahrCalc,$B23,V$20),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G23" s="211" t="str" cm="1">
        <f t="array" aca="1" ref="BG23" ca="1">_xlfn.LET(
     _xlpm.jahrCalc,INDIRECT("Jahr" &amp; ROUNDUP(SUM($B$21:$B23)/78,0)),
     _xlpm.dat,DATE(_xlpm.jahrCalc,$B23,W$20),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H23" s="211" t="str" cm="1">
        <f t="array" aca="1" ref="BH23" ca="1">_xlfn.LET(
     _xlpm.jahrCalc,INDIRECT("Jahr" &amp; ROUNDUP(SUM($B$21:$B23)/78,0)),
     _xlpm.dat,DATE(_xlpm.jahrCalc,$B23,X$20),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I23" s="211" t="str" cm="1">
        <f t="array" aca="1" ref="BI23" ca="1">_xlfn.LET(
     _xlpm.jahrCalc,INDIRECT("Jahr" &amp; ROUNDUP(SUM($B$21:$B23)/78,0)),
     _xlpm.dat,DATE(_xlpm.jahrCalc,$B23,Y$20),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J23" s="211" t="str" cm="1">
        <f t="array" aca="1" ref="BJ23" ca="1">_xlfn.LET(
     _xlpm.jahrCalc,INDIRECT("Jahr" &amp; ROUNDUP(SUM($B$21:$B23)/78,0)),
     _xlpm.dat,DATE(_xlpm.jahrCalc,$B23,Z$20),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K23" s="211" t="str" cm="1">
        <f t="array" aca="1" ref="BK23" ca="1">_xlfn.LET(
     _xlpm.jahrCalc,INDIRECT("Jahr" &amp; ROUNDUP(SUM($B$21:$B23)/78,0)),
     _xlpm.dat,DATE(_xlpm.jahrCalc,$B23,AA$20),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L23" s="211" t="str" cm="1">
        <f t="array" aca="1" ref="BL23" ca="1">_xlfn.LET(
     _xlpm.jahrCalc,INDIRECT("Jahr" &amp; ROUNDUP(SUM($B$21:$B23)/78,0)),
     _xlpm.dat,DATE(_xlpm.jahrCalc,$B23,AB$20),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M23" s="211" t="str" cm="1">
        <f t="array" aca="1" ref="BM23" ca="1">_xlfn.LET(
     _xlpm.jahrCalc,INDIRECT("Jahr" &amp; ROUNDUP(SUM($B$21:$B23)/78,0)),
     _xlpm.dat,DATE(_xlpm.jahrCalc,$B23,AC$20),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N23" s="211" t="str" cm="1">
        <f t="array" aca="1" ref="BN23" ca="1">_xlfn.LET(
     _xlpm.jahrCalc,INDIRECT("Jahr" &amp; ROUNDUP(SUM($B$21:$B23)/78,0)),
     _xlpm.dat,DATE(_xlpm.jahrCalc,$B23,AD$20),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O23" s="211" t="str" cm="1">
        <f t="array" aca="1" ref="BO23" ca="1">_xlfn.LET(
     _xlpm.jahrCalc,INDIRECT("Jahr" &amp; ROUNDUP(SUM($B$21:$B23)/78,0)),
     _xlpm.dat,DATE(_xlpm.jahrCalc,$B23,AE$20),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WE</v>
      </c>
      <c r="BP23" s="211" t="str" cm="1">
        <f t="array" aca="1" ref="BP23" ca="1">_xlfn.LET(
     _xlpm.jahrCalc,INDIRECT("Jahr" &amp; ROUNDUP(SUM($B$21:$B23)/78,0)),
     _xlpm.dat,DATE(_xlpm.jahrCalc,$B23,AF$20),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Q23" s="211" t="str" cm="1">
        <f t="array" aca="1" ref="BQ23" ca="1">_xlfn.LET(
     _xlpm.jahrCalc,INDIRECT("Jahr" &amp; ROUNDUP(SUM($B$21:$B23)/78,0)),
     _xlpm.dat,DATE(_xlpm.jahrCalc,$B23,AG$20),
     _xlpm.bundesland,$BR23,
     _xlpm.ft, IF(_xlpm.bundesland=0,FALSE,_xlfn.XLOOKUP(_xlpm.dat,Feiertage[[Datum]:[Datum]],_xlfn.XLOOKUP(_xlpm.bundesland,Feiertage[[#Headers],[BW]:[TH]],Feiertage[[BW]:[TH]]),0,0,1)&lt;&gt;0),
     _xlpm.schwarz,
          MONTH(_xlpm.dat)&lt;&gt;$B23,
     _xlpm.we,
          WEEKDAY(_xlpm.dat,2)&gt;=6,
     _xlpm.weg,
          IF(_xlfn.XLOOKUP(GewählterMA&amp;_xlpm.dat,Table6[[lookup]:[lookup]],Table6[[Name]:[Name]],"da",0,1)="da","","weg"),
     _xlpm.ausgabe,IF(_xlpm.schwarz,"SW",IF(_xlpm.ft,"FT",IF(_xlpm.we,"WE",IF(_xlpm.weg="weg","weg","")))),
     _xlpm.ausgabe
)</f>
        <v/>
      </c>
      <c r="BR23" s="211">
        <f ca="1">IF(BT23=0,BS20,BT23)</f>
        <v>0</v>
      </c>
      <c r="BT23" s="211" cm="1">
        <f t="array" aca="1" ref="BT23" ca="1">_xlfn.XLOOKUP(_xlfn.XLOOKUP(GewählterMA&amp;AL23&amp;INDIRECT("Jahr" &amp; ROUNDUP(SUM($B$21:$B23)/78,0)),MitarbeiterFTE[Name]&amp;MitarbeiterFTE[Monat]&amp;MitarbeiterFTE[Jahr],MitarbeiterFTE[Bundesland],0,0,1),Bundesländer[Deutsch],Bundesländer[Abkürzung],0,0,1)</f>
        <v>0</v>
      </c>
    </row>
    <row r="24" spans="1:72" ht="18" customHeight="1" thickBot="1">
      <c r="A24" s="223" cm="1">
        <f t="array" aca="1" ref="A24" ca="1">_xlfn.XLOOKUP(GewählterMA&amp;"|"&amp;GewähltesVorhaben&amp;"|"&amp;B24&amp;"|"&amp;INDIRECT("Jahr" &amp; ROUNDUP(SUM($B$21:B24)/78,0)),MitarbeiterFTE[lookup],MitarbeiterFTE[%-Vorhaben],0,0,1)</f>
        <v>0</v>
      </c>
      <c r="B24" s="256">
        <v>4</v>
      </c>
      <c r="C24" s="253" t="str" cm="1">
        <f t="array" aca="1" ref="C24" ca="1">_xlfn.LET(
_xlpm.jahrCalc,
INDIRECT("Jahr" &amp; ROUNDUP(SUM($B$21:$B24)/78,0)),
_xlpm.auto,
IF(_xlfn.XLOOKUP(GewählterMA&amp;"|"&amp;_xlpm.jahrCalc,Personaleingabe!$AO$12:$AO$300,Personaleingabe!$AO$12:$AO$300,"keine Zeiten",0,1)="keine Zeiten",TRUE,FALSE),
_xlpm.fake,
IF($A$4&amp;"1"="1",FALSE,TRUE),
_xlpm.abwesend,
AM24&amp;"1"&lt;&gt;"1",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_xlpm.wochenstunden/5,SUMIFS(Arbeitszeiten[[Arbeitszeit]:[Arbeitszeit]],Arbeitszeiten[[Name]:[Name]],GewählterMA,Arbeitszeiten[[Tag]:[Tag]],DATE(_xlpm.jahrCalc,$B24,C$20)))*$A24,0),
_xlpm.ausgabe, _xlpm.stunden+IF(AND(_xlpm.stunden&gt;0,_xlpm.fake),ROUND(RANDBETWEEN(-100,100)/200,1),0),
IF(_xlpm.ausgabe&lt;=0,"",_xlpm.ausgabe)
)</f>
        <v/>
      </c>
      <c r="D24" s="253" t="str" cm="1">
        <f t="array" aca="1" ref="D24" ca="1">_xlfn.LET(
_xlpm.jahrCalc,
INDIRECT("Jahr" &amp; ROUNDUP(SUM($B$21:$B24)/78,0)),
_xlpm.auto,
IF(_xlfn.XLOOKUP(GewählterMA&amp;"|"&amp;_xlpm.jahrCalc,Personaleingabe!$AO$12:$AO$300,Personaleingabe!$AO$12:$AO$300,"keine Zeiten",0,1)="keine Zeiten",TRUE,FALSE),
_xlpm.fake,
IF($A$4&amp;"1"="1",FALSE,TRUE),
_xlpm.abwesend,
AN24&amp;"1"&lt;&gt;"1",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_xlpm.wochenstunden/5,SUMIFS(Arbeitszeiten[[Arbeitszeit]:[Arbeitszeit]],Arbeitszeiten[[Name]:[Name]],GewählterMA,Arbeitszeiten[[Tag]:[Tag]],DATE(_xlpm.jahrCalc,$B24,D$20)))*$A24,0),
_xlpm.ausgabe, _xlpm.stunden+IF(AND(_xlpm.stunden&gt;0,_xlpm.fake),ROUND(RANDBETWEEN(-100,100)/200,1),0),
IF(_xlpm.ausgabe&lt;=0,"",_xlpm.ausgabe)
)</f>
        <v/>
      </c>
      <c r="E24" s="253" t="str" cm="1">
        <f t="array" aca="1" ref="E24" ca="1">_xlfn.LET(
_xlpm.jahrCalc,
INDIRECT("Jahr" &amp; ROUNDUP(SUM($B$21:$B24)/78,0)),
_xlpm.auto,
IF(_xlfn.XLOOKUP(GewählterMA&amp;"|"&amp;_xlpm.jahrCalc,Personaleingabe!$AO$12:$AO$300,Personaleingabe!$AO$12:$AO$300,"keine Zeiten",0,1)="keine Zeiten",TRUE,FALSE),
_xlpm.fake,
IF($A$4&amp;"1"="1",FALSE,TRUE),
_xlpm.abwesend,
AO24&amp;"1"&lt;&gt;"1",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_xlpm.wochenstunden/5,SUMIFS(Arbeitszeiten[[Arbeitszeit]:[Arbeitszeit]],Arbeitszeiten[[Name]:[Name]],GewählterMA,Arbeitszeiten[[Tag]:[Tag]],DATE(_xlpm.jahrCalc,$B24,E$20)))*$A24,0),
_xlpm.ausgabe, _xlpm.stunden+IF(AND(_xlpm.stunden&gt;0,_xlpm.fake),ROUND(RANDBETWEEN(-100,100)/200,1),0),
IF(_xlpm.ausgabe&lt;=0,"",_xlpm.ausgabe)
)</f>
        <v/>
      </c>
      <c r="F24" s="253" t="str" cm="1">
        <f t="array" aca="1" ref="F24" ca="1">_xlfn.LET(
_xlpm.jahrCalc,
INDIRECT("Jahr" &amp; ROUNDUP(SUM($B$21:$B24)/78,0)),
_xlpm.auto,
IF(_xlfn.XLOOKUP(GewählterMA&amp;"|"&amp;_xlpm.jahrCalc,Personaleingabe!$AO$12:$AO$300,Personaleingabe!$AO$12:$AO$300,"keine Zeiten",0,1)="keine Zeiten",TRUE,FALSE),
_xlpm.fake,
IF($A$4&amp;"1"="1",FALSE,TRUE),
_xlpm.abwesend,
AP24&amp;"1"&lt;&gt;"1",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_xlpm.wochenstunden/5,SUMIFS(Arbeitszeiten[[Arbeitszeit]:[Arbeitszeit]],Arbeitszeiten[[Name]:[Name]],GewählterMA,Arbeitszeiten[[Tag]:[Tag]],DATE(_xlpm.jahrCalc,$B24,F$20)))*$A24,0),
_xlpm.ausgabe, _xlpm.stunden+IF(AND(_xlpm.stunden&gt;0,_xlpm.fake),ROUND(RANDBETWEEN(-100,100)/200,1),0),
IF(_xlpm.ausgabe&lt;=0,"",_xlpm.ausgabe)
)</f>
        <v/>
      </c>
      <c r="G24" s="253" t="str" cm="1">
        <f t="array" aca="1" ref="G24" ca="1">_xlfn.LET(
_xlpm.jahrCalc,
INDIRECT("Jahr" &amp; ROUNDUP(SUM($B$21:$B24)/78,0)),
_xlpm.auto,
IF(_xlfn.XLOOKUP(GewählterMA&amp;"|"&amp;_xlpm.jahrCalc,Personaleingabe!$AO$12:$AO$300,Personaleingabe!$AO$12:$AO$300,"keine Zeiten",0,1)="keine Zeiten",TRUE,FALSE),
_xlpm.fake,
IF($A$4&amp;"1"="1",FALSE,TRUE),
_xlpm.abwesend,
AQ24&amp;"1"&lt;&gt;"1",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_xlpm.wochenstunden/5,SUMIFS(Arbeitszeiten[[Arbeitszeit]:[Arbeitszeit]],Arbeitszeiten[[Name]:[Name]],GewählterMA,Arbeitszeiten[[Tag]:[Tag]],DATE(_xlpm.jahrCalc,$B24,G$20)))*$A24,0),
_xlpm.ausgabe, _xlpm.stunden+IF(AND(_xlpm.stunden&gt;0,_xlpm.fake),ROUND(RANDBETWEEN(-100,100)/200,1),0),
IF(_xlpm.ausgabe&lt;=0,"",_xlpm.ausgabe)
)</f>
        <v/>
      </c>
      <c r="H24" s="253" t="str" cm="1">
        <f t="array" aca="1" ref="H24" ca="1">_xlfn.LET(
_xlpm.jahrCalc,
INDIRECT("Jahr" &amp; ROUNDUP(SUM($B$21:$B24)/78,0)),
_xlpm.auto,
IF(_xlfn.XLOOKUP(GewählterMA&amp;"|"&amp;_xlpm.jahrCalc,Personaleingabe!$AO$12:$AO$300,Personaleingabe!$AO$12:$AO$300,"keine Zeiten",0,1)="keine Zeiten",TRUE,FALSE),
_xlpm.fake,
IF($A$4&amp;"1"="1",FALSE,TRUE),
_xlpm.abwesend,
AR24&amp;"1"&lt;&gt;"1",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_xlpm.wochenstunden/5,SUMIFS(Arbeitszeiten[[Arbeitszeit]:[Arbeitszeit]],Arbeitszeiten[[Name]:[Name]],GewählterMA,Arbeitszeiten[[Tag]:[Tag]],DATE(_xlpm.jahrCalc,$B24,H$20)))*$A24,0),
_xlpm.ausgabe, _xlpm.stunden+IF(AND(_xlpm.stunden&gt;0,_xlpm.fake),ROUND(RANDBETWEEN(-100,100)/200,1),0),
IF(_xlpm.ausgabe&lt;=0,"",_xlpm.ausgabe)
)</f>
        <v/>
      </c>
      <c r="I24" s="253" t="str" cm="1">
        <f t="array" aca="1" ref="I24" ca="1">_xlfn.LET(
_xlpm.jahrCalc,
INDIRECT("Jahr" &amp; ROUNDUP(SUM($B$21:$B24)/78,0)),
_xlpm.auto,
IF(_xlfn.XLOOKUP(GewählterMA&amp;"|"&amp;_xlpm.jahrCalc,Personaleingabe!$AO$12:$AO$300,Personaleingabe!$AO$12:$AO$300,"keine Zeiten",0,1)="keine Zeiten",TRUE,FALSE),
_xlpm.fake,
IF($A$4&amp;"1"="1",FALSE,TRUE),
_xlpm.abwesend,
AS24&amp;"1"&lt;&gt;"1",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_xlpm.wochenstunden/5,SUMIFS(Arbeitszeiten[[Arbeitszeit]:[Arbeitszeit]],Arbeitszeiten[[Name]:[Name]],GewählterMA,Arbeitszeiten[[Tag]:[Tag]],DATE(_xlpm.jahrCalc,$B24,I$20)))*$A24,0),
_xlpm.ausgabe, _xlpm.stunden+IF(AND(_xlpm.stunden&gt;0,_xlpm.fake),ROUND(RANDBETWEEN(-100,100)/200,1),0),
IF(_xlpm.ausgabe&lt;=0,"",_xlpm.ausgabe)
)</f>
        <v/>
      </c>
      <c r="J24" s="253" t="str" cm="1">
        <f t="array" aca="1" ref="J24" ca="1">_xlfn.LET(
_xlpm.jahrCalc,
INDIRECT("Jahr" &amp; ROUNDUP(SUM($B$21:$B24)/78,0)),
_xlpm.auto,
IF(_xlfn.XLOOKUP(GewählterMA&amp;"|"&amp;_xlpm.jahrCalc,Personaleingabe!$AO$12:$AO$300,Personaleingabe!$AO$12:$AO$300,"keine Zeiten",0,1)="keine Zeiten",TRUE,FALSE),
_xlpm.fake,
IF($A$4&amp;"1"="1",FALSE,TRUE),
_xlpm.abwesend,
AT24&amp;"1"&lt;&gt;"1",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_xlpm.wochenstunden/5,SUMIFS(Arbeitszeiten[[Arbeitszeit]:[Arbeitszeit]],Arbeitszeiten[[Name]:[Name]],GewählterMA,Arbeitszeiten[[Tag]:[Tag]],DATE(_xlpm.jahrCalc,$B24,J$20)))*$A24,0),
_xlpm.ausgabe, _xlpm.stunden+IF(AND(_xlpm.stunden&gt;0,_xlpm.fake),ROUND(RANDBETWEEN(-100,100)/200,1),0),
IF(_xlpm.ausgabe&lt;=0,"",_xlpm.ausgabe)
)</f>
        <v/>
      </c>
      <c r="K24" s="253" t="str" cm="1">
        <f t="array" aca="1" ref="K24" ca="1">_xlfn.LET(
_xlpm.jahrCalc,
INDIRECT("Jahr" &amp; ROUNDUP(SUM($B$21:$B24)/78,0)),
_xlpm.auto,
IF(_xlfn.XLOOKUP(GewählterMA&amp;"|"&amp;_xlpm.jahrCalc,Personaleingabe!$AO$12:$AO$300,Personaleingabe!$AO$12:$AO$300,"keine Zeiten",0,1)="keine Zeiten",TRUE,FALSE),
_xlpm.fake,
IF($A$4&amp;"1"="1",FALSE,TRUE),
_xlpm.abwesend,
AU24&amp;"1"&lt;&gt;"1",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_xlpm.wochenstunden/5,SUMIFS(Arbeitszeiten[[Arbeitszeit]:[Arbeitszeit]],Arbeitszeiten[[Name]:[Name]],GewählterMA,Arbeitszeiten[[Tag]:[Tag]],DATE(_xlpm.jahrCalc,$B24,K$20)))*$A24,0),
_xlpm.ausgabe, _xlpm.stunden+IF(AND(_xlpm.stunden&gt;0,_xlpm.fake),ROUND(RANDBETWEEN(-100,100)/200,1),0),
IF(_xlpm.ausgabe&lt;=0,"",_xlpm.ausgabe)
)</f>
        <v/>
      </c>
      <c r="L24" s="253" t="str" cm="1">
        <f t="array" aca="1" ref="L24" ca="1">_xlfn.LET(
_xlpm.jahrCalc,
INDIRECT("Jahr" &amp; ROUNDUP(SUM($B$21:$B24)/78,0)),
_xlpm.auto,
IF(_xlfn.XLOOKUP(GewählterMA&amp;"|"&amp;_xlpm.jahrCalc,Personaleingabe!$AO$12:$AO$300,Personaleingabe!$AO$12:$AO$300,"keine Zeiten",0,1)="keine Zeiten",TRUE,FALSE),
_xlpm.fake,
IF($A$4&amp;"1"="1",FALSE,TRUE),
_xlpm.abwesend,
AV24&amp;"1"&lt;&gt;"1",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_xlpm.wochenstunden/5,SUMIFS(Arbeitszeiten[[Arbeitszeit]:[Arbeitszeit]],Arbeitszeiten[[Name]:[Name]],GewählterMA,Arbeitszeiten[[Tag]:[Tag]],DATE(_xlpm.jahrCalc,$B24,L$20)))*$A24,0),
_xlpm.ausgabe, _xlpm.stunden+IF(AND(_xlpm.stunden&gt;0,_xlpm.fake),ROUND(RANDBETWEEN(-100,100)/200,1),0),
IF(_xlpm.ausgabe&lt;=0,"",_xlpm.ausgabe)
)</f>
        <v/>
      </c>
      <c r="M24" s="253" t="str" cm="1">
        <f t="array" aca="1" ref="M24" ca="1">_xlfn.LET(
_xlpm.jahrCalc,
INDIRECT("Jahr" &amp; ROUNDUP(SUM($B$21:$B24)/78,0)),
_xlpm.auto,
IF(_xlfn.XLOOKUP(GewählterMA&amp;"|"&amp;_xlpm.jahrCalc,Personaleingabe!$AO$12:$AO$300,Personaleingabe!$AO$12:$AO$300,"keine Zeiten",0,1)="keine Zeiten",TRUE,FALSE),
_xlpm.fake,
IF($A$4&amp;"1"="1",FALSE,TRUE),
_xlpm.abwesend,
AW24&amp;"1"&lt;&gt;"1",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_xlpm.wochenstunden/5,SUMIFS(Arbeitszeiten[[Arbeitszeit]:[Arbeitszeit]],Arbeitszeiten[[Name]:[Name]],GewählterMA,Arbeitszeiten[[Tag]:[Tag]],DATE(_xlpm.jahrCalc,$B24,M$20)))*$A24,0),
_xlpm.ausgabe, _xlpm.stunden+IF(AND(_xlpm.stunden&gt;0,_xlpm.fake),ROUND(RANDBETWEEN(-100,100)/200,1),0),
IF(_xlpm.ausgabe&lt;=0,"",_xlpm.ausgabe)
)</f>
        <v/>
      </c>
      <c r="N24" s="253" t="str" cm="1">
        <f t="array" aca="1" ref="N24" ca="1">_xlfn.LET(
_xlpm.jahrCalc,
INDIRECT("Jahr" &amp; ROUNDUP(SUM($B$21:$B24)/78,0)),
_xlpm.auto,
IF(_xlfn.XLOOKUP(GewählterMA&amp;"|"&amp;_xlpm.jahrCalc,Personaleingabe!$AO$12:$AO$300,Personaleingabe!$AO$12:$AO$300,"keine Zeiten",0,1)="keine Zeiten",TRUE,FALSE),
_xlpm.fake,
IF($A$4&amp;"1"="1",FALSE,TRUE),
_xlpm.abwesend,
AX24&amp;"1"&lt;&gt;"1",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_xlpm.wochenstunden/5,SUMIFS(Arbeitszeiten[[Arbeitszeit]:[Arbeitszeit]],Arbeitszeiten[[Name]:[Name]],GewählterMA,Arbeitszeiten[[Tag]:[Tag]],DATE(_xlpm.jahrCalc,$B24,N$20)))*$A24,0),
_xlpm.ausgabe, _xlpm.stunden+IF(AND(_xlpm.stunden&gt;0,_xlpm.fake),ROUND(RANDBETWEEN(-100,100)/200,1),0),
IF(_xlpm.ausgabe&lt;=0,"",_xlpm.ausgabe)
)</f>
        <v/>
      </c>
      <c r="O24" s="253" t="str" cm="1">
        <f t="array" aca="1" ref="O24" ca="1">_xlfn.LET(
_xlpm.jahrCalc,
INDIRECT("Jahr" &amp; ROUNDUP(SUM($B$21:$B24)/78,0)),
_xlpm.auto,
IF(_xlfn.XLOOKUP(GewählterMA&amp;"|"&amp;_xlpm.jahrCalc,Personaleingabe!$AO$12:$AO$300,Personaleingabe!$AO$12:$AO$300,"keine Zeiten",0,1)="keine Zeiten",TRUE,FALSE),
_xlpm.fake,
IF($A$4&amp;"1"="1",FALSE,TRUE),
_xlpm.abwesend,
AY24&amp;"1"&lt;&gt;"1",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_xlpm.wochenstunden/5,SUMIFS(Arbeitszeiten[[Arbeitszeit]:[Arbeitszeit]],Arbeitszeiten[[Name]:[Name]],GewählterMA,Arbeitszeiten[[Tag]:[Tag]],DATE(_xlpm.jahrCalc,$B24,O$20)))*$A24,0),
_xlpm.ausgabe, _xlpm.stunden+IF(AND(_xlpm.stunden&gt;0,_xlpm.fake),ROUND(RANDBETWEEN(-100,100)/200,1),0),
IF(_xlpm.ausgabe&lt;=0,"",_xlpm.ausgabe)
)</f>
        <v/>
      </c>
      <c r="P24" s="253" t="str" cm="1">
        <f t="array" aca="1" ref="P24" ca="1">_xlfn.LET(
_xlpm.jahrCalc,
INDIRECT("Jahr" &amp; ROUNDUP(SUM($B$21:$B24)/78,0)),
_xlpm.auto,
IF(_xlfn.XLOOKUP(GewählterMA&amp;"|"&amp;_xlpm.jahrCalc,Personaleingabe!$AO$12:$AO$300,Personaleingabe!$AO$12:$AO$300,"keine Zeiten",0,1)="keine Zeiten",TRUE,FALSE),
_xlpm.fake,
IF($A$4&amp;"1"="1",FALSE,TRUE),
_xlpm.abwesend,
AZ24&amp;"1"&lt;&gt;"1",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_xlpm.wochenstunden/5,SUMIFS(Arbeitszeiten[[Arbeitszeit]:[Arbeitszeit]],Arbeitszeiten[[Name]:[Name]],GewählterMA,Arbeitszeiten[[Tag]:[Tag]],DATE(_xlpm.jahrCalc,$B24,P$20)))*$A24,0),
_xlpm.ausgabe, _xlpm.stunden+IF(AND(_xlpm.stunden&gt;0,_xlpm.fake),ROUND(RANDBETWEEN(-100,100)/200,1),0),
IF(_xlpm.ausgabe&lt;=0,"",_xlpm.ausgabe)
)</f>
        <v/>
      </c>
      <c r="Q24" s="253" t="str" cm="1">
        <f t="array" aca="1" ref="Q24" ca="1">_xlfn.LET(
_xlpm.jahrCalc,
INDIRECT("Jahr" &amp; ROUNDUP(SUM($B$21:$B24)/78,0)),
_xlpm.auto,
IF(_xlfn.XLOOKUP(GewählterMA&amp;"|"&amp;_xlpm.jahrCalc,Personaleingabe!$AO$12:$AO$300,Personaleingabe!$AO$12:$AO$300,"keine Zeiten",0,1)="keine Zeiten",TRUE,FALSE),
_xlpm.fake,
IF($A$4&amp;"1"="1",FALSE,TRUE),
_xlpm.abwesend,
BA24&amp;"1"&lt;&gt;"1",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_xlpm.wochenstunden/5,SUMIFS(Arbeitszeiten[[Arbeitszeit]:[Arbeitszeit]],Arbeitszeiten[[Name]:[Name]],GewählterMA,Arbeitszeiten[[Tag]:[Tag]],DATE(_xlpm.jahrCalc,$B24,Q$20)))*$A24,0),
_xlpm.ausgabe, _xlpm.stunden+IF(AND(_xlpm.stunden&gt;0,_xlpm.fake),ROUND(RANDBETWEEN(-100,100)/200,1),0),
IF(_xlpm.ausgabe&lt;=0,"",_xlpm.ausgabe)
)</f>
        <v/>
      </c>
      <c r="R24" s="253" t="str" cm="1">
        <f t="array" aca="1" ref="R24" ca="1">_xlfn.LET(
_xlpm.jahrCalc,
INDIRECT("Jahr" &amp; ROUNDUP(SUM($B$21:$B24)/78,0)),
_xlpm.auto,
IF(_xlfn.XLOOKUP(GewählterMA&amp;"|"&amp;_xlpm.jahrCalc,Personaleingabe!$AO$12:$AO$300,Personaleingabe!$AO$12:$AO$300,"keine Zeiten",0,1)="keine Zeiten",TRUE,FALSE),
_xlpm.fake,
IF($A$4&amp;"1"="1",FALSE,TRUE),
_xlpm.abwesend,
BB24&amp;"1"&lt;&gt;"1",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_xlpm.wochenstunden/5,SUMIFS(Arbeitszeiten[[Arbeitszeit]:[Arbeitszeit]],Arbeitszeiten[[Name]:[Name]],GewählterMA,Arbeitszeiten[[Tag]:[Tag]],DATE(_xlpm.jahrCalc,$B24,R$20)))*$A24,0),
_xlpm.ausgabe, _xlpm.stunden+IF(AND(_xlpm.stunden&gt;0,_xlpm.fake),ROUND(RANDBETWEEN(-100,100)/200,1),0),
IF(_xlpm.ausgabe&lt;=0,"",_xlpm.ausgabe)
)</f>
        <v/>
      </c>
      <c r="S24" s="253" t="str" cm="1">
        <f t="array" aca="1" ref="S24" ca="1">_xlfn.LET(
_xlpm.jahrCalc,
INDIRECT("Jahr" &amp; ROUNDUP(SUM($B$21:$B24)/78,0)),
_xlpm.auto,
IF(_xlfn.XLOOKUP(GewählterMA&amp;"|"&amp;_xlpm.jahrCalc,Personaleingabe!$AO$12:$AO$300,Personaleingabe!$AO$12:$AO$300,"keine Zeiten",0,1)="keine Zeiten",TRUE,FALSE),
_xlpm.fake,
IF($A$4&amp;"1"="1",FALSE,TRUE),
_xlpm.abwesend,
BC24&amp;"1"&lt;&gt;"1",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_xlpm.wochenstunden/5,SUMIFS(Arbeitszeiten[[Arbeitszeit]:[Arbeitszeit]],Arbeitszeiten[[Name]:[Name]],GewählterMA,Arbeitszeiten[[Tag]:[Tag]],DATE(_xlpm.jahrCalc,$B24,S$20)))*$A24,0),
_xlpm.ausgabe, _xlpm.stunden+IF(AND(_xlpm.stunden&gt;0,_xlpm.fake),ROUND(RANDBETWEEN(-100,100)/200,1),0),
IF(_xlpm.ausgabe&lt;=0,"",_xlpm.ausgabe)
)</f>
        <v/>
      </c>
      <c r="T24" s="253" t="str" cm="1">
        <f t="array" aca="1" ref="T24" ca="1">_xlfn.LET(
_xlpm.jahrCalc,
INDIRECT("Jahr" &amp; ROUNDUP(SUM($B$21:$B24)/78,0)),
_xlpm.auto,
IF(_xlfn.XLOOKUP(GewählterMA&amp;"|"&amp;_xlpm.jahrCalc,Personaleingabe!$AO$12:$AO$300,Personaleingabe!$AO$12:$AO$300,"keine Zeiten",0,1)="keine Zeiten",TRUE,FALSE),
_xlpm.fake,
IF($A$4&amp;"1"="1",FALSE,TRUE),
_xlpm.abwesend,
BD24&amp;"1"&lt;&gt;"1",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_xlpm.wochenstunden/5,SUMIFS(Arbeitszeiten[[Arbeitszeit]:[Arbeitszeit]],Arbeitszeiten[[Name]:[Name]],GewählterMA,Arbeitszeiten[[Tag]:[Tag]],DATE(_xlpm.jahrCalc,$B24,T$20)))*$A24,0),
_xlpm.ausgabe, _xlpm.stunden+IF(AND(_xlpm.stunden&gt;0,_xlpm.fake),ROUND(RANDBETWEEN(-100,100)/200,1),0),
IF(_xlpm.ausgabe&lt;=0,"",_xlpm.ausgabe)
)</f>
        <v/>
      </c>
      <c r="U24" s="253" t="str" cm="1">
        <f t="array" aca="1" ref="U24" ca="1">_xlfn.LET(
_xlpm.jahrCalc,
INDIRECT("Jahr" &amp; ROUNDUP(SUM($B$21:$B24)/78,0)),
_xlpm.auto,
IF(_xlfn.XLOOKUP(GewählterMA&amp;"|"&amp;_xlpm.jahrCalc,Personaleingabe!$AO$12:$AO$300,Personaleingabe!$AO$12:$AO$300,"keine Zeiten",0,1)="keine Zeiten",TRUE,FALSE),
_xlpm.fake,
IF($A$4&amp;"1"="1",FALSE,TRUE),
_xlpm.abwesend,
BE24&amp;"1"&lt;&gt;"1",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_xlpm.wochenstunden/5,SUMIFS(Arbeitszeiten[[Arbeitszeit]:[Arbeitszeit]],Arbeitszeiten[[Name]:[Name]],GewählterMA,Arbeitszeiten[[Tag]:[Tag]],DATE(_xlpm.jahrCalc,$B24,U$20)))*$A24,0),
_xlpm.ausgabe, _xlpm.stunden+IF(AND(_xlpm.stunden&gt;0,_xlpm.fake),ROUND(RANDBETWEEN(-100,100)/200,1),0),
IF(_xlpm.ausgabe&lt;=0,"",_xlpm.ausgabe)
)</f>
        <v/>
      </c>
      <c r="V24" s="253" t="str" cm="1">
        <f t="array" aca="1" ref="V24" ca="1">_xlfn.LET(
_xlpm.jahrCalc,
INDIRECT("Jahr" &amp; ROUNDUP(SUM($B$21:$B24)/78,0)),
_xlpm.auto,
IF(_xlfn.XLOOKUP(GewählterMA&amp;"|"&amp;_xlpm.jahrCalc,Personaleingabe!$AO$12:$AO$300,Personaleingabe!$AO$12:$AO$300,"keine Zeiten",0,1)="keine Zeiten",TRUE,FALSE),
_xlpm.fake,
IF($A$4&amp;"1"="1",FALSE,TRUE),
_xlpm.abwesend,
BF24&amp;"1"&lt;&gt;"1",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_xlpm.wochenstunden/5,SUMIFS(Arbeitszeiten[[Arbeitszeit]:[Arbeitszeit]],Arbeitszeiten[[Name]:[Name]],GewählterMA,Arbeitszeiten[[Tag]:[Tag]],DATE(_xlpm.jahrCalc,$B24,V$20)))*$A24,0),
_xlpm.ausgabe, _xlpm.stunden+IF(AND(_xlpm.stunden&gt;0,_xlpm.fake),ROUND(RANDBETWEEN(-100,100)/200,1),0),
IF(_xlpm.ausgabe&lt;=0,"",_xlpm.ausgabe)
)</f>
        <v/>
      </c>
      <c r="W24" s="253" t="str" cm="1">
        <f t="array" aca="1" ref="W24" ca="1">_xlfn.LET(
_xlpm.jahrCalc,
INDIRECT("Jahr" &amp; ROUNDUP(SUM($B$21:$B24)/78,0)),
_xlpm.auto,
IF(_xlfn.XLOOKUP(GewählterMA&amp;"|"&amp;_xlpm.jahrCalc,Personaleingabe!$AO$12:$AO$300,Personaleingabe!$AO$12:$AO$300,"keine Zeiten",0,1)="keine Zeiten",TRUE,FALSE),
_xlpm.fake,
IF($A$4&amp;"1"="1",FALSE,TRUE),
_xlpm.abwesend,
BG24&amp;"1"&lt;&gt;"1",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_xlpm.wochenstunden/5,SUMIFS(Arbeitszeiten[[Arbeitszeit]:[Arbeitszeit]],Arbeitszeiten[[Name]:[Name]],GewählterMA,Arbeitszeiten[[Tag]:[Tag]],DATE(_xlpm.jahrCalc,$B24,W$20)))*$A24,0),
_xlpm.ausgabe, _xlpm.stunden+IF(AND(_xlpm.stunden&gt;0,_xlpm.fake),ROUND(RANDBETWEEN(-100,100)/200,1),0),
IF(_xlpm.ausgabe&lt;=0,"",_xlpm.ausgabe)
)</f>
        <v/>
      </c>
      <c r="X24" s="253" t="str" cm="1">
        <f t="array" aca="1" ref="X24" ca="1">_xlfn.LET(
_xlpm.jahrCalc,
INDIRECT("Jahr" &amp; ROUNDUP(SUM($B$21:$B24)/78,0)),
_xlpm.auto,
IF(_xlfn.XLOOKUP(GewählterMA&amp;"|"&amp;_xlpm.jahrCalc,Personaleingabe!$AO$12:$AO$300,Personaleingabe!$AO$12:$AO$300,"keine Zeiten",0,1)="keine Zeiten",TRUE,FALSE),
_xlpm.fake,
IF($A$4&amp;"1"="1",FALSE,TRUE),
_xlpm.abwesend,
BH24&amp;"1"&lt;&gt;"1",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_xlpm.wochenstunden/5,SUMIFS(Arbeitszeiten[[Arbeitszeit]:[Arbeitszeit]],Arbeitszeiten[[Name]:[Name]],GewählterMA,Arbeitszeiten[[Tag]:[Tag]],DATE(_xlpm.jahrCalc,$B24,X$20)))*$A24,0),
_xlpm.ausgabe, _xlpm.stunden+IF(AND(_xlpm.stunden&gt;0,_xlpm.fake),ROUND(RANDBETWEEN(-100,100)/200,1),0),
IF(_xlpm.ausgabe&lt;=0,"",_xlpm.ausgabe)
)</f>
        <v/>
      </c>
      <c r="Y24" s="253" t="str" cm="1">
        <f t="array" aca="1" ref="Y24" ca="1">_xlfn.LET(
_xlpm.jahrCalc,
INDIRECT("Jahr" &amp; ROUNDUP(SUM($B$21:$B24)/78,0)),
_xlpm.auto,
IF(_xlfn.XLOOKUP(GewählterMA&amp;"|"&amp;_xlpm.jahrCalc,Personaleingabe!$AO$12:$AO$300,Personaleingabe!$AO$12:$AO$300,"keine Zeiten",0,1)="keine Zeiten",TRUE,FALSE),
_xlpm.fake,
IF($A$4&amp;"1"="1",FALSE,TRUE),
_xlpm.abwesend,
BI24&amp;"1"&lt;&gt;"1",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_xlpm.wochenstunden/5,SUMIFS(Arbeitszeiten[[Arbeitszeit]:[Arbeitszeit]],Arbeitszeiten[[Name]:[Name]],GewählterMA,Arbeitszeiten[[Tag]:[Tag]],DATE(_xlpm.jahrCalc,$B24,Y$20)))*$A24,0),
_xlpm.ausgabe, _xlpm.stunden+IF(AND(_xlpm.stunden&gt;0,_xlpm.fake),ROUND(RANDBETWEEN(-100,100)/200,1),0),
IF(_xlpm.ausgabe&lt;=0,"",_xlpm.ausgabe)
)</f>
        <v/>
      </c>
      <c r="Z24" s="253" t="str" cm="1">
        <f t="array" aca="1" ref="Z24" ca="1">_xlfn.LET(
_xlpm.jahrCalc,
INDIRECT("Jahr" &amp; ROUNDUP(SUM($B$21:$B24)/78,0)),
_xlpm.auto,
IF(_xlfn.XLOOKUP(GewählterMA&amp;"|"&amp;_xlpm.jahrCalc,Personaleingabe!$AO$12:$AO$300,Personaleingabe!$AO$12:$AO$300,"keine Zeiten",0,1)="keine Zeiten",TRUE,FALSE),
_xlpm.fake,
IF($A$4&amp;"1"="1",FALSE,TRUE),
_xlpm.abwesend,
BJ24&amp;"1"&lt;&gt;"1",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_xlpm.wochenstunden/5,SUMIFS(Arbeitszeiten[[Arbeitszeit]:[Arbeitszeit]],Arbeitszeiten[[Name]:[Name]],GewählterMA,Arbeitszeiten[[Tag]:[Tag]],DATE(_xlpm.jahrCalc,$B24,Z$20)))*$A24,0),
_xlpm.ausgabe, _xlpm.stunden+IF(AND(_xlpm.stunden&gt;0,_xlpm.fake),ROUND(RANDBETWEEN(-100,100)/200,1),0),
IF(_xlpm.ausgabe&lt;=0,"",_xlpm.ausgabe)
)</f>
        <v/>
      </c>
      <c r="AA24" s="253" t="str" cm="1">
        <f t="array" aca="1" ref="AA24" ca="1">_xlfn.LET(
_xlpm.jahrCalc,
INDIRECT("Jahr" &amp; ROUNDUP(SUM($B$21:$B24)/78,0)),
_xlpm.auto,
IF(_xlfn.XLOOKUP(GewählterMA&amp;"|"&amp;_xlpm.jahrCalc,Personaleingabe!$AO$12:$AO$300,Personaleingabe!$AO$12:$AO$300,"keine Zeiten",0,1)="keine Zeiten",TRUE,FALSE),
_xlpm.fake,
IF($A$4&amp;"1"="1",FALSE,TRUE),
_xlpm.abwesend,
BK24&amp;"1"&lt;&gt;"1",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_xlpm.wochenstunden/5,SUMIFS(Arbeitszeiten[[Arbeitszeit]:[Arbeitszeit]],Arbeitszeiten[[Name]:[Name]],GewählterMA,Arbeitszeiten[[Tag]:[Tag]],DATE(_xlpm.jahrCalc,$B24,AA$20)))*$A24,0),
_xlpm.ausgabe, _xlpm.stunden+IF(AND(_xlpm.stunden&gt;0,_xlpm.fake),ROUND(RANDBETWEEN(-100,100)/200,1),0),
IF(_xlpm.ausgabe&lt;=0,"",_xlpm.ausgabe)
)</f>
        <v/>
      </c>
      <c r="AB24" s="253" t="str" cm="1">
        <f t="array" aca="1" ref="AB24" ca="1">_xlfn.LET(
_xlpm.jahrCalc,
INDIRECT("Jahr" &amp; ROUNDUP(SUM($B$21:$B24)/78,0)),
_xlpm.auto,
IF(_xlfn.XLOOKUP(GewählterMA&amp;"|"&amp;_xlpm.jahrCalc,Personaleingabe!$AO$12:$AO$300,Personaleingabe!$AO$12:$AO$300,"keine Zeiten",0,1)="keine Zeiten",TRUE,FALSE),
_xlpm.fake,
IF($A$4&amp;"1"="1",FALSE,TRUE),
_xlpm.abwesend,
BL24&amp;"1"&lt;&gt;"1",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_xlpm.wochenstunden/5,SUMIFS(Arbeitszeiten[[Arbeitszeit]:[Arbeitszeit]],Arbeitszeiten[[Name]:[Name]],GewählterMA,Arbeitszeiten[[Tag]:[Tag]],DATE(_xlpm.jahrCalc,$B24,AB$20)))*$A24,0),
_xlpm.ausgabe, _xlpm.stunden+IF(AND(_xlpm.stunden&gt;0,_xlpm.fake),ROUND(RANDBETWEEN(-100,100)/200,1),0),
IF(_xlpm.ausgabe&lt;=0,"",_xlpm.ausgabe)
)</f>
        <v/>
      </c>
      <c r="AC24" s="253" t="str" cm="1">
        <f t="array" aca="1" ref="AC24" ca="1">_xlfn.LET(
_xlpm.jahrCalc,
INDIRECT("Jahr" &amp; ROUNDUP(SUM($B$21:$B24)/78,0)),
_xlpm.auto,
IF(_xlfn.XLOOKUP(GewählterMA&amp;"|"&amp;_xlpm.jahrCalc,Personaleingabe!$AO$12:$AO$300,Personaleingabe!$AO$12:$AO$300,"keine Zeiten",0,1)="keine Zeiten",TRUE,FALSE),
_xlpm.fake,
IF($A$4&amp;"1"="1",FALSE,TRUE),
_xlpm.abwesend,
BM24&amp;"1"&lt;&gt;"1",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_xlpm.wochenstunden/5,SUMIFS(Arbeitszeiten[[Arbeitszeit]:[Arbeitszeit]],Arbeitszeiten[[Name]:[Name]],GewählterMA,Arbeitszeiten[[Tag]:[Tag]],DATE(_xlpm.jahrCalc,$B24,AC$20)))*$A24,0),
_xlpm.ausgabe, _xlpm.stunden+IF(AND(_xlpm.stunden&gt;0,_xlpm.fake),ROUND(RANDBETWEEN(-100,100)/200,1),0),
IF(_xlpm.ausgabe&lt;=0,"",_xlpm.ausgabe)
)</f>
        <v/>
      </c>
      <c r="AD24" s="253" t="str" cm="1">
        <f t="array" aca="1" ref="AD24" ca="1">_xlfn.LET(
_xlpm.jahrCalc,
INDIRECT("Jahr" &amp; ROUNDUP(SUM($B$21:$B24)/78,0)),
_xlpm.auto,
IF(_xlfn.XLOOKUP(GewählterMA&amp;"|"&amp;_xlpm.jahrCalc,Personaleingabe!$AO$12:$AO$300,Personaleingabe!$AO$12:$AO$300,"keine Zeiten",0,1)="keine Zeiten",TRUE,FALSE),
_xlpm.fake,
IF($A$4&amp;"1"="1",FALSE,TRUE),
_xlpm.abwesend,
BN24&amp;"1"&lt;&gt;"1",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_xlpm.wochenstunden/5,SUMIFS(Arbeitszeiten[[Arbeitszeit]:[Arbeitszeit]],Arbeitszeiten[[Name]:[Name]],GewählterMA,Arbeitszeiten[[Tag]:[Tag]],DATE(_xlpm.jahrCalc,$B24,AD$20)))*$A24,0),
_xlpm.ausgabe, _xlpm.stunden+IF(AND(_xlpm.stunden&gt;0,_xlpm.fake),ROUND(RANDBETWEEN(-100,100)/200,1),0),
IF(_xlpm.ausgabe&lt;=0,"",_xlpm.ausgabe)
)</f>
        <v/>
      </c>
      <c r="AE24" s="253" t="str" cm="1">
        <f t="array" aca="1" ref="AE24" ca="1">_xlfn.LET(
_xlpm.jahrCalc,
INDIRECT("Jahr" &amp; ROUNDUP(SUM($B$21:$B24)/78,0)),
_xlpm.auto,
IF(_xlfn.XLOOKUP(GewählterMA&amp;"|"&amp;_xlpm.jahrCalc,Personaleingabe!$AO$12:$AO$300,Personaleingabe!$AO$12:$AO$300,"keine Zeiten",0,1)="keine Zeiten",TRUE,FALSE),
_xlpm.fake,
IF($A$4&amp;"1"="1",FALSE,TRUE),
_xlpm.abwesend,
BO24&amp;"1"&lt;&gt;"1",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_xlpm.wochenstunden/5,SUMIFS(Arbeitszeiten[[Arbeitszeit]:[Arbeitszeit]],Arbeitszeiten[[Name]:[Name]],GewählterMA,Arbeitszeiten[[Tag]:[Tag]],DATE(_xlpm.jahrCalc,$B24,AE$20)))*$A24,0),
_xlpm.ausgabe, _xlpm.stunden+IF(AND(_xlpm.stunden&gt;0,_xlpm.fake),ROUND(RANDBETWEEN(-100,100)/200,1),0),
IF(_xlpm.ausgabe&lt;=0,"",_xlpm.ausgabe)
)</f>
        <v/>
      </c>
      <c r="AF24" s="253" t="str" cm="1">
        <f t="array" aca="1" ref="AF24" ca="1">_xlfn.LET(
_xlpm.jahrCalc,
INDIRECT("Jahr" &amp; ROUNDUP(SUM($B$21:$B24)/78,0)),
_xlpm.auto,
IF(_xlfn.XLOOKUP(GewählterMA&amp;"|"&amp;_xlpm.jahrCalc,Personaleingabe!$AO$12:$AO$300,Personaleingabe!$AO$12:$AO$300,"keine Zeiten",0,1)="keine Zeiten",TRUE,FALSE),
_xlpm.fake,
IF($A$4&amp;"1"="1",FALSE,TRUE),
_xlpm.abwesend,
BP24&amp;"1"&lt;&gt;"1",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_xlpm.wochenstunden/5,SUMIFS(Arbeitszeiten[[Arbeitszeit]:[Arbeitszeit]],Arbeitszeiten[[Name]:[Name]],GewählterMA,Arbeitszeiten[[Tag]:[Tag]],DATE(_xlpm.jahrCalc,$B24,AF$20)))*$A24,0),
_xlpm.ausgabe, _xlpm.stunden+IF(AND(_xlpm.stunden&gt;0,_xlpm.fake),ROUND(RANDBETWEEN(-100,100)/200,1),0),
IF(_xlpm.ausgabe&lt;=0,"",_xlpm.ausgabe)
)</f>
        <v/>
      </c>
      <c r="AG24" s="253" t="str" cm="1">
        <f t="array" aca="1" ref="AG24" ca="1">_xlfn.LET(
_xlpm.jahrCalc,
INDIRECT("Jahr" &amp; ROUNDUP(SUM($B$21:$B24)/78,0)),
_xlpm.auto,
IF(_xlfn.XLOOKUP(GewählterMA&amp;"|"&amp;_xlpm.jahrCalc,Personaleingabe!$AO$12:$AO$300,Personaleingabe!$AO$12:$AO$300,"keine Zeiten",0,1)="keine Zeiten",TRUE,FALSE),
_xlpm.fake,
IF($A$4&amp;"1"="1",FALSE,TRUE),
_xlpm.abwesend,
BQ24&amp;"1"&lt;&gt;"1",
_xlpm.wochenstunden,_xlfn.XLOOKUP(GewählterMA&amp;"|"&amp;GewähltesVorhaben&amp;"|"&amp;$B24&amp;"|"&amp;_xlpm.jahrCalc,MitarbeiterFTE[[lookup]:[lookup]],MitarbeiterFTE[[Std. / Wo.]:[Std. / Wo.]],0,0,1),
_xlpm.stunden,
IF(NOT(_xlpm.abwesend),IF(_xlpm.auto,
    _xlpm.wochenstunden/5,SUMIFS(Arbeitszeiten[[Arbeitszeit]:[Arbeitszeit]],Arbeitszeiten[[Name]:[Name]],GewählterMA,Arbeitszeiten[[Tag]:[Tag]],DATE(_xlpm.jahrCalc,$B24,AG$20)))*$A24,0),
_xlpm.ausgabe, _xlpm.stunden+IF(AND(_xlpm.stunden&gt;0,_xlpm.fake),ROUND(RANDBETWEEN(-100,100)/200,1),0),
IF(_xlpm.ausgabe&lt;=0,"",_xlpm.ausgabe)
)</f>
        <v/>
      </c>
      <c r="AH24" s="254">
        <f t="shared" ca="1" si="16"/>
        <v>0</v>
      </c>
      <c r="AI24" s="257"/>
      <c r="AJ24" s="212"/>
      <c r="AL24" s="211">
        <f t="shared" si="17"/>
        <v>4</v>
      </c>
      <c r="AM24" s="211" t="str" cm="1">
        <f t="array" aca="1" ref="AM24" ca="1">_xlfn.LET(
     _xlpm.jahrCalc,INDIRECT("Jahr" &amp; ROUNDUP(SUM($B$21:$B24)/78,0)),
     _xlpm.dat,DATE(_xlpm.jahrCalc,$B24,C$20),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N24" s="211" t="str" cm="1">
        <f t="array" aca="1" ref="AN24" ca="1">_xlfn.LET(
     _xlpm.jahrCalc,INDIRECT("Jahr" &amp; ROUNDUP(SUM($B$21:$B24)/78,0)),
     _xlpm.dat,DATE(_xlpm.jahrCalc,$B24,D$20),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O24" s="211" t="str" cm="1">
        <f t="array" aca="1" ref="AO24" ca="1">_xlfn.LET(
     _xlpm.jahrCalc,INDIRECT("Jahr" &amp; ROUNDUP(SUM($B$21:$B24)/78,0)),
     _xlpm.dat,DATE(_xlpm.jahrCalc,$B24,E$20),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P24" s="211" t="str" cm="1">
        <f t="array" aca="1" ref="AP24" ca="1">_xlfn.LET(
     _xlpm.jahrCalc,INDIRECT("Jahr" &amp; ROUNDUP(SUM($B$21:$B24)/78,0)),
     _xlpm.dat,DATE(_xlpm.jahrCalc,$B24,F$20),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Q24" s="211" t="str" cm="1">
        <f t="array" aca="1" ref="AQ24" ca="1">_xlfn.LET(
     _xlpm.jahrCalc,INDIRECT("Jahr" &amp; ROUNDUP(SUM($B$21:$B24)/78,0)),
     _xlpm.dat,DATE(_xlpm.jahrCalc,$B24,G$20),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R24" s="211" t="str" cm="1">
        <f t="array" aca="1" ref="AR24" ca="1">_xlfn.LET(
     _xlpm.jahrCalc,INDIRECT("Jahr" &amp; ROUNDUP(SUM($B$21:$B24)/78,0)),
     _xlpm.dat,DATE(_xlpm.jahrCalc,$B24,H$20),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S24" s="211" t="str" cm="1">
        <f t="array" aca="1" ref="AS24" ca="1">_xlfn.LET(
     _xlpm.jahrCalc,INDIRECT("Jahr" &amp; ROUNDUP(SUM($B$21:$B24)/78,0)),
     _xlpm.dat,DATE(_xlpm.jahrCalc,$B24,I$20),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T24" s="211" t="str" cm="1">
        <f t="array" aca="1" ref="AT24" ca="1">_xlfn.LET(
     _xlpm.jahrCalc,INDIRECT("Jahr" &amp; ROUNDUP(SUM($B$21:$B24)/78,0)),
     _xlpm.dat,DATE(_xlpm.jahrCalc,$B24,J$20),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U24" s="211" t="str" cm="1">
        <f t="array" aca="1" ref="AU24" ca="1">_xlfn.LET(
     _xlpm.jahrCalc,INDIRECT("Jahr" &amp; ROUNDUP(SUM($B$21:$B24)/78,0)),
     _xlpm.dat,DATE(_xlpm.jahrCalc,$B24,K$20),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V24" s="211" t="str" cm="1">
        <f t="array" aca="1" ref="AV24" ca="1">_xlfn.LET(
     _xlpm.jahrCalc,INDIRECT("Jahr" &amp; ROUNDUP(SUM($B$21:$B24)/78,0)),
     _xlpm.dat,DATE(_xlpm.jahrCalc,$B24,L$20),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W24" s="211" t="str" cm="1">
        <f t="array" aca="1" ref="AW24" ca="1">_xlfn.LET(
     _xlpm.jahrCalc,INDIRECT("Jahr" &amp; ROUNDUP(SUM($B$21:$B24)/78,0)),
     _xlpm.dat,DATE(_xlpm.jahrCalc,$B24,M$20),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X24" s="211" t="str" cm="1">
        <f t="array" aca="1" ref="AX24" ca="1">_xlfn.LET(
     _xlpm.jahrCalc,INDIRECT("Jahr" &amp; ROUNDUP(SUM($B$21:$B24)/78,0)),
     _xlpm.dat,DATE(_xlpm.jahrCalc,$B24,N$20),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AY24" s="211" t="str" cm="1">
        <f t="array" aca="1" ref="AY24" ca="1">_xlfn.LET(
     _xlpm.jahrCalc,INDIRECT("Jahr" &amp; ROUNDUP(SUM($B$21:$B24)/78,0)),
     _xlpm.dat,DATE(_xlpm.jahrCalc,$B24,O$20),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AZ24" s="211" t="str" cm="1">
        <f t="array" aca="1" ref="AZ24" ca="1">_xlfn.LET(
     _xlpm.jahrCalc,INDIRECT("Jahr" &amp; ROUNDUP(SUM($B$21:$B24)/78,0)),
     _xlpm.dat,DATE(_xlpm.jahrCalc,$B24,P$20),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A24" s="211" t="str" cm="1">
        <f t="array" aca="1" ref="BA24" ca="1">_xlfn.LET(
     _xlpm.jahrCalc,INDIRECT("Jahr" &amp; ROUNDUP(SUM($B$21:$B24)/78,0)),
     _xlpm.dat,DATE(_xlpm.jahrCalc,$B24,Q$20),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B24" s="211" t="str" cm="1">
        <f t="array" aca="1" ref="BB24" ca="1">_xlfn.LET(
     _xlpm.jahrCalc,INDIRECT("Jahr" &amp; ROUNDUP(SUM($B$21:$B24)/78,0)),
     _xlpm.dat,DATE(_xlpm.jahrCalc,$B24,R$20),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C24" s="211" t="str" cm="1">
        <f t="array" aca="1" ref="BC24" ca="1">_xlfn.LET(
     _xlpm.jahrCalc,INDIRECT("Jahr" &amp; ROUNDUP(SUM($B$21:$B24)/78,0)),
     _xlpm.dat,DATE(_xlpm.jahrCalc,$B24,S$20),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D24" s="211" t="str" cm="1">
        <f t="array" aca="1" ref="BD24" ca="1">_xlfn.LET(
     _xlpm.jahrCalc,INDIRECT("Jahr" &amp; ROUNDUP(SUM($B$21:$B24)/78,0)),
     _xlpm.dat,DATE(_xlpm.jahrCalc,$B24,T$20),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E24" s="211" t="str" cm="1">
        <f t="array" aca="1" ref="BE24" ca="1">_xlfn.LET(
     _xlpm.jahrCalc,INDIRECT("Jahr" &amp; ROUNDUP(SUM($B$21:$B24)/78,0)),
     _xlpm.dat,DATE(_xlpm.jahrCalc,$B24,U$20),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F24" s="211" t="str" cm="1">
        <f t="array" aca="1" ref="BF24" ca="1">_xlfn.LET(
     _xlpm.jahrCalc,INDIRECT("Jahr" &amp; ROUNDUP(SUM($B$21:$B24)/78,0)),
     _xlpm.dat,DATE(_xlpm.jahrCalc,$B24,V$20),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G24" s="211" t="str" cm="1">
        <f t="array" aca="1" ref="BG24" ca="1">_xlfn.LET(
     _xlpm.jahrCalc,INDIRECT("Jahr" &amp; ROUNDUP(SUM($B$21:$B24)/78,0)),
     _xlpm.dat,DATE(_xlpm.jahrCalc,$B24,W$20),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H24" s="211" t="str" cm="1">
        <f t="array" aca="1" ref="BH24" ca="1">_xlfn.LET(
     _xlpm.jahrCalc,INDIRECT("Jahr" &amp; ROUNDUP(SUM($B$21:$B24)/78,0)),
     _xlpm.dat,DATE(_xlpm.jahrCalc,$B24,X$20),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I24" s="211" t="str" cm="1">
        <f t="array" aca="1" ref="BI24" ca="1">_xlfn.LET(
     _xlpm.jahrCalc,INDIRECT("Jahr" &amp; ROUNDUP(SUM($B$21:$B24)/78,0)),
     _xlpm.dat,DATE(_xlpm.jahrCalc,$B24,Y$20),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J24" s="211" t="str" cm="1">
        <f t="array" aca="1" ref="BJ24" ca="1">_xlfn.LET(
     _xlpm.jahrCalc,INDIRECT("Jahr" &amp; ROUNDUP(SUM($B$21:$B24)/78,0)),
     _xlpm.dat,DATE(_xlpm.jahrCalc,$B24,Z$20),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K24" s="211" t="str" cm="1">
        <f t="array" aca="1" ref="BK24" ca="1">_xlfn.LET(
     _xlpm.jahrCalc,INDIRECT("Jahr" &amp; ROUNDUP(SUM($B$21:$B24)/78,0)),
     _xlpm.dat,DATE(_xlpm.jahrCalc,$B24,AA$20),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L24" s="211" t="str" cm="1">
        <f t="array" aca="1" ref="BL24" ca="1">_xlfn.LET(
     _xlpm.jahrCalc,INDIRECT("Jahr" &amp; ROUNDUP(SUM($B$21:$B24)/78,0)),
     _xlpm.dat,DATE(_xlpm.jahrCalc,$B24,AB$20),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WE</v>
      </c>
      <c r="BM24" s="211" t="str" cm="1">
        <f t="array" aca="1" ref="BM24" ca="1">_xlfn.LET(
     _xlpm.jahrCalc,INDIRECT("Jahr" &amp; ROUNDUP(SUM($B$21:$B24)/78,0)),
     _xlpm.dat,DATE(_xlpm.jahrCalc,$B24,AC$20),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N24" s="211" t="str" cm="1">
        <f t="array" aca="1" ref="BN24" ca="1">_xlfn.LET(
     _xlpm.jahrCalc,INDIRECT("Jahr" &amp; ROUNDUP(SUM($B$21:$B24)/78,0)),
     _xlpm.dat,DATE(_xlpm.jahrCalc,$B24,AD$20),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O24" s="211" t="str" cm="1">
        <f t="array" aca="1" ref="BO24" ca="1">_xlfn.LET(
     _xlpm.jahrCalc,INDIRECT("Jahr" &amp; ROUNDUP(SUM($B$21:$B24)/78,0)),
     _xlpm.dat,DATE(_xlpm.jahrCalc,$B24,AE$20),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P24" s="211" t="str" cm="1">
        <f t="array" aca="1" ref="BP24" ca="1">_xlfn.LET(
     _xlpm.jahrCalc,INDIRECT("Jahr" &amp; ROUNDUP(SUM($B$21:$B24)/78,0)),
     _xlpm.dat,DATE(_xlpm.jahrCalc,$B24,AF$20),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
      </c>
      <c r="BQ24" s="211" t="str" cm="1">
        <f t="array" aca="1" ref="BQ24" ca="1">_xlfn.LET(
     _xlpm.jahrCalc,INDIRECT("Jahr" &amp; ROUNDUP(SUM($B$21:$B24)/78,0)),
     _xlpm.dat,DATE(_xlpm.jahrCalc,$B24,AG$20),
     _xlpm.bundesland,$BR24,
     _xlpm.ft, IF(_xlpm.bundesland=0,FALSE,_xlfn.XLOOKUP(_xlpm.dat,Feiertage[[Datum]:[Datum]],_xlfn.XLOOKUP(_xlpm.bundesland,Feiertage[[#Headers],[BW]:[TH]],Feiertage[[BW]:[TH]]),0,0,1)&lt;&gt;0),
     _xlpm.schwarz,
          MONTH(_xlpm.dat)&lt;&gt;$B24,
     _xlpm.we,
          WEEKDAY(_xlpm.dat,2)&gt;=6,
     _xlpm.weg,
          IF(_xlfn.XLOOKUP(GewählterMA&amp;_xlpm.dat,Table6[[lookup]:[lookup]],Table6[[Name]:[Name]],"da",0,1)="da","","weg"),
     _xlpm.ausgabe,IF(_xlpm.schwarz,"SW",IF(_xlpm.ft,"FT",IF(_xlpm.we,"WE",IF(_xlpm.weg="weg","weg","")))),
     _xlpm.ausgabe
)</f>
        <v>SW</v>
      </c>
      <c r="BR24" s="211">
        <f ca="1">IF(BT24=0,BS20,BT24)</f>
        <v>0</v>
      </c>
      <c r="BT24" s="211" cm="1">
        <f t="array" aca="1" ref="BT24" ca="1">_xlfn.XLOOKUP(_xlfn.XLOOKUP(GewählterMA&amp;AL24&amp;INDIRECT("Jahr" &amp; ROUNDUP(SUM($B$21:$B24)/78,0)),MitarbeiterFTE[Name]&amp;MitarbeiterFTE[Monat]&amp;MitarbeiterFTE[Jahr],MitarbeiterFTE[Bundesland],0,0,1),Bundesländer[Deutsch],Bundesländer[Abkürzung],0,0,1)</f>
        <v>0</v>
      </c>
    </row>
    <row r="25" spans="1:72" ht="18" customHeight="1" thickBot="1">
      <c r="A25" s="223" cm="1">
        <f t="array" aca="1" ref="A25" ca="1">_xlfn.XLOOKUP(GewählterMA&amp;"|"&amp;GewähltesVorhaben&amp;"|"&amp;B25&amp;"|"&amp;INDIRECT("Jahr" &amp; ROUNDUP(SUM($B$21:B25)/78,0)),MitarbeiterFTE[lookup],MitarbeiterFTE[%-Vorhaben],0,0,1)</f>
        <v>0</v>
      </c>
      <c r="B25" s="256">
        <v>5</v>
      </c>
      <c r="C25" s="253" t="str" cm="1">
        <f t="array" aca="1" ref="C25" ca="1">_xlfn.LET(
_xlpm.jahrCalc,
INDIRECT("Jahr" &amp; ROUNDUP(SUM($B$21:$B25)/78,0)),
_xlpm.auto,
IF(_xlfn.XLOOKUP(GewählterMA&amp;"|"&amp;_xlpm.jahrCalc,Personaleingabe!$AO$12:$AO$300,Personaleingabe!$AO$12:$AO$300,"keine Zeiten",0,1)="keine Zeiten",TRUE,FALSE),
_xlpm.fake,
IF($A$4&amp;"1"="1",FALSE,TRUE),
_xlpm.abwesend,
AM25&amp;"1"&lt;&gt;"1",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_xlpm.wochenstunden/5,SUMIFS(Arbeitszeiten[[Arbeitszeit]:[Arbeitszeit]],Arbeitszeiten[[Name]:[Name]],GewählterMA,Arbeitszeiten[[Tag]:[Tag]],DATE(_xlpm.jahrCalc,$B25,C$20)))*$A25,0),
_xlpm.ausgabe, _xlpm.stunden+IF(AND(_xlpm.stunden&gt;0,_xlpm.fake),ROUND(RANDBETWEEN(-100,100)/200,1),0),
IF(_xlpm.ausgabe&lt;=0,"",_xlpm.ausgabe)
)</f>
        <v/>
      </c>
      <c r="D25" s="253" t="str" cm="1">
        <f t="array" aca="1" ref="D25" ca="1">_xlfn.LET(
_xlpm.jahrCalc,
INDIRECT("Jahr" &amp; ROUNDUP(SUM($B$21:$B25)/78,0)),
_xlpm.auto,
IF(_xlfn.XLOOKUP(GewählterMA&amp;"|"&amp;_xlpm.jahrCalc,Personaleingabe!$AO$12:$AO$300,Personaleingabe!$AO$12:$AO$300,"keine Zeiten",0,1)="keine Zeiten",TRUE,FALSE),
_xlpm.fake,
IF($A$4&amp;"1"="1",FALSE,TRUE),
_xlpm.abwesend,
AN25&amp;"1"&lt;&gt;"1",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_xlpm.wochenstunden/5,SUMIFS(Arbeitszeiten[[Arbeitszeit]:[Arbeitszeit]],Arbeitszeiten[[Name]:[Name]],GewählterMA,Arbeitszeiten[[Tag]:[Tag]],DATE(_xlpm.jahrCalc,$B25,D$20)))*$A25,0),
_xlpm.ausgabe, _xlpm.stunden+IF(AND(_xlpm.stunden&gt;0,_xlpm.fake),ROUND(RANDBETWEEN(-100,100)/200,1),0),
IF(_xlpm.ausgabe&lt;=0,"",_xlpm.ausgabe)
)</f>
        <v/>
      </c>
      <c r="E25" s="253" t="str" cm="1">
        <f t="array" aca="1" ref="E25" ca="1">_xlfn.LET(
_xlpm.jahrCalc,
INDIRECT("Jahr" &amp; ROUNDUP(SUM($B$21:$B25)/78,0)),
_xlpm.auto,
IF(_xlfn.XLOOKUP(GewählterMA&amp;"|"&amp;_xlpm.jahrCalc,Personaleingabe!$AO$12:$AO$300,Personaleingabe!$AO$12:$AO$300,"keine Zeiten",0,1)="keine Zeiten",TRUE,FALSE),
_xlpm.fake,
IF($A$4&amp;"1"="1",FALSE,TRUE),
_xlpm.abwesend,
AO25&amp;"1"&lt;&gt;"1",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_xlpm.wochenstunden/5,SUMIFS(Arbeitszeiten[[Arbeitszeit]:[Arbeitszeit]],Arbeitszeiten[[Name]:[Name]],GewählterMA,Arbeitszeiten[[Tag]:[Tag]],DATE(_xlpm.jahrCalc,$B25,E$20)))*$A25,0),
_xlpm.ausgabe, _xlpm.stunden+IF(AND(_xlpm.stunden&gt;0,_xlpm.fake),ROUND(RANDBETWEEN(-100,100)/200,1),0),
IF(_xlpm.ausgabe&lt;=0,"",_xlpm.ausgabe)
)</f>
        <v/>
      </c>
      <c r="F25" s="253" t="str" cm="1">
        <f t="array" aca="1" ref="F25" ca="1">_xlfn.LET(
_xlpm.jahrCalc,
INDIRECT("Jahr" &amp; ROUNDUP(SUM($B$21:$B25)/78,0)),
_xlpm.auto,
IF(_xlfn.XLOOKUP(GewählterMA&amp;"|"&amp;_xlpm.jahrCalc,Personaleingabe!$AO$12:$AO$300,Personaleingabe!$AO$12:$AO$300,"keine Zeiten",0,1)="keine Zeiten",TRUE,FALSE),
_xlpm.fake,
IF($A$4&amp;"1"="1",FALSE,TRUE),
_xlpm.abwesend,
AP25&amp;"1"&lt;&gt;"1",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_xlpm.wochenstunden/5,SUMIFS(Arbeitszeiten[[Arbeitszeit]:[Arbeitszeit]],Arbeitszeiten[[Name]:[Name]],GewählterMA,Arbeitszeiten[[Tag]:[Tag]],DATE(_xlpm.jahrCalc,$B25,F$20)))*$A25,0),
_xlpm.ausgabe, _xlpm.stunden+IF(AND(_xlpm.stunden&gt;0,_xlpm.fake),ROUND(RANDBETWEEN(-100,100)/200,1),0),
IF(_xlpm.ausgabe&lt;=0,"",_xlpm.ausgabe)
)</f>
        <v/>
      </c>
      <c r="G25" s="253" t="str" cm="1">
        <f t="array" aca="1" ref="G25" ca="1">_xlfn.LET(
_xlpm.jahrCalc,
INDIRECT("Jahr" &amp; ROUNDUP(SUM($B$21:$B25)/78,0)),
_xlpm.auto,
IF(_xlfn.XLOOKUP(GewählterMA&amp;"|"&amp;_xlpm.jahrCalc,Personaleingabe!$AO$12:$AO$300,Personaleingabe!$AO$12:$AO$300,"keine Zeiten",0,1)="keine Zeiten",TRUE,FALSE),
_xlpm.fake,
IF($A$4&amp;"1"="1",FALSE,TRUE),
_xlpm.abwesend,
AQ25&amp;"1"&lt;&gt;"1",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_xlpm.wochenstunden/5,SUMIFS(Arbeitszeiten[[Arbeitszeit]:[Arbeitszeit]],Arbeitszeiten[[Name]:[Name]],GewählterMA,Arbeitszeiten[[Tag]:[Tag]],DATE(_xlpm.jahrCalc,$B25,G$20)))*$A25,0),
_xlpm.ausgabe, _xlpm.stunden+IF(AND(_xlpm.stunden&gt;0,_xlpm.fake),ROUND(RANDBETWEEN(-100,100)/200,1),0),
IF(_xlpm.ausgabe&lt;=0,"",_xlpm.ausgabe)
)</f>
        <v/>
      </c>
      <c r="H25" s="253" t="str" cm="1">
        <f t="array" aca="1" ref="H25" ca="1">_xlfn.LET(
_xlpm.jahrCalc,
INDIRECT("Jahr" &amp; ROUNDUP(SUM($B$21:$B25)/78,0)),
_xlpm.auto,
IF(_xlfn.XLOOKUP(GewählterMA&amp;"|"&amp;_xlpm.jahrCalc,Personaleingabe!$AO$12:$AO$300,Personaleingabe!$AO$12:$AO$300,"keine Zeiten",0,1)="keine Zeiten",TRUE,FALSE),
_xlpm.fake,
IF($A$4&amp;"1"="1",FALSE,TRUE),
_xlpm.abwesend,
AR25&amp;"1"&lt;&gt;"1",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_xlpm.wochenstunden/5,SUMIFS(Arbeitszeiten[[Arbeitszeit]:[Arbeitszeit]],Arbeitszeiten[[Name]:[Name]],GewählterMA,Arbeitszeiten[[Tag]:[Tag]],DATE(_xlpm.jahrCalc,$B25,H$20)))*$A25,0),
_xlpm.ausgabe, _xlpm.stunden+IF(AND(_xlpm.stunden&gt;0,_xlpm.fake),ROUND(RANDBETWEEN(-100,100)/200,1),0),
IF(_xlpm.ausgabe&lt;=0,"",_xlpm.ausgabe)
)</f>
        <v/>
      </c>
      <c r="I25" s="253" t="str" cm="1">
        <f t="array" aca="1" ref="I25" ca="1">_xlfn.LET(
_xlpm.jahrCalc,
INDIRECT("Jahr" &amp; ROUNDUP(SUM($B$21:$B25)/78,0)),
_xlpm.auto,
IF(_xlfn.XLOOKUP(GewählterMA&amp;"|"&amp;_xlpm.jahrCalc,Personaleingabe!$AO$12:$AO$300,Personaleingabe!$AO$12:$AO$300,"keine Zeiten",0,1)="keine Zeiten",TRUE,FALSE),
_xlpm.fake,
IF($A$4&amp;"1"="1",FALSE,TRUE),
_xlpm.abwesend,
AS25&amp;"1"&lt;&gt;"1",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_xlpm.wochenstunden/5,SUMIFS(Arbeitszeiten[[Arbeitszeit]:[Arbeitszeit]],Arbeitszeiten[[Name]:[Name]],GewählterMA,Arbeitszeiten[[Tag]:[Tag]],DATE(_xlpm.jahrCalc,$B25,I$20)))*$A25,0),
_xlpm.ausgabe, _xlpm.stunden+IF(AND(_xlpm.stunden&gt;0,_xlpm.fake),ROUND(RANDBETWEEN(-100,100)/200,1),0),
IF(_xlpm.ausgabe&lt;=0,"",_xlpm.ausgabe)
)</f>
        <v/>
      </c>
      <c r="J25" s="253" t="str" cm="1">
        <f t="array" aca="1" ref="J25" ca="1">_xlfn.LET(
_xlpm.jahrCalc,
INDIRECT("Jahr" &amp; ROUNDUP(SUM($B$21:$B25)/78,0)),
_xlpm.auto,
IF(_xlfn.XLOOKUP(GewählterMA&amp;"|"&amp;_xlpm.jahrCalc,Personaleingabe!$AO$12:$AO$300,Personaleingabe!$AO$12:$AO$300,"keine Zeiten",0,1)="keine Zeiten",TRUE,FALSE),
_xlpm.fake,
IF($A$4&amp;"1"="1",FALSE,TRUE),
_xlpm.abwesend,
AT25&amp;"1"&lt;&gt;"1",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_xlpm.wochenstunden/5,SUMIFS(Arbeitszeiten[[Arbeitszeit]:[Arbeitszeit]],Arbeitszeiten[[Name]:[Name]],GewählterMA,Arbeitszeiten[[Tag]:[Tag]],DATE(_xlpm.jahrCalc,$B25,J$20)))*$A25,0),
_xlpm.ausgabe, _xlpm.stunden+IF(AND(_xlpm.stunden&gt;0,_xlpm.fake),ROUND(RANDBETWEEN(-100,100)/200,1),0),
IF(_xlpm.ausgabe&lt;=0,"",_xlpm.ausgabe)
)</f>
        <v/>
      </c>
      <c r="K25" s="253" t="str" cm="1">
        <f t="array" aca="1" ref="K25" ca="1">_xlfn.LET(
_xlpm.jahrCalc,
INDIRECT("Jahr" &amp; ROUNDUP(SUM($B$21:$B25)/78,0)),
_xlpm.auto,
IF(_xlfn.XLOOKUP(GewählterMA&amp;"|"&amp;_xlpm.jahrCalc,Personaleingabe!$AO$12:$AO$300,Personaleingabe!$AO$12:$AO$300,"keine Zeiten",0,1)="keine Zeiten",TRUE,FALSE),
_xlpm.fake,
IF($A$4&amp;"1"="1",FALSE,TRUE),
_xlpm.abwesend,
AU25&amp;"1"&lt;&gt;"1",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_xlpm.wochenstunden/5,SUMIFS(Arbeitszeiten[[Arbeitszeit]:[Arbeitszeit]],Arbeitszeiten[[Name]:[Name]],GewählterMA,Arbeitszeiten[[Tag]:[Tag]],DATE(_xlpm.jahrCalc,$B25,K$20)))*$A25,0),
_xlpm.ausgabe, _xlpm.stunden+IF(AND(_xlpm.stunden&gt;0,_xlpm.fake),ROUND(RANDBETWEEN(-100,100)/200,1),0),
IF(_xlpm.ausgabe&lt;=0,"",_xlpm.ausgabe)
)</f>
        <v/>
      </c>
      <c r="L25" s="253" t="str" cm="1">
        <f t="array" aca="1" ref="L25" ca="1">_xlfn.LET(
_xlpm.jahrCalc,
INDIRECT("Jahr" &amp; ROUNDUP(SUM($B$21:$B25)/78,0)),
_xlpm.auto,
IF(_xlfn.XLOOKUP(GewählterMA&amp;"|"&amp;_xlpm.jahrCalc,Personaleingabe!$AO$12:$AO$300,Personaleingabe!$AO$12:$AO$300,"keine Zeiten",0,1)="keine Zeiten",TRUE,FALSE),
_xlpm.fake,
IF($A$4&amp;"1"="1",FALSE,TRUE),
_xlpm.abwesend,
AV25&amp;"1"&lt;&gt;"1",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_xlpm.wochenstunden/5,SUMIFS(Arbeitszeiten[[Arbeitszeit]:[Arbeitszeit]],Arbeitszeiten[[Name]:[Name]],GewählterMA,Arbeitszeiten[[Tag]:[Tag]],DATE(_xlpm.jahrCalc,$B25,L$20)))*$A25,0),
_xlpm.ausgabe, _xlpm.stunden+IF(AND(_xlpm.stunden&gt;0,_xlpm.fake),ROUND(RANDBETWEEN(-100,100)/200,1),0),
IF(_xlpm.ausgabe&lt;=0,"",_xlpm.ausgabe)
)</f>
        <v/>
      </c>
      <c r="M25" s="253" t="str" cm="1">
        <f t="array" aca="1" ref="M25" ca="1">_xlfn.LET(
_xlpm.jahrCalc,
INDIRECT("Jahr" &amp; ROUNDUP(SUM($B$21:$B25)/78,0)),
_xlpm.auto,
IF(_xlfn.XLOOKUP(GewählterMA&amp;"|"&amp;_xlpm.jahrCalc,Personaleingabe!$AO$12:$AO$300,Personaleingabe!$AO$12:$AO$300,"keine Zeiten",0,1)="keine Zeiten",TRUE,FALSE),
_xlpm.fake,
IF($A$4&amp;"1"="1",FALSE,TRUE),
_xlpm.abwesend,
AW25&amp;"1"&lt;&gt;"1",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_xlpm.wochenstunden/5,SUMIFS(Arbeitszeiten[[Arbeitszeit]:[Arbeitszeit]],Arbeitszeiten[[Name]:[Name]],GewählterMA,Arbeitszeiten[[Tag]:[Tag]],DATE(_xlpm.jahrCalc,$B25,M$20)))*$A25,0),
_xlpm.ausgabe, _xlpm.stunden+IF(AND(_xlpm.stunden&gt;0,_xlpm.fake),ROUND(RANDBETWEEN(-100,100)/200,1),0),
IF(_xlpm.ausgabe&lt;=0,"",_xlpm.ausgabe)
)</f>
        <v/>
      </c>
      <c r="N25" s="253" t="str" cm="1">
        <f t="array" aca="1" ref="N25" ca="1">_xlfn.LET(
_xlpm.jahrCalc,
INDIRECT("Jahr" &amp; ROUNDUP(SUM($B$21:$B25)/78,0)),
_xlpm.auto,
IF(_xlfn.XLOOKUP(GewählterMA&amp;"|"&amp;_xlpm.jahrCalc,Personaleingabe!$AO$12:$AO$300,Personaleingabe!$AO$12:$AO$300,"keine Zeiten",0,1)="keine Zeiten",TRUE,FALSE),
_xlpm.fake,
IF($A$4&amp;"1"="1",FALSE,TRUE),
_xlpm.abwesend,
AX25&amp;"1"&lt;&gt;"1",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_xlpm.wochenstunden/5,SUMIFS(Arbeitszeiten[[Arbeitszeit]:[Arbeitszeit]],Arbeitszeiten[[Name]:[Name]],GewählterMA,Arbeitszeiten[[Tag]:[Tag]],DATE(_xlpm.jahrCalc,$B25,N$20)))*$A25,0),
_xlpm.ausgabe, _xlpm.stunden+IF(AND(_xlpm.stunden&gt;0,_xlpm.fake),ROUND(RANDBETWEEN(-100,100)/200,1),0),
IF(_xlpm.ausgabe&lt;=0,"",_xlpm.ausgabe)
)</f>
        <v/>
      </c>
      <c r="O25" s="253" t="str" cm="1">
        <f t="array" aca="1" ref="O25" ca="1">_xlfn.LET(
_xlpm.jahrCalc,
INDIRECT("Jahr" &amp; ROUNDUP(SUM($B$21:$B25)/78,0)),
_xlpm.auto,
IF(_xlfn.XLOOKUP(GewählterMA&amp;"|"&amp;_xlpm.jahrCalc,Personaleingabe!$AO$12:$AO$300,Personaleingabe!$AO$12:$AO$300,"keine Zeiten",0,1)="keine Zeiten",TRUE,FALSE),
_xlpm.fake,
IF($A$4&amp;"1"="1",FALSE,TRUE),
_xlpm.abwesend,
AY25&amp;"1"&lt;&gt;"1",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_xlpm.wochenstunden/5,SUMIFS(Arbeitszeiten[[Arbeitszeit]:[Arbeitszeit]],Arbeitszeiten[[Name]:[Name]],GewählterMA,Arbeitszeiten[[Tag]:[Tag]],DATE(_xlpm.jahrCalc,$B25,O$20)))*$A25,0),
_xlpm.ausgabe, _xlpm.stunden+IF(AND(_xlpm.stunden&gt;0,_xlpm.fake),ROUND(RANDBETWEEN(-100,100)/200,1),0),
IF(_xlpm.ausgabe&lt;=0,"",_xlpm.ausgabe)
)</f>
        <v/>
      </c>
      <c r="P25" s="253" t="str" cm="1">
        <f t="array" aca="1" ref="P25" ca="1">_xlfn.LET(
_xlpm.jahrCalc,
INDIRECT("Jahr" &amp; ROUNDUP(SUM($B$21:$B25)/78,0)),
_xlpm.auto,
IF(_xlfn.XLOOKUP(GewählterMA&amp;"|"&amp;_xlpm.jahrCalc,Personaleingabe!$AO$12:$AO$300,Personaleingabe!$AO$12:$AO$300,"keine Zeiten",0,1)="keine Zeiten",TRUE,FALSE),
_xlpm.fake,
IF($A$4&amp;"1"="1",FALSE,TRUE),
_xlpm.abwesend,
AZ25&amp;"1"&lt;&gt;"1",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_xlpm.wochenstunden/5,SUMIFS(Arbeitszeiten[[Arbeitszeit]:[Arbeitszeit]],Arbeitszeiten[[Name]:[Name]],GewählterMA,Arbeitszeiten[[Tag]:[Tag]],DATE(_xlpm.jahrCalc,$B25,P$20)))*$A25,0),
_xlpm.ausgabe, _xlpm.stunden+IF(AND(_xlpm.stunden&gt;0,_xlpm.fake),ROUND(RANDBETWEEN(-100,100)/200,1),0),
IF(_xlpm.ausgabe&lt;=0,"",_xlpm.ausgabe)
)</f>
        <v/>
      </c>
      <c r="Q25" s="253" t="str" cm="1">
        <f t="array" aca="1" ref="Q25" ca="1">_xlfn.LET(
_xlpm.jahrCalc,
INDIRECT("Jahr" &amp; ROUNDUP(SUM($B$21:$B25)/78,0)),
_xlpm.auto,
IF(_xlfn.XLOOKUP(GewählterMA&amp;"|"&amp;_xlpm.jahrCalc,Personaleingabe!$AO$12:$AO$300,Personaleingabe!$AO$12:$AO$300,"keine Zeiten",0,1)="keine Zeiten",TRUE,FALSE),
_xlpm.fake,
IF($A$4&amp;"1"="1",FALSE,TRUE),
_xlpm.abwesend,
BA25&amp;"1"&lt;&gt;"1",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_xlpm.wochenstunden/5,SUMIFS(Arbeitszeiten[[Arbeitszeit]:[Arbeitszeit]],Arbeitszeiten[[Name]:[Name]],GewählterMA,Arbeitszeiten[[Tag]:[Tag]],DATE(_xlpm.jahrCalc,$B25,Q$20)))*$A25,0),
_xlpm.ausgabe, _xlpm.stunden+IF(AND(_xlpm.stunden&gt;0,_xlpm.fake),ROUND(RANDBETWEEN(-100,100)/200,1),0),
IF(_xlpm.ausgabe&lt;=0,"",_xlpm.ausgabe)
)</f>
        <v/>
      </c>
      <c r="R25" s="253" t="str" cm="1">
        <f t="array" aca="1" ref="R25" ca="1">_xlfn.LET(
_xlpm.jahrCalc,
INDIRECT("Jahr" &amp; ROUNDUP(SUM($B$21:$B25)/78,0)),
_xlpm.auto,
IF(_xlfn.XLOOKUP(GewählterMA&amp;"|"&amp;_xlpm.jahrCalc,Personaleingabe!$AO$12:$AO$300,Personaleingabe!$AO$12:$AO$300,"keine Zeiten",0,1)="keine Zeiten",TRUE,FALSE),
_xlpm.fake,
IF($A$4&amp;"1"="1",FALSE,TRUE),
_xlpm.abwesend,
BB25&amp;"1"&lt;&gt;"1",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_xlpm.wochenstunden/5,SUMIFS(Arbeitszeiten[[Arbeitszeit]:[Arbeitszeit]],Arbeitszeiten[[Name]:[Name]],GewählterMA,Arbeitszeiten[[Tag]:[Tag]],DATE(_xlpm.jahrCalc,$B25,R$20)))*$A25,0),
_xlpm.ausgabe, _xlpm.stunden+IF(AND(_xlpm.stunden&gt;0,_xlpm.fake),ROUND(RANDBETWEEN(-100,100)/200,1),0),
IF(_xlpm.ausgabe&lt;=0,"",_xlpm.ausgabe)
)</f>
        <v/>
      </c>
      <c r="S25" s="253" t="str" cm="1">
        <f t="array" aca="1" ref="S25" ca="1">_xlfn.LET(
_xlpm.jahrCalc,
INDIRECT("Jahr" &amp; ROUNDUP(SUM($B$21:$B25)/78,0)),
_xlpm.auto,
IF(_xlfn.XLOOKUP(GewählterMA&amp;"|"&amp;_xlpm.jahrCalc,Personaleingabe!$AO$12:$AO$300,Personaleingabe!$AO$12:$AO$300,"keine Zeiten",0,1)="keine Zeiten",TRUE,FALSE),
_xlpm.fake,
IF($A$4&amp;"1"="1",FALSE,TRUE),
_xlpm.abwesend,
BC25&amp;"1"&lt;&gt;"1",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_xlpm.wochenstunden/5,SUMIFS(Arbeitszeiten[[Arbeitszeit]:[Arbeitszeit]],Arbeitszeiten[[Name]:[Name]],GewählterMA,Arbeitszeiten[[Tag]:[Tag]],DATE(_xlpm.jahrCalc,$B25,S$20)))*$A25,0),
_xlpm.ausgabe, _xlpm.stunden+IF(AND(_xlpm.stunden&gt;0,_xlpm.fake),ROUND(RANDBETWEEN(-100,100)/200,1),0),
IF(_xlpm.ausgabe&lt;=0,"",_xlpm.ausgabe)
)</f>
        <v/>
      </c>
      <c r="T25" s="253" t="str" cm="1">
        <f t="array" aca="1" ref="T25" ca="1">_xlfn.LET(
_xlpm.jahrCalc,
INDIRECT("Jahr" &amp; ROUNDUP(SUM($B$21:$B25)/78,0)),
_xlpm.auto,
IF(_xlfn.XLOOKUP(GewählterMA&amp;"|"&amp;_xlpm.jahrCalc,Personaleingabe!$AO$12:$AO$300,Personaleingabe!$AO$12:$AO$300,"keine Zeiten",0,1)="keine Zeiten",TRUE,FALSE),
_xlpm.fake,
IF($A$4&amp;"1"="1",FALSE,TRUE),
_xlpm.abwesend,
BD25&amp;"1"&lt;&gt;"1",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_xlpm.wochenstunden/5,SUMIFS(Arbeitszeiten[[Arbeitszeit]:[Arbeitszeit]],Arbeitszeiten[[Name]:[Name]],GewählterMA,Arbeitszeiten[[Tag]:[Tag]],DATE(_xlpm.jahrCalc,$B25,T$20)))*$A25,0),
_xlpm.ausgabe, _xlpm.stunden+IF(AND(_xlpm.stunden&gt;0,_xlpm.fake),ROUND(RANDBETWEEN(-100,100)/200,1),0),
IF(_xlpm.ausgabe&lt;=0,"",_xlpm.ausgabe)
)</f>
        <v/>
      </c>
      <c r="U25" s="253" t="str" cm="1">
        <f t="array" aca="1" ref="U25" ca="1">_xlfn.LET(
_xlpm.jahrCalc,
INDIRECT("Jahr" &amp; ROUNDUP(SUM($B$21:$B25)/78,0)),
_xlpm.auto,
IF(_xlfn.XLOOKUP(GewählterMA&amp;"|"&amp;_xlpm.jahrCalc,Personaleingabe!$AO$12:$AO$300,Personaleingabe!$AO$12:$AO$300,"keine Zeiten",0,1)="keine Zeiten",TRUE,FALSE),
_xlpm.fake,
IF($A$4&amp;"1"="1",FALSE,TRUE),
_xlpm.abwesend,
BE25&amp;"1"&lt;&gt;"1",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_xlpm.wochenstunden/5,SUMIFS(Arbeitszeiten[[Arbeitszeit]:[Arbeitszeit]],Arbeitszeiten[[Name]:[Name]],GewählterMA,Arbeitszeiten[[Tag]:[Tag]],DATE(_xlpm.jahrCalc,$B25,U$20)))*$A25,0),
_xlpm.ausgabe, _xlpm.stunden+IF(AND(_xlpm.stunden&gt;0,_xlpm.fake),ROUND(RANDBETWEEN(-100,100)/200,1),0),
IF(_xlpm.ausgabe&lt;=0,"",_xlpm.ausgabe)
)</f>
        <v/>
      </c>
      <c r="V25" s="253" t="str" cm="1">
        <f t="array" aca="1" ref="V25" ca="1">_xlfn.LET(
_xlpm.jahrCalc,
INDIRECT("Jahr" &amp; ROUNDUP(SUM($B$21:$B25)/78,0)),
_xlpm.auto,
IF(_xlfn.XLOOKUP(GewählterMA&amp;"|"&amp;_xlpm.jahrCalc,Personaleingabe!$AO$12:$AO$300,Personaleingabe!$AO$12:$AO$300,"keine Zeiten",0,1)="keine Zeiten",TRUE,FALSE),
_xlpm.fake,
IF($A$4&amp;"1"="1",FALSE,TRUE),
_xlpm.abwesend,
BF25&amp;"1"&lt;&gt;"1",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_xlpm.wochenstunden/5,SUMIFS(Arbeitszeiten[[Arbeitszeit]:[Arbeitszeit]],Arbeitszeiten[[Name]:[Name]],GewählterMA,Arbeitszeiten[[Tag]:[Tag]],DATE(_xlpm.jahrCalc,$B25,V$20)))*$A25,0),
_xlpm.ausgabe, _xlpm.stunden+IF(AND(_xlpm.stunden&gt;0,_xlpm.fake),ROUND(RANDBETWEEN(-100,100)/200,1),0),
IF(_xlpm.ausgabe&lt;=0,"",_xlpm.ausgabe)
)</f>
        <v/>
      </c>
      <c r="W25" s="253" t="str" cm="1">
        <f t="array" aca="1" ref="W25" ca="1">_xlfn.LET(
_xlpm.jahrCalc,
INDIRECT("Jahr" &amp; ROUNDUP(SUM($B$21:$B25)/78,0)),
_xlpm.auto,
IF(_xlfn.XLOOKUP(GewählterMA&amp;"|"&amp;_xlpm.jahrCalc,Personaleingabe!$AO$12:$AO$300,Personaleingabe!$AO$12:$AO$300,"keine Zeiten",0,1)="keine Zeiten",TRUE,FALSE),
_xlpm.fake,
IF($A$4&amp;"1"="1",FALSE,TRUE),
_xlpm.abwesend,
BG25&amp;"1"&lt;&gt;"1",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_xlpm.wochenstunden/5,SUMIFS(Arbeitszeiten[[Arbeitszeit]:[Arbeitszeit]],Arbeitszeiten[[Name]:[Name]],GewählterMA,Arbeitszeiten[[Tag]:[Tag]],DATE(_xlpm.jahrCalc,$B25,W$20)))*$A25,0),
_xlpm.ausgabe, _xlpm.stunden+IF(AND(_xlpm.stunden&gt;0,_xlpm.fake),ROUND(RANDBETWEEN(-100,100)/200,1),0),
IF(_xlpm.ausgabe&lt;=0,"",_xlpm.ausgabe)
)</f>
        <v/>
      </c>
      <c r="X25" s="253" t="str" cm="1">
        <f t="array" aca="1" ref="X25" ca="1">_xlfn.LET(
_xlpm.jahrCalc,
INDIRECT("Jahr" &amp; ROUNDUP(SUM($B$21:$B25)/78,0)),
_xlpm.auto,
IF(_xlfn.XLOOKUP(GewählterMA&amp;"|"&amp;_xlpm.jahrCalc,Personaleingabe!$AO$12:$AO$300,Personaleingabe!$AO$12:$AO$300,"keine Zeiten",0,1)="keine Zeiten",TRUE,FALSE),
_xlpm.fake,
IF($A$4&amp;"1"="1",FALSE,TRUE),
_xlpm.abwesend,
BH25&amp;"1"&lt;&gt;"1",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_xlpm.wochenstunden/5,SUMIFS(Arbeitszeiten[[Arbeitszeit]:[Arbeitszeit]],Arbeitszeiten[[Name]:[Name]],GewählterMA,Arbeitszeiten[[Tag]:[Tag]],DATE(_xlpm.jahrCalc,$B25,X$20)))*$A25,0),
_xlpm.ausgabe, _xlpm.stunden+IF(AND(_xlpm.stunden&gt;0,_xlpm.fake),ROUND(RANDBETWEEN(-100,100)/200,1),0),
IF(_xlpm.ausgabe&lt;=0,"",_xlpm.ausgabe)
)</f>
        <v/>
      </c>
      <c r="Y25" s="253" t="str" cm="1">
        <f t="array" aca="1" ref="Y25" ca="1">_xlfn.LET(
_xlpm.jahrCalc,
INDIRECT("Jahr" &amp; ROUNDUP(SUM($B$21:$B25)/78,0)),
_xlpm.auto,
IF(_xlfn.XLOOKUP(GewählterMA&amp;"|"&amp;_xlpm.jahrCalc,Personaleingabe!$AO$12:$AO$300,Personaleingabe!$AO$12:$AO$300,"keine Zeiten",0,1)="keine Zeiten",TRUE,FALSE),
_xlpm.fake,
IF($A$4&amp;"1"="1",FALSE,TRUE),
_xlpm.abwesend,
BI25&amp;"1"&lt;&gt;"1",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_xlpm.wochenstunden/5,SUMIFS(Arbeitszeiten[[Arbeitszeit]:[Arbeitszeit]],Arbeitszeiten[[Name]:[Name]],GewählterMA,Arbeitszeiten[[Tag]:[Tag]],DATE(_xlpm.jahrCalc,$B25,Y$20)))*$A25,0),
_xlpm.ausgabe, _xlpm.stunden+IF(AND(_xlpm.stunden&gt;0,_xlpm.fake),ROUND(RANDBETWEEN(-100,100)/200,1),0),
IF(_xlpm.ausgabe&lt;=0,"",_xlpm.ausgabe)
)</f>
        <v/>
      </c>
      <c r="Z25" s="253" t="str" cm="1">
        <f t="array" aca="1" ref="Z25" ca="1">_xlfn.LET(
_xlpm.jahrCalc,
INDIRECT("Jahr" &amp; ROUNDUP(SUM($B$21:$B25)/78,0)),
_xlpm.auto,
IF(_xlfn.XLOOKUP(GewählterMA&amp;"|"&amp;_xlpm.jahrCalc,Personaleingabe!$AO$12:$AO$300,Personaleingabe!$AO$12:$AO$300,"keine Zeiten",0,1)="keine Zeiten",TRUE,FALSE),
_xlpm.fake,
IF($A$4&amp;"1"="1",FALSE,TRUE),
_xlpm.abwesend,
BJ25&amp;"1"&lt;&gt;"1",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_xlpm.wochenstunden/5,SUMIFS(Arbeitszeiten[[Arbeitszeit]:[Arbeitszeit]],Arbeitszeiten[[Name]:[Name]],GewählterMA,Arbeitszeiten[[Tag]:[Tag]],DATE(_xlpm.jahrCalc,$B25,Z$20)))*$A25,0),
_xlpm.ausgabe, _xlpm.stunden+IF(AND(_xlpm.stunden&gt;0,_xlpm.fake),ROUND(RANDBETWEEN(-100,100)/200,1),0),
IF(_xlpm.ausgabe&lt;=0,"",_xlpm.ausgabe)
)</f>
        <v/>
      </c>
      <c r="AA25" s="253" t="str" cm="1">
        <f t="array" aca="1" ref="AA25" ca="1">_xlfn.LET(
_xlpm.jahrCalc,
INDIRECT("Jahr" &amp; ROUNDUP(SUM($B$21:$B25)/78,0)),
_xlpm.auto,
IF(_xlfn.XLOOKUP(GewählterMA&amp;"|"&amp;_xlpm.jahrCalc,Personaleingabe!$AO$12:$AO$300,Personaleingabe!$AO$12:$AO$300,"keine Zeiten",0,1)="keine Zeiten",TRUE,FALSE),
_xlpm.fake,
IF($A$4&amp;"1"="1",FALSE,TRUE),
_xlpm.abwesend,
BK25&amp;"1"&lt;&gt;"1",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_xlpm.wochenstunden/5,SUMIFS(Arbeitszeiten[[Arbeitszeit]:[Arbeitszeit]],Arbeitszeiten[[Name]:[Name]],GewählterMA,Arbeitszeiten[[Tag]:[Tag]],DATE(_xlpm.jahrCalc,$B25,AA$20)))*$A25,0),
_xlpm.ausgabe, _xlpm.stunden+IF(AND(_xlpm.stunden&gt;0,_xlpm.fake),ROUND(RANDBETWEEN(-100,100)/200,1),0),
IF(_xlpm.ausgabe&lt;=0,"",_xlpm.ausgabe)
)</f>
        <v/>
      </c>
      <c r="AB25" s="253" t="str" cm="1">
        <f t="array" aca="1" ref="AB25" ca="1">_xlfn.LET(
_xlpm.jahrCalc,
INDIRECT("Jahr" &amp; ROUNDUP(SUM($B$21:$B25)/78,0)),
_xlpm.auto,
IF(_xlfn.XLOOKUP(GewählterMA&amp;"|"&amp;_xlpm.jahrCalc,Personaleingabe!$AO$12:$AO$300,Personaleingabe!$AO$12:$AO$300,"keine Zeiten",0,1)="keine Zeiten",TRUE,FALSE),
_xlpm.fake,
IF($A$4&amp;"1"="1",FALSE,TRUE),
_xlpm.abwesend,
BL25&amp;"1"&lt;&gt;"1",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_xlpm.wochenstunden/5,SUMIFS(Arbeitszeiten[[Arbeitszeit]:[Arbeitszeit]],Arbeitszeiten[[Name]:[Name]],GewählterMA,Arbeitszeiten[[Tag]:[Tag]],DATE(_xlpm.jahrCalc,$B25,AB$20)))*$A25,0),
_xlpm.ausgabe, _xlpm.stunden+IF(AND(_xlpm.stunden&gt;0,_xlpm.fake),ROUND(RANDBETWEEN(-100,100)/200,1),0),
IF(_xlpm.ausgabe&lt;=0,"",_xlpm.ausgabe)
)</f>
        <v/>
      </c>
      <c r="AC25" s="253" t="str" cm="1">
        <f t="array" aca="1" ref="AC25" ca="1">_xlfn.LET(
_xlpm.jahrCalc,
INDIRECT("Jahr" &amp; ROUNDUP(SUM($B$21:$B25)/78,0)),
_xlpm.auto,
IF(_xlfn.XLOOKUP(GewählterMA&amp;"|"&amp;_xlpm.jahrCalc,Personaleingabe!$AO$12:$AO$300,Personaleingabe!$AO$12:$AO$300,"keine Zeiten",0,1)="keine Zeiten",TRUE,FALSE),
_xlpm.fake,
IF($A$4&amp;"1"="1",FALSE,TRUE),
_xlpm.abwesend,
BM25&amp;"1"&lt;&gt;"1",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_xlpm.wochenstunden/5,SUMIFS(Arbeitszeiten[[Arbeitszeit]:[Arbeitszeit]],Arbeitszeiten[[Name]:[Name]],GewählterMA,Arbeitszeiten[[Tag]:[Tag]],DATE(_xlpm.jahrCalc,$B25,AC$20)))*$A25,0),
_xlpm.ausgabe, _xlpm.stunden+IF(AND(_xlpm.stunden&gt;0,_xlpm.fake),ROUND(RANDBETWEEN(-100,100)/200,1),0),
IF(_xlpm.ausgabe&lt;=0,"",_xlpm.ausgabe)
)</f>
        <v/>
      </c>
      <c r="AD25" s="253" t="str" cm="1">
        <f t="array" aca="1" ref="AD25" ca="1">_xlfn.LET(
_xlpm.jahrCalc,
INDIRECT("Jahr" &amp; ROUNDUP(SUM($B$21:$B25)/78,0)),
_xlpm.auto,
IF(_xlfn.XLOOKUP(GewählterMA&amp;"|"&amp;_xlpm.jahrCalc,Personaleingabe!$AO$12:$AO$300,Personaleingabe!$AO$12:$AO$300,"keine Zeiten",0,1)="keine Zeiten",TRUE,FALSE),
_xlpm.fake,
IF($A$4&amp;"1"="1",FALSE,TRUE),
_xlpm.abwesend,
BN25&amp;"1"&lt;&gt;"1",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_xlpm.wochenstunden/5,SUMIFS(Arbeitszeiten[[Arbeitszeit]:[Arbeitszeit]],Arbeitszeiten[[Name]:[Name]],GewählterMA,Arbeitszeiten[[Tag]:[Tag]],DATE(_xlpm.jahrCalc,$B25,AD$20)))*$A25,0),
_xlpm.ausgabe, _xlpm.stunden+IF(AND(_xlpm.stunden&gt;0,_xlpm.fake),ROUND(RANDBETWEEN(-100,100)/200,1),0),
IF(_xlpm.ausgabe&lt;=0,"",_xlpm.ausgabe)
)</f>
        <v/>
      </c>
      <c r="AE25" s="253" t="str" cm="1">
        <f t="array" aca="1" ref="AE25" ca="1">_xlfn.LET(
_xlpm.jahrCalc,
INDIRECT("Jahr" &amp; ROUNDUP(SUM($B$21:$B25)/78,0)),
_xlpm.auto,
IF(_xlfn.XLOOKUP(GewählterMA&amp;"|"&amp;_xlpm.jahrCalc,Personaleingabe!$AO$12:$AO$300,Personaleingabe!$AO$12:$AO$300,"keine Zeiten",0,1)="keine Zeiten",TRUE,FALSE),
_xlpm.fake,
IF($A$4&amp;"1"="1",FALSE,TRUE),
_xlpm.abwesend,
BO25&amp;"1"&lt;&gt;"1",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_xlpm.wochenstunden/5,SUMIFS(Arbeitszeiten[[Arbeitszeit]:[Arbeitszeit]],Arbeitszeiten[[Name]:[Name]],GewählterMA,Arbeitszeiten[[Tag]:[Tag]],DATE(_xlpm.jahrCalc,$B25,AE$20)))*$A25,0),
_xlpm.ausgabe, _xlpm.stunden+IF(AND(_xlpm.stunden&gt;0,_xlpm.fake),ROUND(RANDBETWEEN(-100,100)/200,1),0),
IF(_xlpm.ausgabe&lt;=0,"",_xlpm.ausgabe)
)</f>
        <v/>
      </c>
      <c r="AF25" s="253" t="str" cm="1">
        <f t="array" aca="1" ref="AF25" ca="1">_xlfn.LET(
_xlpm.jahrCalc,
INDIRECT("Jahr" &amp; ROUNDUP(SUM($B$21:$B25)/78,0)),
_xlpm.auto,
IF(_xlfn.XLOOKUP(GewählterMA&amp;"|"&amp;_xlpm.jahrCalc,Personaleingabe!$AO$12:$AO$300,Personaleingabe!$AO$12:$AO$300,"keine Zeiten",0,1)="keine Zeiten",TRUE,FALSE),
_xlpm.fake,
IF($A$4&amp;"1"="1",FALSE,TRUE),
_xlpm.abwesend,
BP25&amp;"1"&lt;&gt;"1",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_xlpm.wochenstunden/5,SUMIFS(Arbeitszeiten[[Arbeitszeit]:[Arbeitszeit]],Arbeitszeiten[[Name]:[Name]],GewählterMA,Arbeitszeiten[[Tag]:[Tag]],DATE(_xlpm.jahrCalc,$B25,AF$20)))*$A25,0),
_xlpm.ausgabe, _xlpm.stunden+IF(AND(_xlpm.stunden&gt;0,_xlpm.fake),ROUND(RANDBETWEEN(-100,100)/200,1),0),
IF(_xlpm.ausgabe&lt;=0,"",_xlpm.ausgabe)
)</f>
        <v/>
      </c>
      <c r="AG25" s="253" t="str" cm="1">
        <f t="array" aca="1" ref="AG25" ca="1">_xlfn.LET(
_xlpm.jahrCalc,
INDIRECT("Jahr" &amp; ROUNDUP(SUM($B$21:$B25)/78,0)),
_xlpm.auto,
IF(_xlfn.XLOOKUP(GewählterMA&amp;"|"&amp;_xlpm.jahrCalc,Personaleingabe!$AO$12:$AO$300,Personaleingabe!$AO$12:$AO$300,"keine Zeiten",0,1)="keine Zeiten",TRUE,FALSE),
_xlpm.fake,
IF($A$4&amp;"1"="1",FALSE,TRUE),
_xlpm.abwesend,
BQ25&amp;"1"&lt;&gt;"1",
_xlpm.wochenstunden,_xlfn.XLOOKUP(GewählterMA&amp;"|"&amp;GewähltesVorhaben&amp;"|"&amp;$B25&amp;"|"&amp;_xlpm.jahrCalc,MitarbeiterFTE[[lookup]:[lookup]],MitarbeiterFTE[[Std. / Wo.]:[Std. / Wo.]],0,0,1),
_xlpm.stunden,
IF(NOT(_xlpm.abwesend),IF(_xlpm.auto,
    _xlpm.wochenstunden/5,SUMIFS(Arbeitszeiten[[Arbeitszeit]:[Arbeitszeit]],Arbeitszeiten[[Name]:[Name]],GewählterMA,Arbeitszeiten[[Tag]:[Tag]],DATE(_xlpm.jahrCalc,$B25,AG$20)))*$A25,0),
_xlpm.ausgabe, _xlpm.stunden+IF(AND(_xlpm.stunden&gt;0,_xlpm.fake),ROUND(RANDBETWEEN(-100,100)/200,1),0),
IF(_xlpm.ausgabe&lt;=0,"",_xlpm.ausgabe)
)</f>
        <v/>
      </c>
      <c r="AH25" s="254">
        <f t="shared" ca="1" si="16"/>
        <v>0</v>
      </c>
      <c r="AI25" s="257"/>
      <c r="AJ25" s="212"/>
      <c r="AL25" s="211">
        <f t="shared" si="17"/>
        <v>5</v>
      </c>
      <c r="AM25" s="211" t="str" cm="1">
        <f t="array" aca="1" ref="AM25" ca="1">_xlfn.LET(
     _xlpm.jahrCalc,INDIRECT("Jahr" &amp; ROUNDUP(SUM($B$21:$B25)/78,0)),
     _xlpm.dat,DATE(_xlpm.jahrCalc,$B25,C$20),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N25" s="211" t="str" cm="1">
        <f t="array" aca="1" ref="AN25" ca="1">_xlfn.LET(
     _xlpm.jahrCalc,INDIRECT("Jahr" &amp; ROUNDUP(SUM($B$21:$B25)/78,0)),
     _xlpm.dat,DATE(_xlpm.jahrCalc,$B25,D$20),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O25" s="211" t="str" cm="1">
        <f t="array" aca="1" ref="AO25" ca="1">_xlfn.LET(
     _xlpm.jahrCalc,INDIRECT("Jahr" &amp; ROUNDUP(SUM($B$21:$B25)/78,0)),
     _xlpm.dat,DATE(_xlpm.jahrCalc,$B25,E$20),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P25" s="211" t="str" cm="1">
        <f t="array" aca="1" ref="AP25" ca="1">_xlfn.LET(
     _xlpm.jahrCalc,INDIRECT("Jahr" &amp; ROUNDUP(SUM($B$21:$B25)/78,0)),
     _xlpm.dat,DATE(_xlpm.jahrCalc,$B25,F$20),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Q25" s="211" t="str" cm="1">
        <f t="array" aca="1" ref="AQ25" ca="1">_xlfn.LET(
     _xlpm.jahrCalc,INDIRECT("Jahr" &amp; ROUNDUP(SUM($B$21:$B25)/78,0)),
     _xlpm.dat,DATE(_xlpm.jahrCalc,$B25,G$20),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R25" s="211" t="str" cm="1">
        <f t="array" aca="1" ref="AR25" ca="1">_xlfn.LET(
     _xlpm.jahrCalc,INDIRECT("Jahr" &amp; ROUNDUP(SUM($B$21:$B25)/78,0)),
     _xlpm.dat,DATE(_xlpm.jahrCalc,$B25,H$20),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S25" s="211" t="str" cm="1">
        <f t="array" aca="1" ref="AS25" ca="1">_xlfn.LET(
     _xlpm.jahrCalc,INDIRECT("Jahr" &amp; ROUNDUP(SUM($B$21:$B25)/78,0)),
     _xlpm.dat,DATE(_xlpm.jahrCalc,$B25,I$20),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T25" s="211" t="str" cm="1">
        <f t="array" aca="1" ref="AT25" ca="1">_xlfn.LET(
     _xlpm.jahrCalc,INDIRECT("Jahr" &amp; ROUNDUP(SUM($B$21:$B25)/78,0)),
     _xlpm.dat,DATE(_xlpm.jahrCalc,$B25,J$20),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U25" s="211" t="str" cm="1">
        <f t="array" aca="1" ref="AU25" ca="1">_xlfn.LET(
     _xlpm.jahrCalc,INDIRECT("Jahr" &amp; ROUNDUP(SUM($B$21:$B25)/78,0)),
     _xlpm.dat,DATE(_xlpm.jahrCalc,$B25,K$20),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V25" s="211" t="str" cm="1">
        <f t="array" aca="1" ref="AV25" ca="1">_xlfn.LET(
     _xlpm.jahrCalc,INDIRECT("Jahr" &amp; ROUNDUP(SUM($B$21:$B25)/78,0)),
     _xlpm.dat,DATE(_xlpm.jahrCalc,$B25,L$20),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AW25" s="211" t="str" cm="1">
        <f t="array" aca="1" ref="AW25" ca="1">_xlfn.LET(
     _xlpm.jahrCalc,INDIRECT("Jahr" &amp; ROUNDUP(SUM($B$21:$B25)/78,0)),
     _xlpm.dat,DATE(_xlpm.jahrCalc,$B25,M$20),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X25" s="211" t="str" cm="1">
        <f t="array" aca="1" ref="AX25" ca="1">_xlfn.LET(
     _xlpm.jahrCalc,INDIRECT("Jahr" &amp; ROUNDUP(SUM($B$21:$B25)/78,0)),
     _xlpm.dat,DATE(_xlpm.jahrCalc,$B25,N$20),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Y25" s="211" t="str" cm="1">
        <f t="array" aca="1" ref="AY25" ca="1">_xlfn.LET(
     _xlpm.jahrCalc,INDIRECT("Jahr" &amp; ROUNDUP(SUM($B$21:$B25)/78,0)),
     _xlpm.dat,DATE(_xlpm.jahrCalc,$B25,O$20),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AZ25" s="211" t="str" cm="1">
        <f t="array" aca="1" ref="AZ25" ca="1">_xlfn.LET(
     _xlpm.jahrCalc,INDIRECT("Jahr" &amp; ROUNDUP(SUM($B$21:$B25)/78,0)),
     _xlpm.dat,DATE(_xlpm.jahrCalc,$B25,P$20),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A25" s="211" t="str" cm="1">
        <f t="array" aca="1" ref="BA25" ca="1">_xlfn.LET(
     _xlpm.jahrCalc,INDIRECT("Jahr" &amp; ROUNDUP(SUM($B$21:$B25)/78,0)),
     _xlpm.dat,DATE(_xlpm.jahrCalc,$B25,Q$20),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B25" s="211" t="str" cm="1">
        <f t="array" aca="1" ref="BB25" ca="1">_xlfn.LET(
     _xlpm.jahrCalc,INDIRECT("Jahr" &amp; ROUNDUP(SUM($B$21:$B25)/78,0)),
     _xlpm.dat,DATE(_xlpm.jahrCalc,$B25,R$20),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C25" s="211" t="str" cm="1">
        <f t="array" aca="1" ref="BC25" ca="1">_xlfn.LET(
     _xlpm.jahrCalc,INDIRECT("Jahr" &amp; ROUNDUP(SUM($B$21:$B25)/78,0)),
     _xlpm.dat,DATE(_xlpm.jahrCalc,$B25,S$20),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D25" s="211" t="str" cm="1">
        <f t="array" aca="1" ref="BD25" ca="1">_xlfn.LET(
     _xlpm.jahrCalc,INDIRECT("Jahr" &amp; ROUNDUP(SUM($B$21:$B25)/78,0)),
     _xlpm.dat,DATE(_xlpm.jahrCalc,$B25,T$20),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E25" s="211" t="str" cm="1">
        <f t="array" aca="1" ref="BE25" ca="1">_xlfn.LET(
     _xlpm.jahrCalc,INDIRECT("Jahr" &amp; ROUNDUP(SUM($B$21:$B25)/78,0)),
     _xlpm.dat,DATE(_xlpm.jahrCalc,$B25,U$20),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F25" s="211" t="str" cm="1">
        <f t="array" aca="1" ref="BF25" ca="1">_xlfn.LET(
     _xlpm.jahrCalc,INDIRECT("Jahr" &amp; ROUNDUP(SUM($B$21:$B25)/78,0)),
     _xlpm.dat,DATE(_xlpm.jahrCalc,$B25,V$20),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G25" s="211" t="str" cm="1">
        <f t="array" aca="1" ref="BG25" ca="1">_xlfn.LET(
     _xlpm.jahrCalc,INDIRECT("Jahr" &amp; ROUNDUP(SUM($B$21:$B25)/78,0)),
     _xlpm.dat,DATE(_xlpm.jahrCalc,$B25,W$20),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H25" s="211" t="str" cm="1">
        <f t="array" aca="1" ref="BH25" ca="1">_xlfn.LET(
     _xlpm.jahrCalc,INDIRECT("Jahr" &amp; ROUNDUP(SUM($B$21:$B25)/78,0)),
     _xlpm.dat,DATE(_xlpm.jahrCalc,$B25,X$20),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I25" s="211" t="str" cm="1">
        <f t="array" aca="1" ref="BI25" ca="1">_xlfn.LET(
     _xlpm.jahrCalc,INDIRECT("Jahr" &amp; ROUNDUP(SUM($B$21:$B25)/78,0)),
     _xlpm.dat,DATE(_xlpm.jahrCalc,$B25,Y$20),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J25" s="211" t="str" cm="1">
        <f t="array" aca="1" ref="BJ25" ca="1">_xlfn.LET(
     _xlpm.jahrCalc,INDIRECT("Jahr" &amp; ROUNDUP(SUM($B$21:$B25)/78,0)),
     _xlpm.dat,DATE(_xlpm.jahrCalc,$B25,Z$20),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K25" s="211" t="str" cm="1">
        <f t="array" aca="1" ref="BK25" ca="1">_xlfn.LET(
     _xlpm.jahrCalc,INDIRECT("Jahr" &amp; ROUNDUP(SUM($B$21:$B25)/78,0)),
     _xlpm.dat,DATE(_xlpm.jahrCalc,$B25,AA$20),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L25" s="211" t="str" cm="1">
        <f t="array" aca="1" ref="BL25" ca="1">_xlfn.LET(
     _xlpm.jahrCalc,INDIRECT("Jahr" &amp; ROUNDUP(SUM($B$21:$B25)/78,0)),
     _xlpm.dat,DATE(_xlpm.jahrCalc,$B25,AB$20),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M25" s="211" t="str" cm="1">
        <f t="array" aca="1" ref="BM25" ca="1">_xlfn.LET(
     _xlpm.jahrCalc,INDIRECT("Jahr" &amp; ROUNDUP(SUM($B$21:$B25)/78,0)),
     _xlpm.dat,DATE(_xlpm.jahrCalc,$B25,AC$20),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N25" s="211" t="str" cm="1">
        <f t="array" aca="1" ref="BN25" ca="1">_xlfn.LET(
     _xlpm.jahrCalc,INDIRECT("Jahr" &amp; ROUNDUP(SUM($B$21:$B25)/78,0)),
     _xlpm.dat,DATE(_xlpm.jahrCalc,$B25,AD$20),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O25" s="211" t="str" cm="1">
        <f t="array" aca="1" ref="BO25" ca="1">_xlfn.LET(
     _xlpm.jahrCalc,INDIRECT("Jahr" &amp; ROUNDUP(SUM($B$21:$B25)/78,0)),
     _xlpm.dat,DATE(_xlpm.jahrCalc,$B25,AE$20),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
      </c>
      <c r="BP25" s="211" t="str" cm="1">
        <f t="array" aca="1" ref="BP25" ca="1">_xlfn.LET(
     _xlpm.jahrCalc,INDIRECT("Jahr" &amp; ROUNDUP(SUM($B$21:$B25)/78,0)),
     _xlpm.dat,DATE(_xlpm.jahrCalc,$B25,AF$20),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Q25" s="211" t="str" cm="1">
        <f t="array" aca="1" ref="BQ25" ca="1">_xlfn.LET(
     _xlpm.jahrCalc,INDIRECT("Jahr" &amp; ROUNDUP(SUM($B$21:$B25)/78,0)),
     _xlpm.dat,DATE(_xlpm.jahrCalc,$B25,AG$20),
     _xlpm.bundesland,$BR25,
     _xlpm.ft, IF(_xlpm.bundesland=0,FALSE,_xlfn.XLOOKUP(_xlpm.dat,Feiertage[[Datum]:[Datum]],_xlfn.XLOOKUP(_xlpm.bundesland,Feiertage[[#Headers],[BW]:[TH]],Feiertage[[BW]:[TH]]),0,0,1)&lt;&gt;0),
     _xlpm.schwarz,
          MONTH(_xlpm.dat)&lt;&gt;$B25,
     _xlpm.we,
          WEEKDAY(_xlpm.dat,2)&gt;=6,
     _xlpm.weg,
          IF(_xlfn.XLOOKUP(GewählterMA&amp;_xlpm.dat,Table6[[lookup]:[lookup]],Table6[[Name]:[Name]],"da",0,1)="da","","weg"),
     _xlpm.ausgabe,IF(_xlpm.schwarz,"SW",IF(_xlpm.ft,"FT",IF(_xlpm.we,"WE",IF(_xlpm.weg="weg","weg","")))),
     _xlpm.ausgabe
)</f>
        <v>WE</v>
      </c>
      <c r="BR25" s="211">
        <f ca="1">IF(BT25=0,BS20,BT25)</f>
        <v>0</v>
      </c>
      <c r="BT25" s="211" cm="1">
        <f t="array" aca="1" ref="BT25" ca="1">_xlfn.XLOOKUP(_xlfn.XLOOKUP(GewählterMA&amp;AL25&amp;INDIRECT("Jahr" &amp; ROUNDUP(SUM($B$21:$B25)/78,0)),MitarbeiterFTE[Name]&amp;MitarbeiterFTE[Monat]&amp;MitarbeiterFTE[Jahr],MitarbeiterFTE[Bundesland],0,0,1),Bundesländer[Deutsch],Bundesländer[Abkürzung],0,0,1)</f>
        <v>0</v>
      </c>
    </row>
    <row r="26" spans="1:72" ht="18" customHeight="1" thickBot="1">
      <c r="A26" s="223" cm="1">
        <f t="array" aca="1" ref="A26" ca="1">_xlfn.XLOOKUP(GewählterMA&amp;"|"&amp;GewähltesVorhaben&amp;"|"&amp;B26&amp;"|"&amp;INDIRECT("Jahr" &amp; ROUNDUP(SUM($B$21:B26)/78,0)),MitarbeiterFTE[lookup],MitarbeiterFTE[%-Vorhaben],0,0,1)</f>
        <v>0</v>
      </c>
      <c r="B26" s="256">
        <v>6</v>
      </c>
      <c r="C26" s="253" t="str" cm="1">
        <f t="array" aca="1" ref="C26" ca="1">_xlfn.LET(
_xlpm.jahrCalc,
INDIRECT("Jahr" &amp; ROUNDUP(SUM($B$21:$B26)/78,0)),
_xlpm.auto,
IF(_xlfn.XLOOKUP(GewählterMA&amp;"|"&amp;_xlpm.jahrCalc,Personaleingabe!$AO$12:$AO$300,Personaleingabe!$AO$12:$AO$300,"keine Zeiten",0,1)="keine Zeiten",TRUE,FALSE),
_xlpm.fake,
IF($A$4&amp;"1"="1",FALSE,TRUE),
_xlpm.abwesend,
AM26&amp;"1"&lt;&gt;"1",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_xlpm.wochenstunden/5,SUMIFS(Arbeitszeiten[[Arbeitszeit]:[Arbeitszeit]],Arbeitszeiten[[Name]:[Name]],GewählterMA,Arbeitszeiten[[Tag]:[Tag]],DATE(_xlpm.jahrCalc,$B26,C$20)))*$A26,0),
_xlpm.ausgabe, _xlpm.stunden+IF(AND(_xlpm.stunden&gt;0,_xlpm.fake),ROUND(RANDBETWEEN(-100,100)/200,1),0),
IF(_xlpm.ausgabe&lt;=0,"",_xlpm.ausgabe)
)</f>
        <v/>
      </c>
      <c r="D26" s="253" t="str" cm="1">
        <f t="array" aca="1" ref="D26" ca="1">_xlfn.LET(
_xlpm.jahrCalc,
INDIRECT("Jahr" &amp; ROUNDUP(SUM($B$21:$B26)/78,0)),
_xlpm.auto,
IF(_xlfn.XLOOKUP(GewählterMA&amp;"|"&amp;_xlpm.jahrCalc,Personaleingabe!$AO$12:$AO$300,Personaleingabe!$AO$12:$AO$300,"keine Zeiten",0,1)="keine Zeiten",TRUE,FALSE),
_xlpm.fake,
IF($A$4&amp;"1"="1",FALSE,TRUE),
_xlpm.abwesend,
AN26&amp;"1"&lt;&gt;"1",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_xlpm.wochenstunden/5,SUMIFS(Arbeitszeiten[[Arbeitszeit]:[Arbeitszeit]],Arbeitszeiten[[Name]:[Name]],GewählterMA,Arbeitszeiten[[Tag]:[Tag]],DATE(_xlpm.jahrCalc,$B26,D$20)))*$A26,0),
_xlpm.ausgabe, _xlpm.stunden+IF(AND(_xlpm.stunden&gt;0,_xlpm.fake),ROUND(RANDBETWEEN(-100,100)/200,1),0),
IF(_xlpm.ausgabe&lt;=0,"",_xlpm.ausgabe)
)</f>
        <v/>
      </c>
      <c r="E26" s="253" t="str" cm="1">
        <f t="array" aca="1" ref="E26" ca="1">_xlfn.LET(
_xlpm.jahrCalc,
INDIRECT("Jahr" &amp; ROUNDUP(SUM($B$21:$B26)/78,0)),
_xlpm.auto,
IF(_xlfn.XLOOKUP(GewählterMA&amp;"|"&amp;_xlpm.jahrCalc,Personaleingabe!$AO$12:$AO$300,Personaleingabe!$AO$12:$AO$300,"keine Zeiten",0,1)="keine Zeiten",TRUE,FALSE),
_xlpm.fake,
IF($A$4&amp;"1"="1",FALSE,TRUE),
_xlpm.abwesend,
AO26&amp;"1"&lt;&gt;"1",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_xlpm.wochenstunden/5,SUMIFS(Arbeitszeiten[[Arbeitszeit]:[Arbeitszeit]],Arbeitszeiten[[Name]:[Name]],GewählterMA,Arbeitszeiten[[Tag]:[Tag]],DATE(_xlpm.jahrCalc,$B26,E$20)))*$A26,0),
_xlpm.ausgabe, _xlpm.stunden+IF(AND(_xlpm.stunden&gt;0,_xlpm.fake),ROUND(RANDBETWEEN(-100,100)/200,1),0),
IF(_xlpm.ausgabe&lt;=0,"",_xlpm.ausgabe)
)</f>
        <v/>
      </c>
      <c r="F26" s="253" t="str" cm="1">
        <f t="array" aca="1" ref="F26" ca="1">_xlfn.LET(
_xlpm.jahrCalc,
INDIRECT("Jahr" &amp; ROUNDUP(SUM($B$21:$B26)/78,0)),
_xlpm.auto,
IF(_xlfn.XLOOKUP(GewählterMA&amp;"|"&amp;_xlpm.jahrCalc,Personaleingabe!$AO$12:$AO$300,Personaleingabe!$AO$12:$AO$300,"keine Zeiten",0,1)="keine Zeiten",TRUE,FALSE),
_xlpm.fake,
IF($A$4&amp;"1"="1",FALSE,TRUE),
_xlpm.abwesend,
AP26&amp;"1"&lt;&gt;"1",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_xlpm.wochenstunden/5,SUMIFS(Arbeitszeiten[[Arbeitszeit]:[Arbeitszeit]],Arbeitszeiten[[Name]:[Name]],GewählterMA,Arbeitszeiten[[Tag]:[Tag]],DATE(_xlpm.jahrCalc,$B26,F$20)))*$A26,0),
_xlpm.ausgabe, _xlpm.stunden+IF(AND(_xlpm.stunden&gt;0,_xlpm.fake),ROUND(RANDBETWEEN(-100,100)/200,1),0),
IF(_xlpm.ausgabe&lt;=0,"",_xlpm.ausgabe)
)</f>
        <v/>
      </c>
      <c r="G26" s="253" t="str" cm="1">
        <f t="array" aca="1" ref="G26" ca="1">_xlfn.LET(
_xlpm.jahrCalc,
INDIRECT("Jahr" &amp; ROUNDUP(SUM($B$21:$B26)/78,0)),
_xlpm.auto,
IF(_xlfn.XLOOKUP(GewählterMA&amp;"|"&amp;_xlpm.jahrCalc,Personaleingabe!$AO$12:$AO$300,Personaleingabe!$AO$12:$AO$300,"keine Zeiten",0,1)="keine Zeiten",TRUE,FALSE),
_xlpm.fake,
IF($A$4&amp;"1"="1",FALSE,TRUE),
_xlpm.abwesend,
AQ26&amp;"1"&lt;&gt;"1",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_xlpm.wochenstunden/5,SUMIFS(Arbeitszeiten[[Arbeitszeit]:[Arbeitszeit]],Arbeitszeiten[[Name]:[Name]],GewählterMA,Arbeitszeiten[[Tag]:[Tag]],DATE(_xlpm.jahrCalc,$B26,G$20)))*$A26,0),
_xlpm.ausgabe, _xlpm.stunden+IF(AND(_xlpm.stunden&gt;0,_xlpm.fake),ROUND(RANDBETWEEN(-100,100)/200,1),0),
IF(_xlpm.ausgabe&lt;=0,"",_xlpm.ausgabe)
)</f>
        <v/>
      </c>
      <c r="H26" s="253" t="str" cm="1">
        <f t="array" aca="1" ref="H26" ca="1">_xlfn.LET(
_xlpm.jahrCalc,
INDIRECT("Jahr" &amp; ROUNDUP(SUM($B$21:$B26)/78,0)),
_xlpm.auto,
IF(_xlfn.XLOOKUP(GewählterMA&amp;"|"&amp;_xlpm.jahrCalc,Personaleingabe!$AO$12:$AO$300,Personaleingabe!$AO$12:$AO$300,"keine Zeiten",0,1)="keine Zeiten",TRUE,FALSE),
_xlpm.fake,
IF($A$4&amp;"1"="1",FALSE,TRUE),
_xlpm.abwesend,
AR26&amp;"1"&lt;&gt;"1",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_xlpm.wochenstunden/5,SUMIFS(Arbeitszeiten[[Arbeitszeit]:[Arbeitszeit]],Arbeitszeiten[[Name]:[Name]],GewählterMA,Arbeitszeiten[[Tag]:[Tag]],DATE(_xlpm.jahrCalc,$B26,H$20)))*$A26,0),
_xlpm.ausgabe, _xlpm.stunden+IF(AND(_xlpm.stunden&gt;0,_xlpm.fake),ROUND(RANDBETWEEN(-100,100)/200,1),0),
IF(_xlpm.ausgabe&lt;=0,"",_xlpm.ausgabe)
)</f>
        <v/>
      </c>
      <c r="I26" s="253" t="str" cm="1">
        <f t="array" aca="1" ref="I26" ca="1">_xlfn.LET(
_xlpm.jahrCalc,
INDIRECT("Jahr" &amp; ROUNDUP(SUM($B$21:$B26)/78,0)),
_xlpm.auto,
IF(_xlfn.XLOOKUP(GewählterMA&amp;"|"&amp;_xlpm.jahrCalc,Personaleingabe!$AO$12:$AO$300,Personaleingabe!$AO$12:$AO$300,"keine Zeiten",0,1)="keine Zeiten",TRUE,FALSE),
_xlpm.fake,
IF($A$4&amp;"1"="1",FALSE,TRUE),
_xlpm.abwesend,
AS26&amp;"1"&lt;&gt;"1",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_xlpm.wochenstunden/5,SUMIFS(Arbeitszeiten[[Arbeitszeit]:[Arbeitszeit]],Arbeitszeiten[[Name]:[Name]],GewählterMA,Arbeitszeiten[[Tag]:[Tag]],DATE(_xlpm.jahrCalc,$B26,I$20)))*$A26,0),
_xlpm.ausgabe, _xlpm.stunden+IF(AND(_xlpm.stunden&gt;0,_xlpm.fake),ROUND(RANDBETWEEN(-100,100)/200,1),0),
IF(_xlpm.ausgabe&lt;=0,"",_xlpm.ausgabe)
)</f>
        <v/>
      </c>
      <c r="J26" s="253" t="str" cm="1">
        <f t="array" aca="1" ref="J26" ca="1">_xlfn.LET(
_xlpm.jahrCalc,
INDIRECT("Jahr" &amp; ROUNDUP(SUM($B$21:$B26)/78,0)),
_xlpm.auto,
IF(_xlfn.XLOOKUP(GewählterMA&amp;"|"&amp;_xlpm.jahrCalc,Personaleingabe!$AO$12:$AO$300,Personaleingabe!$AO$12:$AO$300,"keine Zeiten",0,1)="keine Zeiten",TRUE,FALSE),
_xlpm.fake,
IF($A$4&amp;"1"="1",FALSE,TRUE),
_xlpm.abwesend,
AT26&amp;"1"&lt;&gt;"1",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_xlpm.wochenstunden/5,SUMIFS(Arbeitszeiten[[Arbeitszeit]:[Arbeitszeit]],Arbeitszeiten[[Name]:[Name]],GewählterMA,Arbeitszeiten[[Tag]:[Tag]],DATE(_xlpm.jahrCalc,$B26,J$20)))*$A26,0),
_xlpm.ausgabe, _xlpm.stunden+IF(AND(_xlpm.stunden&gt;0,_xlpm.fake),ROUND(RANDBETWEEN(-100,100)/200,1),0),
IF(_xlpm.ausgabe&lt;=0,"",_xlpm.ausgabe)
)</f>
        <v/>
      </c>
      <c r="K26" s="253" t="str" cm="1">
        <f t="array" aca="1" ref="K26" ca="1">_xlfn.LET(
_xlpm.jahrCalc,
INDIRECT("Jahr" &amp; ROUNDUP(SUM($B$21:$B26)/78,0)),
_xlpm.auto,
IF(_xlfn.XLOOKUP(GewählterMA&amp;"|"&amp;_xlpm.jahrCalc,Personaleingabe!$AO$12:$AO$300,Personaleingabe!$AO$12:$AO$300,"keine Zeiten",0,1)="keine Zeiten",TRUE,FALSE),
_xlpm.fake,
IF($A$4&amp;"1"="1",FALSE,TRUE),
_xlpm.abwesend,
AU26&amp;"1"&lt;&gt;"1",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_xlpm.wochenstunden/5,SUMIFS(Arbeitszeiten[[Arbeitszeit]:[Arbeitszeit]],Arbeitszeiten[[Name]:[Name]],GewählterMA,Arbeitszeiten[[Tag]:[Tag]],DATE(_xlpm.jahrCalc,$B26,K$20)))*$A26,0),
_xlpm.ausgabe, _xlpm.stunden+IF(AND(_xlpm.stunden&gt;0,_xlpm.fake),ROUND(RANDBETWEEN(-100,100)/200,1),0),
IF(_xlpm.ausgabe&lt;=0,"",_xlpm.ausgabe)
)</f>
        <v/>
      </c>
      <c r="L26" s="253" t="str" cm="1">
        <f t="array" aca="1" ref="L26" ca="1">_xlfn.LET(
_xlpm.jahrCalc,
INDIRECT("Jahr" &amp; ROUNDUP(SUM($B$21:$B26)/78,0)),
_xlpm.auto,
IF(_xlfn.XLOOKUP(GewählterMA&amp;"|"&amp;_xlpm.jahrCalc,Personaleingabe!$AO$12:$AO$300,Personaleingabe!$AO$12:$AO$300,"keine Zeiten",0,1)="keine Zeiten",TRUE,FALSE),
_xlpm.fake,
IF($A$4&amp;"1"="1",FALSE,TRUE),
_xlpm.abwesend,
AV26&amp;"1"&lt;&gt;"1",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_xlpm.wochenstunden/5,SUMIFS(Arbeitszeiten[[Arbeitszeit]:[Arbeitszeit]],Arbeitszeiten[[Name]:[Name]],GewählterMA,Arbeitszeiten[[Tag]:[Tag]],DATE(_xlpm.jahrCalc,$B26,L$20)))*$A26,0),
_xlpm.ausgabe, _xlpm.stunden+IF(AND(_xlpm.stunden&gt;0,_xlpm.fake),ROUND(RANDBETWEEN(-100,100)/200,1),0),
IF(_xlpm.ausgabe&lt;=0,"",_xlpm.ausgabe)
)</f>
        <v/>
      </c>
      <c r="M26" s="253" t="str" cm="1">
        <f t="array" aca="1" ref="M26" ca="1">_xlfn.LET(
_xlpm.jahrCalc,
INDIRECT("Jahr" &amp; ROUNDUP(SUM($B$21:$B26)/78,0)),
_xlpm.auto,
IF(_xlfn.XLOOKUP(GewählterMA&amp;"|"&amp;_xlpm.jahrCalc,Personaleingabe!$AO$12:$AO$300,Personaleingabe!$AO$12:$AO$300,"keine Zeiten",0,1)="keine Zeiten",TRUE,FALSE),
_xlpm.fake,
IF($A$4&amp;"1"="1",FALSE,TRUE),
_xlpm.abwesend,
AW26&amp;"1"&lt;&gt;"1",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_xlpm.wochenstunden/5,SUMIFS(Arbeitszeiten[[Arbeitszeit]:[Arbeitszeit]],Arbeitszeiten[[Name]:[Name]],GewählterMA,Arbeitszeiten[[Tag]:[Tag]],DATE(_xlpm.jahrCalc,$B26,M$20)))*$A26,0),
_xlpm.ausgabe, _xlpm.stunden+IF(AND(_xlpm.stunden&gt;0,_xlpm.fake),ROUND(RANDBETWEEN(-100,100)/200,1),0),
IF(_xlpm.ausgabe&lt;=0,"",_xlpm.ausgabe)
)</f>
        <v/>
      </c>
      <c r="N26" s="253" t="str" cm="1">
        <f t="array" aca="1" ref="N26" ca="1">_xlfn.LET(
_xlpm.jahrCalc,
INDIRECT("Jahr" &amp; ROUNDUP(SUM($B$21:$B26)/78,0)),
_xlpm.auto,
IF(_xlfn.XLOOKUP(GewählterMA&amp;"|"&amp;_xlpm.jahrCalc,Personaleingabe!$AO$12:$AO$300,Personaleingabe!$AO$12:$AO$300,"keine Zeiten",0,1)="keine Zeiten",TRUE,FALSE),
_xlpm.fake,
IF($A$4&amp;"1"="1",FALSE,TRUE),
_xlpm.abwesend,
AX26&amp;"1"&lt;&gt;"1",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_xlpm.wochenstunden/5,SUMIFS(Arbeitszeiten[[Arbeitszeit]:[Arbeitszeit]],Arbeitszeiten[[Name]:[Name]],GewählterMA,Arbeitszeiten[[Tag]:[Tag]],DATE(_xlpm.jahrCalc,$B26,N$20)))*$A26,0),
_xlpm.ausgabe, _xlpm.stunden+IF(AND(_xlpm.stunden&gt;0,_xlpm.fake),ROUND(RANDBETWEEN(-100,100)/200,1),0),
IF(_xlpm.ausgabe&lt;=0,"",_xlpm.ausgabe)
)</f>
        <v/>
      </c>
      <c r="O26" s="253" t="str" cm="1">
        <f t="array" aca="1" ref="O26" ca="1">_xlfn.LET(
_xlpm.jahrCalc,
INDIRECT("Jahr" &amp; ROUNDUP(SUM($B$21:$B26)/78,0)),
_xlpm.auto,
IF(_xlfn.XLOOKUP(GewählterMA&amp;"|"&amp;_xlpm.jahrCalc,Personaleingabe!$AO$12:$AO$300,Personaleingabe!$AO$12:$AO$300,"keine Zeiten",0,1)="keine Zeiten",TRUE,FALSE),
_xlpm.fake,
IF($A$4&amp;"1"="1",FALSE,TRUE),
_xlpm.abwesend,
AY26&amp;"1"&lt;&gt;"1",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_xlpm.wochenstunden/5,SUMIFS(Arbeitszeiten[[Arbeitszeit]:[Arbeitszeit]],Arbeitszeiten[[Name]:[Name]],GewählterMA,Arbeitszeiten[[Tag]:[Tag]],DATE(_xlpm.jahrCalc,$B26,O$20)))*$A26,0),
_xlpm.ausgabe, _xlpm.stunden+IF(AND(_xlpm.stunden&gt;0,_xlpm.fake),ROUND(RANDBETWEEN(-100,100)/200,1),0),
IF(_xlpm.ausgabe&lt;=0,"",_xlpm.ausgabe)
)</f>
        <v/>
      </c>
      <c r="P26" s="253" t="str" cm="1">
        <f t="array" aca="1" ref="P26" ca="1">_xlfn.LET(
_xlpm.jahrCalc,
INDIRECT("Jahr" &amp; ROUNDUP(SUM($B$21:$B26)/78,0)),
_xlpm.auto,
IF(_xlfn.XLOOKUP(GewählterMA&amp;"|"&amp;_xlpm.jahrCalc,Personaleingabe!$AO$12:$AO$300,Personaleingabe!$AO$12:$AO$300,"keine Zeiten",0,1)="keine Zeiten",TRUE,FALSE),
_xlpm.fake,
IF($A$4&amp;"1"="1",FALSE,TRUE),
_xlpm.abwesend,
AZ26&amp;"1"&lt;&gt;"1",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_xlpm.wochenstunden/5,SUMIFS(Arbeitszeiten[[Arbeitszeit]:[Arbeitszeit]],Arbeitszeiten[[Name]:[Name]],GewählterMA,Arbeitszeiten[[Tag]:[Tag]],DATE(_xlpm.jahrCalc,$B26,P$20)))*$A26,0),
_xlpm.ausgabe, _xlpm.stunden+IF(AND(_xlpm.stunden&gt;0,_xlpm.fake),ROUND(RANDBETWEEN(-100,100)/200,1),0),
IF(_xlpm.ausgabe&lt;=0,"",_xlpm.ausgabe)
)</f>
        <v/>
      </c>
      <c r="Q26" s="253" t="str" cm="1">
        <f t="array" aca="1" ref="Q26" ca="1">_xlfn.LET(
_xlpm.jahrCalc,
INDIRECT("Jahr" &amp; ROUNDUP(SUM($B$21:$B26)/78,0)),
_xlpm.auto,
IF(_xlfn.XLOOKUP(GewählterMA&amp;"|"&amp;_xlpm.jahrCalc,Personaleingabe!$AO$12:$AO$300,Personaleingabe!$AO$12:$AO$300,"keine Zeiten",0,1)="keine Zeiten",TRUE,FALSE),
_xlpm.fake,
IF($A$4&amp;"1"="1",FALSE,TRUE),
_xlpm.abwesend,
BA26&amp;"1"&lt;&gt;"1",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_xlpm.wochenstunden/5,SUMIFS(Arbeitszeiten[[Arbeitszeit]:[Arbeitszeit]],Arbeitszeiten[[Name]:[Name]],GewählterMA,Arbeitszeiten[[Tag]:[Tag]],DATE(_xlpm.jahrCalc,$B26,Q$20)))*$A26,0),
_xlpm.ausgabe, _xlpm.stunden+IF(AND(_xlpm.stunden&gt;0,_xlpm.fake),ROUND(RANDBETWEEN(-100,100)/200,1),0),
IF(_xlpm.ausgabe&lt;=0,"",_xlpm.ausgabe)
)</f>
        <v/>
      </c>
      <c r="R26" s="253" t="str" cm="1">
        <f t="array" aca="1" ref="R26" ca="1">_xlfn.LET(
_xlpm.jahrCalc,
INDIRECT("Jahr" &amp; ROUNDUP(SUM($B$21:$B26)/78,0)),
_xlpm.auto,
IF(_xlfn.XLOOKUP(GewählterMA&amp;"|"&amp;_xlpm.jahrCalc,Personaleingabe!$AO$12:$AO$300,Personaleingabe!$AO$12:$AO$300,"keine Zeiten",0,1)="keine Zeiten",TRUE,FALSE),
_xlpm.fake,
IF($A$4&amp;"1"="1",FALSE,TRUE),
_xlpm.abwesend,
BB26&amp;"1"&lt;&gt;"1",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_xlpm.wochenstunden/5,SUMIFS(Arbeitszeiten[[Arbeitszeit]:[Arbeitszeit]],Arbeitszeiten[[Name]:[Name]],GewählterMA,Arbeitszeiten[[Tag]:[Tag]],DATE(_xlpm.jahrCalc,$B26,R$20)))*$A26,0),
_xlpm.ausgabe, _xlpm.stunden+IF(AND(_xlpm.stunden&gt;0,_xlpm.fake),ROUND(RANDBETWEEN(-100,100)/200,1),0),
IF(_xlpm.ausgabe&lt;=0,"",_xlpm.ausgabe)
)</f>
        <v/>
      </c>
      <c r="S26" s="253" t="str" cm="1">
        <f t="array" aca="1" ref="S26" ca="1">_xlfn.LET(
_xlpm.jahrCalc,
INDIRECT("Jahr" &amp; ROUNDUP(SUM($B$21:$B26)/78,0)),
_xlpm.auto,
IF(_xlfn.XLOOKUP(GewählterMA&amp;"|"&amp;_xlpm.jahrCalc,Personaleingabe!$AO$12:$AO$300,Personaleingabe!$AO$12:$AO$300,"keine Zeiten",0,1)="keine Zeiten",TRUE,FALSE),
_xlpm.fake,
IF($A$4&amp;"1"="1",FALSE,TRUE),
_xlpm.abwesend,
BC26&amp;"1"&lt;&gt;"1",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_xlpm.wochenstunden/5,SUMIFS(Arbeitszeiten[[Arbeitszeit]:[Arbeitszeit]],Arbeitszeiten[[Name]:[Name]],GewählterMA,Arbeitszeiten[[Tag]:[Tag]],DATE(_xlpm.jahrCalc,$B26,S$20)))*$A26,0),
_xlpm.ausgabe, _xlpm.stunden+IF(AND(_xlpm.stunden&gt;0,_xlpm.fake),ROUND(RANDBETWEEN(-100,100)/200,1),0),
IF(_xlpm.ausgabe&lt;=0,"",_xlpm.ausgabe)
)</f>
        <v/>
      </c>
      <c r="T26" s="253" t="str" cm="1">
        <f t="array" aca="1" ref="T26" ca="1">_xlfn.LET(
_xlpm.jahrCalc,
INDIRECT("Jahr" &amp; ROUNDUP(SUM($B$21:$B26)/78,0)),
_xlpm.auto,
IF(_xlfn.XLOOKUP(GewählterMA&amp;"|"&amp;_xlpm.jahrCalc,Personaleingabe!$AO$12:$AO$300,Personaleingabe!$AO$12:$AO$300,"keine Zeiten",0,1)="keine Zeiten",TRUE,FALSE),
_xlpm.fake,
IF($A$4&amp;"1"="1",FALSE,TRUE),
_xlpm.abwesend,
BD26&amp;"1"&lt;&gt;"1",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_xlpm.wochenstunden/5,SUMIFS(Arbeitszeiten[[Arbeitszeit]:[Arbeitszeit]],Arbeitszeiten[[Name]:[Name]],GewählterMA,Arbeitszeiten[[Tag]:[Tag]],DATE(_xlpm.jahrCalc,$B26,T$20)))*$A26,0),
_xlpm.ausgabe, _xlpm.stunden+IF(AND(_xlpm.stunden&gt;0,_xlpm.fake),ROUND(RANDBETWEEN(-100,100)/200,1),0),
IF(_xlpm.ausgabe&lt;=0,"",_xlpm.ausgabe)
)</f>
        <v/>
      </c>
      <c r="U26" s="253" t="str" cm="1">
        <f t="array" aca="1" ref="U26" ca="1">_xlfn.LET(
_xlpm.jahrCalc,
INDIRECT("Jahr" &amp; ROUNDUP(SUM($B$21:$B26)/78,0)),
_xlpm.auto,
IF(_xlfn.XLOOKUP(GewählterMA&amp;"|"&amp;_xlpm.jahrCalc,Personaleingabe!$AO$12:$AO$300,Personaleingabe!$AO$12:$AO$300,"keine Zeiten",0,1)="keine Zeiten",TRUE,FALSE),
_xlpm.fake,
IF($A$4&amp;"1"="1",FALSE,TRUE),
_xlpm.abwesend,
BE26&amp;"1"&lt;&gt;"1",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_xlpm.wochenstunden/5,SUMIFS(Arbeitszeiten[[Arbeitszeit]:[Arbeitszeit]],Arbeitszeiten[[Name]:[Name]],GewählterMA,Arbeitszeiten[[Tag]:[Tag]],DATE(_xlpm.jahrCalc,$B26,U$20)))*$A26,0),
_xlpm.ausgabe, _xlpm.stunden+IF(AND(_xlpm.stunden&gt;0,_xlpm.fake),ROUND(RANDBETWEEN(-100,100)/200,1),0),
IF(_xlpm.ausgabe&lt;=0,"",_xlpm.ausgabe)
)</f>
        <v/>
      </c>
      <c r="V26" s="253" t="str" cm="1">
        <f t="array" aca="1" ref="V26" ca="1">_xlfn.LET(
_xlpm.jahrCalc,
INDIRECT("Jahr" &amp; ROUNDUP(SUM($B$21:$B26)/78,0)),
_xlpm.auto,
IF(_xlfn.XLOOKUP(GewählterMA&amp;"|"&amp;_xlpm.jahrCalc,Personaleingabe!$AO$12:$AO$300,Personaleingabe!$AO$12:$AO$300,"keine Zeiten",0,1)="keine Zeiten",TRUE,FALSE),
_xlpm.fake,
IF($A$4&amp;"1"="1",FALSE,TRUE),
_xlpm.abwesend,
BF26&amp;"1"&lt;&gt;"1",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_xlpm.wochenstunden/5,SUMIFS(Arbeitszeiten[[Arbeitszeit]:[Arbeitszeit]],Arbeitszeiten[[Name]:[Name]],GewählterMA,Arbeitszeiten[[Tag]:[Tag]],DATE(_xlpm.jahrCalc,$B26,V$20)))*$A26,0),
_xlpm.ausgabe, _xlpm.stunden+IF(AND(_xlpm.stunden&gt;0,_xlpm.fake),ROUND(RANDBETWEEN(-100,100)/200,1),0),
IF(_xlpm.ausgabe&lt;=0,"",_xlpm.ausgabe)
)</f>
        <v/>
      </c>
      <c r="W26" s="253" t="str" cm="1">
        <f t="array" aca="1" ref="W26" ca="1">_xlfn.LET(
_xlpm.jahrCalc,
INDIRECT("Jahr" &amp; ROUNDUP(SUM($B$21:$B26)/78,0)),
_xlpm.auto,
IF(_xlfn.XLOOKUP(GewählterMA&amp;"|"&amp;_xlpm.jahrCalc,Personaleingabe!$AO$12:$AO$300,Personaleingabe!$AO$12:$AO$300,"keine Zeiten",0,1)="keine Zeiten",TRUE,FALSE),
_xlpm.fake,
IF($A$4&amp;"1"="1",FALSE,TRUE),
_xlpm.abwesend,
BG26&amp;"1"&lt;&gt;"1",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_xlpm.wochenstunden/5,SUMIFS(Arbeitszeiten[[Arbeitszeit]:[Arbeitszeit]],Arbeitszeiten[[Name]:[Name]],GewählterMA,Arbeitszeiten[[Tag]:[Tag]],DATE(_xlpm.jahrCalc,$B26,W$20)))*$A26,0),
_xlpm.ausgabe, _xlpm.stunden+IF(AND(_xlpm.stunden&gt;0,_xlpm.fake),ROUND(RANDBETWEEN(-100,100)/200,1),0),
IF(_xlpm.ausgabe&lt;=0,"",_xlpm.ausgabe)
)</f>
        <v/>
      </c>
      <c r="X26" s="253" t="str" cm="1">
        <f t="array" aca="1" ref="X26" ca="1">_xlfn.LET(
_xlpm.jahrCalc,
INDIRECT("Jahr" &amp; ROUNDUP(SUM($B$21:$B26)/78,0)),
_xlpm.auto,
IF(_xlfn.XLOOKUP(GewählterMA&amp;"|"&amp;_xlpm.jahrCalc,Personaleingabe!$AO$12:$AO$300,Personaleingabe!$AO$12:$AO$300,"keine Zeiten",0,1)="keine Zeiten",TRUE,FALSE),
_xlpm.fake,
IF($A$4&amp;"1"="1",FALSE,TRUE),
_xlpm.abwesend,
BH26&amp;"1"&lt;&gt;"1",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_xlpm.wochenstunden/5,SUMIFS(Arbeitszeiten[[Arbeitszeit]:[Arbeitszeit]],Arbeitszeiten[[Name]:[Name]],GewählterMA,Arbeitszeiten[[Tag]:[Tag]],DATE(_xlpm.jahrCalc,$B26,X$20)))*$A26,0),
_xlpm.ausgabe, _xlpm.stunden+IF(AND(_xlpm.stunden&gt;0,_xlpm.fake),ROUND(RANDBETWEEN(-100,100)/200,1),0),
IF(_xlpm.ausgabe&lt;=0,"",_xlpm.ausgabe)
)</f>
        <v/>
      </c>
      <c r="Y26" s="253" t="str" cm="1">
        <f t="array" aca="1" ref="Y26" ca="1">_xlfn.LET(
_xlpm.jahrCalc,
INDIRECT("Jahr" &amp; ROUNDUP(SUM($B$21:$B26)/78,0)),
_xlpm.auto,
IF(_xlfn.XLOOKUP(GewählterMA&amp;"|"&amp;_xlpm.jahrCalc,Personaleingabe!$AO$12:$AO$300,Personaleingabe!$AO$12:$AO$300,"keine Zeiten",0,1)="keine Zeiten",TRUE,FALSE),
_xlpm.fake,
IF($A$4&amp;"1"="1",FALSE,TRUE),
_xlpm.abwesend,
BI26&amp;"1"&lt;&gt;"1",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_xlpm.wochenstunden/5,SUMIFS(Arbeitszeiten[[Arbeitszeit]:[Arbeitszeit]],Arbeitszeiten[[Name]:[Name]],GewählterMA,Arbeitszeiten[[Tag]:[Tag]],DATE(_xlpm.jahrCalc,$B26,Y$20)))*$A26,0),
_xlpm.ausgabe, _xlpm.stunden+IF(AND(_xlpm.stunden&gt;0,_xlpm.fake),ROUND(RANDBETWEEN(-100,100)/200,1),0),
IF(_xlpm.ausgabe&lt;=0,"",_xlpm.ausgabe)
)</f>
        <v/>
      </c>
      <c r="Z26" s="253" t="str" cm="1">
        <f t="array" aca="1" ref="Z26" ca="1">_xlfn.LET(
_xlpm.jahrCalc,
INDIRECT("Jahr" &amp; ROUNDUP(SUM($B$21:$B26)/78,0)),
_xlpm.auto,
IF(_xlfn.XLOOKUP(GewählterMA&amp;"|"&amp;_xlpm.jahrCalc,Personaleingabe!$AO$12:$AO$300,Personaleingabe!$AO$12:$AO$300,"keine Zeiten",0,1)="keine Zeiten",TRUE,FALSE),
_xlpm.fake,
IF($A$4&amp;"1"="1",FALSE,TRUE),
_xlpm.abwesend,
BJ26&amp;"1"&lt;&gt;"1",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_xlpm.wochenstunden/5,SUMIFS(Arbeitszeiten[[Arbeitszeit]:[Arbeitszeit]],Arbeitszeiten[[Name]:[Name]],GewählterMA,Arbeitszeiten[[Tag]:[Tag]],DATE(_xlpm.jahrCalc,$B26,Z$20)))*$A26,0),
_xlpm.ausgabe, _xlpm.stunden+IF(AND(_xlpm.stunden&gt;0,_xlpm.fake),ROUND(RANDBETWEEN(-100,100)/200,1),0),
IF(_xlpm.ausgabe&lt;=0,"",_xlpm.ausgabe)
)</f>
        <v/>
      </c>
      <c r="AA26" s="253" t="str" cm="1">
        <f t="array" aca="1" ref="AA26" ca="1">_xlfn.LET(
_xlpm.jahrCalc,
INDIRECT("Jahr" &amp; ROUNDUP(SUM($B$21:$B26)/78,0)),
_xlpm.auto,
IF(_xlfn.XLOOKUP(GewählterMA&amp;"|"&amp;_xlpm.jahrCalc,Personaleingabe!$AO$12:$AO$300,Personaleingabe!$AO$12:$AO$300,"keine Zeiten",0,1)="keine Zeiten",TRUE,FALSE),
_xlpm.fake,
IF($A$4&amp;"1"="1",FALSE,TRUE),
_xlpm.abwesend,
BK26&amp;"1"&lt;&gt;"1",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_xlpm.wochenstunden/5,SUMIFS(Arbeitszeiten[[Arbeitszeit]:[Arbeitszeit]],Arbeitszeiten[[Name]:[Name]],GewählterMA,Arbeitszeiten[[Tag]:[Tag]],DATE(_xlpm.jahrCalc,$B26,AA$20)))*$A26,0),
_xlpm.ausgabe, _xlpm.stunden+IF(AND(_xlpm.stunden&gt;0,_xlpm.fake),ROUND(RANDBETWEEN(-100,100)/200,1),0),
IF(_xlpm.ausgabe&lt;=0,"",_xlpm.ausgabe)
)</f>
        <v/>
      </c>
      <c r="AB26" s="253" t="str" cm="1">
        <f t="array" aca="1" ref="AB26" ca="1">_xlfn.LET(
_xlpm.jahrCalc,
INDIRECT("Jahr" &amp; ROUNDUP(SUM($B$21:$B26)/78,0)),
_xlpm.auto,
IF(_xlfn.XLOOKUP(GewählterMA&amp;"|"&amp;_xlpm.jahrCalc,Personaleingabe!$AO$12:$AO$300,Personaleingabe!$AO$12:$AO$300,"keine Zeiten",0,1)="keine Zeiten",TRUE,FALSE),
_xlpm.fake,
IF($A$4&amp;"1"="1",FALSE,TRUE),
_xlpm.abwesend,
BL26&amp;"1"&lt;&gt;"1",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_xlpm.wochenstunden/5,SUMIFS(Arbeitszeiten[[Arbeitszeit]:[Arbeitszeit]],Arbeitszeiten[[Name]:[Name]],GewählterMA,Arbeitszeiten[[Tag]:[Tag]],DATE(_xlpm.jahrCalc,$B26,AB$20)))*$A26,0),
_xlpm.ausgabe, _xlpm.stunden+IF(AND(_xlpm.stunden&gt;0,_xlpm.fake),ROUND(RANDBETWEEN(-100,100)/200,1),0),
IF(_xlpm.ausgabe&lt;=0,"",_xlpm.ausgabe)
)</f>
        <v/>
      </c>
      <c r="AC26" s="253" t="str" cm="1">
        <f t="array" aca="1" ref="AC26" ca="1">_xlfn.LET(
_xlpm.jahrCalc,
INDIRECT("Jahr" &amp; ROUNDUP(SUM($B$21:$B26)/78,0)),
_xlpm.auto,
IF(_xlfn.XLOOKUP(GewählterMA&amp;"|"&amp;_xlpm.jahrCalc,Personaleingabe!$AO$12:$AO$300,Personaleingabe!$AO$12:$AO$300,"keine Zeiten",0,1)="keine Zeiten",TRUE,FALSE),
_xlpm.fake,
IF($A$4&amp;"1"="1",FALSE,TRUE),
_xlpm.abwesend,
BM26&amp;"1"&lt;&gt;"1",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_xlpm.wochenstunden/5,SUMIFS(Arbeitszeiten[[Arbeitszeit]:[Arbeitszeit]],Arbeitszeiten[[Name]:[Name]],GewählterMA,Arbeitszeiten[[Tag]:[Tag]],DATE(_xlpm.jahrCalc,$B26,AC$20)))*$A26,0),
_xlpm.ausgabe, _xlpm.stunden+IF(AND(_xlpm.stunden&gt;0,_xlpm.fake),ROUND(RANDBETWEEN(-100,100)/200,1),0),
IF(_xlpm.ausgabe&lt;=0,"",_xlpm.ausgabe)
)</f>
        <v/>
      </c>
      <c r="AD26" s="253" t="str" cm="1">
        <f t="array" aca="1" ref="AD26" ca="1">_xlfn.LET(
_xlpm.jahrCalc,
INDIRECT("Jahr" &amp; ROUNDUP(SUM($B$21:$B26)/78,0)),
_xlpm.auto,
IF(_xlfn.XLOOKUP(GewählterMA&amp;"|"&amp;_xlpm.jahrCalc,Personaleingabe!$AO$12:$AO$300,Personaleingabe!$AO$12:$AO$300,"keine Zeiten",0,1)="keine Zeiten",TRUE,FALSE),
_xlpm.fake,
IF($A$4&amp;"1"="1",FALSE,TRUE),
_xlpm.abwesend,
BN26&amp;"1"&lt;&gt;"1",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_xlpm.wochenstunden/5,SUMIFS(Arbeitszeiten[[Arbeitszeit]:[Arbeitszeit]],Arbeitszeiten[[Name]:[Name]],GewählterMA,Arbeitszeiten[[Tag]:[Tag]],DATE(_xlpm.jahrCalc,$B26,AD$20)))*$A26,0),
_xlpm.ausgabe, _xlpm.stunden+IF(AND(_xlpm.stunden&gt;0,_xlpm.fake),ROUND(RANDBETWEEN(-100,100)/200,1),0),
IF(_xlpm.ausgabe&lt;=0,"",_xlpm.ausgabe)
)</f>
        <v/>
      </c>
      <c r="AE26" s="253" t="str" cm="1">
        <f t="array" aca="1" ref="AE26" ca="1">_xlfn.LET(
_xlpm.jahrCalc,
INDIRECT("Jahr" &amp; ROUNDUP(SUM($B$21:$B26)/78,0)),
_xlpm.auto,
IF(_xlfn.XLOOKUP(GewählterMA&amp;"|"&amp;_xlpm.jahrCalc,Personaleingabe!$AO$12:$AO$300,Personaleingabe!$AO$12:$AO$300,"keine Zeiten",0,1)="keine Zeiten",TRUE,FALSE),
_xlpm.fake,
IF($A$4&amp;"1"="1",FALSE,TRUE),
_xlpm.abwesend,
BO26&amp;"1"&lt;&gt;"1",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_xlpm.wochenstunden/5,SUMIFS(Arbeitszeiten[[Arbeitszeit]:[Arbeitszeit]],Arbeitszeiten[[Name]:[Name]],GewählterMA,Arbeitszeiten[[Tag]:[Tag]],DATE(_xlpm.jahrCalc,$B26,AE$20)))*$A26,0),
_xlpm.ausgabe, _xlpm.stunden+IF(AND(_xlpm.stunden&gt;0,_xlpm.fake),ROUND(RANDBETWEEN(-100,100)/200,1),0),
IF(_xlpm.ausgabe&lt;=0,"",_xlpm.ausgabe)
)</f>
        <v/>
      </c>
      <c r="AF26" s="253" t="str" cm="1">
        <f t="array" aca="1" ref="AF26" ca="1">_xlfn.LET(
_xlpm.jahrCalc,
INDIRECT("Jahr" &amp; ROUNDUP(SUM($B$21:$B26)/78,0)),
_xlpm.auto,
IF(_xlfn.XLOOKUP(GewählterMA&amp;"|"&amp;_xlpm.jahrCalc,Personaleingabe!$AO$12:$AO$300,Personaleingabe!$AO$12:$AO$300,"keine Zeiten",0,1)="keine Zeiten",TRUE,FALSE),
_xlpm.fake,
IF($A$4&amp;"1"="1",FALSE,TRUE),
_xlpm.abwesend,
BP26&amp;"1"&lt;&gt;"1",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_xlpm.wochenstunden/5,SUMIFS(Arbeitszeiten[[Arbeitszeit]:[Arbeitszeit]],Arbeitszeiten[[Name]:[Name]],GewählterMA,Arbeitszeiten[[Tag]:[Tag]],DATE(_xlpm.jahrCalc,$B26,AF$20)))*$A26,0),
_xlpm.ausgabe, _xlpm.stunden+IF(AND(_xlpm.stunden&gt;0,_xlpm.fake),ROUND(RANDBETWEEN(-100,100)/200,1),0),
IF(_xlpm.ausgabe&lt;=0,"",_xlpm.ausgabe)
)</f>
        <v/>
      </c>
      <c r="AG26" s="253" t="str" cm="1">
        <f t="array" aca="1" ref="AG26" ca="1">_xlfn.LET(
_xlpm.jahrCalc,
INDIRECT("Jahr" &amp; ROUNDUP(SUM($B$21:$B26)/78,0)),
_xlpm.auto,
IF(_xlfn.XLOOKUP(GewählterMA&amp;"|"&amp;_xlpm.jahrCalc,Personaleingabe!$AO$12:$AO$300,Personaleingabe!$AO$12:$AO$300,"keine Zeiten",0,1)="keine Zeiten",TRUE,FALSE),
_xlpm.fake,
IF($A$4&amp;"1"="1",FALSE,TRUE),
_xlpm.abwesend,
BQ26&amp;"1"&lt;&gt;"1",
_xlpm.wochenstunden,_xlfn.XLOOKUP(GewählterMA&amp;"|"&amp;GewähltesVorhaben&amp;"|"&amp;$B26&amp;"|"&amp;_xlpm.jahrCalc,MitarbeiterFTE[[lookup]:[lookup]],MitarbeiterFTE[[Std. / Wo.]:[Std. / Wo.]],0,0,1),
_xlpm.stunden,
IF(NOT(_xlpm.abwesend),IF(_xlpm.auto,
    _xlpm.wochenstunden/5,SUMIFS(Arbeitszeiten[[Arbeitszeit]:[Arbeitszeit]],Arbeitszeiten[[Name]:[Name]],GewählterMA,Arbeitszeiten[[Tag]:[Tag]],DATE(_xlpm.jahrCalc,$B26,AG$20)))*$A26,0),
_xlpm.ausgabe, _xlpm.stunden+IF(AND(_xlpm.stunden&gt;0,_xlpm.fake),ROUND(RANDBETWEEN(-100,100)/200,1),0),
IF(_xlpm.ausgabe&lt;=0,"",_xlpm.ausgabe)
)</f>
        <v/>
      </c>
      <c r="AH26" s="254">
        <f t="shared" ca="1" si="16"/>
        <v>0</v>
      </c>
      <c r="AI26" s="257"/>
      <c r="AJ26" s="212"/>
      <c r="AL26" s="211">
        <f t="shared" si="17"/>
        <v>6</v>
      </c>
      <c r="AM26" s="211" t="str" cm="1">
        <f t="array" aca="1" ref="AM26" ca="1">_xlfn.LET(
     _xlpm.jahrCalc,INDIRECT("Jahr" &amp; ROUNDUP(SUM($B$21:$B26)/78,0)),
     _xlpm.dat,DATE(_xlpm.jahrCalc,$B26,C$20),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N26" s="211" t="str" cm="1">
        <f t="array" aca="1" ref="AN26" ca="1">_xlfn.LET(
     _xlpm.jahrCalc,INDIRECT("Jahr" &amp; ROUNDUP(SUM($B$21:$B26)/78,0)),
     _xlpm.dat,DATE(_xlpm.jahrCalc,$B26,D$20),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O26" s="211" t="str" cm="1">
        <f t="array" aca="1" ref="AO26" ca="1">_xlfn.LET(
     _xlpm.jahrCalc,INDIRECT("Jahr" &amp; ROUNDUP(SUM($B$21:$B26)/78,0)),
     _xlpm.dat,DATE(_xlpm.jahrCalc,$B26,E$20),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P26" s="211" t="str" cm="1">
        <f t="array" aca="1" ref="AP26" ca="1">_xlfn.LET(
     _xlpm.jahrCalc,INDIRECT("Jahr" &amp; ROUNDUP(SUM($B$21:$B26)/78,0)),
     _xlpm.dat,DATE(_xlpm.jahrCalc,$B26,F$20),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Q26" s="211" t="str" cm="1">
        <f t="array" aca="1" ref="AQ26" ca="1">_xlfn.LET(
     _xlpm.jahrCalc,INDIRECT("Jahr" &amp; ROUNDUP(SUM($B$21:$B26)/78,0)),
     _xlpm.dat,DATE(_xlpm.jahrCalc,$B26,G$20),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R26" s="211" t="str" cm="1">
        <f t="array" aca="1" ref="AR26" ca="1">_xlfn.LET(
     _xlpm.jahrCalc,INDIRECT("Jahr" &amp; ROUNDUP(SUM($B$21:$B26)/78,0)),
     _xlpm.dat,DATE(_xlpm.jahrCalc,$B26,H$20),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S26" s="211" t="str" cm="1">
        <f t="array" aca="1" ref="AS26" ca="1">_xlfn.LET(
     _xlpm.jahrCalc,INDIRECT("Jahr" &amp; ROUNDUP(SUM($B$21:$B26)/78,0)),
     _xlpm.dat,DATE(_xlpm.jahrCalc,$B26,I$20),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T26" s="211" t="str" cm="1">
        <f t="array" aca="1" ref="AT26" ca="1">_xlfn.LET(
     _xlpm.jahrCalc,INDIRECT("Jahr" &amp; ROUNDUP(SUM($B$21:$B26)/78,0)),
     _xlpm.dat,DATE(_xlpm.jahrCalc,$B26,J$20),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U26" s="211" t="str" cm="1">
        <f t="array" aca="1" ref="AU26" ca="1">_xlfn.LET(
     _xlpm.jahrCalc,INDIRECT("Jahr" &amp; ROUNDUP(SUM($B$21:$B26)/78,0)),
     _xlpm.dat,DATE(_xlpm.jahrCalc,$B26,K$20),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V26" s="211" t="str" cm="1">
        <f t="array" aca="1" ref="AV26" ca="1">_xlfn.LET(
     _xlpm.jahrCalc,INDIRECT("Jahr" &amp; ROUNDUP(SUM($B$21:$B26)/78,0)),
     _xlpm.dat,DATE(_xlpm.jahrCalc,$B26,L$20),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W26" s="211" t="str" cm="1">
        <f t="array" aca="1" ref="AW26" ca="1">_xlfn.LET(
     _xlpm.jahrCalc,INDIRECT("Jahr" &amp; ROUNDUP(SUM($B$21:$B26)/78,0)),
     _xlpm.dat,DATE(_xlpm.jahrCalc,$B26,M$20),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X26" s="211" t="str" cm="1">
        <f t="array" aca="1" ref="AX26" ca="1">_xlfn.LET(
     _xlpm.jahrCalc,INDIRECT("Jahr" &amp; ROUNDUP(SUM($B$21:$B26)/78,0)),
     _xlpm.dat,DATE(_xlpm.jahrCalc,$B26,N$20),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AY26" s="211" t="str" cm="1">
        <f t="array" aca="1" ref="AY26" ca="1">_xlfn.LET(
     _xlpm.jahrCalc,INDIRECT("Jahr" &amp; ROUNDUP(SUM($B$21:$B26)/78,0)),
     _xlpm.dat,DATE(_xlpm.jahrCalc,$B26,O$20),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AZ26" s="211" t="str" cm="1">
        <f t="array" aca="1" ref="AZ26" ca="1">_xlfn.LET(
     _xlpm.jahrCalc,INDIRECT("Jahr" &amp; ROUNDUP(SUM($B$21:$B26)/78,0)),
     _xlpm.dat,DATE(_xlpm.jahrCalc,$B26,P$20),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A26" s="211" t="str" cm="1">
        <f t="array" aca="1" ref="BA26" ca="1">_xlfn.LET(
     _xlpm.jahrCalc,INDIRECT("Jahr" &amp; ROUNDUP(SUM($B$21:$B26)/78,0)),
     _xlpm.dat,DATE(_xlpm.jahrCalc,$B26,Q$20),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B26" s="211" t="str" cm="1">
        <f t="array" aca="1" ref="BB26" ca="1">_xlfn.LET(
     _xlpm.jahrCalc,INDIRECT("Jahr" &amp; ROUNDUP(SUM($B$21:$B26)/78,0)),
     _xlpm.dat,DATE(_xlpm.jahrCalc,$B26,R$20),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C26" s="211" t="str" cm="1">
        <f t="array" aca="1" ref="BC26" ca="1">_xlfn.LET(
     _xlpm.jahrCalc,INDIRECT("Jahr" &amp; ROUNDUP(SUM($B$21:$B26)/78,0)),
     _xlpm.dat,DATE(_xlpm.jahrCalc,$B26,S$20),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D26" s="211" t="str" cm="1">
        <f t="array" aca="1" ref="BD26" ca="1">_xlfn.LET(
     _xlpm.jahrCalc,INDIRECT("Jahr" &amp; ROUNDUP(SUM($B$21:$B26)/78,0)),
     _xlpm.dat,DATE(_xlpm.jahrCalc,$B26,T$20),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E26" s="211" t="str" cm="1">
        <f t="array" aca="1" ref="BE26" ca="1">_xlfn.LET(
     _xlpm.jahrCalc,INDIRECT("Jahr" &amp; ROUNDUP(SUM($B$21:$B26)/78,0)),
     _xlpm.dat,DATE(_xlpm.jahrCalc,$B26,U$20),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F26" s="211" t="str" cm="1">
        <f t="array" aca="1" ref="BF26" ca="1">_xlfn.LET(
     _xlpm.jahrCalc,INDIRECT("Jahr" &amp; ROUNDUP(SUM($B$21:$B26)/78,0)),
     _xlpm.dat,DATE(_xlpm.jahrCalc,$B26,V$20),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G26" s="211" t="str" cm="1">
        <f t="array" aca="1" ref="BG26" ca="1">_xlfn.LET(
     _xlpm.jahrCalc,INDIRECT("Jahr" &amp; ROUNDUP(SUM($B$21:$B26)/78,0)),
     _xlpm.dat,DATE(_xlpm.jahrCalc,$B26,W$20),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H26" s="211" t="str" cm="1">
        <f t="array" aca="1" ref="BH26" ca="1">_xlfn.LET(
     _xlpm.jahrCalc,INDIRECT("Jahr" &amp; ROUNDUP(SUM($B$21:$B26)/78,0)),
     _xlpm.dat,DATE(_xlpm.jahrCalc,$B26,X$20),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I26" s="211" t="str" cm="1">
        <f t="array" aca="1" ref="BI26" ca="1">_xlfn.LET(
     _xlpm.jahrCalc,INDIRECT("Jahr" &amp; ROUNDUP(SUM($B$21:$B26)/78,0)),
     _xlpm.dat,DATE(_xlpm.jahrCalc,$B26,Y$20),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J26" s="211" t="str" cm="1">
        <f t="array" aca="1" ref="BJ26" ca="1">_xlfn.LET(
     _xlpm.jahrCalc,INDIRECT("Jahr" &amp; ROUNDUP(SUM($B$21:$B26)/78,0)),
     _xlpm.dat,DATE(_xlpm.jahrCalc,$B26,Z$20),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K26" s="211" t="str" cm="1">
        <f t="array" aca="1" ref="BK26" ca="1">_xlfn.LET(
     _xlpm.jahrCalc,INDIRECT("Jahr" &amp; ROUNDUP(SUM($B$21:$B26)/78,0)),
     _xlpm.dat,DATE(_xlpm.jahrCalc,$B26,AA$20),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L26" s="211" t="str" cm="1">
        <f t="array" aca="1" ref="BL26" ca="1">_xlfn.LET(
     _xlpm.jahrCalc,INDIRECT("Jahr" &amp; ROUNDUP(SUM($B$21:$B26)/78,0)),
     _xlpm.dat,DATE(_xlpm.jahrCalc,$B26,AB$20),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M26" s="211" t="str" cm="1">
        <f t="array" aca="1" ref="BM26" ca="1">_xlfn.LET(
     _xlpm.jahrCalc,INDIRECT("Jahr" &amp; ROUNDUP(SUM($B$21:$B26)/78,0)),
     _xlpm.dat,DATE(_xlpm.jahrCalc,$B26,AC$20),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N26" s="211" t="str" cm="1">
        <f t="array" aca="1" ref="BN26" ca="1">_xlfn.LET(
     _xlpm.jahrCalc,INDIRECT("Jahr" &amp; ROUNDUP(SUM($B$21:$B26)/78,0)),
     _xlpm.dat,DATE(_xlpm.jahrCalc,$B26,AD$20),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WE</v>
      </c>
      <c r="BO26" s="211" t="str" cm="1">
        <f t="array" aca="1" ref="BO26" ca="1">_xlfn.LET(
     _xlpm.jahrCalc,INDIRECT("Jahr" &amp; ROUNDUP(SUM($B$21:$B26)/78,0)),
     _xlpm.dat,DATE(_xlpm.jahrCalc,$B26,AE$20),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P26" s="211" t="str" cm="1">
        <f t="array" aca="1" ref="BP26" ca="1">_xlfn.LET(
     _xlpm.jahrCalc,INDIRECT("Jahr" &amp; ROUNDUP(SUM($B$21:$B26)/78,0)),
     _xlpm.dat,DATE(_xlpm.jahrCalc,$B26,AF$20),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
      </c>
      <c r="BQ26" s="211" t="str" cm="1">
        <f t="array" aca="1" ref="BQ26" ca="1">_xlfn.LET(
     _xlpm.jahrCalc,INDIRECT("Jahr" &amp; ROUNDUP(SUM($B$21:$B26)/78,0)),
     _xlpm.dat,DATE(_xlpm.jahrCalc,$B26,AG$20),
     _xlpm.bundesland,$BR26,
     _xlpm.ft, IF(_xlpm.bundesland=0,FALSE,_xlfn.XLOOKUP(_xlpm.dat,Feiertage[[Datum]:[Datum]],_xlfn.XLOOKUP(_xlpm.bundesland,Feiertage[[#Headers],[BW]:[TH]],Feiertage[[BW]:[TH]]),0,0,1)&lt;&gt;0),
     _xlpm.schwarz,
          MONTH(_xlpm.dat)&lt;&gt;$B26,
     _xlpm.we,
          WEEKDAY(_xlpm.dat,2)&gt;=6,
     _xlpm.weg,
          IF(_xlfn.XLOOKUP(GewählterMA&amp;_xlpm.dat,Table6[[lookup]:[lookup]],Table6[[Name]:[Name]],"da",0,1)="da","","weg"),
     _xlpm.ausgabe,IF(_xlpm.schwarz,"SW",IF(_xlpm.ft,"FT",IF(_xlpm.we,"WE",IF(_xlpm.weg="weg","weg","")))),
     _xlpm.ausgabe
)</f>
        <v>SW</v>
      </c>
      <c r="BR26" s="211">
        <f ca="1">IF(BT26=0,BS20,BT26)</f>
        <v>0</v>
      </c>
      <c r="BT26" s="211" cm="1">
        <f t="array" aca="1" ref="BT26" ca="1">_xlfn.XLOOKUP(_xlfn.XLOOKUP(GewählterMA&amp;AL26&amp;INDIRECT("Jahr" &amp; ROUNDUP(SUM($B$21:$B26)/78,0)),MitarbeiterFTE[Name]&amp;MitarbeiterFTE[Monat]&amp;MitarbeiterFTE[Jahr],MitarbeiterFTE[Bundesland],0,0,1),Bundesländer[Deutsch],Bundesländer[Abkürzung],0,0,1)</f>
        <v>0</v>
      </c>
    </row>
    <row r="27" spans="1:72" ht="18" customHeight="1" thickBot="1">
      <c r="A27" s="223" cm="1">
        <f t="array" aca="1" ref="A27" ca="1">_xlfn.XLOOKUP(GewählterMA&amp;"|"&amp;GewähltesVorhaben&amp;"|"&amp;B27&amp;"|"&amp;INDIRECT("Jahr" &amp; ROUNDUP(SUM($B$21:B27)/78,0)),MitarbeiterFTE[lookup],MitarbeiterFTE[%-Vorhaben],0,0,1)</f>
        <v>0</v>
      </c>
      <c r="B27" s="256">
        <v>7</v>
      </c>
      <c r="C27" s="253" t="str" cm="1">
        <f t="array" aca="1" ref="C27" ca="1">_xlfn.LET(
_xlpm.jahrCalc,
INDIRECT("Jahr" &amp; ROUNDUP(SUM($B$21:$B27)/78,0)),
_xlpm.auto,
IF(_xlfn.XLOOKUP(GewählterMA&amp;"|"&amp;_xlpm.jahrCalc,Personaleingabe!$AO$12:$AO$300,Personaleingabe!$AO$12:$AO$300,"keine Zeiten",0,1)="keine Zeiten",TRUE,FALSE),
_xlpm.fake,
IF($A$4&amp;"1"="1",FALSE,TRUE),
_xlpm.abwesend,
AM27&amp;"1"&lt;&gt;"1",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_xlpm.wochenstunden/5,SUMIFS(Arbeitszeiten[[Arbeitszeit]:[Arbeitszeit]],Arbeitszeiten[[Name]:[Name]],GewählterMA,Arbeitszeiten[[Tag]:[Tag]],DATE(_xlpm.jahrCalc,$B27,C$20)))*$A27,0),
_xlpm.ausgabe, _xlpm.stunden+IF(AND(_xlpm.stunden&gt;0,_xlpm.fake),ROUND(RANDBETWEEN(-100,100)/200,1),0),
IF(_xlpm.ausgabe&lt;=0,"",_xlpm.ausgabe)
)</f>
        <v/>
      </c>
      <c r="D27" s="253" t="str" cm="1">
        <f t="array" aca="1" ref="D27" ca="1">_xlfn.LET(
_xlpm.jahrCalc,
INDIRECT("Jahr" &amp; ROUNDUP(SUM($B$21:$B27)/78,0)),
_xlpm.auto,
IF(_xlfn.XLOOKUP(GewählterMA&amp;"|"&amp;_xlpm.jahrCalc,Personaleingabe!$AO$12:$AO$300,Personaleingabe!$AO$12:$AO$300,"keine Zeiten",0,1)="keine Zeiten",TRUE,FALSE),
_xlpm.fake,
IF($A$4&amp;"1"="1",FALSE,TRUE),
_xlpm.abwesend,
AN27&amp;"1"&lt;&gt;"1",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_xlpm.wochenstunden/5,SUMIFS(Arbeitszeiten[[Arbeitszeit]:[Arbeitszeit]],Arbeitszeiten[[Name]:[Name]],GewählterMA,Arbeitszeiten[[Tag]:[Tag]],DATE(_xlpm.jahrCalc,$B27,D$20)))*$A27,0),
_xlpm.ausgabe, _xlpm.stunden+IF(AND(_xlpm.stunden&gt;0,_xlpm.fake),ROUND(RANDBETWEEN(-100,100)/200,1),0),
IF(_xlpm.ausgabe&lt;=0,"",_xlpm.ausgabe)
)</f>
        <v/>
      </c>
      <c r="E27" s="253" t="str" cm="1">
        <f t="array" aca="1" ref="E27" ca="1">_xlfn.LET(
_xlpm.jahrCalc,
INDIRECT("Jahr" &amp; ROUNDUP(SUM($B$21:$B27)/78,0)),
_xlpm.auto,
IF(_xlfn.XLOOKUP(GewählterMA&amp;"|"&amp;_xlpm.jahrCalc,Personaleingabe!$AO$12:$AO$300,Personaleingabe!$AO$12:$AO$300,"keine Zeiten",0,1)="keine Zeiten",TRUE,FALSE),
_xlpm.fake,
IF($A$4&amp;"1"="1",FALSE,TRUE),
_xlpm.abwesend,
AO27&amp;"1"&lt;&gt;"1",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_xlpm.wochenstunden/5,SUMIFS(Arbeitszeiten[[Arbeitszeit]:[Arbeitszeit]],Arbeitszeiten[[Name]:[Name]],GewählterMA,Arbeitszeiten[[Tag]:[Tag]],DATE(_xlpm.jahrCalc,$B27,E$20)))*$A27,0),
_xlpm.ausgabe, _xlpm.stunden+IF(AND(_xlpm.stunden&gt;0,_xlpm.fake),ROUND(RANDBETWEEN(-100,100)/200,1),0),
IF(_xlpm.ausgabe&lt;=0,"",_xlpm.ausgabe)
)</f>
        <v/>
      </c>
      <c r="F27" s="253" t="str" cm="1">
        <f t="array" aca="1" ref="F27" ca="1">_xlfn.LET(
_xlpm.jahrCalc,
INDIRECT("Jahr" &amp; ROUNDUP(SUM($B$21:$B27)/78,0)),
_xlpm.auto,
IF(_xlfn.XLOOKUP(GewählterMA&amp;"|"&amp;_xlpm.jahrCalc,Personaleingabe!$AO$12:$AO$300,Personaleingabe!$AO$12:$AO$300,"keine Zeiten",0,1)="keine Zeiten",TRUE,FALSE),
_xlpm.fake,
IF($A$4&amp;"1"="1",FALSE,TRUE),
_xlpm.abwesend,
AP27&amp;"1"&lt;&gt;"1",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_xlpm.wochenstunden/5,SUMIFS(Arbeitszeiten[[Arbeitszeit]:[Arbeitszeit]],Arbeitszeiten[[Name]:[Name]],GewählterMA,Arbeitszeiten[[Tag]:[Tag]],DATE(_xlpm.jahrCalc,$B27,F$20)))*$A27,0),
_xlpm.ausgabe, _xlpm.stunden+IF(AND(_xlpm.stunden&gt;0,_xlpm.fake),ROUND(RANDBETWEEN(-100,100)/200,1),0),
IF(_xlpm.ausgabe&lt;=0,"",_xlpm.ausgabe)
)</f>
        <v/>
      </c>
      <c r="G27" s="253" t="str" cm="1">
        <f t="array" aca="1" ref="G27" ca="1">_xlfn.LET(
_xlpm.jahrCalc,
INDIRECT("Jahr" &amp; ROUNDUP(SUM($B$21:$B27)/78,0)),
_xlpm.auto,
IF(_xlfn.XLOOKUP(GewählterMA&amp;"|"&amp;_xlpm.jahrCalc,Personaleingabe!$AO$12:$AO$300,Personaleingabe!$AO$12:$AO$300,"keine Zeiten",0,1)="keine Zeiten",TRUE,FALSE),
_xlpm.fake,
IF($A$4&amp;"1"="1",FALSE,TRUE),
_xlpm.abwesend,
AQ27&amp;"1"&lt;&gt;"1",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_xlpm.wochenstunden/5,SUMIFS(Arbeitszeiten[[Arbeitszeit]:[Arbeitszeit]],Arbeitszeiten[[Name]:[Name]],GewählterMA,Arbeitszeiten[[Tag]:[Tag]],DATE(_xlpm.jahrCalc,$B27,G$20)))*$A27,0),
_xlpm.ausgabe, _xlpm.stunden+IF(AND(_xlpm.stunden&gt;0,_xlpm.fake),ROUND(RANDBETWEEN(-100,100)/200,1),0),
IF(_xlpm.ausgabe&lt;=0,"",_xlpm.ausgabe)
)</f>
        <v/>
      </c>
      <c r="H27" s="253" t="str" cm="1">
        <f t="array" aca="1" ref="H27" ca="1">_xlfn.LET(
_xlpm.jahrCalc,
INDIRECT("Jahr" &amp; ROUNDUP(SUM($B$21:$B27)/78,0)),
_xlpm.auto,
IF(_xlfn.XLOOKUP(GewählterMA&amp;"|"&amp;_xlpm.jahrCalc,Personaleingabe!$AO$12:$AO$300,Personaleingabe!$AO$12:$AO$300,"keine Zeiten",0,1)="keine Zeiten",TRUE,FALSE),
_xlpm.fake,
IF($A$4&amp;"1"="1",FALSE,TRUE),
_xlpm.abwesend,
AR27&amp;"1"&lt;&gt;"1",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_xlpm.wochenstunden/5,SUMIFS(Arbeitszeiten[[Arbeitszeit]:[Arbeitszeit]],Arbeitszeiten[[Name]:[Name]],GewählterMA,Arbeitszeiten[[Tag]:[Tag]],DATE(_xlpm.jahrCalc,$B27,H$20)))*$A27,0),
_xlpm.ausgabe, _xlpm.stunden+IF(AND(_xlpm.stunden&gt;0,_xlpm.fake),ROUND(RANDBETWEEN(-100,100)/200,1),0),
IF(_xlpm.ausgabe&lt;=0,"",_xlpm.ausgabe)
)</f>
        <v/>
      </c>
      <c r="I27" s="253" t="str" cm="1">
        <f t="array" aca="1" ref="I27" ca="1">_xlfn.LET(
_xlpm.jahrCalc,
INDIRECT("Jahr" &amp; ROUNDUP(SUM($B$21:$B27)/78,0)),
_xlpm.auto,
IF(_xlfn.XLOOKUP(GewählterMA&amp;"|"&amp;_xlpm.jahrCalc,Personaleingabe!$AO$12:$AO$300,Personaleingabe!$AO$12:$AO$300,"keine Zeiten",0,1)="keine Zeiten",TRUE,FALSE),
_xlpm.fake,
IF($A$4&amp;"1"="1",FALSE,TRUE),
_xlpm.abwesend,
AS27&amp;"1"&lt;&gt;"1",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_xlpm.wochenstunden/5,SUMIFS(Arbeitszeiten[[Arbeitszeit]:[Arbeitszeit]],Arbeitszeiten[[Name]:[Name]],GewählterMA,Arbeitszeiten[[Tag]:[Tag]],DATE(_xlpm.jahrCalc,$B27,I$20)))*$A27,0),
_xlpm.ausgabe, _xlpm.stunden+IF(AND(_xlpm.stunden&gt;0,_xlpm.fake),ROUND(RANDBETWEEN(-100,100)/200,1),0),
IF(_xlpm.ausgabe&lt;=0,"",_xlpm.ausgabe)
)</f>
        <v/>
      </c>
      <c r="J27" s="253" t="str" cm="1">
        <f t="array" aca="1" ref="J27" ca="1">_xlfn.LET(
_xlpm.jahrCalc,
INDIRECT("Jahr" &amp; ROUNDUP(SUM($B$21:$B27)/78,0)),
_xlpm.auto,
IF(_xlfn.XLOOKUP(GewählterMA&amp;"|"&amp;_xlpm.jahrCalc,Personaleingabe!$AO$12:$AO$300,Personaleingabe!$AO$12:$AO$300,"keine Zeiten",0,1)="keine Zeiten",TRUE,FALSE),
_xlpm.fake,
IF($A$4&amp;"1"="1",FALSE,TRUE),
_xlpm.abwesend,
AT27&amp;"1"&lt;&gt;"1",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_xlpm.wochenstunden/5,SUMIFS(Arbeitszeiten[[Arbeitszeit]:[Arbeitszeit]],Arbeitszeiten[[Name]:[Name]],GewählterMA,Arbeitszeiten[[Tag]:[Tag]],DATE(_xlpm.jahrCalc,$B27,J$20)))*$A27,0),
_xlpm.ausgabe, _xlpm.stunden+IF(AND(_xlpm.stunden&gt;0,_xlpm.fake),ROUND(RANDBETWEEN(-100,100)/200,1),0),
IF(_xlpm.ausgabe&lt;=0,"",_xlpm.ausgabe)
)</f>
        <v/>
      </c>
      <c r="K27" s="253" t="str" cm="1">
        <f t="array" aca="1" ref="K27" ca="1">_xlfn.LET(
_xlpm.jahrCalc,
INDIRECT("Jahr" &amp; ROUNDUP(SUM($B$21:$B27)/78,0)),
_xlpm.auto,
IF(_xlfn.XLOOKUP(GewählterMA&amp;"|"&amp;_xlpm.jahrCalc,Personaleingabe!$AO$12:$AO$300,Personaleingabe!$AO$12:$AO$300,"keine Zeiten",0,1)="keine Zeiten",TRUE,FALSE),
_xlpm.fake,
IF($A$4&amp;"1"="1",FALSE,TRUE),
_xlpm.abwesend,
AU27&amp;"1"&lt;&gt;"1",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_xlpm.wochenstunden/5,SUMIFS(Arbeitszeiten[[Arbeitszeit]:[Arbeitszeit]],Arbeitszeiten[[Name]:[Name]],GewählterMA,Arbeitszeiten[[Tag]:[Tag]],DATE(_xlpm.jahrCalc,$B27,K$20)))*$A27,0),
_xlpm.ausgabe, _xlpm.stunden+IF(AND(_xlpm.stunden&gt;0,_xlpm.fake),ROUND(RANDBETWEEN(-100,100)/200,1),0),
IF(_xlpm.ausgabe&lt;=0,"",_xlpm.ausgabe)
)</f>
        <v/>
      </c>
      <c r="L27" s="253" t="str" cm="1">
        <f t="array" aca="1" ref="L27" ca="1">_xlfn.LET(
_xlpm.jahrCalc,
INDIRECT("Jahr" &amp; ROUNDUP(SUM($B$21:$B27)/78,0)),
_xlpm.auto,
IF(_xlfn.XLOOKUP(GewählterMA&amp;"|"&amp;_xlpm.jahrCalc,Personaleingabe!$AO$12:$AO$300,Personaleingabe!$AO$12:$AO$300,"keine Zeiten",0,1)="keine Zeiten",TRUE,FALSE),
_xlpm.fake,
IF($A$4&amp;"1"="1",FALSE,TRUE),
_xlpm.abwesend,
AV27&amp;"1"&lt;&gt;"1",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_xlpm.wochenstunden/5,SUMIFS(Arbeitszeiten[[Arbeitszeit]:[Arbeitszeit]],Arbeitszeiten[[Name]:[Name]],GewählterMA,Arbeitszeiten[[Tag]:[Tag]],DATE(_xlpm.jahrCalc,$B27,L$20)))*$A27,0),
_xlpm.ausgabe, _xlpm.stunden+IF(AND(_xlpm.stunden&gt;0,_xlpm.fake),ROUND(RANDBETWEEN(-100,100)/200,1),0),
IF(_xlpm.ausgabe&lt;=0,"",_xlpm.ausgabe)
)</f>
        <v/>
      </c>
      <c r="M27" s="253" t="str" cm="1">
        <f t="array" aca="1" ref="M27" ca="1">_xlfn.LET(
_xlpm.jahrCalc,
INDIRECT("Jahr" &amp; ROUNDUP(SUM($B$21:$B27)/78,0)),
_xlpm.auto,
IF(_xlfn.XLOOKUP(GewählterMA&amp;"|"&amp;_xlpm.jahrCalc,Personaleingabe!$AO$12:$AO$300,Personaleingabe!$AO$12:$AO$300,"keine Zeiten",0,1)="keine Zeiten",TRUE,FALSE),
_xlpm.fake,
IF($A$4&amp;"1"="1",FALSE,TRUE),
_xlpm.abwesend,
AW27&amp;"1"&lt;&gt;"1",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_xlpm.wochenstunden/5,SUMIFS(Arbeitszeiten[[Arbeitszeit]:[Arbeitszeit]],Arbeitszeiten[[Name]:[Name]],GewählterMA,Arbeitszeiten[[Tag]:[Tag]],DATE(_xlpm.jahrCalc,$B27,M$20)))*$A27,0),
_xlpm.ausgabe, _xlpm.stunden+IF(AND(_xlpm.stunden&gt;0,_xlpm.fake),ROUND(RANDBETWEEN(-100,100)/200,1),0),
IF(_xlpm.ausgabe&lt;=0,"",_xlpm.ausgabe)
)</f>
        <v/>
      </c>
      <c r="N27" s="253" t="str" cm="1">
        <f t="array" aca="1" ref="N27" ca="1">_xlfn.LET(
_xlpm.jahrCalc,
INDIRECT("Jahr" &amp; ROUNDUP(SUM($B$21:$B27)/78,0)),
_xlpm.auto,
IF(_xlfn.XLOOKUP(GewählterMA&amp;"|"&amp;_xlpm.jahrCalc,Personaleingabe!$AO$12:$AO$300,Personaleingabe!$AO$12:$AO$300,"keine Zeiten",0,1)="keine Zeiten",TRUE,FALSE),
_xlpm.fake,
IF($A$4&amp;"1"="1",FALSE,TRUE),
_xlpm.abwesend,
AX27&amp;"1"&lt;&gt;"1",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_xlpm.wochenstunden/5,SUMIFS(Arbeitszeiten[[Arbeitszeit]:[Arbeitszeit]],Arbeitszeiten[[Name]:[Name]],GewählterMA,Arbeitszeiten[[Tag]:[Tag]],DATE(_xlpm.jahrCalc,$B27,N$20)))*$A27,0),
_xlpm.ausgabe, _xlpm.stunden+IF(AND(_xlpm.stunden&gt;0,_xlpm.fake),ROUND(RANDBETWEEN(-100,100)/200,1),0),
IF(_xlpm.ausgabe&lt;=0,"",_xlpm.ausgabe)
)</f>
        <v/>
      </c>
      <c r="O27" s="253" t="str" cm="1">
        <f t="array" aca="1" ref="O27" ca="1">_xlfn.LET(
_xlpm.jahrCalc,
INDIRECT("Jahr" &amp; ROUNDUP(SUM($B$21:$B27)/78,0)),
_xlpm.auto,
IF(_xlfn.XLOOKUP(GewählterMA&amp;"|"&amp;_xlpm.jahrCalc,Personaleingabe!$AO$12:$AO$300,Personaleingabe!$AO$12:$AO$300,"keine Zeiten",0,1)="keine Zeiten",TRUE,FALSE),
_xlpm.fake,
IF($A$4&amp;"1"="1",FALSE,TRUE),
_xlpm.abwesend,
AY27&amp;"1"&lt;&gt;"1",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_xlpm.wochenstunden/5,SUMIFS(Arbeitszeiten[[Arbeitszeit]:[Arbeitszeit]],Arbeitszeiten[[Name]:[Name]],GewählterMA,Arbeitszeiten[[Tag]:[Tag]],DATE(_xlpm.jahrCalc,$B27,O$20)))*$A27,0),
_xlpm.ausgabe, _xlpm.stunden+IF(AND(_xlpm.stunden&gt;0,_xlpm.fake),ROUND(RANDBETWEEN(-100,100)/200,1),0),
IF(_xlpm.ausgabe&lt;=0,"",_xlpm.ausgabe)
)</f>
        <v/>
      </c>
      <c r="P27" s="253" t="str" cm="1">
        <f t="array" aca="1" ref="P27" ca="1">_xlfn.LET(
_xlpm.jahrCalc,
INDIRECT("Jahr" &amp; ROUNDUP(SUM($B$21:$B27)/78,0)),
_xlpm.auto,
IF(_xlfn.XLOOKUP(GewählterMA&amp;"|"&amp;_xlpm.jahrCalc,Personaleingabe!$AO$12:$AO$300,Personaleingabe!$AO$12:$AO$300,"keine Zeiten",0,1)="keine Zeiten",TRUE,FALSE),
_xlpm.fake,
IF($A$4&amp;"1"="1",FALSE,TRUE),
_xlpm.abwesend,
AZ27&amp;"1"&lt;&gt;"1",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_xlpm.wochenstunden/5,SUMIFS(Arbeitszeiten[[Arbeitszeit]:[Arbeitszeit]],Arbeitszeiten[[Name]:[Name]],GewählterMA,Arbeitszeiten[[Tag]:[Tag]],DATE(_xlpm.jahrCalc,$B27,P$20)))*$A27,0),
_xlpm.ausgabe, _xlpm.stunden+IF(AND(_xlpm.stunden&gt;0,_xlpm.fake),ROUND(RANDBETWEEN(-100,100)/200,1),0),
IF(_xlpm.ausgabe&lt;=0,"",_xlpm.ausgabe)
)</f>
        <v/>
      </c>
      <c r="Q27" s="253" t="str" cm="1">
        <f t="array" aca="1" ref="Q27" ca="1">_xlfn.LET(
_xlpm.jahrCalc,
INDIRECT("Jahr" &amp; ROUNDUP(SUM($B$21:$B27)/78,0)),
_xlpm.auto,
IF(_xlfn.XLOOKUP(GewählterMA&amp;"|"&amp;_xlpm.jahrCalc,Personaleingabe!$AO$12:$AO$300,Personaleingabe!$AO$12:$AO$300,"keine Zeiten",0,1)="keine Zeiten",TRUE,FALSE),
_xlpm.fake,
IF($A$4&amp;"1"="1",FALSE,TRUE),
_xlpm.abwesend,
BA27&amp;"1"&lt;&gt;"1",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_xlpm.wochenstunden/5,SUMIFS(Arbeitszeiten[[Arbeitszeit]:[Arbeitszeit]],Arbeitszeiten[[Name]:[Name]],GewählterMA,Arbeitszeiten[[Tag]:[Tag]],DATE(_xlpm.jahrCalc,$B27,Q$20)))*$A27,0),
_xlpm.ausgabe, _xlpm.stunden+IF(AND(_xlpm.stunden&gt;0,_xlpm.fake),ROUND(RANDBETWEEN(-100,100)/200,1),0),
IF(_xlpm.ausgabe&lt;=0,"",_xlpm.ausgabe)
)</f>
        <v/>
      </c>
      <c r="R27" s="253" t="str" cm="1">
        <f t="array" aca="1" ref="R27" ca="1">_xlfn.LET(
_xlpm.jahrCalc,
INDIRECT("Jahr" &amp; ROUNDUP(SUM($B$21:$B27)/78,0)),
_xlpm.auto,
IF(_xlfn.XLOOKUP(GewählterMA&amp;"|"&amp;_xlpm.jahrCalc,Personaleingabe!$AO$12:$AO$300,Personaleingabe!$AO$12:$AO$300,"keine Zeiten",0,1)="keine Zeiten",TRUE,FALSE),
_xlpm.fake,
IF($A$4&amp;"1"="1",FALSE,TRUE),
_xlpm.abwesend,
BB27&amp;"1"&lt;&gt;"1",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_xlpm.wochenstunden/5,SUMIFS(Arbeitszeiten[[Arbeitszeit]:[Arbeitszeit]],Arbeitszeiten[[Name]:[Name]],GewählterMA,Arbeitszeiten[[Tag]:[Tag]],DATE(_xlpm.jahrCalc,$B27,R$20)))*$A27,0),
_xlpm.ausgabe, _xlpm.stunden+IF(AND(_xlpm.stunden&gt;0,_xlpm.fake),ROUND(RANDBETWEEN(-100,100)/200,1),0),
IF(_xlpm.ausgabe&lt;=0,"",_xlpm.ausgabe)
)</f>
        <v/>
      </c>
      <c r="S27" s="253" t="str" cm="1">
        <f t="array" aca="1" ref="S27" ca="1">_xlfn.LET(
_xlpm.jahrCalc,
INDIRECT("Jahr" &amp; ROUNDUP(SUM($B$21:$B27)/78,0)),
_xlpm.auto,
IF(_xlfn.XLOOKUP(GewählterMA&amp;"|"&amp;_xlpm.jahrCalc,Personaleingabe!$AO$12:$AO$300,Personaleingabe!$AO$12:$AO$300,"keine Zeiten",0,1)="keine Zeiten",TRUE,FALSE),
_xlpm.fake,
IF($A$4&amp;"1"="1",FALSE,TRUE),
_xlpm.abwesend,
BC27&amp;"1"&lt;&gt;"1",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_xlpm.wochenstunden/5,SUMIFS(Arbeitszeiten[[Arbeitszeit]:[Arbeitszeit]],Arbeitszeiten[[Name]:[Name]],GewählterMA,Arbeitszeiten[[Tag]:[Tag]],DATE(_xlpm.jahrCalc,$B27,S$20)))*$A27,0),
_xlpm.ausgabe, _xlpm.stunden+IF(AND(_xlpm.stunden&gt;0,_xlpm.fake),ROUND(RANDBETWEEN(-100,100)/200,1),0),
IF(_xlpm.ausgabe&lt;=0,"",_xlpm.ausgabe)
)</f>
        <v/>
      </c>
      <c r="T27" s="253" t="str" cm="1">
        <f t="array" aca="1" ref="T27" ca="1">_xlfn.LET(
_xlpm.jahrCalc,
INDIRECT("Jahr" &amp; ROUNDUP(SUM($B$21:$B27)/78,0)),
_xlpm.auto,
IF(_xlfn.XLOOKUP(GewählterMA&amp;"|"&amp;_xlpm.jahrCalc,Personaleingabe!$AO$12:$AO$300,Personaleingabe!$AO$12:$AO$300,"keine Zeiten",0,1)="keine Zeiten",TRUE,FALSE),
_xlpm.fake,
IF($A$4&amp;"1"="1",FALSE,TRUE),
_xlpm.abwesend,
BD27&amp;"1"&lt;&gt;"1",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_xlpm.wochenstunden/5,SUMIFS(Arbeitszeiten[[Arbeitszeit]:[Arbeitszeit]],Arbeitszeiten[[Name]:[Name]],GewählterMA,Arbeitszeiten[[Tag]:[Tag]],DATE(_xlpm.jahrCalc,$B27,T$20)))*$A27,0),
_xlpm.ausgabe, _xlpm.stunden+IF(AND(_xlpm.stunden&gt;0,_xlpm.fake),ROUND(RANDBETWEEN(-100,100)/200,1),0),
IF(_xlpm.ausgabe&lt;=0,"",_xlpm.ausgabe)
)</f>
        <v/>
      </c>
      <c r="U27" s="253" t="str" cm="1">
        <f t="array" aca="1" ref="U27" ca="1">_xlfn.LET(
_xlpm.jahrCalc,
INDIRECT("Jahr" &amp; ROUNDUP(SUM($B$21:$B27)/78,0)),
_xlpm.auto,
IF(_xlfn.XLOOKUP(GewählterMA&amp;"|"&amp;_xlpm.jahrCalc,Personaleingabe!$AO$12:$AO$300,Personaleingabe!$AO$12:$AO$300,"keine Zeiten",0,1)="keine Zeiten",TRUE,FALSE),
_xlpm.fake,
IF($A$4&amp;"1"="1",FALSE,TRUE),
_xlpm.abwesend,
BE27&amp;"1"&lt;&gt;"1",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_xlpm.wochenstunden/5,SUMIFS(Arbeitszeiten[[Arbeitszeit]:[Arbeitszeit]],Arbeitszeiten[[Name]:[Name]],GewählterMA,Arbeitszeiten[[Tag]:[Tag]],DATE(_xlpm.jahrCalc,$B27,U$20)))*$A27,0),
_xlpm.ausgabe, _xlpm.stunden+IF(AND(_xlpm.stunden&gt;0,_xlpm.fake),ROUND(RANDBETWEEN(-100,100)/200,1),0),
IF(_xlpm.ausgabe&lt;=0,"",_xlpm.ausgabe)
)</f>
        <v/>
      </c>
      <c r="V27" s="253" t="str" cm="1">
        <f t="array" aca="1" ref="V27" ca="1">_xlfn.LET(
_xlpm.jahrCalc,
INDIRECT("Jahr" &amp; ROUNDUP(SUM($B$21:$B27)/78,0)),
_xlpm.auto,
IF(_xlfn.XLOOKUP(GewählterMA&amp;"|"&amp;_xlpm.jahrCalc,Personaleingabe!$AO$12:$AO$300,Personaleingabe!$AO$12:$AO$300,"keine Zeiten",0,1)="keine Zeiten",TRUE,FALSE),
_xlpm.fake,
IF($A$4&amp;"1"="1",FALSE,TRUE),
_xlpm.abwesend,
BF27&amp;"1"&lt;&gt;"1",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_xlpm.wochenstunden/5,SUMIFS(Arbeitszeiten[[Arbeitszeit]:[Arbeitszeit]],Arbeitszeiten[[Name]:[Name]],GewählterMA,Arbeitszeiten[[Tag]:[Tag]],DATE(_xlpm.jahrCalc,$B27,V$20)))*$A27,0),
_xlpm.ausgabe, _xlpm.stunden+IF(AND(_xlpm.stunden&gt;0,_xlpm.fake),ROUND(RANDBETWEEN(-100,100)/200,1),0),
IF(_xlpm.ausgabe&lt;=0,"",_xlpm.ausgabe)
)</f>
        <v/>
      </c>
      <c r="W27" s="253" t="str" cm="1">
        <f t="array" aca="1" ref="W27" ca="1">_xlfn.LET(
_xlpm.jahrCalc,
INDIRECT("Jahr" &amp; ROUNDUP(SUM($B$21:$B27)/78,0)),
_xlpm.auto,
IF(_xlfn.XLOOKUP(GewählterMA&amp;"|"&amp;_xlpm.jahrCalc,Personaleingabe!$AO$12:$AO$300,Personaleingabe!$AO$12:$AO$300,"keine Zeiten",0,1)="keine Zeiten",TRUE,FALSE),
_xlpm.fake,
IF($A$4&amp;"1"="1",FALSE,TRUE),
_xlpm.abwesend,
BG27&amp;"1"&lt;&gt;"1",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_xlpm.wochenstunden/5,SUMIFS(Arbeitszeiten[[Arbeitszeit]:[Arbeitszeit]],Arbeitszeiten[[Name]:[Name]],GewählterMA,Arbeitszeiten[[Tag]:[Tag]],DATE(_xlpm.jahrCalc,$B27,W$20)))*$A27,0),
_xlpm.ausgabe, _xlpm.stunden+IF(AND(_xlpm.stunden&gt;0,_xlpm.fake),ROUND(RANDBETWEEN(-100,100)/200,1),0),
IF(_xlpm.ausgabe&lt;=0,"",_xlpm.ausgabe)
)</f>
        <v/>
      </c>
      <c r="X27" s="253" t="str" cm="1">
        <f t="array" aca="1" ref="X27" ca="1">_xlfn.LET(
_xlpm.jahrCalc,
INDIRECT("Jahr" &amp; ROUNDUP(SUM($B$21:$B27)/78,0)),
_xlpm.auto,
IF(_xlfn.XLOOKUP(GewählterMA&amp;"|"&amp;_xlpm.jahrCalc,Personaleingabe!$AO$12:$AO$300,Personaleingabe!$AO$12:$AO$300,"keine Zeiten",0,1)="keine Zeiten",TRUE,FALSE),
_xlpm.fake,
IF($A$4&amp;"1"="1",FALSE,TRUE),
_xlpm.abwesend,
BH27&amp;"1"&lt;&gt;"1",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_xlpm.wochenstunden/5,SUMIFS(Arbeitszeiten[[Arbeitszeit]:[Arbeitszeit]],Arbeitszeiten[[Name]:[Name]],GewählterMA,Arbeitszeiten[[Tag]:[Tag]],DATE(_xlpm.jahrCalc,$B27,X$20)))*$A27,0),
_xlpm.ausgabe, _xlpm.stunden+IF(AND(_xlpm.stunden&gt;0,_xlpm.fake),ROUND(RANDBETWEEN(-100,100)/200,1),0),
IF(_xlpm.ausgabe&lt;=0,"",_xlpm.ausgabe)
)</f>
        <v/>
      </c>
      <c r="Y27" s="253" t="str" cm="1">
        <f t="array" aca="1" ref="Y27" ca="1">_xlfn.LET(
_xlpm.jahrCalc,
INDIRECT("Jahr" &amp; ROUNDUP(SUM($B$21:$B27)/78,0)),
_xlpm.auto,
IF(_xlfn.XLOOKUP(GewählterMA&amp;"|"&amp;_xlpm.jahrCalc,Personaleingabe!$AO$12:$AO$300,Personaleingabe!$AO$12:$AO$300,"keine Zeiten",0,1)="keine Zeiten",TRUE,FALSE),
_xlpm.fake,
IF($A$4&amp;"1"="1",FALSE,TRUE),
_xlpm.abwesend,
BI27&amp;"1"&lt;&gt;"1",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_xlpm.wochenstunden/5,SUMIFS(Arbeitszeiten[[Arbeitszeit]:[Arbeitszeit]],Arbeitszeiten[[Name]:[Name]],GewählterMA,Arbeitszeiten[[Tag]:[Tag]],DATE(_xlpm.jahrCalc,$B27,Y$20)))*$A27,0),
_xlpm.ausgabe, _xlpm.stunden+IF(AND(_xlpm.stunden&gt;0,_xlpm.fake),ROUND(RANDBETWEEN(-100,100)/200,1),0),
IF(_xlpm.ausgabe&lt;=0,"",_xlpm.ausgabe)
)</f>
        <v/>
      </c>
      <c r="Z27" s="253" t="str" cm="1">
        <f t="array" aca="1" ref="Z27" ca="1">_xlfn.LET(
_xlpm.jahrCalc,
INDIRECT("Jahr" &amp; ROUNDUP(SUM($B$21:$B27)/78,0)),
_xlpm.auto,
IF(_xlfn.XLOOKUP(GewählterMA&amp;"|"&amp;_xlpm.jahrCalc,Personaleingabe!$AO$12:$AO$300,Personaleingabe!$AO$12:$AO$300,"keine Zeiten",0,1)="keine Zeiten",TRUE,FALSE),
_xlpm.fake,
IF($A$4&amp;"1"="1",FALSE,TRUE),
_xlpm.abwesend,
BJ27&amp;"1"&lt;&gt;"1",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_xlpm.wochenstunden/5,SUMIFS(Arbeitszeiten[[Arbeitszeit]:[Arbeitszeit]],Arbeitszeiten[[Name]:[Name]],GewählterMA,Arbeitszeiten[[Tag]:[Tag]],DATE(_xlpm.jahrCalc,$B27,Z$20)))*$A27,0),
_xlpm.ausgabe, _xlpm.stunden+IF(AND(_xlpm.stunden&gt;0,_xlpm.fake),ROUND(RANDBETWEEN(-100,100)/200,1),0),
IF(_xlpm.ausgabe&lt;=0,"",_xlpm.ausgabe)
)</f>
        <v/>
      </c>
      <c r="AA27" s="253" t="str" cm="1">
        <f t="array" aca="1" ref="AA27" ca="1">_xlfn.LET(
_xlpm.jahrCalc,
INDIRECT("Jahr" &amp; ROUNDUP(SUM($B$21:$B27)/78,0)),
_xlpm.auto,
IF(_xlfn.XLOOKUP(GewählterMA&amp;"|"&amp;_xlpm.jahrCalc,Personaleingabe!$AO$12:$AO$300,Personaleingabe!$AO$12:$AO$300,"keine Zeiten",0,1)="keine Zeiten",TRUE,FALSE),
_xlpm.fake,
IF($A$4&amp;"1"="1",FALSE,TRUE),
_xlpm.abwesend,
BK27&amp;"1"&lt;&gt;"1",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_xlpm.wochenstunden/5,SUMIFS(Arbeitszeiten[[Arbeitszeit]:[Arbeitszeit]],Arbeitszeiten[[Name]:[Name]],GewählterMA,Arbeitszeiten[[Tag]:[Tag]],DATE(_xlpm.jahrCalc,$B27,AA$20)))*$A27,0),
_xlpm.ausgabe, _xlpm.stunden+IF(AND(_xlpm.stunden&gt;0,_xlpm.fake),ROUND(RANDBETWEEN(-100,100)/200,1),0),
IF(_xlpm.ausgabe&lt;=0,"",_xlpm.ausgabe)
)</f>
        <v/>
      </c>
      <c r="AB27" s="253" t="str" cm="1">
        <f t="array" aca="1" ref="AB27" ca="1">_xlfn.LET(
_xlpm.jahrCalc,
INDIRECT("Jahr" &amp; ROUNDUP(SUM($B$21:$B27)/78,0)),
_xlpm.auto,
IF(_xlfn.XLOOKUP(GewählterMA&amp;"|"&amp;_xlpm.jahrCalc,Personaleingabe!$AO$12:$AO$300,Personaleingabe!$AO$12:$AO$300,"keine Zeiten",0,1)="keine Zeiten",TRUE,FALSE),
_xlpm.fake,
IF($A$4&amp;"1"="1",FALSE,TRUE),
_xlpm.abwesend,
BL27&amp;"1"&lt;&gt;"1",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_xlpm.wochenstunden/5,SUMIFS(Arbeitszeiten[[Arbeitszeit]:[Arbeitszeit]],Arbeitszeiten[[Name]:[Name]],GewählterMA,Arbeitszeiten[[Tag]:[Tag]],DATE(_xlpm.jahrCalc,$B27,AB$20)))*$A27,0),
_xlpm.ausgabe, _xlpm.stunden+IF(AND(_xlpm.stunden&gt;0,_xlpm.fake),ROUND(RANDBETWEEN(-100,100)/200,1),0),
IF(_xlpm.ausgabe&lt;=0,"",_xlpm.ausgabe)
)</f>
        <v/>
      </c>
      <c r="AC27" s="253" t="str" cm="1">
        <f t="array" aca="1" ref="AC27" ca="1">_xlfn.LET(
_xlpm.jahrCalc,
INDIRECT("Jahr" &amp; ROUNDUP(SUM($B$21:$B27)/78,0)),
_xlpm.auto,
IF(_xlfn.XLOOKUP(GewählterMA&amp;"|"&amp;_xlpm.jahrCalc,Personaleingabe!$AO$12:$AO$300,Personaleingabe!$AO$12:$AO$300,"keine Zeiten",0,1)="keine Zeiten",TRUE,FALSE),
_xlpm.fake,
IF($A$4&amp;"1"="1",FALSE,TRUE),
_xlpm.abwesend,
BM27&amp;"1"&lt;&gt;"1",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_xlpm.wochenstunden/5,SUMIFS(Arbeitszeiten[[Arbeitszeit]:[Arbeitszeit]],Arbeitszeiten[[Name]:[Name]],GewählterMA,Arbeitszeiten[[Tag]:[Tag]],DATE(_xlpm.jahrCalc,$B27,AC$20)))*$A27,0),
_xlpm.ausgabe, _xlpm.stunden+IF(AND(_xlpm.stunden&gt;0,_xlpm.fake),ROUND(RANDBETWEEN(-100,100)/200,1),0),
IF(_xlpm.ausgabe&lt;=0,"",_xlpm.ausgabe)
)</f>
        <v/>
      </c>
      <c r="AD27" s="253" t="str" cm="1">
        <f t="array" aca="1" ref="AD27" ca="1">_xlfn.LET(
_xlpm.jahrCalc,
INDIRECT("Jahr" &amp; ROUNDUP(SUM($B$21:$B27)/78,0)),
_xlpm.auto,
IF(_xlfn.XLOOKUP(GewählterMA&amp;"|"&amp;_xlpm.jahrCalc,Personaleingabe!$AO$12:$AO$300,Personaleingabe!$AO$12:$AO$300,"keine Zeiten",0,1)="keine Zeiten",TRUE,FALSE),
_xlpm.fake,
IF($A$4&amp;"1"="1",FALSE,TRUE),
_xlpm.abwesend,
BN27&amp;"1"&lt;&gt;"1",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_xlpm.wochenstunden/5,SUMIFS(Arbeitszeiten[[Arbeitszeit]:[Arbeitszeit]],Arbeitszeiten[[Name]:[Name]],GewählterMA,Arbeitszeiten[[Tag]:[Tag]],DATE(_xlpm.jahrCalc,$B27,AD$20)))*$A27,0),
_xlpm.ausgabe, _xlpm.stunden+IF(AND(_xlpm.stunden&gt;0,_xlpm.fake),ROUND(RANDBETWEEN(-100,100)/200,1),0),
IF(_xlpm.ausgabe&lt;=0,"",_xlpm.ausgabe)
)</f>
        <v/>
      </c>
      <c r="AE27" s="253" t="str" cm="1">
        <f t="array" aca="1" ref="AE27" ca="1">_xlfn.LET(
_xlpm.jahrCalc,
INDIRECT("Jahr" &amp; ROUNDUP(SUM($B$21:$B27)/78,0)),
_xlpm.auto,
IF(_xlfn.XLOOKUP(GewählterMA&amp;"|"&amp;_xlpm.jahrCalc,Personaleingabe!$AO$12:$AO$300,Personaleingabe!$AO$12:$AO$300,"keine Zeiten",0,1)="keine Zeiten",TRUE,FALSE),
_xlpm.fake,
IF($A$4&amp;"1"="1",FALSE,TRUE),
_xlpm.abwesend,
BO27&amp;"1"&lt;&gt;"1",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_xlpm.wochenstunden/5,SUMIFS(Arbeitszeiten[[Arbeitszeit]:[Arbeitszeit]],Arbeitszeiten[[Name]:[Name]],GewählterMA,Arbeitszeiten[[Tag]:[Tag]],DATE(_xlpm.jahrCalc,$B27,AE$20)))*$A27,0),
_xlpm.ausgabe, _xlpm.stunden+IF(AND(_xlpm.stunden&gt;0,_xlpm.fake),ROUND(RANDBETWEEN(-100,100)/200,1),0),
IF(_xlpm.ausgabe&lt;=0,"",_xlpm.ausgabe)
)</f>
        <v/>
      </c>
      <c r="AF27" s="253" t="str" cm="1">
        <f t="array" aca="1" ref="AF27" ca="1">_xlfn.LET(
_xlpm.jahrCalc,
INDIRECT("Jahr" &amp; ROUNDUP(SUM($B$21:$B27)/78,0)),
_xlpm.auto,
IF(_xlfn.XLOOKUP(GewählterMA&amp;"|"&amp;_xlpm.jahrCalc,Personaleingabe!$AO$12:$AO$300,Personaleingabe!$AO$12:$AO$300,"keine Zeiten",0,1)="keine Zeiten",TRUE,FALSE),
_xlpm.fake,
IF($A$4&amp;"1"="1",FALSE,TRUE),
_xlpm.abwesend,
BP27&amp;"1"&lt;&gt;"1",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_xlpm.wochenstunden/5,SUMIFS(Arbeitszeiten[[Arbeitszeit]:[Arbeitszeit]],Arbeitszeiten[[Name]:[Name]],GewählterMA,Arbeitszeiten[[Tag]:[Tag]],DATE(_xlpm.jahrCalc,$B27,AF$20)))*$A27,0),
_xlpm.ausgabe, _xlpm.stunden+IF(AND(_xlpm.stunden&gt;0,_xlpm.fake),ROUND(RANDBETWEEN(-100,100)/200,1),0),
IF(_xlpm.ausgabe&lt;=0,"",_xlpm.ausgabe)
)</f>
        <v/>
      </c>
      <c r="AG27" s="253" t="str" cm="1">
        <f t="array" aca="1" ref="AG27" ca="1">_xlfn.LET(
_xlpm.jahrCalc,
INDIRECT("Jahr" &amp; ROUNDUP(SUM($B$21:$B27)/78,0)),
_xlpm.auto,
IF(_xlfn.XLOOKUP(GewählterMA&amp;"|"&amp;_xlpm.jahrCalc,Personaleingabe!$AO$12:$AO$300,Personaleingabe!$AO$12:$AO$300,"keine Zeiten",0,1)="keine Zeiten",TRUE,FALSE),
_xlpm.fake,
IF($A$4&amp;"1"="1",FALSE,TRUE),
_xlpm.abwesend,
BQ27&amp;"1"&lt;&gt;"1",
_xlpm.wochenstunden,_xlfn.XLOOKUP(GewählterMA&amp;"|"&amp;GewähltesVorhaben&amp;"|"&amp;$B27&amp;"|"&amp;_xlpm.jahrCalc,MitarbeiterFTE[[lookup]:[lookup]],MitarbeiterFTE[[Std. / Wo.]:[Std. / Wo.]],0,0,1),
_xlpm.stunden,
IF(NOT(_xlpm.abwesend),IF(_xlpm.auto,
    _xlpm.wochenstunden/5,SUMIFS(Arbeitszeiten[[Arbeitszeit]:[Arbeitszeit]],Arbeitszeiten[[Name]:[Name]],GewählterMA,Arbeitszeiten[[Tag]:[Tag]],DATE(_xlpm.jahrCalc,$B27,AG$20)))*$A27,0),
_xlpm.ausgabe, _xlpm.stunden+IF(AND(_xlpm.stunden&gt;0,_xlpm.fake),ROUND(RANDBETWEEN(-100,100)/200,1),0),
IF(_xlpm.ausgabe&lt;=0,"",_xlpm.ausgabe)
)</f>
        <v/>
      </c>
      <c r="AH27" s="254">
        <f t="shared" ca="1" si="16"/>
        <v>0</v>
      </c>
      <c r="AI27" s="257"/>
      <c r="AJ27" s="212"/>
      <c r="AL27" s="211">
        <f t="shared" si="17"/>
        <v>7</v>
      </c>
      <c r="AM27" s="211" t="str" cm="1">
        <f t="array" aca="1" ref="AM27" ca="1">_xlfn.LET(
     _xlpm.jahrCalc,INDIRECT("Jahr" &amp; ROUNDUP(SUM($B$21:$B27)/78,0)),
     _xlpm.dat,DATE(_xlpm.jahrCalc,$B27,C$20),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N27" s="211" t="str" cm="1">
        <f t="array" aca="1" ref="AN27" ca="1">_xlfn.LET(
     _xlpm.jahrCalc,INDIRECT("Jahr" &amp; ROUNDUP(SUM($B$21:$B27)/78,0)),
     _xlpm.dat,DATE(_xlpm.jahrCalc,$B27,D$20),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O27" s="211" t="str" cm="1">
        <f t="array" aca="1" ref="AO27" ca="1">_xlfn.LET(
     _xlpm.jahrCalc,INDIRECT("Jahr" &amp; ROUNDUP(SUM($B$21:$B27)/78,0)),
     _xlpm.dat,DATE(_xlpm.jahrCalc,$B27,E$20),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P27" s="211" t="str" cm="1">
        <f t="array" aca="1" ref="AP27" ca="1">_xlfn.LET(
     _xlpm.jahrCalc,INDIRECT("Jahr" &amp; ROUNDUP(SUM($B$21:$B27)/78,0)),
     _xlpm.dat,DATE(_xlpm.jahrCalc,$B27,F$20),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Q27" s="211" t="str" cm="1">
        <f t="array" aca="1" ref="AQ27" ca="1">_xlfn.LET(
     _xlpm.jahrCalc,INDIRECT("Jahr" &amp; ROUNDUP(SUM($B$21:$B27)/78,0)),
     _xlpm.dat,DATE(_xlpm.jahrCalc,$B27,G$20),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R27" s="211" t="str" cm="1">
        <f t="array" aca="1" ref="AR27" ca="1">_xlfn.LET(
     _xlpm.jahrCalc,INDIRECT("Jahr" &amp; ROUNDUP(SUM($B$21:$B27)/78,0)),
     _xlpm.dat,DATE(_xlpm.jahrCalc,$B27,H$20),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S27" s="211" t="str" cm="1">
        <f t="array" aca="1" ref="AS27" ca="1">_xlfn.LET(
     _xlpm.jahrCalc,INDIRECT("Jahr" &amp; ROUNDUP(SUM($B$21:$B27)/78,0)),
     _xlpm.dat,DATE(_xlpm.jahrCalc,$B27,I$20),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T27" s="211" t="str" cm="1">
        <f t="array" aca="1" ref="AT27" ca="1">_xlfn.LET(
     _xlpm.jahrCalc,INDIRECT("Jahr" &amp; ROUNDUP(SUM($B$21:$B27)/78,0)),
     _xlpm.dat,DATE(_xlpm.jahrCalc,$B27,J$20),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U27" s="211" t="str" cm="1">
        <f t="array" aca="1" ref="AU27" ca="1">_xlfn.LET(
     _xlpm.jahrCalc,INDIRECT("Jahr" &amp; ROUNDUP(SUM($B$21:$B27)/78,0)),
     _xlpm.dat,DATE(_xlpm.jahrCalc,$B27,K$20),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V27" s="211" t="str" cm="1">
        <f t="array" aca="1" ref="AV27" ca="1">_xlfn.LET(
     _xlpm.jahrCalc,INDIRECT("Jahr" &amp; ROUNDUP(SUM($B$21:$B27)/78,0)),
     _xlpm.dat,DATE(_xlpm.jahrCalc,$B27,L$20),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W27" s="211" t="str" cm="1">
        <f t="array" aca="1" ref="AW27" ca="1">_xlfn.LET(
     _xlpm.jahrCalc,INDIRECT("Jahr" &amp; ROUNDUP(SUM($B$21:$B27)/78,0)),
     _xlpm.dat,DATE(_xlpm.jahrCalc,$B27,M$20),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X27" s="211" t="str" cm="1">
        <f t="array" aca="1" ref="AX27" ca="1">_xlfn.LET(
     _xlpm.jahrCalc,INDIRECT("Jahr" &amp; ROUNDUP(SUM($B$21:$B27)/78,0)),
     _xlpm.dat,DATE(_xlpm.jahrCalc,$B27,N$20),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AY27" s="211" t="str" cm="1">
        <f t="array" aca="1" ref="AY27" ca="1">_xlfn.LET(
     _xlpm.jahrCalc,INDIRECT("Jahr" &amp; ROUNDUP(SUM($B$21:$B27)/78,0)),
     _xlpm.dat,DATE(_xlpm.jahrCalc,$B27,O$20),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AZ27" s="211" t="str" cm="1">
        <f t="array" aca="1" ref="AZ27" ca="1">_xlfn.LET(
     _xlpm.jahrCalc,INDIRECT("Jahr" &amp; ROUNDUP(SUM($B$21:$B27)/78,0)),
     _xlpm.dat,DATE(_xlpm.jahrCalc,$B27,P$20),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A27" s="211" t="str" cm="1">
        <f t="array" aca="1" ref="BA27" ca="1">_xlfn.LET(
     _xlpm.jahrCalc,INDIRECT("Jahr" &amp; ROUNDUP(SUM($B$21:$B27)/78,0)),
     _xlpm.dat,DATE(_xlpm.jahrCalc,$B27,Q$20),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B27" s="211" t="str" cm="1">
        <f t="array" aca="1" ref="BB27" ca="1">_xlfn.LET(
     _xlpm.jahrCalc,INDIRECT("Jahr" &amp; ROUNDUP(SUM($B$21:$B27)/78,0)),
     _xlpm.dat,DATE(_xlpm.jahrCalc,$B27,R$20),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C27" s="211" t="str" cm="1">
        <f t="array" aca="1" ref="BC27" ca="1">_xlfn.LET(
     _xlpm.jahrCalc,INDIRECT("Jahr" &amp; ROUNDUP(SUM($B$21:$B27)/78,0)),
     _xlpm.dat,DATE(_xlpm.jahrCalc,$B27,S$20),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D27" s="211" t="str" cm="1">
        <f t="array" aca="1" ref="BD27" ca="1">_xlfn.LET(
     _xlpm.jahrCalc,INDIRECT("Jahr" &amp; ROUNDUP(SUM($B$21:$B27)/78,0)),
     _xlpm.dat,DATE(_xlpm.jahrCalc,$B27,T$20),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E27" s="211" t="str" cm="1">
        <f t="array" aca="1" ref="BE27" ca="1">_xlfn.LET(
     _xlpm.jahrCalc,INDIRECT("Jahr" &amp; ROUNDUP(SUM($B$21:$B27)/78,0)),
     _xlpm.dat,DATE(_xlpm.jahrCalc,$B27,U$20),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F27" s="211" t="str" cm="1">
        <f t="array" aca="1" ref="BF27" ca="1">_xlfn.LET(
     _xlpm.jahrCalc,INDIRECT("Jahr" &amp; ROUNDUP(SUM($B$21:$B27)/78,0)),
     _xlpm.dat,DATE(_xlpm.jahrCalc,$B27,V$20),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G27" s="211" t="str" cm="1">
        <f t="array" aca="1" ref="BG27" ca="1">_xlfn.LET(
     _xlpm.jahrCalc,INDIRECT("Jahr" &amp; ROUNDUP(SUM($B$21:$B27)/78,0)),
     _xlpm.dat,DATE(_xlpm.jahrCalc,$B27,W$20),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H27" s="211" t="str" cm="1">
        <f t="array" aca="1" ref="BH27" ca="1">_xlfn.LET(
     _xlpm.jahrCalc,INDIRECT("Jahr" &amp; ROUNDUP(SUM($B$21:$B27)/78,0)),
     _xlpm.dat,DATE(_xlpm.jahrCalc,$B27,X$20),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I27" s="211" t="str" cm="1">
        <f t="array" aca="1" ref="BI27" ca="1">_xlfn.LET(
     _xlpm.jahrCalc,INDIRECT("Jahr" &amp; ROUNDUP(SUM($B$21:$B27)/78,0)),
     _xlpm.dat,DATE(_xlpm.jahrCalc,$B27,Y$20),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J27" s="211" t="str" cm="1">
        <f t="array" aca="1" ref="BJ27" ca="1">_xlfn.LET(
     _xlpm.jahrCalc,INDIRECT("Jahr" &amp; ROUNDUP(SUM($B$21:$B27)/78,0)),
     _xlpm.dat,DATE(_xlpm.jahrCalc,$B27,Z$20),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K27" s="211" t="str" cm="1">
        <f t="array" aca="1" ref="BK27" ca="1">_xlfn.LET(
     _xlpm.jahrCalc,INDIRECT("Jahr" &amp; ROUNDUP(SUM($B$21:$B27)/78,0)),
     _xlpm.dat,DATE(_xlpm.jahrCalc,$B27,AA$20),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L27" s="211" t="str" cm="1">
        <f t="array" aca="1" ref="BL27" ca="1">_xlfn.LET(
     _xlpm.jahrCalc,INDIRECT("Jahr" &amp; ROUNDUP(SUM($B$21:$B27)/78,0)),
     _xlpm.dat,DATE(_xlpm.jahrCalc,$B27,AB$20),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WE</v>
      </c>
      <c r="BM27" s="211" t="str" cm="1">
        <f t="array" aca="1" ref="BM27" ca="1">_xlfn.LET(
     _xlpm.jahrCalc,INDIRECT("Jahr" &amp; ROUNDUP(SUM($B$21:$B27)/78,0)),
     _xlpm.dat,DATE(_xlpm.jahrCalc,$B27,AC$20),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N27" s="211" t="str" cm="1">
        <f t="array" aca="1" ref="BN27" ca="1">_xlfn.LET(
     _xlpm.jahrCalc,INDIRECT("Jahr" &amp; ROUNDUP(SUM($B$21:$B27)/78,0)),
     _xlpm.dat,DATE(_xlpm.jahrCalc,$B27,AD$20),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O27" s="211" t="str" cm="1">
        <f t="array" aca="1" ref="BO27" ca="1">_xlfn.LET(
     _xlpm.jahrCalc,INDIRECT("Jahr" &amp; ROUNDUP(SUM($B$21:$B27)/78,0)),
     _xlpm.dat,DATE(_xlpm.jahrCalc,$B27,AE$20),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P27" s="211" t="str" cm="1">
        <f t="array" aca="1" ref="BP27" ca="1">_xlfn.LET(
     _xlpm.jahrCalc,INDIRECT("Jahr" &amp; ROUNDUP(SUM($B$21:$B27)/78,0)),
     _xlpm.dat,DATE(_xlpm.jahrCalc,$B27,AF$20),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Q27" s="211" t="str" cm="1">
        <f t="array" aca="1" ref="BQ27" ca="1">_xlfn.LET(
     _xlpm.jahrCalc,INDIRECT("Jahr" &amp; ROUNDUP(SUM($B$21:$B27)/78,0)),
     _xlpm.dat,DATE(_xlpm.jahrCalc,$B27,AG$20),
     _xlpm.bundesland,$BR27,
     _xlpm.ft, IF(_xlpm.bundesland=0,FALSE,_xlfn.XLOOKUP(_xlpm.dat,Feiertage[[Datum]:[Datum]],_xlfn.XLOOKUP(_xlpm.bundesland,Feiertage[[#Headers],[BW]:[TH]],Feiertage[[BW]:[TH]]),0,0,1)&lt;&gt;0),
     _xlpm.schwarz,
          MONTH(_xlpm.dat)&lt;&gt;$B27,
     _xlpm.we,
          WEEKDAY(_xlpm.dat,2)&gt;=6,
     _xlpm.weg,
          IF(_xlfn.XLOOKUP(GewählterMA&amp;_xlpm.dat,Table6[[lookup]:[lookup]],Table6[[Name]:[Name]],"da",0,1)="da","","weg"),
     _xlpm.ausgabe,IF(_xlpm.schwarz,"SW",IF(_xlpm.ft,"FT",IF(_xlpm.we,"WE",IF(_xlpm.weg="weg","weg","")))),
     _xlpm.ausgabe
)</f>
        <v/>
      </c>
      <c r="BR27" s="211">
        <f ca="1">IF(BT27=0,BS20,BT27)</f>
        <v>0</v>
      </c>
      <c r="BT27" s="211" cm="1">
        <f t="array" aca="1" ref="BT27" ca="1">_xlfn.XLOOKUP(_xlfn.XLOOKUP(GewählterMA&amp;AL27&amp;INDIRECT("Jahr" &amp; ROUNDUP(SUM($B$21:$B27)/78,0)),MitarbeiterFTE[Name]&amp;MitarbeiterFTE[Monat]&amp;MitarbeiterFTE[Jahr],MitarbeiterFTE[Bundesland],0,0,1),Bundesländer[Deutsch],Bundesländer[Abkürzung],0,0,1)</f>
        <v>0</v>
      </c>
    </row>
    <row r="28" spans="1:72" s="260" customFormat="1" ht="18" customHeight="1" thickBot="1">
      <c r="A28" s="223" cm="1">
        <f t="array" aca="1" ref="A28" ca="1">_xlfn.XLOOKUP(GewählterMA&amp;"|"&amp;GewähltesVorhaben&amp;"|"&amp;B28&amp;"|"&amp;INDIRECT("Jahr" &amp; ROUNDUP(SUM($B$21:B28)/78,0)),MitarbeiterFTE[lookup],MitarbeiterFTE[%-Vorhaben],0,0,1)</f>
        <v>0</v>
      </c>
      <c r="B28" s="256">
        <v>8</v>
      </c>
      <c r="C28" s="253" t="str" cm="1">
        <f t="array" aca="1" ref="C28" ca="1">_xlfn.LET(
_xlpm.jahrCalc,
INDIRECT("Jahr" &amp; ROUNDUP(SUM($B$21:$B28)/78,0)),
_xlpm.auto,
IF(_xlfn.XLOOKUP(GewählterMA&amp;"|"&amp;_xlpm.jahrCalc,Personaleingabe!$AO$12:$AO$300,Personaleingabe!$AO$12:$AO$300,"keine Zeiten",0,1)="keine Zeiten",TRUE,FALSE),
_xlpm.fake,
IF($A$4&amp;"1"="1",FALSE,TRUE),
_xlpm.abwesend,
AM28&amp;"1"&lt;&gt;"1",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_xlpm.wochenstunden/5,SUMIFS(Arbeitszeiten[[Arbeitszeit]:[Arbeitszeit]],Arbeitszeiten[[Name]:[Name]],GewählterMA,Arbeitszeiten[[Tag]:[Tag]],DATE(_xlpm.jahrCalc,$B28,C$20)))*$A28,0),
_xlpm.ausgabe, _xlpm.stunden+IF(AND(_xlpm.stunden&gt;0,_xlpm.fake),ROUND(RANDBETWEEN(-100,100)/200,1),0),
IF(_xlpm.ausgabe&lt;=0,"",_xlpm.ausgabe)
)</f>
        <v/>
      </c>
      <c r="D28" s="253" t="str" cm="1">
        <f t="array" aca="1" ref="D28" ca="1">_xlfn.LET(
_xlpm.jahrCalc,
INDIRECT("Jahr" &amp; ROUNDUP(SUM($B$21:$B28)/78,0)),
_xlpm.auto,
IF(_xlfn.XLOOKUP(GewählterMA&amp;"|"&amp;_xlpm.jahrCalc,Personaleingabe!$AO$12:$AO$300,Personaleingabe!$AO$12:$AO$300,"keine Zeiten",0,1)="keine Zeiten",TRUE,FALSE),
_xlpm.fake,
IF($A$4&amp;"1"="1",FALSE,TRUE),
_xlpm.abwesend,
AN28&amp;"1"&lt;&gt;"1",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_xlpm.wochenstunden/5,SUMIFS(Arbeitszeiten[[Arbeitszeit]:[Arbeitszeit]],Arbeitszeiten[[Name]:[Name]],GewählterMA,Arbeitszeiten[[Tag]:[Tag]],DATE(_xlpm.jahrCalc,$B28,D$20)))*$A28,0),
_xlpm.ausgabe, _xlpm.stunden+IF(AND(_xlpm.stunden&gt;0,_xlpm.fake),ROUND(RANDBETWEEN(-100,100)/200,1),0),
IF(_xlpm.ausgabe&lt;=0,"",_xlpm.ausgabe)
)</f>
        <v/>
      </c>
      <c r="E28" s="253" t="str" cm="1">
        <f t="array" aca="1" ref="E28" ca="1">_xlfn.LET(
_xlpm.jahrCalc,
INDIRECT("Jahr" &amp; ROUNDUP(SUM($B$21:$B28)/78,0)),
_xlpm.auto,
IF(_xlfn.XLOOKUP(GewählterMA&amp;"|"&amp;_xlpm.jahrCalc,Personaleingabe!$AO$12:$AO$300,Personaleingabe!$AO$12:$AO$300,"keine Zeiten",0,1)="keine Zeiten",TRUE,FALSE),
_xlpm.fake,
IF($A$4&amp;"1"="1",FALSE,TRUE),
_xlpm.abwesend,
AO28&amp;"1"&lt;&gt;"1",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_xlpm.wochenstunden/5,SUMIFS(Arbeitszeiten[[Arbeitszeit]:[Arbeitszeit]],Arbeitszeiten[[Name]:[Name]],GewählterMA,Arbeitszeiten[[Tag]:[Tag]],DATE(_xlpm.jahrCalc,$B28,E$20)))*$A28,0),
_xlpm.ausgabe, _xlpm.stunden+IF(AND(_xlpm.stunden&gt;0,_xlpm.fake),ROUND(RANDBETWEEN(-100,100)/200,1),0),
IF(_xlpm.ausgabe&lt;=0,"",_xlpm.ausgabe)
)</f>
        <v/>
      </c>
      <c r="F28" s="253" t="str" cm="1">
        <f t="array" aca="1" ref="F28" ca="1">_xlfn.LET(
_xlpm.jahrCalc,
INDIRECT("Jahr" &amp; ROUNDUP(SUM($B$21:$B28)/78,0)),
_xlpm.auto,
IF(_xlfn.XLOOKUP(GewählterMA&amp;"|"&amp;_xlpm.jahrCalc,Personaleingabe!$AO$12:$AO$300,Personaleingabe!$AO$12:$AO$300,"keine Zeiten",0,1)="keine Zeiten",TRUE,FALSE),
_xlpm.fake,
IF($A$4&amp;"1"="1",FALSE,TRUE),
_xlpm.abwesend,
AP28&amp;"1"&lt;&gt;"1",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_xlpm.wochenstunden/5,SUMIFS(Arbeitszeiten[[Arbeitszeit]:[Arbeitszeit]],Arbeitszeiten[[Name]:[Name]],GewählterMA,Arbeitszeiten[[Tag]:[Tag]],DATE(_xlpm.jahrCalc,$B28,F$20)))*$A28,0),
_xlpm.ausgabe, _xlpm.stunden+IF(AND(_xlpm.stunden&gt;0,_xlpm.fake),ROUND(RANDBETWEEN(-100,100)/200,1),0),
IF(_xlpm.ausgabe&lt;=0,"",_xlpm.ausgabe)
)</f>
        <v/>
      </c>
      <c r="G28" s="253" t="str" cm="1">
        <f t="array" aca="1" ref="G28" ca="1">_xlfn.LET(
_xlpm.jahrCalc,
INDIRECT("Jahr" &amp; ROUNDUP(SUM($B$21:$B28)/78,0)),
_xlpm.auto,
IF(_xlfn.XLOOKUP(GewählterMA&amp;"|"&amp;_xlpm.jahrCalc,Personaleingabe!$AO$12:$AO$300,Personaleingabe!$AO$12:$AO$300,"keine Zeiten",0,1)="keine Zeiten",TRUE,FALSE),
_xlpm.fake,
IF($A$4&amp;"1"="1",FALSE,TRUE),
_xlpm.abwesend,
AQ28&amp;"1"&lt;&gt;"1",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_xlpm.wochenstunden/5,SUMIFS(Arbeitszeiten[[Arbeitszeit]:[Arbeitszeit]],Arbeitszeiten[[Name]:[Name]],GewählterMA,Arbeitszeiten[[Tag]:[Tag]],DATE(_xlpm.jahrCalc,$B28,G$20)))*$A28,0),
_xlpm.ausgabe, _xlpm.stunden+IF(AND(_xlpm.stunden&gt;0,_xlpm.fake),ROUND(RANDBETWEEN(-100,100)/200,1),0),
IF(_xlpm.ausgabe&lt;=0,"",_xlpm.ausgabe)
)</f>
        <v/>
      </c>
      <c r="H28" s="253" t="str" cm="1">
        <f t="array" aca="1" ref="H28" ca="1">_xlfn.LET(
_xlpm.jahrCalc,
INDIRECT("Jahr" &amp; ROUNDUP(SUM($B$21:$B28)/78,0)),
_xlpm.auto,
IF(_xlfn.XLOOKUP(GewählterMA&amp;"|"&amp;_xlpm.jahrCalc,Personaleingabe!$AO$12:$AO$300,Personaleingabe!$AO$12:$AO$300,"keine Zeiten",0,1)="keine Zeiten",TRUE,FALSE),
_xlpm.fake,
IF($A$4&amp;"1"="1",FALSE,TRUE),
_xlpm.abwesend,
AR28&amp;"1"&lt;&gt;"1",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_xlpm.wochenstunden/5,SUMIFS(Arbeitszeiten[[Arbeitszeit]:[Arbeitszeit]],Arbeitszeiten[[Name]:[Name]],GewählterMA,Arbeitszeiten[[Tag]:[Tag]],DATE(_xlpm.jahrCalc,$B28,H$20)))*$A28,0),
_xlpm.ausgabe, _xlpm.stunden+IF(AND(_xlpm.stunden&gt;0,_xlpm.fake),ROUND(RANDBETWEEN(-100,100)/200,1),0),
IF(_xlpm.ausgabe&lt;=0,"",_xlpm.ausgabe)
)</f>
        <v/>
      </c>
      <c r="I28" s="253" t="str" cm="1">
        <f t="array" aca="1" ref="I28" ca="1">_xlfn.LET(
_xlpm.jahrCalc,
INDIRECT("Jahr" &amp; ROUNDUP(SUM($B$21:$B28)/78,0)),
_xlpm.auto,
IF(_xlfn.XLOOKUP(GewählterMA&amp;"|"&amp;_xlpm.jahrCalc,Personaleingabe!$AO$12:$AO$300,Personaleingabe!$AO$12:$AO$300,"keine Zeiten",0,1)="keine Zeiten",TRUE,FALSE),
_xlpm.fake,
IF($A$4&amp;"1"="1",FALSE,TRUE),
_xlpm.abwesend,
AS28&amp;"1"&lt;&gt;"1",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_xlpm.wochenstunden/5,SUMIFS(Arbeitszeiten[[Arbeitszeit]:[Arbeitszeit]],Arbeitszeiten[[Name]:[Name]],GewählterMA,Arbeitszeiten[[Tag]:[Tag]],DATE(_xlpm.jahrCalc,$B28,I$20)))*$A28,0),
_xlpm.ausgabe, _xlpm.stunden+IF(AND(_xlpm.stunden&gt;0,_xlpm.fake),ROUND(RANDBETWEEN(-100,100)/200,1),0),
IF(_xlpm.ausgabe&lt;=0,"",_xlpm.ausgabe)
)</f>
        <v/>
      </c>
      <c r="J28" s="253" t="str" cm="1">
        <f t="array" aca="1" ref="J28" ca="1">_xlfn.LET(
_xlpm.jahrCalc,
INDIRECT("Jahr" &amp; ROUNDUP(SUM($B$21:$B28)/78,0)),
_xlpm.auto,
IF(_xlfn.XLOOKUP(GewählterMA&amp;"|"&amp;_xlpm.jahrCalc,Personaleingabe!$AO$12:$AO$300,Personaleingabe!$AO$12:$AO$300,"keine Zeiten",0,1)="keine Zeiten",TRUE,FALSE),
_xlpm.fake,
IF($A$4&amp;"1"="1",FALSE,TRUE),
_xlpm.abwesend,
AT28&amp;"1"&lt;&gt;"1",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_xlpm.wochenstunden/5,SUMIFS(Arbeitszeiten[[Arbeitszeit]:[Arbeitszeit]],Arbeitszeiten[[Name]:[Name]],GewählterMA,Arbeitszeiten[[Tag]:[Tag]],DATE(_xlpm.jahrCalc,$B28,J$20)))*$A28,0),
_xlpm.ausgabe, _xlpm.stunden+IF(AND(_xlpm.stunden&gt;0,_xlpm.fake),ROUND(RANDBETWEEN(-100,100)/200,1),0),
IF(_xlpm.ausgabe&lt;=0,"",_xlpm.ausgabe)
)</f>
        <v/>
      </c>
      <c r="K28" s="253" t="str" cm="1">
        <f t="array" aca="1" ref="K28" ca="1">_xlfn.LET(
_xlpm.jahrCalc,
INDIRECT("Jahr" &amp; ROUNDUP(SUM($B$21:$B28)/78,0)),
_xlpm.auto,
IF(_xlfn.XLOOKUP(GewählterMA&amp;"|"&amp;_xlpm.jahrCalc,Personaleingabe!$AO$12:$AO$300,Personaleingabe!$AO$12:$AO$300,"keine Zeiten",0,1)="keine Zeiten",TRUE,FALSE),
_xlpm.fake,
IF($A$4&amp;"1"="1",FALSE,TRUE),
_xlpm.abwesend,
AU28&amp;"1"&lt;&gt;"1",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_xlpm.wochenstunden/5,SUMIFS(Arbeitszeiten[[Arbeitszeit]:[Arbeitszeit]],Arbeitszeiten[[Name]:[Name]],GewählterMA,Arbeitszeiten[[Tag]:[Tag]],DATE(_xlpm.jahrCalc,$B28,K$20)))*$A28,0),
_xlpm.ausgabe, _xlpm.stunden+IF(AND(_xlpm.stunden&gt;0,_xlpm.fake),ROUND(RANDBETWEEN(-100,100)/200,1),0),
IF(_xlpm.ausgabe&lt;=0,"",_xlpm.ausgabe)
)</f>
        <v/>
      </c>
      <c r="L28" s="253" t="str" cm="1">
        <f t="array" aca="1" ref="L28" ca="1">_xlfn.LET(
_xlpm.jahrCalc,
INDIRECT("Jahr" &amp; ROUNDUP(SUM($B$21:$B28)/78,0)),
_xlpm.auto,
IF(_xlfn.XLOOKUP(GewählterMA&amp;"|"&amp;_xlpm.jahrCalc,Personaleingabe!$AO$12:$AO$300,Personaleingabe!$AO$12:$AO$300,"keine Zeiten",0,1)="keine Zeiten",TRUE,FALSE),
_xlpm.fake,
IF($A$4&amp;"1"="1",FALSE,TRUE),
_xlpm.abwesend,
AV28&amp;"1"&lt;&gt;"1",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_xlpm.wochenstunden/5,SUMIFS(Arbeitszeiten[[Arbeitszeit]:[Arbeitszeit]],Arbeitszeiten[[Name]:[Name]],GewählterMA,Arbeitszeiten[[Tag]:[Tag]],DATE(_xlpm.jahrCalc,$B28,L$20)))*$A28,0),
_xlpm.ausgabe, _xlpm.stunden+IF(AND(_xlpm.stunden&gt;0,_xlpm.fake),ROUND(RANDBETWEEN(-100,100)/200,1),0),
IF(_xlpm.ausgabe&lt;=0,"",_xlpm.ausgabe)
)</f>
        <v/>
      </c>
      <c r="M28" s="253" t="str" cm="1">
        <f t="array" aca="1" ref="M28" ca="1">_xlfn.LET(
_xlpm.jahrCalc,
INDIRECT("Jahr" &amp; ROUNDUP(SUM($B$21:$B28)/78,0)),
_xlpm.auto,
IF(_xlfn.XLOOKUP(GewählterMA&amp;"|"&amp;_xlpm.jahrCalc,Personaleingabe!$AO$12:$AO$300,Personaleingabe!$AO$12:$AO$300,"keine Zeiten",0,1)="keine Zeiten",TRUE,FALSE),
_xlpm.fake,
IF($A$4&amp;"1"="1",FALSE,TRUE),
_xlpm.abwesend,
AW28&amp;"1"&lt;&gt;"1",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_xlpm.wochenstunden/5,SUMIFS(Arbeitszeiten[[Arbeitszeit]:[Arbeitszeit]],Arbeitszeiten[[Name]:[Name]],GewählterMA,Arbeitszeiten[[Tag]:[Tag]],DATE(_xlpm.jahrCalc,$B28,M$20)))*$A28,0),
_xlpm.ausgabe, _xlpm.stunden+IF(AND(_xlpm.stunden&gt;0,_xlpm.fake),ROUND(RANDBETWEEN(-100,100)/200,1),0),
IF(_xlpm.ausgabe&lt;=0,"",_xlpm.ausgabe)
)</f>
        <v/>
      </c>
      <c r="N28" s="253" t="str" cm="1">
        <f t="array" aca="1" ref="N28" ca="1">_xlfn.LET(
_xlpm.jahrCalc,
INDIRECT("Jahr" &amp; ROUNDUP(SUM($B$21:$B28)/78,0)),
_xlpm.auto,
IF(_xlfn.XLOOKUP(GewählterMA&amp;"|"&amp;_xlpm.jahrCalc,Personaleingabe!$AO$12:$AO$300,Personaleingabe!$AO$12:$AO$300,"keine Zeiten",0,1)="keine Zeiten",TRUE,FALSE),
_xlpm.fake,
IF($A$4&amp;"1"="1",FALSE,TRUE),
_xlpm.abwesend,
AX28&amp;"1"&lt;&gt;"1",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_xlpm.wochenstunden/5,SUMIFS(Arbeitszeiten[[Arbeitszeit]:[Arbeitszeit]],Arbeitszeiten[[Name]:[Name]],GewählterMA,Arbeitszeiten[[Tag]:[Tag]],DATE(_xlpm.jahrCalc,$B28,N$20)))*$A28,0),
_xlpm.ausgabe, _xlpm.stunden+IF(AND(_xlpm.stunden&gt;0,_xlpm.fake),ROUND(RANDBETWEEN(-100,100)/200,1),0),
IF(_xlpm.ausgabe&lt;=0,"",_xlpm.ausgabe)
)</f>
        <v/>
      </c>
      <c r="O28" s="253" t="str" cm="1">
        <f t="array" aca="1" ref="O28" ca="1">_xlfn.LET(
_xlpm.jahrCalc,
INDIRECT("Jahr" &amp; ROUNDUP(SUM($B$21:$B28)/78,0)),
_xlpm.auto,
IF(_xlfn.XLOOKUP(GewählterMA&amp;"|"&amp;_xlpm.jahrCalc,Personaleingabe!$AO$12:$AO$300,Personaleingabe!$AO$12:$AO$300,"keine Zeiten",0,1)="keine Zeiten",TRUE,FALSE),
_xlpm.fake,
IF($A$4&amp;"1"="1",FALSE,TRUE),
_xlpm.abwesend,
AY28&amp;"1"&lt;&gt;"1",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_xlpm.wochenstunden/5,SUMIFS(Arbeitszeiten[[Arbeitszeit]:[Arbeitszeit]],Arbeitszeiten[[Name]:[Name]],GewählterMA,Arbeitszeiten[[Tag]:[Tag]],DATE(_xlpm.jahrCalc,$B28,O$20)))*$A28,0),
_xlpm.ausgabe, _xlpm.stunden+IF(AND(_xlpm.stunden&gt;0,_xlpm.fake),ROUND(RANDBETWEEN(-100,100)/200,1),0),
IF(_xlpm.ausgabe&lt;=0,"",_xlpm.ausgabe)
)</f>
        <v/>
      </c>
      <c r="P28" s="253" t="str" cm="1">
        <f t="array" aca="1" ref="P28" ca="1">_xlfn.LET(
_xlpm.jahrCalc,
INDIRECT("Jahr" &amp; ROUNDUP(SUM($B$21:$B28)/78,0)),
_xlpm.auto,
IF(_xlfn.XLOOKUP(GewählterMA&amp;"|"&amp;_xlpm.jahrCalc,Personaleingabe!$AO$12:$AO$300,Personaleingabe!$AO$12:$AO$300,"keine Zeiten",0,1)="keine Zeiten",TRUE,FALSE),
_xlpm.fake,
IF($A$4&amp;"1"="1",FALSE,TRUE),
_xlpm.abwesend,
AZ28&amp;"1"&lt;&gt;"1",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_xlpm.wochenstunden/5,SUMIFS(Arbeitszeiten[[Arbeitszeit]:[Arbeitszeit]],Arbeitszeiten[[Name]:[Name]],GewählterMA,Arbeitszeiten[[Tag]:[Tag]],DATE(_xlpm.jahrCalc,$B28,P$20)))*$A28,0),
_xlpm.ausgabe, _xlpm.stunden+IF(AND(_xlpm.stunden&gt;0,_xlpm.fake),ROUND(RANDBETWEEN(-100,100)/200,1),0),
IF(_xlpm.ausgabe&lt;=0,"",_xlpm.ausgabe)
)</f>
        <v/>
      </c>
      <c r="Q28" s="253" t="str" cm="1">
        <f t="array" aca="1" ref="Q28" ca="1">_xlfn.LET(
_xlpm.jahrCalc,
INDIRECT("Jahr" &amp; ROUNDUP(SUM($B$21:$B28)/78,0)),
_xlpm.auto,
IF(_xlfn.XLOOKUP(GewählterMA&amp;"|"&amp;_xlpm.jahrCalc,Personaleingabe!$AO$12:$AO$300,Personaleingabe!$AO$12:$AO$300,"keine Zeiten",0,1)="keine Zeiten",TRUE,FALSE),
_xlpm.fake,
IF($A$4&amp;"1"="1",FALSE,TRUE),
_xlpm.abwesend,
BA28&amp;"1"&lt;&gt;"1",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_xlpm.wochenstunden/5,SUMIFS(Arbeitszeiten[[Arbeitszeit]:[Arbeitszeit]],Arbeitszeiten[[Name]:[Name]],GewählterMA,Arbeitszeiten[[Tag]:[Tag]],DATE(_xlpm.jahrCalc,$B28,Q$20)))*$A28,0),
_xlpm.ausgabe, _xlpm.stunden+IF(AND(_xlpm.stunden&gt;0,_xlpm.fake),ROUND(RANDBETWEEN(-100,100)/200,1),0),
IF(_xlpm.ausgabe&lt;=0,"",_xlpm.ausgabe)
)</f>
        <v/>
      </c>
      <c r="R28" s="253" t="str" cm="1">
        <f t="array" aca="1" ref="R28" ca="1">_xlfn.LET(
_xlpm.jahrCalc,
INDIRECT("Jahr" &amp; ROUNDUP(SUM($B$21:$B28)/78,0)),
_xlpm.auto,
IF(_xlfn.XLOOKUP(GewählterMA&amp;"|"&amp;_xlpm.jahrCalc,Personaleingabe!$AO$12:$AO$300,Personaleingabe!$AO$12:$AO$300,"keine Zeiten",0,1)="keine Zeiten",TRUE,FALSE),
_xlpm.fake,
IF($A$4&amp;"1"="1",FALSE,TRUE),
_xlpm.abwesend,
BB28&amp;"1"&lt;&gt;"1",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_xlpm.wochenstunden/5,SUMIFS(Arbeitszeiten[[Arbeitszeit]:[Arbeitszeit]],Arbeitszeiten[[Name]:[Name]],GewählterMA,Arbeitszeiten[[Tag]:[Tag]],DATE(_xlpm.jahrCalc,$B28,R$20)))*$A28,0),
_xlpm.ausgabe, _xlpm.stunden+IF(AND(_xlpm.stunden&gt;0,_xlpm.fake),ROUND(RANDBETWEEN(-100,100)/200,1),0),
IF(_xlpm.ausgabe&lt;=0,"",_xlpm.ausgabe)
)</f>
        <v/>
      </c>
      <c r="S28" s="253" t="str" cm="1">
        <f t="array" aca="1" ref="S28" ca="1">_xlfn.LET(
_xlpm.jahrCalc,
INDIRECT("Jahr" &amp; ROUNDUP(SUM($B$21:$B28)/78,0)),
_xlpm.auto,
IF(_xlfn.XLOOKUP(GewählterMA&amp;"|"&amp;_xlpm.jahrCalc,Personaleingabe!$AO$12:$AO$300,Personaleingabe!$AO$12:$AO$300,"keine Zeiten",0,1)="keine Zeiten",TRUE,FALSE),
_xlpm.fake,
IF($A$4&amp;"1"="1",FALSE,TRUE),
_xlpm.abwesend,
BC28&amp;"1"&lt;&gt;"1",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_xlpm.wochenstunden/5,SUMIFS(Arbeitszeiten[[Arbeitszeit]:[Arbeitszeit]],Arbeitszeiten[[Name]:[Name]],GewählterMA,Arbeitszeiten[[Tag]:[Tag]],DATE(_xlpm.jahrCalc,$B28,S$20)))*$A28,0),
_xlpm.ausgabe, _xlpm.stunden+IF(AND(_xlpm.stunden&gt;0,_xlpm.fake),ROUND(RANDBETWEEN(-100,100)/200,1),0),
IF(_xlpm.ausgabe&lt;=0,"",_xlpm.ausgabe)
)</f>
        <v/>
      </c>
      <c r="T28" s="253" t="str" cm="1">
        <f t="array" aca="1" ref="T28" ca="1">_xlfn.LET(
_xlpm.jahrCalc,
INDIRECT("Jahr" &amp; ROUNDUP(SUM($B$21:$B28)/78,0)),
_xlpm.auto,
IF(_xlfn.XLOOKUP(GewählterMA&amp;"|"&amp;_xlpm.jahrCalc,Personaleingabe!$AO$12:$AO$300,Personaleingabe!$AO$12:$AO$300,"keine Zeiten",0,1)="keine Zeiten",TRUE,FALSE),
_xlpm.fake,
IF($A$4&amp;"1"="1",FALSE,TRUE),
_xlpm.abwesend,
BD28&amp;"1"&lt;&gt;"1",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_xlpm.wochenstunden/5,SUMIFS(Arbeitszeiten[[Arbeitszeit]:[Arbeitszeit]],Arbeitszeiten[[Name]:[Name]],GewählterMA,Arbeitszeiten[[Tag]:[Tag]],DATE(_xlpm.jahrCalc,$B28,T$20)))*$A28,0),
_xlpm.ausgabe, _xlpm.stunden+IF(AND(_xlpm.stunden&gt;0,_xlpm.fake),ROUND(RANDBETWEEN(-100,100)/200,1),0),
IF(_xlpm.ausgabe&lt;=0,"",_xlpm.ausgabe)
)</f>
        <v/>
      </c>
      <c r="U28" s="253" t="str" cm="1">
        <f t="array" aca="1" ref="U28" ca="1">_xlfn.LET(
_xlpm.jahrCalc,
INDIRECT("Jahr" &amp; ROUNDUP(SUM($B$21:$B28)/78,0)),
_xlpm.auto,
IF(_xlfn.XLOOKUP(GewählterMA&amp;"|"&amp;_xlpm.jahrCalc,Personaleingabe!$AO$12:$AO$300,Personaleingabe!$AO$12:$AO$300,"keine Zeiten",0,1)="keine Zeiten",TRUE,FALSE),
_xlpm.fake,
IF($A$4&amp;"1"="1",FALSE,TRUE),
_xlpm.abwesend,
BE28&amp;"1"&lt;&gt;"1",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_xlpm.wochenstunden/5,SUMIFS(Arbeitszeiten[[Arbeitszeit]:[Arbeitszeit]],Arbeitszeiten[[Name]:[Name]],GewählterMA,Arbeitszeiten[[Tag]:[Tag]],DATE(_xlpm.jahrCalc,$B28,U$20)))*$A28,0),
_xlpm.ausgabe, _xlpm.stunden+IF(AND(_xlpm.stunden&gt;0,_xlpm.fake),ROUND(RANDBETWEEN(-100,100)/200,1),0),
IF(_xlpm.ausgabe&lt;=0,"",_xlpm.ausgabe)
)</f>
        <v/>
      </c>
      <c r="V28" s="253" t="str" cm="1">
        <f t="array" aca="1" ref="V28" ca="1">_xlfn.LET(
_xlpm.jahrCalc,
INDIRECT("Jahr" &amp; ROUNDUP(SUM($B$21:$B28)/78,0)),
_xlpm.auto,
IF(_xlfn.XLOOKUP(GewählterMA&amp;"|"&amp;_xlpm.jahrCalc,Personaleingabe!$AO$12:$AO$300,Personaleingabe!$AO$12:$AO$300,"keine Zeiten",0,1)="keine Zeiten",TRUE,FALSE),
_xlpm.fake,
IF($A$4&amp;"1"="1",FALSE,TRUE),
_xlpm.abwesend,
BF28&amp;"1"&lt;&gt;"1",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_xlpm.wochenstunden/5,SUMIFS(Arbeitszeiten[[Arbeitszeit]:[Arbeitszeit]],Arbeitszeiten[[Name]:[Name]],GewählterMA,Arbeitszeiten[[Tag]:[Tag]],DATE(_xlpm.jahrCalc,$B28,V$20)))*$A28,0),
_xlpm.ausgabe, _xlpm.stunden+IF(AND(_xlpm.stunden&gt;0,_xlpm.fake),ROUND(RANDBETWEEN(-100,100)/200,1),0),
IF(_xlpm.ausgabe&lt;=0,"",_xlpm.ausgabe)
)</f>
        <v/>
      </c>
      <c r="W28" s="253" t="str" cm="1">
        <f t="array" aca="1" ref="W28" ca="1">_xlfn.LET(
_xlpm.jahrCalc,
INDIRECT("Jahr" &amp; ROUNDUP(SUM($B$21:$B28)/78,0)),
_xlpm.auto,
IF(_xlfn.XLOOKUP(GewählterMA&amp;"|"&amp;_xlpm.jahrCalc,Personaleingabe!$AO$12:$AO$300,Personaleingabe!$AO$12:$AO$300,"keine Zeiten",0,1)="keine Zeiten",TRUE,FALSE),
_xlpm.fake,
IF($A$4&amp;"1"="1",FALSE,TRUE),
_xlpm.abwesend,
BG28&amp;"1"&lt;&gt;"1",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_xlpm.wochenstunden/5,SUMIFS(Arbeitszeiten[[Arbeitszeit]:[Arbeitszeit]],Arbeitszeiten[[Name]:[Name]],GewählterMA,Arbeitszeiten[[Tag]:[Tag]],DATE(_xlpm.jahrCalc,$B28,W$20)))*$A28,0),
_xlpm.ausgabe, _xlpm.stunden+IF(AND(_xlpm.stunden&gt;0,_xlpm.fake),ROUND(RANDBETWEEN(-100,100)/200,1),0),
IF(_xlpm.ausgabe&lt;=0,"",_xlpm.ausgabe)
)</f>
        <v/>
      </c>
      <c r="X28" s="253" t="str" cm="1">
        <f t="array" aca="1" ref="X28" ca="1">_xlfn.LET(
_xlpm.jahrCalc,
INDIRECT("Jahr" &amp; ROUNDUP(SUM($B$21:$B28)/78,0)),
_xlpm.auto,
IF(_xlfn.XLOOKUP(GewählterMA&amp;"|"&amp;_xlpm.jahrCalc,Personaleingabe!$AO$12:$AO$300,Personaleingabe!$AO$12:$AO$300,"keine Zeiten",0,1)="keine Zeiten",TRUE,FALSE),
_xlpm.fake,
IF($A$4&amp;"1"="1",FALSE,TRUE),
_xlpm.abwesend,
BH28&amp;"1"&lt;&gt;"1",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_xlpm.wochenstunden/5,SUMIFS(Arbeitszeiten[[Arbeitszeit]:[Arbeitszeit]],Arbeitszeiten[[Name]:[Name]],GewählterMA,Arbeitszeiten[[Tag]:[Tag]],DATE(_xlpm.jahrCalc,$B28,X$20)))*$A28,0),
_xlpm.ausgabe, _xlpm.stunden+IF(AND(_xlpm.stunden&gt;0,_xlpm.fake),ROUND(RANDBETWEEN(-100,100)/200,1),0),
IF(_xlpm.ausgabe&lt;=0,"",_xlpm.ausgabe)
)</f>
        <v/>
      </c>
      <c r="Y28" s="253" t="str" cm="1">
        <f t="array" aca="1" ref="Y28" ca="1">_xlfn.LET(
_xlpm.jahrCalc,
INDIRECT("Jahr" &amp; ROUNDUP(SUM($B$21:$B28)/78,0)),
_xlpm.auto,
IF(_xlfn.XLOOKUP(GewählterMA&amp;"|"&amp;_xlpm.jahrCalc,Personaleingabe!$AO$12:$AO$300,Personaleingabe!$AO$12:$AO$300,"keine Zeiten",0,1)="keine Zeiten",TRUE,FALSE),
_xlpm.fake,
IF($A$4&amp;"1"="1",FALSE,TRUE),
_xlpm.abwesend,
BI28&amp;"1"&lt;&gt;"1",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_xlpm.wochenstunden/5,SUMIFS(Arbeitszeiten[[Arbeitszeit]:[Arbeitszeit]],Arbeitszeiten[[Name]:[Name]],GewählterMA,Arbeitszeiten[[Tag]:[Tag]],DATE(_xlpm.jahrCalc,$B28,Y$20)))*$A28,0),
_xlpm.ausgabe, _xlpm.stunden+IF(AND(_xlpm.stunden&gt;0,_xlpm.fake),ROUND(RANDBETWEEN(-100,100)/200,1),0),
IF(_xlpm.ausgabe&lt;=0,"",_xlpm.ausgabe)
)</f>
        <v/>
      </c>
      <c r="Z28" s="253" t="str" cm="1">
        <f t="array" aca="1" ref="Z28" ca="1">_xlfn.LET(
_xlpm.jahrCalc,
INDIRECT("Jahr" &amp; ROUNDUP(SUM($B$21:$B28)/78,0)),
_xlpm.auto,
IF(_xlfn.XLOOKUP(GewählterMA&amp;"|"&amp;_xlpm.jahrCalc,Personaleingabe!$AO$12:$AO$300,Personaleingabe!$AO$12:$AO$300,"keine Zeiten",0,1)="keine Zeiten",TRUE,FALSE),
_xlpm.fake,
IF($A$4&amp;"1"="1",FALSE,TRUE),
_xlpm.abwesend,
BJ28&amp;"1"&lt;&gt;"1",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_xlpm.wochenstunden/5,SUMIFS(Arbeitszeiten[[Arbeitszeit]:[Arbeitszeit]],Arbeitszeiten[[Name]:[Name]],GewählterMA,Arbeitszeiten[[Tag]:[Tag]],DATE(_xlpm.jahrCalc,$B28,Z$20)))*$A28,0),
_xlpm.ausgabe, _xlpm.stunden+IF(AND(_xlpm.stunden&gt;0,_xlpm.fake),ROUND(RANDBETWEEN(-100,100)/200,1),0),
IF(_xlpm.ausgabe&lt;=0,"",_xlpm.ausgabe)
)</f>
        <v/>
      </c>
      <c r="AA28" s="253" t="str" cm="1">
        <f t="array" aca="1" ref="AA28" ca="1">_xlfn.LET(
_xlpm.jahrCalc,
INDIRECT("Jahr" &amp; ROUNDUP(SUM($B$21:$B28)/78,0)),
_xlpm.auto,
IF(_xlfn.XLOOKUP(GewählterMA&amp;"|"&amp;_xlpm.jahrCalc,Personaleingabe!$AO$12:$AO$300,Personaleingabe!$AO$12:$AO$300,"keine Zeiten",0,1)="keine Zeiten",TRUE,FALSE),
_xlpm.fake,
IF($A$4&amp;"1"="1",FALSE,TRUE),
_xlpm.abwesend,
BK28&amp;"1"&lt;&gt;"1",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_xlpm.wochenstunden/5,SUMIFS(Arbeitszeiten[[Arbeitszeit]:[Arbeitszeit]],Arbeitszeiten[[Name]:[Name]],GewählterMA,Arbeitszeiten[[Tag]:[Tag]],DATE(_xlpm.jahrCalc,$B28,AA$20)))*$A28,0),
_xlpm.ausgabe, _xlpm.stunden+IF(AND(_xlpm.stunden&gt;0,_xlpm.fake),ROUND(RANDBETWEEN(-100,100)/200,1),0),
IF(_xlpm.ausgabe&lt;=0,"",_xlpm.ausgabe)
)</f>
        <v/>
      </c>
      <c r="AB28" s="253" t="str" cm="1">
        <f t="array" aca="1" ref="AB28" ca="1">_xlfn.LET(
_xlpm.jahrCalc,
INDIRECT("Jahr" &amp; ROUNDUP(SUM($B$21:$B28)/78,0)),
_xlpm.auto,
IF(_xlfn.XLOOKUP(GewählterMA&amp;"|"&amp;_xlpm.jahrCalc,Personaleingabe!$AO$12:$AO$300,Personaleingabe!$AO$12:$AO$300,"keine Zeiten",0,1)="keine Zeiten",TRUE,FALSE),
_xlpm.fake,
IF($A$4&amp;"1"="1",FALSE,TRUE),
_xlpm.abwesend,
BL28&amp;"1"&lt;&gt;"1",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_xlpm.wochenstunden/5,SUMIFS(Arbeitszeiten[[Arbeitszeit]:[Arbeitszeit]],Arbeitszeiten[[Name]:[Name]],GewählterMA,Arbeitszeiten[[Tag]:[Tag]],DATE(_xlpm.jahrCalc,$B28,AB$20)))*$A28,0),
_xlpm.ausgabe, _xlpm.stunden+IF(AND(_xlpm.stunden&gt;0,_xlpm.fake),ROUND(RANDBETWEEN(-100,100)/200,1),0),
IF(_xlpm.ausgabe&lt;=0,"",_xlpm.ausgabe)
)</f>
        <v/>
      </c>
      <c r="AC28" s="253" t="str" cm="1">
        <f t="array" aca="1" ref="AC28" ca="1">_xlfn.LET(
_xlpm.jahrCalc,
INDIRECT("Jahr" &amp; ROUNDUP(SUM($B$21:$B28)/78,0)),
_xlpm.auto,
IF(_xlfn.XLOOKUP(GewählterMA&amp;"|"&amp;_xlpm.jahrCalc,Personaleingabe!$AO$12:$AO$300,Personaleingabe!$AO$12:$AO$300,"keine Zeiten",0,1)="keine Zeiten",TRUE,FALSE),
_xlpm.fake,
IF($A$4&amp;"1"="1",FALSE,TRUE),
_xlpm.abwesend,
BM28&amp;"1"&lt;&gt;"1",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_xlpm.wochenstunden/5,SUMIFS(Arbeitszeiten[[Arbeitszeit]:[Arbeitszeit]],Arbeitszeiten[[Name]:[Name]],GewählterMA,Arbeitszeiten[[Tag]:[Tag]],DATE(_xlpm.jahrCalc,$B28,AC$20)))*$A28,0),
_xlpm.ausgabe, _xlpm.stunden+IF(AND(_xlpm.stunden&gt;0,_xlpm.fake),ROUND(RANDBETWEEN(-100,100)/200,1),0),
IF(_xlpm.ausgabe&lt;=0,"",_xlpm.ausgabe)
)</f>
        <v/>
      </c>
      <c r="AD28" s="253" t="str" cm="1">
        <f t="array" aca="1" ref="AD28" ca="1">_xlfn.LET(
_xlpm.jahrCalc,
INDIRECT("Jahr" &amp; ROUNDUP(SUM($B$21:$B28)/78,0)),
_xlpm.auto,
IF(_xlfn.XLOOKUP(GewählterMA&amp;"|"&amp;_xlpm.jahrCalc,Personaleingabe!$AO$12:$AO$300,Personaleingabe!$AO$12:$AO$300,"keine Zeiten",0,1)="keine Zeiten",TRUE,FALSE),
_xlpm.fake,
IF($A$4&amp;"1"="1",FALSE,TRUE),
_xlpm.abwesend,
BN28&amp;"1"&lt;&gt;"1",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_xlpm.wochenstunden/5,SUMIFS(Arbeitszeiten[[Arbeitszeit]:[Arbeitszeit]],Arbeitszeiten[[Name]:[Name]],GewählterMA,Arbeitszeiten[[Tag]:[Tag]],DATE(_xlpm.jahrCalc,$B28,AD$20)))*$A28,0),
_xlpm.ausgabe, _xlpm.stunden+IF(AND(_xlpm.stunden&gt;0,_xlpm.fake),ROUND(RANDBETWEEN(-100,100)/200,1),0),
IF(_xlpm.ausgabe&lt;=0,"",_xlpm.ausgabe)
)</f>
        <v/>
      </c>
      <c r="AE28" s="253" t="str" cm="1">
        <f t="array" aca="1" ref="AE28" ca="1">_xlfn.LET(
_xlpm.jahrCalc,
INDIRECT("Jahr" &amp; ROUNDUP(SUM($B$21:$B28)/78,0)),
_xlpm.auto,
IF(_xlfn.XLOOKUP(GewählterMA&amp;"|"&amp;_xlpm.jahrCalc,Personaleingabe!$AO$12:$AO$300,Personaleingabe!$AO$12:$AO$300,"keine Zeiten",0,1)="keine Zeiten",TRUE,FALSE),
_xlpm.fake,
IF($A$4&amp;"1"="1",FALSE,TRUE),
_xlpm.abwesend,
BO28&amp;"1"&lt;&gt;"1",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_xlpm.wochenstunden/5,SUMIFS(Arbeitszeiten[[Arbeitszeit]:[Arbeitszeit]],Arbeitszeiten[[Name]:[Name]],GewählterMA,Arbeitszeiten[[Tag]:[Tag]],DATE(_xlpm.jahrCalc,$B28,AE$20)))*$A28,0),
_xlpm.ausgabe, _xlpm.stunden+IF(AND(_xlpm.stunden&gt;0,_xlpm.fake),ROUND(RANDBETWEEN(-100,100)/200,1),0),
IF(_xlpm.ausgabe&lt;=0,"",_xlpm.ausgabe)
)</f>
        <v/>
      </c>
      <c r="AF28" s="253" t="str" cm="1">
        <f t="array" aca="1" ref="AF28" ca="1">_xlfn.LET(
_xlpm.jahrCalc,
INDIRECT("Jahr" &amp; ROUNDUP(SUM($B$21:$B28)/78,0)),
_xlpm.auto,
IF(_xlfn.XLOOKUP(GewählterMA&amp;"|"&amp;_xlpm.jahrCalc,Personaleingabe!$AO$12:$AO$300,Personaleingabe!$AO$12:$AO$300,"keine Zeiten",0,1)="keine Zeiten",TRUE,FALSE),
_xlpm.fake,
IF($A$4&amp;"1"="1",FALSE,TRUE),
_xlpm.abwesend,
BP28&amp;"1"&lt;&gt;"1",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_xlpm.wochenstunden/5,SUMIFS(Arbeitszeiten[[Arbeitszeit]:[Arbeitszeit]],Arbeitszeiten[[Name]:[Name]],GewählterMA,Arbeitszeiten[[Tag]:[Tag]],DATE(_xlpm.jahrCalc,$B28,AF$20)))*$A28,0),
_xlpm.ausgabe, _xlpm.stunden+IF(AND(_xlpm.stunden&gt;0,_xlpm.fake),ROUND(RANDBETWEEN(-100,100)/200,1),0),
IF(_xlpm.ausgabe&lt;=0,"",_xlpm.ausgabe)
)</f>
        <v/>
      </c>
      <c r="AG28" s="253" t="str" cm="1">
        <f t="array" aca="1" ref="AG28" ca="1">_xlfn.LET(
_xlpm.jahrCalc,
INDIRECT("Jahr" &amp; ROUNDUP(SUM($B$21:$B28)/78,0)),
_xlpm.auto,
IF(_xlfn.XLOOKUP(GewählterMA&amp;"|"&amp;_xlpm.jahrCalc,Personaleingabe!$AO$12:$AO$300,Personaleingabe!$AO$12:$AO$300,"keine Zeiten",0,1)="keine Zeiten",TRUE,FALSE),
_xlpm.fake,
IF($A$4&amp;"1"="1",FALSE,TRUE),
_xlpm.abwesend,
BQ28&amp;"1"&lt;&gt;"1",
_xlpm.wochenstunden,_xlfn.XLOOKUP(GewählterMA&amp;"|"&amp;GewähltesVorhaben&amp;"|"&amp;$B28&amp;"|"&amp;_xlpm.jahrCalc,MitarbeiterFTE[[lookup]:[lookup]],MitarbeiterFTE[[Std. / Wo.]:[Std. / Wo.]],0,0,1),
_xlpm.stunden,
IF(NOT(_xlpm.abwesend),IF(_xlpm.auto,
    _xlpm.wochenstunden/5,SUMIFS(Arbeitszeiten[[Arbeitszeit]:[Arbeitszeit]],Arbeitszeiten[[Name]:[Name]],GewählterMA,Arbeitszeiten[[Tag]:[Tag]],DATE(_xlpm.jahrCalc,$B28,AG$20)))*$A28,0),
_xlpm.ausgabe, _xlpm.stunden+IF(AND(_xlpm.stunden&gt;0,_xlpm.fake),ROUND(RANDBETWEEN(-100,100)/200,1),0),
IF(_xlpm.ausgabe&lt;=0,"",_xlpm.ausgabe)
)</f>
        <v/>
      </c>
      <c r="AH28" s="254">
        <f t="shared" ca="1" si="16"/>
        <v>0</v>
      </c>
      <c r="AI28" s="258"/>
      <c r="AJ28" s="259"/>
      <c r="AL28" s="211">
        <f t="shared" si="17"/>
        <v>8</v>
      </c>
      <c r="AM28" s="211" t="str" cm="1">
        <f t="array" aca="1" ref="AM28" ca="1">_xlfn.LET(
     _xlpm.jahrCalc,INDIRECT("Jahr" &amp; ROUNDUP(SUM($B$21:$B28)/78,0)),
     _xlpm.dat,DATE(_xlpm.jahrCalc,$B28,C$20),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N28" s="211" t="str" cm="1">
        <f t="array" aca="1" ref="AN28" ca="1">_xlfn.LET(
     _xlpm.jahrCalc,INDIRECT("Jahr" &amp; ROUNDUP(SUM($B$21:$B28)/78,0)),
     _xlpm.dat,DATE(_xlpm.jahrCalc,$B28,D$20),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O28" s="211" t="str" cm="1">
        <f t="array" aca="1" ref="AO28" ca="1">_xlfn.LET(
     _xlpm.jahrCalc,INDIRECT("Jahr" &amp; ROUNDUP(SUM($B$21:$B28)/78,0)),
     _xlpm.dat,DATE(_xlpm.jahrCalc,$B28,E$20),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P28" s="211" t="str" cm="1">
        <f t="array" aca="1" ref="AP28" ca="1">_xlfn.LET(
     _xlpm.jahrCalc,INDIRECT("Jahr" &amp; ROUNDUP(SUM($B$21:$B28)/78,0)),
     _xlpm.dat,DATE(_xlpm.jahrCalc,$B28,F$20),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Q28" s="211" t="str" cm="1">
        <f t="array" aca="1" ref="AQ28" ca="1">_xlfn.LET(
     _xlpm.jahrCalc,INDIRECT("Jahr" &amp; ROUNDUP(SUM($B$21:$B28)/78,0)),
     _xlpm.dat,DATE(_xlpm.jahrCalc,$B28,G$20),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R28" s="211" t="str" cm="1">
        <f t="array" aca="1" ref="AR28" ca="1">_xlfn.LET(
     _xlpm.jahrCalc,INDIRECT("Jahr" &amp; ROUNDUP(SUM($B$21:$B28)/78,0)),
     _xlpm.dat,DATE(_xlpm.jahrCalc,$B28,H$20),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S28" s="211" t="str" cm="1">
        <f t="array" aca="1" ref="AS28" ca="1">_xlfn.LET(
     _xlpm.jahrCalc,INDIRECT("Jahr" &amp; ROUNDUP(SUM($B$21:$B28)/78,0)),
     _xlpm.dat,DATE(_xlpm.jahrCalc,$B28,I$20),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T28" s="211" t="str" cm="1">
        <f t="array" aca="1" ref="AT28" ca="1">_xlfn.LET(
     _xlpm.jahrCalc,INDIRECT("Jahr" &amp; ROUNDUP(SUM($B$21:$B28)/78,0)),
     _xlpm.dat,DATE(_xlpm.jahrCalc,$B28,J$20),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U28" s="211" t="str" cm="1">
        <f t="array" aca="1" ref="AU28" ca="1">_xlfn.LET(
     _xlpm.jahrCalc,INDIRECT("Jahr" &amp; ROUNDUP(SUM($B$21:$B28)/78,0)),
     _xlpm.dat,DATE(_xlpm.jahrCalc,$B28,K$20),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AV28" s="211" t="str" cm="1">
        <f t="array" aca="1" ref="AV28" ca="1">_xlfn.LET(
     _xlpm.jahrCalc,INDIRECT("Jahr" &amp; ROUNDUP(SUM($B$21:$B28)/78,0)),
     _xlpm.dat,DATE(_xlpm.jahrCalc,$B28,L$20),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W28" s="211" t="str" cm="1">
        <f t="array" aca="1" ref="AW28" ca="1">_xlfn.LET(
     _xlpm.jahrCalc,INDIRECT("Jahr" &amp; ROUNDUP(SUM($B$21:$B28)/78,0)),
     _xlpm.dat,DATE(_xlpm.jahrCalc,$B28,M$20),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X28" s="211" t="str" cm="1">
        <f t="array" aca="1" ref="AX28" ca="1">_xlfn.LET(
     _xlpm.jahrCalc,INDIRECT("Jahr" &amp; ROUNDUP(SUM($B$21:$B28)/78,0)),
     _xlpm.dat,DATE(_xlpm.jahrCalc,$B28,N$20),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Y28" s="211" t="str" cm="1">
        <f t="array" aca="1" ref="AY28" ca="1">_xlfn.LET(
     _xlpm.jahrCalc,INDIRECT("Jahr" &amp; ROUNDUP(SUM($B$21:$B28)/78,0)),
     _xlpm.dat,DATE(_xlpm.jahrCalc,$B28,O$20),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AZ28" s="211" t="str" cm="1">
        <f t="array" aca="1" ref="AZ28" ca="1">_xlfn.LET(
     _xlpm.jahrCalc,INDIRECT("Jahr" &amp; ROUNDUP(SUM($B$21:$B28)/78,0)),
     _xlpm.dat,DATE(_xlpm.jahrCalc,$B28,P$20),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A28" s="211" t="str" cm="1">
        <f t="array" aca="1" ref="BA28" ca="1">_xlfn.LET(
     _xlpm.jahrCalc,INDIRECT("Jahr" &amp; ROUNDUP(SUM($B$21:$B28)/78,0)),
     _xlpm.dat,DATE(_xlpm.jahrCalc,$B28,Q$20),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B28" s="211" t="str" cm="1">
        <f t="array" aca="1" ref="BB28" ca="1">_xlfn.LET(
     _xlpm.jahrCalc,INDIRECT("Jahr" &amp; ROUNDUP(SUM($B$21:$B28)/78,0)),
     _xlpm.dat,DATE(_xlpm.jahrCalc,$B28,R$20),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C28" s="211" t="str" cm="1">
        <f t="array" aca="1" ref="BC28" ca="1">_xlfn.LET(
     _xlpm.jahrCalc,INDIRECT("Jahr" &amp; ROUNDUP(SUM($B$21:$B28)/78,0)),
     _xlpm.dat,DATE(_xlpm.jahrCalc,$B28,S$20),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D28" s="211" t="str" cm="1">
        <f t="array" aca="1" ref="BD28" ca="1">_xlfn.LET(
     _xlpm.jahrCalc,INDIRECT("Jahr" &amp; ROUNDUP(SUM($B$21:$B28)/78,0)),
     _xlpm.dat,DATE(_xlpm.jahrCalc,$B28,T$20),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E28" s="211" t="str" cm="1">
        <f t="array" aca="1" ref="BE28" ca="1">_xlfn.LET(
     _xlpm.jahrCalc,INDIRECT("Jahr" &amp; ROUNDUP(SUM($B$21:$B28)/78,0)),
     _xlpm.dat,DATE(_xlpm.jahrCalc,$B28,U$20),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F28" s="211" t="str" cm="1">
        <f t="array" aca="1" ref="BF28" ca="1">_xlfn.LET(
     _xlpm.jahrCalc,INDIRECT("Jahr" &amp; ROUNDUP(SUM($B$21:$B28)/78,0)),
     _xlpm.dat,DATE(_xlpm.jahrCalc,$B28,V$20),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G28" s="211" t="str" cm="1">
        <f t="array" aca="1" ref="BG28" ca="1">_xlfn.LET(
     _xlpm.jahrCalc,INDIRECT("Jahr" &amp; ROUNDUP(SUM($B$21:$B28)/78,0)),
     _xlpm.dat,DATE(_xlpm.jahrCalc,$B28,W$20),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H28" s="211" t="str" cm="1">
        <f t="array" aca="1" ref="BH28" ca="1">_xlfn.LET(
     _xlpm.jahrCalc,INDIRECT("Jahr" &amp; ROUNDUP(SUM($B$21:$B28)/78,0)),
     _xlpm.dat,DATE(_xlpm.jahrCalc,$B28,X$20),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I28" s="211" t="str" cm="1">
        <f t="array" aca="1" ref="BI28" ca="1">_xlfn.LET(
     _xlpm.jahrCalc,INDIRECT("Jahr" &amp; ROUNDUP(SUM($B$21:$B28)/78,0)),
     _xlpm.dat,DATE(_xlpm.jahrCalc,$B28,Y$20),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J28" s="211" t="str" cm="1">
        <f t="array" aca="1" ref="BJ28" ca="1">_xlfn.LET(
     _xlpm.jahrCalc,INDIRECT("Jahr" &amp; ROUNDUP(SUM($B$21:$B28)/78,0)),
     _xlpm.dat,DATE(_xlpm.jahrCalc,$B28,Z$20),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K28" s="211" t="str" cm="1">
        <f t="array" aca="1" ref="BK28" ca="1">_xlfn.LET(
     _xlpm.jahrCalc,INDIRECT("Jahr" &amp; ROUNDUP(SUM($B$21:$B28)/78,0)),
     _xlpm.dat,DATE(_xlpm.jahrCalc,$B28,AA$20),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L28" s="211" t="str" cm="1">
        <f t="array" aca="1" ref="BL28" ca="1">_xlfn.LET(
     _xlpm.jahrCalc,INDIRECT("Jahr" &amp; ROUNDUP(SUM($B$21:$B28)/78,0)),
     _xlpm.dat,DATE(_xlpm.jahrCalc,$B28,AB$20),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M28" s="211" t="str" cm="1">
        <f t="array" aca="1" ref="BM28" ca="1">_xlfn.LET(
     _xlpm.jahrCalc,INDIRECT("Jahr" &amp; ROUNDUP(SUM($B$21:$B28)/78,0)),
     _xlpm.dat,DATE(_xlpm.jahrCalc,$B28,AC$20),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N28" s="211" t="str" cm="1">
        <f t="array" aca="1" ref="BN28" ca="1">_xlfn.LET(
     _xlpm.jahrCalc,INDIRECT("Jahr" &amp; ROUNDUP(SUM($B$21:$B28)/78,0)),
     _xlpm.dat,DATE(_xlpm.jahrCalc,$B28,AD$20),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O28" s="211" t="str" cm="1">
        <f t="array" aca="1" ref="BO28" ca="1">_xlfn.LET(
     _xlpm.jahrCalc,INDIRECT("Jahr" &amp; ROUNDUP(SUM($B$21:$B28)/78,0)),
     _xlpm.dat,DATE(_xlpm.jahrCalc,$B28,AE$20),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P28" s="211" t="str" cm="1">
        <f t="array" aca="1" ref="BP28" ca="1">_xlfn.LET(
     _xlpm.jahrCalc,INDIRECT("Jahr" &amp; ROUNDUP(SUM($B$21:$B28)/78,0)),
     _xlpm.dat,DATE(_xlpm.jahrCalc,$B28,AF$20),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WE</v>
      </c>
      <c r="BQ28" s="211" t="str" cm="1">
        <f t="array" aca="1" ref="BQ28" ca="1">_xlfn.LET(
     _xlpm.jahrCalc,INDIRECT("Jahr" &amp; ROUNDUP(SUM($B$21:$B28)/78,0)),
     _xlpm.dat,DATE(_xlpm.jahrCalc,$B28,AG$20),
     _xlpm.bundesland,$BR28,
     _xlpm.ft, IF(_xlpm.bundesland=0,FALSE,_xlfn.XLOOKUP(_xlpm.dat,Feiertage[[Datum]:[Datum]],_xlfn.XLOOKUP(_xlpm.bundesland,Feiertage[[#Headers],[BW]:[TH]],Feiertage[[BW]:[TH]]),0,0,1)&lt;&gt;0),
     _xlpm.schwarz,
          MONTH(_xlpm.dat)&lt;&gt;$B28,
     _xlpm.we,
          WEEKDAY(_xlpm.dat,2)&gt;=6,
     _xlpm.weg,
          IF(_xlfn.XLOOKUP(GewählterMA&amp;_xlpm.dat,Table6[[lookup]:[lookup]],Table6[[Name]:[Name]],"da",0,1)="da","","weg"),
     _xlpm.ausgabe,IF(_xlpm.schwarz,"SW",IF(_xlpm.ft,"FT",IF(_xlpm.we,"WE",IF(_xlpm.weg="weg","weg","")))),
     _xlpm.ausgabe
)</f>
        <v/>
      </c>
      <c r="BR28" s="211">
        <f ca="1">IF(BT28=0,BS20,BT28)</f>
        <v>0</v>
      </c>
      <c r="BT28" s="211" cm="1">
        <f t="array" aca="1" ref="BT28" ca="1">_xlfn.XLOOKUP(_xlfn.XLOOKUP(GewählterMA&amp;AL28&amp;INDIRECT("Jahr" &amp; ROUNDUP(SUM($B$21:$B28)/78,0)),MitarbeiterFTE[Name]&amp;MitarbeiterFTE[Monat]&amp;MitarbeiterFTE[Jahr],MitarbeiterFTE[Bundesland],0,0,1),Bundesländer[Deutsch],Bundesländer[Abkürzung],0,0,1)</f>
        <v>0</v>
      </c>
    </row>
    <row r="29" spans="1:72" ht="18" customHeight="1" thickBot="1">
      <c r="A29" s="223" cm="1">
        <f t="array" aca="1" ref="A29" ca="1">_xlfn.XLOOKUP(GewählterMA&amp;"|"&amp;GewähltesVorhaben&amp;"|"&amp;B29&amp;"|"&amp;INDIRECT("Jahr" &amp; ROUNDUP(SUM($B$21:B29)/78,0)),MitarbeiterFTE[lookup],MitarbeiterFTE[%-Vorhaben],0,0,1)</f>
        <v>0</v>
      </c>
      <c r="B29" s="256">
        <v>9</v>
      </c>
      <c r="C29" s="253" t="str" cm="1">
        <f t="array" aca="1" ref="C29" ca="1">_xlfn.LET(
_xlpm.jahrCalc,
INDIRECT("Jahr" &amp; ROUNDUP(SUM($B$21:$B29)/78,0)),
_xlpm.auto,
IF(_xlfn.XLOOKUP(GewählterMA&amp;"|"&amp;_xlpm.jahrCalc,Personaleingabe!$AO$12:$AO$300,Personaleingabe!$AO$12:$AO$300,"keine Zeiten",0,1)="keine Zeiten",TRUE,FALSE),
_xlpm.fake,
IF($A$4&amp;"1"="1",FALSE,TRUE),
_xlpm.abwesend,
AM29&amp;"1"&lt;&gt;"1",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_xlpm.wochenstunden/5,SUMIFS(Arbeitszeiten[[Arbeitszeit]:[Arbeitszeit]],Arbeitszeiten[[Name]:[Name]],GewählterMA,Arbeitszeiten[[Tag]:[Tag]],DATE(_xlpm.jahrCalc,$B29,C$20)))*$A29,0),
_xlpm.ausgabe, _xlpm.stunden+IF(AND(_xlpm.stunden&gt;0,_xlpm.fake),ROUND(RANDBETWEEN(-100,100)/200,1),0),
IF(_xlpm.ausgabe&lt;=0,"",_xlpm.ausgabe)
)</f>
        <v/>
      </c>
      <c r="D29" s="253" t="str" cm="1">
        <f t="array" aca="1" ref="D29" ca="1">_xlfn.LET(
_xlpm.jahrCalc,
INDIRECT("Jahr" &amp; ROUNDUP(SUM($B$21:$B29)/78,0)),
_xlpm.auto,
IF(_xlfn.XLOOKUP(GewählterMA&amp;"|"&amp;_xlpm.jahrCalc,Personaleingabe!$AO$12:$AO$300,Personaleingabe!$AO$12:$AO$300,"keine Zeiten",0,1)="keine Zeiten",TRUE,FALSE),
_xlpm.fake,
IF($A$4&amp;"1"="1",FALSE,TRUE),
_xlpm.abwesend,
AN29&amp;"1"&lt;&gt;"1",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_xlpm.wochenstunden/5,SUMIFS(Arbeitszeiten[[Arbeitszeit]:[Arbeitszeit]],Arbeitszeiten[[Name]:[Name]],GewählterMA,Arbeitszeiten[[Tag]:[Tag]],DATE(_xlpm.jahrCalc,$B29,D$20)))*$A29,0),
_xlpm.ausgabe, _xlpm.stunden+IF(AND(_xlpm.stunden&gt;0,_xlpm.fake),ROUND(RANDBETWEEN(-100,100)/200,1),0),
IF(_xlpm.ausgabe&lt;=0,"",_xlpm.ausgabe)
)</f>
        <v/>
      </c>
      <c r="E29" s="253" t="str" cm="1">
        <f t="array" aca="1" ref="E29" ca="1">_xlfn.LET(
_xlpm.jahrCalc,
INDIRECT("Jahr" &amp; ROUNDUP(SUM($B$21:$B29)/78,0)),
_xlpm.auto,
IF(_xlfn.XLOOKUP(GewählterMA&amp;"|"&amp;_xlpm.jahrCalc,Personaleingabe!$AO$12:$AO$300,Personaleingabe!$AO$12:$AO$300,"keine Zeiten",0,1)="keine Zeiten",TRUE,FALSE),
_xlpm.fake,
IF($A$4&amp;"1"="1",FALSE,TRUE),
_xlpm.abwesend,
AO29&amp;"1"&lt;&gt;"1",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_xlpm.wochenstunden/5,SUMIFS(Arbeitszeiten[[Arbeitszeit]:[Arbeitszeit]],Arbeitszeiten[[Name]:[Name]],GewählterMA,Arbeitszeiten[[Tag]:[Tag]],DATE(_xlpm.jahrCalc,$B29,E$20)))*$A29,0),
_xlpm.ausgabe, _xlpm.stunden+IF(AND(_xlpm.stunden&gt;0,_xlpm.fake),ROUND(RANDBETWEEN(-100,100)/200,1),0),
IF(_xlpm.ausgabe&lt;=0,"",_xlpm.ausgabe)
)</f>
        <v/>
      </c>
      <c r="F29" s="253" t="str" cm="1">
        <f t="array" aca="1" ref="F29" ca="1">_xlfn.LET(
_xlpm.jahrCalc,
INDIRECT("Jahr" &amp; ROUNDUP(SUM($B$21:$B29)/78,0)),
_xlpm.auto,
IF(_xlfn.XLOOKUP(GewählterMA&amp;"|"&amp;_xlpm.jahrCalc,Personaleingabe!$AO$12:$AO$300,Personaleingabe!$AO$12:$AO$300,"keine Zeiten",0,1)="keine Zeiten",TRUE,FALSE),
_xlpm.fake,
IF($A$4&amp;"1"="1",FALSE,TRUE),
_xlpm.abwesend,
AP29&amp;"1"&lt;&gt;"1",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_xlpm.wochenstunden/5,SUMIFS(Arbeitszeiten[[Arbeitszeit]:[Arbeitszeit]],Arbeitszeiten[[Name]:[Name]],GewählterMA,Arbeitszeiten[[Tag]:[Tag]],DATE(_xlpm.jahrCalc,$B29,F$20)))*$A29,0),
_xlpm.ausgabe, _xlpm.stunden+IF(AND(_xlpm.stunden&gt;0,_xlpm.fake),ROUND(RANDBETWEEN(-100,100)/200,1),0),
IF(_xlpm.ausgabe&lt;=0,"",_xlpm.ausgabe)
)</f>
        <v/>
      </c>
      <c r="G29" s="253" t="str" cm="1">
        <f t="array" aca="1" ref="G29" ca="1">_xlfn.LET(
_xlpm.jahrCalc,
INDIRECT("Jahr" &amp; ROUNDUP(SUM($B$21:$B29)/78,0)),
_xlpm.auto,
IF(_xlfn.XLOOKUP(GewählterMA&amp;"|"&amp;_xlpm.jahrCalc,Personaleingabe!$AO$12:$AO$300,Personaleingabe!$AO$12:$AO$300,"keine Zeiten",0,1)="keine Zeiten",TRUE,FALSE),
_xlpm.fake,
IF($A$4&amp;"1"="1",FALSE,TRUE),
_xlpm.abwesend,
AQ29&amp;"1"&lt;&gt;"1",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_xlpm.wochenstunden/5,SUMIFS(Arbeitszeiten[[Arbeitszeit]:[Arbeitszeit]],Arbeitszeiten[[Name]:[Name]],GewählterMA,Arbeitszeiten[[Tag]:[Tag]],DATE(_xlpm.jahrCalc,$B29,G$20)))*$A29,0),
_xlpm.ausgabe, _xlpm.stunden+IF(AND(_xlpm.stunden&gt;0,_xlpm.fake),ROUND(RANDBETWEEN(-100,100)/200,1),0),
IF(_xlpm.ausgabe&lt;=0,"",_xlpm.ausgabe)
)</f>
        <v/>
      </c>
      <c r="H29" s="253" t="str" cm="1">
        <f t="array" aca="1" ref="H29" ca="1">_xlfn.LET(
_xlpm.jahrCalc,
INDIRECT("Jahr" &amp; ROUNDUP(SUM($B$21:$B29)/78,0)),
_xlpm.auto,
IF(_xlfn.XLOOKUP(GewählterMA&amp;"|"&amp;_xlpm.jahrCalc,Personaleingabe!$AO$12:$AO$300,Personaleingabe!$AO$12:$AO$300,"keine Zeiten",0,1)="keine Zeiten",TRUE,FALSE),
_xlpm.fake,
IF($A$4&amp;"1"="1",FALSE,TRUE),
_xlpm.abwesend,
AR29&amp;"1"&lt;&gt;"1",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_xlpm.wochenstunden/5,SUMIFS(Arbeitszeiten[[Arbeitszeit]:[Arbeitszeit]],Arbeitszeiten[[Name]:[Name]],GewählterMA,Arbeitszeiten[[Tag]:[Tag]],DATE(_xlpm.jahrCalc,$B29,H$20)))*$A29,0),
_xlpm.ausgabe, _xlpm.stunden+IF(AND(_xlpm.stunden&gt;0,_xlpm.fake),ROUND(RANDBETWEEN(-100,100)/200,1),0),
IF(_xlpm.ausgabe&lt;=0,"",_xlpm.ausgabe)
)</f>
        <v/>
      </c>
      <c r="I29" s="253" t="str" cm="1">
        <f t="array" aca="1" ref="I29" ca="1">_xlfn.LET(
_xlpm.jahrCalc,
INDIRECT("Jahr" &amp; ROUNDUP(SUM($B$21:$B29)/78,0)),
_xlpm.auto,
IF(_xlfn.XLOOKUP(GewählterMA&amp;"|"&amp;_xlpm.jahrCalc,Personaleingabe!$AO$12:$AO$300,Personaleingabe!$AO$12:$AO$300,"keine Zeiten",0,1)="keine Zeiten",TRUE,FALSE),
_xlpm.fake,
IF($A$4&amp;"1"="1",FALSE,TRUE),
_xlpm.abwesend,
AS29&amp;"1"&lt;&gt;"1",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_xlpm.wochenstunden/5,SUMIFS(Arbeitszeiten[[Arbeitszeit]:[Arbeitszeit]],Arbeitszeiten[[Name]:[Name]],GewählterMA,Arbeitszeiten[[Tag]:[Tag]],DATE(_xlpm.jahrCalc,$B29,I$20)))*$A29,0),
_xlpm.ausgabe, _xlpm.stunden+IF(AND(_xlpm.stunden&gt;0,_xlpm.fake),ROUND(RANDBETWEEN(-100,100)/200,1),0),
IF(_xlpm.ausgabe&lt;=0,"",_xlpm.ausgabe)
)</f>
        <v/>
      </c>
      <c r="J29" s="253" t="str" cm="1">
        <f t="array" aca="1" ref="J29" ca="1">_xlfn.LET(
_xlpm.jahrCalc,
INDIRECT("Jahr" &amp; ROUNDUP(SUM($B$21:$B29)/78,0)),
_xlpm.auto,
IF(_xlfn.XLOOKUP(GewählterMA&amp;"|"&amp;_xlpm.jahrCalc,Personaleingabe!$AO$12:$AO$300,Personaleingabe!$AO$12:$AO$300,"keine Zeiten",0,1)="keine Zeiten",TRUE,FALSE),
_xlpm.fake,
IF($A$4&amp;"1"="1",FALSE,TRUE),
_xlpm.abwesend,
AT29&amp;"1"&lt;&gt;"1",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_xlpm.wochenstunden/5,SUMIFS(Arbeitszeiten[[Arbeitszeit]:[Arbeitszeit]],Arbeitszeiten[[Name]:[Name]],GewählterMA,Arbeitszeiten[[Tag]:[Tag]],DATE(_xlpm.jahrCalc,$B29,J$20)))*$A29,0),
_xlpm.ausgabe, _xlpm.stunden+IF(AND(_xlpm.stunden&gt;0,_xlpm.fake),ROUND(RANDBETWEEN(-100,100)/200,1),0),
IF(_xlpm.ausgabe&lt;=0,"",_xlpm.ausgabe)
)</f>
        <v/>
      </c>
      <c r="K29" s="253" t="str" cm="1">
        <f t="array" aca="1" ref="K29" ca="1">_xlfn.LET(
_xlpm.jahrCalc,
INDIRECT("Jahr" &amp; ROUNDUP(SUM($B$21:$B29)/78,0)),
_xlpm.auto,
IF(_xlfn.XLOOKUP(GewählterMA&amp;"|"&amp;_xlpm.jahrCalc,Personaleingabe!$AO$12:$AO$300,Personaleingabe!$AO$12:$AO$300,"keine Zeiten",0,1)="keine Zeiten",TRUE,FALSE),
_xlpm.fake,
IF($A$4&amp;"1"="1",FALSE,TRUE),
_xlpm.abwesend,
AU29&amp;"1"&lt;&gt;"1",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_xlpm.wochenstunden/5,SUMIFS(Arbeitszeiten[[Arbeitszeit]:[Arbeitszeit]],Arbeitszeiten[[Name]:[Name]],GewählterMA,Arbeitszeiten[[Tag]:[Tag]],DATE(_xlpm.jahrCalc,$B29,K$20)))*$A29,0),
_xlpm.ausgabe, _xlpm.stunden+IF(AND(_xlpm.stunden&gt;0,_xlpm.fake),ROUND(RANDBETWEEN(-100,100)/200,1),0),
IF(_xlpm.ausgabe&lt;=0,"",_xlpm.ausgabe)
)</f>
        <v/>
      </c>
      <c r="L29" s="253" t="str" cm="1">
        <f t="array" aca="1" ref="L29" ca="1">_xlfn.LET(
_xlpm.jahrCalc,
INDIRECT("Jahr" &amp; ROUNDUP(SUM($B$21:$B29)/78,0)),
_xlpm.auto,
IF(_xlfn.XLOOKUP(GewählterMA&amp;"|"&amp;_xlpm.jahrCalc,Personaleingabe!$AO$12:$AO$300,Personaleingabe!$AO$12:$AO$300,"keine Zeiten",0,1)="keine Zeiten",TRUE,FALSE),
_xlpm.fake,
IF($A$4&amp;"1"="1",FALSE,TRUE),
_xlpm.abwesend,
AV29&amp;"1"&lt;&gt;"1",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_xlpm.wochenstunden/5,SUMIFS(Arbeitszeiten[[Arbeitszeit]:[Arbeitszeit]],Arbeitszeiten[[Name]:[Name]],GewählterMA,Arbeitszeiten[[Tag]:[Tag]],DATE(_xlpm.jahrCalc,$B29,L$20)))*$A29,0),
_xlpm.ausgabe, _xlpm.stunden+IF(AND(_xlpm.stunden&gt;0,_xlpm.fake),ROUND(RANDBETWEEN(-100,100)/200,1),0),
IF(_xlpm.ausgabe&lt;=0,"",_xlpm.ausgabe)
)</f>
        <v/>
      </c>
      <c r="M29" s="253" t="str" cm="1">
        <f t="array" aca="1" ref="M29" ca="1">_xlfn.LET(
_xlpm.jahrCalc,
INDIRECT("Jahr" &amp; ROUNDUP(SUM($B$21:$B29)/78,0)),
_xlpm.auto,
IF(_xlfn.XLOOKUP(GewählterMA&amp;"|"&amp;_xlpm.jahrCalc,Personaleingabe!$AO$12:$AO$300,Personaleingabe!$AO$12:$AO$300,"keine Zeiten",0,1)="keine Zeiten",TRUE,FALSE),
_xlpm.fake,
IF($A$4&amp;"1"="1",FALSE,TRUE),
_xlpm.abwesend,
AW29&amp;"1"&lt;&gt;"1",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_xlpm.wochenstunden/5,SUMIFS(Arbeitszeiten[[Arbeitszeit]:[Arbeitszeit]],Arbeitszeiten[[Name]:[Name]],GewählterMA,Arbeitszeiten[[Tag]:[Tag]],DATE(_xlpm.jahrCalc,$B29,M$20)))*$A29,0),
_xlpm.ausgabe, _xlpm.stunden+IF(AND(_xlpm.stunden&gt;0,_xlpm.fake),ROUND(RANDBETWEEN(-100,100)/200,1),0),
IF(_xlpm.ausgabe&lt;=0,"",_xlpm.ausgabe)
)</f>
        <v/>
      </c>
      <c r="N29" s="253" t="str" cm="1">
        <f t="array" aca="1" ref="N29" ca="1">_xlfn.LET(
_xlpm.jahrCalc,
INDIRECT("Jahr" &amp; ROUNDUP(SUM($B$21:$B29)/78,0)),
_xlpm.auto,
IF(_xlfn.XLOOKUP(GewählterMA&amp;"|"&amp;_xlpm.jahrCalc,Personaleingabe!$AO$12:$AO$300,Personaleingabe!$AO$12:$AO$300,"keine Zeiten",0,1)="keine Zeiten",TRUE,FALSE),
_xlpm.fake,
IF($A$4&amp;"1"="1",FALSE,TRUE),
_xlpm.abwesend,
AX29&amp;"1"&lt;&gt;"1",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_xlpm.wochenstunden/5,SUMIFS(Arbeitszeiten[[Arbeitszeit]:[Arbeitszeit]],Arbeitszeiten[[Name]:[Name]],GewählterMA,Arbeitszeiten[[Tag]:[Tag]],DATE(_xlpm.jahrCalc,$B29,N$20)))*$A29,0),
_xlpm.ausgabe, _xlpm.stunden+IF(AND(_xlpm.stunden&gt;0,_xlpm.fake),ROUND(RANDBETWEEN(-100,100)/200,1),0),
IF(_xlpm.ausgabe&lt;=0,"",_xlpm.ausgabe)
)</f>
        <v/>
      </c>
      <c r="O29" s="253" t="str" cm="1">
        <f t="array" aca="1" ref="O29" ca="1">_xlfn.LET(
_xlpm.jahrCalc,
INDIRECT("Jahr" &amp; ROUNDUP(SUM($B$21:$B29)/78,0)),
_xlpm.auto,
IF(_xlfn.XLOOKUP(GewählterMA&amp;"|"&amp;_xlpm.jahrCalc,Personaleingabe!$AO$12:$AO$300,Personaleingabe!$AO$12:$AO$300,"keine Zeiten",0,1)="keine Zeiten",TRUE,FALSE),
_xlpm.fake,
IF($A$4&amp;"1"="1",FALSE,TRUE),
_xlpm.abwesend,
AY29&amp;"1"&lt;&gt;"1",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_xlpm.wochenstunden/5,SUMIFS(Arbeitszeiten[[Arbeitszeit]:[Arbeitszeit]],Arbeitszeiten[[Name]:[Name]],GewählterMA,Arbeitszeiten[[Tag]:[Tag]],DATE(_xlpm.jahrCalc,$B29,O$20)))*$A29,0),
_xlpm.ausgabe, _xlpm.stunden+IF(AND(_xlpm.stunden&gt;0,_xlpm.fake),ROUND(RANDBETWEEN(-100,100)/200,1),0),
IF(_xlpm.ausgabe&lt;=0,"",_xlpm.ausgabe)
)</f>
        <v/>
      </c>
      <c r="P29" s="253" t="str" cm="1">
        <f t="array" aca="1" ref="P29" ca="1">_xlfn.LET(
_xlpm.jahrCalc,
INDIRECT("Jahr" &amp; ROUNDUP(SUM($B$21:$B29)/78,0)),
_xlpm.auto,
IF(_xlfn.XLOOKUP(GewählterMA&amp;"|"&amp;_xlpm.jahrCalc,Personaleingabe!$AO$12:$AO$300,Personaleingabe!$AO$12:$AO$300,"keine Zeiten",0,1)="keine Zeiten",TRUE,FALSE),
_xlpm.fake,
IF($A$4&amp;"1"="1",FALSE,TRUE),
_xlpm.abwesend,
AZ29&amp;"1"&lt;&gt;"1",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_xlpm.wochenstunden/5,SUMIFS(Arbeitszeiten[[Arbeitszeit]:[Arbeitszeit]],Arbeitszeiten[[Name]:[Name]],GewählterMA,Arbeitszeiten[[Tag]:[Tag]],DATE(_xlpm.jahrCalc,$B29,P$20)))*$A29,0),
_xlpm.ausgabe, _xlpm.stunden+IF(AND(_xlpm.stunden&gt;0,_xlpm.fake),ROUND(RANDBETWEEN(-100,100)/200,1),0),
IF(_xlpm.ausgabe&lt;=0,"",_xlpm.ausgabe)
)</f>
        <v/>
      </c>
      <c r="Q29" s="253" t="str" cm="1">
        <f t="array" aca="1" ref="Q29" ca="1">_xlfn.LET(
_xlpm.jahrCalc,
INDIRECT("Jahr" &amp; ROUNDUP(SUM($B$21:$B29)/78,0)),
_xlpm.auto,
IF(_xlfn.XLOOKUP(GewählterMA&amp;"|"&amp;_xlpm.jahrCalc,Personaleingabe!$AO$12:$AO$300,Personaleingabe!$AO$12:$AO$300,"keine Zeiten",0,1)="keine Zeiten",TRUE,FALSE),
_xlpm.fake,
IF($A$4&amp;"1"="1",FALSE,TRUE),
_xlpm.abwesend,
BA29&amp;"1"&lt;&gt;"1",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_xlpm.wochenstunden/5,SUMIFS(Arbeitszeiten[[Arbeitszeit]:[Arbeitszeit]],Arbeitszeiten[[Name]:[Name]],GewählterMA,Arbeitszeiten[[Tag]:[Tag]],DATE(_xlpm.jahrCalc,$B29,Q$20)))*$A29,0),
_xlpm.ausgabe, _xlpm.stunden+IF(AND(_xlpm.stunden&gt;0,_xlpm.fake),ROUND(RANDBETWEEN(-100,100)/200,1),0),
IF(_xlpm.ausgabe&lt;=0,"",_xlpm.ausgabe)
)</f>
        <v/>
      </c>
      <c r="R29" s="253" t="str" cm="1">
        <f t="array" aca="1" ref="R29" ca="1">_xlfn.LET(
_xlpm.jahrCalc,
INDIRECT("Jahr" &amp; ROUNDUP(SUM($B$21:$B29)/78,0)),
_xlpm.auto,
IF(_xlfn.XLOOKUP(GewählterMA&amp;"|"&amp;_xlpm.jahrCalc,Personaleingabe!$AO$12:$AO$300,Personaleingabe!$AO$12:$AO$300,"keine Zeiten",0,1)="keine Zeiten",TRUE,FALSE),
_xlpm.fake,
IF($A$4&amp;"1"="1",FALSE,TRUE),
_xlpm.abwesend,
BB29&amp;"1"&lt;&gt;"1",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_xlpm.wochenstunden/5,SUMIFS(Arbeitszeiten[[Arbeitszeit]:[Arbeitszeit]],Arbeitszeiten[[Name]:[Name]],GewählterMA,Arbeitszeiten[[Tag]:[Tag]],DATE(_xlpm.jahrCalc,$B29,R$20)))*$A29,0),
_xlpm.ausgabe, _xlpm.stunden+IF(AND(_xlpm.stunden&gt;0,_xlpm.fake),ROUND(RANDBETWEEN(-100,100)/200,1),0),
IF(_xlpm.ausgabe&lt;=0,"",_xlpm.ausgabe)
)</f>
        <v/>
      </c>
      <c r="S29" s="253" t="str" cm="1">
        <f t="array" aca="1" ref="S29" ca="1">_xlfn.LET(
_xlpm.jahrCalc,
INDIRECT("Jahr" &amp; ROUNDUP(SUM($B$21:$B29)/78,0)),
_xlpm.auto,
IF(_xlfn.XLOOKUP(GewählterMA&amp;"|"&amp;_xlpm.jahrCalc,Personaleingabe!$AO$12:$AO$300,Personaleingabe!$AO$12:$AO$300,"keine Zeiten",0,1)="keine Zeiten",TRUE,FALSE),
_xlpm.fake,
IF($A$4&amp;"1"="1",FALSE,TRUE),
_xlpm.abwesend,
BC29&amp;"1"&lt;&gt;"1",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_xlpm.wochenstunden/5,SUMIFS(Arbeitszeiten[[Arbeitszeit]:[Arbeitszeit]],Arbeitszeiten[[Name]:[Name]],GewählterMA,Arbeitszeiten[[Tag]:[Tag]],DATE(_xlpm.jahrCalc,$B29,S$20)))*$A29,0),
_xlpm.ausgabe, _xlpm.stunden+IF(AND(_xlpm.stunden&gt;0,_xlpm.fake),ROUND(RANDBETWEEN(-100,100)/200,1),0),
IF(_xlpm.ausgabe&lt;=0,"",_xlpm.ausgabe)
)</f>
        <v/>
      </c>
      <c r="T29" s="253" t="str" cm="1">
        <f t="array" aca="1" ref="T29" ca="1">_xlfn.LET(
_xlpm.jahrCalc,
INDIRECT("Jahr" &amp; ROUNDUP(SUM($B$21:$B29)/78,0)),
_xlpm.auto,
IF(_xlfn.XLOOKUP(GewählterMA&amp;"|"&amp;_xlpm.jahrCalc,Personaleingabe!$AO$12:$AO$300,Personaleingabe!$AO$12:$AO$300,"keine Zeiten",0,1)="keine Zeiten",TRUE,FALSE),
_xlpm.fake,
IF($A$4&amp;"1"="1",FALSE,TRUE),
_xlpm.abwesend,
BD29&amp;"1"&lt;&gt;"1",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_xlpm.wochenstunden/5,SUMIFS(Arbeitszeiten[[Arbeitszeit]:[Arbeitszeit]],Arbeitszeiten[[Name]:[Name]],GewählterMA,Arbeitszeiten[[Tag]:[Tag]],DATE(_xlpm.jahrCalc,$B29,T$20)))*$A29,0),
_xlpm.ausgabe, _xlpm.stunden+IF(AND(_xlpm.stunden&gt;0,_xlpm.fake),ROUND(RANDBETWEEN(-100,100)/200,1),0),
IF(_xlpm.ausgabe&lt;=0,"",_xlpm.ausgabe)
)</f>
        <v/>
      </c>
      <c r="U29" s="253" t="str" cm="1">
        <f t="array" aca="1" ref="U29" ca="1">_xlfn.LET(
_xlpm.jahrCalc,
INDIRECT("Jahr" &amp; ROUNDUP(SUM($B$21:$B29)/78,0)),
_xlpm.auto,
IF(_xlfn.XLOOKUP(GewählterMA&amp;"|"&amp;_xlpm.jahrCalc,Personaleingabe!$AO$12:$AO$300,Personaleingabe!$AO$12:$AO$300,"keine Zeiten",0,1)="keine Zeiten",TRUE,FALSE),
_xlpm.fake,
IF($A$4&amp;"1"="1",FALSE,TRUE),
_xlpm.abwesend,
BE29&amp;"1"&lt;&gt;"1",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_xlpm.wochenstunden/5,SUMIFS(Arbeitszeiten[[Arbeitszeit]:[Arbeitszeit]],Arbeitszeiten[[Name]:[Name]],GewählterMA,Arbeitszeiten[[Tag]:[Tag]],DATE(_xlpm.jahrCalc,$B29,U$20)))*$A29,0),
_xlpm.ausgabe, _xlpm.stunden+IF(AND(_xlpm.stunden&gt;0,_xlpm.fake),ROUND(RANDBETWEEN(-100,100)/200,1),0),
IF(_xlpm.ausgabe&lt;=0,"",_xlpm.ausgabe)
)</f>
        <v/>
      </c>
      <c r="V29" s="253" t="str" cm="1">
        <f t="array" aca="1" ref="V29" ca="1">_xlfn.LET(
_xlpm.jahrCalc,
INDIRECT("Jahr" &amp; ROUNDUP(SUM($B$21:$B29)/78,0)),
_xlpm.auto,
IF(_xlfn.XLOOKUP(GewählterMA&amp;"|"&amp;_xlpm.jahrCalc,Personaleingabe!$AO$12:$AO$300,Personaleingabe!$AO$12:$AO$300,"keine Zeiten",0,1)="keine Zeiten",TRUE,FALSE),
_xlpm.fake,
IF($A$4&amp;"1"="1",FALSE,TRUE),
_xlpm.abwesend,
BF29&amp;"1"&lt;&gt;"1",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_xlpm.wochenstunden/5,SUMIFS(Arbeitszeiten[[Arbeitszeit]:[Arbeitszeit]],Arbeitszeiten[[Name]:[Name]],GewählterMA,Arbeitszeiten[[Tag]:[Tag]],DATE(_xlpm.jahrCalc,$B29,V$20)))*$A29,0),
_xlpm.ausgabe, _xlpm.stunden+IF(AND(_xlpm.stunden&gt;0,_xlpm.fake),ROUND(RANDBETWEEN(-100,100)/200,1),0),
IF(_xlpm.ausgabe&lt;=0,"",_xlpm.ausgabe)
)</f>
        <v/>
      </c>
      <c r="W29" s="253" t="str" cm="1">
        <f t="array" aca="1" ref="W29" ca="1">_xlfn.LET(
_xlpm.jahrCalc,
INDIRECT("Jahr" &amp; ROUNDUP(SUM($B$21:$B29)/78,0)),
_xlpm.auto,
IF(_xlfn.XLOOKUP(GewählterMA&amp;"|"&amp;_xlpm.jahrCalc,Personaleingabe!$AO$12:$AO$300,Personaleingabe!$AO$12:$AO$300,"keine Zeiten",0,1)="keine Zeiten",TRUE,FALSE),
_xlpm.fake,
IF($A$4&amp;"1"="1",FALSE,TRUE),
_xlpm.abwesend,
BG29&amp;"1"&lt;&gt;"1",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_xlpm.wochenstunden/5,SUMIFS(Arbeitszeiten[[Arbeitszeit]:[Arbeitszeit]],Arbeitszeiten[[Name]:[Name]],GewählterMA,Arbeitszeiten[[Tag]:[Tag]],DATE(_xlpm.jahrCalc,$B29,W$20)))*$A29,0),
_xlpm.ausgabe, _xlpm.stunden+IF(AND(_xlpm.stunden&gt;0,_xlpm.fake),ROUND(RANDBETWEEN(-100,100)/200,1),0),
IF(_xlpm.ausgabe&lt;=0,"",_xlpm.ausgabe)
)</f>
        <v/>
      </c>
      <c r="X29" s="253" t="str" cm="1">
        <f t="array" aca="1" ref="X29" ca="1">_xlfn.LET(
_xlpm.jahrCalc,
INDIRECT("Jahr" &amp; ROUNDUP(SUM($B$21:$B29)/78,0)),
_xlpm.auto,
IF(_xlfn.XLOOKUP(GewählterMA&amp;"|"&amp;_xlpm.jahrCalc,Personaleingabe!$AO$12:$AO$300,Personaleingabe!$AO$12:$AO$300,"keine Zeiten",0,1)="keine Zeiten",TRUE,FALSE),
_xlpm.fake,
IF($A$4&amp;"1"="1",FALSE,TRUE),
_xlpm.abwesend,
BH29&amp;"1"&lt;&gt;"1",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_xlpm.wochenstunden/5,SUMIFS(Arbeitszeiten[[Arbeitszeit]:[Arbeitszeit]],Arbeitszeiten[[Name]:[Name]],GewählterMA,Arbeitszeiten[[Tag]:[Tag]],DATE(_xlpm.jahrCalc,$B29,X$20)))*$A29,0),
_xlpm.ausgabe, _xlpm.stunden+IF(AND(_xlpm.stunden&gt;0,_xlpm.fake),ROUND(RANDBETWEEN(-100,100)/200,1),0),
IF(_xlpm.ausgabe&lt;=0,"",_xlpm.ausgabe)
)</f>
        <v/>
      </c>
      <c r="Y29" s="253" t="str" cm="1">
        <f t="array" aca="1" ref="Y29" ca="1">_xlfn.LET(
_xlpm.jahrCalc,
INDIRECT("Jahr" &amp; ROUNDUP(SUM($B$21:$B29)/78,0)),
_xlpm.auto,
IF(_xlfn.XLOOKUP(GewählterMA&amp;"|"&amp;_xlpm.jahrCalc,Personaleingabe!$AO$12:$AO$300,Personaleingabe!$AO$12:$AO$300,"keine Zeiten",0,1)="keine Zeiten",TRUE,FALSE),
_xlpm.fake,
IF($A$4&amp;"1"="1",FALSE,TRUE),
_xlpm.abwesend,
BI29&amp;"1"&lt;&gt;"1",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_xlpm.wochenstunden/5,SUMIFS(Arbeitszeiten[[Arbeitszeit]:[Arbeitszeit]],Arbeitszeiten[[Name]:[Name]],GewählterMA,Arbeitszeiten[[Tag]:[Tag]],DATE(_xlpm.jahrCalc,$B29,Y$20)))*$A29,0),
_xlpm.ausgabe, _xlpm.stunden+IF(AND(_xlpm.stunden&gt;0,_xlpm.fake),ROUND(RANDBETWEEN(-100,100)/200,1),0),
IF(_xlpm.ausgabe&lt;=0,"",_xlpm.ausgabe)
)</f>
        <v/>
      </c>
      <c r="Z29" s="253" t="str" cm="1">
        <f t="array" aca="1" ref="Z29" ca="1">_xlfn.LET(
_xlpm.jahrCalc,
INDIRECT("Jahr" &amp; ROUNDUP(SUM($B$21:$B29)/78,0)),
_xlpm.auto,
IF(_xlfn.XLOOKUP(GewählterMA&amp;"|"&amp;_xlpm.jahrCalc,Personaleingabe!$AO$12:$AO$300,Personaleingabe!$AO$12:$AO$300,"keine Zeiten",0,1)="keine Zeiten",TRUE,FALSE),
_xlpm.fake,
IF($A$4&amp;"1"="1",FALSE,TRUE),
_xlpm.abwesend,
BJ29&amp;"1"&lt;&gt;"1",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_xlpm.wochenstunden/5,SUMIFS(Arbeitszeiten[[Arbeitszeit]:[Arbeitszeit]],Arbeitszeiten[[Name]:[Name]],GewählterMA,Arbeitszeiten[[Tag]:[Tag]],DATE(_xlpm.jahrCalc,$B29,Z$20)))*$A29,0),
_xlpm.ausgabe, _xlpm.stunden+IF(AND(_xlpm.stunden&gt;0,_xlpm.fake),ROUND(RANDBETWEEN(-100,100)/200,1),0),
IF(_xlpm.ausgabe&lt;=0,"",_xlpm.ausgabe)
)</f>
        <v/>
      </c>
      <c r="AA29" s="253" t="str" cm="1">
        <f t="array" aca="1" ref="AA29" ca="1">_xlfn.LET(
_xlpm.jahrCalc,
INDIRECT("Jahr" &amp; ROUNDUP(SUM($B$21:$B29)/78,0)),
_xlpm.auto,
IF(_xlfn.XLOOKUP(GewählterMA&amp;"|"&amp;_xlpm.jahrCalc,Personaleingabe!$AO$12:$AO$300,Personaleingabe!$AO$12:$AO$300,"keine Zeiten",0,1)="keine Zeiten",TRUE,FALSE),
_xlpm.fake,
IF($A$4&amp;"1"="1",FALSE,TRUE),
_xlpm.abwesend,
BK29&amp;"1"&lt;&gt;"1",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_xlpm.wochenstunden/5,SUMIFS(Arbeitszeiten[[Arbeitszeit]:[Arbeitszeit]],Arbeitszeiten[[Name]:[Name]],GewählterMA,Arbeitszeiten[[Tag]:[Tag]],DATE(_xlpm.jahrCalc,$B29,AA$20)))*$A29,0),
_xlpm.ausgabe, _xlpm.stunden+IF(AND(_xlpm.stunden&gt;0,_xlpm.fake),ROUND(RANDBETWEEN(-100,100)/200,1),0),
IF(_xlpm.ausgabe&lt;=0,"",_xlpm.ausgabe)
)</f>
        <v/>
      </c>
      <c r="AB29" s="253" t="str" cm="1">
        <f t="array" aca="1" ref="AB29" ca="1">_xlfn.LET(
_xlpm.jahrCalc,
INDIRECT("Jahr" &amp; ROUNDUP(SUM($B$21:$B29)/78,0)),
_xlpm.auto,
IF(_xlfn.XLOOKUP(GewählterMA&amp;"|"&amp;_xlpm.jahrCalc,Personaleingabe!$AO$12:$AO$300,Personaleingabe!$AO$12:$AO$300,"keine Zeiten",0,1)="keine Zeiten",TRUE,FALSE),
_xlpm.fake,
IF($A$4&amp;"1"="1",FALSE,TRUE),
_xlpm.abwesend,
BL29&amp;"1"&lt;&gt;"1",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_xlpm.wochenstunden/5,SUMIFS(Arbeitszeiten[[Arbeitszeit]:[Arbeitszeit]],Arbeitszeiten[[Name]:[Name]],GewählterMA,Arbeitszeiten[[Tag]:[Tag]],DATE(_xlpm.jahrCalc,$B29,AB$20)))*$A29,0),
_xlpm.ausgabe, _xlpm.stunden+IF(AND(_xlpm.stunden&gt;0,_xlpm.fake),ROUND(RANDBETWEEN(-100,100)/200,1),0),
IF(_xlpm.ausgabe&lt;=0,"",_xlpm.ausgabe)
)</f>
        <v/>
      </c>
      <c r="AC29" s="253" t="str" cm="1">
        <f t="array" aca="1" ref="AC29" ca="1">_xlfn.LET(
_xlpm.jahrCalc,
INDIRECT("Jahr" &amp; ROUNDUP(SUM($B$21:$B29)/78,0)),
_xlpm.auto,
IF(_xlfn.XLOOKUP(GewählterMA&amp;"|"&amp;_xlpm.jahrCalc,Personaleingabe!$AO$12:$AO$300,Personaleingabe!$AO$12:$AO$300,"keine Zeiten",0,1)="keine Zeiten",TRUE,FALSE),
_xlpm.fake,
IF($A$4&amp;"1"="1",FALSE,TRUE),
_xlpm.abwesend,
BM29&amp;"1"&lt;&gt;"1",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_xlpm.wochenstunden/5,SUMIFS(Arbeitszeiten[[Arbeitszeit]:[Arbeitszeit]],Arbeitszeiten[[Name]:[Name]],GewählterMA,Arbeitszeiten[[Tag]:[Tag]],DATE(_xlpm.jahrCalc,$B29,AC$20)))*$A29,0),
_xlpm.ausgabe, _xlpm.stunden+IF(AND(_xlpm.stunden&gt;0,_xlpm.fake),ROUND(RANDBETWEEN(-100,100)/200,1),0),
IF(_xlpm.ausgabe&lt;=0,"",_xlpm.ausgabe)
)</f>
        <v/>
      </c>
      <c r="AD29" s="253" t="str" cm="1">
        <f t="array" aca="1" ref="AD29" ca="1">_xlfn.LET(
_xlpm.jahrCalc,
INDIRECT("Jahr" &amp; ROUNDUP(SUM($B$21:$B29)/78,0)),
_xlpm.auto,
IF(_xlfn.XLOOKUP(GewählterMA&amp;"|"&amp;_xlpm.jahrCalc,Personaleingabe!$AO$12:$AO$300,Personaleingabe!$AO$12:$AO$300,"keine Zeiten",0,1)="keine Zeiten",TRUE,FALSE),
_xlpm.fake,
IF($A$4&amp;"1"="1",FALSE,TRUE),
_xlpm.abwesend,
BN29&amp;"1"&lt;&gt;"1",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_xlpm.wochenstunden/5,SUMIFS(Arbeitszeiten[[Arbeitszeit]:[Arbeitszeit]],Arbeitszeiten[[Name]:[Name]],GewählterMA,Arbeitszeiten[[Tag]:[Tag]],DATE(_xlpm.jahrCalc,$B29,AD$20)))*$A29,0),
_xlpm.ausgabe, _xlpm.stunden+IF(AND(_xlpm.stunden&gt;0,_xlpm.fake),ROUND(RANDBETWEEN(-100,100)/200,1),0),
IF(_xlpm.ausgabe&lt;=0,"",_xlpm.ausgabe)
)</f>
        <v/>
      </c>
      <c r="AE29" s="253" t="str" cm="1">
        <f t="array" aca="1" ref="AE29" ca="1">_xlfn.LET(
_xlpm.jahrCalc,
INDIRECT("Jahr" &amp; ROUNDUP(SUM($B$21:$B29)/78,0)),
_xlpm.auto,
IF(_xlfn.XLOOKUP(GewählterMA&amp;"|"&amp;_xlpm.jahrCalc,Personaleingabe!$AO$12:$AO$300,Personaleingabe!$AO$12:$AO$300,"keine Zeiten",0,1)="keine Zeiten",TRUE,FALSE),
_xlpm.fake,
IF($A$4&amp;"1"="1",FALSE,TRUE),
_xlpm.abwesend,
BO29&amp;"1"&lt;&gt;"1",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_xlpm.wochenstunden/5,SUMIFS(Arbeitszeiten[[Arbeitszeit]:[Arbeitszeit]],Arbeitszeiten[[Name]:[Name]],GewählterMA,Arbeitszeiten[[Tag]:[Tag]],DATE(_xlpm.jahrCalc,$B29,AE$20)))*$A29,0),
_xlpm.ausgabe, _xlpm.stunden+IF(AND(_xlpm.stunden&gt;0,_xlpm.fake),ROUND(RANDBETWEEN(-100,100)/200,1),0),
IF(_xlpm.ausgabe&lt;=0,"",_xlpm.ausgabe)
)</f>
        <v/>
      </c>
      <c r="AF29" s="253" t="str" cm="1">
        <f t="array" aca="1" ref="AF29" ca="1">_xlfn.LET(
_xlpm.jahrCalc,
INDIRECT("Jahr" &amp; ROUNDUP(SUM($B$21:$B29)/78,0)),
_xlpm.auto,
IF(_xlfn.XLOOKUP(GewählterMA&amp;"|"&amp;_xlpm.jahrCalc,Personaleingabe!$AO$12:$AO$300,Personaleingabe!$AO$12:$AO$300,"keine Zeiten",0,1)="keine Zeiten",TRUE,FALSE),
_xlpm.fake,
IF($A$4&amp;"1"="1",FALSE,TRUE),
_xlpm.abwesend,
BP29&amp;"1"&lt;&gt;"1",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_xlpm.wochenstunden/5,SUMIFS(Arbeitszeiten[[Arbeitszeit]:[Arbeitszeit]],Arbeitszeiten[[Name]:[Name]],GewählterMA,Arbeitszeiten[[Tag]:[Tag]],DATE(_xlpm.jahrCalc,$B29,AF$20)))*$A29,0),
_xlpm.ausgabe, _xlpm.stunden+IF(AND(_xlpm.stunden&gt;0,_xlpm.fake),ROUND(RANDBETWEEN(-100,100)/200,1),0),
IF(_xlpm.ausgabe&lt;=0,"",_xlpm.ausgabe)
)</f>
        <v/>
      </c>
      <c r="AG29" s="253" t="str" cm="1">
        <f t="array" aca="1" ref="AG29" ca="1">_xlfn.LET(
_xlpm.jahrCalc,
INDIRECT("Jahr" &amp; ROUNDUP(SUM($B$21:$B29)/78,0)),
_xlpm.auto,
IF(_xlfn.XLOOKUP(GewählterMA&amp;"|"&amp;_xlpm.jahrCalc,Personaleingabe!$AO$12:$AO$300,Personaleingabe!$AO$12:$AO$300,"keine Zeiten",0,1)="keine Zeiten",TRUE,FALSE),
_xlpm.fake,
IF($A$4&amp;"1"="1",FALSE,TRUE),
_xlpm.abwesend,
BQ29&amp;"1"&lt;&gt;"1",
_xlpm.wochenstunden,_xlfn.XLOOKUP(GewählterMA&amp;"|"&amp;GewähltesVorhaben&amp;"|"&amp;$B29&amp;"|"&amp;_xlpm.jahrCalc,MitarbeiterFTE[[lookup]:[lookup]],MitarbeiterFTE[[Std. / Wo.]:[Std. / Wo.]],0,0,1),
_xlpm.stunden,
IF(NOT(_xlpm.abwesend),IF(_xlpm.auto,
    _xlpm.wochenstunden/5,SUMIFS(Arbeitszeiten[[Arbeitszeit]:[Arbeitszeit]],Arbeitszeiten[[Name]:[Name]],GewählterMA,Arbeitszeiten[[Tag]:[Tag]],DATE(_xlpm.jahrCalc,$B29,AG$20)))*$A29,0),
_xlpm.ausgabe, _xlpm.stunden+IF(AND(_xlpm.stunden&gt;0,_xlpm.fake),ROUND(RANDBETWEEN(-100,100)/200,1),0),
IF(_xlpm.ausgabe&lt;=0,"",_xlpm.ausgabe)
)</f>
        <v/>
      </c>
      <c r="AH29" s="254">
        <f t="shared" ca="1" si="16"/>
        <v>0</v>
      </c>
      <c r="AI29" s="257"/>
      <c r="AJ29" s="212"/>
      <c r="AL29" s="211">
        <f t="shared" si="17"/>
        <v>9</v>
      </c>
      <c r="AM29" s="211" t="str" cm="1">
        <f t="array" aca="1" ref="AM29" ca="1">_xlfn.LET(
     _xlpm.jahrCalc,INDIRECT("Jahr" &amp; ROUNDUP(SUM($B$21:$B29)/78,0)),
     _xlpm.dat,DATE(_xlpm.jahrCalc,$B29,C$20),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N29" s="211" t="str" cm="1">
        <f t="array" aca="1" ref="AN29" ca="1">_xlfn.LET(
     _xlpm.jahrCalc,INDIRECT("Jahr" &amp; ROUNDUP(SUM($B$21:$B29)/78,0)),
     _xlpm.dat,DATE(_xlpm.jahrCalc,$B29,D$20),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O29" s="211" t="str" cm="1">
        <f t="array" aca="1" ref="AO29" ca="1">_xlfn.LET(
     _xlpm.jahrCalc,INDIRECT("Jahr" &amp; ROUNDUP(SUM($B$21:$B29)/78,0)),
     _xlpm.dat,DATE(_xlpm.jahrCalc,$B29,E$20),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P29" s="211" t="str" cm="1">
        <f t="array" aca="1" ref="AP29" ca="1">_xlfn.LET(
     _xlpm.jahrCalc,INDIRECT("Jahr" &amp; ROUNDUP(SUM($B$21:$B29)/78,0)),
     _xlpm.dat,DATE(_xlpm.jahrCalc,$B29,F$20),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Q29" s="211" t="str" cm="1">
        <f t="array" aca="1" ref="AQ29" ca="1">_xlfn.LET(
     _xlpm.jahrCalc,INDIRECT("Jahr" &amp; ROUNDUP(SUM($B$21:$B29)/78,0)),
     _xlpm.dat,DATE(_xlpm.jahrCalc,$B29,G$20),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R29" s="211" t="str" cm="1">
        <f t="array" aca="1" ref="AR29" ca="1">_xlfn.LET(
     _xlpm.jahrCalc,INDIRECT("Jahr" &amp; ROUNDUP(SUM($B$21:$B29)/78,0)),
     _xlpm.dat,DATE(_xlpm.jahrCalc,$B29,H$20),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S29" s="211" t="str" cm="1">
        <f t="array" aca="1" ref="AS29" ca="1">_xlfn.LET(
     _xlpm.jahrCalc,INDIRECT("Jahr" &amp; ROUNDUP(SUM($B$21:$B29)/78,0)),
     _xlpm.dat,DATE(_xlpm.jahrCalc,$B29,I$20),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T29" s="211" t="str" cm="1">
        <f t="array" aca="1" ref="AT29" ca="1">_xlfn.LET(
     _xlpm.jahrCalc,INDIRECT("Jahr" &amp; ROUNDUP(SUM($B$21:$B29)/78,0)),
     _xlpm.dat,DATE(_xlpm.jahrCalc,$B29,J$20),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U29" s="211" t="str" cm="1">
        <f t="array" aca="1" ref="AU29" ca="1">_xlfn.LET(
     _xlpm.jahrCalc,INDIRECT("Jahr" &amp; ROUNDUP(SUM($B$21:$B29)/78,0)),
     _xlpm.dat,DATE(_xlpm.jahrCalc,$B29,K$20),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V29" s="211" t="str" cm="1">
        <f t="array" aca="1" ref="AV29" ca="1">_xlfn.LET(
     _xlpm.jahrCalc,INDIRECT("Jahr" &amp; ROUNDUP(SUM($B$21:$B29)/78,0)),
     _xlpm.dat,DATE(_xlpm.jahrCalc,$B29,L$20),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W29" s="211" t="str" cm="1">
        <f t="array" aca="1" ref="AW29" ca="1">_xlfn.LET(
     _xlpm.jahrCalc,INDIRECT("Jahr" &amp; ROUNDUP(SUM($B$21:$B29)/78,0)),
     _xlpm.dat,DATE(_xlpm.jahrCalc,$B29,M$20),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AX29" s="211" t="str" cm="1">
        <f t="array" aca="1" ref="AX29" ca="1">_xlfn.LET(
     _xlpm.jahrCalc,INDIRECT("Jahr" &amp; ROUNDUP(SUM($B$21:$B29)/78,0)),
     _xlpm.dat,DATE(_xlpm.jahrCalc,$B29,N$20),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Y29" s="211" t="str" cm="1">
        <f t="array" aca="1" ref="AY29" ca="1">_xlfn.LET(
     _xlpm.jahrCalc,INDIRECT("Jahr" &amp; ROUNDUP(SUM($B$21:$B29)/78,0)),
     _xlpm.dat,DATE(_xlpm.jahrCalc,$B29,O$20),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AZ29" s="211" t="str" cm="1">
        <f t="array" aca="1" ref="AZ29" ca="1">_xlfn.LET(
     _xlpm.jahrCalc,INDIRECT("Jahr" &amp; ROUNDUP(SUM($B$21:$B29)/78,0)),
     _xlpm.dat,DATE(_xlpm.jahrCalc,$B29,P$20),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A29" s="211" t="str" cm="1">
        <f t="array" aca="1" ref="BA29" ca="1">_xlfn.LET(
     _xlpm.jahrCalc,INDIRECT("Jahr" &amp; ROUNDUP(SUM($B$21:$B29)/78,0)),
     _xlpm.dat,DATE(_xlpm.jahrCalc,$B29,Q$20),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B29" s="211" t="str" cm="1">
        <f t="array" aca="1" ref="BB29" ca="1">_xlfn.LET(
     _xlpm.jahrCalc,INDIRECT("Jahr" &amp; ROUNDUP(SUM($B$21:$B29)/78,0)),
     _xlpm.dat,DATE(_xlpm.jahrCalc,$B29,R$20),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C29" s="211" t="str" cm="1">
        <f t="array" aca="1" ref="BC29" ca="1">_xlfn.LET(
     _xlpm.jahrCalc,INDIRECT("Jahr" &amp; ROUNDUP(SUM($B$21:$B29)/78,0)),
     _xlpm.dat,DATE(_xlpm.jahrCalc,$B29,S$20),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D29" s="211" t="str" cm="1">
        <f t="array" aca="1" ref="BD29" ca="1">_xlfn.LET(
     _xlpm.jahrCalc,INDIRECT("Jahr" &amp; ROUNDUP(SUM($B$21:$B29)/78,0)),
     _xlpm.dat,DATE(_xlpm.jahrCalc,$B29,T$20),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E29" s="211" t="str" cm="1">
        <f t="array" aca="1" ref="BE29" ca="1">_xlfn.LET(
     _xlpm.jahrCalc,INDIRECT("Jahr" &amp; ROUNDUP(SUM($B$21:$B29)/78,0)),
     _xlpm.dat,DATE(_xlpm.jahrCalc,$B29,U$20),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F29" s="211" t="str" cm="1">
        <f t="array" aca="1" ref="BF29" ca="1">_xlfn.LET(
     _xlpm.jahrCalc,INDIRECT("Jahr" &amp; ROUNDUP(SUM($B$21:$B29)/78,0)),
     _xlpm.dat,DATE(_xlpm.jahrCalc,$B29,V$20),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G29" s="211" t="str" cm="1">
        <f t="array" aca="1" ref="BG29" ca="1">_xlfn.LET(
     _xlpm.jahrCalc,INDIRECT("Jahr" &amp; ROUNDUP(SUM($B$21:$B29)/78,0)),
     _xlpm.dat,DATE(_xlpm.jahrCalc,$B29,W$20),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H29" s="211" t="str" cm="1">
        <f t="array" aca="1" ref="BH29" ca="1">_xlfn.LET(
     _xlpm.jahrCalc,INDIRECT("Jahr" &amp; ROUNDUP(SUM($B$21:$B29)/78,0)),
     _xlpm.dat,DATE(_xlpm.jahrCalc,$B29,X$20),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I29" s="211" t="str" cm="1">
        <f t="array" aca="1" ref="BI29" ca="1">_xlfn.LET(
     _xlpm.jahrCalc,INDIRECT("Jahr" &amp; ROUNDUP(SUM($B$21:$B29)/78,0)),
     _xlpm.dat,DATE(_xlpm.jahrCalc,$B29,Y$20),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J29" s="211" t="str" cm="1">
        <f t="array" aca="1" ref="BJ29" ca="1">_xlfn.LET(
     _xlpm.jahrCalc,INDIRECT("Jahr" &amp; ROUNDUP(SUM($B$21:$B29)/78,0)),
     _xlpm.dat,DATE(_xlpm.jahrCalc,$B29,Z$20),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K29" s="211" t="str" cm="1">
        <f t="array" aca="1" ref="BK29" ca="1">_xlfn.LET(
     _xlpm.jahrCalc,INDIRECT("Jahr" &amp; ROUNDUP(SUM($B$21:$B29)/78,0)),
     _xlpm.dat,DATE(_xlpm.jahrCalc,$B29,AA$20),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L29" s="211" t="str" cm="1">
        <f t="array" aca="1" ref="BL29" ca="1">_xlfn.LET(
     _xlpm.jahrCalc,INDIRECT("Jahr" &amp; ROUNDUP(SUM($B$21:$B29)/78,0)),
     _xlpm.dat,DATE(_xlpm.jahrCalc,$B29,AB$20),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M29" s="211" t="str" cm="1">
        <f t="array" aca="1" ref="BM29" ca="1">_xlfn.LET(
     _xlpm.jahrCalc,INDIRECT("Jahr" &amp; ROUNDUP(SUM($B$21:$B29)/78,0)),
     _xlpm.dat,DATE(_xlpm.jahrCalc,$B29,AC$20),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WE</v>
      </c>
      <c r="BN29" s="211" t="str" cm="1">
        <f t="array" aca="1" ref="BN29" ca="1">_xlfn.LET(
     _xlpm.jahrCalc,INDIRECT("Jahr" &amp; ROUNDUP(SUM($B$21:$B29)/78,0)),
     _xlpm.dat,DATE(_xlpm.jahrCalc,$B29,AD$20),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O29" s="211" t="str" cm="1">
        <f t="array" aca="1" ref="BO29" ca="1">_xlfn.LET(
     _xlpm.jahrCalc,INDIRECT("Jahr" &amp; ROUNDUP(SUM($B$21:$B29)/78,0)),
     _xlpm.dat,DATE(_xlpm.jahrCalc,$B29,AE$20),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P29" s="211" t="str" cm="1">
        <f t="array" aca="1" ref="BP29" ca="1">_xlfn.LET(
     _xlpm.jahrCalc,INDIRECT("Jahr" &amp; ROUNDUP(SUM($B$21:$B29)/78,0)),
     _xlpm.dat,DATE(_xlpm.jahrCalc,$B29,AF$20),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
      </c>
      <c r="BQ29" s="211" t="str" cm="1">
        <f t="array" aca="1" ref="BQ29" ca="1">_xlfn.LET(
     _xlpm.jahrCalc,INDIRECT("Jahr" &amp; ROUNDUP(SUM($B$21:$B29)/78,0)),
     _xlpm.dat,DATE(_xlpm.jahrCalc,$B29,AG$20),
     _xlpm.bundesland,$BR29,
     _xlpm.ft, IF(_xlpm.bundesland=0,FALSE,_xlfn.XLOOKUP(_xlpm.dat,Feiertage[[Datum]:[Datum]],_xlfn.XLOOKUP(_xlpm.bundesland,Feiertage[[#Headers],[BW]:[TH]],Feiertage[[BW]:[TH]]),0,0,1)&lt;&gt;0),
     _xlpm.schwarz,
          MONTH(_xlpm.dat)&lt;&gt;$B29,
     _xlpm.we,
          WEEKDAY(_xlpm.dat,2)&gt;=6,
     _xlpm.weg,
          IF(_xlfn.XLOOKUP(GewählterMA&amp;_xlpm.dat,Table6[[lookup]:[lookup]],Table6[[Name]:[Name]],"da",0,1)="da","","weg"),
     _xlpm.ausgabe,IF(_xlpm.schwarz,"SW",IF(_xlpm.ft,"FT",IF(_xlpm.we,"WE",IF(_xlpm.weg="weg","weg","")))),
     _xlpm.ausgabe
)</f>
        <v>SW</v>
      </c>
      <c r="BR29" s="211">
        <f ca="1">IF(BT29=0,BS20,BT29)</f>
        <v>0</v>
      </c>
      <c r="BT29" s="211" cm="1">
        <f t="array" aca="1" ref="BT29" ca="1">_xlfn.XLOOKUP(_xlfn.XLOOKUP(GewählterMA&amp;AL29&amp;INDIRECT("Jahr" &amp; ROUNDUP(SUM($B$21:$B29)/78,0)),MitarbeiterFTE[Name]&amp;MitarbeiterFTE[Monat]&amp;MitarbeiterFTE[Jahr],MitarbeiterFTE[Bundesland],0,0,1),Bundesländer[Deutsch],Bundesländer[Abkürzung],0,0,1)</f>
        <v>0</v>
      </c>
    </row>
    <row r="30" spans="1:72" ht="18" customHeight="1" thickBot="1">
      <c r="A30" s="223" cm="1">
        <f t="array" aca="1" ref="A30" ca="1">_xlfn.XLOOKUP(GewählterMA&amp;"|"&amp;GewähltesVorhaben&amp;"|"&amp;B30&amp;"|"&amp;INDIRECT("Jahr" &amp; ROUNDUP(SUM($B$21:B30)/78,0)),MitarbeiterFTE[lookup],MitarbeiterFTE[%-Vorhaben],0,0,1)</f>
        <v>0</v>
      </c>
      <c r="B30" s="256">
        <v>10</v>
      </c>
      <c r="C30" s="253" t="str" cm="1">
        <f t="array" aca="1" ref="C30" ca="1">_xlfn.LET(
_xlpm.jahrCalc,
INDIRECT("Jahr" &amp; ROUNDUP(SUM($B$21:$B30)/78,0)),
_xlpm.auto,
IF(_xlfn.XLOOKUP(GewählterMA&amp;"|"&amp;_xlpm.jahrCalc,Personaleingabe!$AO$12:$AO$300,Personaleingabe!$AO$12:$AO$300,"keine Zeiten",0,1)="keine Zeiten",TRUE,FALSE),
_xlpm.fake,
IF($A$4&amp;"1"="1",FALSE,TRUE),
_xlpm.abwesend,
AM30&amp;"1"&lt;&gt;"1",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_xlpm.wochenstunden/5,SUMIFS(Arbeitszeiten[[Arbeitszeit]:[Arbeitszeit]],Arbeitszeiten[[Name]:[Name]],GewählterMA,Arbeitszeiten[[Tag]:[Tag]],DATE(_xlpm.jahrCalc,$B30,C$20)))*$A30,0),
_xlpm.ausgabe, _xlpm.stunden+IF(AND(_xlpm.stunden&gt;0,_xlpm.fake),ROUND(RANDBETWEEN(-100,100)/200,1),0),
IF(_xlpm.ausgabe&lt;=0,"",_xlpm.ausgabe)
)</f>
        <v/>
      </c>
      <c r="D30" s="253" t="str" cm="1">
        <f t="array" aca="1" ref="D30" ca="1">_xlfn.LET(
_xlpm.jahrCalc,
INDIRECT("Jahr" &amp; ROUNDUP(SUM($B$21:$B30)/78,0)),
_xlpm.auto,
IF(_xlfn.XLOOKUP(GewählterMA&amp;"|"&amp;_xlpm.jahrCalc,Personaleingabe!$AO$12:$AO$300,Personaleingabe!$AO$12:$AO$300,"keine Zeiten",0,1)="keine Zeiten",TRUE,FALSE),
_xlpm.fake,
IF($A$4&amp;"1"="1",FALSE,TRUE),
_xlpm.abwesend,
AN30&amp;"1"&lt;&gt;"1",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_xlpm.wochenstunden/5,SUMIFS(Arbeitszeiten[[Arbeitszeit]:[Arbeitszeit]],Arbeitszeiten[[Name]:[Name]],GewählterMA,Arbeitszeiten[[Tag]:[Tag]],DATE(_xlpm.jahrCalc,$B30,D$20)))*$A30,0),
_xlpm.ausgabe, _xlpm.stunden+IF(AND(_xlpm.stunden&gt;0,_xlpm.fake),ROUND(RANDBETWEEN(-100,100)/200,1),0),
IF(_xlpm.ausgabe&lt;=0,"",_xlpm.ausgabe)
)</f>
        <v/>
      </c>
      <c r="E30" s="253" t="str" cm="1">
        <f t="array" aca="1" ref="E30" ca="1">_xlfn.LET(
_xlpm.jahrCalc,
INDIRECT("Jahr" &amp; ROUNDUP(SUM($B$21:$B30)/78,0)),
_xlpm.auto,
IF(_xlfn.XLOOKUP(GewählterMA&amp;"|"&amp;_xlpm.jahrCalc,Personaleingabe!$AO$12:$AO$300,Personaleingabe!$AO$12:$AO$300,"keine Zeiten",0,1)="keine Zeiten",TRUE,FALSE),
_xlpm.fake,
IF($A$4&amp;"1"="1",FALSE,TRUE),
_xlpm.abwesend,
AO30&amp;"1"&lt;&gt;"1",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_xlpm.wochenstunden/5,SUMIFS(Arbeitszeiten[[Arbeitszeit]:[Arbeitszeit]],Arbeitszeiten[[Name]:[Name]],GewählterMA,Arbeitszeiten[[Tag]:[Tag]],DATE(_xlpm.jahrCalc,$B30,E$20)))*$A30,0),
_xlpm.ausgabe, _xlpm.stunden+IF(AND(_xlpm.stunden&gt;0,_xlpm.fake),ROUND(RANDBETWEEN(-100,100)/200,1),0),
IF(_xlpm.ausgabe&lt;=0,"",_xlpm.ausgabe)
)</f>
        <v/>
      </c>
      <c r="F30" s="253" t="str" cm="1">
        <f t="array" aca="1" ref="F30" ca="1">_xlfn.LET(
_xlpm.jahrCalc,
INDIRECT("Jahr" &amp; ROUNDUP(SUM($B$21:$B30)/78,0)),
_xlpm.auto,
IF(_xlfn.XLOOKUP(GewählterMA&amp;"|"&amp;_xlpm.jahrCalc,Personaleingabe!$AO$12:$AO$300,Personaleingabe!$AO$12:$AO$300,"keine Zeiten",0,1)="keine Zeiten",TRUE,FALSE),
_xlpm.fake,
IF($A$4&amp;"1"="1",FALSE,TRUE),
_xlpm.abwesend,
AP30&amp;"1"&lt;&gt;"1",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_xlpm.wochenstunden/5,SUMIFS(Arbeitszeiten[[Arbeitszeit]:[Arbeitszeit]],Arbeitszeiten[[Name]:[Name]],GewählterMA,Arbeitszeiten[[Tag]:[Tag]],DATE(_xlpm.jahrCalc,$B30,F$20)))*$A30,0),
_xlpm.ausgabe, _xlpm.stunden+IF(AND(_xlpm.stunden&gt;0,_xlpm.fake),ROUND(RANDBETWEEN(-100,100)/200,1),0),
IF(_xlpm.ausgabe&lt;=0,"",_xlpm.ausgabe)
)</f>
        <v/>
      </c>
      <c r="G30" s="253" t="str" cm="1">
        <f t="array" aca="1" ref="G30" ca="1">_xlfn.LET(
_xlpm.jahrCalc,
INDIRECT("Jahr" &amp; ROUNDUP(SUM($B$21:$B30)/78,0)),
_xlpm.auto,
IF(_xlfn.XLOOKUP(GewählterMA&amp;"|"&amp;_xlpm.jahrCalc,Personaleingabe!$AO$12:$AO$300,Personaleingabe!$AO$12:$AO$300,"keine Zeiten",0,1)="keine Zeiten",TRUE,FALSE),
_xlpm.fake,
IF($A$4&amp;"1"="1",FALSE,TRUE),
_xlpm.abwesend,
AQ30&amp;"1"&lt;&gt;"1",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_xlpm.wochenstunden/5,SUMIFS(Arbeitszeiten[[Arbeitszeit]:[Arbeitszeit]],Arbeitszeiten[[Name]:[Name]],GewählterMA,Arbeitszeiten[[Tag]:[Tag]],DATE(_xlpm.jahrCalc,$B30,G$20)))*$A30,0),
_xlpm.ausgabe, _xlpm.stunden+IF(AND(_xlpm.stunden&gt;0,_xlpm.fake),ROUND(RANDBETWEEN(-100,100)/200,1),0),
IF(_xlpm.ausgabe&lt;=0,"",_xlpm.ausgabe)
)</f>
        <v/>
      </c>
      <c r="H30" s="253" t="str" cm="1">
        <f t="array" aca="1" ref="H30" ca="1">_xlfn.LET(
_xlpm.jahrCalc,
INDIRECT("Jahr" &amp; ROUNDUP(SUM($B$21:$B30)/78,0)),
_xlpm.auto,
IF(_xlfn.XLOOKUP(GewählterMA&amp;"|"&amp;_xlpm.jahrCalc,Personaleingabe!$AO$12:$AO$300,Personaleingabe!$AO$12:$AO$300,"keine Zeiten",0,1)="keine Zeiten",TRUE,FALSE),
_xlpm.fake,
IF($A$4&amp;"1"="1",FALSE,TRUE),
_xlpm.abwesend,
AR30&amp;"1"&lt;&gt;"1",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_xlpm.wochenstunden/5,SUMIFS(Arbeitszeiten[[Arbeitszeit]:[Arbeitszeit]],Arbeitszeiten[[Name]:[Name]],GewählterMA,Arbeitszeiten[[Tag]:[Tag]],DATE(_xlpm.jahrCalc,$B30,H$20)))*$A30,0),
_xlpm.ausgabe, _xlpm.stunden+IF(AND(_xlpm.stunden&gt;0,_xlpm.fake),ROUND(RANDBETWEEN(-100,100)/200,1),0),
IF(_xlpm.ausgabe&lt;=0,"",_xlpm.ausgabe)
)</f>
        <v/>
      </c>
      <c r="I30" s="253" t="str" cm="1">
        <f t="array" aca="1" ref="I30" ca="1">_xlfn.LET(
_xlpm.jahrCalc,
INDIRECT("Jahr" &amp; ROUNDUP(SUM($B$21:$B30)/78,0)),
_xlpm.auto,
IF(_xlfn.XLOOKUP(GewählterMA&amp;"|"&amp;_xlpm.jahrCalc,Personaleingabe!$AO$12:$AO$300,Personaleingabe!$AO$12:$AO$300,"keine Zeiten",0,1)="keine Zeiten",TRUE,FALSE),
_xlpm.fake,
IF($A$4&amp;"1"="1",FALSE,TRUE),
_xlpm.abwesend,
AS30&amp;"1"&lt;&gt;"1",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_xlpm.wochenstunden/5,SUMIFS(Arbeitszeiten[[Arbeitszeit]:[Arbeitszeit]],Arbeitszeiten[[Name]:[Name]],GewählterMA,Arbeitszeiten[[Tag]:[Tag]],DATE(_xlpm.jahrCalc,$B30,I$20)))*$A30,0),
_xlpm.ausgabe, _xlpm.stunden+IF(AND(_xlpm.stunden&gt;0,_xlpm.fake),ROUND(RANDBETWEEN(-100,100)/200,1),0),
IF(_xlpm.ausgabe&lt;=0,"",_xlpm.ausgabe)
)</f>
        <v/>
      </c>
      <c r="J30" s="253" t="str" cm="1">
        <f t="array" aca="1" ref="J30" ca="1">_xlfn.LET(
_xlpm.jahrCalc,
INDIRECT("Jahr" &amp; ROUNDUP(SUM($B$21:$B30)/78,0)),
_xlpm.auto,
IF(_xlfn.XLOOKUP(GewählterMA&amp;"|"&amp;_xlpm.jahrCalc,Personaleingabe!$AO$12:$AO$300,Personaleingabe!$AO$12:$AO$300,"keine Zeiten",0,1)="keine Zeiten",TRUE,FALSE),
_xlpm.fake,
IF($A$4&amp;"1"="1",FALSE,TRUE),
_xlpm.abwesend,
AT30&amp;"1"&lt;&gt;"1",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_xlpm.wochenstunden/5,SUMIFS(Arbeitszeiten[[Arbeitszeit]:[Arbeitszeit]],Arbeitszeiten[[Name]:[Name]],GewählterMA,Arbeitszeiten[[Tag]:[Tag]],DATE(_xlpm.jahrCalc,$B30,J$20)))*$A30,0),
_xlpm.ausgabe, _xlpm.stunden+IF(AND(_xlpm.stunden&gt;0,_xlpm.fake),ROUND(RANDBETWEEN(-100,100)/200,1),0),
IF(_xlpm.ausgabe&lt;=0,"",_xlpm.ausgabe)
)</f>
        <v/>
      </c>
      <c r="K30" s="253" t="str" cm="1">
        <f t="array" aca="1" ref="K30" ca="1">_xlfn.LET(
_xlpm.jahrCalc,
INDIRECT("Jahr" &amp; ROUNDUP(SUM($B$21:$B30)/78,0)),
_xlpm.auto,
IF(_xlfn.XLOOKUP(GewählterMA&amp;"|"&amp;_xlpm.jahrCalc,Personaleingabe!$AO$12:$AO$300,Personaleingabe!$AO$12:$AO$300,"keine Zeiten",0,1)="keine Zeiten",TRUE,FALSE),
_xlpm.fake,
IF($A$4&amp;"1"="1",FALSE,TRUE),
_xlpm.abwesend,
AU30&amp;"1"&lt;&gt;"1",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_xlpm.wochenstunden/5,SUMIFS(Arbeitszeiten[[Arbeitszeit]:[Arbeitszeit]],Arbeitszeiten[[Name]:[Name]],GewählterMA,Arbeitszeiten[[Tag]:[Tag]],DATE(_xlpm.jahrCalc,$B30,K$20)))*$A30,0),
_xlpm.ausgabe, _xlpm.stunden+IF(AND(_xlpm.stunden&gt;0,_xlpm.fake),ROUND(RANDBETWEEN(-100,100)/200,1),0),
IF(_xlpm.ausgabe&lt;=0,"",_xlpm.ausgabe)
)</f>
        <v/>
      </c>
      <c r="L30" s="253" t="str" cm="1">
        <f t="array" aca="1" ref="L30" ca="1">_xlfn.LET(
_xlpm.jahrCalc,
INDIRECT("Jahr" &amp; ROUNDUP(SUM($B$21:$B30)/78,0)),
_xlpm.auto,
IF(_xlfn.XLOOKUP(GewählterMA&amp;"|"&amp;_xlpm.jahrCalc,Personaleingabe!$AO$12:$AO$300,Personaleingabe!$AO$12:$AO$300,"keine Zeiten",0,1)="keine Zeiten",TRUE,FALSE),
_xlpm.fake,
IF($A$4&amp;"1"="1",FALSE,TRUE),
_xlpm.abwesend,
AV30&amp;"1"&lt;&gt;"1",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_xlpm.wochenstunden/5,SUMIFS(Arbeitszeiten[[Arbeitszeit]:[Arbeitszeit]],Arbeitszeiten[[Name]:[Name]],GewählterMA,Arbeitszeiten[[Tag]:[Tag]],DATE(_xlpm.jahrCalc,$B30,L$20)))*$A30,0),
_xlpm.ausgabe, _xlpm.stunden+IF(AND(_xlpm.stunden&gt;0,_xlpm.fake),ROUND(RANDBETWEEN(-100,100)/200,1),0),
IF(_xlpm.ausgabe&lt;=0,"",_xlpm.ausgabe)
)</f>
        <v/>
      </c>
      <c r="M30" s="253" t="str" cm="1">
        <f t="array" aca="1" ref="M30" ca="1">_xlfn.LET(
_xlpm.jahrCalc,
INDIRECT("Jahr" &amp; ROUNDUP(SUM($B$21:$B30)/78,0)),
_xlpm.auto,
IF(_xlfn.XLOOKUP(GewählterMA&amp;"|"&amp;_xlpm.jahrCalc,Personaleingabe!$AO$12:$AO$300,Personaleingabe!$AO$12:$AO$300,"keine Zeiten",0,1)="keine Zeiten",TRUE,FALSE),
_xlpm.fake,
IF($A$4&amp;"1"="1",FALSE,TRUE),
_xlpm.abwesend,
AW30&amp;"1"&lt;&gt;"1",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_xlpm.wochenstunden/5,SUMIFS(Arbeitszeiten[[Arbeitszeit]:[Arbeitszeit]],Arbeitszeiten[[Name]:[Name]],GewählterMA,Arbeitszeiten[[Tag]:[Tag]],DATE(_xlpm.jahrCalc,$B30,M$20)))*$A30,0),
_xlpm.ausgabe, _xlpm.stunden+IF(AND(_xlpm.stunden&gt;0,_xlpm.fake),ROUND(RANDBETWEEN(-100,100)/200,1),0),
IF(_xlpm.ausgabe&lt;=0,"",_xlpm.ausgabe)
)</f>
        <v/>
      </c>
      <c r="N30" s="253" t="str" cm="1">
        <f t="array" aca="1" ref="N30" ca="1">_xlfn.LET(
_xlpm.jahrCalc,
INDIRECT("Jahr" &amp; ROUNDUP(SUM($B$21:$B30)/78,0)),
_xlpm.auto,
IF(_xlfn.XLOOKUP(GewählterMA&amp;"|"&amp;_xlpm.jahrCalc,Personaleingabe!$AO$12:$AO$300,Personaleingabe!$AO$12:$AO$300,"keine Zeiten",0,1)="keine Zeiten",TRUE,FALSE),
_xlpm.fake,
IF($A$4&amp;"1"="1",FALSE,TRUE),
_xlpm.abwesend,
AX30&amp;"1"&lt;&gt;"1",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_xlpm.wochenstunden/5,SUMIFS(Arbeitszeiten[[Arbeitszeit]:[Arbeitszeit]],Arbeitszeiten[[Name]:[Name]],GewählterMA,Arbeitszeiten[[Tag]:[Tag]],DATE(_xlpm.jahrCalc,$B30,N$20)))*$A30,0),
_xlpm.ausgabe, _xlpm.stunden+IF(AND(_xlpm.stunden&gt;0,_xlpm.fake),ROUND(RANDBETWEEN(-100,100)/200,1),0),
IF(_xlpm.ausgabe&lt;=0,"",_xlpm.ausgabe)
)</f>
        <v/>
      </c>
      <c r="O30" s="253" t="str" cm="1">
        <f t="array" aca="1" ref="O30" ca="1">_xlfn.LET(
_xlpm.jahrCalc,
INDIRECT("Jahr" &amp; ROUNDUP(SUM($B$21:$B30)/78,0)),
_xlpm.auto,
IF(_xlfn.XLOOKUP(GewählterMA&amp;"|"&amp;_xlpm.jahrCalc,Personaleingabe!$AO$12:$AO$300,Personaleingabe!$AO$12:$AO$300,"keine Zeiten",0,1)="keine Zeiten",TRUE,FALSE),
_xlpm.fake,
IF($A$4&amp;"1"="1",FALSE,TRUE),
_xlpm.abwesend,
AY30&amp;"1"&lt;&gt;"1",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_xlpm.wochenstunden/5,SUMIFS(Arbeitszeiten[[Arbeitszeit]:[Arbeitszeit]],Arbeitszeiten[[Name]:[Name]],GewählterMA,Arbeitszeiten[[Tag]:[Tag]],DATE(_xlpm.jahrCalc,$B30,O$20)))*$A30,0),
_xlpm.ausgabe, _xlpm.stunden+IF(AND(_xlpm.stunden&gt;0,_xlpm.fake),ROUND(RANDBETWEEN(-100,100)/200,1),0),
IF(_xlpm.ausgabe&lt;=0,"",_xlpm.ausgabe)
)</f>
        <v/>
      </c>
      <c r="P30" s="253" t="str" cm="1">
        <f t="array" aca="1" ref="P30" ca="1">_xlfn.LET(
_xlpm.jahrCalc,
INDIRECT("Jahr" &amp; ROUNDUP(SUM($B$21:$B30)/78,0)),
_xlpm.auto,
IF(_xlfn.XLOOKUP(GewählterMA&amp;"|"&amp;_xlpm.jahrCalc,Personaleingabe!$AO$12:$AO$300,Personaleingabe!$AO$12:$AO$300,"keine Zeiten",0,1)="keine Zeiten",TRUE,FALSE),
_xlpm.fake,
IF($A$4&amp;"1"="1",FALSE,TRUE),
_xlpm.abwesend,
AZ30&amp;"1"&lt;&gt;"1",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_xlpm.wochenstunden/5,SUMIFS(Arbeitszeiten[[Arbeitszeit]:[Arbeitszeit]],Arbeitszeiten[[Name]:[Name]],GewählterMA,Arbeitszeiten[[Tag]:[Tag]],DATE(_xlpm.jahrCalc,$B30,P$20)))*$A30,0),
_xlpm.ausgabe, _xlpm.stunden+IF(AND(_xlpm.stunden&gt;0,_xlpm.fake),ROUND(RANDBETWEEN(-100,100)/200,1),0),
IF(_xlpm.ausgabe&lt;=0,"",_xlpm.ausgabe)
)</f>
        <v/>
      </c>
      <c r="Q30" s="253" t="str" cm="1">
        <f t="array" aca="1" ref="Q30" ca="1">_xlfn.LET(
_xlpm.jahrCalc,
INDIRECT("Jahr" &amp; ROUNDUP(SUM($B$21:$B30)/78,0)),
_xlpm.auto,
IF(_xlfn.XLOOKUP(GewählterMA&amp;"|"&amp;_xlpm.jahrCalc,Personaleingabe!$AO$12:$AO$300,Personaleingabe!$AO$12:$AO$300,"keine Zeiten",0,1)="keine Zeiten",TRUE,FALSE),
_xlpm.fake,
IF($A$4&amp;"1"="1",FALSE,TRUE),
_xlpm.abwesend,
BA30&amp;"1"&lt;&gt;"1",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_xlpm.wochenstunden/5,SUMIFS(Arbeitszeiten[[Arbeitszeit]:[Arbeitszeit]],Arbeitszeiten[[Name]:[Name]],GewählterMA,Arbeitszeiten[[Tag]:[Tag]],DATE(_xlpm.jahrCalc,$B30,Q$20)))*$A30,0),
_xlpm.ausgabe, _xlpm.stunden+IF(AND(_xlpm.stunden&gt;0,_xlpm.fake),ROUND(RANDBETWEEN(-100,100)/200,1),0),
IF(_xlpm.ausgabe&lt;=0,"",_xlpm.ausgabe)
)</f>
        <v/>
      </c>
      <c r="R30" s="253" t="str" cm="1">
        <f t="array" aca="1" ref="R30" ca="1">_xlfn.LET(
_xlpm.jahrCalc,
INDIRECT("Jahr" &amp; ROUNDUP(SUM($B$21:$B30)/78,0)),
_xlpm.auto,
IF(_xlfn.XLOOKUP(GewählterMA&amp;"|"&amp;_xlpm.jahrCalc,Personaleingabe!$AO$12:$AO$300,Personaleingabe!$AO$12:$AO$300,"keine Zeiten",0,1)="keine Zeiten",TRUE,FALSE),
_xlpm.fake,
IF($A$4&amp;"1"="1",FALSE,TRUE),
_xlpm.abwesend,
BB30&amp;"1"&lt;&gt;"1",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_xlpm.wochenstunden/5,SUMIFS(Arbeitszeiten[[Arbeitszeit]:[Arbeitszeit]],Arbeitszeiten[[Name]:[Name]],GewählterMA,Arbeitszeiten[[Tag]:[Tag]],DATE(_xlpm.jahrCalc,$B30,R$20)))*$A30,0),
_xlpm.ausgabe, _xlpm.stunden+IF(AND(_xlpm.stunden&gt;0,_xlpm.fake),ROUND(RANDBETWEEN(-100,100)/200,1),0),
IF(_xlpm.ausgabe&lt;=0,"",_xlpm.ausgabe)
)</f>
        <v/>
      </c>
      <c r="S30" s="253" t="str" cm="1">
        <f t="array" aca="1" ref="S30" ca="1">_xlfn.LET(
_xlpm.jahrCalc,
INDIRECT("Jahr" &amp; ROUNDUP(SUM($B$21:$B30)/78,0)),
_xlpm.auto,
IF(_xlfn.XLOOKUP(GewählterMA&amp;"|"&amp;_xlpm.jahrCalc,Personaleingabe!$AO$12:$AO$300,Personaleingabe!$AO$12:$AO$300,"keine Zeiten",0,1)="keine Zeiten",TRUE,FALSE),
_xlpm.fake,
IF($A$4&amp;"1"="1",FALSE,TRUE),
_xlpm.abwesend,
BC30&amp;"1"&lt;&gt;"1",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_xlpm.wochenstunden/5,SUMIFS(Arbeitszeiten[[Arbeitszeit]:[Arbeitszeit]],Arbeitszeiten[[Name]:[Name]],GewählterMA,Arbeitszeiten[[Tag]:[Tag]],DATE(_xlpm.jahrCalc,$B30,S$20)))*$A30,0),
_xlpm.ausgabe, _xlpm.stunden+IF(AND(_xlpm.stunden&gt;0,_xlpm.fake),ROUND(RANDBETWEEN(-100,100)/200,1),0),
IF(_xlpm.ausgabe&lt;=0,"",_xlpm.ausgabe)
)</f>
        <v/>
      </c>
      <c r="T30" s="253" t="str" cm="1">
        <f t="array" aca="1" ref="T30" ca="1">_xlfn.LET(
_xlpm.jahrCalc,
INDIRECT("Jahr" &amp; ROUNDUP(SUM($B$21:$B30)/78,0)),
_xlpm.auto,
IF(_xlfn.XLOOKUP(GewählterMA&amp;"|"&amp;_xlpm.jahrCalc,Personaleingabe!$AO$12:$AO$300,Personaleingabe!$AO$12:$AO$300,"keine Zeiten",0,1)="keine Zeiten",TRUE,FALSE),
_xlpm.fake,
IF($A$4&amp;"1"="1",FALSE,TRUE),
_xlpm.abwesend,
BD30&amp;"1"&lt;&gt;"1",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_xlpm.wochenstunden/5,SUMIFS(Arbeitszeiten[[Arbeitszeit]:[Arbeitszeit]],Arbeitszeiten[[Name]:[Name]],GewählterMA,Arbeitszeiten[[Tag]:[Tag]],DATE(_xlpm.jahrCalc,$B30,T$20)))*$A30,0),
_xlpm.ausgabe, _xlpm.stunden+IF(AND(_xlpm.stunden&gt;0,_xlpm.fake),ROUND(RANDBETWEEN(-100,100)/200,1),0),
IF(_xlpm.ausgabe&lt;=0,"",_xlpm.ausgabe)
)</f>
        <v/>
      </c>
      <c r="U30" s="253" t="str" cm="1">
        <f t="array" aca="1" ref="U30" ca="1">_xlfn.LET(
_xlpm.jahrCalc,
INDIRECT("Jahr" &amp; ROUNDUP(SUM($B$21:$B30)/78,0)),
_xlpm.auto,
IF(_xlfn.XLOOKUP(GewählterMA&amp;"|"&amp;_xlpm.jahrCalc,Personaleingabe!$AO$12:$AO$300,Personaleingabe!$AO$12:$AO$300,"keine Zeiten",0,1)="keine Zeiten",TRUE,FALSE),
_xlpm.fake,
IF($A$4&amp;"1"="1",FALSE,TRUE),
_xlpm.abwesend,
BE30&amp;"1"&lt;&gt;"1",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_xlpm.wochenstunden/5,SUMIFS(Arbeitszeiten[[Arbeitszeit]:[Arbeitszeit]],Arbeitszeiten[[Name]:[Name]],GewählterMA,Arbeitszeiten[[Tag]:[Tag]],DATE(_xlpm.jahrCalc,$B30,U$20)))*$A30,0),
_xlpm.ausgabe, _xlpm.stunden+IF(AND(_xlpm.stunden&gt;0,_xlpm.fake),ROUND(RANDBETWEEN(-100,100)/200,1),0),
IF(_xlpm.ausgabe&lt;=0,"",_xlpm.ausgabe)
)</f>
        <v/>
      </c>
      <c r="V30" s="253" t="str" cm="1">
        <f t="array" aca="1" ref="V30" ca="1">_xlfn.LET(
_xlpm.jahrCalc,
INDIRECT("Jahr" &amp; ROUNDUP(SUM($B$21:$B30)/78,0)),
_xlpm.auto,
IF(_xlfn.XLOOKUP(GewählterMA&amp;"|"&amp;_xlpm.jahrCalc,Personaleingabe!$AO$12:$AO$300,Personaleingabe!$AO$12:$AO$300,"keine Zeiten",0,1)="keine Zeiten",TRUE,FALSE),
_xlpm.fake,
IF($A$4&amp;"1"="1",FALSE,TRUE),
_xlpm.abwesend,
BF30&amp;"1"&lt;&gt;"1",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_xlpm.wochenstunden/5,SUMIFS(Arbeitszeiten[[Arbeitszeit]:[Arbeitszeit]],Arbeitszeiten[[Name]:[Name]],GewählterMA,Arbeitszeiten[[Tag]:[Tag]],DATE(_xlpm.jahrCalc,$B30,V$20)))*$A30,0),
_xlpm.ausgabe, _xlpm.stunden+IF(AND(_xlpm.stunden&gt;0,_xlpm.fake),ROUND(RANDBETWEEN(-100,100)/200,1),0),
IF(_xlpm.ausgabe&lt;=0,"",_xlpm.ausgabe)
)</f>
        <v/>
      </c>
      <c r="W30" s="253" t="str" cm="1">
        <f t="array" aca="1" ref="W30" ca="1">_xlfn.LET(
_xlpm.jahrCalc,
INDIRECT("Jahr" &amp; ROUNDUP(SUM($B$21:$B30)/78,0)),
_xlpm.auto,
IF(_xlfn.XLOOKUP(GewählterMA&amp;"|"&amp;_xlpm.jahrCalc,Personaleingabe!$AO$12:$AO$300,Personaleingabe!$AO$12:$AO$300,"keine Zeiten",0,1)="keine Zeiten",TRUE,FALSE),
_xlpm.fake,
IF($A$4&amp;"1"="1",FALSE,TRUE),
_xlpm.abwesend,
BG30&amp;"1"&lt;&gt;"1",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_xlpm.wochenstunden/5,SUMIFS(Arbeitszeiten[[Arbeitszeit]:[Arbeitszeit]],Arbeitszeiten[[Name]:[Name]],GewählterMA,Arbeitszeiten[[Tag]:[Tag]],DATE(_xlpm.jahrCalc,$B30,W$20)))*$A30,0),
_xlpm.ausgabe, _xlpm.stunden+IF(AND(_xlpm.stunden&gt;0,_xlpm.fake),ROUND(RANDBETWEEN(-100,100)/200,1),0),
IF(_xlpm.ausgabe&lt;=0,"",_xlpm.ausgabe)
)</f>
        <v/>
      </c>
      <c r="X30" s="253" t="str" cm="1">
        <f t="array" aca="1" ref="X30" ca="1">_xlfn.LET(
_xlpm.jahrCalc,
INDIRECT("Jahr" &amp; ROUNDUP(SUM($B$21:$B30)/78,0)),
_xlpm.auto,
IF(_xlfn.XLOOKUP(GewählterMA&amp;"|"&amp;_xlpm.jahrCalc,Personaleingabe!$AO$12:$AO$300,Personaleingabe!$AO$12:$AO$300,"keine Zeiten",0,1)="keine Zeiten",TRUE,FALSE),
_xlpm.fake,
IF($A$4&amp;"1"="1",FALSE,TRUE),
_xlpm.abwesend,
BH30&amp;"1"&lt;&gt;"1",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_xlpm.wochenstunden/5,SUMIFS(Arbeitszeiten[[Arbeitszeit]:[Arbeitszeit]],Arbeitszeiten[[Name]:[Name]],GewählterMA,Arbeitszeiten[[Tag]:[Tag]],DATE(_xlpm.jahrCalc,$B30,X$20)))*$A30,0),
_xlpm.ausgabe, _xlpm.stunden+IF(AND(_xlpm.stunden&gt;0,_xlpm.fake),ROUND(RANDBETWEEN(-100,100)/200,1),0),
IF(_xlpm.ausgabe&lt;=0,"",_xlpm.ausgabe)
)</f>
        <v/>
      </c>
      <c r="Y30" s="253" t="str" cm="1">
        <f t="array" aca="1" ref="Y30" ca="1">_xlfn.LET(
_xlpm.jahrCalc,
INDIRECT("Jahr" &amp; ROUNDUP(SUM($B$21:$B30)/78,0)),
_xlpm.auto,
IF(_xlfn.XLOOKUP(GewählterMA&amp;"|"&amp;_xlpm.jahrCalc,Personaleingabe!$AO$12:$AO$300,Personaleingabe!$AO$12:$AO$300,"keine Zeiten",0,1)="keine Zeiten",TRUE,FALSE),
_xlpm.fake,
IF($A$4&amp;"1"="1",FALSE,TRUE),
_xlpm.abwesend,
BI30&amp;"1"&lt;&gt;"1",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_xlpm.wochenstunden/5,SUMIFS(Arbeitszeiten[[Arbeitszeit]:[Arbeitszeit]],Arbeitszeiten[[Name]:[Name]],GewählterMA,Arbeitszeiten[[Tag]:[Tag]],DATE(_xlpm.jahrCalc,$B30,Y$20)))*$A30,0),
_xlpm.ausgabe, _xlpm.stunden+IF(AND(_xlpm.stunden&gt;0,_xlpm.fake),ROUND(RANDBETWEEN(-100,100)/200,1),0),
IF(_xlpm.ausgabe&lt;=0,"",_xlpm.ausgabe)
)</f>
        <v/>
      </c>
      <c r="Z30" s="253" t="str" cm="1">
        <f t="array" aca="1" ref="Z30" ca="1">_xlfn.LET(
_xlpm.jahrCalc,
INDIRECT("Jahr" &amp; ROUNDUP(SUM($B$21:$B30)/78,0)),
_xlpm.auto,
IF(_xlfn.XLOOKUP(GewählterMA&amp;"|"&amp;_xlpm.jahrCalc,Personaleingabe!$AO$12:$AO$300,Personaleingabe!$AO$12:$AO$300,"keine Zeiten",0,1)="keine Zeiten",TRUE,FALSE),
_xlpm.fake,
IF($A$4&amp;"1"="1",FALSE,TRUE),
_xlpm.abwesend,
BJ30&amp;"1"&lt;&gt;"1",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_xlpm.wochenstunden/5,SUMIFS(Arbeitszeiten[[Arbeitszeit]:[Arbeitszeit]],Arbeitszeiten[[Name]:[Name]],GewählterMA,Arbeitszeiten[[Tag]:[Tag]],DATE(_xlpm.jahrCalc,$B30,Z$20)))*$A30,0),
_xlpm.ausgabe, _xlpm.stunden+IF(AND(_xlpm.stunden&gt;0,_xlpm.fake),ROUND(RANDBETWEEN(-100,100)/200,1),0),
IF(_xlpm.ausgabe&lt;=0,"",_xlpm.ausgabe)
)</f>
        <v/>
      </c>
      <c r="AA30" s="253" t="str" cm="1">
        <f t="array" aca="1" ref="AA30" ca="1">_xlfn.LET(
_xlpm.jahrCalc,
INDIRECT("Jahr" &amp; ROUNDUP(SUM($B$21:$B30)/78,0)),
_xlpm.auto,
IF(_xlfn.XLOOKUP(GewählterMA&amp;"|"&amp;_xlpm.jahrCalc,Personaleingabe!$AO$12:$AO$300,Personaleingabe!$AO$12:$AO$300,"keine Zeiten",0,1)="keine Zeiten",TRUE,FALSE),
_xlpm.fake,
IF($A$4&amp;"1"="1",FALSE,TRUE),
_xlpm.abwesend,
BK30&amp;"1"&lt;&gt;"1",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_xlpm.wochenstunden/5,SUMIFS(Arbeitszeiten[[Arbeitszeit]:[Arbeitszeit]],Arbeitszeiten[[Name]:[Name]],GewählterMA,Arbeitszeiten[[Tag]:[Tag]],DATE(_xlpm.jahrCalc,$B30,AA$20)))*$A30,0),
_xlpm.ausgabe, _xlpm.stunden+IF(AND(_xlpm.stunden&gt;0,_xlpm.fake),ROUND(RANDBETWEEN(-100,100)/200,1),0),
IF(_xlpm.ausgabe&lt;=0,"",_xlpm.ausgabe)
)</f>
        <v/>
      </c>
      <c r="AB30" s="253" t="str" cm="1">
        <f t="array" aca="1" ref="AB30" ca="1">_xlfn.LET(
_xlpm.jahrCalc,
INDIRECT("Jahr" &amp; ROUNDUP(SUM($B$21:$B30)/78,0)),
_xlpm.auto,
IF(_xlfn.XLOOKUP(GewählterMA&amp;"|"&amp;_xlpm.jahrCalc,Personaleingabe!$AO$12:$AO$300,Personaleingabe!$AO$12:$AO$300,"keine Zeiten",0,1)="keine Zeiten",TRUE,FALSE),
_xlpm.fake,
IF($A$4&amp;"1"="1",FALSE,TRUE),
_xlpm.abwesend,
BL30&amp;"1"&lt;&gt;"1",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_xlpm.wochenstunden/5,SUMIFS(Arbeitszeiten[[Arbeitszeit]:[Arbeitszeit]],Arbeitszeiten[[Name]:[Name]],GewählterMA,Arbeitszeiten[[Tag]:[Tag]],DATE(_xlpm.jahrCalc,$B30,AB$20)))*$A30,0),
_xlpm.ausgabe, _xlpm.stunden+IF(AND(_xlpm.stunden&gt;0,_xlpm.fake),ROUND(RANDBETWEEN(-100,100)/200,1),0),
IF(_xlpm.ausgabe&lt;=0,"",_xlpm.ausgabe)
)</f>
        <v/>
      </c>
      <c r="AC30" s="253" t="str" cm="1">
        <f t="array" aca="1" ref="AC30" ca="1">_xlfn.LET(
_xlpm.jahrCalc,
INDIRECT("Jahr" &amp; ROUNDUP(SUM($B$21:$B30)/78,0)),
_xlpm.auto,
IF(_xlfn.XLOOKUP(GewählterMA&amp;"|"&amp;_xlpm.jahrCalc,Personaleingabe!$AO$12:$AO$300,Personaleingabe!$AO$12:$AO$300,"keine Zeiten",0,1)="keine Zeiten",TRUE,FALSE),
_xlpm.fake,
IF($A$4&amp;"1"="1",FALSE,TRUE),
_xlpm.abwesend,
BM30&amp;"1"&lt;&gt;"1",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_xlpm.wochenstunden/5,SUMIFS(Arbeitszeiten[[Arbeitszeit]:[Arbeitszeit]],Arbeitszeiten[[Name]:[Name]],GewählterMA,Arbeitszeiten[[Tag]:[Tag]],DATE(_xlpm.jahrCalc,$B30,AC$20)))*$A30,0),
_xlpm.ausgabe, _xlpm.stunden+IF(AND(_xlpm.stunden&gt;0,_xlpm.fake),ROUND(RANDBETWEEN(-100,100)/200,1),0),
IF(_xlpm.ausgabe&lt;=0,"",_xlpm.ausgabe)
)</f>
        <v/>
      </c>
      <c r="AD30" s="253" t="str" cm="1">
        <f t="array" aca="1" ref="AD30" ca="1">_xlfn.LET(
_xlpm.jahrCalc,
INDIRECT("Jahr" &amp; ROUNDUP(SUM($B$21:$B30)/78,0)),
_xlpm.auto,
IF(_xlfn.XLOOKUP(GewählterMA&amp;"|"&amp;_xlpm.jahrCalc,Personaleingabe!$AO$12:$AO$300,Personaleingabe!$AO$12:$AO$300,"keine Zeiten",0,1)="keine Zeiten",TRUE,FALSE),
_xlpm.fake,
IF($A$4&amp;"1"="1",FALSE,TRUE),
_xlpm.abwesend,
BN30&amp;"1"&lt;&gt;"1",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_xlpm.wochenstunden/5,SUMIFS(Arbeitszeiten[[Arbeitszeit]:[Arbeitszeit]],Arbeitszeiten[[Name]:[Name]],GewählterMA,Arbeitszeiten[[Tag]:[Tag]],DATE(_xlpm.jahrCalc,$B30,AD$20)))*$A30,0),
_xlpm.ausgabe, _xlpm.stunden+IF(AND(_xlpm.stunden&gt;0,_xlpm.fake),ROUND(RANDBETWEEN(-100,100)/200,1),0),
IF(_xlpm.ausgabe&lt;=0,"",_xlpm.ausgabe)
)</f>
        <v/>
      </c>
      <c r="AE30" s="253" t="str" cm="1">
        <f t="array" aca="1" ref="AE30" ca="1">_xlfn.LET(
_xlpm.jahrCalc,
INDIRECT("Jahr" &amp; ROUNDUP(SUM($B$21:$B30)/78,0)),
_xlpm.auto,
IF(_xlfn.XLOOKUP(GewählterMA&amp;"|"&amp;_xlpm.jahrCalc,Personaleingabe!$AO$12:$AO$300,Personaleingabe!$AO$12:$AO$300,"keine Zeiten",0,1)="keine Zeiten",TRUE,FALSE),
_xlpm.fake,
IF($A$4&amp;"1"="1",FALSE,TRUE),
_xlpm.abwesend,
BO30&amp;"1"&lt;&gt;"1",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_xlpm.wochenstunden/5,SUMIFS(Arbeitszeiten[[Arbeitszeit]:[Arbeitszeit]],Arbeitszeiten[[Name]:[Name]],GewählterMA,Arbeitszeiten[[Tag]:[Tag]],DATE(_xlpm.jahrCalc,$B30,AE$20)))*$A30,0),
_xlpm.ausgabe, _xlpm.stunden+IF(AND(_xlpm.stunden&gt;0,_xlpm.fake),ROUND(RANDBETWEEN(-100,100)/200,1),0),
IF(_xlpm.ausgabe&lt;=0,"",_xlpm.ausgabe)
)</f>
        <v/>
      </c>
      <c r="AF30" s="253" t="str" cm="1">
        <f t="array" aca="1" ref="AF30" ca="1">_xlfn.LET(
_xlpm.jahrCalc,
INDIRECT("Jahr" &amp; ROUNDUP(SUM($B$21:$B30)/78,0)),
_xlpm.auto,
IF(_xlfn.XLOOKUP(GewählterMA&amp;"|"&amp;_xlpm.jahrCalc,Personaleingabe!$AO$12:$AO$300,Personaleingabe!$AO$12:$AO$300,"keine Zeiten",0,1)="keine Zeiten",TRUE,FALSE),
_xlpm.fake,
IF($A$4&amp;"1"="1",FALSE,TRUE),
_xlpm.abwesend,
BP30&amp;"1"&lt;&gt;"1",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_xlpm.wochenstunden/5,SUMIFS(Arbeitszeiten[[Arbeitszeit]:[Arbeitszeit]],Arbeitszeiten[[Name]:[Name]],GewählterMA,Arbeitszeiten[[Tag]:[Tag]],DATE(_xlpm.jahrCalc,$B30,AF$20)))*$A30,0),
_xlpm.ausgabe, _xlpm.stunden+IF(AND(_xlpm.stunden&gt;0,_xlpm.fake),ROUND(RANDBETWEEN(-100,100)/200,1),0),
IF(_xlpm.ausgabe&lt;=0,"",_xlpm.ausgabe)
)</f>
        <v/>
      </c>
      <c r="AG30" s="253" t="str" cm="1">
        <f t="array" aca="1" ref="AG30" ca="1">_xlfn.LET(
_xlpm.jahrCalc,
INDIRECT("Jahr" &amp; ROUNDUP(SUM($B$21:$B30)/78,0)),
_xlpm.auto,
IF(_xlfn.XLOOKUP(GewählterMA&amp;"|"&amp;_xlpm.jahrCalc,Personaleingabe!$AO$12:$AO$300,Personaleingabe!$AO$12:$AO$300,"keine Zeiten",0,1)="keine Zeiten",TRUE,FALSE),
_xlpm.fake,
IF($A$4&amp;"1"="1",FALSE,TRUE),
_xlpm.abwesend,
BQ30&amp;"1"&lt;&gt;"1",
_xlpm.wochenstunden,_xlfn.XLOOKUP(GewählterMA&amp;"|"&amp;GewähltesVorhaben&amp;"|"&amp;$B30&amp;"|"&amp;_xlpm.jahrCalc,MitarbeiterFTE[[lookup]:[lookup]],MitarbeiterFTE[[Std. / Wo.]:[Std. / Wo.]],0,0,1),
_xlpm.stunden,
IF(NOT(_xlpm.abwesend),IF(_xlpm.auto,
    _xlpm.wochenstunden/5,SUMIFS(Arbeitszeiten[[Arbeitszeit]:[Arbeitszeit]],Arbeitszeiten[[Name]:[Name]],GewählterMA,Arbeitszeiten[[Tag]:[Tag]],DATE(_xlpm.jahrCalc,$B30,AG$20)))*$A30,0),
_xlpm.ausgabe, _xlpm.stunden+IF(AND(_xlpm.stunden&gt;0,_xlpm.fake),ROUND(RANDBETWEEN(-100,100)/200,1),0),
IF(_xlpm.ausgabe&lt;=0,"",_xlpm.ausgabe)
)</f>
        <v/>
      </c>
      <c r="AH30" s="254">
        <f t="shared" ca="1" si="16"/>
        <v>0</v>
      </c>
      <c r="AI30" s="257"/>
      <c r="AJ30" s="212"/>
      <c r="AL30" s="211">
        <f t="shared" si="17"/>
        <v>10</v>
      </c>
      <c r="AM30" s="211" t="str" cm="1">
        <f t="array" aca="1" ref="AM30" ca="1">_xlfn.LET(
     _xlpm.jahrCalc,INDIRECT("Jahr" &amp; ROUNDUP(SUM($B$21:$B30)/78,0)),
     _xlpm.dat,DATE(_xlpm.jahrCalc,$B30,C$20),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N30" s="211" t="str" cm="1">
        <f t="array" aca="1" ref="AN30" ca="1">_xlfn.LET(
     _xlpm.jahrCalc,INDIRECT("Jahr" &amp; ROUNDUP(SUM($B$21:$B30)/78,0)),
     _xlpm.dat,DATE(_xlpm.jahrCalc,$B30,D$20),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O30" s="211" t="str" cm="1">
        <f t="array" aca="1" ref="AO30" ca="1">_xlfn.LET(
     _xlpm.jahrCalc,INDIRECT("Jahr" &amp; ROUNDUP(SUM($B$21:$B30)/78,0)),
     _xlpm.dat,DATE(_xlpm.jahrCalc,$B30,E$20),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P30" s="211" t="str" cm="1">
        <f t="array" aca="1" ref="AP30" ca="1">_xlfn.LET(
     _xlpm.jahrCalc,INDIRECT("Jahr" &amp; ROUNDUP(SUM($B$21:$B30)/78,0)),
     _xlpm.dat,DATE(_xlpm.jahrCalc,$B30,F$20),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Q30" s="211" t="str" cm="1">
        <f t="array" aca="1" ref="AQ30" ca="1">_xlfn.LET(
     _xlpm.jahrCalc,INDIRECT("Jahr" &amp; ROUNDUP(SUM($B$21:$B30)/78,0)),
     _xlpm.dat,DATE(_xlpm.jahrCalc,$B30,G$20),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R30" s="211" t="str" cm="1">
        <f t="array" aca="1" ref="AR30" ca="1">_xlfn.LET(
     _xlpm.jahrCalc,INDIRECT("Jahr" &amp; ROUNDUP(SUM($B$21:$B30)/78,0)),
     _xlpm.dat,DATE(_xlpm.jahrCalc,$B30,H$20),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S30" s="211" t="str" cm="1">
        <f t="array" aca="1" ref="AS30" ca="1">_xlfn.LET(
     _xlpm.jahrCalc,INDIRECT("Jahr" &amp; ROUNDUP(SUM($B$21:$B30)/78,0)),
     _xlpm.dat,DATE(_xlpm.jahrCalc,$B30,I$20),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T30" s="211" t="str" cm="1">
        <f t="array" aca="1" ref="AT30" ca="1">_xlfn.LET(
     _xlpm.jahrCalc,INDIRECT("Jahr" &amp; ROUNDUP(SUM($B$21:$B30)/78,0)),
     _xlpm.dat,DATE(_xlpm.jahrCalc,$B30,J$20),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U30" s="211" t="str" cm="1">
        <f t="array" aca="1" ref="AU30" ca="1">_xlfn.LET(
     _xlpm.jahrCalc,INDIRECT("Jahr" &amp; ROUNDUP(SUM($B$21:$B30)/78,0)),
     _xlpm.dat,DATE(_xlpm.jahrCalc,$B30,K$20),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V30" s="211" t="str" cm="1">
        <f t="array" aca="1" ref="AV30" ca="1">_xlfn.LET(
     _xlpm.jahrCalc,INDIRECT("Jahr" &amp; ROUNDUP(SUM($B$21:$B30)/78,0)),
     _xlpm.dat,DATE(_xlpm.jahrCalc,$B30,L$20),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W30" s="211" t="str" cm="1">
        <f t="array" aca="1" ref="AW30" ca="1">_xlfn.LET(
     _xlpm.jahrCalc,INDIRECT("Jahr" &amp; ROUNDUP(SUM($B$21:$B30)/78,0)),
     _xlpm.dat,DATE(_xlpm.jahrCalc,$B30,M$20),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AX30" s="211" t="str" cm="1">
        <f t="array" aca="1" ref="AX30" ca="1">_xlfn.LET(
     _xlpm.jahrCalc,INDIRECT("Jahr" &amp; ROUNDUP(SUM($B$21:$B30)/78,0)),
     _xlpm.dat,DATE(_xlpm.jahrCalc,$B30,N$20),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Y30" s="211" t="str" cm="1">
        <f t="array" aca="1" ref="AY30" ca="1">_xlfn.LET(
     _xlpm.jahrCalc,INDIRECT("Jahr" &amp; ROUNDUP(SUM($B$21:$B30)/78,0)),
     _xlpm.dat,DATE(_xlpm.jahrCalc,$B30,O$20),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AZ30" s="211" t="str" cm="1">
        <f t="array" aca="1" ref="AZ30" ca="1">_xlfn.LET(
     _xlpm.jahrCalc,INDIRECT("Jahr" &amp; ROUNDUP(SUM($B$21:$B30)/78,0)),
     _xlpm.dat,DATE(_xlpm.jahrCalc,$B30,P$20),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A30" s="211" t="str" cm="1">
        <f t="array" aca="1" ref="BA30" ca="1">_xlfn.LET(
     _xlpm.jahrCalc,INDIRECT("Jahr" &amp; ROUNDUP(SUM($B$21:$B30)/78,0)),
     _xlpm.dat,DATE(_xlpm.jahrCalc,$B30,Q$20),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B30" s="211" t="str" cm="1">
        <f t="array" aca="1" ref="BB30" ca="1">_xlfn.LET(
     _xlpm.jahrCalc,INDIRECT("Jahr" &amp; ROUNDUP(SUM($B$21:$B30)/78,0)),
     _xlpm.dat,DATE(_xlpm.jahrCalc,$B30,R$20),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C30" s="211" t="str" cm="1">
        <f t="array" aca="1" ref="BC30" ca="1">_xlfn.LET(
     _xlpm.jahrCalc,INDIRECT("Jahr" &amp; ROUNDUP(SUM($B$21:$B30)/78,0)),
     _xlpm.dat,DATE(_xlpm.jahrCalc,$B30,S$20),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D30" s="211" t="str" cm="1">
        <f t="array" aca="1" ref="BD30" ca="1">_xlfn.LET(
     _xlpm.jahrCalc,INDIRECT("Jahr" &amp; ROUNDUP(SUM($B$21:$B30)/78,0)),
     _xlpm.dat,DATE(_xlpm.jahrCalc,$B30,T$20),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E30" s="211" t="str" cm="1">
        <f t="array" aca="1" ref="BE30" ca="1">_xlfn.LET(
     _xlpm.jahrCalc,INDIRECT("Jahr" &amp; ROUNDUP(SUM($B$21:$B30)/78,0)),
     _xlpm.dat,DATE(_xlpm.jahrCalc,$B30,U$20),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F30" s="211" t="str" cm="1">
        <f t="array" aca="1" ref="BF30" ca="1">_xlfn.LET(
     _xlpm.jahrCalc,INDIRECT("Jahr" &amp; ROUNDUP(SUM($B$21:$B30)/78,0)),
     _xlpm.dat,DATE(_xlpm.jahrCalc,$B30,V$20),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G30" s="211" t="str" cm="1">
        <f t="array" aca="1" ref="BG30" ca="1">_xlfn.LET(
     _xlpm.jahrCalc,INDIRECT("Jahr" &amp; ROUNDUP(SUM($B$21:$B30)/78,0)),
     _xlpm.dat,DATE(_xlpm.jahrCalc,$B30,W$20),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H30" s="211" t="str" cm="1">
        <f t="array" aca="1" ref="BH30" ca="1">_xlfn.LET(
     _xlpm.jahrCalc,INDIRECT("Jahr" &amp; ROUNDUP(SUM($B$21:$B30)/78,0)),
     _xlpm.dat,DATE(_xlpm.jahrCalc,$B30,X$20),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I30" s="211" t="str" cm="1">
        <f t="array" aca="1" ref="BI30" ca="1">_xlfn.LET(
     _xlpm.jahrCalc,INDIRECT("Jahr" &amp; ROUNDUP(SUM($B$21:$B30)/78,0)),
     _xlpm.dat,DATE(_xlpm.jahrCalc,$B30,Y$20),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J30" s="211" t="str" cm="1">
        <f t="array" aca="1" ref="BJ30" ca="1">_xlfn.LET(
     _xlpm.jahrCalc,INDIRECT("Jahr" &amp; ROUNDUP(SUM($B$21:$B30)/78,0)),
     _xlpm.dat,DATE(_xlpm.jahrCalc,$B30,Z$20),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K30" s="211" t="str" cm="1">
        <f t="array" aca="1" ref="BK30" ca="1">_xlfn.LET(
     _xlpm.jahrCalc,INDIRECT("Jahr" &amp; ROUNDUP(SUM($B$21:$B30)/78,0)),
     _xlpm.dat,DATE(_xlpm.jahrCalc,$B30,AA$20),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L30" s="211" t="str" cm="1">
        <f t="array" aca="1" ref="BL30" ca="1">_xlfn.LET(
     _xlpm.jahrCalc,INDIRECT("Jahr" &amp; ROUNDUP(SUM($B$21:$B30)/78,0)),
     _xlpm.dat,DATE(_xlpm.jahrCalc,$B30,AB$20),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M30" s="211" t="str" cm="1">
        <f t="array" aca="1" ref="BM30" ca="1">_xlfn.LET(
     _xlpm.jahrCalc,INDIRECT("Jahr" &amp; ROUNDUP(SUM($B$21:$B30)/78,0)),
     _xlpm.dat,DATE(_xlpm.jahrCalc,$B30,AC$20),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N30" s="211" t="str" cm="1">
        <f t="array" aca="1" ref="BN30" ca="1">_xlfn.LET(
     _xlpm.jahrCalc,INDIRECT("Jahr" &amp; ROUNDUP(SUM($B$21:$B30)/78,0)),
     _xlpm.dat,DATE(_xlpm.jahrCalc,$B30,AD$20),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O30" s="211" t="str" cm="1">
        <f t="array" aca="1" ref="BO30" ca="1">_xlfn.LET(
     _xlpm.jahrCalc,INDIRECT("Jahr" &amp; ROUNDUP(SUM($B$21:$B30)/78,0)),
     _xlpm.dat,DATE(_xlpm.jahrCalc,$B30,AE$20),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P30" s="211" t="str" cm="1">
        <f t="array" aca="1" ref="BP30" ca="1">_xlfn.LET(
     _xlpm.jahrCalc,INDIRECT("Jahr" &amp; ROUNDUP(SUM($B$21:$B30)/78,0)),
     _xlpm.dat,DATE(_xlpm.jahrCalc,$B30,AF$20),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
      </c>
      <c r="BQ30" s="211" t="str" cm="1">
        <f t="array" aca="1" ref="BQ30" ca="1">_xlfn.LET(
     _xlpm.jahrCalc,INDIRECT("Jahr" &amp; ROUNDUP(SUM($B$21:$B30)/78,0)),
     _xlpm.dat,DATE(_xlpm.jahrCalc,$B30,AG$20),
     _xlpm.bundesland,$BR30,
     _xlpm.ft, IF(_xlpm.bundesland=0,FALSE,_xlfn.XLOOKUP(_xlpm.dat,Feiertage[[Datum]:[Datum]],_xlfn.XLOOKUP(_xlpm.bundesland,Feiertage[[#Headers],[BW]:[TH]],Feiertage[[BW]:[TH]]),0,0,1)&lt;&gt;0),
     _xlpm.schwarz,
          MONTH(_xlpm.dat)&lt;&gt;$B30,
     _xlpm.we,
          WEEKDAY(_xlpm.dat,2)&gt;=6,
     _xlpm.weg,
          IF(_xlfn.XLOOKUP(GewählterMA&amp;_xlpm.dat,Table6[[lookup]:[lookup]],Table6[[Name]:[Name]],"da",0,1)="da","","weg"),
     _xlpm.ausgabe,IF(_xlpm.schwarz,"SW",IF(_xlpm.ft,"FT",IF(_xlpm.we,"WE",IF(_xlpm.weg="weg","weg","")))),
     _xlpm.ausgabe
)</f>
        <v>WE</v>
      </c>
      <c r="BR30" s="211">
        <f ca="1">IF(BT30=0,BS20,BT30)</f>
        <v>0</v>
      </c>
      <c r="BT30" s="211" cm="1">
        <f t="array" aca="1" ref="BT30" ca="1">_xlfn.XLOOKUP(_xlfn.XLOOKUP(GewählterMA&amp;AL30&amp;INDIRECT("Jahr" &amp; ROUNDUP(SUM($B$21:$B30)/78,0)),MitarbeiterFTE[Name]&amp;MitarbeiterFTE[Monat]&amp;MitarbeiterFTE[Jahr],MitarbeiterFTE[Bundesland],0,0,1),Bundesländer[Deutsch],Bundesländer[Abkürzung],0,0,1)</f>
        <v>0</v>
      </c>
    </row>
    <row r="31" spans="1:72" ht="18" customHeight="1" thickBot="1">
      <c r="A31" s="223" cm="1">
        <f t="array" aca="1" ref="A31" ca="1">_xlfn.XLOOKUP(GewählterMA&amp;"|"&amp;GewähltesVorhaben&amp;"|"&amp;B31&amp;"|"&amp;INDIRECT("Jahr" &amp; ROUNDUP(SUM($B$21:B31)/78,0)),MitarbeiterFTE[lookup],MitarbeiterFTE[%-Vorhaben],0,0,1)</f>
        <v>0</v>
      </c>
      <c r="B31" s="256">
        <v>11</v>
      </c>
      <c r="C31" s="253" t="str" cm="1">
        <f t="array" aca="1" ref="C31" ca="1">_xlfn.LET(
_xlpm.jahrCalc,
INDIRECT("Jahr" &amp; ROUNDUP(SUM($B$21:$B31)/78,0)),
_xlpm.auto,
IF(_xlfn.XLOOKUP(GewählterMA&amp;"|"&amp;_xlpm.jahrCalc,Personaleingabe!$AO$12:$AO$300,Personaleingabe!$AO$12:$AO$300,"keine Zeiten",0,1)="keine Zeiten",TRUE,FALSE),
_xlpm.fake,
IF($A$4&amp;"1"="1",FALSE,TRUE),
_xlpm.abwesend,
AM31&amp;"1"&lt;&gt;"1",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_xlpm.wochenstunden/5,SUMIFS(Arbeitszeiten[[Arbeitszeit]:[Arbeitszeit]],Arbeitszeiten[[Name]:[Name]],GewählterMA,Arbeitszeiten[[Tag]:[Tag]],DATE(_xlpm.jahrCalc,$B31,C$20)))*$A31,0),
_xlpm.ausgabe, _xlpm.stunden+IF(AND(_xlpm.stunden&gt;0,_xlpm.fake),ROUND(RANDBETWEEN(-100,100)/200,1),0),
IF(_xlpm.ausgabe&lt;=0,"",_xlpm.ausgabe)
)</f>
        <v/>
      </c>
      <c r="D31" s="253" t="str" cm="1">
        <f t="array" aca="1" ref="D31" ca="1">_xlfn.LET(
_xlpm.jahrCalc,
INDIRECT("Jahr" &amp; ROUNDUP(SUM($B$21:$B31)/78,0)),
_xlpm.auto,
IF(_xlfn.XLOOKUP(GewählterMA&amp;"|"&amp;_xlpm.jahrCalc,Personaleingabe!$AO$12:$AO$300,Personaleingabe!$AO$12:$AO$300,"keine Zeiten",0,1)="keine Zeiten",TRUE,FALSE),
_xlpm.fake,
IF($A$4&amp;"1"="1",FALSE,TRUE),
_xlpm.abwesend,
AN31&amp;"1"&lt;&gt;"1",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_xlpm.wochenstunden/5,SUMIFS(Arbeitszeiten[[Arbeitszeit]:[Arbeitszeit]],Arbeitszeiten[[Name]:[Name]],GewählterMA,Arbeitszeiten[[Tag]:[Tag]],DATE(_xlpm.jahrCalc,$B31,D$20)))*$A31,0),
_xlpm.ausgabe, _xlpm.stunden+IF(AND(_xlpm.stunden&gt;0,_xlpm.fake),ROUND(RANDBETWEEN(-100,100)/200,1),0),
IF(_xlpm.ausgabe&lt;=0,"",_xlpm.ausgabe)
)</f>
        <v/>
      </c>
      <c r="E31" s="253" t="str" cm="1">
        <f t="array" aca="1" ref="E31" ca="1">_xlfn.LET(
_xlpm.jahrCalc,
INDIRECT("Jahr" &amp; ROUNDUP(SUM($B$21:$B31)/78,0)),
_xlpm.auto,
IF(_xlfn.XLOOKUP(GewählterMA&amp;"|"&amp;_xlpm.jahrCalc,Personaleingabe!$AO$12:$AO$300,Personaleingabe!$AO$12:$AO$300,"keine Zeiten",0,1)="keine Zeiten",TRUE,FALSE),
_xlpm.fake,
IF($A$4&amp;"1"="1",FALSE,TRUE),
_xlpm.abwesend,
AO31&amp;"1"&lt;&gt;"1",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_xlpm.wochenstunden/5,SUMIFS(Arbeitszeiten[[Arbeitszeit]:[Arbeitszeit]],Arbeitszeiten[[Name]:[Name]],GewählterMA,Arbeitszeiten[[Tag]:[Tag]],DATE(_xlpm.jahrCalc,$B31,E$20)))*$A31,0),
_xlpm.ausgabe, _xlpm.stunden+IF(AND(_xlpm.stunden&gt;0,_xlpm.fake),ROUND(RANDBETWEEN(-100,100)/200,1),0),
IF(_xlpm.ausgabe&lt;=0,"",_xlpm.ausgabe)
)</f>
        <v/>
      </c>
      <c r="F31" s="253" t="str" cm="1">
        <f t="array" aca="1" ref="F31" ca="1">_xlfn.LET(
_xlpm.jahrCalc,
INDIRECT("Jahr" &amp; ROUNDUP(SUM($B$21:$B31)/78,0)),
_xlpm.auto,
IF(_xlfn.XLOOKUP(GewählterMA&amp;"|"&amp;_xlpm.jahrCalc,Personaleingabe!$AO$12:$AO$300,Personaleingabe!$AO$12:$AO$300,"keine Zeiten",0,1)="keine Zeiten",TRUE,FALSE),
_xlpm.fake,
IF($A$4&amp;"1"="1",FALSE,TRUE),
_xlpm.abwesend,
AP31&amp;"1"&lt;&gt;"1",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_xlpm.wochenstunden/5,SUMIFS(Arbeitszeiten[[Arbeitszeit]:[Arbeitszeit]],Arbeitszeiten[[Name]:[Name]],GewählterMA,Arbeitszeiten[[Tag]:[Tag]],DATE(_xlpm.jahrCalc,$B31,F$20)))*$A31,0),
_xlpm.ausgabe, _xlpm.stunden+IF(AND(_xlpm.stunden&gt;0,_xlpm.fake),ROUND(RANDBETWEEN(-100,100)/200,1),0),
IF(_xlpm.ausgabe&lt;=0,"",_xlpm.ausgabe)
)</f>
        <v/>
      </c>
      <c r="G31" s="253" t="str" cm="1">
        <f t="array" aca="1" ref="G31" ca="1">_xlfn.LET(
_xlpm.jahrCalc,
INDIRECT("Jahr" &amp; ROUNDUP(SUM($B$21:$B31)/78,0)),
_xlpm.auto,
IF(_xlfn.XLOOKUP(GewählterMA&amp;"|"&amp;_xlpm.jahrCalc,Personaleingabe!$AO$12:$AO$300,Personaleingabe!$AO$12:$AO$300,"keine Zeiten",0,1)="keine Zeiten",TRUE,FALSE),
_xlpm.fake,
IF($A$4&amp;"1"="1",FALSE,TRUE),
_xlpm.abwesend,
AQ31&amp;"1"&lt;&gt;"1",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_xlpm.wochenstunden/5,SUMIFS(Arbeitszeiten[[Arbeitszeit]:[Arbeitszeit]],Arbeitszeiten[[Name]:[Name]],GewählterMA,Arbeitszeiten[[Tag]:[Tag]],DATE(_xlpm.jahrCalc,$B31,G$20)))*$A31,0),
_xlpm.ausgabe, _xlpm.stunden+IF(AND(_xlpm.stunden&gt;0,_xlpm.fake),ROUND(RANDBETWEEN(-100,100)/200,1),0),
IF(_xlpm.ausgabe&lt;=0,"",_xlpm.ausgabe)
)</f>
        <v/>
      </c>
      <c r="H31" s="253" t="str" cm="1">
        <f t="array" aca="1" ref="H31" ca="1">_xlfn.LET(
_xlpm.jahrCalc,
INDIRECT("Jahr" &amp; ROUNDUP(SUM($B$21:$B31)/78,0)),
_xlpm.auto,
IF(_xlfn.XLOOKUP(GewählterMA&amp;"|"&amp;_xlpm.jahrCalc,Personaleingabe!$AO$12:$AO$300,Personaleingabe!$AO$12:$AO$300,"keine Zeiten",0,1)="keine Zeiten",TRUE,FALSE),
_xlpm.fake,
IF($A$4&amp;"1"="1",FALSE,TRUE),
_xlpm.abwesend,
AR31&amp;"1"&lt;&gt;"1",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_xlpm.wochenstunden/5,SUMIFS(Arbeitszeiten[[Arbeitszeit]:[Arbeitszeit]],Arbeitszeiten[[Name]:[Name]],GewählterMA,Arbeitszeiten[[Tag]:[Tag]],DATE(_xlpm.jahrCalc,$B31,H$20)))*$A31,0),
_xlpm.ausgabe, _xlpm.stunden+IF(AND(_xlpm.stunden&gt;0,_xlpm.fake),ROUND(RANDBETWEEN(-100,100)/200,1),0),
IF(_xlpm.ausgabe&lt;=0,"",_xlpm.ausgabe)
)</f>
        <v/>
      </c>
      <c r="I31" s="253" t="str" cm="1">
        <f t="array" aca="1" ref="I31" ca="1">_xlfn.LET(
_xlpm.jahrCalc,
INDIRECT("Jahr" &amp; ROUNDUP(SUM($B$21:$B31)/78,0)),
_xlpm.auto,
IF(_xlfn.XLOOKUP(GewählterMA&amp;"|"&amp;_xlpm.jahrCalc,Personaleingabe!$AO$12:$AO$300,Personaleingabe!$AO$12:$AO$300,"keine Zeiten",0,1)="keine Zeiten",TRUE,FALSE),
_xlpm.fake,
IF($A$4&amp;"1"="1",FALSE,TRUE),
_xlpm.abwesend,
AS31&amp;"1"&lt;&gt;"1",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_xlpm.wochenstunden/5,SUMIFS(Arbeitszeiten[[Arbeitszeit]:[Arbeitszeit]],Arbeitszeiten[[Name]:[Name]],GewählterMA,Arbeitszeiten[[Tag]:[Tag]],DATE(_xlpm.jahrCalc,$B31,I$20)))*$A31,0),
_xlpm.ausgabe, _xlpm.stunden+IF(AND(_xlpm.stunden&gt;0,_xlpm.fake),ROUND(RANDBETWEEN(-100,100)/200,1),0),
IF(_xlpm.ausgabe&lt;=0,"",_xlpm.ausgabe)
)</f>
        <v/>
      </c>
      <c r="J31" s="253" t="str" cm="1">
        <f t="array" aca="1" ref="J31" ca="1">_xlfn.LET(
_xlpm.jahrCalc,
INDIRECT("Jahr" &amp; ROUNDUP(SUM($B$21:$B31)/78,0)),
_xlpm.auto,
IF(_xlfn.XLOOKUP(GewählterMA&amp;"|"&amp;_xlpm.jahrCalc,Personaleingabe!$AO$12:$AO$300,Personaleingabe!$AO$12:$AO$300,"keine Zeiten",0,1)="keine Zeiten",TRUE,FALSE),
_xlpm.fake,
IF($A$4&amp;"1"="1",FALSE,TRUE),
_xlpm.abwesend,
AT31&amp;"1"&lt;&gt;"1",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_xlpm.wochenstunden/5,SUMIFS(Arbeitszeiten[[Arbeitszeit]:[Arbeitszeit]],Arbeitszeiten[[Name]:[Name]],GewählterMA,Arbeitszeiten[[Tag]:[Tag]],DATE(_xlpm.jahrCalc,$B31,J$20)))*$A31,0),
_xlpm.ausgabe, _xlpm.stunden+IF(AND(_xlpm.stunden&gt;0,_xlpm.fake),ROUND(RANDBETWEEN(-100,100)/200,1),0),
IF(_xlpm.ausgabe&lt;=0,"",_xlpm.ausgabe)
)</f>
        <v/>
      </c>
      <c r="K31" s="253" t="str" cm="1">
        <f t="array" aca="1" ref="K31" ca="1">_xlfn.LET(
_xlpm.jahrCalc,
INDIRECT("Jahr" &amp; ROUNDUP(SUM($B$21:$B31)/78,0)),
_xlpm.auto,
IF(_xlfn.XLOOKUP(GewählterMA&amp;"|"&amp;_xlpm.jahrCalc,Personaleingabe!$AO$12:$AO$300,Personaleingabe!$AO$12:$AO$300,"keine Zeiten",0,1)="keine Zeiten",TRUE,FALSE),
_xlpm.fake,
IF($A$4&amp;"1"="1",FALSE,TRUE),
_xlpm.abwesend,
AU31&amp;"1"&lt;&gt;"1",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_xlpm.wochenstunden/5,SUMIFS(Arbeitszeiten[[Arbeitszeit]:[Arbeitszeit]],Arbeitszeiten[[Name]:[Name]],GewählterMA,Arbeitszeiten[[Tag]:[Tag]],DATE(_xlpm.jahrCalc,$B31,K$20)))*$A31,0),
_xlpm.ausgabe, _xlpm.stunden+IF(AND(_xlpm.stunden&gt;0,_xlpm.fake),ROUND(RANDBETWEEN(-100,100)/200,1),0),
IF(_xlpm.ausgabe&lt;=0,"",_xlpm.ausgabe)
)</f>
        <v/>
      </c>
      <c r="L31" s="253" t="str" cm="1">
        <f t="array" aca="1" ref="L31" ca="1">_xlfn.LET(
_xlpm.jahrCalc,
INDIRECT("Jahr" &amp; ROUNDUP(SUM($B$21:$B31)/78,0)),
_xlpm.auto,
IF(_xlfn.XLOOKUP(GewählterMA&amp;"|"&amp;_xlpm.jahrCalc,Personaleingabe!$AO$12:$AO$300,Personaleingabe!$AO$12:$AO$300,"keine Zeiten",0,1)="keine Zeiten",TRUE,FALSE),
_xlpm.fake,
IF($A$4&amp;"1"="1",FALSE,TRUE),
_xlpm.abwesend,
AV31&amp;"1"&lt;&gt;"1",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_xlpm.wochenstunden/5,SUMIFS(Arbeitszeiten[[Arbeitszeit]:[Arbeitszeit]],Arbeitszeiten[[Name]:[Name]],GewählterMA,Arbeitszeiten[[Tag]:[Tag]],DATE(_xlpm.jahrCalc,$B31,L$20)))*$A31,0),
_xlpm.ausgabe, _xlpm.stunden+IF(AND(_xlpm.stunden&gt;0,_xlpm.fake),ROUND(RANDBETWEEN(-100,100)/200,1),0),
IF(_xlpm.ausgabe&lt;=0,"",_xlpm.ausgabe)
)</f>
        <v/>
      </c>
      <c r="M31" s="253" t="str" cm="1">
        <f t="array" aca="1" ref="M31" ca="1">_xlfn.LET(
_xlpm.jahrCalc,
INDIRECT("Jahr" &amp; ROUNDUP(SUM($B$21:$B31)/78,0)),
_xlpm.auto,
IF(_xlfn.XLOOKUP(GewählterMA&amp;"|"&amp;_xlpm.jahrCalc,Personaleingabe!$AO$12:$AO$300,Personaleingabe!$AO$12:$AO$300,"keine Zeiten",0,1)="keine Zeiten",TRUE,FALSE),
_xlpm.fake,
IF($A$4&amp;"1"="1",FALSE,TRUE),
_xlpm.abwesend,
AW31&amp;"1"&lt;&gt;"1",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_xlpm.wochenstunden/5,SUMIFS(Arbeitszeiten[[Arbeitszeit]:[Arbeitszeit]],Arbeitszeiten[[Name]:[Name]],GewählterMA,Arbeitszeiten[[Tag]:[Tag]],DATE(_xlpm.jahrCalc,$B31,M$20)))*$A31,0),
_xlpm.ausgabe, _xlpm.stunden+IF(AND(_xlpm.stunden&gt;0,_xlpm.fake),ROUND(RANDBETWEEN(-100,100)/200,1),0),
IF(_xlpm.ausgabe&lt;=0,"",_xlpm.ausgabe)
)</f>
        <v/>
      </c>
      <c r="N31" s="253" t="str" cm="1">
        <f t="array" aca="1" ref="N31" ca="1">_xlfn.LET(
_xlpm.jahrCalc,
INDIRECT("Jahr" &amp; ROUNDUP(SUM($B$21:$B31)/78,0)),
_xlpm.auto,
IF(_xlfn.XLOOKUP(GewählterMA&amp;"|"&amp;_xlpm.jahrCalc,Personaleingabe!$AO$12:$AO$300,Personaleingabe!$AO$12:$AO$300,"keine Zeiten",0,1)="keine Zeiten",TRUE,FALSE),
_xlpm.fake,
IF($A$4&amp;"1"="1",FALSE,TRUE),
_xlpm.abwesend,
AX31&amp;"1"&lt;&gt;"1",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_xlpm.wochenstunden/5,SUMIFS(Arbeitszeiten[[Arbeitszeit]:[Arbeitszeit]],Arbeitszeiten[[Name]:[Name]],GewählterMA,Arbeitszeiten[[Tag]:[Tag]],DATE(_xlpm.jahrCalc,$B31,N$20)))*$A31,0),
_xlpm.ausgabe, _xlpm.stunden+IF(AND(_xlpm.stunden&gt;0,_xlpm.fake),ROUND(RANDBETWEEN(-100,100)/200,1),0),
IF(_xlpm.ausgabe&lt;=0,"",_xlpm.ausgabe)
)</f>
        <v/>
      </c>
      <c r="O31" s="253" t="str" cm="1">
        <f t="array" aca="1" ref="O31" ca="1">_xlfn.LET(
_xlpm.jahrCalc,
INDIRECT("Jahr" &amp; ROUNDUP(SUM($B$21:$B31)/78,0)),
_xlpm.auto,
IF(_xlfn.XLOOKUP(GewählterMA&amp;"|"&amp;_xlpm.jahrCalc,Personaleingabe!$AO$12:$AO$300,Personaleingabe!$AO$12:$AO$300,"keine Zeiten",0,1)="keine Zeiten",TRUE,FALSE),
_xlpm.fake,
IF($A$4&amp;"1"="1",FALSE,TRUE),
_xlpm.abwesend,
AY31&amp;"1"&lt;&gt;"1",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_xlpm.wochenstunden/5,SUMIFS(Arbeitszeiten[[Arbeitszeit]:[Arbeitszeit]],Arbeitszeiten[[Name]:[Name]],GewählterMA,Arbeitszeiten[[Tag]:[Tag]],DATE(_xlpm.jahrCalc,$B31,O$20)))*$A31,0),
_xlpm.ausgabe, _xlpm.stunden+IF(AND(_xlpm.stunden&gt;0,_xlpm.fake),ROUND(RANDBETWEEN(-100,100)/200,1),0),
IF(_xlpm.ausgabe&lt;=0,"",_xlpm.ausgabe)
)</f>
        <v/>
      </c>
      <c r="P31" s="253" t="str" cm="1">
        <f t="array" aca="1" ref="P31" ca="1">_xlfn.LET(
_xlpm.jahrCalc,
INDIRECT("Jahr" &amp; ROUNDUP(SUM($B$21:$B31)/78,0)),
_xlpm.auto,
IF(_xlfn.XLOOKUP(GewählterMA&amp;"|"&amp;_xlpm.jahrCalc,Personaleingabe!$AO$12:$AO$300,Personaleingabe!$AO$12:$AO$300,"keine Zeiten",0,1)="keine Zeiten",TRUE,FALSE),
_xlpm.fake,
IF($A$4&amp;"1"="1",FALSE,TRUE),
_xlpm.abwesend,
AZ31&amp;"1"&lt;&gt;"1",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_xlpm.wochenstunden/5,SUMIFS(Arbeitszeiten[[Arbeitszeit]:[Arbeitszeit]],Arbeitszeiten[[Name]:[Name]],GewählterMA,Arbeitszeiten[[Tag]:[Tag]],DATE(_xlpm.jahrCalc,$B31,P$20)))*$A31,0),
_xlpm.ausgabe, _xlpm.stunden+IF(AND(_xlpm.stunden&gt;0,_xlpm.fake),ROUND(RANDBETWEEN(-100,100)/200,1),0),
IF(_xlpm.ausgabe&lt;=0,"",_xlpm.ausgabe)
)</f>
        <v/>
      </c>
      <c r="Q31" s="253" t="str" cm="1">
        <f t="array" aca="1" ref="Q31" ca="1">_xlfn.LET(
_xlpm.jahrCalc,
INDIRECT("Jahr" &amp; ROUNDUP(SUM($B$21:$B31)/78,0)),
_xlpm.auto,
IF(_xlfn.XLOOKUP(GewählterMA&amp;"|"&amp;_xlpm.jahrCalc,Personaleingabe!$AO$12:$AO$300,Personaleingabe!$AO$12:$AO$300,"keine Zeiten",0,1)="keine Zeiten",TRUE,FALSE),
_xlpm.fake,
IF($A$4&amp;"1"="1",FALSE,TRUE),
_xlpm.abwesend,
BA31&amp;"1"&lt;&gt;"1",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_xlpm.wochenstunden/5,SUMIFS(Arbeitszeiten[[Arbeitszeit]:[Arbeitszeit]],Arbeitszeiten[[Name]:[Name]],GewählterMA,Arbeitszeiten[[Tag]:[Tag]],DATE(_xlpm.jahrCalc,$B31,Q$20)))*$A31,0),
_xlpm.ausgabe, _xlpm.stunden+IF(AND(_xlpm.stunden&gt;0,_xlpm.fake),ROUND(RANDBETWEEN(-100,100)/200,1),0),
IF(_xlpm.ausgabe&lt;=0,"",_xlpm.ausgabe)
)</f>
        <v/>
      </c>
      <c r="R31" s="253" t="str" cm="1">
        <f t="array" aca="1" ref="R31" ca="1">_xlfn.LET(
_xlpm.jahrCalc,
INDIRECT("Jahr" &amp; ROUNDUP(SUM($B$21:$B31)/78,0)),
_xlpm.auto,
IF(_xlfn.XLOOKUP(GewählterMA&amp;"|"&amp;_xlpm.jahrCalc,Personaleingabe!$AO$12:$AO$300,Personaleingabe!$AO$12:$AO$300,"keine Zeiten",0,1)="keine Zeiten",TRUE,FALSE),
_xlpm.fake,
IF($A$4&amp;"1"="1",FALSE,TRUE),
_xlpm.abwesend,
BB31&amp;"1"&lt;&gt;"1",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_xlpm.wochenstunden/5,SUMIFS(Arbeitszeiten[[Arbeitszeit]:[Arbeitszeit]],Arbeitszeiten[[Name]:[Name]],GewählterMA,Arbeitszeiten[[Tag]:[Tag]],DATE(_xlpm.jahrCalc,$B31,R$20)))*$A31,0),
_xlpm.ausgabe, _xlpm.stunden+IF(AND(_xlpm.stunden&gt;0,_xlpm.fake),ROUND(RANDBETWEEN(-100,100)/200,1),0),
IF(_xlpm.ausgabe&lt;=0,"",_xlpm.ausgabe)
)</f>
        <v/>
      </c>
      <c r="S31" s="253" t="str" cm="1">
        <f t="array" aca="1" ref="S31" ca="1">_xlfn.LET(
_xlpm.jahrCalc,
INDIRECT("Jahr" &amp; ROUNDUP(SUM($B$21:$B31)/78,0)),
_xlpm.auto,
IF(_xlfn.XLOOKUP(GewählterMA&amp;"|"&amp;_xlpm.jahrCalc,Personaleingabe!$AO$12:$AO$300,Personaleingabe!$AO$12:$AO$300,"keine Zeiten",0,1)="keine Zeiten",TRUE,FALSE),
_xlpm.fake,
IF($A$4&amp;"1"="1",FALSE,TRUE),
_xlpm.abwesend,
BC31&amp;"1"&lt;&gt;"1",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_xlpm.wochenstunden/5,SUMIFS(Arbeitszeiten[[Arbeitszeit]:[Arbeitszeit]],Arbeitszeiten[[Name]:[Name]],GewählterMA,Arbeitszeiten[[Tag]:[Tag]],DATE(_xlpm.jahrCalc,$B31,S$20)))*$A31,0),
_xlpm.ausgabe, _xlpm.stunden+IF(AND(_xlpm.stunden&gt;0,_xlpm.fake),ROUND(RANDBETWEEN(-100,100)/200,1),0),
IF(_xlpm.ausgabe&lt;=0,"",_xlpm.ausgabe)
)</f>
        <v/>
      </c>
      <c r="T31" s="253" t="str" cm="1">
        <f t="array" aca="1" ref="T31" ca="1">_xlfn.LET(
_xlpm.jahrCalc,
INDIRECT("Jahr" &amp; ROUNDUP(SUM($B$21:$B31)/78,0)),
_xlpm.auto,
IF(_xlfn.XLOOKUP(GewählterMA&amp;"|"&amp;_xlpm.jahrCalc,Personaleingabe!$AO$12:$AO$300,Personaleingabe!$AO$12:$AO$300,"keine Zeiten",0,1)="keine Zeiten",TRUE,FALSE),
_xlpm.fake,
IF($A$4&amp;"1"="1",FALSE,TRUE),
_xlpm.abwesend,
BD31&amp;"1"&lt;&gt;"1",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_xlpm.wochenstunden/5,SUMIFS(Arbeitszeiten[[Arbeitszeit]:[Arbeitszeit]],Arbeitszeiten[[Name]:[Name]],GewählterMA,Arbeitszeiten[[Tag]:[Tag]],DATE(_xlpm.jahrCalc,$B31,T$20)))*$A31,0),
_xlpm.ausgabe, _xlpm.stunden+IF(AND(_xlpm.stunden&gt;0,_xlpm.fake),ROUND(RANDBETWEEN(-100,100)/200,1),0),
IF(_xlpm.ausgabe&lt;=0,"",_xlpm.ausgabe)
)</f>
        <v/>
      </c>
      <c r="U31" s="253" t="str" cm="1">
        <f t="array" aca="1" ref="U31" ca="1">_xlfn.LET(
_xlpm.jahrCalc,
INDIRECT("Jahr" &amp; ROUNDUP(SUM($B$21:$B31)/78,0)),
_xlpm.auto,
IF(_xlfn.XLOOKUP(GewählterMA&amp;"|"&amp;_xlpm.jahrCalc,Personaleingabe!$AO$12:$AO$300,Personaleingabe!$AO$12:$AO$300,"keine Zeiten",0,1)="keine Zeiten",TRUE,FALSE),
_xlpm.fake,
IF($A$4&amp;"1"="1",FALSE,TRUE),
_xlpm.abwesend,
BE31&amp;"1"&lt;&gt;"1",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_xlpm.wochenstunden/5,SUMIFS(Arbeitszeiten[[Arbeitszeit]:[Arbeitszeit]],Arbeitszeiten[[Name]:[Name]],GewählterMA,Arbeitszeiten[[Tag]:[Tag]],DATE(_xlpm.jahrCalc,$B31,U$20)))*$A31,0),
_xlpm.ausgabe, _xlpm.stunden+IF(AND(_xlpm.stunden&gt;0,_xlpm.fake),ROUND(RANDBETWEEN(-100,100)/200,1),0),
IF(_xlpm.ausgabe&lt;=0,"",_xlpm.ausgabe)
)</f>
        <v/>
      </c>
      <c r="V31" s="253" t="str" cm="1">
        <f t="array" aca="1" ref="V31" ca="1">_xlfn.LET(
_xlpm.jahrCalc,
INDIRECT("Jahr" &amp; ROUNDUP(SUM($B$21:$B31)/78,0)),
_xlpm.auto,
IF(_xlfn.XLOOKUP(GewählterMA&amp;"|"&amp;_xlpm.jahrCalc,Personaleingabe!$AO$12:$AO$300,Personaleingabe!$AO$12:$AO$300,"keine Zeiten",0,1)="keine Zeiten",TRUE,FALSE),
_xlpm.fake,
IF($A$4&amp;"1"="1",FALSE,TRUE),
_xlpm.abwesend,
BF31&amp;"1"&lt;&gt;"1",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_xlpm.wochenstunden/5,SUMIFS(Arbeitszeiten[[Arbeitszeit]:[Arbeitszeit]],Arbeitszeiten[[Name]:[Name]],GewählterMA,Arbeitszeiten[[Tag]:[Tag]],DATE(_xlpm.jahrCalc,$B31,V$20)))*$A31,0),
_xlpm.ausgabe, _xlpm.stunden+IF(AND(_xlpm.stunden&gt;0,_xlpm.fake),ROUND(RANDBETWEEN(-100,100)/200,1),0),
IF(_xlpm.ausgabe&lt;=0,"",_xlpm.ausgabe)
)</f>
        <v/>
      </c>
      <c r="W31" s="253" t="str" cm="1">
        <f t="array" aca="1" ref="W31" ca="1">_xlfn.LET(
_xlpm.jahrCalc,
INDIRECT("Jahr" &amp; ROUNDUP(SUM($B$21:$B31)/78,0)),
_xlpm.auto,
IF(_xlfn.XLOOKUP(GewählterMA&amp;"|"&amp;_xlpm.jahrCalc,Personaleingabe!$AO$12:$AO$300,Personaleingabe!$AO$12:$AO$300,"keine Zeiten",0,1)="keine Zeiten",TRUE,FALSE),
_xlpm.fake,
IF($A$4&amp;"1"="1",FALSE,TRUE),
_xlpm.abwesend,
BG31&amp;"1"&lt;&gt;"1",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_xlpm.wochenstunden/5,SUMIFS(Arbeitszeiten[[Arbeitszeit]:[Arbeitszeit]],Arbeitszeiten[[Name]:[Name]],GewählterMA,Arbeitszeiten[[Tag]:[Tag]],DATE(_xlpm.jahrCalc,$B31,W$20)))*$A31,0),
_xlpm.ausgabe, _xlpm.stunden+IF(AND(_xlpm.stunden&gt;0,_xlpm.fake),ROUND(RANDBETWEEN(-100,100)/200,1),0),
IF(_xlpm.ausgabe&lt;=0,"",_xlpm.ausgabe)
)</f>
        <v/>
      </c>
      <c r="X31" s="253" t="str" cm="1">
        <f t="array" aca="1" ref="X31" ca="1">_xlfn.LET(
_xlpm.jahrCalc,
INDIRECT("Jahr" &amp; ROUNDUP(SUM($B$21:$B31)/78,0)),
_xlpm.auto,
IF(_xlfn.XLOOKUP(GewählterMA&amp;"|"&amp;_xlpm.jahrCalc,Personaleingabe!$AO$12:$AO$300,Personaleingabe!$AO$12:$AO$300,"keine Zeiten",0,1)="keine Zeiten",TRUE,FALSE),
_xlpm.fake,
IF($A$4&amp;"1"="1",FALSE,TRUE),
_xlpm.abwesend,
BH31&amp;"1"&lt;&gt;"1",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_xlpm.wochenstunden/5,SUMIFS(Arbeitszeiten[[Arbeitszeit]:[Arbeitszeit]],Arbeitszeiten[[Name]:[Name]],GewählterMA,Arbeitszeiten[[Tag]:[Tag]],DATE(_xlpm.jahrCalc,$B31,X$20)))*$A31,0),
_xlpm.ausgabe, _xlpm.stunden+IF(AND(_xlpm.stunden&gt;0,_xlpm.fake),ROUND(RANDBETWEEN(-100,100)/200,1),0),
IF(_xlpm.ausgabe&lt;=0,"",_xlpm.ausgabe)
)</f>
        <v/>
      </c>
      <c r="Y31" s="253" t="str" cm="1">
        <f t="array" aca="1" ref="Y31" ca="1">_xlfn.LET(
_xlpm.jahrCalc,
INDIRECT("Jahr" &amp; ROUNDUP(SUM($B$21:$B31)/78,0)),
_xlpm.auto,
IF(_xlfn.XLOOKUP(GewählterMA&amp;"|"&amp;_xlpm.jahrCalc,Personaleingabe!$AO$12:$AO$300,Personaleingabe!$AO$12:$AO$300,"keine Zeiten",0,1)="keine Zeiten",TRUE,FALSE),
_xlpm.fake,
IF($A$4&amp;"1"="1",FALSE,TRUE),
_xlpm.abwesend,
BI31&amp;"1"&lt;&gt;"1",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_xlpm.wochenstunden/5,SUMIFS(Arbeitszeiten[[Arbeitszeit]:[Arbeitszeit]],Arbeitszeiten[[Name]:[Name]],GewählterMA,Arbeitszeiten[[Tag]:[Tag]],DATE(_xlpm.jahrCalc,$B31,Y$20)))*$A31,0),
_xlpm.ausgabe, _xlpm.stunden+IF(AND(_xlpm.stunden&gt;0,_xlpm.fake),ROUND(RANDBETWEEN(-100,100)/200,1),0),
IF(_xlpm.ausgabe&lt;=0,"",_xlpm.ausgabe)
)</f>
        <v/>
      </c>
      <c r="Z31" s="253" t="str" cm="1">
        <f t="array" aca="1" ref="Z31" ca="1">_xlfn.LET(
_xlpm.jahrCalc,
INDIRECT("Jahr" &amp; ROUNDUP(SUM($B$21:$B31)/78,0)),
_xlpm.auto,
IF(_xlfn.XLOOKUP(GewählterMA&amp;"|"&amp;_xlpm.jahrCalc,Personaleingabe!$AO$12:$AO$300,Personaleingabe!$AO$12:$AO$300,"keine Zeiten",0,1)="keine Zeiten",TRUE,FALSE),
_xlpm.fake,
IF($A$4&amp;"1"="1",FALSE,TRUE),
_xlpm.abwesend,
BJ31&amp;"1"&lt;&gt;"1",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_xlpm.wochenstunden/5,SUMIFS(Arbeitszeiten[[Arbeitszeit]:[Arbeitszeit]],Arbeitszeiten[[Name]:[Name]],GewählterMA,Arbeitszeiten[[Tag]:[Tag]],DATE(_xlpm.jahrCalc,$B31,Z$20)))*$A31,0),
_xlpm.ausgabe, _xlpm.stunden+IF(AND(_xlpm.stunden&gt;0,_xlpm.fake),ROUND(RANDBETWEEN(-100,100)/200,1),0),
IF(_xlpm.ausgabe&lt;=0,"",_xlpm.ausgabe)
)</f>
        <v/>
      </c>
      <c r="AA31" s="253" t="str" cm="1">
        <f t="array" aca="1" ref="AA31" ca="1">_xlfn.LET(
_xlpm.jahrCalc,
INDIRECT("Jahr" &amp; ROUNDUP(SUM($B$21:$B31)/78,0)),
_xlpm.auto,
IF(_xlfn.XLOOKUP(GewählterMA&amp;"|"&amp;_xlpm.jahrCalc,Personaleingabe!$AO$12:$AO$300,Personaleingabe!$AO$12:$AO$300,"keine Zeiten",0,1)="keine Zeiten",TRUE,FALSE),
_xlpm.fake,
IF($A$4&amp;"1"="1",FALSE,TRUE),
_xlpm.abwesend,
BK31&amp;"1"&lt;&gt;"1",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_xlpm.wochenstunden/5,SUMIFS(Arbeitszeiten[[Arbeitszeit]:[Arbeitszeit]],Arbeitszeiten[[Name]:[Name]],GewählterMA,Arbeitszeiten[[Tag]:[Tag]],DATE(_xlpm.jahrCalc,$B31,AA$20)))*$A31,0),
_xlpm.ausgabe, _xlpm.stunden+IF(AND(_xlpm.stunden&gt;0,_xlpm.fake),ROUND(RANDBETWEEN(-100,100)/200,1),0),
IF(_xlpm.ausgabe&lt;=0,"",_xlpm.ausgabe)
)</f>
        <v/>
      </c>
      <c r="AB31" s="253" t="str" cm="1">
        <f t="array" aca="1" ref="AB31" ca="1">_xlfn.LET(
_xlpm.jahrCalc,
INDIRECT("Jahr" &amp; ROUNDUP(SUM($B$21:$B31)/78,0)),
_xlpm.auto,
IF(_xlfn.XLOOKUP(GewählterMA&amp;"|"&amp;_xlpm.jahrCalc,Personaleingabe!$AO$12:$AO$300,Personaleingabe!$AO$12:$AO$300,"keine Zeiten",0,1)="keine Zeiten",TRUE,FALSE),
_xlpm.fake,
IF($A$4&amp;"1"="1",FALSE,TRUE),
_xlpm.abwesend,
BL31&amp;"1"&lt;&gt;"1",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_xlpm.wochenstunden/5,SUMIFS(Arbeitszeiten[[Arbeitszeit]:[Arbeitszeit]],Arbeitszeiten[[Name]:[Name]],GewählterMA,Arbeitszeiten[[Tag]:[Tag]],DATE(_xlpm.jahrCalc,$B31,AB$20)))*$A31,0),
_xlpm.ausgabe, _xlpm.stunden+IF(AND(_xlpm.stunden&gt;0,_xlpm.fake),ROUND(RANDBETWEEN(-100,100)/200,1),0),
IF(_xlpm.ausgabe&lt;=0,"",_xlpm.ausgabe)
)</f>
        <v/>
      </c>
      <c r="AC31" s="253" t="str" cm="1">
        <f t="array" aca="1" ref="AC31" ca="1">_xlfn.LET(
_xlpm.jahrCalc,
INDIRECT("Jahr" &amp; ROUNDUP(SUM($B$21:$B31)/78,0)),
_xlpm.auto,
IF(_xlfn.XLOOKUP(GewählterMA&amp;"|"&amp;_xlpm.jahrCalc,Personaleingabe!$AO$12:$AO$300,Personaleingabe!$AO$12:$AO$300,"keine Zeiten",0,1)="keine Zeiten",TRUE,FALSE),
_xlpm.fake,
IF($A$4&amp;"1"="1",FALSE,TRUE),
_xlpm.abwesend,
BM31&amp;"1"&lt;&gt;"1",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_xlpm.wochenstunden/5,SUMIFS(Arbeitszeiten[[Arbeitszeit]:[Arbeitszeit]],Arbeitszeiten[[Name]:[Name]],GewählterMA,Arbeitszeiten[[Tag]:[Tag]],DATE(_xlpm.jahrCalc,$B31,AC$20)))*$A31,0),
_xlpm.ausgabe, _xlpm.stunden+IF(AND(_xlpm.stunden&gt;0,_xlpm.fake),ROUND(RANDBETWEEN(-100,100)/200,1),0),
IF(_xlpm.ausgabe&lt;=0,"",_xlpm.ausgabe)
)</f>
        <v/>
      </c>
      <c r="AD31" s="253" t="str" cm="1">
        <f t="array" aca="1" ref="AD31" ca="1">_xlfn.LET(
_xlpm.jahrCalc,
INDIRECT("Jahr" &amp; ROUNDUP(SUM($B$21:$B31)/78,0)),
_xlpm.auto,
IF(_xlfn.XLOOKUP(GewählterMA&amp;"|"&amp;_xlpm.jahrCalc,Personaleingabe!$AO$12:$AO$300,Personaleingabe!$AO$12:$AO$300,"keine Zeiten",0,1)="keine Zeiten",TRUE,FALSE),
_xlpm.fake,
IF($A$4&amp;"1"="1",FALSE,TRUE),
_xlpm.abwesend,
BN31&amp;"1"&lt;&gt;"1",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_xlpm.wochenstunden/5,SUMIFS(Arbeitszeiten[[Arbeitszeit]:[Arbeitszeit]],Arbeitszeiten[[Name]:[Name]],GewählterMA,Arbeitszeiten[[Tag]:[Tag]],DATE(_xlpm.jahrCalc,$B31,AD$20)))*$A31,0),
_xlpm.ausgabe, _xlpm.stunden+IF(AND(_xlpm.stunden&gt;0,_xlpm.fake),ROUND(RANDBETWEEN(-100,100)/200,1),0),
IF(_xlpm.ausgabe&lt;=0,"",_xlpm.ausgabe)
)</f>
        <v/>
      </c>
      <c r="AE31" s="253" t="str" cm="1">
        <f t="array" aca="1" ref="AE31" ca="1">_xlfn.LET(
_xlpm.jahrCalc,
INDIRECT("Jahr" &amp; ROUNDUP(SUM($B$21:$B31)/78,0)),
_xlpm.auto,
IF(_xlfn.XLOOKUP(GewählterMA&amp;"|"&amp;_xlpm.jahrCalc,Personaleingabe!$AO$12:$AO$300,Personaleingabe!$AO$12:$AO$300,"keine Zeiten",0,1)="keine Zeiten",TRUE,FALSE),
_xlpm.fake,
IF($A$4&amp;"1"="1",FALSE,TRUE),
_xlpm.abwesend,
BO31&amp;"1"&lt;&gt;"1",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_xlpm.wochenstunden/5,SUMIFS(Arbeitszeiten[[Arbeitszeit]:[Arbeitszeit]],Arbeitszeiten[[Name]:[Name]],GewählterMA,Arbeitszeiten[[Tag]:[Tag]],DATE(_xlpm.jahrCalc,$B31,AE$20)))*$A31,0),
_xlpm.ausgabe, _xlpm.stunden+IF(AND(_xlpm.stunden&gt;0,_xlpm.fake),ROUND(RANDBETWEEN(-100,100)/200,1),0),
IF(_xlpm.ausgabe&lt;=0,"",_xlpm.ausgabe)
)</f>
        <v/>
      </c>
      <c r="AF31" s="253" t="str" cm="1">
        <f t="array" aca="1" ref="AF31" ca="1">_xlfn.LET(
_xlpm.jahrCalc,
INDIRECT("Jahr" &amp; ROUNDUP(SUM($B$21:$B31)/78,0)),
_xlpm.auto,
IF(_xlfn.XLOOKUP(GewählterMA&amp;"|"&amp;_xlpm.jahrCalc,Personaleingabe!$AO$12:$AO$300,Personaleingabe!$AO$12:$AO$300,"keine Zeiten",0,1)="keine Zeiten",TRUE,FALSE),
_xlpm.fake,
IF($A$4&amp;"1"="1",FALSE,TRUE),
_xlpm.abwesend,
BP31&amp;"1"&lt;&gt;"1",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_xlpm.wochenstunden/5,SUMIFS(Arbeitszeiten[[Arbeitszeit]:[Arbeitszeit]],Arbeitszeiten[[Name]:[Name]],GewählterMA,Arbeitszeiten[[Tag]:[Tag]],DATE(_xlpm.jahrCalc,$B31,AF$20)))*$A31,0),
_xlpm.ausgabe, _xlpm.stunden+IF(AND(_xlpm.stunden&gt;0,_xlpm.fake),ROUND(RANDBETWEEN(-100,100)/200,1),0),
IF(_xlpm.ausgabe&lt;=0,"",_xlpm.ausgabe)
)</f>
        <v/>
      </c>
      <c r="AG31" s="253" t="str" cm="1">
        <f t="array" aca="1" ref="AG31" ca="1">_xlfn.LET(
_xlpm.jahrCalc,
INDIRECT("Jahr" &amp; ROUNDUP(SUM($B$21:$B31)/78,0)),
_xlpm.auto,
IF(_xlfn.XLOOKUP(GewählterMA&amp;"|"&amp;_xlpm.jahrCalc,Personaleingabe!$AO$12:$AO$300,Personaleingabe!$AO$12:$AO$300,"keine Zeiten",0,1)="keine Zeiten",TRUE,FALSE),
_xlpm.fake,
IF($A$4&amp;"1"="1",FALSE,TRUE),
_xlpm.abwesend,
BQ31&amp;"1"&lt;&gt;"1",
_xlpm.wochenstunden,_xlfn.XLOOKUP(GewählterMA&amp;"|"&amp;GewähltesVorhaben&amp;"|"&amp;$B31&amp;"|"&amp;_xlpm.jahrCalc,MitarbeiterFTE[[lookup]:[lookup]],MitarbeiterFTE[[Std. / Wo.]:[Std. / Wo.]],0,0,1),
_xlpm.stunden,
IF(NOT(_xlpm.abwesend),IF(_xlpm.auto,
    _xlpm.wochenstunden/5,SUMIFS(Arbeitszeiten[[Arbeitszeit]:[Arbeitszeit]],Arbeitszeiten[[Name]:[Name]],GewählterMA,Arbeitszeiten[[Tag]:[Tag]],DATE(_xlpm.jahrCalc,$B31,AG$20)))*$A31,0),
_xlpm.ausgabe, _xlpm.stunden+IF(AND(_xlpm.stunden&gt;0,_xlpm.fake),ROUND(RANDBETWEEN(-100,100)/200,1),0),
IF(_xlpm.ausgabe&lt;=0,"",_xlpm.ausgabe)
)</f>
        <v/>
      </c>
      <c r="AH31" s="254">
        <f t="shared" ca="1" si="16"/>
        <v>0</v>
      </c>
      <c r="AI31" s="257"/>
      <c r="AJ31" s="212"/>
      <c r="AL31" s="211">
        <f t="shared" si="17"/>
        <v>11</v>
      </c>
      <c r="AM31" s="211" t="str" cm="1">
        <f t="array" aca="1" ref="AM31" ca="1">_xlfn.LET(
     _xlpm.jahrCalc,INDIRECT("Jahr" &amp; ROUNDUP(SUM($B$21:$B31)/78,0)),
     _xlpm.dat,DATE(_xlpm.jahrCalc,$B31,C$20),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N31" s="211" t="str" cm="1">
        <f t="array" aca="1" ref="AN31" ca="1">_xlfn.LET(
     _xlpm.jahrCalc,INDIRECT("Jahr" &amp; ROUNDUP(SUM($B$21:$B31)/78,0)),
     _xlpm.dat,DATE(_xlpm.jahrCalc,$B31,D$20),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O31" s="211" t="str" cm="1">
        <f t="array" aca="1" ref="AO31" ca="1">_xlfn.LET(
     _xlpm.jahrCalc,INDIRECT("Jahr" &amp; ROUNDUP(SUM($B$21:$B31)/78,0)),
     _xlpm.dat,DATE(_xlpm.jahrCalc,$B31,E$20),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P31" s="211" t="str" cm="1">
        <f t="array" aca="1" ref="AP31" ca="1">_xlfn.LET(
     _xlpm.jahrCalc,INDIRECT("Jahr" &amp; ROUNDUP(SUM($B$21:$B31)/78,0)),
     _xlpm.dat,DATE(_xlpm.jahrCalc,$B31,F$20),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Q31" s="211" t="str" cm="1">
        <f t="array" aca="1" ref="AQ31" ca="1">_xlfn.LET(
     _xlpm.jahrCalc,INDIRECT("Jahr" &amp; ROUNDUP(SUM($B$21:$B31)/78,0)),
     _xlpm.dat,DATE(_xlpm.jahrCalc,$B31,G$20),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R31" s="211" t="str" cm="1">
        <f t="array" aca="1" ref="AR31" ca="1">_xlfn.LET(
     _xlpm.jahrCalc,INDIRECT("Jahr" &amp; ROUNDUP(SUM($B$21:$B31)/78,0)),
     _xlpm.dat,DATE(_xlpm.jahrCalc,$B31,H$20),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S31" s="211" t="str" cm="1">
        <f t="array" aca="1" ref="AS31" ca="1">_xlfn.LET(
     _xlpm.jahrCalc,INDIRECT("Jahr" &amp; ROUNDUP(SUM($B$21:$B31)/78,0)),
     _xlpm.dat,DATE(_xlpm.jahrCalc,$B31,I$20),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T31" s="211" t="str" cm="1">
        <f t="array" aca="1" ref="AT31" ca="1">_xlfn.LET(
     _xlpm.jahrCalc,INDIRECT("Jahr" &amp; ROUNDUP(SUM($B$21:$B31)/78,0)),
     _xlpm.dat,DATE(_xlpm.jahrCalc,$B31,J$20),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AU31" s="211" t="str" cm="1">
        <f t="array" aca="1" ref="AU31" ca="1">_xlfn.LET(
     _xlpm.jahrCalc,INDIRECT("Jahr" &amp; ROUNDUP(SUM($B$21:$B31)/78,0)),
     _xlpm.dat,DATE(_xlpm.jahrCalc,$B31,K$20),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V31" s="211" t="str" cm="1">
        <f t="array" aca="1" ref="AV31" ca="1">_xlfn.LET(
     _xlpm.jahrCalc,INDIRECT("Jahr" &amp; ROUNDUP(SUM($B$21:$B31)/78,0)),
     _xlpm.dat,DATE(_xlpm.jahrCalc,$B31,L$20),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W31" s="211" t="str" cm="1">
        <f t="array" aca="1" ref="AW31" ca="1">_xlfn.LET(
     _xlpm.jahrCalc,INDIRECT("Jahr" &amp; ROUNDUP(SUM($B$21:$B31)/78,0)),
     _xlpm.dat,DATE(_xlpm.jahrCalc,$B31,M$20),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X31" s="211" t="str" cm="1">
        <f t="array" aca="1" ref="AX31" ca="1">_xlfn.LET(
     _xlpm.jahrCalc,INDIRECT("Jahr" &amp; ROUNDUP(SUM($B$21:$B31)/78,0)),
     _xlpm.dat,DATE(_xlpm.jahrCalc,$B31,N$20),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Y31" s="211" t="str" cm="1">
        <f t="array" aca="1" ref="AY31" ca="1">_xlfn.LET(
     _xlpm.jahrCalc,INDIRECT("Jahr" &amp; ROUNDUP(SUM($B$21:$B31)/78,0)),
     _xlpm.dat,DATE(_xlpm.jahrCalc,$B31,O$20),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AZ31" s="211" t="str" cm="1">
        <f t="array" aca="1" ref="AZ31" ca="1">_xlfn.LET(
     _xlpm.jahrCalc,INDIRECT("Jahr" &amp; ROUNDUP(SUM($B$21:$B31)/78,0)),
     _xlpm.dat,DATE(_xlpm.jahrCalc,$B31,P$20),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A31" s="211" t="str" cm="1">
        <f t="array" aca="1" ref="BA31" ca="1">_xlfn.LET(
     _xlpm.jahrCalc,INDIRECT("Jahr" &amp; ROUNDUP(SUM($B$21:$B31)/78,0)),
     _xlpm.dat,DATE(_xlpm.jahrCalc,$B31,Q$20),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B31" s="211" t="str" cm="1">
        <f t="array" aca="1" ref="BB31" ca="1">_xlfn.LET(
     _xlpm.jahrCalc,INDIRECT("Jahr" &amp; ROUNDUP(SUM($B$21:$B31)/78,0)),
     _xlpm.dat,DATE(_xlpm.jahrCalc,$B31,R$20),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C31" s="211" t="str" cm="1">
        <f t="array" aca="1" ref="BC31" ca="1">_xlfn.LET(
     _xlpm.jahrCalc,INDIRECT("Jahr" &amp; ROUNDUP(SUM($B$21:$B31)/78,0)),
     _xlpm.dat,DATE(_xlpm.jahrCalc,$B31,S$20),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D31" s="211" t="str" cm="1">
        <f t="array" aca="1" ref="BD31" ca="1">_xlfn.LET(
     _xlpm.jahrCalc,INDIRECT("Jahr" &amp; ROUNDUP(SUM($B$21:$B31)/78,0)),
     _xlpm.dat,DATE(_xlpm.jahrCalc,$B31,T$20),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E31" s="211" t="str" cm="1">
        <f t="array" aca="1" ref="BE31" ca="1">_xlfn.LET(
     _xlpm.jahrCalc,INDIRECT("Jahr" &amp; ROUNDUP(SUM($B$21:$B31)/78,0)),
     _xlpm.dat,DATE(_xlpm.jahrCalc,$B31,U$20),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F31" s="211" t="str" cm="1">
        <f t="array" aca="1" ref="BF31" ca="1">_xlfn.LET(
     _xlpm.jahrCalc,INDIRECT("Jahr" &amp; ROUNDUP(SUM($B$21:$B31)/78,0)),
     _xlpm.dat,DATE(_xlpm.jahrCalc,$B31,V$20),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G31" s="211" t="str" cm="1">
        <f t="array" aca="1" ref="BG31" ca="1">_xlfn.LET(
     _xlpm.jahrCalc,INDIRECT("Jahr" &amp; ROUNDUP(SUM($B$21:$B31)/78,0)),
     _xlpm.dat,DATE(_xlpm.jahrCalc,$B31,W$20),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H31" s="211" t="str" cm="1">
        <f t="array" aca="1" ref="BH31" ca="1">_xlfn.LET(
     _xlpm.jahrCalc,INDIRECT("Jahr" &amp; ROUNDUP(SUM($B$21:$B31)/78,0)),
     _xlpm.dat,DATE(_xlpm.jahrCalc,$B31,X$20),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I31" s="211" t="str" cm="1">
        <f t="array" aca="1" ref="BI31" ca="1">_xlfn.LET(
     _xlpm.jahrCalc,INDIRECT("Jahr" &amp; ROUNDUP(SUM($B$21:$B31)/78,0)),
     _xlpm.dat,DATE(_xlpm.jahrCalc,$B31,Y$20),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J31" s="211" t="str" cm="1">
        <f t="array" aca="1" ref="BJ31" ca="1">_xlfn.LET(
     _xlpm.jahrCalc,INDIRECT("Jahr" &amp; ROUNDUP(SUM($B$21:$B31)/78,0)),
     _xlpm.dat,DATE(_xlpm.jahrCalc,$B31,Z$20),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K31" s="211" t="str" cm="1">
        <f t="array" aca="1" ref="BK31" ca="1">_xlfn.LET(
     _xlpm.jahrCalc,INDIRECT("Jahr" &amp; ROUNDUP(SUM($B$21:$B31)/78,0)),
     _xlpm.dat,DATE(_xlpm.jahrCalc,$B31,AA$20),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L31" s="211" t="str" cm="1">
        <f t="array" aca="1" ref="BL31" ca="1">_xlfn.LET(
     _xlpm.jahrCalc,INDIRECT("Jahr" &amp; ROUNDUP(SUM($B$21:$B31)/78,0)),
     _xlpm.dat,DATE(_xlpm.jahrCalc,$B31,AB$20),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M31" s="211" t="str" cm="1">
        <f t="array" aca="1" ref="BM31" ca="1">_xlfn.LET(
     _xlpm.jahrCalc,INDIRECT("Jahr" &amp; ROUNDUP(SUM($B$21:$B31)/78,0)),
     _xlpm.dat,DATE(_xlpm.jahrCalc,$B31,AC$20),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N31" s="211" t="str" cm="1">
        <f t="array" aca="1" ref="BN31" ca="1">_xlfn.LET(
     _xlpm.jahrCalc,INDIRECT("Jahr" &amp; ROUNDUP(SUM($B$21:$B31)/78,0)),
     _xlpm.dat,DATE(_xlpm.jahrCalc,$B31,AD$20),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O31" s="211" t="str" cm="1">
        <f t="array" aca="1" ref="BO31" ca="1">_xlfn.LET(
     _xlpm.jahrCalc,INDIRECT("Jahr" &amp; ROUNDUP(SUM($B$21:$B31)/78,0)),
     _xlpm.dat,DATE(_xlpm.jahrCalc,$B31,AE$20),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WE</v>
      </c>
      <c r="BP31" s="211" t="str" cm="1">
        <f t="array" aca="1" ref="BP31" ca="1">_xlfn.LET(
     _xlpm.jahrCalc,INDIRECT("Jahr" &amp; ROUNDUP(SUM($B$21:$B31)/78,0)),
     _xlpm.dat,DATE(_xlpm.jahrCalc,$B31,AF$20),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
      </c>
      <c r="BQ31" s="211" t="str" cm="1">
        <f t="array" aca="1" ref="BQ31" ca="1">_xlfn.LET(
     _xlpm.jahrCalc,INDIRECT("Jahr" &amp; ROUNDUP(SUM($B$21:$B31)/78,0)),
     _xlpm.dat,DATE(_xlpm.jahrCalc,$B31,AG$20),
     _xlpm.bundesland,$BR31,
     _xlpm.ft, IF(_xlpm.bundesland=0,FALSE,_xlfn.XLOOKUP(_xlpm.dat,Feiertage[[Datum]:[Datum]],_xlfn.XLOOKUP(_xlpm.bundesland,Feiertage[[#Headers],[BW]:[TH]],Feiertage[[BW]:[TH]]),0,0,1)&lt;&gt;0),
     _xlpm.schwarz,
          MONTH(_xlpm.dat)&lt;&gt;$B31,
     _xlpm.we,
          WEEKDAY(_xlpm.dat,2)&gt;=6,
     _xlpm.weg,
          IF(_xlfn.XLOOKUP(GewählterMA&amp;_xlpm.dat,Table6[[lookup]:[lookup]],Table6[[Name]:[Name]],"da",0,1)="da","","weg"),
     _xlpm.ausgabe,IF(_xlpm.schwarz,"SW",IF(_xlpm.ft,"FT",IF(_xlpm.we,"WE",IF(_xlpm.weg="weg","weg","")))),
     _xlpm.ausgabe
)</f>
        <v>SW</v>
      </c>
      <c r="BR31" s="211">
        <f ca="1">IF(BT31=0,BS20,BT31)</f>
        <v>0</v>
      </c>
      <c r="BT31" s="211" cm="1">
        <f t="array" aca="1" ref="BT31" ca="1">_xlfn.XLOOKUP(_xlfn.XLOOKUP(GewählterMA&amp;AL31&amp;INDIRECT("Jahr" &amp; ROUNDUP(SUM($B$21:$B31)/78,0)),MitarbeiterFTE[Name]&amp;MitarbeiterFTE[Monat]&amp;MitarbeiterFTE[Jahr],MitarbeiterFTE[Bundesland],0,0,1),Bundesländer[Deutsch],Bundesländer[Abkürzung],0,0,1)</f>
        <v>0</v>
      </c>
    </row>
    <row r="32" spans="1:72" ht="18" customHeight="1" thickBot="1">
      <c r="A32" s="223" cm="1">
        <f t="array" aca="1" ref="A32" ca="1">_xlfn.XLOOKUP(GewählterMA&amp;"|"&amp;GewähltesVorhaben&amp;"|"&amp;B32&amp;"|"&amp;INDIRECT("Jahr" &amp; ROUNDUP(SUM($B$21:B32)/78,0)),MitarbeiterFTE[lookup],MitarbeiterFTE[%-Vorhaben],0,0,1)</f>
        <v>0</v>
      </c>
      <c r="B32" s="252">
        <v>12</v>
      </c>
      <c r="C32" s="253" t="str" cm="1">
        <f t="array" aca="1" ref="C32" ca="1">_xlfn.LET(
_xlpm.jahrCalc,
INDIRECT("Jahr" &amp; ROUNDUP(SUM($B$21:$B32)/78,0)),
_xlpm.auto,
IF(_xlfn.XLOOKUP(GewählterMA&amp;"|"&amp;_xlpm.jahrCalc,Personaleingabe!$AO$12:$AO$300,Personaleingabe!$AO$12:$AO$300,"keine Zeiten",0,1)="keine Zeiten",TRUE,FALSE),
_xlpm.fake,
IF($A$4&amp;"1"="1",FALSE,TRUE),
_xlpm.abwesend,
AM32&amp;"1"&lt;&gt;"1",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_xlpm.wochenstunden/5,SUMIFS(Arbeitszeiten[[Arbeitszeit]:[Arbeitszeit]],Arbeitszeiten[[Name]:[Name]],GewählterMA,Arbeitszeiten[[Tag]:[Tag]],DATE(_xlpm.jahrCalc,$B32,C$20)))*$A32,0),
_xlpm.ausgabe, _xlpm.stunden+IF(AND(_xlpm.stunden&gt;0,_xlpm.fake),ROUND(RANDBETWEEN(-100,100)/200,1),0),
IF(_xlpm.ausgabe&lt;=0,"",_xlpm.ausgabe)
)</f>
        <v/>
      </c>
      <c r="D32" s="253" t="str" cm="1">
        <f t="array" aca="1" ref="D32" ca="1">_xlfn.LET(
_xlpm.jahrCalc,
INDIRECT("Jahr" &amp; ROUNDUP(SUM($B$21:$B32)/78,0)),
_xlpm.auto,
IF(_xlfn.XLOOKUP(GewählterMA&amp;"|"&amp;_xlpm.jahrCalc,Personaleingabe!$AO$12:$AO$300,Personaleingabe!$AO$12:$AO$300,"keine Zeiten",0,1)="keine Zeiten",TRUE,FALSE),
_xlpm.fake,
IF($A$4&amp;"1"="1",FALSE,TRUE),
_xlpm.abwesend,
AN32&amp;"1"&lt;&gt;"1",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_xlpm.wochenstunden/5,SUMIFS(Arbeitszeiten[[Arbeitszeit]:[Arbeitszeit]],Arbeitszeiten[[Name]:[Name]],GewählterMA,Arbeitszeiten[[Tag]:[Tag]],DATE(_xlpm.jahrCalc,$B32,D$20)))*$A32,0),
_xlpm.ausgabe, _xlpm.stunden+IF(AND(_xlpm.stunden&gt;0,_xlpm.fake),ROUND(RANDBETWEEN(-100,100)/200,1),0),
IF(_xlpm.ausgabe&lt;=0,"",_xlpm.ausgabe)
)</f>
        <v/>
      </c>
      <c r="E32" s="253" t="str" cm="1">
        <f t="array" aca="1" ref="E32" ca="1">_xlfn.LET(
_xlpm.jahrCalc,
INDIRECT("Jahr" &amp; ROUNDUP(SUM($B$21:$B32)/78,0)),
_xlpm.auto,
IF(_xlfn.XLOOKUP(GewählterMA&amp;"|"&amp;_xlpm.jahrCalc,Personaleingabe!$AO$12:$AO$300,Personaleingabe!$AO$12:$AO$300,"keine Zeiten",0,1)="keine Zeiten",TRUE,FALSE),
_xlpm.fake,
IF($A$4&amp;"1"="1",FALSE,TRUE),
_xlpm.abwesend,
AO32&amp;"1"&lt;&gt;"1",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_xlpm.wochenstunden/5,SUMIFS(Arbeitszeiten[[Arbeitszeit]:[Arbeitszeit]],Arbeitszeiten[[Name]:[Name]],GewählterMA,Arbeitszeiten[[Tag]:[Tag]],DATE(_xlpm.jahrCalc,$B32,E$20)))*$A32,0),
_xlpm.ausgabe, _xlpm.stunden+IF(AND(_xlpm.stunden&gt;0,_xlpm.fake),ROUND(RANDBETWEEN(-100,100)/200,1),0),
IF(_xlpm.ausgabe&lt;=0,"",_xlpm.ausgabe)
)</f>
        <v/>
      </c>
      <c r="F32" s="253" t="str" cm="1">
        <f t="array" aca="1" ref="F32" ca="1">_xlfn.LET(
_xlpm.jahrCalc,
INDIRECT("Jahr" &amp; ROUNDUP(SUM($B$21:$B32)/78,0)),
_xlpm.auto,
IF(_xlfn.XLOOKUP(GewählterMA&amp;"|"&amp;_xlpm.jahrCalc,Personaleingabe!$AO$12:$AO$300,Personaleingabe!$AO$12:$AO$300,"keine Zeiten",0,1)="keine Zeiten",TRUE,FALSE),
_xlpm.fake,
IF($A$4&amp;"1"="1",FALSE,TRUE),
_xlpm.abwesend,
AP32&amp;"1"&lt;&gt;"1",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_xlpm.wochenstunden/5,SUMIFS(Arbeitszeiten[[Arbeitszeit]:[Arbeitszeit]],Arbeitszeiten[[Name]:[Name]],GewählterMA,Arbeitszeiten[[Tag]:[Tag]],DATE(_xlpm.jahrCalc,$B32,F$20)))*$A32,0),
_xlpm.ausgabe, _xlpm.stunden+IF(AND(_xlpm.stunden&gt;0,_xlpm.fake),ROUND(RANDBETWEEN(-100,100)/200,1),0),
IF(_xlpm.ausgabe&lt;=0,"",_xlpm.ausgabe)
)</f>
        <v/>
      </c>
      <c r="G32" s="253" t="str" cm="1">
        <f t="array" aca="1" ref="G32" ca="1">_xlfn.LET(
_xlpm.jahrCalc,
INDIRECT("Jahr" &amp; ROUNDUP(SUM($B$21:$B32)/78,0)),
_xlpm.auto,
IF(_xlfn.XLOOKUP(GewählterMA&amp;"|"&amp;_xlpm.jahrCalc,Personaleingabe!$AO$12:$AO$300,Personaleingabe!$AO$12:$AO$300,"keine Zeiten",0,1)="keine Zeiten",TRUE,FALSE),
_xlpm.fake,
IF($A$4&amp;"1"="1",FALSE,TRUE),
_xlpm.abwesend,
AQ32&amp;"1"&lt;&gt;"1",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_xlpm.wochenstunden/5,SUMIFS(Arbeitszeiten[[Arbeitszeit]:[Arbeitszeit]],Arbeitszeiten[[Name]:[Name]],GewählterMA,Arbeitszeiten[[Tag]:[Tag]],DATE(_xlpm.jahrCalc,$B32,G$20)))*$A32,0),
_xlpm.ausgabe, _xlpm.stunden+IF(AND(_xlpm.stunden&gt;0,_xlpm.fake),ROUND(RANDBETWEEN(-100,100)/200,1),0),
IF(_xlpm.ausgabe&lt;=0,"",_xlpm.ausgabe)
)</f>
        <v/>
      </c>
      <c r="H32" s="253" t="str" cm="1">
        <f t="array" aca="1" ref="H32" ca="1">_xlfn.LET(
_xlpm.jahrCalc,
INDIRECT("Jahr" &amp; ROUNDUP(SUM($B$21:$B32)/78,0)),
_xlpm.auto,
IF(_xlfn.XLOOKUP(GewählterMA&amp;"|"&amp;_xlpm.jahrCalc,Personaleingabe!$AO$12:$AO$300,Personaleingabe!$AO$12:$AO$300,"keine Zeiten",0,1)="keine Zeiten",TRUE,FALSE),
_xlpm.fake,
IF($A$4&amp;"1"="1",FALSE,TRUE),
_xlpm.abwesend,
AR32&amp;"1"&lt;&gt;"1",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_xlpm.wochenstunden/5,SUMIFS(Arbeitszeiten[[Arbeitszeit]:[Arbeitszeit]],Arbeitszeiten[[Name]:[Name]],GewählterMA,Arbeitszeiten[[Tag]:[Tag]],DATE(_xlpm.jahrCalc,$B32,H$20)))*$A32,0),
_xlpm.ausgabe, _xlpm.stunden+IF(AND(_xlpm.stunden&gt;0,_xlpm.fake),ROUND(RANDBETWEEN(-100,100)/200,1),0),
IF(_xlpm.ausgabe&lt;=0,"",_xlpm.ausgabe)
)</f>
        <v/>
      </c>
      <c r="I32" s="253" t="str" cm="1">
        <f t="array" aca="1" ref="I32" ca="1">_xlfn.LET(
_xlpm.jahrCalc,
INDIRECT("Jahr" &amp; ROUNDUP(SUM($B$21:$B32)/78,0)),
_xlpm.auto,
IF(_xlfn.XLOOKUP(GewählterMA&amp;"|"&amp;_xlpm.jahrCalc,Personaleingabe!$AO$12:$AO$300,Personaleingabe!$AO$12:$AO$300,"keine Zeiten",0,1)="keine Zeiten",TRUE,FALSE),
_xlpm.fake,
IF($A$4&amp;"1"="1",FALSE,TRUE),
_xlpm.abwesend,
AS32&amp;"1"&lt;&gt;"1",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_xlpm.wochenstunden/5,SUMIFS(Arbeitszeiten[[Arbeitszeit]:[Arbeitszeit]],Arbeitszeiten[[Name]:[Name]],GewählterMA,Arbeitszeiten[[Tag]:[Tag]],DATE(_xlpm.jahrCalc,$B32,I$20)))*$A32,0),
_xlpm.ausgabe, _xlpm.stunden+IF(AND(_xlpm.stunden&gt;0,_xlpm.fake),ROUND(RANDBETWEEN(-100,100)/200,1),0),
IF(_xlpm.ausgabe&lt;=0,"",_xlpm.ausgabe)
)</f>
        <v/>
      </c>
      <c r="J32" s="253" t="str" cm="1">
        <f t="array" aca="1" ref="J32" ca="1">_xlfn.LET(
_xlpm.jahrCalc,
INDIRECT("Jahr" &amp; ROUNDUP(SUM($B$21:$B32)/78,0)),
_xlpm.auto,
IF(_xlfn.XLOOKUP(GewählterMA&amp;"|"&amp;_xlpm.jahrCalc,Personaleingabe!$AO$12:$AO$300,Personaleingabe!$AO$12:$AO$300,"keine Zeiten",0,1)="keine Zeiten",TRUE,FALSE),
_xlpm.fake,
IF($A$4&amp;"1"="1",FALSE,TRUE),
_xlpm.abwesend,
AT32&amp;"1"&lt;&gt;"1",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_xlpm.wochenstunden/5,SUMIFS(Arbeitszeiten[[Arbeitszeit]:[Arbeitszeit]],Arbeitszeiten[[Name]:[Name]],GewählterMA,Arbeitszeiten[[Tag]:[Tag]],DATE(_xlpm.jahrCalc,$B32,J$20)))*$A32,0),
_xlpm.ausgabe, _xlpm.stunden+IF(AND(_xlpm.stunden&gt;0,_xlpm.fake),ROUND(RANDBETWEEN(-100,100)/200,1),0),
IF(_xlpm.ausgabe&lt;=0,"",_xlpm.ausgabe)
)</f>
        <v/>
      </c>
      <c r="K32" s="253" t="str" cm="1">
        <f t="array" aca="1" ref="K32" ca="1">_xlfn.LET(
_xlpm.jahrCalc,
INDIRECT("Jahr" &amp; ROUNDUP(SUM($B$21:$B32)/78,0)),
_xlpm.auto,
IF(_xlfn.XLOOKUP(GewählterMA&amp;"|"&amp;_xlpm.jahrCalc,Personaleingabe!$AO$12:$AO$300,Personaleingabe!$AO$12:$AO$300,"keine Zeiten",0,1)="keine Zeiten",TRUE,FALSE),
_xlpm.fake,
IF($A$4&amp;"1"="1",FALSE,TRUE),
_xlpm.abwesend,
AU32&amp;"1"&lt;&gt;"1",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_xlpm.wochenstunden/5,SUMIFS(Arbeitszeiten[[Arbeitszeit]:[Arbeitszeit]],Arbeitszeiten[[Name]:[Name]],GewählterMA,Arbeitszeiten[[Tag]:[Tag]],DATE(_xlpm.jahrCalc,$B32,K$20)))*$A32,0),
_xlpm.ausgabe, _xlpm.stunden+IF(AND(_xlpm.stunden&gt;0,_xlpm.fake),ROUND(RANDBETWEEN(-100,100)/200,1),0),
IF(_xlpm.ausgabe&lt;=0,"",_xlpm.ausgabe)
)</f>
        <v/>
      </c>
      <c r="L32" s="253" t="str" cm="1">
        <f t="array" aca="1" ref="L32" ca="1">_xlfn.LET(
_xlpm.jahrCalc,
INDIRECT("Jahr" &amp; ROUNDUP(SUM($B$21:$B32)/78,0)),
_xlpm.auto,
IF(_xlfn.XLOOKUP(GewählterMA&amp;"|"&amp;_xlpm.jahrCalc,Personaleingabe!$AO$12:$AO$300,Personaleingabe!$AO$12:$AO$300,"keine Zeiten",0,1)="keine Zeiten",TRUE,FALSE),
_xlpm.fake,
IF($A$4&amp;"1"="1",FALSE,TRUE),
_xlpm.abwesend,
AV32&amp;"1"&lt;&gt;"1",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_xlpm.wochenstunden/5,SUMIFS(Arbeitszeiten[[Arbeitszeit]:[Arbeitszeit]],Arbeitszeiten[[Name]:[Name]],GewählterMA,Arbeitszeiten[[Tag]:[Tag]],DATE(_xlpm.jahrCalc,$B32,L$20)))*$A32,0),
_xlpm.ausgabe, _xlpm.stunden+IF(AND(_xlpm.stunden&gt;0,_xlpm.fake),ROUND(RANDBETWEEN(-100,100)/200,1),0),
IF(_xlpm.ausgabe&lt;=0,"",_xlpm.ausgabe)
)</f>
        <v/>
      </c>
      <c r="M32" s="253" t="str" cm="1">
        <f t="array" aca="1" ref="M32" ca="1">_xlfn.LET(
_xlpm.jahrCalc,
INDIRECT("Jahr" &amp; ROUNDUP(SUM($B$21:$B32)/78,0)),
_xlpm.auto,
IF(_xlfn.XLOOKUP(GewählterMA&amp;"|"&amp;_xlpm.jahrCalc,Personaleingabe!$AO$12:$AO$300,Personaleingabe!$AO$12:$AO$300,"keine Zeiten",0,1)="keine Zeiten",TRUE,FALSE),
_xlpm.fake,
IF($A$4&amp;"1"="1",FALSE,TRUE),
_xlpm.abwesend,
AW32&amp;"1"&lt;&gt;"1",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_xlpm.wochenstunden/5,SUMIFS(Arbeitszeiten[[Arbeitszeit]:[Arbeitszeit]],Arbeitszeiten[[Name]:[Name]],GewählterMA,Arbeitszeiten[[Tag]:[Tag]],DATE(_xlpm.jahrCalc,$B32,M$20)))*$A32,0),
_xlpm.ausgabe, _xlpm.stunden+IF(AND(_xlpm.stunden&gt;0,_xlpm.fake),ROUND(RANDBETWEEN(-100,100)/200,1),0),
IF(_xlpm.ausgabe&lt;=0,"",_xlpm.ausgabe)
)</f>
        <v/>
      </c>
      <c r="N32" s="253" t="str" cm="1">
        <f t="array" aca="1" ref="N32" ca="1">_xlfn.LET(
_xlpm.jahrCalc,
INDIRECT("Jahr" &amp; ROUNDUP(SUM($B$21:$B32)/78,0)),
_xlpm.auto,
IF(_xlfn.XLOOKUP(GewählterMA&amp;"|"&amp;_xlpm.jahrCalc,Personaleingabe!$AO$12:$AO$300,Personaleingabe!$AO$12:$AO$300,"keine Zeiten",0,1)="keine Zeiten",TRUE,FALSE),
_xlpm.fake,
IF($A$4&amp;"1"="1",FALSE,TRUE),
_xlpm.abwesend,
AX32&amp;"1"&lt;&gt;"1",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_xlpm.wochenstunden/5,SUMIFS(Arbeitszeiten[[Arbeitszeit]:[Arbeitszeit]],Arbeitszeiten[[Name]:[Name]],GewählterMA,Arbeitszeiten[[Tag]:[Tag]],DATE(_xlpm.jahrCalc,$B32,N$20)))*$A32,0),
_xlpm.ausgabe, _xlpm.stunden+IF(AND(_xlpm.stunden&gt;0,_xlpm.fake),ROUND(RANDBETWEEN(-100,100)/200,1),0),
IF(_xlpm.ausgabe&lt;=0,"",_xlpm.ausgabe)
)</f>
        <v/>
      </c>
      <c r="O32" s="253" t="str" cm="1">
        <f t="array" aca="1" ref="O32" ca="1">_xlfn.LET(
_xlpm.jahrCalc,
INDIRECT("Jahr" &amp; ROUNDUP(SUM($B$21:$B32)/78,0)),
_xlpm.auto,
IF(_xlfn.XLOOKUP(GewählterMA&amp;"|"&amp;_xlpm.jahrCalc,Personaleingabe!$AO$12:$AO$300,Personaleingabe!$AO$12:$AO$300,"keine Zeiten",0,1)="keine Zeiten",TRUE,FALSE),
_xlpm.fake,
IF($A$4&amp;"1"="1",FALSE,TRUE),
_xlpm.abwesend,
AY32&amp;"1"&lt;&gt;"1",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_xlpm.wochenstunden/5,SUMIFS(Arbeitszeiten[[Arbeitszeit]:[Arbeitszeit]],Arbeitszeiten[[Name]:[Name]],GewählterMA,Arbeitszeiten[[Tag]:[Tag]],DATE(_xlpm.jahrCalc,$B32,O$20)))*$A32,0),
_xlpm.ausgabe, _xlpm.stunden+IF(AND(_xlpm.stunden&gt;0,_xlpm.fake),ROUND(RANDBETWEEN(-100,100)/200,1),0),
IF(_xlpm.ausgabe&lt;=0,"",_xlpm.ausgabe)
)</f>
        <v/>
      </c>
      <c r="P32" s="253" t="str" cm="1">
        <f t="array" aca="1" ref="P32" ca="1">_xlfn.LET(
_xlpm.jahrCalc,
INDIRECT("Jahr" &amp; ROUNDUP(SUM($B$21:$B32)/78,0)),
_xlpm.auto,
IF(_xlfn.XLOOKUP(GewählterMA&amp;"|"&amp;_xlpm.jahrCalc,Personaleingabe!$AO$12:$AO$300,Personaleingabe!$AO$12:$AO$300,"keine Zeiten",0,1)="keine Zeiten",TRUE,FALSE),
_xlpm.fake,
IF($A$4&amp;"1"="1",FALSE,TRUE),
_xlpm.abwesend,
AZ32&amp;"1"&lt;&gt;"1",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_xlpm.wochenstunden/5,SUMIFS(Arbeitszeiten[[Arbeitszeit]:[Arbeitszeit]],Arbeitszeiten[[Name]:[Name]],GewählterMA,Arbeitszeiten[[Tag]:[Tag]],DATE(_xlpm.jahrCalc,$B32,P$20)))*$A32,0),
_xlpm.ausgabe, _xlpm.stunden+IF(AND(_xlpm.stunden&gt;0,_xlpm.fake),ROUND(RANDBETWEEN(-100,100)/200,1),0),
IF(_xlpm.ausgabe&lt;=0,"",_xlpm.ausgabe)
)</f>
        <v/>
      </c>
      <c r="Q32" s="253" t="str" cm="1">
        <f t="array" aca="1" ref="Q32" ca="1">_xlfn.LET(
_xlpm.jahrCalc,
INDIRECT("Jahr" &amp; ROUNDUP(SUM($B$21:$B32)/78,0)),
_xlpm.auto,
IF(_xlfn.XLOOKUP(GewählterMA&amp;"|"&amp;_xlpm.jahrCalc,Personaleingabe!$AO$12:$AO$300,Personaleingabe!$AO$12:$AO$300,"keine Zeiten",0,1)="keine Zeiten",TRUE,FALSE),
_xlpm.fake,
IF($A$4&amp;"1"="1",FALSE,TRUE),
_xlpm.abwesend,
BA32&amp;"1"&lt;&gt;"1",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_xlpm.wochenstunden/5,SUMIFS(Arbeitszeiten[[Arbeitszeit]:[Arbeitszeit]],Arbeitszeiten[[Name]:[Name]],GewählterMA,Arbeitszeiten[[Tag]:[Tag]],DATE(_xlpm.jahrCalc,$B32,Q$20)))*$A32,0),
_xlpm.ausgabe, _xlpm.stunden+IF(AND(_xlpm.stunden&gt;0,_xlpm.fake),ROUND(RANDBETWEEN(-100,100)/200,1),0),
IF(_xlpm.ausgabe&lt;=0,"",_xlpm.ausgabe)
)</f>
        <v/>
      </c>
      <c r="R32" s="253" t="str" cm="1">
        <f t="array" aca="1" ref="R32" ca="1">_xlfn.LET(
_xlpm.jahrCalc,
INDIRECT("Jahr" &amp; ROUNDUP(SUM($B$21:$B32)/78,0)),
_xlpm.auto,
IF(_xlfn.XLOOKUP(GewählterMA&amp;"|"&amp;_xlpm.jahrCalc,Personaleingabe!$AO$12:$AO$300,Personaleingabe!$AO$12:$AO$300,"keine Zeiten",0,1)="keine Zeiten",TRUE,FALSE),
_xlpm.fake,
IF($A$4&amp;"1"="1",FALSE,TRUE),
_xlpm.abwesend,
BB32&amp;"1"&lt;&gt;"1",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_xlpm.wochenstunden/5,SUMIFS(Arbeitszeiten[[Arbeitszeit]:[Arbeitszeit]],Arbeitszeiten[[Name]:[Name]],GewählterMA,Arbeitszeiten[[Tag]:[Tag]],DATE(_xlpm.jahrCalc,$B32,R$20)))*$A32,0),
_xlpm.ausgabe, _xlpm.stunden+IF(AND(_xlpm.stunden&gt;0,_xlpm.fake),ROUND(RANDBETWEEN(-100,100)/200,1),0),
IF(_xlpm.ausgabe&lt;=0,"",_xlpm.ausgabe)
)</f>
        <v/>
      </c>
      <c r="S32" s="253" t="str" cm="1">
        <f t="array" aca="1" ref="S32" ca="1">_xlfn.LET(
_xlpm.jahrCalc,
INDIRECT("Jahr" &amp; ROUNDUP(SUM($B$21:$B32)/78,0)),
_xlpm.auto,
IF(_xlfn.XLOOKUP(GewählterMA&amp;"|"&amp;_xlpm.jahrCalc,Personaleingabe!$AO$12:$AO$300,Personaleingabe!$AO$12:$AO$300,"keine Zeiten",0,1)="keine Zeiten",TRUE,FALSE),
_xlpm.fake,
IF($A$4&amp;"1"="1",FALSE,TRUE),
_xlpm.abwesend,
BC32&amp;"1"&lt;&gt;"1",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_xlpm.wochenstunden/5,SUMIFS(Arbeitszeiten[[Arbeitszeit]:[Arbeitszeit]],Arbeitszeiten[[Name]:[Name]],GewählterMA,Arbeitszeiten[[Tag]:[Tag]],DATE(_xlpm.jahrCalc,$B32,S$20)))*$A32,0),
_xlpm.ausgabe, _xlpm.stunden+IF(AND(_xlpm.stunden&gt;0,_xlpm.fake),ROUND(RANDBETWEEN(-100,100)/200,1),0),
IF(_xlpm.ausgabe&lt;=0,"",_xlpm.ausgabe)
)</f>
        <v/>
      </c>
      <c r="T32" s="253" t="str" cm="1">
        <f t="array" aca="1" ref="T32" ca="1">_xlfn.LET(
_xlpm.jahrCalc,
INDIRECT("Jahr" &amp; ROUNDUP(SUM($B$21:$B32)/78,0)),
_xlpm.auto,
IF(_xlfn.XLOOKUP(GewählterMA&amp;"|"&amp;_xlpm.jahrCalc,Personaleingabe!$AO$12:$AO$300,Personaleingabe!$AO$12:$AO$300,"keine Zeiten",0,1)="keine Zeiten",TRUE,FALSE),
_xlpm.fake,
IF($A$4&amp;"1"="1",FALSE,TRUE),
_xlpm.abwesend,
BD32&amp;"1"&lt;&gt;"1",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_xlpm.wochenstunden/5,SUMIFS(Arbeitszeiten[[Arbeitszeit]:[Arbeitszeit]],Arbeitszeiten[[Name]:[Name]],GewählterMA,Arbeitszeiten[[Tag]:[Tag]],DATE(_xlpm.jahrCalc,$B32,T$20)))*$A32,0),
_xlpm.ausgabe, _xlpm.stunden+IF(AND(_xlpm.stunden&gt;0,_xlpm.fake),ROUND(RANDBETWEEN(-100,100)/200,1),0),
IF(_xlpm.ausgabe&lt;=0,"",_xlpm.ausgabe)
)</f>
        <v/>
      </c>
      <c r="U32" s="253" t="str" cm="1">
        <f t="array" aca="1" ref="U32" ca="1">_xlfn.LET(
_xlpm.jahrCalc,
INDIRECT("Jahr" &amp; ROUNDUP(SUM($B$21:$B32)/78,0)),
_xlpm.auto,
IF(_xlfn.XLOOKUP(GewählterMA&amp;"|"&amp;_xlpm.jahrCalc,Personaleingabe!$AO$12:$AO$300,Personaleingabe!$AO$12:$AO$300,"keine Zeiten",0,1)="keine Zeiten",TRUE,FALSE),
_xlpm.fake,
IF($A$4&amp;"1"="1",FALSE,TRUE),
_xlpm.abwesend,
BE32&amp;"1"&lt;&gt;"1",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_xlpm.wochenstunden/5,SUMIFS(Arbeitszeiten[[Arbeitszeit]:[Arbeitszeit]],Arbeitszeiten[[Name]:[Name]],GewählterMA,Arbeitszeiten[[Tag]:[Tag]],DATE(_xlpm.jahrCalc,$B32,U$20)))*$A32,0),
_xlpm.ausgabe, _xlpm.stunden+IF(AND(_xlpm.stunden&gt;0,_xlpm.fake),ROUND(RANDBETWEEN(-100,100)/200,1),0),
IF(_xlpm.ausgabe&lt;=0,"",_xlpm.ausgabe)
)</f>
        <v/>
      </c>
      <c r="V32" s="253" t="str" cm="1">
        <f t="array" aca="1" ref="V32" ca="1">_xlfn.LET(
_xlpm.jahrCalc,
INDIRECT("Jahr" &amp; ROUNDUP(SUM($B$21:$B32)/78,0)),
_xlpm.auto,
IF(_xlfn.XLOOKUP(GewählterMA&amp;"|"&amp;_xlpm.jahrCalc,Personaleingabe!$AO$12:$AO$300,Personaleingabe!$AO$12:$AO$300,"keine Zeiten",0,1)="keine Zeiten",TRUE,FALSE),
_xlpm.fake,
IF($A$4&amp;"1"="1",FALSE,TRUE),
_xlpm.abwesend,
BF32&amp;"1"&lt;&gt;"1",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_xlpm.wochenstunden/5,SUMIFS(Arbeitszeiten[[Arbeitszeit]:[Arbeitszeit]],Arbeitszeiten[[Name]:[Name]],GewählterMA,Arbeitszeiten[[Tag]:[Tag]],DATE(_xlpm.jahrCalc,$B32,V$20)))*$A32,0),
_xlpm.ausgabe, _xlpm.stunden+IF(AND(_xlpm.stunden&gt;0,_xlpm.fake),ROUND(RANDBETWEEN(-100,100)/200,1),0),
IF(_xlpm.ausgabe&lt;=0,"",_xlpm.ausgabe)
)</f>
        <v/>
      </c>
      <c r="W32" s="253" t="str" cm="1">
        <f t="array" aca="1" ref="W32" ca="1">_xlfn.LET(
_xlpm.jahrCalc,
INDIRECT("Jahr" &amp; ROUNDUP(SUM($B$21:$B32)/78,0)),
_xlpm.auto,
IF(_xlfn.XLOOKUP(GewählterMA&amp;"|"&amp;_xlpm.jahrCalc,Personaleingabe!$AO$12:$AO$300,Personaleingabe!$AO$12:$AO$300,"keine Zeiten",0,1)="keine Zeiten",TRUE,FALSE),
_xlpm.fake,
IF($A$4&amp;"1"="1",FALSE,TRUE),
_xlpm.abwesend,
BG32&amp;"1"&lt;&gt;"1",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_xlpm.wochenstunden/5,SUMIFS(Arbeitszeiten[[Arbeitszeit]:[Arbeitszeit]],Arbeitszeiten[[Name]:[Name]],GewählterMA,Arbeitszeiten[[Tag]:[Tag]],DATE(_xlpm.jahrCalc,$B32,W$20)))*$A32,0),
_xlpm.ausgabe, _xlpm.stunden+IF(AND(_xlpm.stunden&gt;0,_xlpm.fake),ROUND(RANDBETWEEN(-100,100)/200,1),0),
IF(_xlpm.ausgabe&lt;=0,"",_xlpm.ausgabe)
)</f>
        <v/>
      </c>
      <c r="X32" s="253" t="str" cm="1">
        <f t="array" aca="1" ref="X32" ca="1">_xlfn.LET(
_xlpm.jahrCalc,
INDIRECT("Jahr" &amp; ROUNDUP(SUM($B$21:$B32)/78,0)),
_xlpm.auto,
IF(_xlfn.XLOOKUP(GewählterMA&amp;"|"&amp;_xlpm.jahrCalc,Personaleingabe!$AO$12:$AO$300,Personaleingabe!$AO$12:$AO$300,"keine Zeiten",0,1)="keine Zeiten",TRUE,FALSE),
_xlpm.fake,
IF($A$4&amp;"1"="1",FALSE,TRUE),
_xlpm.abwesend,
BH32&amp;"1"&lt;&gt;"1",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_xlpm.wochenstunden/5,SUMIFS(Arbeitszeiten[[Arbeitszeit]:[Arbeitszeit]],Arbeitszeiten[[Name]:[Name]],GewählterMA,Arbeitszeiten[[Tag]:[Tag]],DATE(_xlpm.jahrCalc,$B32,X$20)))*$A32,0),
_xlpm.ausgabe, _xlpm.stunden+IF(AND(_xlpm.stunden&gt;0,_xlpm.fake),ROUND(RANDBETWEEN(-100,100)/200,1),0),
IF(_xlpm.ausgabe&lt;=0,"",_xlpm.ausgabe)
)</f>
        <v/>
      </c>
      <c r="Y32" s="253" t="str" cm="1">
        <f t="array" aca="1" ref="Y32" ca="1">_xlfn.LET(
_xlpm.jahrCalc,
INDIRECT("Jahr" &amp; ROUNDUP(SUM($B$21:$B32)/78,0)),
_xlpm.auto,
IF(_xlfn.XLOOKUP(GewählterMA&amp;"|"&amp;_xlpm.jahrCalc,Personaleingabe!$AO$12:$AO$300,Personaleingabe!$AO$12:$AO$300,"keine Zeiten",0,1)="keine Zeiten",TRUE,FALSE),
_xlpm.fake,
IF($A$4&amp;"1"="1",FALSE,TRUE),
_xlpm.abwesend,
BI32&amp;"1"&lt;&gt;"1",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_xlpm.wochenstunden/5,SUMIFS(Arbeitszeiten[[Arbeitszeit]:[Arbeitszeit]],Arbeitszeiten[[Name]:[Name]],GewählterMA,Arbeitszeiten[[Tag]:[Tag]],DATE(_xlpm.jahrCalc,$B32,Y$20)))*$A32,0),
_xlpm.ausgabe, _xlpm.stunden+IF(AND(_xlpm.stunden&gt;0,_xlpm.fake),ROUND(RANDBETWEEN(-100,100)/200,1),0),
IF(_xlpm.ausgabe&lt;=0,"",_xlpm.ausgabe)
)</f>
        <v/>
      </c>
      <c r="Z32" s="253" t="str" cm="1">
        <f t="array" aca="1" ref="Z32" ca="1">_xlfn.LET(
_xlpm.jahrCalc,
INDIRECT("Jahr" &amp; ROUNDUP(SUM($B$21:$B32)/78,0)),
_xlpm.auto,
IF(_xlfn.XLOOKUP(GewählterMA&amp;"|"&amp;_xlpm.jahrCalc,Personaleingabe!$AO$12:$AO$300,Personaleingabe!$AO$12:$AO$300,"keine Zeiten",0,1)="keine Zeiten",TRUE,FALSE),
_xlpm.fake,
IF($A$4&amp;"1"="1",FALSE,TRUE),
_xlpm.abwesend,
BJ32&amp;"1"&lt;&gt;"1",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_xlpm.wochenstunden/5,SUMIFS(Arbeitszeiten[[Arbeitszeit]:[Arbeitszeit]],Arbeitszeiten[[Name]:[Name]],GewählterMA,Arbeitszeiten[[Tag]:[Tag]],DATE(_xlpm.jahrCalc,$B32,Z$20)))*$A32,0),
_xlpm.ausgabe, _xlpm.stunden+IF(AND(_xlpm.stunden&gt;0,_xlpm.fake),ROUND(RANDBETWEEN(-100,100)/200,1),0),
IF(_xlpm.ausgabe&lt;=0,"",_xlpm.ausgabe)
)</f>
        <v/>
      </c>
      <c r="AA32" s="253" t="str" cm="1">
        <f t="array" aca="1" ref="AA32" ca="1">_xlfn.LET(
_xlpm.jahrCalc,
INDIRECT("Jahr" &amp; ROUNDUP(SUM($B$21:$B32)/78,0)),
_xlpm.auto,
IF(_xlfn.XLOOKUP(GewählterMA&amp;"|"&amp;_xlpm.jahrCalc,Personaleingabe!$AO$12:$AO$300,Personaleingabe!$AO$12:$AO$300,"keine Zeiten",0,1)="keine Zeiten",TRUE,FALSE),
_xlpm.fake,
IF($A$4&amp;"1"="1",FALSE,TRUE),
_xlpm.abwesend,
BK32&amp;"1"&lt;&gt;"1",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_xlpm.wochenstunden/5,SUMIFS(Arbeitszeiten[[Arbeitszeit]:[Arbeitszeit]],Arbeitszeiten[[Name]:[Name]],GewählterMA,Arbeitszeiten[[Tag]:[Tag]],DATE(_xlpm.jahrCalc,$B32,AA$20)))*$A32,0),
_xlpm.ausgabe, _xlpm.stunden+IF(AND(_xlpm.stunden&gt;0,_xlpm.fake),ROUND(RANDBETWEEN(-100,100)/200,1),0),
IF(_xlpm.ausgabe&lt;=0,"",_xlpm.ausgabe)
)</f>
        <v/>
      </c>
      <c r="AB32" s="253" t="str" cm="1">
        <f t="array" aca="1" ref="AB32" ca="1">_xlfn.LET(
_xlpm.jahrCalc,
INDIRECT("Jahr" &amp; ROUNDUP(SUM($B$21:$B32)/78,0)),
_xlpm.auto,
IF(_xlfn.XLOOKUP(GewählterMA&amp;"|"&amp;_xlpm.jahrCalc,Personaleingabe!$AO$12:$AO$300,Personaleingabe!$AO$12:$AO$300,"keine Zeiten",0,1)="keine Zeiten",TRUE,FALSE),
_xlpm.fake,
IF($A$4&amp;"1"="1",FALSE,TRUE),
_xlpm.abwesend,
BL32&amp;"1"&lt;&gt;"1",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_xlpm.wochenstunden/5,SUMIFS(Arbeitszeiten[[Arbeitszeit]:[Arbeitszeit]],Arbeitszeiten[[Name]:[Name]],GewählterMA,Arbeitszeiten[[Tag]:[Tag]],DATE(_xlpm.jahrCalc,$B32,AB$20)))*$A32,0),
_xlpm.ausgabe, _xlpm.stunden+IF(AND(_xlpm.stunden&gt;0,_xlpm.fake),ROUND(RANDBETWEEN(-100,100)/200,1),0),
IF(_xlpm.ausgabe&lt;=0,"",_xlpm.ausgabe)
)</f>
        <v/>
      </c>
      <c r="AC32" s="253" t="str" cm="1">
        <f t="array" aca="1" ref="AC32" ca="1">_xlfn.LET(
_xlpm.jahrCalc,
INDIRECT("Jahr" &amp; ROUNDUP(SUM($B$21:$B32)/78,0)),
_xlpm.auto,
IF(_xlfn.XLOOKUP(GewählterMA&amp;"|"&amp;_xlpm.jahrCalc,Personaleingabe!$AO$12:$AO$300,Personaleingabe!$AO$12:$AO$300,"keine Zeiten",0,1)="keine Zeiten",TRUE,FALSE),
_xlpm.fake,
IF($A$4&amp;"1"="1",FALSE,TRUE),
_xlpm.abwesend,
BM32&amp;"1"&lt;&gt;"1",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_xlpm.wochenstunden/5,SUMIFS(Arbeitszeiten[[Arbeitszeit]:[Arbeitszeit]],Arbeitszeiten[[Name]:[Name]],GewählterMA,Arbeitszeiten[[Tag]:[Tag]],DATE(_xlpm.jahrCalc,$B32,AC$20)))*$A32,0),
_xlpm.ausgabe, _xlpm.stunden+IF(AND(_xlpm.stunden&gt;0,_xlpm.fake),ROUND(RANDBETWEEN(-100,100)/200,1),0),
IF(_xlpm.ausgabe&lt;=0,"",_xlpm.ausgabe)
)</f>
        <v/>
      </c>
      <c r="AD32" s="253" t="str" cm="1">
        <f t="array" aca="1" ref="AD32" ca="1">_xlfn.LET(
_xlpm.jahrCalc,
INDIRECT("Jahr" &amp; ROUNDUP(SUM($B$21:$B32)/78,0)),
_xlpm.auto,
IF(_xlfn.XLOOKUP(GewählterMA&amp;"|"&amp;_xlpm.jahrCalc,Personaleingabe!$AO$12:$AO$300,Personaleingabe!$AO$12:$AO$300,"keine Zeiten",0,1)="keine Zeiten",TRUE,FALSE),
_xlpm.fake,
IF($A$4&amp;"1"="1",FALSE,TRUE),
_xlpm.abwesend,
BN32&amp;"1"&lt;&gt;"1",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_xlpm.wochenstunden/5,SUMIFS(Arbeitszeiten[[Arbeitszeit]:[Arbeitszeit]],Arbeitszeiten[[Name]:[Name]],GewählterMA,Arbeitszeiten[[Tag]:[Tag]],DATE(_xlpm.jahrCalc,$B32,AD$20)))*$A32,0),
_xlpm.ausgabe, _xlpm.stunden+IF(AND(_xlpm.stunden&gt;0,_xlpm.fake),ROUND(RANDBETWEEN(-100,100)/200,1),0),
IF(_xlpm.ausgabe&lt;=0,"",_xlpm.ausgabe)
)</f>
        <v/>
      </c>
      <c r="AE32" s="253" t="str" cm="1">
        <f t="array" aca="1" ref="AE32" ca="1">_xlfn.LET(
_xlpm.jahrCalc,
INDIRECT("Jahr" &amp; ROUNDUP(SUM($B$21:$B32)/78,0)),
_xlpm.auto,
IF(_xlfn.XLOOKUP(GewählterMA&amp;"|"&amp;_xlpm.jahrCalc,Personaleingabe!$AO$12:$AO$300,Personaleingabe!$AO$12:$AO$300,"keine Zeiten",0,1)="keine Zeiten",TRUE,FALSE),
_xlpm.fake,
IF($A$4&amp;"1"="1",FALSE,TRUE),
_xlpm.abwesend,
BO32&amp;"1"&lt;&gt;"1",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_xlpm.wochenstunden/5,SUMIFS(Arbeitszeiten[[Arbeitszeit]:[Arbeitszeit]],Arbeitszeiten[[Name]:[Name]],GewählterMA,Arbeitszeiten[[Tag]:[Tag]],DATE(_xlpm.jahrCalc,$B32,AE$20)))*$A32,0),
_xlpm.ausgabe, _xlpm.stunden+IF(AND(_xlpm.stunden&gt;0,_xlpm.fake),ROUND(RANDBETWEEN(-100,100)/200,1),0),
IF(_xlpm.ausgabe&lt;=0,"",_xlpm.ausgabe)
)</f>
        <v/>
      </c>
      <c r="AF32" s="253" t="str" cm="1">
        <f t="array" aca="1" ref="AF32" ca="1">_xlfn.LET(
_xlpm.jahrCalc,
INDIRECT("Jahr" &amp; ROUNDUP(SUM($B$21:$B32)/78,0)),
_xlpm.auto,
IF(_xlfn.XLOOKUP(GewählterMA&amp;"|"&amp;_xlpm.jahrCalc,Personaleingabe!$AO$12:$AO$300,Personaleingabe!$AO$12:$AO$300,"keine Zeiten",0,1)="keine Zeiten",TRUE,FALSE),
_xlpm.fake,
IF($A$4&amp;"1"="1",FALSE,TRUE),
_xlpm.abwesend,
BP32&amp;"1"&lt;&gt;"1",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_xlpm.wochenstunden/5,SUMIFS(Arbeitszeiten[[Arbeitszeit]:[Arbeitszeit]],Arbeitszeiten[[Name]:[Name]],GewählterMA,Arbeitszeiten[[Tag]:[Tag]],DATE(_xlpm.jahrCalc,$B32,AF$20)))*$A32,0),
_xlpm.ausgabe, _xlpm.stunden+IF(AND(_xlpm.stunden&gt;0,_xlpm.fake),ROUND(RANDBETWEEN(-100,100)/200,1),0),
IF(_xlpm.ausgabe&lt;=0,"",_xlpm.ausgabe)
)</f>
        <v/>
      </c>
      <c r="AG32" s="253" t="str" cm="1">
        <f t="array" aca="1" ref="AG32" ca="1">_xlfn.LET(
_xlpm.jahrCalc,
INDIRECT("Jahr" &amp; ROUNDUP(SUM($B$21:$B32)/78,0)),
_xlpm.auto,
IF(_xlfn.XLOOKUP(GewählterMA&amp;"|"&amp;_xlpm.jahrCalc,Personaleingabe!$AO$12:$AO$300,Personaleingabe!$AO$12:$AO$300,"keine Zeiten",0,1)="keine Zeiten",TRUE,FALSE),
_xlpm.fake,
IF($A$4&amp;"1"="1",FALSE,TRUE),
_xlpm.abwesend,
BQ32&amp;"1"&lt;&gt;"1",
_xlpm.wochenstunden,_xlfn.XLOOKUP(GewählterMA&amp;"|"&amp;GewähltesVorhaben&amp;"|"&amp;$B32&amp;"|"&amp;_xlpm.jahrCalc,MitarbeiterFTE[[lookup]:[lookup]],MitarbeiterFTE[[Std. / Wo.]:[Std. / Wo.]],0,0,1),
_xlpm.stunden,
IF(NOT(_xlpm.abwesend),IF(_xlpm.auto,
    _xlpm.wochenstunden/5,SUMIFS(Arbeitszeiten[[Arbeitszeit]:[Arbeitszeit]],Arbeitszeiten[[Name]:[Name]],GewählterMA,Arbeitszeiten[[Tag]:[Tag]],DATE(_xlpm.jahrCalc,$B32,AG$20)))*$A32,0),
_xlpm.ausgabe, _xlpm.stunden+IF(AND(_xlpm.stunden&gt;0,_xlpm.fake),ROUND(RANDBETWEEN(-100,100)/200,1),0),
IF(_xlpm.ausgabe&lt;=0,"",_xlpm.ausgabe)
)</f>
        <v/>
      </c>
      <c r="AH32" s="254">
        <f t="shared" ca="1" si="16"/>
        <v>0</v>
      </c>
      <c r="AI32" s="257"/>
      <c r="AJ32" s="212"/>
      <c r="AL32" s="211">
        <f t="shared" si="17"/>
        <v>12</v>
      </c>
      <c r="AM32" s="211" t="str" cm="1">
        <f t="array" aca="1" ref="AM32" ca="1">_xlfn.LET(
     _xlpm.jahrCalc,INDIRECT("Jahr" &amp; ROUNDUP(SUM($B$21:$B32)/78,0)),
     _xlpm.dat,DATE(_xlpm.jahrCalc,$B32,C$20),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N32" s="211" t="str" cm="1">
        <f t="array" aca="1" ref="AN32" ca="1">_xlfn.LET(
     _xlpm.jahrCalc,INDIRECT("Jahr" &amp; ROUNDUP(SUM($B$21:$B32)/78,0)),
     _xlpm.dat,DATE(_xlpm.jahrCalc,$B32,D$20),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O32" s="211" t="str" cm="1">
        <f t="array" aca="1" ref="AO32" ca="1">_xlfn.LET(
     _xlpm.jahrCalc,INDIRECT("Jahr" &amp; ROUNDUP(SUM($B$21:$B32)/78,0)),
     _xlpm.dat,DATE(_xlpm.jahrCalc,$B32,E$20),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P32" s="211" t="str" cm="1">
        <f t="array" aca="1" ref="AP32" ca="1">_xlfn.LET(
     _xlpm.jahrCalc,INDIRECT("Jahr" &amp; ROUNDUP(SUM($B$21:$B32)/78,0)),
     _xlpm.dat,DATE(_xlpm.jahrCalc,$B32,F$20),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Q32" s="211" t="str" cm="1">
        <f t="array" aca="1" ref="AQ32" ca="1">_xlfn.LET(
     _xlpm.jahrCalc,INDIRECT("Jahr" &amp; ROUNDUP(SUM($B$21:$B32)/78,0)),
     _xlpm.dat,DATE(_xlpm.jahrCalc,$B32,G$20),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R32" s="211" t="str" cm="1">
        <f t="array" aca="1" ref="AR32" ca="1">_xlfn.LET(
     _xlpm.jahrCalc,INDIRECT("Jahr" &amp; ROUNDUP(SUM($B$21:$B32)/78,0)),
     _xlpm.dat,DATE(_xlpm.jahrCalc,$B32,H$20),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S32" s="211" t="str" cm="1">
        <f t="array" aca="1" ref="AS32" ca="1">_xlfn.LET(
     _xlpm.jahrCalc,INDIRECT("Jahr" &amp; ROUNDUP(SUM($B$21:$B32)/78,0)),
     _xlpm.dat,DATE(_xlpm.jahrCalc,$B32,I$20),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T32" s="211" t="str" cm="1">
        <f t="array" aca="1" ref="AT32" ca="1">_xlfn.LET(
     _xlpm.jahrCalc,INDIRECT("Jahr" &amp; ROUNDUP(SUM($B$21:$B32)/78,0)),
     _xlpm.dat,DATE(_xlpm.jahrCalc,$B32,J$20),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U32" s="211" t="str" cm="1">
        <f t="array" aca="1" ref="AU32" ca="1">_xlfn.LET(
     _xlpm.jahrCalc,INDIRECT("Jahr" &amp; ROUNDUP(SUM($B$21:$B32)/78,0)),
     _xlpm.dat,DATE(_xlpm.jahrCalc,$B32,K$20),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V32" s="211" t="str" cm="1">
        <f t="array" aca="1" ref="AV32" ca="1">_xlfn.LET(
     _xlpm.jahrCalc,INDIRECT("Jahr" &amp; ROUNDUP(SUM($B$21:$B32)/78,0)),
     _xlpm.dat,DATE(_xlpm.jahrCalc,$B32,L$20),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W32" s="211" t="str" cm="1">
        <f t="array" aca="1" ref="AW32" ca="1">_xlfn.LET(
     _xlpm.jahrCalc,INDIRECT("Jahr" &amp; ROUNDUP(SUM($B$21:$B32)/78,0)),
     _xlpm.dat,DATE(_xlpm.jahrCalc,$B32,M$20),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AX32" s="211" t="str" cm="1">
        <f t="array" aca="1" ref="AX32" ca="1">_xlfn.LET(
     _xlpm.jahrCalc,INDIRECT("Jahr" &amp; ROUNDUP(SUM($B$21:$B32)/78,0)),
     _xlpm.dat,DATE(_xlpm.jahrCalc,$B32,N$20),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Y32" s="211" t="str" cm="1">
        <f t="array" aca="1" ref="AY32" ca="1">_xlfn.LET(
     _xlpm.jahrCalc,INDIRECT("Jahr" &amp; ROUNDUP(SUM($B$21:$B32)/78,0)),
     _xlpm.dat,DATE(_xlpm.jahrCalc,$B32,O$20),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AZ32" s="211" t="str" cm="1">
        <f t="array" aca="1" ref="AZ32" ca="1">_xlfn.LET(
     _xlpm.jahrCalc,INDIRECT("Jahr" &amp; ROUNDUP(SUM($B$21:$B32)/78,0)),
     _xlpm.dat,DATE(_xlpm.jahrCalc,$B32,P$20),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A32" s="211" t="str" cm="1">
        <f t="array" aca="1" ref="BA32" ca="1">_xlfn.LET(
     _xlpm.jahrCalc,INDIRECT("Jahr" &amp; ROUNDUP(SUM($B$21:$B32)/78,0)),
     _xlpm.dat,DATE(_xlpm.jahrCalc,$B32,Q$20),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B32" s="211" t="str" cm="1">
        <f t="array" aca="1" ref="BB32" ca="1">_xlfn.LET(
     _xlpm.jahrCalc,INDIRECT("Jahr" &amp; ROUNDUP(SUM($B$21:$B32)/78,0)),
     _xlpm.dat,DATE(_xlpm.jahrCalc,$B32,R$20),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C32" s="211" t="str" cm="1">
        <f t="array" aca="1" ref="BC32" ca="1">_xlfn.LET(
     _xlpm.jahrCalc,INDIRECT("Jahr" &amp; ROUNDUP(SUM($B$21:$B32)/78,0)),
     _xlpm.dat,DATE(_xlpm.jahrCalc,$B32,S$20),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D32" s="211" t="str" cm="1">
        <f t="array" aca="1" ref="BD32" ca="1">_xlfn.LET(
     _xlpm.jahrCalc,INDIRECT("Jahr" &amp; ROUNDUP(SUM($B$21:$B32)/78,0)),
     _xlpm.dat,DATE(_xlpm.jahrCalc,$B32,T$20),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E32" s="211" t="str" cm="1">
        <f t="array" aca="1" ref="BE32" ca="1">_xlfn.LET(
     _xlpm.jahrCalc,INDIRECT("Jahr" &amp; ROUNDUP(SUM($B$21:$B32)/78,0)),
     _xlpm.dat,DATE(_xlpm.jahrCalc,$B32,U$20),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F32" s="211" t="str" cm="1">
        <f t="array" aca="1" ref="BF32" ca="1">_xlfn.LET(
     _xlpm.jahrCalc,INDIRECT("Jahr" &amp; ROUNDUP(SUM($B$21:$B32)/78,0)),
     _xlpm.dat,DATE(_xlpm.jahrCalc,$B32,V$20),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G32" s="211" t="str" cm="1">
        <f t="array" aca="1" ref="BG32" ca="1">_xlfn.LET(
     _xlpm.jahrCalc,INDIRECT("Jahr" &amp; ROUNDUP(SUM($B$21:$B32)/78,0)),
     _xlpm.dat,DATE(_xlpm.jahrCalc,$B32,W$20),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H32" s="211" t="str" cm="1">
        <f t="array" aca="1" ref="BH32" ca="1">_xlfn.LET(
     _xlpm.jahrCalc,INDIRECT("Jahr" &amp; ROUNDUP(SUM($B$21:$B32)/78,0)),
     _xlpm.dat,DATE(_xlpm.jahrCalc,$B32,X$20),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I32" s="211" t="str" cm="1">
        <f t="array" aca="1" ref="BI32" ca="1">_xlfn.LET(
     _xlpm.jahrCalc,INDIRECT("Jahr" &amp; ROUNDUP(SUM($B$21:$B32)/78,0)),
     _xlpm.dat,DATE(_xlpm.jahrCalc,$B32,Y$20),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J32" s="211" t="str" cm="1">
        <f t="array" aca="1" ref="BJ32" ca="1">_xlfn.LET(
     _xlpm.jahrCalc,INDIRECT("Jahr" &amp; ROUNDUP(SUM($B$21:$B32)/78,0)),
     _xlpm.dat,DATE(_xlpm.jahrCalc,$B32,Z$20),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K32" s="211" t="str" cm="1">
        <f t="array" aca="1" ref="BK32" ca="1">_xlfn.LET(
     _xlpm.jahrCalc,INDIRECT("Jahr" &amp; ROUNDUP(SUM($B$21:$B32)/78,0)),
     _xlpm.dat,DATE(_xlpm.jahrCalc,$B32,AA$20),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L32" s="211" t="str" cm="1">
        <f t="array" aca="1" ref="BL32" ca="1">_xlfn.LET(
     _xlpm.jahrCalc,INDIRECT("Jahr" &amp; ROUNDUP(SUM($B$21:$B32)/78,0)),
     _xlpm.dat,DATE(_xlpm.jahrCalc,$B32,AB$20),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M32" s="211" t="str" cm="1">
        <f t="array" aca="1" ref="BM32" ca="1">_xlfn.LET(
     _xlpm.jahrCalc,INDIRECT("Jahr" &amp; ROUNDUP(SUM($B$21:$B32)/78,0)),
     _xlpm.dat,DATE(_xlpm.jahrCalc,$B32,AC$20),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WE</v>
      </c>
      <c r="BN32" s="211" t="str" cm="1">
        <f t="array" aca="1" ref="BN32" ca="1">_xlfn.LET(
     _xlpm.jahrCalc,INDIRECT("Jahr" &amp; ROUNDUP(SUM($B$21:$B32)/78,0)),
     _xlpm.dat,DATE(_xlpm.jahrCalc,$B32,AD$20),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O32" s="211" t="str" cm="1">
        <f t="array" aca="1" ref="BO32" ca="1">_xlfn.LET(
     _xlpm.jahrCalc,INDIRECT("Jahr" &amp; ROUNDUP(SUM($B$21:$B32)/78,0)),
     _xlpm.dat,DATE(_xlpm.jahrCalc,$B32,AE$20),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P32" s="211" t="str" cm="1">
        <f t="array" aca="1" ref="BP32" ca="1">_xlfn.LET(
     _xlpm.jahrCalc,INDIRECT("Jahr" &amp; ROUNDUP(SUM($B$21:$B32)/78,0)),
     _xlpm.dat,DATE(_xlpm.jahrCalc,$B32,AF$20),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Q32" s="211" t="str" cm="1">
        <f t="array" aca="1" ref="BQ32" ca="1">_xlfn.LET(
     _xlpm.jahrCalc,INDIRECT("Jahr" &amp; ROUNDUP(SUM($B$21:$B32)/78,0)),
     _xlpm.dat,DATE(_xlpm.jahrCalc,$B32,AG$20),
     _xlpm.bundesland,$BR32,
     _xlpm.ft, IF(_xlpm.bundesland=0,FALSE,_xlfn.XLOOKUP(_xlpm.dat,Feiertage[[Datum]:[Datum]],_xlfn.XLOOKUP(_xlpm.bundesland,Feiertage[[#Headers],[BW]:[TH]],Feiertage[[BW]:[TH]]),0,0,1)&lt;&gt;0),
     _xlpm.schwarz,
          MONTH(_xlpm.dat)&lt;&gt;$B32,
     _xlpm.we,
          WEEKDAY(_xlpm.dat,2)&gt;=6,
     _xlpm.weg,
          IF(_xlfn.XLOOKUP(GewählterMA&amp;_xlpm.dat,Table6[[lookup]:[lookup]],Table6[[Name]:[Name]],"da",0,1)="da","","weg"),
     _xlpm.ausgabe,IF(_xlpm.schwarz,"SW",IF(_xlpm.ft,"FT",IF(_xlpm.we,"WE",IF(_xlpm.weg="weg","weg","")))),
     _xlpm.ausgabe
)</f>
        <v/>
      </c>
      <c r="BR32" s="211">
        <f ca="1">IF(BT32=0,BS20,BT32)</f>
        <v>0</v>
      </c>
      <c r="BT32" s="211" cm="1">
        <f t="array" aca="1" ref="BT32" ca="1">_xlfn.XLOOKUP(_xlfn.XLOOKUP(GewählterMA&amp;AL32&amp;INDIRECT("Jahr" &amp; ROUNDUP(SUM($B$21:$B32)/78,0)),MitarbeiterFTE[Name]&amp;MitarbeiterFTE[Monat]&amp;MitarbeiterFTE[Jahr],MitarbeiterFTE[Bundesland],0,0,1),Bundesländer[Deutsch],Bundesländer[Abkürzung],0,0,1)</f>
        <v>0</v>
      </c>
    </row>
    <row r="33" spans="1:71" ht="18" customHeight="1" thickBot="1">
      <c r="A33" s="223"/>
      <c r="B33" s="261"/>
      <c r="C33" s="235"/>
      <c r="D33" s="262"/>
      <c r="E33" s="262"/>
      <c r="F33" s="262"/>
      <c r="G33" s="262"/>
      <c r="H33" s="262"/>
      <c r="I33" s="262"/>
      <c r="J33" s="262"/>
      <c r="K33" s="262"/>
      <c r="L33" s="262"/>
      <c r="M33" s="262"/>
      <c r="N33" s="262"/>
      <c r="O33" s="262"/>
      <c r="P33" s="262"/>
      <c r="Q33" s="262"/>
      <c r="R33" s="262"/>
      <c r="S33" s="262"/>
      <c r="T33" s="262"/>
      <c r="U33" s="262"/>
      <c r="V33" s="262"/>
      <c r="W33" s="262"/>
      <c r="X33" s="262"/>
      <c r="Y33" s="262"/>
      <c r="Z33" s="262"/>
      <c r="AA33" s="262"/>
      <c r="AB33" s="643" t="s">
        <v>171</v>
      </c>
      <c r="AC33" s="643"/>
      <c r="AD33" s="643"/>
      <c r="AE33" s="643"/>
      <c r="AF33" s="643"/>
      <c r="AG33" s="643"/>
      <c r="AH33" s="263">
        <f ca="1">SUM(AH21:AH32)</f>
        <v>0</v>
      </c>
      <c r="AI33" s="232"/>
      <c r="AJ33" s="212"/>
      <c r="BR33" s="211" cm="1">
        <f t="array" aca="1" ref="BR33" ca="1">_xlfn.LET(
_xlpm.output,
_xlfn.XLOOKUP(_xlfn.XLOOKUP(GewählterMA&amp;AL33&amp;INDIRECT("Jahr" &amp; ROUNDUP(SUM($B$21:$B33)/78,0)),MitarbeiterFTE[Name]&amp;MitarbeiterFTE[Monat]&amp;MitarbeiterFTE[Jahr],MitarbeiterFTE[Bundesland],0,0,1),Bundesländer[Deutsch],Bundesländer[Abkürzung],0,0,1),
IF(_xlpm.output=0,0,_xlpm.output))</f>
        <v>0</v>
      </c>
    </row>
    <row r="34" spans="1:71" ht="18" customHeight="1">
      <c r="A34" s="223"/>
      <c r="B34" s="261"/>
      <c r="C34" s="235"/>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c r="AB34" s="643"/>
      <c r="AC34" s="643"/>
      <c r="AD34" s="643"/>
      <c r="AE34" s="643"/>
      <c r="AF34" s="643"/>
      <c r="AG34" s="643"/>
      <c r="AH34" s="264"/>
      <c r="AI34" s="232"/>
      <c r="AJ34" s="212"/>
    </row>
    <row r="35" spans="1:71" ht="18" customHeight="1">
      <c r="A35" s="223"/>
      <c r="B35" s="265"/>
      <c r="C35" s="265"/>
      <c r="D35" s="265"/>
      <c r="E35" s="265"/>
      <c r="F35" s="265"/>
      <c r="G35" s="266"/>
      <c r="H35" s="266"/>
      <c r="I35" s="266"/>
      <c r="J35" s="266"/>
      <c r="K35" s="266"/>
      <c r="L35" s="266"/>
      <c r="M35" s="266"/>
      <c r="N35" s="265"/>
      <c r="O35" s="265"/>
      <c r="P35" s="265"/>
      <c r="Q35" s="265"/>
      <c r="R35" s="265"/>
      <c r="S35" s="265"/>
      <c r="T35" s="265"/>
      <c r="U35" s="265"/>
      <c r="V35" s="266"/>
      <c r="W35" s="266"/>
      <c r="X35" s="266"/>
      <c r="Y35" s="266"/>
      <c r="Z35" s="266"/>
      <c r="AA35" s="266"/>
      <c r="AB35" s="266"/>
      <c r="AC35" s="266"/>
      <c r="AD35" s="266"/>
      <c r="AE35" s="266"/>
      <c r="AF35" s="266"/>
      <c r="AG35" s="267"/>
      <c r="AH35" s="266"/>
      <c r="AI35" s="232"/>
      <c r="AJ35" s="212"/>
    </row>
    <row r="36" spans="1:71" ht="18" customHeight="1">
      <c r="A36" s="223"/>
      <c r="B36" s="268" t="s">
        <v>172</v>
      </c>
      <c r="C36" s="269"/>
      <c r="D36" s="269"/>
      <c r="E36" s="269"/>
      <c r="F36" s="269"/>
      <c r="G36" s="269"/>
      <c r="H36" s="269"/>
      <c r="I36" s="269"/>
      <c r="J36" s="269"/>
      <c r="K36" s="269"/>
      <c r="L36" s="269"/>
      <c r="M36" s="269"/>
      <c r="N36" s="268" t="s">
        <v>173</v>
      </c>
      <c r="O36" s="269"/>
      <c r="P36" s="269"/>
      <c r="Q36" s="269"/>
      <c r="R36" s="266"/>
      <c r="S36" s="266"/>
      <c r="T36" s="266"/>
      <c r="U36" s="266"/>
      <c r="V36" s="266"/>
      <c r="W36" s="266"/>
      <c r="X36" s="266"/>
      <c r="Y36" s="269"/>
      <c r="Z36" s="269"/>
      <c r="AA36" s="269"/>
      <c r="AB36" s="269"/>
      <c r="AC36" s="269"/>
      <c r="AD36" s="269"/>
      <c r="AE36" s="269"/>
      <c r="AF36" s="269"/>
      <c r="AG36" s="269"/>
      <c r="AH36" s="269"/>
      <c r="AI36" s="232"/>
      <c r="AJ36" s="212"/>
    </row>
    <row r="37" spans="1:71" ht="18" customHeight="1">
      <c r="A37" s="223"/>
      <c r="B37" s="270"/>
      <c r="C37" s="271"/>
      <c r="D37" s="271"/>
      <c r="E37" s="271"/>
      <c r="F37" s="271"/>
      <c r="G37" s="271"/>
      <c r="H37" s="271"/>
      <c r="I37" s="271"/>
      <c r="J37" s="271"/>
      <c r="K37" s="271"/>
      <c r="L37" s="271"/>
      <c r="M37" s="271"/>
      <c r="N37" s="271"/>
      <c r="O37" s="271"/>
      <c r="P37" s="271"/>
      <c r="Q37" s="271"/>
      <c r="R37" s="270"/>
      <c r="S37" s="270"/>
      <c r="T37" s="270"/>
      <c r="U37" s="270"/>
      <c r="V37" s="270"/>
      <c r="W37" s="270"/>
      <c r="X37" s="270"/>
      <c r="Y37" s="271"/>
      <c r="Z37" s="271"/>
      <c r="AA37" s="271"/>
      <c r="AB37" s="271"/>
      <c r="AC37" s="271"/>
      <c r="AD37" s="271"/>
      <c r="AE37" s="271"/>
      <c r="AF37" s="271"/>
      <c r="AG37" s="271"/>
      <c r="AH37" s="271"/>
      <c r="AI37" s="226"/>
      <c r="AJ37" s="212"/>
    </row>
    <row r="38" spans="1:71" ht="18" customHeight="1">
      <c r="A38" s="223"/>
      <c r="B38" s="272"/>
      <c r="C38" s="273"/>
      <c r="D38" s="273"/>
      <c r="E38" s="273"/>
      <c r="F38" s="273"/>
      <c r="G38" s="273"/>
      <c r="H38" s="273"/>
      <c r="I38" s="273"/>
      <c r="J38" s="273"/>
      <c r="K38" s="273"/>
      <c r="L38" s="273"/>
      <c r="M38" s="273"/>
      <c r="N38" s="273"/>
      <c r="O38" s="273"/>
      <c r="P38" s="273"/>
      <c r="Q38" s="273"/>
      <c r="R38" s="273"/>
      <c r="S38" s="273"/>
      <c r="T38" s="273"/>
      <c r="U38" s="273"/>
      <c r="V38" s="273"/>
      <c r="W38" s="273"/>
      <c r="X38" s="273"/>
      <c r="Y38" s="273"/>
      <c r="Z38" s="273"/>
      <c r="AA38" s="273"/>
      <c r="AB38" s="273"/>
      <c r="AC38" s="273"/>
      <c r="AD38" s="273"/>
      <c r="AE38" s="273"/>
      <c r="AF38" s="273"/>
      <c r="AG38" s="273"/>
      <c r="AH38" s="274"/>
      <c r="AI38" s="212"/>
      <c r="AJ38" s="212"/>
    </row>
    <row r="39" spans="1:71" ht="18" customHeight="1">
      <c r="A39" s="223"/>
      <c r="B39" s="212"/>
      <c r="C39" s="273"/>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c r="AG39" s="273"/>
      <c r="AH39" s="212"/>
      <c r="AI39" s="212"/>
      <c r="AJ39" s="212"/>
    </row>
    <row r="40" spans="1:71" ht="18" customHeight="1">
      <c r="A40" s="223"/>
      <c r="B40" s="223"/>
      <c r="C40" s="224"/>
      <c r="D40" s="275"/>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c r="AG40" s="273"/>
      <c r="AH40" s="212"/>
      <c r="AI40" s="212"/>
      <c r="AJ40" s="212"/>
    </row>
    <row r="41" spans="1:71" ht="56.25" customHeight="1">
      <c r="A41" s="223"/>
      <c r="B41" s="276" t="s">
        <v>161</v>
      </c>
      <c r="T41" s="640" t="str">
        <f>T13</f>
        <v>xy</v>
      </c>
      <c r="U41" s="640"/>
      <c r="V41" s="640"/>
      <c r="W41" s="640"/>
      <c r="X41" s="640"/>
      <c r="Y41" s="640"/>
      <c r="Z41" s="640"/>
      <c r="AA41" s="640"/>
      <c r="AB41" s="640"/>
      <c r="AC41" s="640"/>
      <c r="AD41" s="640"/>
      <c r="AE41" s="640"/>
      <c r="AF41" s="640"/>
      <c r="AG41" s="640"/>
      <c r="AH41" s="277"/>
      <c r="AJ41" s="212"/>
    </row>
    <row r="42" spans="1:71" ht="18" customHeight="1">
      <c r="A42" s="223"/>
      <c r="B42" s="278" t="s">
        <v>162</v>
      </c>
      <c r="C42" s="640" t="str">
        <f>C14</f>
        <v>Ping Zhou Consulting</v>
      </c>
      <c r="D42" s="640"/>
      <c r="E42" s="640"/>
      <c r="F42" s="640"/>
      <c r="G42" s="640"/>
      <c r="H42" s="640"/>
      <c r="I42" s="640"/>
      <c r="J42" s="279"/>
      <c r="K42" s="278" t="s">
        <v>163</v>
      </c>
      <c r="L42" s="279"/>
      <c r="M42" s="279"/>
      <c r="N42" s="279"/>
      <c r="O42" s="279"/>
      <c r="P42" s="280"/>
      <c r="Q42" s="280"/>
      <c r="R42" s="280"/>
      <c r="S42" s="278"/>
      <c r="T42" s="640"/>
      <c r="U42" s="640"/>
      <c r="V42" s="640"/>
      <c r="W42" s="640"/>
      <c r="X42" s="640"/>
      <c r="Y42" s="640"/>
      <c r="Z42" s="640"/>
      <c r="AA42" s="640"/>
      <c r="AB42" s="640"/>
      <c r="AC42" s="640"/>
      <c r="AD42" s="640"/>
      <c r="AE42" s="640"/>
      <c r="AF42" s="640"/>
      <c r="AG42" s="640"/>
      <c r="AH42" s="281"/>
      <c r="AI42" s="281"/>
      <c r="AJ42" s="212"/>
    </row>
    <row r="43" spans="1:71" ht="18" customHeight="1">
      <c r="A43" s="223"/>
      <c r="B43" s="278" t="s">
        <v>164</v>
      </c>
      <c r="C43" s="640">
        <f>C15+1</f>
        <v>2021</v>
      </c>
      <c r="D43" s="640"/>
      <c r="E43" s="640"/>
      <c r="F43" s="640"/>
      <c r="G43" s="640"/>
      <c r="H43" s="640"/>
      <c r="I43" s="640"/>
      <c r="J43" s="282"/>
      <c r="K43" s="278" t="s">
        <v>165</v>
      </c>
      <c r="L43" s="278"/>
      <c r="M43" s="282"/>
      <c r="N43" s="282"/>
      <c r="O43" s="282"/>
      <c r="P43" s="283"/>
      <c r="Q43" s="283"/>
      <c r="R43" s="283"/>
      <c r="S43" s="278"/>
      <c r="T43" s="640" t="str">
        <f>T15</f>
        <v/>
      </c>
      <c r="U43" s="640"/>
      <c r="V43" s="640"/>
      <c r="W43" s="640"/>
      <c r="X43" s="640"/>
      <c r="Y43" s="640"/>
      <c r="Z43" s="640"/>
      <c r="AA43" s="640"/>
      <c r="AB43" s="640"/>
      <c r="AC43" s="640"/>
      <c r="AD43" s="640"/>
      <c r="AE43" s="640"/>
      <c r="AF43" s="640"/>
      <c r="AG43" s="640"/>
      <c r="AH43" s="640"/>
      <c r="AI43" s="640"/>
      <c r="AJ43" s="212"/>
    </row>
    <row r="44" spans="1:71" ht="18" customHeight="1">
      <c r="A44" s="223"/>
      <c r="B44" s="278" t="s">
        <v>166</v>
      </c>
      <c r="C44" s="640" t="str">
        <f>C16</f>
        <v>Max Mustermann</v>
      </c>
      <c r="D44" s="640"/>
      <c r="E44" s="640"/>
      <c r="F44" s="640"/>
      <c r="G44" s="640"/>
      <c r="H44" s="640"/>
      <c r="I44" s="640"/>
      <c r="J44" s="278"/>
      <c r="K44" s="284" t="s">
        <v>167</v>
      </c>
      <c r="M44" s="278"/>
      <c r="N44" s="278"/>
      <c r="O44" s="278"/>
      <c r="P44" s="285"/>
      <c r="Q44" s="285"/>
      <c r="R44" s="286"/>
      <c r="S44" s="278"/>
      <c r="T44" s="642" t="str" cm="1">
        <f t="array" ref="T44">_xlfn.XLOOKUP(C44&amp;C43&amp;T41,MitarbeiterFTE[Name]&amp;MitarbeiterFTE[Jahr]&amp;MitarbeiterFTE[Vorhaben],MitarbeiterFTE[Art d. Arbeiten],"Art der Arbeit in Eingabe ausfüllen.",0,1)</f>
        <v>Art der Arbeit in Eingabe ausfüllen.</v>
      </c>
      <c r="U44" s="642"/>
      <c r="V44" s="642"/>
      <c r="W44" s="642"/>
      <c r="X44" s="642"/>
      <c r="Y44" s="642"/>
      <c r="Z44" s="642"/>
      <c r="AA44" s="642"/>
      <c r="AB44" s="642"/>
      <c r="AC44" s="642"/>
      <c r="AD44" s="642"/>
      <c r="AE44" s="642"/>
      <c r="AF44" s="642"/>
      <c r="AG44" s="642"/>
      <c r="AH44" s="642"/>
      <c r="AI44" s="281"/>
      <c r="AJ44" s="212"/>
    </row>
    <row r="45" spans="1:71" ht="18" customHeight="1">
      <c r="A45" s="223"/>
      <c r="B45" s="282"/>
      <c r="C45" s="282"/>
      <c r="D45" s="282"/>
      <c r="E45" s="282"/>
      <c r="F45" s="287"/>
      <c r="G45" s="279"/>
      <c r="H45" s="278"/>
      <c r="I45" s="278"/>
      <c r="J45" s="278"/>
      <c r="K45" s="278"/>
      <c r="L45" s="278"/>
      <c r="M45" s="278"/>
      <c r="N45" s="278"/>
      <c r="O45" s="278"/>
      <c r="P45" s="285"/>
      <c r="Q45" s="285"/>
      <c r="R45" s="286"/>
      <c r="S45" s="363"/>
      <c r="T45" s="642"/>
      <c r="U45" s="642"/>
      <c r="V45" s="642"/>
      <c r="W45" s="642"/>
      <c r="X45" s="642"/>
      <c r="Y45" s="642"/>
      <c r="Z45" s="642"/>
      <c r="AA45" s="642"/>
      <c r="AB45" s="642"/>
      <c r="AC45" s="642"/>
      <c r="AD45" s="642"/>
      <c r="AE45" s="642"/>
      <c r="AF45" s="642"/>
      <c r="AG45" s="642"/>
      <c r="AH45" s="642"/>
      <c r="AI45" s="287"/>
      <c r="AJ45" s="212"/>
    </row>
    <row r="46" spans="1:71" ht="18" customHeight="1">
      <c r="A46" s="223"/>
      <c r="B46" s="240" t="s">
        <v>168</v>
      </c>
      <c r="C46" s="241" cm="1">
        <f t="array" aca="1" ref="C46" ca="1">_xlfn.LET(
_xlpm.jahr,INDIRECT("Jahr"&amp;ROUNDUP(SUM($B$21:$B49)/78,0)),
_xlpm.ary,_xlfn._xlws.FILTER(MitarbeiterFTE[],(MitarbeiterFTE[Jahr]=_xlpm.jahr)*(MitarbeiterFTE[Vorhaben]=GewähltesVorhaben)*(MitarbeiterFTE[Name]=GewählterMA)),
_xlpm.col, COLUMN(Personaleingabe!$U$13)-COLUMN(Personaleingabe!$I$13)+1,
IFERROR(AVERAGE(_xlfn.CHOOSECOLS(_xlpm.ary,_xlpm.col)),40))</f>
        <v>40</v>
      </c>
      <c r="D46" s="242"/>
      <c r="E46" s="242" t="str" cm="1">
        <f t="array" aca="1" ref="E46" ca="1">_xlfn.LET(
_xlpm.jahr,INDIRECT("Jahr"&amp;ROUNDUP(SUM($B$21:$B49)/78,0)),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46" s="240"/>
      <c r="G46" s="240"/>
      <c r="H46" s="243"/>
      <c r="I46" s="227"/>
      <c r="J46" s="227"/>
      <c r="K46" s="227"/>
      <c r="L46" s="244"/>
      <c r="M46" s="227"/>
      <c r="N46" s="227"/>
      <c r="O46" s="228"/>
      <c r="P46" s="245"/>
      <c r="Q46" s="235"/>
      <c r="R46" s="235"/>
      <c r="S46" s="245"/>
      <c r="T46" s="245"/>
      <c r="U46" s="245"/>
      <c r="V46" s="245"/>
      <c r="W46" s="245"/>
      <c r="X46" s="245"/>
      <c r="Y46" s="237"/>
      <c r="Z46" s="237"/>
      <c r="AA46" s="237"/>
      <c r="AB46" s="237"/>
      <c r="AC46" s="237"/>
      <c r="AD46" s="235"/>
      <c r="AE46" s="235"/>
      <c r="AF46" s="232"/>
      <c r="AG46" s="238"/>
      <c r="AH46" s="246"/>
      <c r="AI46" s="232"/>
      <c r="AJ46" s="212"/>
    </row>
    <row r="47" spans="1:71" ht="18" customHeight="1" thickBot="1">
      <c r="A47" s="223"/>
      <c r="B47" s="247"/>
      <c r="C47" s="235"/>
      <c r="D47" s="235"/>
      <c r="E47" s="247"/>
      <c r="F47" s="247"/>
      <c r="G47" s="234"/>
      <c r="H47" s="234"/>
      <c r="I47" s="234"/>
      <c r="J47" s="234"/>
      <c r="K47" s="234"/>
      <c r="L47" s="234"/>
      <c r="M47" s="234"/>
      <c r="N47" s="245"/>
      <c r="O47" s="245"/>
      <c r="P47" s="245"/>
      <c r="Q47" s="235"/>
      <c r="R47" s="235"/>
      <c r="S47" s="245"/>
      <c r="T47" s="245"/>
      <c r="U47" s="245"/>
      <c r="V47" s="245"/>
      <c r="W47" s="245"/>
      <c r="X47" s="245"/>
      <c r="Y47" s="237"/>
      <c r="Z47" s="237"/>
      <c r="AA47" s="237"/>
      <c r="AB47" s="237"/>
      <c r="AC47" s="237"/>
      <c r="AD47" s="235"/>
      <c r="AE47" s="235"/>
      <c r="AF47" s="232"/>
      <c r="AG47" s="238"/>
      <c r="AH47" s="246"/>
      <c r="AI47" s="232"/>
      <c r="AJ47" s="212"/>
    </row>
    <row r="48" spans="1:71" ht="28" customHeight="1" thickBot="1">
      <c r="A48" s="223"/>
      <c r="B48" s="248" t="s">
        <v>123</v>
      </c>
      <c r="C48" s="249">
        <v>1</v>
      </c>
      <c r="D48" s="249">
        <v>2</v>
      </c>
      <c r="E48" s="249">
        <v>3</v>
      </c>
      <c r="F48" s="249">
        <v>4</v>
      </c>
      <c r="G48" s="249">
        <v>5</v>
      </c>
      <c r="H48" s="249">
        <v>6</v>
      </c>
      <c r="I48" s="249">
        <v>7</v>
      </c>
      <c r="J48" s="249">
        <v>8</v>
      </c>
      <c r="K48" s="249">
        <v>9</v>
      </c>
      <c r="L48" s="249">
        <v>10</v>
      </c>
      <c r="M48" s="249">
        <v>11</v>
      </c>
      <c r="N48" s="249">
        <v>12</v>
      </c>
      <c r="O48" s="249">
        <v>13</v>
      </c>
      <c r="P48" s="249">
        <v>14</v>
      </c>
      <c r="Q48" s="249">
        <v>15</v>
      </c>
      <c r="R48" s="249">
        <v>16</v>
      </c>
      <c r="S48" s="249">
        <v>17</v>
      </c>
      <c r="T48" s="249">
        <v>18</v>
      </c>
      <c r="U48" s="249">
        <v>19</v>
      </c>
      <c r="V48" s="249">
        <v>20</v>
      </c>
      <c r="W48" s="249">
        <v>21</v>
      </c>
      <c r="X48" s="249">
        <v>22</v>
      </c>
      <c r="Y48" s="249">
        <v>23</v>
      </c>
      <c r="Z48" s="249">
        <v>24</v>
      </c>
      <c r="AA48" s="249">
        <v>25</v>
      </c>
      <c r="AB48" s="249">
        <v>26</v>
      </c>
      <c r="AC48" s="249">
        <v>27</v>
      </c>
      <c r="AD48" s="249">
        <v>28</v>
      </c>
      <c r="AE48" s="249">
        <v>29</v>
      </c>
      <c r="AF48" s="249">
        <v>30</v>
      </c>
      <c r="AG48" s="250">
        <v>31</v>
      </c>
      <c r="AH48" s="251" t="s">
        <v>169</v>
      </c>
      <c r="AI48" s="251" t="s">
        <v>170</v>
      </c>
      <c r="AJ48" s="212"/>
      <c r="AL48" s="211" t="str">
        <f>B48</f>
        <v>Monat</v>
      </c>
      <c r="AM48" s="211">
        <f t="shared" ref="AM48" si="18">C48</f>
        <v>1</v>
      </c>
      <c r="AN48" s="211">
        <f t="shared" ref="AN48" si="19">D48</f>
        <v>2</v>
      </c>
      <c r="AO48" s="211">
        <f t="shared" ref="AO48" si="20">E48</f>
        <v>3</v>
      </c>
      <c r="AP48" s="211">
        <f t="shared" ref="AP48" si="21">F48</f>
        <v>4</v>
      </c>
      <c r="AQ48" s="211">
        <f t="shared" ref="AQ48" si="22">G48</f>
        <v>5</v>
      </c>
      <c r="AR48" s="211">
        <f t="shared" ref="AR48" si="23">H48</f>
        <v>6</v>
      </c>
      <c r="AS48" s="211">
        <f t="shared" ref="AS48" si="24">I48</f>
        <v>7</v>
      </c>
      <c r="AT48" s="211">
        <f t="shared" ref="AT48" si="25">J48</f>
        <v>8</v>
      </c>
      <c r="AU48" s="211">
        <f t="shared" ref="AU48" si="26">K48</f>
        <v>9</v>
      </c>
      <c r="AV48" s="211">
        <f t="shared" ref="AV48" si="27">L48</f>
        <v>10</v>
      </c>
      <c r="AW48" s="211">
        <f t="shared" ref="AW48" si="28">M48</f>
        <v>11</v>
      </c>
      <c r="AX48" s="211">
        <f t="shared" ref="AX48" si="29">N48</f>
        <v>12</v>
      </c>
      <c r="AY48" s="211">
        <f t="shared" ref="AY48" si="30">O48</f>
        <v>13</v>
      </c>
      <c r="AZ48" s="211">
        <f t="shared" ref="AZ48" si="31">P48</f>
        <v>14</v>
      </c>
      <c r="BA48" s="211">
        <f t="shared" ref="BA48" si="32">Q48</f>
        <v>15</v>
      </c>
      <c r="BB48" s="211">
        <f t="shared" ref="BB48" si="33">R48</f>
        <v>16</v>
      </c>
      <c r="BC48" s="211">
        <f t="shared" ref="BC48" si="34">S48</f>
        <v>17</v>
      </c>
      <c r="BD48" s="211">
        <f t="shared" ref="BD48" si="35">T48</f>
        <v>18</v>
      </c>
      <c r="BE48" s="211">
        <f t="shared" ref="BE48" si="36">U48</f>
        <v>19</v>
      </c>
      <c r="BF48" s="211">
        <f t="shared" ref="BF48" si="37">V48</f>
        <v>20</v>
      </c>
      <c r="BG48" s="211">
        <f t="shared" ref="BG48" si="38">W48</f>
        <v>21</v>
      </c>
      <c r="BH48" s="211">
        <f t="shared" ref="BH48" si="39">X48</f>
        <v>22</v>
      </c>
      <c r="BI48" s="211">
        <f t="shared" ref="BI48" si="40">Y48</f>
        <v>23</v>
      </c>
      <c r="BJ48" s="211">
        <f t="shared" ref="BJ48" si="41">Z48</f>
        <v>24</v>
      </c>
      <c r="BK48" s="211">
        <f t="shared" ref="BK48" si="42">AA48</f>
        <v>25</v>
      </c>
      <c r="BL48" s="211">
        <f t="shared" ref="BL48" si="43">AB48</f>
        <v>26</v>
      </c>
      <c r="BM48" s="211">
        <f t="shared" ref="BM48" si="44">AC48</f>
        <v>27</v>
      </c>
      <c r="BN48" s="211">
        <f t="shared" ref="BN48" si="45">AD48</f>
        <v>28</v>
      </c>
      <c r="BO48" s="211">
        <f t="shared" ref="BO48" si="46">AE48</f>
        <v>29</v>
      </c>
      <c r="BP48" s="211">
        <f t="shared" ref="BP48" si="47">AF48</f>
        <v>30</v>
      </c>
      <c r="BQ48" s="211">
        <f t="shared" ref="BQ48" si="48">AG48</f>
        <v>31</v>
      </c>
      <c r="BS48" s="211" cm="1">
        <f t="array" aca="1" ref="BS48" ca="1">IF(SUM(BT49:BT60)=0,0,_xlfn.UNIQUE(_xlfn._xlws.FILTER(BT49:BT60, BT49:BT60&lt;&gt;0)))</f>
        <v>0</v>
      </c>
    </row>
    <row r="49" spans="1:72" ht="18" customHeight="1" thickBot="1">
      <c r="A49" s="223" cm="1">
        <f t="array" aca="1" ref="A49" ca="1">_xlfn.XLOOKUP(GewählterMA&amp;"|"&amp;GewähltesVorhaben&amp;"|"&amp;B49&amp;"|"&amp;INDIRECT("Jahr" &amp; ROUNDUP(SUM($B$21:B49)/78,0)),MitarbeiterFTE[lookup],MitarbeiterFTE[%-Vorhaben],0,0,1)</f>
        <v>0</v>
      </c>
      <c r="B49" s="252">
        <v>1</v>
      </c>
      <c r="C49" s="253" t="str" cm="1">
        <f t="array" aca="1" ref="C49" ca="1">_xlfn.LET(
_xlpm.jahrCalc,
INDIRECT("Jahr" &amp; ROUNDUP(SUM($B$21:$B49)/78,0)),
_xlpm.auto,
IF(_xlfn.XLOOKUP(GewählterMA&amp;"|"&amp;_xlpm.jahrCalc,Personaleingabe!$AO$12:$AO$300,Personaleingabe!$AO$12:$AO$300,"keine Zeiten",0,1)="keine Zeiten",TRUE,FALSE),
_xlpm.fake,
IF($A$4&amp;"1"="1",FALSE,TRUE),
_xlpm.abwesend,
AM49&amp;"1"&lt;&gt;"1",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_xlpm.wochenstunden/5,SUMIFS(Arbeitszeiten[[Arbeitszeit]:[Arbeitszeit]],Arbeitszeiten[[Name]:[Name]],GewählterMA,Arbeitszeiten[[Tag]:[Tag]],DATE(_xlpm.jahrCalc,$B49,C$20)))*$A49,0),
_xlpm.ausgabe, _xlpm.stunden+IF(AND(_xlpm.stunden&gt;0,_xlpm.fake),ROUND(RANDBETWEEN(-100,100)/200,1),0),
IF(_xlpm.ausgabe&lt;=0,"",_xlpm.ausgabe)
)</f>
        <v/>
      </c>
      <c r="D49" s="253" t="str" cm="1">
        <f t="array" aca="1" ref="D49" ca="1">_xlfn.LET(
_xlpm.jahrCalc,
INDIRECT("Jahr" &amp; ROUNDUP(SUM($B$21:$B49)/78,0)),
_xlpm.auto,
IF(_xlfn.XLOOKUP(GewählterMA&amp;"|"&amp;_xlpm.jahrCalc,Personaleingabe!$AO$12:$AO$300,Personaleingabe!$AO$12:$AO$300,"keine Zeiten",0,1)="keine Zeiten",TRUE,FALSE),
_xlpm.fake,
IF($A$4&amp;"1"="1",FALSE,TRUE),
_xlpm.abwesend,
AN49&amp;"1"&lt;&gt;"1",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_xlpm.wochenstunden/5,SUMIFS(Arbeitszeiten[[Arbeitszeit]:[Arbeitszeit]],Arbeitszeiten[[Name]:[Name]],GewählterMA,Arbeitszeiten[[Tag]:[Tag]],DATE(_xlpm.jahrCalc,$B49,D$20)))*$A49,0),
_xlpm.ausgabe, _xlpm.stunden+IF(AND(_xlpm.stunden&gt;0,_xlpm.fake),ROUND(RANDBETWEEN(-100,100)/200,1),0),
IF(_xlpm.ausgabe&lt;=0,"",_xlpm.ausgabe)
)</f>
        <v/>
      </c>
      <c r="E49" s="253" t="str" cm="1">
        <f t="array" aca="1" ref="E49" ca="1">_xlfn.LET(
_xlpm.jahrCalc,
INDIRECT("Jahr" &amp; ROUNDUP(SUM($B$21:$B49)/78,0)),
_xlpm.auto,
IF(_xlfn.XLOOKUP(GewählterMA&amp;"|"&amp;_xlpm.jahrCalc,Personaleingabe!$AO$12:$AO$300,Personaleingabe!$AO$12:$AO$300,"keine Zeiten",0,1)="keine Zeiten",TRUE,FALSE),
_xlpm.fake,
IF($A$4&amp;"1"="1",FALSE,TRUE),
_xlpm.abwesend,
AO49&amp;"1"&lt;&gt;"1",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_xlpm.wochenstunden/5,SUMIFS(Arbeitszeiten[[Arbeitszeit]:[Arbeitszeit]],Arbeitszeiten[[Name]:[Name]],GewählterMA,Arbeitszeiten[[Tag]:[Tag]],DATE(_xlpm.jahrCalc,$B49,E$20)))*$A49,0),
_xlpm.ausgabe, _xlpm.stunden+IF(AND(_xlpm.stunden&gt;0,_xlpm.fake),ROUND(RANDBETWEEN(-100,100)/200,1),0),
IF(_xlpm.ausgabe&lt;=0,"",_xlpm.ausgabe)
)</f>
        <v/>
      </c>
      <c r="F49" s="253" t="str" cm="1">
        <f t="array" aca="1" ref="F49" ca="1">_xlfn.LET(
_xlpm.jahrCalc,
INDIRECT("Jahr" &amp; ROUNDUP(SUM($B$21:$B49)/78,0)),
_xlpm.auto,
IF(_xlfn.XLOOKUP(GewählterMA&amp;"|"&amp;_xlpm.jahrCalc,Personaleingabe!$AO$12:$AO$300,Personaleingabe!$AO$12:$AO$300,"keine Zeiten",0,1)="keine Zeiten",TRUE,FALSE),
_xlpm.fake,
IF($A$4&amp;"1"="1",FALSE,TRUE),
_xlpm.abwesend,
AP49&amp;"1"&lt;&gt;"1",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_xlpm.wochenstunden/5,SUMIFS(Arbeitszeiten[[Arbeitszeit]:[Arbeitszeit]],Arbeitszeiten[[Name]:[Name]],GewählterMA,Arbeitszeiten[[Tag]:[Tag]],DATE(_xlpm.jahrCalc,$B49,F$20)))*$A49,0),
_xlpm.ausgabe, _xlpm.stunden+IF(AND(_xlpm.stunden&gt;0,_xlpm.fake),ROUND(RANDBETWEEN(-100,100)/200,1),0),
IF(_xlpm.ausgabe&lt;=0,"",_xlpm.ausgabe)
)</f>
        <v/>
      </c>
      <c r="G49" s="253" t="str" cm="1">
        <f t="array" aca="1" ref="G49" ca="1">_xlfn.LET(
_xlpm.jahrCalc,
INDIRECT("Jahr" &amp; ROUNDUP(SUM($B$21:$B49)/78,0)),
_xlpm.auto,
IF(_xlfn.XLOOKUP(GewählterMA&amp;"|"&amp;_xlpm.jahrCalc,Personaleingabe!$AO$12:$AO$300,Personaleingabe!$AO$12:$AO$300,"keine Zeiten",0,1)="keine Zeiten",TRUE,FALSE),
_xlpm.fake,
IF($A$4&amp;"1"="1",FALSE,TRUE),
_xlpm.abwesend,
AQ49&amp;"1"&lt;&gt;"1",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_xlpm.wochenstunden/5,SUMIFS(Arbeitszeiten[[Arbeitszeit]:[Arbeitszeit]],Arbeitszeiten[[Name]:[Name]],GewählterMA,Arbeitszeiten[[Tag]:[Tag]],DATE(_xlpm.jahrCalc,$B49,G$20)))*$A49,0),
_xlpm.ausgabe, _xlpm.stunden+IF(AND(_xlpm.stunden&gt;0,_xlpm.fake),ROUND(RANDBETWEEN(-100,100)/200,1),0),
IF(_xlpm.ausgabe&lt;=0,"",_xlpm.ausgabe)
)</f>
        <v/>
      </c>
      <c r="H49" s="253" t="str" cm="1">
        <f t="array" aca="1" ref="H49" ca="1">_xlfn.LET(
_xlpm.jahrCalc,
INDIRECT("Jahr" &amp; ROUNDUP(SUM($B$21:$B49)/78,0)),
_xlpm.auto,
IF(_xlfn.XLOOKUP(GewählterMA&amp;"|"&amp;_xlpm.jahrCalc,Personaleingabe!$AO$12:$AO$300,Personaleingabe!$AO$12:$AO$300,"keine Zeiten",0,1)="keine Zeiten",TRUE,FALSE),
_xlpm.fake,
IF($A$4&amp;"1"="1",FALSE,TRUE),
_xlpm.abwesend,
AR49&amp;"1"&lt;&gt;"1",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_xlpm.wochenstunden/5,SUMIFS(Arbeitszeiten[[Arbeitszeit]:[Arbeitszeit]],Arbeitszeiten[[Name]:[Name]],GewählterMA,Arbeitszeiten[[Tag]:[Tag]],DATE(_xlpm.jahrCalc,$B49,H$20)))*$A49,0),
_xlpm.ausgabe, _xlpm.stunden+IF(AND(_xlpm.stunden&gt;0,_xlpm.fake),ROUND(RANDBETWEEN(-100,100)/200,1),0),
IF(_xlpm.ausgabe&lt;=0,"",_xlpm.ausgabe)
)</f>
        <v/>
      </c>
      <c r="I49" s="253" t="str" cm="1">
        <f t="array" aca="1" ref="I49" ca="1">_xlfn.LET(
_xlpm.jahrCalc,
INDIRECT("Jahr" &amp; ROUNDUP(SUM($B$21:$B49)/78,0)),
_xlpm.auto,
IF(_xlfn.XLOOKUP(GewählterMA&amp;"|"&amp;_xlpm.jahrCalc,Personaleingabe!$AO$12:$AO$300,Personaleingabe!$AO$12:$AO$300,"keine Zeiten",0,1)="keine Zeiten",TRUE,FALSE),
_xlpm.fake,
IF($A$4&amp;"1"="1",FALSE,TRUE),
_xlpm.abwesend,
AS49&amp;"1"&lt;&gt;"1",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_xlpm.wochenstunden/5,SUMIFS(Arbeitszeiten[[Arbeitszeit]:[Arbeitszeit]],Arbeitszeiten[[Name]:[Name]],GewählterMA,Arbeitszeiten[[Tag]:[Tag]],DATE(_xlpm.jahrCalc,$B49,I$20)))*$A49,0),
_xlpm.ausgabe, _xlpm.stunden+IF(AND(_xlpm.stunden&gt;0,_xlpm.fake),ROUND(RANDBETWEEN(-100,100)/200,1),0),
IF(_xlpm.ausgabe&lt;=0,"",_xlpm.ausgabe)
)</f>
        <v/>
      </c>
      <c r="J49" s="253" t="str" cm="1">
        <f t="array" aca="1" ref="J49" ca="1">_xlfn.LET(
_xlpm.jahrCalc,
INDIRECT("Jahr" &amp; ROUNDUP(SUM($B$21:$B49)/78,0)),
_xlpm.auto,
IF(_xlfn.XLOOKUP(GewählterMA&amp;"|"&amp;_xlpm.jahrCalc,Personaleingabe!$AO$12:$AO$300,Personaleingabe!$AO$12:$AO$300,"keine Zeiten",0,1)="keine Zeiten",TRUE,FALSE),
_xlpm.fake,
IF($A$4&amp;"1"="1",FALSE,TRUE),
_xlpm.abwesend,
AT49&amp;"1"&lt;&gt;"1",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_xlpm.wochenstunden/5,SUMIFS(Arbeitszeiten[[Arbeitszeit]:[Arbeitszeit]],Arbeitszeiten[[Name]:[Name]],GewählterMA,Arbeitszeiten[[Tag]:[Tag]],DATE(_xlpm.jahrCalc,$B49,J$20)))*$A49,0),
_xlpm.ausgabe, _xlpm.stunden+IF(AND(_xlpm.stunden&gt;0,_xlpm.fake),ROUND(RANDBETWEEN(-100,100)/200,1),0),
IF(_xlpm.ausgabe&lt;=0,"",_xlpm.ausgabe)
)</f>
        <v/>
      </c>
      <c r="K49" s="253" t="str" cm="1">
        <f t="array" aca="1" ref="K49" ca="1">_xlfn.LET(
_xlpm.jahrCalc,
INDIRECT("Jahr" &amp; ROUNDUP(SUM($B$21:$B49)/78,0)),
_xlpm.auto,
IF(_xlfn.XLOOKUP(GewählterMA&amp;"|"&amp;_xlpm.jahrCalc,Personaleingabe!$AO$12:$AO$300,Personaleingabe!$AO$12:$AO$300,"keine Zeiten",0,1)="keine Zeiten",TRUE,FALSE),
_xlpm.fake,
IF($A$4&amp;"1"="1",FALSE,TRUE),
_xlpm.abwesend,
AU49&amp;"1"&lt;&gt;"1",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_xlpm.wochenstunden/5,SUMIFS(Arbeitszeiten[[Arbeitszeit]:[Arbeitszeit]],Arbeitszeiten[[Name]:[Name]],GewählterMA,Arbeitszeiten[[Tag]:[Tag]],DATE(_xlpm.jahrCalc,$B49,K$20)))*$A49,0),
_xlpm.ausgabe, _xlpm.stunden+IF(AND(_xlpm.stunden&gt;0,_xlpm.fake),ROUND(RANDBETWEEN(-100,100)/200,1),0),
IF(_xlpm.ausgabe&lt;=0,"",_xlpm.ausgabe)
)</f>
        <v/>
      </c>
      <c r="L49" s="253" t="str" cm="1">
        <f t="array" aca="1" ref="L49" ca="1">_xlfn.LET(
_xlpm.jahrCalc,
INDIRECT("Jahr" &amp; ROUNDUP(SUM($B$21:$B49)/78,0)),
_xlpm.auto,
IF(_xlfn.XLOOKUP(GewählterMA&amp;"|"&amp;_xlpm.jahrCalc,Personaleingabe!$AO$12:$AO$300,Personaleingabe!$AO$12:$AO$300,"keine Zeiten",0,1)="keine Zeiten",TRUE,FALSE),
_xlpm.fake,
IF($A$4&amp;"1"="1",FALSE,TRUE),
_xlpm.abwesend,
AV49&amp;"1"&lt;&gt;"1",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_xlpm.wochenstunden/5,SUMIFS(Arbeitszeiten[[Arbeitszeit]:[Arbeitszeit]],Arbeitszeiten[[Name]:[Name]],GewählterMA,Arbeitszeiten[[Tag]:[Tag]],DATE(_xlpm.jahrCalc,$B49,L$20)))*$A49,0),
_xlpm.ausgabe, _xlpm.stunden+IF(AND(_xlpm.stunden&gt;0,_xlpm.fake),ROUND(RANDBETWEEN(-100,100)/200,1),0),
IF(_xlpm.ausgabe&lt;=0,"",_xlpm.ausgabe)
)</f>
        <v/>
      </c>
      <c r="M49" s="253" t="str" cm="1">
        <f t="array" aca="1" ref="M49" ca="1">_xlfn.LET(
_xlpm.jahrCalc,
INDIRECT("Jahr" &amp; ROUNDUP(SUM($B$21:$B49)/78,0)),
_xlpm.auto,
IF(_xlfn.XLOOKUP(GewählterMA&amp;"|"&amp;_xlpm.jahrCalc,Personaleingabe!$AO$12:$AO$300,Personaleingabe!$AO$12:$AO$300,"keine Zeiten",0,1)="keine Zeiten",TRUE,FALSE),
_xlpm.fake,
IF($A$4&amp;"1"="1",FALSE,TRUE),
_xlpm.abwesend,
AW49&amp;"1"&lt;&gt;"1",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_xlpm.wochenstunden/5,SUMIFS(Arbeitszeiten[[Arbeitszeit]:[Arbeitszeit]],Arbeitszeiten[[Name]:[Name]],GewählterMA,Arbeitszeiten[[Tag]:[Tag]],DATE(_xlpm.jahrCalc,$B49,M$20)))*$A49,0),
_xlpm.ausgabe, _xlpm.stunden+IF(AND(_xlpm.stunden&gt;0,_xlpm.fake),ROUND(RANDBETWEEN(-100,100)/200,1),0),
IF(_xlpm.ausgabe&lt;=0,"",_xlpm.ausgabe)
)</f>
        <v/>
      </c>
      <c r="N49" s="253" t="str" cm="1">
        <f t="array" aca="1" ref="N49" ca="1">_xlfn.LET(
_xlpm.jahrCalc,
INDIRECT("Jahr" &amp; ROUNDUP(SUM($B$21:$B49)/78,0)),
_xlpm.auto,
IF(_xlfn.XLOOKUP(GewählterMA&amp;"|"&amp;_xlpm.jahrCalc,Personaleingabe!$AO$12:$AO$300,Personaleingabe!$AO$12:$AO$300,"keine Zeiten",0,1)="keine Zeiten",TRUE,FALSE),
_xlpm.fake,
IF($A$4&amp;"1"="1",FALSE,TRUE),
_xlpm.abwesend,
AX49&amp;"1"&lt;&gt;"1",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_xlpm.wochenstunden/5,SUMIFS(Arbeitszeiten[[Arbeitszeit]:[Arbeitszeit]],Arbeitszeiten[[Name]:[Name]],GewählterMA,Arbeitszeiten[[Tag]:[Tag]],DATE(_xlpm.jahrCalc,$B49,N$20)))*$A49,0),
_xlpm.ausgabe, _xlpm.stunden+IF(AND(_xlpm.stunden&gt;0,_xlpm.fake),ROUND(RANDBETWEEN(-100,100)/200,1),0),
IF(_xlpm.ausgabe&lt;=0,"",_xlpm.ausgabe)
)</f>
        <v/>
      </c>
      <c r="O49" s="253" t="str" cm="1">
        <f t="array" aca="1" ref="O49" ca="1">_xlfn.LET(
_xlpm.jahrCalc,
INDIRECT("Jahr" &amp; ROUNDUP(SUM($B$21:$B49)/78,0)),
_xlpm.auto,
IF(_xlfn.XLOOKUP(GewählterMA&amp;"|"&amp;_xlpm.jahrCalc,Personaleingabe!$AO$12:$AO$300,Personaleingabe!$AO$12:$AO$300,"keine Zeiten",0,1)="keine Zeiten",TRUE,FALSE),
_xlpm.fake,
IF($A$4&amp;"1"="1",FALSE,TRUE),
_xlpm.abwesend,
AY49&amp;"1"&lt;&gt;"1",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_xlpm.wochenstunden/5,SUMIFS(Arbeitszeiten[[Arbeitszeit]:[Arbeitszeit]],Arbeitszeiten[[Name]:[Name]],GewählterMA,Arbeitszeiten[[Tag]:[Tag]],DATE(_xlpm.jahrCalc,$B49,O$20)))*$A49,0),
_xlpm.ausgabe, _xlpm.stunden+IF(AND(_xlpm.stunden&gt;0,_xlpm.fake),ROUND(RANDBETWEEN(-100,100)/200,1),0),
IF(_xlpm.ausgabe&lt;=0,"",_xlpm.ausgabe)
)</f>
        <v/>
      </c>
      <c r="P49" s="253" t="str" cm="1">
        <f t="array" aca="1" ref="P49" ca="1">_xlfn.LET(
_xlpm.jahrCalc,
INDIRECT("Jahr" &amp; ROUNDUP(SUM($B$21:$B49)/78,0)),
_xlpm.auto,
IF(_xlfn.XLOOKUP(GewählterMA&amp;"|"&amp;_xlpm.jahrCalc,Personaleingabe!$AO$12:$AO$300,Personaleingabe!$AO$12:$AO$300,"keine Zeiten",0,1)="keine Zeiten",TRUE,FALSE),
_xlpm.fake,
IF($A$4&amp;"1"="1",FALSE,TRUE),
_xlpm.abwesend,
AZ49&amp;"1"&lt;&gt;"1",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_xlpm.wochenstunden/5,SUMIFS(Arbeitszeiten[[Arbeitszeit]:[Arbeitszeit]],Arbeitszeiten[[Name]:[Name]],GewählterMA,Arbeitszeiten[[Tag]:[Tag]],DATE(_xlpm.jahrCalc,$B49,P$20)))*$A49,0),
_xlpm.ausgabe, _xlpm.stunden+IF(AND(_xlpm.stunden&gt;0,_xlpm.fake),ROUND(RANDBETWEEN(-100,100)/200,1),0),
IF(_xlpm.ausgabe&lt;=0,"",_xlpm.ausgabe)
)</f>
        <v/>
      </c>
      <c r="Q49" s="253" t="str" cm="1">
        <f t="array" aca="1" ref="Q49" ca="1">_xlfn.LET(
_xlpm.jahrCalc,
INDIRECT("Jahr" &amp; ROUNDUP(SUM($B$21:$B49)/78,0)),
_xlpm.auto,
IF(_xlfn.XLOOKUP(GewählterMA&amp;"|"&amp;_xlpm.jahrCalc,Personaleingabe!$AO$12:$AO$300,Personaleingabe!$AO$12:$AO$300,"keine Zeiten",0,1)="keine Zeiten",TRUE,FALSE),
_xlpm.fake,
IF($A$4&amp;"1"="1",FALSE,TRUE),
_xlpm.abwesend,
BA49&amp;"1"&lt;&gt;"1",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_xlpm.wochenstunden/5,SUMIFS(Arbeitszeiten[[Arbeitszeit]:[Arbeitszeit]],Arbeitszeiten[[Name]:[Name]],GewählterMA,Arbeitszeiten[[Tag]:[Tag]],DATE(_xlpm.jahrCalc,$B49,Q$20)))*$A49,0),
_xlpm.ausgabe, _xlpm.stunden+IF(AND(_xlpm.stunden&gt;0,_xlpm.fake),ROUND(RANDBETWEEN(-100,100)/200,1),0),
IF(_xlpm.ausgabe&lt;=0,"",_xlpm.ausgabe)
)</f>
        <v/>
      </c>
      <c r="R49" s="253" t="str" cm="1">
        <f t="array" aca="1" ref="R49" ca="1">_xlfn.LET(
_xlpm.jahrCalc,
INDIRECT("Jahr" &amp; ROUNDUP(SUM($B$21:$B49)/78,0)),
_xlpm.auto,
IF(_xlfn.XLOOKUP(GewählterMA&amp;"|"&amp;_xlpm.jahrCalc,Personaleingabe!$AO$12:$AO$300,Personaleingabe!$AO$12:$AO$300,"keine Zeiten",0,1)="keine Zeiten",TRUE,FALSE),
_xlpm.fake,
IF($A$4&amp;"1"="1",FALSE,TRUE),
_xlpm.abwesend,
BB49&amp;"1"&lt;&gt;"1",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_xlpm.wochenstunden/5,SUMIFS(Arbeitszeiten[[Arbeitszeit]:[Arbeitszeit]],Arbeitszeiten[[Name]:[Name]],GewählterMA,Arbeitszeiten[[Tag]:[Tag]],DATE(_xlpm.jahrCalc,$B49,R$20)))*$A49,0),
_xlpm.ausgabe, _xlpm.stunden+IF(AND(_xlpm.stunden&gt;0,_xlpm.fake),ROUND(RANDBETWEEN(-100,100)/200,1),0),
IF(_xlpm.ausgabe&lt;=0,"",_xlpm.ausgabe)
)</f>
        <v/>
      </c>
      <c r="S49" s="253" t="str" cm="1">
        <f t="array" aca="1" ref="S49" ca="1">_xlfn.LET(
_xlpm.jahrCalc,
INDIRECT("Jahr" &amp; ROUNDUP(SUM($B$21:$B49)/78,0)),
_xlpm.auto,
IF(_xlfn.XLOOKUP(GewählterMA&amp;"|"&amp;_xlpm.jahrCalc,Personaleingabe!$AO$12:$AO$300,Personaleingabe!$AO$12:$AO$300,"keine Zeiten",0,1)="keine Zeiten",TRUE,FALSE),
_xlpm.fake,
IF($A$4&amp;"1"="1",FALSE,TRUE),
_xlpm.abwesend,
BC49&amp;"1"&lt;&gt;"1",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_xlpm.wochenstunden/5,SUMIFS(Arbeitszeiten[[Arbeitszeit]:[Arbeitszeit]],Arbeitszeiten[[Name]:[Name]],GewählterMA,Arbeitszeiten[[Tag]:[Tag]],DATE(_xlpm.jahrCalc,$B49,S$20)))*$A49,0),
_xlpm.ausgabe, _xlpm.stunden+IF(AND(_xlpm.stunden&gt;0,_xlpm.fake),ROUND(RANDBETWEEN(-100,100)/200,1),0),
IF(_xlpm.ausgabe&lt;=0,"",_xlpm.ausgabe)
)</f>
        <v/>
      </c>
      <c r="T49" s="253" t="str" cm="1">
        <f t="array" aca="1" ref="T49" ca="1">_xlfn.LET(
_xlpm.jahrCalc,
INDIRECT("Jahr" &amp; ROUNDUP(SUM($B$21:$B49)/78,0)),
_xlpm.auto,
IF(_xlfn.XLOOKUP(GewählterMA&amp;"|"&amp;_xlpm.jahrCalc,Personaleingabe!$AO$12:$AO$300,Personaleingabe!$AO$12:$AO$300,"keine Zeiten",0,1)="keine Zeiten",TRUE,FALSE),
_xlpm.fake,
IF($A$4&amp;"1"="1",FALSE,TRUE),
_xlpm.abwesend,
BD49&amp;"1"&lt;&gt;"1",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_xlpm.wochenstunden/5,SUMIFS(Arbeitszeiten[[Arbeitszeit]:[Arbeitszeit]],Arbeitszeiten[[Name]:[Name]],GewählterMA,Arbeitszeiten[[Tag]:[Tag]],DATE(_xlpm.jahrCalc,$B49,T$20)))*$A49,0),
_xlpm.ausgabe, _xlpm.stunden+IF(AND(_xlpm.stunden&gt;0,_xlpm.fake),ROUND(RANDBETWEEN(-100,100)/200,1),0),
IF(_xlpm.ausgabe&lt;=0,"",_xlpm.ausgabe)
)</f>
        <v/>
      </c>
      <c r="U49" s="253" t="str" cm="1">
        <f t="array" aca="1" ref="U49" ca="1">_xlfn.LET(
_xlpm.jahrCalc,
INDIRECT("Jahr" &amp; ROUNDUP(SUM($B$21:$B49)/78,0)),
_xlpm.auto,
IF(_xlfn.XLOOKUP(GewählterMA&amp;"|"&amp;_xlpm.jahrCalc,Personaleingabe!$AO$12:$AO$300,Personaleingabe!$AO$12:$AO$300,"keine Zeiten",0,1)="keine Zeiten",TRUE,FALSE),
_xlpm.fake,
IF($A$4&amp;"1"="1",FALSE,TRUE),
_xlpm.abwesend,
BE49&amp;"1"&lt;&gt;"1",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_xlpm.wochenstunden/5,SUMIFS(Arbeitszeiten[[Arbeitszeit]:[Arbeitszeit]],Arbeitszeiten[[Name]:[Name]],GewählterMA,Arbeitszeiten[[Tag]:[Tag]],DATE(_xlpm.jahrCalc,$B49,U$20)))*$A49,0),
_xlpm.ausgabe, _xlpm.stunden+IF(AND(_xlpm.stunden&gt;0,_xlpm.fake),ROUND(RANDBETWEEN(-100,100)/200,1),0),
IF(_xlpm.ausgabe&lt;=0,"",_xlpm.ausgabe)
)</f>
        <v/>
      </c>
      <c r="V49" s="253" t="str" cm="1">
        <f t="array" aca="1" ref="V49" ca="1">_xlfn.LET(
_xlpm.jahrCalc,
INDIRECT("Jahr" &amp; ROUNDUP(SUM($B$21:$B49)/78,0)),
_xlpm.auto,
IF(_xlfn.XLOOKUP(GewählterMA&amp;"|"&amp;_xlpm.jahrCalc,Personaleingabe!$AO$12:$AO$300,Personaleingabe!$AO$12:$AO$300,"keine Zeiten",0,1)="keine Zeiten",TRUE,FALSE),
_xlpm.fake,
IF($A$4&amp;"1"="1",FALSE,TRUE),
_xlpm.abwesend,
BF49&amp;"1"&lt;&gt;"1",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_xlpm.wochenstunden/5,SUMIFS(Arbeitszeiten[[Arbeitszeit]:[Arbeitszeit]],Arbeitszeiten[[Name]:[Name]],GewählterMA,Arbeitszeiten[[Tag]:[Tag]],DATE(_xlpm.jahrCalc,$B49,V$20)))*$A49,0),
_xlpm.ausgabe, _xlpm.stunden+IF(AND(_xlpm.stunden&gt;0,_xlpm.fake),ROUND(RANDBETWEEN(-100,100)/200,1),0),
IF(_xlpm.ausgabe&lt;=0,"",_xlpm.ausgabe)
)</f>
        <v/>
      </c>
      <c r="W49" s="253" t="str" cm="1">
        <f t="array" aca="1" ref="W49" ca="1">_xlfn.LET(
_xlpm.jahrCalc,
INDIRECT("Jahr" &amp; ROUNDUP(SUM($B$21:$B49)/78,0)),
_xlpm.auto,
IF(_xlfn.XLOOKUP(GewählterMA&amp;"|"&amp;_xlpm.jahrCalc,Personaleingabe!$AO$12:$AO$300,Personaleingabe!$AO$12:$AO$300,"keine Zeiten",0,1)="keine Zeiten",TRUE,FALSE),
_xlpm.fake,
IF($A$4&amp;"1"="1",FALSE,TRUE),
_xlpm.abwesend,
BG49&amp;"1"&lt;&gt;"1",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_xlpm.wochenstunden/5,SUMIFS(Arbeitszeiten[[Arbeitszeit]:[Arbeitszeit]],Arbeitszeiten[[Name]:[Name]],GewählterMA,Arbeitszeiten[[Tag]:[Tag]],DATE(_xlpm.jahrCalc,$B49,W$20)))*$A49,0),
_xlpm.ausgabe, _xlpm.stunden+IF(AND(_xlpm.stunden&gt;0,_xlpm.fake),ROUND(RANDBETWEEN(-100,100)/200,1),0),
IF(_xlpm.ausgabe&lt;=0,"",_xlpm.ausgabe)
)</f>
        <v/>
      </c>
      <c r="X49" s="253" t="str" cm="1">
        <f t="array" aca="1" ref="X49" ca="1">_xlfn.LET(
_xlpm.jahrCalc,
INDIRECT("Jahr" &amp; ROUNDUP(SUM($B$21:$B49)/78,0)),
_xlpm.auto,
IF(_xlfn.XLOOKUP(GewählterMA&amp;"|"&amp;_xlpm.jahrCalc,Personaleingabe!$AO$12:$AO$300,Personaleingabe!$AO$12:$AO$300,"keine Zeiten",0,1)="keine Zeiten",TRUE,FALSE),
_xlpm.fake,
IF($A$4&amp;"1"="1",FALSE,TRUE),
_xlpm.abwesend,
BH49&amp;"1"&lt;&gt;"1",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_xlpm.wochenstunden/5,SUMIFS(Arbeitszeiten[[Arbeitszeit]:[Arbeitszeit]],Arbeitszeiten[[Name]:[Name]],GewählterMA,Arbeitszeiten[[Tag]:[Tag]],DATE(_xlpm.jahrCalc,$B49,X$20)))*$A49,0),
_xlpm.ausgabe, _xlpm.stunden+IF(AND(_xlpm.stunden&gt;0,_xlpm.fake),ROUND(RANDBETWEEN(-100,100)/200,1),0),
IF(_xlpm.ausgabe&lt;=0,"",_xlpm.ausgabe)
)</f>
        <v/>
      </c>
      <c r="Y49" s="253" t="str" cm="1">
        <f t="array" aca="1" ref="Y49" ca="1">_xlfn.LET(
_xlpm.jahrCalc,
INDIRECT("Jahr" &amp; ROUNDUP(SUM($B$21:$B49)/78,0)),
_xlpm.auto,
IF(_xlfn.XLOOKUP(GewählterMA&amp;"|"&amp;_xlpm.jahrCalc,Personaleingabe!$AO$12:$AO$300,Personaleingabe!$AO$12:$AO$300,"keine Zeiten",0,1)="keine Zeiten",TRUE,FALSE),
_xlpm.fake,
IF($A$4&amp;"1"="1",FALSE,TRUE),
_xlpm.abwesend,
BI49&amp;"1"&lt;&gt;"1",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_xlpm.wochenstunden/5,SUMIFS(Arbeitszeiten[[Arbeitszeit]:[Arbeitszeit]],Arbeitszeiten[[Name]:[Name]],GewählterMA,Arbeitszeiten[[Tag]:[Tag]],DATE(_xlpm.jahrCalc,$B49,Y$20)))*$A49,0),
_xlpm.ausgabe, _xlpm.stunden+IF(AND(_xlpm.stunden&gt;0,_xlpm.fake),ROUND(RANDBETWEEN(-100,100)/200,1),0),
IF(_xlpm.ausgabe&lt;=0,"",_xlpm.ausgabe)
)</f>
        <v/>
      </c>
      <c r="Z49" s="253" t="str" cm="1">
        <f t="array" aca="1" ref="Z49" ca="1">_xlfn.LET(
_xlpm.jahrCalc,
INDIRECT("Jahr" &amp; ROUNDUP(SUM($B$21:$B49)/78,0)),
_xlpm.auto,
IF(_xlfn.XLOOKUP(GewählterMA&amp;"|"&amp;_xlpm.jahrCalc,Personaleingabe!$AO$12:$AO$300,Personaleingabe!$AO$12:$AO$300,"keine Zeiten",0,1)="keine Zeiten",TRUE,FALSE),
_xlpm.fake,
IF($A$4&amp;"1"="1",FALSE,TRUE),
_xlpm.abwesend,
BJ49&amp;"1"&lt;&gt;"1",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_xlpm.wochenstunden/5,SUMIFS(Arbeitszeiten[[Arbeitszeit]:[Arbeitszeit]],Arbeitszeiten[[Name]:[Name]],GewählterMA,Arbeitszeiten[[Tag]:[Tag]],DATE(_xlpm.jahrCalc,$B49,Z$20)))*$A49,0),
_xlpm.ausgabe, _xlpm.stunden+IF(AND(_xlpm.stunden&gt;0,_xlpm.fake),ROUND(RANDBETWEEN(-100,100)/200,1),0),
IF(_xlpm.ausgabe&lt;=0,"",_xlpm.ausgabe)
)</f>
        <v/>
      </c>
      <c r="AA49" s="253" t="str" cm="1">
        <f t="array" aca="1" ref="AA49" ca="1">_xlfn.LET(
_xlpm.jahrCalc,
INDIRECT("Jahr" &amp; ROUNDUP(SUM($B$21:$B49)/78,0)),
_xlpm.auto,
IF(_xlfn.XLOOKUP(GewählterMA&amp;"|"&amp;_xlpm.jahrCalc,Personaleingabe!$AO$12:$AO$300,Personaleingabe!$AO$12:$AO$300,"keine Zeiten",0,1)="keine Zeiten",TRUE,FALSE),
_xlpm.fake,
IF($A$4&amp;"1"="1",FALSE,TRUE),
_xlpm.abwesend,
BK49&amp;"1"&lt;&gt;"1",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_xlpm.wochenstunden/5,SUMIFS(Arbeitszeiten[[Arbeitszeit]:[Arbeitszeit]],Arbeitszeiten[[Name]:[Name]],GewählterMA,Arbeitszeiten[[Tag]:[Tag]],DATE(_xlpm.jahrCalc,$B49,AA$20)))*$A49,0),
_xlpm.ausgabe, _xlpm.stunden+IF(AND(_xlpm.stunden&gt;0,_xlpm.fake),ROUND(RANDBETWEEN(-100,100)/200,1),0),
IF(_xlpm.ausgabe&lt;=0,"",_xlpm.ausgabe)
)</f>
        <v/>
      </c>
      <c r="AB49" s="253" t="str" cm="1">
        <f t="array" aca="1" ref="AB49" ca="1">_xlfn.LET(
_xlpm.jahrCalc,
INDIRECT("Jahr" &amp; ROUNDUP(SUM($B$21:$B49)/78,0)),
_xlpm.auto,
IF(_xlfn.XLOOKUP(GewählterMA&amp;"|"&amp;_xlpm.jahrCalc,Personaleingabe!$AO$12:$AO$300,Personaleingabe!$AO$12:$AO$300,"keine Zeiten",0,1)="keine Zeiten",TRUE,FALSE),
_xlpm.fake,
IF($A$4&amp;"1"="1",FALSE,TRUE),
_xlpm.abwesend,
BL49&amp;"1"&lt;&gt;"1",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_xlpm.wochenstunden/5,SUMIFS(Arbeitszeiten[[Arbeitszeit]:[Arbeitszeit]],Arbeitszeiten[[Name]:[Name]],GewählterMA,Arbeitszeiten[[Tag]:[Tag]],DATE(_xlpm.jahrCalc,$B49,AB$20)))*$A49,0),
_xlpm.ausgabe, _xlpm.stunden+IF(AND(_xlpm.stunden&gt;0,_xlpm.fake),ROUND(RANDBETWEEN(-100,100)/200,1),0),
IF(_xlpm.ausgabe&lt;=0,"",_xlpm.ausgabe)
)</f>
        <v/>
      </c>
      <c r="AC49" s="253" t="str" cm="1">
        <f t="array" aca="1" ref="AC49" ca="1">_xlfn.LET(
_xlpm.jahrCalc,
INDIRECT("Jahr" &amp; ROUNDUP(SUM($B$21:$B49)/78,0)),
_xlpm.auto,
IF(_xlfn.XLOOKUP(GewählterMA&amp;"|"&amp;_xlpm.jahrCalc,Personaleingabe!$AO$12:$AO$300,Personaleingabe!$AO$12:$AO$300,"keine Zeiten",0,1)="keine Zeiten",TRUE,FALSE),
_xlpm.fake,
IF($A$4&amp;"1"="1",FALSE,TRUE),
_xlpm.abwesend,
BM49&amp;"1"&lt;&gt;"1",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_xlpm.wochenstunden/5,SUMIFS(Arbeitszeiten[[Arbeitszeit]:[Arbeitszeit]],Arbeitszeiten[[Name]:[Name]],GewählterMA,Arbeitszeiten[[Tag]:[Tag]],DATE(_xlpm.jahrCalc,$B49,AC$20)))*$A49,0),
_xlpm.ausgabe, _xlpm.stunden+IF(AND(_xlpm.stunden&gt;0,_xlpm.fake),ROUND(RANDBETWEEN(-100,100)/200,1),0),
IF(_xlpm.ausgabe&lt;=0,"",_xlpm.ausgabe)
)</f>
        <v/>
      </c>
      <c r="AD49" s="253" t="str" cm="1">
        <f t="array" aca="1" ref="AD49" ca="1">_xlfn.LET(
_xlpm.jahrCalc,
INDIRECT("Jahr" &amp; ROUNDUP(SUM($B$21:$B49)/78,0)),
_xlpm.auto,
IF(_xlfn.XLOOKUP(GewählterMA&amp;"|"&amp;_xlpm.jahrCalc,Personaleingabe!$AO$12:$AO$300,Personaleingabe!$AO$12:$AO$300,"keine Zeiten",0,1)="keine Zeiten",TRUE,FALSE),
_xlpm.fake,
IF($A$4&amp;"1"="1",FALSE,TRUE),
_xlpm.abwesend,
BN49&amp;"1"&lt;&gt;"1",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_xlpm.wochenstunden/5,SUMIFS(Arbeitszeiten[[Arbeitszeit]:[Arbeitszeit]],Arbeitszeiten[[Name]:[Name]],GewählterMA,Arbeitszeiten[[Tag]:[Tag]],DATE(_xlpm.jahrCalc,$B49,AD$20)))*$A49,0),
_xlpm.ausgabe, _xlpm.stunden+IF(AND(_xlpm.stunden&gt;0,_xlpm.fake),ROUND(RANDBETWEEN(-100,100)/200,1),0),
IF(_xlpm.ausgabe&lt;=0,"",_xlpm.ausgabe)
)</f>
        <v/>
      </c>
      <c r="AE49" s="253" t="str" cm="1">
        <f t="array" aca="1" ref="AE49" ca="1">_xlfn.LET(
_xlpm.jahrCalc,
INDIRECT("Jahr" &amp; ROUNDUP(SUM($B$21:$B49)/78,0)),
_xlpm.auto,
IF(_xlfn.XLOOKUP(GewählterMA&amp;"|"&amp;_xlpm.jahrCalc,Personaleingabe!$AO$12:$AO$300,Personaleingabe!$AO$12:$AO$300,"keine Zeiten",0,1)="keine Zeiten",TRUE,FALSE),
_xlpm.fake,
IF($A$4&amp;"1"="1",FALSE,TRUE),
_xlpm.abwesend,
BO49&amp;"1"&lt;&gt;"1",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_xlpm.wochenstunden/5,SUMIFS(Arbeitszeiten[[Arbeitszeit]:[Arbeitszeit]],Arbeitszeiten[[Name]:[Name]],GewählterMA,Arbeitszeiten[[Tag]:[Tag]],DATE(_xlpm.jahrCalc,$B49,AE$20)))*$A49,0),
_xlpm.ausgabe, _xlpm.stunden+IF(AND(_xlpm.stunden&gt;0,_xlpm.fake),ROUND(RANDBETWEEN(-100,100)/200,1),0),
IF(_xlpm.ausgabe&lt;=0,"",_xlpm.ausgabe)
)</f>
        <v/>
      </c>
      <c r="AF49" s="253" t="str" cm="1">
        <f t="array" aca="1" ref="AF49" ca="1">_xlfn.LET(
_xlpm.jahrCalc,
INDIRECT("Jahr" &amp; ROUNDUP(SUM($B$21:$B49)/78,0)),
_xlpm.auto,
IF(_xlfn.XLOOKUP(GewählterMA&amp;"|"&amp;_xlpm.jahrCalc,Personaleingabe!$AO$12:$AO$300,Personaleingabe!$AO$12:$AO$300,"keine Zeiten",0,1)="keine Zeiten",TRUE,FALSE),
_xlpm.fake,
IF($A$4&amp;"1"="1",FALSE,TRUE),
_xlpm.abwesend,
BP49&amp;"1"&lt;&gt;"1",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_xlpm.wochenstunden/5,SUMIFS(Arbeitszeiten[[Arbeitszeit]:[Arbeitszeit]],Arbeitszeiten[[Name]:[Name]],GewählterMA,Arbeitszeiten[[Tag]:[Tag]],DATE(_xlpm.jahrCalc,$B49,AF$20)))*$A49,0),
_xlpm.ausgabe, _xlpm.stunden+IF(AND(_xlpm.stunden&gt;0,_xlpm.fake),ROUND(RANDBETWEEN(-100,100)/200,1),0),
IF(_xlpm.ausgabe&lt;=0,"",_xlpm.ausgabe)
)</f>
        <v/>
      </c>
      <c r="AG49" s="253" t="str" cm="1">
        <f t="array" aca="1" ref="AG49" ca="1">_xlfn.LET(
_xlpm.jahrCalc,
INDIRECT("Jahr" &amp; ROUNDUP(SUM($B$21:$B49)/78,0)),
_xlpm.auto,
IF(_xlfn.XLOOKUP(GewählterMA&amp;"|"&amp;_xlpm.jahrCalc,Personaleingabe!$AO$12:$AO$300,Personaleingabe!$AO$12:$AO$300,"keine Zeiten",0,1)="keine Zeiten",TRUE,FALSE),
_xlpm.fake,
IF($A$4&amp;"1"="1",FALSE,TRUE),
_xlpm.abwesend,
BQ49&amp;"1"&lt;&gt;"1",
_xlpm.wochenstunden,_xlfn.XLOOKUP(GewählterMA&amp;"|"&amp;GewähltesVorhaben&amp;"|"&amp;$B49&amp;"|"&amp;_xlpm.jahrCalc,MitarbeiterFTE[[lookup]:[lookup]],MitarbeiterFTE[[Std. / Wo.]:[Std. / Wo.]],0,0,1),
_xlpm.stunden,
IF(NOT(_xlpm.abwesend),IF(_xlpm.auto,
    _xlpm.wochenstunden/5,SUMIFS(Arbeitszeiten[[Arbeitszeit]:[Arbeitszeit]],Arbeitszeiten[[Name]:[Name]],GewählterMA,Arbeitszeiten[[Tag]:[Tag]],DATE(_xlpm.jahrCalc,$B49,AG$20)))*$A49,0),
_xlpm.ausgabe, _xlpm.stunden+IF(AND(_xlpm.stunden&gt;0,_xlpm.fake),ROUND(RANDBETWEEN(-100,100)/200,1),0),
IF(_xlpm.ausgabe&lt;=0,"",_xlpm.ausgabe)
)</f>
        <v/>
      </c>
      <c r="AH49" s="254">
        <f ca="1">SUM(C49:AG49)</f>
        <v>0</v>
      </c>
      <c r="AI49" s="255"/>
      <c r="AJ49" s="212"/>
      <c r="AL49" s="211">
        <f>B49</f>
        <v>1</v>
      </c>
      <c r="AM49" s="211" t="str" cm="1">
        <f t="array" aca="1" ref="AM49" ca="1">_xlfn.LET(
     _xlpm.jahrCalc,INDIRECT("Jahr" &amp; ROUNDUP(SUM($B$21:$B49)/78,0)),
     _xlpm.dat,DATE(_xlpm.jahrCalc,$B49,C$20),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N49" s="211" t="str" cm="1">
        <f t="array" aca="1" ref="AN49" ca="1">_xlfn.LET(
     _xlpm.jahrCalc,INDIRECT("Jahr" &amp; ROUNDUP(SUM($B$21:$B49)/78,0)),
     _xlpm.dat,DATE(_xlpm.jahrCalc,$B49,D$20),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O49" s="211" t="str" cm="1">
        <f t="array" aca="1" ref="AO49" ca="1">_xlfn.LET(
     _xlpm.jahrCalc,INDIRECT("Jahr" &amp; ROUNDUP(SUM($B$21:$B49)/78,0)),
     _xlpm.dat,DATE(_xlpm.jahrCalc,$B49,E$20),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P49" s="211" t="str" cm="1">
        <f t="array" aca="1" ref="AP49" ca="1">_xlfn.LET(
     _xlpm.jahrCalc,INDIRECT("Jahr" &amp; ROUNDUP(SUM($B$21:$B49)/78,0)),
     _xlpm.dat,DATE(_xlpm.jahrCalc,$B49,F$20),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Q49" s="211" t="str" cm="1">
        <f t="array" aca="1" ref="AQ49" ca="1">_xlfn.LET(
     _xlpm.jahrCalc,INDIRECT("Jahr" &amp; ROUNDUP(SUM($B$21:$B49)/78,0)),
     _xlpm.dat,DATE(_xlpm.jahrCalc,$B49,G$20),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R49" s="211" t="str" cm="1">
        <f t="array" aca="1" ref="AR49" ca="1">_xlfn.LET(
     _xlpm.jahrCalc,INDIRECT("Jahr" &amp; ROUNDUP(SUM($B$21:$B49)/78,0)),
     _xlpm.dat,DATE(_xlpm.jahrCalc,$B49,H$20),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S49" s="211" t="str" cm="1">
        <f t="array" aca="1" ref="AS49" ca="1">_xlfn.LET(
     _xlpm.jahrCalc,INDIRECT("Jahr" &amp; ROUNDUP(SUM($B$21:$B49)/78,0)),
     _xlpm.dat,DATE(_xlpm.jahrCalc,$B49,I$20),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T49" s="211" t="str" cm="1">
        <f t="array" aca="1" ref="AT49" ca="1">_xlfn.LET(
     _xlpm.jahrCalc,INDIRECT("Jahr" &amp; ROUNDUP(SUM($B$21:$B49)/78,0)),
     _xlpm.dat,DATE(_xlpm.jahrCalc,$B49,J$20),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U49" s="211" t="str" cm="1">
        <f t="array" aca="1" ref="AU49" ca="1">_xlfn.LET(
     _xlpm.jahrCalc,INDIRECT("Jahr" &amp; ROUNDUP(SUM($B$21:$B49)/78,0)),
     _xlpm.dat,DATE(_xlpm.jahrCalc,$B49,K$20),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V49" s="211" t="str" cm="1">
        <f t="array" aca="1" ref="AV49" ca="1">_xlfn.LET(
     _xlpm.jahrCalc,INDIRECT("Jahr" &amp; ROUNDUP(SUM($B$21:$B49)/78,0)),
     _xlpm.dat,DATE(_xlpm.jahrCalc,$B49,L$20),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AW49" s="211" t="str" cm="1">
        <f t="array" aca="1" ref="AW49" ca="1">_xlfn.LET(
     _xlpm.jahrCalc,INDIRECT("Jahr" &amp; ROUNDUP(SUM($B$21:$B49)/78,0)),
     _xlpm.dat,DATE(_xlpm.jahrCalc,$B49,M$20),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X49" s="211" t="str" cm="1">
        <f t="array" aca="1" ref="AX49" ca="1">_xlfn.LET(
     _xlpm.jahrCalc,INDIRECT("Jahr" &amp; ROUNDUP(SUM($B$21:$B49)/78,0)),
     _xlpm.dat,DATE(_xlpm.jahrCalc,$B49,N$20),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Y49" s="211" t="str" cm="1">
        <f t="array" aca="1" ref="AY49" ca="1">_xlfn.LET(
     _xlpm.jahrCalc,INDIRECT("Jahr" &amp; ROUNDUP(SUM($B$21:$B49)/78,0)),
     _xlpm.dat,DATE(_xlpm.jahrCalc,$B49,O$20),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AZ49" s="211" t="str" cm="1">
        <f t="array" aca="1" ref="AZ49" ca="1">_xlfn.LET(
     _xlpm.jahrCalc,INDIRECT("Jahr" &amp; ROUNDUP(SUM($B$21:$B49)/78,0)),
     _xlpm.dat,DATE(_xlpm.jahrCalc,$B49,P$20),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A49" s="211" t="str" cm="1">
        <f t="array" aca="1" ref="BA49" ca="1">_xlfn.LET(
     _xlpm.jahrCalc,INDIRECT("Jahr" &amp; ROUNDUP(SUM($B$21:$B49)/78,0)),
     _xlpm.dat,DATE(_xlpm.jahrCalc,$B49,Q$20),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B49" s="211" t="str" cm="1">
        <f t="array" aca="1" ref="BB49" ca="1">_xlfn.LET(
     _xlpm.jahrCalc,INDIRECT("Jahr" &amp; ROUNDUP(SUM($B$21:$B49)/78,0)),
     _xlpm.dat,DATE(_xlpm.jahrCalc,$B49,R$20),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C49" s="211" t="str" cm="1">
        <f t="array" aca="1" ref="BC49" ca="1">_xlfn.LET(
     _xlpm.jahrCalc,INDIRECT("Jahr" &amp; ROUNDUP(SUM($B$21:$B49)/78,0)),
     _xlpm.dat,DATE(_xlpm.jahrCalc,$B49,S$20),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D49" s="211" t="str" cm="1">
        <f t="array" aca="1" ref="BD49" ca="1">_xlfn.LET(
     _xlpm.jahrCalc,INDIRECT("Jahr" &amp; ROUNDUP(SUM($B$21:$B49)/78,0)),
     _xlpm.dat,DATE(_xlpm.jahrCalc,$B49,T$20),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E49" s="211" t="str" cm="1">
        <f t="array" aca="1" ref="BE49" ca="1">_xlfn.LET(
     _xlpm.jahrCalc,INDIRECT("Jahr" &amp; ROUNDUP(SUM($B$21:$B49)/78,0)),
     _xlpm.dat,DATE(_xlpm.jahrCalc,$B49,U$20),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F49" s="211" t="str" cm="1">
        <f t="array" aca="1" ref="BF49" ca="1">_xlfn.LET(
     _xlpm.jahrCalc,INDIRECT("Jahr" &amp; ROUNDUP(SUM($B$21:$B49)/78,0)),
     _xlpm.dat,DATE(_xlpm.jahrCalc,$B49,V$20),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G49" s="211" t="str" cm="1">
        <f t="array" aca="1" ref="BG49" ca="1">_xlfn.LET(
     _xlpm.jahrCalc,INDIRECT("Jahr" &amp; ROUNDUP(SUM($B$21:$B49)/78,0)),
     _xlpm.dat,DATE(_xlpm.jahrCalc,$B49,W$20),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H49" s="211" t="str" cm="1">
        <f t="array" aca="1" ref="BH49" ca="1">_xlfn.LET(
     _xlpm.jahrCalc,INDIRECT("Jahr" &amp; ROUNDUP(SUM($B$21:$B49)/78,0)),
     _xlpm.dat,DATE(_xlpm.jahrCalc,$B49,X$20),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I49" s="211" t="str" cm="1">
        <f t="array" aca="1" ref="BI49" ca="1">_xlfn.LET(
     _xlpm.jahrCalc,INDIRECT("Jahr" &amp; ROUNDUP(SUM($B$21:$B49)/78,0)),
     _xlpm.dat,DATE(_xlpm.jahrCalc,$B49,Y$20),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J49" s="211" t="str" cm="1">
        <f t="array" aca="1" ref="BJ49" ca="1">_xlfn.LET(
     _xlpm.jahrCalc,INDIRECT("Jahr" &amp; ROUNDUP(SUM($B$21:$B49)/78,0)),
     _xlpm.dat,DATE(_xlpm.jahrCalc,$B49,Z$20),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K49" s="211" t="str" cm="1">
        <f t="array" aca="1" ref="BK49" ca="1">_xlfn.LET(
     _xlpm.jahrCalc,INDIRECT("Jahr" &amp; ROUNDUP(SUM($B$21:$B49)/78,0)),
     _xlpm.dat,DATE(_xlpm.jahrCalc,$B49,AA$20),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L49" s="211" t="str" cm="1">
        <f t="array" aca="1" ref="BL49" ca="1">_xlfn.LET(
     _xlpm.jahrCalc,INDIRECT("Jahr" &amp; ROUNDUP(SUM($B$21:$B49)/78,0)),
     _xlpm.dat,DATE(_xlpm.jahrCalc,$B49,AB$20),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M49" s="211" t="str" cm="1">
        <f t="array" aca="1" ref="BM49" ca="1">_xlfn.LET(
     _xlpm.jahrCalc,INDIRECT("Jahr" &amp; ROUNDUP(SUM($B$21:$B49)/78,0)),
     _xlpm.dat,DATE(_xlpm.jahrCalc,$B49,AC$20),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N49" s="211" t="str" cm="1">
        <f t="array" aca="1" ref="BN49" ca="1">_xlfn.LET(
     _xlpm.jahrCalc,INDIRECT("Jahr" &amp; ROUNDUP(SUM($B$21:$B49)/78,0)),
     _xlpm.dat,DATE(_xlpm.jahrCalc,$B49,AD$20),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O49" s="211" t="str" cm="1">
        <f t="array" aca="1" ref="BO49" ca="1">_xlfn.LET(
     _xlpm.jahrCalc,INDIRECT("Jahr" &amp; ROUNDUP(SUM($B$21:$B49)/78,0)),
     _xlpm.dat,DATE(_xlpm.jahrCalc,$B49,AE$20),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
      </c>
      <c r="BP49" s="211" t="str" cm="1">
        <f t="array" aca="1" ref="BP49" ca="1">_xlfn.LET(
     _xlpm.jahrCalc,INDIRECT("Jahr" &amp; ROUNDUP(SUM($B$21:$B49)/78,0)),
     _xlpm.dat,DATE(_xlpm.jahrCalc,$B49,AF$20),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Q49" s="211" t="str" cm="1">
        <f t="array" aca="1" ref="BQ49" ca="1">_xlfn.LET(
     _xlpm.jahrCalc,INDIRECT("Jahr" &amp; ROUNDUP(SUM($B$21:$B49)/78,0)),
     _xlpm.dat,DATE(_xlpm.jahrCalc,$B49,AG$20),
     _xlpm.bundesland,$BR49,
     _xlpm.ft, IF(_xlpm.bundesland=0,FALSE,_xlfn.XLOOKUP(_xlpm.dat,Feiertage[[Datum]:[Datum]],_xlfn.XLOOKUP(_xlpm.bundesland,Feiertage[[#Headers],[BW]:[TH]],Feiertage[[BW]:[TH]]),0,0,1)&lt;&gt;0),
     _xlpm.schwarz,
          MONTH(_xlpm.dat)&lt;&gt;$B49,
     _xlpm.we,
          WEEKDAY(_xlpm.dat,2)&gt;=6,
     _xlpm.weg,
          IF(_xlfn.XLOOKUP(GewählterMA&amp;_xlpm.dat,Table6[[lookup]:[lookup]],Table6[[Name]:[Name]],"da",0,1)="da","","weg"),
     _xlpm.ausgabe,IF(_xlpm.schwarz,"SW",IF(_xlpm.ft,"FT",IF(_xlpm.we,"WE",IF(_xlpm.weg="weg","weg","")))),
     _xlpm.ausgabe
)</f>
        <v>WE</v>
      </c>
      <c r="BR49" s="211">
        <f ca="1">IF(BT49=0,BS48,BT49)</f>
        <v>0</v>
      </c>
      <c r="BT49" s="211" cm="1">
        <f t="array" aca="1" ref="BT49" ca="1">_xlfn.XLOOKUP(_xlfn.XLOOKUP(GewählterMA&amp;AL49&amp;INDIRECT("Jahr" &amp; ROUNDUP(SUM($B$21:$B49)/78,0)),MitarbeiterFTE[Name]&amp;MitarbeiterFTE[Monat]&amp;MitarbeiterFTE[Jahr],MitarbeiterFTE[Bundesland],0,0,1),Bundesländer[Deutsch],Bundesländer[Abkürzung],0,0,1)</f>
        <v>0</v>
      </c>
    </row>
    <row r="50" spans="1:72" ht="18" customHeight="1" thickBot="1">
      <c r="A50" s="223" cm="1">
        <f t="array" aca="1" ref="A50" ca="1">_xlfn.XLOOKUP(GewählterMA&amp;"|"&amp;GewähltesVorhaben&amp;"|"&amp;B50&amp;"|"&amp;INDIRECT("Jahr" &amp; ROUNDUP(SUM($B$21:B50)/78,0)),MitarbeiterFTE[lookup],MitarbeiterFTE[%-Vorhaben],0,0,1)</f>
        <v>0</v>
      </c>
      <c r="B50" s="256">
        <v>2</v>
      </c>
      <c r="C50" s="253" t="str" cm="1">
        <f t="array" aca="1" ref="C50" ca="1">_xlfn.LET(
_xlpm.jahrCalc,
INDIRECT("Jahr" &amp; ROUNDUP(SUM($B$21:$B50)/78,0)),
_xlpm.auto,
IF(_xlfn.XLOOKUP(GewählterMA&amp;"|"&amp;_xlpm.jahrCalc,Personaleingabe!$AO$12:$AO$300,Personaleingabe!$AO$12:$AO$300,"keine Zeiten",0,1)="keine Zeiten",TRUE,FALSE),
_xlpm.fake,
IF($A$4&amp;"1"="1",FALSE,TRUE),
_xlpm.abwesend,
AM50&amp;"1"&lt;&gt;"1",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_xlpm.wochenstunden/5,SUMIFS(Arbeitszeiten[[Arbeitszeit]:[Arbeitszeit]],Arbeitszeiten[[Name]:[Name]],GewählterMA,Arbeitszeiten[[Tag]:[Tag]],DATE(_xlpm.jahrCalc,$B50,C$20)))*$A50,0),
_xlpm.ausgabe, _xlpm.stunden+IF(AND(_xlpm.stunden&gt;0,_xlpm.fake),ROUND(RANDBETWEEN(-100,100)/200,1),0),
IF(_xlpm.ausgabe&lt;=0,"",_xlpm.ausgabe)
)</f>
        <v/>
      </c>
      <c r="D50" s="253" t="str" cm="1">
        <f t="array" aca="1" ref="D50" ca="1">_xlfn.LET(
_xlpm.jahrCalc,
INDIRECT("Jahr" &amp; ROUNDUP(SUM($B$21:$B50)/78,0)),
_xlpm.auto,
IF(_xlfn.XLOOKUP(GewählterMA&amp;"|"&amp;_xlpm.jahrCalc,Personaleingabe!$AO$12:$AO$300,Personaleingabe!$AO$12:$AO$300,"keine Zeiten",0,1)="keine Zeiten",TRUE,FALSE),
_xlpm.fake,
IF($A$4&amp;"1"="1",FALSE,TRUE),
_xlpm.abwesend,
AN50&amp;"1"&lt;&gt;"1",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_xlpm.wochenstunden/5,SUMIFS(Arbeitszeiten[[Arbeitszeit]:[Arbeitszeit]],Arbeitszeiten[[Name]:[Name]],GewählterMA,Arbeitszeiten[[Tag]:[Tag]],DATE(_xlpm.jahrCalc,$B50,D$20)))*$A50,0),
_xlpm.ausgabe, _xlpm.stunden+IF(AND(_xlpm.stunden&gt;0,_xlpm.fake),ROUND(RANDBETWEEN(-100,100)/200,1),0),
IF(_xlpm.ausgabe&lt;=0,"",_xlpm.ausgabe)
)</f>
        <v/>
      </c>
      <c r="E50" s="253" t="str" cm="1">
        <f t="array" aca="1" ref="E50" ca="1">_xlfn.LET(
_xlpm.jahrCalc,
INDIRECT("Jahr" &amp; ROUNDUP(SUM($B$21:$B50)/78,0)),
_xlpm.auto,
IF(_xlfn.XLOOKUP(GewählterMA&amp;"|"&amp;_xlpm.jahrCalc,Personaleingabe!$AO$12:$AO$300,Personaleingabe!$AO$12:$AO$300,"keine Zeiten",0,1)="keine Zeiten",TRUE,FALSE),
_xlpm.fake,
IF($A$4&amp;"1"="1",FALSE,TRUE),
_xlpm.abwesend,
AO50&amp;"1"&lt;&gt;"1",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_xlpm.wochenstunden/5,SUMIFS(Arbeitszeiten[[Arbeitszeit]:[Arbeitszeit]],Arbeitszeiten[[Name]:[Name]],GewählterMA,Arbeitszeiten[[Tag]:[Tag]],DATE(_xlpm.jahrCalc,$B50,E$20)))*$A50,0),
_xlpm.ausgabe, _xlpm.stunden+IF(AND(_xlpm.stunden&gt;0,_xlpm.fake),ROUND(RANDBETWEEN(-100,100)/200,1),0),
IF(_xlpm.ausgabe&lt;=0,"",_xlpm.ausgabe)
)</f>
        <v/>
      </c>
      <c r="F50" s="253" t="str" cm="1">
        <f t="array" aca="1" ref="F50" ca="1">_xlfn.LET(
_xlpm.jahrCalc,
INDIRECT("Jahr" &amp; ROUNDUP(SUM($B$21:$B50)/78,0)),
_xlpm.auto,
IF(_xlfn.XLOOKUP(GewählterMA&amp;"|"&amp;_xlpm.jahrCalc,Personaleingabe!$AO$12:$AO$300,Personaleingabe!$AO$12:$AO$300,"keine Zeiten",0,1)="keine Zeiten",TRUE,FALSE),
_xlpm.fake,
IF($A$4&amp;"1"="1",FALSE,TRUE),
_xlpm.abwesend,
AP50&amp;"1"&lt;&gt;"1",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_xlpm.wochenstunden/5,SUMIFS(Arbeitszeiten[[Arbeitszeit]:[Arbeitszeit]],Arbeitszeiten[[Name]:[Name]],GewählterMA,Arbeitszeiten[[Tag]:[Tag]],DATE(_xlpm.jahrCalc,$B50,F$20)))*$A50,0),
_xlpm.ausgabe, _xlpm.stunden+IF(AND(_xlpm.stunden&gt;0,_xlpm.fake),ROUND(RANDBETWEEN(-100,100)/200,1),0),
IF(_xlpm.ausgabe&lt;=0,"",_xlpm.ausgabe)
)</f>
        <v/>
      </c>
      <c r="G50" s="253" t="str" cm="1">
        <f t="array" aca="1" ref="G50" ca="1">_xlfn.LET(
_xlpm.jahrCalc,
INDIRECT("Jahr" &amp; ROUNDUP(SUM($B$21:$B50)/78,0)),
_xlpm.auto,
IF(_xlfn.XLOOKUP(GewählterMA&amp;"|"&amp;_xlpm.jahrCalc,Personaleingabe!$AO$12:$AO$300,Personaleingabe!$AO$12:$AO$300,"keine Zeiten",0,1)="keine Zeiten",TRUE,FALSE),
_xlpm.fake,
IF($A$4&amp;"1"="1",FALSE,TRUE),
_xlpm.abwesend,
AQ50&amp;"1"&lt;&gt;"1",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_xlpm.wochenstunden/5,SUMIFS(Arbeitszeiten[[Arbeitszeit]:[Arbeitszeit]],Arbeitszeiten[[Name]:[Name]],GewählterMA,Arbeitszeiten[[Tag]:[Tag]],DATE(_xlpm.jahrCalc,$B50,G$20)))*$A50,0),
_xlpm.ausgabe, _xlpm.stunden+IF(AND(_xlpm.stunden&gt;0,_xlpm.fake),ROUND(RANDBETWEEN(-100,100)/200,1),0),
IF(_xlpm.ausgabe&lt;=0,"",_xlpm.ausgabe)
)</f>
        <v/>
      </c>
      <c r="H50" s="253" t="str" cm="1">
        <f t="array" aca="1" ref="H50" ca="1">_xlfn.LET(
_xlpm.jahrCalc,
INDIRECT("Jahr" &amp; ROUNDUP(SUM($B$21:$B50)/78,0)),
_xlpm.auto,
IF(_xlfn.XLOOKUP(GewählterMA&amp;"|"&amp;_xlpm.jahrCalc,Personaleingabe!$AO$12:$AO$300,Personaleingabe!$AO$12:$AO$300,"keine Zeiten",0,1)="keine Zeiten",TRUE,FALSE),
_xlpm.fake,
IF($A$4&amp;"1"="1",FALSE,TRUE),
_xlpm.abwesend,
AR50&amp;"1"&lt;&gt;"1",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_xlpm.wochenstunden/5,SUMIFS(Arbeitszeiten[[Arbeitszeit]:[Arbeitszeit]],Arbeitszeiten[[Name]:[Name]],GewählterMA,Arbeitszeiten[[Tag]:[Tag]],DATE(_xlpm.jahrCalc,$B50,H$20)))*$A50,0),
_xlpm.ausgabe, _xlpm.stunden+IF(AND(_xlpm.stunden&gt;0,_xlpm.fake),ROUND(RANDBETWEEN(-100,100)/200,1),0),
IF(_xlpm.ausgabe&lt;=0,"",_xlpm.ausgabe)
)</f>
        <v/>
      </c>
      <c r="I50" s="253" t="str" cm="1">
        <f t="array" aca="1" ref="I50" ca="1">_xlfn.LET(
_xlpm.jahrCalc,
INDIRECT("Jahr" &amp; ROUNDUP(SUM($B$21:$B50)/78,0)),
_xlpm.auto,
IF(_xlfn.XLOOKUP(GewählterMA&amp;"|"&amp;_xlpm.jahrCalc,Personaleingabe!$AO$12:$AO$300,Personaleingabe!$AO$12:$AO$300,"keine Zeiten",0,1)="keine Zeiten",TRUE,FALSE),
_xlpm.fake,
IF($A$4&amp;"1"="1",FALSE,TRUE),
_xlpm.abwesend,
AS50&amp;"1"&lt;&gt;"1",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_xlpm.wochenstunden/5,SUMIFS(Arbeitszeiten[[Arbeitszeit]:[Arbeitszeit]],Arbeitszeiten[[Name]:[Name]],GewählterMA,Arbeitszeiten[[Tag]:[Tag]],DATE(_xlpm.jahrCalc,$B50,I$20)))*$A50,0),
_xlpm.ausgabe, _xlpm.stunden+IF(AND(_xlpm.stunden&gt;0,_xlpm.fake),ROUND(RANDBETWEEN(-100,100)/200,1),0),
IF(_xlpm.ausgabe&lt;=0,"",_xlpm.ausgabe)
)</f>
        <v/>
      </c>
      <c r="J50" s="253" t="str" cm="1">
        <f t="array" aca="1" ref="J50" ca="1">_xlfn.LET(
_xlpm.jahrCalc,
INDIRECT("Jahr" &amp; ROUNDUP(SUM($B$21:$B50)/78,0)),
_xlpm.auto,
IF(_xlfn.XLOOKUP(GewählterMA&amp;"|"&amp;_xlpm.jahrCalc,Personaleingabe!$AO$12:$AO$300,Personaleingabe!$AO$12:$AO$300,"keine Zeiten",0,1)="keine Zeiten",TRUE,FALSE),
_xlpm.fake,
IF($A$4&amp;"1"="1",FALSE,TRUE),
_xlpm.abwesend,
AT50&amp;"1"&lt;&gt;"1",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_xlpm.wochenstunden/5,SUMIFS(Arbeitszeiten[[Arbeitszeit]:[Arbeitszeit]],Arbeitszeiten[[Name]:[Name]],GewählterMA,Arbeitszeiten[[Tag]:[Tag]],DATE(_xlpm.jahrCalc,$B50,J$20)))*$A50,0),
_xlpm.ausgabe, _xlpm.stunden+IF(AND(_xlpm.stunden&gt;0,_xlpm.fake),ROUND(RANDBETWEEN(-100,100)/200,1),0),
IF(_xlpm.ausgabe&lt;=0,"",_xlpm.ausgabe)
)</f>
        <v/>
      </c>
      <c r="K50" s="253" t="str" cm="1">
        <f t="array" aca="1" ref="K50" ca="1">_xlfn.LET(
_xlpm.jahrCalc,
INDIRECT("Jahr" &amp; ROUNDUP(SUM($B$21:$B50)/78,0)),
_xlpm.auto,
IF(_xlfn.XLOOKUP(GewählterMA&amp;"|"&amp;_xlpm.jahrCalc,Personaleingabe!$AO$12:$AO$300,Personaleingabe!$AO$12:$AO$300,"keine Zeiten",0,1)="keine Zeiten",TRUE,FALSE),
_xlpm.fake,
IF($A$4&amp;"1"="1",FALSE,TRUE),
_xlpm.abwesend,
AU50&amp;"1"&lt;&gt;"1",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_xlpm.wochenstunden/5,SUMIFS(Arbeitszeiten[[Arbeitszeit]:[Arbeitszeit]],Arbeitszeiten[[Name]:[Name]],GewählterMA,Arbeitszeiten[[Tag]:[Tag]],DATE(_xlpm.jahrCalc,$B50,K$20)))*$A50,0),
_xlpm.ausgabe, _xlpm.stunden+IF(AND(_xlpm.stunden&gt;0,_xlpm.fake),ROUND(RANDBETWEEN(-100,100)/200,1),0),
IF(_xlpm.ausgabe&lt;=0,"",_xlpm.ausgabe)
)</f>
        <v/>
      </c>
      <c r="L50" s="253" t="str" cm="1">
        <f t="array" aca="1" ref="L50" ca="1">_xlfn.LET(
_xlpm.jahrCalc,
INDIRECT("Jahr" &amp; ROUNDUP(SUM($B$21:$B50)/78,0)),
_xlpm.auto,
IF(_xlfn.XLOOKUP(GewählterMA&amp;"|"&amp;_xlpm.jahrCalc,Personaleingabe!$AO$12:$AO$300,Personaleingabe!$AO$12:$AO$300,"keine Zeiten",0,1)="keine Zeiten",TRUE,FALSE),
_xlpm.fake,
IF($A$4&amp;"1"="1",FALSE,TRUE),
_xlpm.abwesend,
AV50&amp;"1"&lt;&gt;"1",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_xlpm.wochenstunden/5,SUMIFS(Arbeitszeiten[[Arbeitszeit]:[Arbeitszeit]],Arbeitszeiten[[Name]:[Name]],GewählterMA,Arbeitszeiten[[Tag]:[Tag]],DATE(_xlpm.jahrCalc,$B50,L$20)))*$A50,0),
_xlpm.ausgabe, _xlpm.stunden+IF(AND(_xlpm.stunden&gt;0,_xlpm.fake),ROUND(RANDBETWEEN(-100,100)/200,1),0),
IF(_xlpm.ausgabe&lt;=0,"",_xlpm.ausgabe)
)</f>
        <v/>
      </c>
      <c r="M50" s="253" t="str" cm="1">
        <f t="array" aca="1" ref="M50" ca="1">_xlfn.LET(
_xlpm.jahrCalc,
INDIRECT("Jahr" &amp; ROUNDUP(SUM($B$21:$B50)/78,0)),
_xlpm.auto,
IF(_xlfn.XLOOKUP(GewählterMA&amp;"|"&amp;_xlpm.jahrCalc,Personaleingabe!$AO$12:$AO$300,Personaleingabe!$AO$12:$AO$300,"keine Zeiten",0,1)="keine Zeiten",TRUE,FALSE),
_xlpm.fake,
IF($A$4&amp;"1"="1",FALSE,TRUE),
_xlpm.abwesend,
AW50&amp;"1"&lt;&gt;"1",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_xlpm.wochenstunden/5,SUMIFS(Arbeitszeiten[[Arbeitszeit]:[Arbeitszeit]],Arbeitszeiten[[Name]:[Name]],GewählterMA,Arbeitszeiten[[Tag]:[Tag]],DATE(_xlpm.jahrCalc,$B50,M$20)))*$A50,0),
_xlpm.ausgabe, _xlpm.stunden+IF(AND(_xlpm.stunden&gt;0,_xlpm.fake),ROUND(RANDBETWEEN(-100,100)/200,1),0),
IF(_xlpm.ausgabe&lt;=0,"",_xlpm.ausgabe)
)</f>
        <v/>
      </c>
      <c r="N50" s="253" t="str" cm="1">
        <f t="array" aca="1" ref="N50" ca="1">_xlfn.LET(
_xlpm.jahrCalc,
INDIRECT("Jahr" &amp; ROUNDUP(SUM($B$21:$B50)/78,0)),
_xlpm.auto,
IF(_xlfn.XLOOKUP(GewählterMA&amp;"|"&amp;_xlpm.jahrCalc,Personaleingabe!$AO$12:$AO$300,Personaleingabe!$AO$12:$AO$300,"keine Zeiten",0,1)="keine Zeiten",TRUE,FALSE),
_xlpm.fake,
IF($A$4&amp;"1"="1",FALSE,TRUE),
_xlpm.abwesend,
AX50&amp;"1"&lt;&gt;"1",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_xlpm.wochenstunden/5,SUMIFS(Arbeitszeiten[[Arbeitszeit]:[Arbeitszeit]],Arbeitszeiten[[Name]:[Name]],GewählterMA,Arbeitszeiten[[Tag]:[Tag]],DATE(_xlpm.jahrCalc,$B50,N$20)))*$A50,0),
_xlpm.ausgabe, _xlpm.stunden+IF(AND(_xlpm.stunden&gt;0,_xlpm.fake),ROUND(RANDBETWEEN(-100,100)/200,1),0),
IF(_xlpm.ausgabe&lt;=0,"",_xlpm.ausgabe)
)</f>
        <v/>
      </c>
      <c r="O50" s="253" t="str" cm="1">
        <f t="array" aca="1" ref="O50" ca="1">_xlfn.LET(
_xlpm.jahrCalc,
INDIRECT("Jahr" &amp; ROUNDUP(SUM($B$21:$B50)/78,0)),
_xlpm.auto,
IF(_xlfn.XLOOKUP(GewählterMA&amp;"|"&amp;_xlpm.jahrCalc,Personaleingabe!$AO$12:$AO$300,Personaleingabe!$AO$12:$AO$300,"keine Zeiten",0,1)="keine Zeiten",TRUE,FALSE),
_xlpm.fake,
IF($A$4&amp;"1"="1",FALSE,TRUE),
_xlpm.abwesend,
AY50&amp;"1"&lt;&gt;"1",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_xlpm.wochenstunden/5,SUMIFS(Arbeitszeiten[[Arbeitszeit]:[Arbeitszeit]],Arbeitszeiten[[Name]:[Name]],GewählterMA,Arbeitszeiten[[Tag]:[Tag]],DATE(_xlpm.jahrCalc,$B50,O$20)))*$A50,0),
_xlpm.ausgabe, _xlpm.stunden+IF(AND(_xlpm.stunden&gt;0,_xlpm.fake),ROUND(RANDBETWEEN(-100,100)/200,1),0),
IF(_xlpm.ausgabe&lt;=0,"",_xlpm.ausgabe)
)</f>
        <v/>
      </c>
      <c r="P50" s="253" t="str" cm="1">
        <f t="array" aca="1" ref="P50" ca="1">_xlfn.LET(
_xlpm.jahrCalc,
INDIRECT("Jahr" &amp; ROUNDUP(SUM($B$21:$B50)/78,0)),
_xlpm.auto,
IF(_xlfn.XLOOKUP(GewählterMA&amp;"|"&amp;_xlpm.jahrCalc,Personaleingabe!$AO$12:$AO$300,Personaleingabe!$AO$12:$AO$300,"keine Zeiten",0,1)="keine Zeiten",TRUE,FALSE),
_xlpm.fake,
IF($A$4&amp;"1"="1",FALSE,TRUE),
_xlpm.abwesend,
AZ50&amp;"1"&lt;&gt;"1",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_xlpm.wochenstunden/5,SUMIFS(Arbeitszeiten[[Arbeitszeit]:[Arbeitszeit]],Arbeitszeiten[[Name]:[Name]],GewählterMA,Arbeitszeiten[[Tag]:[Tag]],DATE(_xlpm.jahrCalc,$B50,P$20)))*$A50,0),
_xlpm.ausgabe, _xlpm.stunden+IF(AND(_xlpm.stunden&gt;0,_xlpm.fake),ROUND(RANDBETWEEN(-100,100)/200,1),0),
IF(_xlpm.ausgabe&lt;=0,"",_xlpm.ausgabe)
)</f>
        <v/>
      </c>
      <c r="Q50" s="253" t="str" cm="1">
        <f t="array" aca="1" ref="Q50" ca="1">_xlfn.LET(
_xlpm.jahrCalc,
INDIRECT("Jahr" &amp; ROUNDUP(SUM($B$21:$B50)/78,0)),
_xlpm.auto,
IF(_xlfn.XLOOKUP(GewählterMA&amp;"|"&amp;_xlpm.jahrCalc,Personaleingabe!$AO$12:$AO$300,Personaleingabe!$AO$12:$AO$300,"keine Zeiten",0,1)="keine Zeiten",TRUE,FALSE),
_xlpm.fake,
IF($A$4&amp;"1"="1",FALSE,TRUE),
_xlpm.abwesend,
BA50&amp;"1"&lt;&gt;"1",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_xlpm.wochenstunden/5,SUMIFS(Arbeitszeiten[[Arbeitszeit]:[Arbeitszeit]],Arbeitszeiten[[Name]:[Name]],GewählterMA,Arbeitszeiten[[Tag]:[Tag]],DATE(_xlpm.jahrCalc,$B50,Q$20)))*$A50,0),
_xlpm.ausgabe, _xlpm.stunden+IF(AND(_xlpm.stunden&gt;0,_xlpm.fake),ROUND(RANDBETWEEN(-100,100)/200,1),0),
IF(_xlpm.ausgabe&lt;=0,"",_xlpm.ausgabe)
)</f>
        <v/>
      </c>
      <c r="R50" s="253" t="str" cm="1">
        <f t="array" aca="1" ref="R50" ca="1">_xlfn.LET(
_xlpm.jahrCalc,
INDIRECT("Jahr" &amp; ROUNDUP(SUM($B$21:$B50)/78,0)),
_xlpm.auto,
IF(_xlfn.XLOOKUP(GewählterMA&amp;"|"&amp;_xlpm.jahrCalc,Personaleingabe!$AO$12:$AO$300,Personaleingabe!$AO$12:$AO$300,"keine Zeiten",0,1)="keine Zeiten",TRUE,FALSE),
_xlpm.fake,
IF($A$4&amp;"1"="1",FALSE,TRUE),
_xlpm.abwesend,
BB50&amp;"1"&lt;&gt;"1",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_xlpm.wochenstunden/5,SUMIFS(Arbeitszeiten[[Arbeitszeit]:[Arbeitszeit]],Arbeitszeiten[[Name]:[Name]],GewählterMA,Arbeitszeiten[[Tag]:[Tag]],DATE(_xlpm.jahrCalc,$B50,R$20)))*$A50,0),
_xlpm.ausgabe, _xlpm.stunden+IF(AND(_xlpm.stunden&gt;0,_xlpm.fake),ROUND(RANDBETWEEN(-100,100)/200,1),0),
IF(_xlpm.ausgabe&lt;=0,"",_xlpm.ausgabe)
)</f>
        <v/>
      </c>
      <c r="S50" s="253" t="str" cm="1">
        <f t="array" aca="1" ref="S50" ca="1">_xlfn.LET(
_xlpm.jahrCalc,
INDIRECT("Jahr" &amp; ROUNDUP(SUM($B$21:$B50)/78,0)),
_xlpm.auto,
IF(_xlfn.XLOOKUP(GewählterMA&amp;"|"&amp;_xlpm.jahrCalc,Personaleingabe!$AO$12:$AO$300,Personaleingabe!$AO$12:$AO$300,"keine Zeiten",0,1)="keine Zeiten",TRUE,FALSE),
_xlpm.fake,
IF($A$4&amp;"1"="1",FALSE,TRUE),
_xlpm.abwesend,
BC50&amp;"1"&lt;&gt;"1",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_xlpm.wochenstunden/5,SUMIFS(Arbeitszeiten[[Arbeitszeit]:[Arbeitszeit]],Arbeitszeiten[[Name]:[Name]],GewählterMA,Arbeitszeiten[[Tag]:[Tag]],DATE(_xlpm.jahrCalc,$B50,S$20)))*$A50,0),
_xlpm.ausgabe, _xlpm.stunden+IF(AND(_xlpm.stunden&gt;0,_xlpm.fake),ROUND(RANDBETWEEN(-100,100)/200,1),0),
IF(_xlpm.ausgabe&lt;=0,"",_xlpm.ausgabe)
)</f>
        <v/>
      </c>
      <c r="T50" s="253" t="str" cm="1">
        <f t="array" aca="1" ref="T50" ca="1">_xlfn.LET(
_xlpm.jahrCalc,
INDIRECT("Jahr" &amp; ROUNDUP(SUM($B$21:$B50)/78,0)),
_xlpm.auto,
IF(_xlfn.XLOOKUP(GewählterMA&amp;"|"&amp;_xlpm.jahrCalc,Personaleingabe!$AO$12:$AO$300,Personaleingabe!$AO$12:$AO$300,"keine Zeiten",0,1)="keine Zeiten",TRUE,FALSE),
_xlpm.fake,
IF($A$4&amp;"1"="1",FALSE,TRUE),
_xlpm.abwesend,
BD50&amp;"1"&lt;&gt;"1",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_xlpm.wochenstunden/5,SUMIFS(Arbeitszeiten[[Arbeitszeit]:[Arbeitszeit]],Arbeitszeiten[[Name]:[Name]],GewählterMA,Arbeitszeiten[[Tag]:[Tag]],DATE(_xlpm.jahrCalc,$B50,T$20)))*$A50,0),
_xlpm.ausgabe, _xlpm.stunden+IF(AND(_xlpm.stunden&gt;0,_xlpm.fake),ROUND(RANDBETWEEN(-100,100)/200,1),0),
IF(_xlpm.ausgabe&lt;=0,"",_xlpm.ausgabe)
)</f>
        <v/>
      </c>
      <c r="U50" s="253" t="str" cm="1">
        <f t="array" aca="1" ref="U50" ca="1">_xlfn.LET(
_xlpm.jahrCalc,
INDIRECT("Jahr" &amp; ROUNDUP(SUM($B$21:$B50)/78,0)),
_xlpm.auto,
IF(_xlfn.XLOOKUP(GewählterMA&amp;"|"&amp;_xlpm.jahrCalc,Personaleingabe!$AO$12:$AO$300,Personaleingabe!$AO$12:$AO$300,"keine Zeiten",0,1)="keine Zeiten",TRUE,FALSE),
_xlpm.fake,
IF($A$4&amp;"1"="1",FALSE,TRUE),
_xlpm.abwesend,
BE50&amp;"1"&lt;&gt;"1",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_xlpm.wochenstunden/5,SUMIFS(Arbeitszeiten[[Arbeitszeit]:[Arbeitszeit]],Arbeitszeiten[[Name]:[Name]],GewählterMA,Arbeitszeiten[[Tag]:[Tag]],DATE(_xlpm.jahrCalc,$B50,U$20)))*$A50,0),
_xlpm.ausgabe, _xlpm.stunden+IF(AND(_xlpm.stunden&gt;0,_xlpm.fake),ROUND(RANDBETWEEN(-100,100)/200,1),0),
IF(_xlpm.ausgabe&lt;=0,"",_xlpm.ausgabe)
)</f>
        <v/>
      </c>
      <c r="V50" s="253" t="str" cm="1">
        <f t="array" aca="1" ref="V50" ca="1">_xlfn.LET(
_xlpm.jahrCalc,
INDIRECT("Jahr" &amp; ROUNDUP(SUM($B$21:$B50)/78,0)),
_xlpm.auto,
IF(_xlfn.XLOOKUP(GewählterMA&amp;"|"&amp;_xlpm.jahrCalc,Personaleingabe!$AO$12:$AO$300,Personaleingabe!$AO$12:$AO$300,"keine Zeiten",0,1)="keine Zeiten",TRUE,FALSE),
_xlpm.fake,
IF($A$4&amp;"1"="1",FALSE,TRUE),
_xlpm.abwesend,
BF50&amp;"1"&lt;&gt;"1",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_xlpm.wochenstunden/5,SUMIFS(Arbeitszeiten[[Arbeitszeit]:[Arbeitszeit]],Arbeitszeiten[[Name]:[Name]],GewählterMA,Arbeitszeiten[[Tag]:[Tag]],DATE(_xlpm.jahrCalc,$B50,V$20)))*$A50,0),
_xlpm.ausgabe, _xlpm.stunden+IF(AND(_xlpm.stunden&gt;0,_xlpm.fake),ROUND(RANDBETWEEN(-100,100)/200,1),0),
IF(_xlpm.ausgabe&lt;=0,"",_xlpm.ausgabe)
)</f>
        <v/>
      </c>
      <c r="W50" s="253" t="str" cm="1">
        <f t="array" aca="1" ref="W50" ca="1">_xlfn.LET(
_xlpm.jahrCalc,
INDIRECT("Jahr" &amp; ROUNDUP(SUM($B$21:$B50)/78,0)),
_xlpm.auto,
IF(_xlfn.XLOOKUP(GewählterMA&amp;"|"&amp;_xlpm.jahrCalc,Personaleingabe!$AO$12:$AO$300,Personaleingabe!$AO$12:$AO$300,"keine Zeiten",0,1)="keine Zeiten",TRUE,FALSE),
_xlpm.fake,
IF($A$4&amp;"1"="1",FALSE,TRUE),
_xlpm.abwesend,
BG50&amp;"1"&lt;&gt;"1",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_xlpm.wochenstunden/5,SUMIFS(Arbeitszeiten[[Arbeitszeit]:[Arbeitszeit]],Arbeitszeiten[[Name]:[Name]],GewählterMA,Arbeitszeiten[[Tag]:[Tag]],DATE(_xlpm.jahrCalc,$B50,W$20)))*$A50,0),
_xlpm.ausgabe, _xlpm.stunden+IF(AND(_xlpm.stunden&gt;0,_xlpm.fake),ROUND(RANDBETWEEN(-100,100)/200,1),0),
IF(_xlpm.ausgabe&lt;=0,"",_xlpm.ausgabe)
)</f>
        <v/>
      </c>
      <c r="X50" s="253" t="str" cm="1">
        <f t="array" aca="1" ref="X50" ca="1">_xlfn.LET(
_xlpm.jahrCalc,
INDIRECT("Jahr" &amp; ROUNDUP(SUM($B$21:$B50)/78,0)),
_xlpm.auto,
IF(_xlfn.XLOOKUP(GewählterMA&amp;"|"&amp;_xlpm.jahrCalc,Personaleingabe!$AO$12:$AO$300,Personaleingabe!$AO$12:$AO$300,"keine Zeiten",0,1)="keine Zeiten",TRUE,FALSE),
_xlpm.fake,
IF($A$4&amp;"1"="1",FALSE,TRUE),
_xlpm.abwesend,
BH50&amp;"1"&lt;&gt;"1",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_xlpm.wochenstunden/5,SUMIFS(Arbeitszeiten[[Arbeitszeit]:[Arbeitszeit]],Arbeitszeiten[[Name]:[Name]],GewählterMA,Arbeitszeiten[[Tag]:[Tag]],DATE(_xlpm.jahrCalc,$B50,X$20)))*$A50,0),
_xlpm.ausgabe, _xlpm.stunden+IF(AND(_xlpm.stunden&gt;0,_xlpm.fake),ROUND(RANDBETWEEN(-100,100)/200,1),0),
IF(_xlpm.ausgabe&lt;=0,"",_xlpm.ausgabe)
)</f>
        <v/>
      </c>
      <c r="Y50" s="253" t="str" cm="1">
        <f t="array" aca="1" ref="Y50" ca="1">_xlfn.LET(
_xlpm.jahrCalc,
INDIRECT("Jahr" &amp; ROUNDUP(SUM($B$21:$B50)/78,0)),
_xlpm.auto,
IF(_xlfn.XLOOKUP(GewählterMA&amp;"|"&amp;_xlpm.jahrCalc,Personaleingabe!$AO$12:$AO$300,Personaleingabe!$AO$12:$AO$300,"keine Zeiten",0,1)="keine Zeiten",TRUE,FALSE),
_xlpm.fake,
IF($A$4&amp;"1"="1",FALSE,TRUE),
_xlpm.abwesend,
BI50&amp;"1"&lt;&gt;"1",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_xlpm.wochenstunden/5,SUMIFS(Arbeitszeiten[[Arbeitszeit]:[Arbeitszeit]],Arbeitszeiten[[Name]:[Name]],GewählterMA,Arbeitszeiten[[Tag]:[Tag]],DATE(_xlpm.jahrCalc,$B50,Y$20)))*$A50,0),
_xlpm.ausgabe, _xlpm.stunden+IF(AND(_xlpm.stunden&gt;0,_xlpm.fake),ROUND(RANDBETWEEN(-100,100)/200,1),0),
IF(_xlpm.ausgabe&lt;=0,"",_xlpm.ausgabe)
)</f>
        <v/>
      </c>
      <c r="Z50" s="253" t="str" cm="1">
        <f t="array" aca="1" ref="Z50" ca="1">_xlfn.LET(
_xlpm.jahrCalc,
INDIRECT("Jahr" &amp; ROUNDUP(SUM($B$21:$B50)/78,0)),
_xlpm.auto,
IF(_xlfn.XLOOKUP(GewählterMA&amp;"|"&amp;_xlpm.jahrCalc,Personaleingabe!$AO$12:$AO$300,Personaleingabe!$AO$12:$AO$300,"keine Zeiten",0,1)="keine Zeiten",TRUE,FALSE),
_xlpm.fake,
IF($A$4&amp;"1"="1",FALSE,TRUE),
_xlpm.abwesend,
BJ50&amp;"1"&lt;&gt;"1",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_xlpm.wochenstunden/5,SUMIFS(Arbeitszeiten[[Arbeitszeit]:[Arbeitszeit]],Arbeitszeiten[[Name]:[Name]],GewählterMA,Arbeitszeiten[[Tag]:[Tag]],DATE(_xlpm.jahrCalc,$B50,Z$20)))*$A50,0),
_xlpm.ausgabe, _xlpm.stunden+IF(AND(_xlpm.stunden&gt;0,_xlpm.fake),ROUND(RANDBETWEEN(-100,100)/200,1),0),
IF(_xlpm.ausgabe&lt;=0,"",_xlpm.ausgabe)
)</f>
        <v/>
      </c>
      <c r="AA50" s="253" t="str" cm="1">
        <f t="array" aca="1" ref="AA50" ca="1">_xlfn.LET(
_xlpm.jahrCalc,
INDIRECT("Jahr" &amp; ROUNDUP(SUM($B$21:$B50)/78,0)),
_xlpm.auto,
IF(_xlfn.XLOOKUP(GewählterMA&amp;"|"&amp;_xlpm.jahrCalc,Personaleingabe!$AO$12:$AO$300,Personaleingabe!$AO$12:$AO$300,"keine Zeiten",0,1)="keine Zeiten",TRUE,FALSE),
_xlpm.fake,
IF($A$4&amp;"1"="1",FALSE,TRUE),
_xlpm.abwesend,
BK50&amp;"1"&lt;&gt;"1",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_xlpm.wochenstunden/5,SUMIFS(Arbeitszeiten[[Arbeitszeit]:[Arbeitszeit]],Arbeitszeiten[[Name]:[Name]],GewählterMA,Arbeitszeiten[[Tag]:[Tag]],DATE(_xlpm.jahrCalc,$B50,AA$20)))*$A50,0),
_xlpm.ausgabe, _xlpm.stunden+IF(AND(_xlpm.stunden&gt;0,_xlpm.fake),ROUND(RANDBETWEEN(-100,100)/200,1),0),
IF(_xlpm.ausgabe&lt;=0,"",_xlpm.ausgabe)
)</f>
        <v/>
      </c>
      <c r="AB50" s="253" t="str" cm="1">
        <f t="array" aca="1" ref="AB50" ca="1">_xlfn.LET(
_xlpm.jahrCalc,
INDIRECT("Jahr" &amp; ROUNDUP(SUM($B$21:$B50)/78,0)),
_xlpm.auto,
IF(_xlfn.XLOOKUP(GewählterMA&amp;"|"&amp;_xlpm.jahrCalc,Personaleingabe!$AO$12:$AO$300,Personaleingabe!$AO$12:$AO$300,"keine Zeiten",0,1)="keine Zeiten",TRUE,FALSE),
_xlpm.fake,
IF($A$4&amp;"1"="1",FALSE,TRUE),
_xlpm.abwesend,
BL50&amp;"1"&lt;&gt;"1",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_xlpm.wochenstunden/5,SUMIFS(Arbeitszeiten[[Arbeitszeit]:[Arbeitszeit]],Arbeitszeiten[[Name]:[Name]],GewählterMA,Arbeitszeiten[[Tag]:[Tag]],DATE(_xlpm.jahrCalc,$B50,AB$20)))*$A50,0),
_xlpm.ausgabe, _xlpm.stunden+IF(AND(_xlpm.stunden&gt;0,_xlpm.fake),ROUND(RANDBETWEEN(-100,100)/200,1),0),
IF(_xlpm.ausgabe&lt;=0,"",_xlpm.ausgabe)
)</f>
        <v/>
      </c>
      <c r="AC50" s="253" t="str" cm="1">
        <f t="array" aca="1" ref="AC50" ca="1">_xlfn.LET(
_xlpm.jahrCalc,
INDIRECT("Jahr" &amp; ROUNDUP(SUM($B$21:$B50)/78,0)),
_xlpm.auto,
IF(_xlfn.XLOOKUP(GewählterMA&amp;"|"&amp;_xlpm.jahrCalc,Personaleingabe!$AO$12:$AO$300,Personaleingabe!$AO$12:$AO$300,"keine Zeiten",0,1)="keine Zeiten",TRUE,FALSE),
_xlpm.fake,
IF($A$4&amp;"1"="1",FALSE,TRUE),
_xlpm.abwesend,
BM50&amp;"1"&lt;&gt;"1",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_xlpm.wochenstunden/5,SUMIFS(Arbeitszeiten[[Arbeitszeit]:[Arbeitszeit]],Arbeitszeiten[[Name]:[Name]],GewählterMA,Arbeitszeiten[[Tag]:[Tag]],DATE(_xlpm.jahrCalc,$B50,AC$20)))*$A50,0),
_xlpm.ausgabe, _xlpm.stunden+IF(AND(_xlpm.stunden&gt;0,_xlpm.fake),ROUND(RANDBETWEEN(-100,100)/200,1),0),
IF(_xlpm.ausgabe&lt;=0,"",_xlpm.ausgabe)
)</f>
        <v/>
      </c>
      <c r="AD50" s="253" t="str" cm="1">
        <f t="array" aca="1" ref="AD50" ca="1">_xlfn.LET(
_xlpm.jahrCalc,
INDIRECT("Jahr" &amp; ROUNDUP(SUM($B$21:$B50)/78,0)),
_xlpm.auto,
IF(_xlfn.XLOOKUP(GewählterMA&amp;"|"&amp;_xlpm.jahrCalc,Personaleingabe!$AO$12:$AO$300,Personaleingabe!$AO$12:$AO$300,"keine Zeiten",0,1)="keine Zeiten",TRUE,FALSE),
_xlpm.fake,
IF($A$4&amp;"1"="1",FALSE,TRUE),
_xlpm.abwesend,
BN50&amp;"1"&lt;&gt;"1",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_xlpm.wochenstunden/5,SUMIFS(Arbeitszeiten[[Arbeitszeit]:[Arbeitszeit]],Arbeitszeiten[[Name]:[Name]],GewählterMA,Arbeitszeiten[[Tag]:[Tag]],DATE(_xlpm.jahrCalc,$B50,AD$20)))*$A50,0),
_xlpm.ausgabe, _xlpm.stunden+IF(AND(_xlpm.stunden&gt;0,_xlpm.fake),ROUND(RANDBETWEEN(-100,100)/200,1),0),
IF(_xlpm.ausgabe&lt;=0,"",_xlpm.ausgabe)
)</f>
        <v/>
      </c>
      <c r="AE50" s="253" t="str" cm="1">
        <f t="array" aca="1" ref="AE50" ca="1">_xlfn.LET(
_xlpm.jahrCalc,
INDIRECT("Jahr" &amp; ROUNDUP(SUM($B$21:$B50)/78,0)),
_xlpm.auto,
IF(_xlfn.XLOOKUP(GewählterMA&amp;"|"&amp;_xlpm.jahrCalc,Personaleingabe!$AO$12:$AO$300,Personaleingabe!$AO$12:$AO$300,"keine Zeiten",0,1)="keine Zeiten",TRUE,FALSE),
_xlpm.fake,
IF($A$4&amp;"1"="1",FALSE,TRUE),
_xlpm.abwesend,
BO50&amp;"1"&lt;&gt;"1",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_xlpm.wochenstunden/5,SUMIFS(Arbeitszeiten[[Arbeitszeit]:[Arbeitszeit]],Arbeitszeiten[[Name]:[Name]],GewählterMA,Arbeitszeiten[[Tag]:[Tag]],DATE(_xlpm.jahrCalc,$B50,AE$20)))*$A50,0),
_xlpm.ausgabe, _xlpm.stunden+IF(AND(_xlpm.stunden&gt;0,_xlpm.fake),ROUND(RANDBETWEEN(-100,100)/200,1),0),
IF(_xlpm.ausgabe&lt;=0,"",_xlpm.ausgabe)
)</f>
        <v/>
      </c>
      <c r="AF50" s="253" t="str" cm="1">
        <f t="array" aca="1" ref="AF50" ca="1">_xlfn.LET(
_xlpm.jahrCalc,
INDIRECT("Jahr" &amp; ROUNDUP(SUM($B$21:$B50)/78,0)),
_xlpm.auto,
IF(_xlfn.XLOOKUP(GewählterMA&amp;"|"&amp;_xlpm.jahrCalc,Personaleingabe!$AO$12:$AO$300,Personaleingabe!$AO$12:$AO$300,"keine Zeiten",0,1)="keine Zeiten",TRUE,FALSE),
_xlpm.fake,
IF($A$4&amp;"1"="1",FALSE,TRUE),
_xlpm.abwesend,
BP50&amp;"1"&lt;&gt;"1",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_xlpm.wochenstunden/5,SUMIFS(Arbeitszeiten[[Arbeitszeit]:[Arbeitszeit]],Arbeitszeiten[[Name]:[Name]],GewählterMA,Arbeitszeiten[[Tag]:[Tag]],DATE(_xlpm.jahrCalc,$B50,AF$20)))*$A50,0),
_xlpm.ausgabe, _xlpm.stunden+IF(AND(_xlpm.stunden&gt;0,_xlpm.fake),ROUND(RANDBETWEEN(-100,100)/200,1),0),
IF(_xlpm.ausgabe&lt;=0,"",_xlpm.ausgabe)
)</f>
        <v/>
      </c>
      <c r="AG50" s="253" t="str" cm="1">
        <f t="array" aca="1" ref="AG50" ca="1">_xlfn.LET(
_xlpm.jahrCalc,
INDIRECT("Jahr" &amp; ROUNDUP(SUM($B$21:$B50)/78,0)),
_xlpm.auto,
IF(_xlfn.XLOOKUP(GewählterMA&amp;"|"&amp;_xlpm.jahrCalc,Personaleingabe!$AO$12:$AO$300,Personaleingabe!$AO$12:$AO$300,"keine Zeiten",0,1)="keine Zeiten",TRUE,FALSE),
_xlpm.fake,
IF($A$4&amp;"1"="1",FALSE,TRUE),
_xlpm.abwesend,
BQ50&amp;"1"&lt;&gt;"1",
_xlpm.wochenstunden,_xlfn.XLOOKUP(GewählterMA&amp;"|"&amp;GewähltesVorhaben&amp;"|"&amp;$B50&amp;"|"&amp;_xlpm.jahrCalc,MitarbeiterFTE[[lookup]:[lookup]],MitarbeiterFTE[[Std. / Wo.]:[Std. / Wo.]],0,0,1),
_xlpm.stunden,
IF(NOT(_xlpm.abwesend),IF(_xlpm.auto,
    _xlpm.wochenstunden/5,SUMIFS(Arbeitszeiten[[Arbeitszeit]:[Arbeitszeit]],Arbeitszeiten[[Name]:[Name]],GewählterMA,Arbeitszeiten[[Tag]:[Tag]],DATE(_xlpm.jahrCalc,$B50,AG$20)))*$A50,0),
_xlpm.ausgabe, _xlpm.stunden+IF(AND(_xlpm.stunden&gt;0,_xlpm.fake),ROUND(RANDBETWEEN(-100,100)/200,1),0),
IF(_xlpm.ausgabe&lt;=0,"",_xlpm.ausgabe)
)</f>
        <v/>
      </c>
      <c r="AH50" s="254">
        <f t="shared" ref="AH50:AH60" ca="1" si="49">SUM(C50:AG50)</f>
        <v>0</v>
      </c>
      <c r="AI50" s="257"/>
      <c r="AJ50" s="212"/>
      <c r="AL50" s="211">
        <f t="shared" ref="AL50:AL60" si="50">B50</f>
        <v>2</v>
      </c>
      <c r="AM50" s="211" t="str" cm="1">
        <f t="array" aca="1" ref="AM50" ca="1">_xlfn.LET(
     _xlpm.jahrCalc,INDIRECT("Jahr" &amp; ROUNDUP(SUM($B$21:$B50)/78,0)),
     _xlpm.dat,DATE(_xlpm.jahrCalc,$B50,C$20),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N50" s="211" t="str" cm="1">
        <f t="array" aca="1" ref="AN50" ca="1">_xlfn.LET(
     _xlpm.jahrCalc,INDIRECT("Jahr" &amp; ROUNDUP(SUM($B$21:$B50)/78,0)),
     _xlpm.dat,DATE(_xlpm.jahrCalc,$B50,D$20),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O50" s="211" t="str" cm="1">
        <f t="array" aca="1" ref="AO50" ca="1">_xlfn.LET(
     _xlpm.jahrCalc,INDIRECT("Jahr" &amp; ROUNDUP(SUM($B$21:$B50)/78,0)),
     _xlpm.dat,DATE(_xlpm.jahrCalc,$B50,E$20),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P50" s="211" t="str" cm="1">
        <f t="array" aca="1" ref="AP50" ca="1">_xlfn.LET(
     _xlpm.jahrCalc,INDIRECT("Jahr" &amp; ROUNDUP(SUM($B$21:$B50)/78,0)),
     _xlpm.dat,DATE(_xlpm.jahrCalc,$B50,F$20),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Q50" s="211" t="str" cm="1">
        <f t="array" aca="1" ref="AQ50" ca="1">_xlfn.LET(
     _xlpm.jahrCalc,INDIRECT("Jahr" &amp; ROUNDUP(SUM($B$21:$B50)/78,0)),
     _xlpm.dat,DATE(_xlpm.jahrCalc,$B50,G$20),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R50" s="211" t="str" cm="1">
        <f t="array" aca="1" ref="AR50" ca="1">_xlfn.LET(
     _xlpm.jahrCalc,INDIRECT("Jahr" &amp; ROUNDUP(SUM($B$21:$B50)/78,0)),
     _xlpm.dat,DATE(_xlpm.jahrCalc,$B50,H$20),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S50" s="211" t="str" cm="1">
        <f t="array" aca="1" ref="AS50" ca="1">_xlfn.LET(
     _xlpm.jahrCalc,INDIRECT("Jahr" &amp; ROUNDUP(SUM($B$21:$B50)/78,0)),
     _xlpm.dat,DATE(_xlpm.jahrCalc,$B50,I$20),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T50" s="211" t="str" cm="1">
        <f t="array" aca="1" ref="AT50" ca="1">_xlfn.LET(
     _xlpm.jahrCalc,INDIRECT("Jahr" &amp; ROUNDUP(SUM($B$21:$B50)/78,0)),
     _xlpm.dat,DATE(_xlpm.jahrCalc,$B50,J$20),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U50" s="211" t="str" cm="1">
        <f t="array" aca="1" ref="AU50" ca="1">_xlfn.LET(
     _xlpm.jahrCalc,INDIRECT("Jahr" &amp; ROUNDUP(SUM($B$21:$B50)/78,0)),
     _xlpm.dat,DATE(_xlpm.jahrCalc,$B50,K$20),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V50" s="211" t="str" cm="1">
        <f t="array" aca="1" ref="AV50" ca="1">_xlfn.LET(
     _xlpm.jahrCalc,INDIRECT("Jahr" &amp; ROUNDUP(SUM($B$21:$B50)/78,0)),
     _xlpm.dat,DATE(_xlpm.jahrCalc,$B50,L$20),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W50" s="211" t="str" cm="1">
        <f t="array" aca="1" ref="AW50" ca="1">_xlfn.LET(
     _xlpm.jahrCalc,INDIRECT("Jahr" &amp; ROUNDUP(SUM($B$21:$B50)/78,0)),
     _xlpm.dat,DATE(_xlpm.jahrCalc,$B50,M$20),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X50" s="211" t="str" cm="1">
        <f t="array" aca="1" ref="AX50" ca="1">_xlfn.LET(
     _xlpm.jahrCalc,INDIRECT("Jahr" &amp; ROUNDUP(SUM($B$21:$B50)/78,0)),
     _xlpm.dat,DATE(_xlpm.jahrCalc,$B50,N$20),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AY50" s="211" t="str" cm="1">
        <f t="array" aca="1" ref="AY50" ca="1">_xlfn.LET(
     _xlpm.jahrCalc,INDIRECT("Jahr" &amp; ROUNDUP(SUM($B$21:$B50)/78,0)),
     _xlpm.dat,DATE(_xlpm.jahrCalc,$B50,O$20),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AZ50" s="211" t="str" cm="1">
        <f t="array" aca="1" ref="AZ50" ca="1">_xlfn.LET(
     _xlpm.jahrCalc,INDIRECT("Jahr" &amp; ROUNDUP(SUM($B$21:$B50)/78,0)),
     _xlpm.dat,DATE(_xlpm.jahrCalc,$B50,P$20),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A50" s="211" t="str" cm="1">
        <f t="array" aca="1" ref="BA50" ca="1">_xlfn.LET(
     _xlpm.jahrCalc,INDIRECT("Jahr" &amp; ROUNDUP(SUM($B$21:$B50)/78,0)),
     _xlpm.dat,DATE(_xlpm.jahrCalc,$B50,Q$20),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B50" s="211" t="str" cm="1">
        <f t="array" aca="1" ref="BB50" ca="1">_xlfn.LET(
     _xlpm.jahrCalc,INDIRECT("Jahr" &amp; ROUNDUP(SUM($B$21:$B50)/78,0)),
     _xlpm.dat,DATE(_xlpm.jahrCalc,$B50,R$20),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C50" s="211" t="str" cm="1">
        <f t="array" aca="1" ref="BC50" ca="1">_xlfn.LET(
     _xlpm.jahrCalc,INDIRECT("Jahr" &amp; ROUNDUP(SUM($B$21:$B50)/78,0)),
     _xlpm.dat,DATE(_xlpm.jahrCalc,$B50,S$20),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D50" s="211" t="str" cm="1">
        <f t="array" aca="1" ref="BD50" ca="1">_xlfn.LET(
     _xlpm.jahrCalc,INDIRECT("Jahr" &amp; ROUNDUP(SUM($B$21:$B50)/78,0)),
     _xlpm.dat,DATE(_xlpm.jahrCalc,$B50,T$20),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E50" s="211" t="str" cm="1">
        <f t="array" aca="1" ref="BE50" ca="1">_xlfn.LET(
     _xlpm.jahrCalc,INDIRECT("Jahr" &amp; ROUNDUP(SUM($B$21:$B50)/78,0)),
     _xlpm.dat,DATE(_xlpm.jahrCalc,$B50,U$20),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F50" s="211" t="str" cm="1">
        <f t="array" aca="1" ref="BF50" ca="1">_xlfn.LET(
     _xlpm.jahrCalc,INDIRECT("Jahr" &amp; ROUNDUP(SUM($B$21:$B50)/78,0)),
     _xlpm.dat,DATE(_xlpm.jahrCalc,$B50,V$20),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G50" s="211" t="str" cm="1">
        <f t="array" aca="1" ref="BG50" ca="1">_xlfn.LET(
     _xlpm.jahrCalc,INDIRECT("Jahr" &amp; ROUNDUP(SUM($B$21:$B50)/78,0)),
     _xlpm.dat,DATE(_xlpm.jahrCalc,$B50,W$20),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H50" s="211" t="str" cm="1">
        <f t="array" aca="1" ref="BH50" ca="1">_xlfn.LET(
     _xlpm.jahrCalc,INDIRECT("Jahr" &amp; ROUNDUP(SUM($B$21:$B50)/78,0)),
     _xlpm.dat,DATE(_xlpm.jahrCalc,$B50,X$20),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I50" s="211" t="str" cm="1">
        <f t="array" aca="1" ref="BI50" ca="1">_xlfn.LET(
     _xlpm.jahrCalc,INDIRECT("Jahr" &amp; ROUNDUP(SUM($B$21:$B50)/78,0)),
     _xlpm.dat,DATE(_xlpm.jahrCalc,$B50,Y$20),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J50" s="211" t="str" cm="1">
        <f t="array" aca="1" ref="BJ50" ca="1">_xlfn.LET(
     _xlpm.jahrCalc,INDIRECT("Jahr" &amp; ROUNDUP(SUM($B$21:$B50)/78,0)),
     _xlpm.dat,DATE(_xlpm.jahrCalc,$B50,Z$20),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K50" s="211" t="str" cm="1">
        <f t="array" aca="1" ref="BK50" ca="1">_xlfn.LET(
     _xlpm.jahrCalc,INDIRECT("Jahr" &amp; ROUNDUP(SUM($B$21:$B50)/78,0)),
     _xlpm.dat,DATE(_xlpm.jahrCalc,$B50,AA$20),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L50" s="211" t="str" cm="1">
        <f t="array" aca="1" ref="BL50" ca="1">_xlfn.LET(
     _xlpm.jahrCalc,INDIRECT("Jahr" &amp; ROUNDUP(SUM($B$21:$B50)/78,0)),
     _xlpm.dat,DATE(_xlpm.jahrCalc,$B50,AB$20),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
      </c>
      <c r="BM50" s="211" t="str" cm="1">
        <f t="array" aca="1" ref="BM50" ca="1">_xlfn.LET(
     _xlpm.jahrCalc,INDIRECT("Jahr" &amp; ROUNDUP(SUM($B$21:$B50)/78,0)),
     _xlpm.dat,DATE(_xlpm.jahrCalc,$B50,AC$20),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N50" s="211" t="str" cm="1">
        <f t="array" aca="1" ref="BN50" ca="1">_xlfn.LET(
     _xlpm.jahrCalc,INDIRECT("Jahr" &amp; ROUNDUP(SUM($B$21:$B50)/78,0)),
     _xlpm.dat,DATE(_xlpm.jahrCalc,$B50,AD$20),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WE</v>
      </c>
      <c r="BO50" s="211" t="str" cm="1">
        <f t="array" aca="1" ref="BO50" ca="1">_xlfn.LET(
     _xlpm.jahrCalc,INDIRECT("Jahr" &amp; ROUNDUP(SUM($B$21:$B50)/78,0)),
     _xlpm.dat,DATE(_xlpm.jahrCalc,$B50,AE$20),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P50" s="211" t="str" cm="1">
        <f t="array" aca="1" ref="BP50" ca="1">_xlfn.LET(
     _xlpm.jahrCalc,INDIRECT("Jahr" &amp; ROUNDUP(SUM($B$21:$B50)/78,0)),
     _xlpm.dat,DATE(_xlpm.jahrCalc,$B50,AF$20),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Q50" s="211" t="str" cm="1">
        <f t="array" aca="1" ref="BQ50" ca="1">_xlfn.LET(
     _xlpm.jahrCalc,INDIRECT("Jahr" &amp; ROUNDUP(SUM($B$21:$B50)/78,0)),
     _xlpm.dat,DATE(_xlpm.jahrCalc,$B50,AG$20),
     _xlpm.bundesland,$BR50,
     _xlpm.ft, IF(_xlpm.bundesland=0,FALSE,_xlfn.XLOOKUP(_xlpm.dat,Feiertage[[Datum]:[Datum]],_xlfn.XLOOKUP(_xlpm.bundesland,Feiertage[[#Headers],[BW]:[TH]],Feiertage[[BW]:[TH]]),0,0,1)&lt;&gt;0),
     _xlpm.schwarz,
          MONTH(_xlpm.dat)&lt;&gt;$B50,
     _xlpm.we,
          WEEKDAY(_xlpm.dat,2)&gt;=6,
     _xlpm.weg,
          IF(_xlfn.XLOOKUP(GewählterMA&amp;_xlpm.dat,Table6[[lookup]:[lookup]],Table6[[Name]:[Name]],"da",0,1)="da","","weg"),
     _xlpm.ausgabe,IF(_xlpm.schwarz,"SW",IF(_xlpm.ft,"FT",IF(_xlpm.we,"WE",IF(_xlpm.weg="weg","weg","")))),
     _xlpm.ausgabe
)</f>
        <v>SW</v>
      </c>
      <c r="BR50" s="211">
        <f ca="1">IF(BT50=0,BS48,BT50)</f>
        <v>0</v>
      </c>
      <c r="BT50" s="211" cm="1">
        <f t="array" aca="1" ref="BT50" ca="1">_xlfn.XLOOKUP(_xlfn.XLOOKUP(GewählterMA&amp;AL50&amp;INDIRECT("Jahr" &amp; ROUNDUP(SUM($B$21:$B50)/78,0)),MitarbeiterFTE[Name]&amp;MitarbeiterFTE[Monat]&amp;MitarbeiterFTE[Jahr],MitarbeiterFTE[Bundesland],0,0,1),Bundesländer[Deutsch],Bundesländer[Abkürzung],0,0,1)</f>
        <v>0</v>
      </c>
    </row>
    <row r="51" spans="1:72" ht="18" customHeight="1" thickBot="1">
      <c r="A51" s="223" cm="1">
        <f t="array" aca="1" ref="A51" ca="1">_xlfn.XLOOKUP(GewählterMA&amp;"|"&amp;GewähltesVorhaben&amp;"|"&amp;B51&amp;"|"&amp;INDIRECT("Jahr" &amp; ROUNDUP(SUM($B$21:B51)/78,0)),MitarbeiterFTE[lookup],MitarbeiterFTE[%-Vorhaben],0,0,1)</f>
        <v>0</v>
      </c>
      <c r="B51" s="256">
        <v>3</v>
      </c>
      <c r="C51" s="253" t="str" cm="1">
        <f t="array" aca="1" ref="C51" ca="1">_xlfn.LET(
_xlpm.jahrCalc,
INDIRECT("Jahr" &amp; ROUNDUP(SUM($B$21:$B51)/78,0)),
_xlpm.auto,
IF(_xlfn.XLOOKUP(GewählterMA&amp;"|"&amp;_xlpm.jahrCalc,Personaleingabe!$AO$12:$AO$300,Personaleingabe!$AO$12:$AO$300,"keine Zeiten",0,1)="keine Zeiten",TRUE,FALSE),
_xlpm.fake,
IF($A$4&amp;"1"="1",FALSE,TRUE),
_xlpm.abwesend,
AM51&amp;"1"&lt;&gt;"1",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_xlpm.wochenstunden/5,SUMIFS(Arbeitszeiten[[Arbeitszeit]:[Arbeitszeit]],Arbeitszeiten[[Name]:[Name]],GewählterMA,Arbeitszeiten[[Tag]:[Tag]],DATE(_xlpm.jahrCalc,$B51,C$20)))*$A51,0),
_xlpm.ausgabe, _xlpm.stunden+IF(AND(_xlpm.stunden&gt;0,_xlpm.fake),ROUND(RANDBETWEEN(-100,100)/200,1),0),
IF(_xlpm.ausgabe&lt;=0,"",_xlpm.ausgabe)
)</f>
        <v/>
      </c>
      <c r="D51" s="253" t="str" cm="1">
        <f t="array" aca="1" ref="D51" ca="1">_xlfn.LET(
_xlpm.jahrCalc,
INDIRECT("Jahr" &amp; ROUNDUP(SUM($B$21:$B51)/78,0)),
_xlpm.auto,
IF(_xlfn.XLOOKUP(GewählterMA&amp;"|"&amp;_xlpm.jahrCalc,Personaleingabe!$AO$12:$AO$300,Personaleingabe!$AO$12:$AO$300,"keine Zeiten",0,1)="keine Zeiten",TRUE,FALSE),
_xlpm.fake,
IF($A$4&amp;"1"="1",FALSE,TRUE),
_xlpm.abwesend,
AN51&amp;"1"&lt;&gt;"1",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_xlpm.wochenstunden/5,SUMIFS(Arbeitszeiten[[Arbeitszeit]:[Arbeitszeit]],Arbeitszeiten[[Name]:[Name]],GewählterMA,Arbeitszeiten[[Tag]:[Tag]],DATE(_xlpm.jahrCalc,$B51,D$20)))*$A51,0),
_xlpm.ausgabe, _xlpm.stunden+IF(AND(_xlpm.stunden&gt;0,_xlpm.fake),ROUND(RANDBETWEEN(-100,100)/200,1),0),
IF(_xlpm.ausgabe&lt;=0,"",_xlpm.ausgabe)
)</f>
        <v/>
      </c>
      <c r="E51" s="253" t="str" cm="1">
        <f t="array" aca="1" ref="E51" ca="1">_xlfn.LET(
_xlpm.jahrCalc,
INDIRECT("Jahr" &amp; ROUNDUP(SUM($B$21:$B51)/78,0)),
_xlpm.auto,
IF(_xlfn.XLOOKUP(GewählterMA&amp;"|"&amp;_xlpm.jahrCalc,Personaleingabe!$AO$12:$AO$300,Personaleingabe!$AO$12:$AO$300,"keine Zeiten",0,1)="keine Zeiten",TRUE,FALSE),
_xlpm.fake,
IF($A$4&amp;"1"="1",FALSE,TRUE),
_xlpm.abwesend,
AO51&amp;"1"&lt;&gt;"1",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_xlpm.wochenstunden/5,SUMIFS(Arbeitszeiten[[Arbeitszeit]:[Arbeitszeit]],Arbeitszeiten[[Name]:[Name]],GewählterMA,Arbeitszeiten[[Tag]:[Tag]],DATE(_xlpm.jahrCalc,$B51,E$20)))*$A51,0),
_xlpm.ausgabe, _xlpm.stunden+IF(AND(_xlpm.stunden&gt;0,_xlpm.fake),ROUND(RANDBETWEEN(-100,100)/200,1),0),
IF(_xlpm.ausgabe&lt;=0,"",_xlpm.ausgabe)
)</f>
        <v/>
      </c>
      <c r="F51" s="253" t="str" cm="1">
        <f t="array" aca="1" ref="F51" ca="1">_xlfn.LET(
_xlpm.jahrCalc,
INDIRECT("Jahr" &amp; ROUNDUP(SUM($B$21:$B51)/78,0)),
_xlpm.auto,
IF(_xlfn.XLOOKUP(GewählterMA&amp;"|"&amp;_xlpm.jahrCalc,Personaleingabe!$AO$12:$AO$300,Personaleingabe!$AO$12:$AO$300,"keine Zeiten",0,1)="keine Zeiten",TRUE,FALSE),
_xlpm.fake,
IF($A$4&amp;"1"="1",FALSE,TRUE),
_xlpm.abwesend,
AP51&amp;"1"&lt;&gt;"1",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_xlpm.wochenstunden/5,SUMIFS(Arbeitszeiten[[Arbeitszeit]:[Arbeitszeit]],Arbeitszeiten[[Name]:[Name]],GewählterMA,Arbeitszeiten[[Tag]:[Tag]],DATE(_xlpm.jahrCalc,$B51,F$20)))*$A51,0),
_xlpm.ausgabe, _xlpm.stunden+IF(AND(_xlpm.stunden&gt;0,_xlpm.fake),ROUND(RANDBETWEEN(-100,100)/200,1),0),
IF(_xlpm.ausgabe&lt;=0,"",_xlpm.ausgabe)
)</f>
        <v/>
      </c>
      <c r="G51" s="253" t="str" cm="1">
        <f t="array" aca="1" ref="G51" ca="1">_xlfn.LET(
_xlpm.jahrCalc,
INDIRECT("Jahr" &amp; ROUNDUP(SUM($B$21:$B51)/78,0)),
_xlpm.auto,
IF(_xlfn.XLOOKUP(GewählterMA&amp;"|"&amp;_xlpm.jahrCalc,Personaleingabe!$AO$12:$AO$300,Personaleingabe!$AO$12:$AO$300,"keine Zeiten",0,1)="keine Zeiten",TRUE,FALSE),
_xlpm.fake,
IF($A$4&amp;"1"="1",FALSE,TRUE),
_xlpm.abwesend,
AQ51&amp;"1"&lt;&gt;"1",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_xlpm.wochenstunden/5,SUMIFS(Arbeitszeiten[[Arbeitszeit]:[Arbeitszeit]],Arbeitszeiten[[Name]:[Name]],GewählterMA,Arbeitszeiten[[Tag]:[Tag]],DATE(_xlpm.jahrCalc,$B51,G$20)))*$A51,0),
_xlpm.ausgabe, _xlpm.stunden+IF(AND(_xlpm.stunden&gt;0,_xlpm.fake),ROUND(RANDBETWEEN(-100,100)/200,1),0),
IF(_xlpm.ausgabe&lt;=0,"",_xlpm.ausgabe)
)</f>
        <v/>
      </c>
      <c r="H51" s="253" t="str" cm="1">
        <f t="array" aca="1" ref="H51" ca="1">_xlfn.LET(
_xlpm.jahrCalc,
INDIRECT("Jahr" &amp; ROUNDUP(SUM($B$21:$B51)/78,0)),
_xlpm.auto,
IF(_xlfn.XLOOKUP(GewählterMA&amp;"|"&amp;_xlpm.jahrCalc,Personaleingabe!$AO$12:$AO$300,Personaleingabe!$AO$12:$AO$300,"keine Zeiten",0,1)="keine Zeiten",TRUE,FALSE),
_xlpm.fake,
IF($A$4&amp;"1"="1",FALSE,TRUE),
_xlpm.abwesend,
AR51&amp;"1"&lt;&gt;"1",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_xlpm.wochenstunden/5,SUMIFS(Arbeitszeiten[[Arbeitszeit]:[Arbeitszeit]],Arbeitszeiten[[Name]:[Name]],GewählterMA,Arbeitszeiten[[Tag]:[Tag]],DATE(_xlpm.jahrCalc,$B51,H$20)))*$A51,0),
_xlpm.ausgabe, _xlpm.stunden+IF(AND(_xlpm.stunden&gt;0,_xlpm.fake),ROUND(RANDBETWEEN(-100,100)/200,1),0),
IF(_xlpm.ausgabe&lt;=0,"",_xlpm.ausgabe)
)</f>
        <v/>
      </c>
      <c r="I51" s="253" t="str" cm="1">
        <f t="array" aca="1" ref="I51" ca="1">_xlfn.LET(
_xlpm.jahrCalc,
INDIRECT("Jahr" &amp; ROUNDUP(SUM($B$21:$B51)/78,0)),
_xlpm.auto,
IF(_xlfn.XLOOKUP(GewählterMA&amp;"|"&amp;_xlpm.jahrCalc,Personaleingabe!$AO$12:$AO$300,Personaleingabe!$AO$12:$AO$300,"keine Zeiten",0,1)="keine Zeiten",TRUE,FALSE),
_xlpm.fake,
IF($A$4&amp;"1"="1",FALSE,TRUE),
_xlpm.abwesend,
AS51&amp;"1"&lt;&gt;"1",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_xlpm.wochenstunden/5,SUMIFS(Arbeitszeiten[[Arbeitszeit]:[Arbeitszeit]],Arbeitszeiten[[Name]:[Name]],GewählterMA,Arbeitszeiten[[Tag]:[Tag]],DATE(_xlpm.jahrCalc,$B51,I$20)))*$A51,0),
_xlpm.ausgabe, _xlpm.stunden+IF(AND(_xlpm.stunden&gt;0,_xlpm.fake),ROUND(RANDBETWEEN(-100,100)/200,1),0),
IF(_xlpm.ausgabe&lt;=0,"",_xlpm.ausgabe)
)</f>
        <v/>
      </c>
      <c r="J51" s="253" t="str" cm="1">
        <f t="array" aca="1" ref="J51" ca="1">_xlfn.LET(
_xlpm.jahrCalc,
INDIRECT("Jahr" &amp; ROUNDUP(SUM($B$21:$B51)/78,0)),
_xlpm.auto,
IF(_xlfn.XLOOKUP(GewählterMA&amp;"|"&amp;_xlpm.jahrCalc,Personaleingabe!$AO$12:$AO$300,Personaleingabe!$AO$12:$AO$300,"keine Zeiten",0,1)="keine Zeiten",TRUE,FALSE),
_xlpm.fake,
IF($A$4&amp;"1"="1",FALSE,TRUE),
_xlpm.abwesend,
AT51&amp;"1"&lt;&gt;"1",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_xlpm.wochenstunden/5,SUMIFS(Arbeitszeiten[[Arbeitszeit]:[Arbeitszeit]],Arbeitszeiten[[Name]:[Name]],GewählterMA,Arbeitszeiten[[Tag]:[Tag]],DATE(_xlpm.jahrCalc,$B51,J$20)))*$A51,0),
_xlpm.ausgabe, _xlpm.stunden+IF(AND(_xlpm.stunden&gt;0,_xlpm.fake),ROUND(RANDBETWEEN(-100,100)/200,1),0),
IF(_xlpm.ausgabe&lt;=0,"",_xlpm.ausgabe)
)</f>
        <v/>
      </c>
      <c r="K51" s="253" t="str" cm="1">
        <f t="array" aca="1" ref="K51" ca="1">_xlfn.LET(
_xlpm.jahrCalc,
INDIRECT("Jahr" &amp; ROUNDUP(SUM($B$21:$B51)/78,0)),
_xlpm.auto,
IF(_xlfn.XLOOKUP(GewählterMA&amp;"|"&amp;_xlpm.jahrCalc,Personaleingabe!$AO$12:$AO$300,Personaleingabe!$AO$12:$AO$300,"keine Zeiten",0,1)="keine Zeiten",TRUE,FALSE),
_xlpm.fake,
IF($A$4&amp;"1"="1",FALSE,TRUE),
_xlpm.abwesend,
AU51&amp;"1"&lt;&gt;"1",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_xlpm.wochenstunden/5,SUMIFS(Arbeitszeiten[[Arbeitszeit]:[Arbeitszeit]],Arbeitszeiten[[Name]:[Name]],GewählterMA,Arbeitszeiten[[Tag]:[Tag]],DATE(_xlpm.jahrCalc,$B51,K$20)))*$A51,0),
_xlpm.ausgabe, _xlpm.stunden+IF(AND(_xlpm.stunden&gt;0,_xlpm.fake),ROUND(RANDBETWEEN(-100,100)/200,1),0),
IF(_xlpm.ausgabe&lt;=0,"",_xlpm.ausgabe)
)</f>
        <v/>
      </c>
      <c r="L51" s="253" t="str" cm="1">
        <f t="array" aca="1" ref="L51" ca="1">_xlfn.LET(
_xlpm.jahrCalc,
INDIRECT("Jahr" &amp; ROUNDUP(SUM($B$21:$B51)/78,0)),
_xlpm.auto,
IF(_xlfn.XLOOKUP(GewählterMA&amp;"|"&amp;_xlpm.jahrCalc,Personaleingabe!$AO$12:$AO$300,Personaleingabe!$AO$12:$AO$300,"keine Zeiten",0,1)="keine Zeiten",TRUE,FALSE),
_xlpm.fake,
IF($A$4&amp;"1"="1",FALSE,TRUE),
_xlpm.abwesend,
AV51&amp;"1"&lt;&gt;"1",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_xlpm.wochenstunden/5,SUMIFS(Arbeitszeiten[[Arbeitszeit]:[Arbeitszeit]],Arbeitszeiten[[Name]:[Name]],GewählterMA,Arbeitszeiten[[Tag]:[Tag]],DATE(_xlpm.jahrCalc,$B51,L$20)))*$A51,0),
_xlpm.ausgabe, _xlpm.stunden+IF(AND(_xlpm.stunden&gt;0,_xlpm.fake),ROUND(RANDBETWEEN(-100,100)/200,1),0),
IF(_xlpm.ausgabe&lt;=0,"",_xlpm.ausgabe)
)</f>
        <v/>
      </c>
      <c r="M51" s="253" t="str" cm="1">
        <f t="array" aca="1" ref="M51" ca="1">_xlfn.LET(
_xlpm.jahrCalc,
INDIRECT("Jahr" &amp; ROUNDUP(SUM($B$21:$B51)/78,0)),
_xlpm.auto,
IF(_xlfn.XLOOKUP(GewählterMA&amp;"|"&amp;_xlpm.jahrCalc,Personaleingabe!$AO$12:$AO$300,Personaleingabe!$AO$12:$AO$300,"keine Zeiten",0,1)="keine Zeiten",TRUE,FALSE),
_xlpm.fake,
IF($A$4&amp;"1"="1",FALSE,TRUE),
_xlpm.abwesend,
AW51&amp;"1"&lt;&gt;"1",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_xlpm.wochenstunden/5,SUMIFS(Arbeitszeiten[[Arbeitszeit]:[Arbeitszeit]],Arbeitszeiten[[Name]:[Name]],GewählterMA,Arbeitszeiten[[Tag]:[Tag]],DATE(_xlpm.jahrCalc,$B51,M$20)))*$A51,0),
_xlpm.ausgabe, _xlpm.stunden+IF(AND(_xlpm.stunden&gt;0,_xlpm.fake),ROUND(RANDBETWEEN(-100,100)/200,1),0),
IF(_xlpm.ausgabe&lt;=0,"",_xlpm.ausgabe)
)</f>
        <v/>
      </c>
      <c r="N51" s="253" t="str" cm="1">
        <f t="array" aca="1" ref="N51" ca="1">_xlfn.LET(
_xlpm.jahrCalc,
INDIRECT("Jahr" &amp; ROUNDUP(SUM($B$21:$B51)/78,0)),
_xlpm.auto,
IF(_xlfn.XLOOKUP(GewählterMA&amp;"|"&amp;_xlpm.jahrCalc,Personaleingabe!$AO$12:$AO$300,Personaleingabe!$AO$12:$AO$300,"keine Zeiten",0,1)="keine Zeiten",TRUE,FALSE),
_xlpm.fake,
IF($A$4&amp;"1"="1",FALSE,TRUE),
_xlpm.abwesend,
AX51&amp;"1"&lt;&gt;"1",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_xlpm.wochenstunden/5,SUMIFS(Arbeitszeiten[[Arbeitszeit]:[Arbeitszeit]],Arbeitszeiten[[Name]:[Name]],GewählterMA,Arbeitszeiten[[Tag]:[Tag]],DATE(_xlpm.jahrCalc,$B51,N$20)))*$A51,0),
_xlpm.ausgabe, _xlpm.stunden+IF(AND(_xlpm.stunden&gt;0,_xlpm.fake),ROUND(RANDBETWEEN(-100,100)/200,1),0),
IF(_xlpm.ausgabe&lt;=0,"",_xlpm.ausgabe)
)</f>
        <v/>
      </c>
      <c r="O51" s="253" t="str" cm="1">
        <f t="array" aca="1" ref="O51" ca="1">_xlfn.LET(
_xlpm.jahrCalc,
INDIRECT("Jahr" &amp; ROUNDUP(SUM($B$21:$B51)/78,0)),
_xlpm.auto,
IF(_xlfn.XLOOKUP(GewählterMA&amp;"|"&amp;_xlpm.jahrCalc,Personaleingabe!$AO$12:$AO$300,Personaleingabe!$AO$12:$AO$300,"keine Zeiten",0,1)="keine Zeiten",TRUE,FALSE),
_xlpm.fake,
IF($A$4&amp;"1"="1",FALSE,TRUE),
_xlpm.abwesend,
AY51&amp;"1"&lt;&gt;"1",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_xlpm.wochenstunden/5,SUMIFS(Arbeitszeiten[[Arbeitszeit]:[Arbeitszeit]],Arbeitszeiten[[Name]:[Name]],GewählterMA,Arbeitszeiten[[Tag]:[Tag]],DATE(_xlpm.jahrCalc,$B51,O$20)))*$A51,0),
_xlpm.ausgabe, _xlpm.stunden+IF(AND(_xlpm.stunden&gt;0,_xlpm.fake),ROUND(RANDBETWEEN(-100,100)/200,1),0),
IF(_xlpm.ausgabe&lt;=0,"",_xlpm.ausgabe)
)</f>
        <v/>
      </c>
      <c r="P51" s="253" t="str" cm="1">
        <f t="array" aca="1" ref="P51" ca="1">_xlfn.LET(
_xlpm.jahrCalc,
INDIRECT("Jahr" &amp; ROUNDUP(SUM($B$21:$B51)/78,0)),
_xlpm.auto,
IF(_xlfn.XLOOKUP(GewählterMA&amp;"|"&amp;_xlpm.jahrCalc,Personaleingabe!$AO$12:$AO$300,Personaleingabe!$AO$12:$AO$300,"keine Zeiten",0,1)="keine Zeiten",TRUE,FALSE),
_xlpm.fake,
IF($A$4&amp;"1"="1",FALSE,TRUE),
_xlpm.abwesend,
AZ51&amp;"1"&lt;&gt;"1",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_xlpm.wochenstunden/5,SUMIFS(Arbeitszeiten[[Arbeitszeit]:[Arbeitszeit]],Arbeitszeiten[[Name]:[Name]],GewählterMA,Arbeitszeiten[[Tag]:[Tag]],DATE(_xlpm.jahrCalc,$B51,P$20)))*$A51,0),
_xlpm.ausgabe, _xlpm.stunden+IF(AND(_xlpm.stunden&gt;0,_xlpm.fake),ROUND(RANDBETWEEN(-100,100)/200,1),0),
IF(_xlpm.ausgabe&lt;=0,"",_xlpm.ausgabe)
)</f>
        <v/>
      </c>
      <c r="Q51" s="253" t="str" cm="1">
        <f t="array" aca="1" ref="Q51" ca="1">_xlfn.LET(
_xlpm.jahrCalc,
INDIRECT("Jahr" &amp; ROUNDUP(SUM($B$21:$B51)/78,0)),
_xlpm.auto,
IF(_xlfn.XLOOKUP(GewählterMA&amp;"|"&amp;_xlpm.jahrCalc,Personaleingabe!$AO$12:$AO$300,Personaleingabe!$AO$12:$AO$300,"keine Zeiten",0,1)="keine Zeiten",TRUE,FALSE),
_xlpm.fake,
IF($A$4&amp;"1"="1",FALSE,TRUE),
_xlpm.abwesend,
BA51&amp;"1"&lt;&gt;"1",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_xlpm.wochenstunden/5,SUMIFS(Arbeitszeiten[[Arbeitszeit]:[Arbeitszeit]],Arbeitszeiten[[Name]:[Name]],GewählterMA,Arbeitszeiten[[Tag]:[Tag]],DATE(_xlpm.jahrCalc,$B51,Q$20)))*$A51,0),
_xlpm.ausgabe, _xlpm.stunden+IF(AND(_xlpm.stunden&gt;0,_xlpm.fake),ROUND(RANDBETWEEN(-100,100)/200,1),0),
IF(_xlpm.ausgabe&lt;=0,"",_xlpm.ausgabe)
)</f>
        <v/>
      </c>
      <c r="R51" s="253" t="str" cm="1">
        <f t="array" aca="1" ref="R51" ca="1">_xlfn.LET(
_xlpm.jahrCalc,
INDIRECT("Jahr" &amp; ROUNDUP(SUM($B$21:$B51)/78,0)),
_xlpm.auto,
IF(_xlfn.XLOOKUP(GewählterMA&amp;"|"&amp;_xlpm.jahrCalc,Personaleingabe!$AO$12:$AO$300,Personaleingabe!$AO$12:$AO$300,"keine Zeiten",0,1)="keine Zeiten",TRUE,FALSE),
_xlpm.fake,
IF($A$4&amp;"1"="1",FALSE,TRUE),
_xlpm.abwesend,
BB51&amp;"1"&lt;&gt;"1",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_xlpm.wochenstunden/5,SUMIFS(Arbeitszeiten[[Arbeitszeit]:[Arbeitszeit]],Arbeitszeiten[[Name]:[Name]],GewählterMA,Arbeitszeiten[[Tag]:[Tag]],DATE(_xlpm.jahrCalc,$B51,R$20)))*$A51,0),
_xlpm.ausgabe, _xlpm.stunden+IF(AND(_xlpm.stunden&gt;0,_xlpm.fake),ROUND(RANDBETWEEN(-100,100)/200,1),0),
IF(_xlpm.ausgabe&lt;=0,"",_xlpm.ausgabe)
)</f>
        <v/>
      </c>
      <c r="S51" s="253" t="str" cm="1">
        <f t="array" aca="1" ref="S51" ca="1">_xlfn.LET(
_xlpm.jahrCalc,
INDIRECT("Jahr" &amp; ROUNDUP(SUM($B$21:$B51)/78,0)),
_xlpm.auto,
IF(_xlfn.XLOOKUP(GewählterMA&amp;"|"&amp;_xlpm.jahrCalc,Personaleingabe!$AO$12:$AO$300,Personaleingabe!$AO$12:$AO$300,"keine Zeiten",0,1)="keine Zeiten",TRUE,FALSE),
_xlpm.fake,
IF($A$4&amp;"1"="1",FALSE,TRUE),
_xlpm.abwesend,
BC51&amp;"1"&lt;&gt;"1",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_xlpm.wochenstunden/5,SUMIFS(Arbeitszeiten[[Arbeitszeit]:[Arbeitszeit]],Arbeitszeiten[[Name]:[Name]],GewählterMA,Arbeitszeiten[[Tag]:[Tag]],DATE(_xlpm.jahrCalc,$B51,S$20)))*$A51,0),
_xlpm.ausgabe, _xlpm.stunden+IF(AND(_xlpm.stunden&gt;0,_xlpm.fake),ROUND(RANDBETWEEN(-100,100)/200,1),0),
IF(_xlpm.ausgabe&lt;=0,"",_xlpm.ausgabe)
)</f>
        <v/>
      </c>
      <c r="T51" s="253" t="str" cm="1">
        <f t="array" aca="1" ref="T51" ca="1">_xlfn.LET(
_xlpm.jahrCalc,
INDIRECT("Jahr" &amp; ROUNDUP(SUM($B$21:$B51)/78,0)),
_xlpm.auto,
IF(_xlfn.XLOOKUP(GewählterMA&amp;"|"&amp;_xlpm.jahrCalc,Personaleingabe!$AO$12:$AO$300,Personaleingabe!$AO$12:$AO$300,"keine Zeiten",0,1)="keine Zeiten",TRUE,FALSE),
_xlpm.fake,
IF($A$4&amp;"1"="1",FALSE,TRUE),
_xlpm.abwesend,
BD51&amp;"1"&lt;&gt;"1",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_xlpm.wochenstunden/5,SUMIFS(Arbeitszeiten[[Arbeitszeit]:[Arbeitszeit]],Arbeitszeiten[[Name]:[Name]],GewählterMA,Arbeitszeiten[[Tag]:[Tag]],DATE(_xlpm.jahrCalc,$B51,T$20)))*$A51,0),
_xlpm.ausgabe, _xlpm.stunden+IF(AND(_xlpm.stunden&gt;0,_xlpm.fake),ROUND(RANDBETWEEN(-100,100)/200,1),0),
IF(_xlpm.ausgabe&lt;=0,"",_xlpm.ausgabe)
)</f>
        <v/>
      </c>
      <c r="U51" s="253" t="str" cm="1">
        <f t="array" aca="1" ref="U51" ca="1">_xlfn.LET(
_xlpm.jahrCalc,
INDIRECT("Jahr" &amp; ROUNDUP(SUM($B$21:$B51)/78,0)),
_xlpm.auto,
IF(_xlfn.XLOOKUP(GewählterMA&amp;"|"&amp;_xlpm.jahrCalc,Personaleingabe!$AO$12:$AO$300,Personaleingabe!$AO$12:$AO$300,"keine Zeiten",0,1)="keine Zeiten",TRUE,FALSE),
_xlpm.fake,
IF($A$4&amp;"1"="1",FALSE,TRUE),
_xlpm.abwesend,
BE51&amp;"1"&lt;&gt;"1",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_xlpm.wochenstunden/5,SUMIFS(Arbeitszeiten[[Arbeitszeit]:[Arbeitszeit]],Arbeitszeiten[[Name]:[Name]],GewählterMA,Arbeitszeiten[[Tag]:[Tag]],DATE(_xlpm.jahrCalc,$B51,U$20)))*$A51,0),
_xlpm.ausgabe, _xlpm.stunden+IF(AND(_xlpm.stunden&gt;0,_xlpm.fake),ROUND(RANDBETWEEN(-100,100)/200,1),0),
IF(_xlpm.ausgabe&lt;=0,"",_xlpm.ausgabe)
)</f>
        <v/>
      </c>
      <c r="V51" s="253" t="str" cm="1">
        <f t="array" aca="1" ref="V51" ca="1">_xlfn.LET(
_xlpm.jahrCalc,
INDIRECT("Jahr" &amp; ROUNDUP(SUM($B$21:$B51)/78,0)),
_xlpm.auto,
IF(_xlfn.XLOOKUP(GewählterMA&amp;"|"&amp;_xlpm.jahrCalc,Personaleingabe!$AO$12:$AO$300,Personaleingabe!$AO$12:$AO$300,"keine Zeiten",0,1)="keine Zeiten",TRUE,FALSE),
_xlpm.fake,
IF($A$4&amp;"1"="1",FALSE,TRUE),
_xlpm.abwesend,
BF51&amp;"1"&lt;&gt;"1",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_xlpm.wochenstunden/5,SUMIFS(Arbeitszeiten[[Arbeitszeit]:[Arbeitszeit]],Arbeitszeiten[[Name]:[Name]],GewählterMA,Arbeitszeiten[[Tag]:[Tag]],DATE(_xlpm.jahrCalc,$B51,V$20)))*$A51,0),
_xlpm.ausgabe, _xlpm.stunden+IF(AND(_xlpm.stunden&gt;0,_xlpm.fake),ROUND(RANDBETWEEN(-100,100)/200,1),0),
IF(_xlpm.ausgabe&lt;=0,"",_xlpm.ausgabe)
)</f>
        <v/>
      </c>
      <c r="W51" s="253" t="str" cm="1">
        <f t="array" aca="1" ref="W51" ca="1">_xlfn.LET(
_xlpm.jahrCalc,
INDIRECT("Jahr" &amp; ROUNDUP(SUM($B$21:$B51)/78,0)),
_xlpm.auto,
IF(_xlfn.XLOOKUP(GewählterMA&amp;"|"&amp;_xlpm.jahrCalc,Personaleingabe!$AO$12:$AO$300,Personaleingabe!$AO$12:$AO$300,"keine Zeiten",0,1)="keine Zeiten",TRUE,FALSE),
_xlpm.fake,
IF($A$4&amp;"1"="1",FALSE,TRUE),
_xlpm.abwesend,
BG51&amp;"1"&lt;&gt;"1",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_xlpm.wochenstunden/5,SUMIFS(Arbeitszeiten[[Arbeitszeit]:[Arbeitszeit]],Arbeitszeiten[[Name]:[Name]],GewählterMA,Arbeitszeiten[[Tag]:[Tag]],DATE(_xlpm.jahrCalc,$B51,W$20)))*$A51,0),
_xlpm.ausgabe, _xlpm.stunden+IF(AND(_xlpm.stunden&gt;0,_xlpm.fake),ROUND(RANDBETWEEN(-100,100)/200,1),0),
IF(_xlpm.ausgabe&lt;=0,"",_xlpm.ausgabe)
)</f>
        <v/>
      </c>
      <c r="X51" s="253" t="str" cm="1">
        <f t="array" aca="1" ref="X51" ca="1">_xlfn.LET(
_xlpm.jahrCalc,
INDIRECT("Jahr" &amp; ROUNDUP(SUM($B$21:$B51)/78,0)),
_xlpm.auto,
IF(_xlfn.XLOOKUP(GewählterMA&amp;"|"&amp;_xlpm.jahrCalc,Personaleingabe!$AO$12:$AO$300,Personaleingabe!$AO$12:$AO$300,"keine Zeiten",0,1)="keine Zeiten",TRUE,FALSE),
_xlpm.fake,
IF($A$4&amp;"1"="1",FALSE,TRUE),
_xlpm.abwesend,
BH51&amp;"1"&lt;&gt;"1",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_xlpm.wochenstunden/5,SUMIFS(Arbeitszeiten[[Arbeitszeit]:[Arbeitszeit]],Arbeitszeiten[[Name]:[Name]],GewählterMA,Arbeitszeiten[[Tag]:[Tag]],DATE(_xlpm.jahrCalc,$B51,X$20)))*$A51,0),
_xlpm.ausgabe, _xlpm.stunden+IF(AND(_xlpm.stunden&gt;0,_xlpm.fake),ROUND(RANDBETWEEN(-100,100)/200,1),0),
IF(_xlpm.ausgabe&lt;=0,"",_xlpm.ausgabe)
)</f>
        <v/>
      </c>
      <c r="Y51" s="253" t="str" cm="1">
        <f t="array" aca="1" ref="Y51" ca="1">_xlfn.LET(
_xlpm.jahrCalc,
INDIRECT("Jahr" &amp; ROUNDUP(SUM($B$21:$B51)/78,0)),
_xlpm.auto,
IF(_xlfn.XLOOKUP(GewählterMA&amp;"|"&amp;_xlpm.jahrCalc,Personaleingabe!$AO$12:$AO$300,Personaleingabe!$AO$12:$AO$300,"keine Zeiten",0,1)="keine Zeiten",TRUE,FALSE),
_xlpm.fake,
IF($A$4&amp;"1"="1",FALSE,TRUE),
_xlpm.abwesend,
BI51&amp;"1"&lt;&gt;"1",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_xlpm.wochenstunden/5,SUMIFS(Arbeitszeiten[[Arbeitszeit]:[Arbeitszeit]],Arbeitszeiten[[Name]:[Name]],GewählterMA,Arbeitszeiten[[Tag]:[Tag]],DATE(_xlpm.jahrCalc,$B51,Y$20)))*$A51,0),
_xlpm.ausgabe, _xlpm.stunden+IF(AND(_xlpm.stunden&gt;0,_xlpm.fake),ROUND(RANDBETWEEN(-100,100)/200,1),0),
IF(_xlpm.ausgabe&lt;=0,"",_xlpm.ausgabe)
)</f>
        <v/>
      </c>
      <c r="Z51" s="253" t="str" cm="1">
        <f t="array" aca="1" ref="Z51" ca="1">_xlfn.LET(
_xlpm.jahrCalc,
INDIRECT("Jahr" &amp; ROUNDUP(SUM($B$21:$B51)/78,0)),
_xlpm.auto,
IF(_xlfn.XLOOKUP(GewählterMA&amp;"|"&amp;_xlpm.jahrCalc,Personaleingabe!$AO$12:$AO$300,Personaleingabe!$AO$12:$AO$300,"keine Zeiten",0,1)="keine Zeiten",TRUE,FALSE),
_xlpm.fake,
IF($A$4&amp;"1"="1",FALSE,TRUE),
_xlpm.abwesend,
BJ51&amp;"1"&lt;&gt;"1",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_xlpm.wochenstunden/5,SUMIFS(Arbeitszeiten[[Arbeitszeit]:[Arbeitszeit]],Arbeitszeiten[[Name]:[Name]],GewählterMA,Arbeitszeiten[[Tag]:[Tag]],DATE(_xlpm.jahrCalc,$B51,Z$20)))*$A51,0),
_xlpm.ausgabe, _xlpm.stunden+IF(AND(_xlpm.stunden&gt;0,_xlpm.fake),ROUND(RANDBETWEEN(-100,100)/200,1),0),
IF(_xlpm.ausgabe&lt;=0,"",_xlpm.ausgabe)
)</f>
        <v/>
      </c>
      <c r="AA51" s="253" t="str" cm="1">
        <f t="array" aca="1" ref="AA51" ca="1">_xlfn.LET(
_xlpm.jahrCalc,
INDIRECT("Jahr" &amp; ROUNDUP(SUM($B$21:$B51)/78,0)),
_xlpm.auto,
IF(_xlfn.XLOOKUP(GewählterMA&amp;"|"&amp;_xlpm.jahrCalc,Personaleingabe!$AO$12:$AO$300,Personaleingabe!$AO$12:$AO$300,"keine Zeiten",0,1)="keine Zeiten",TRUE,FALSE),
_xlpm.fake,
IF($A$4&amp;"1"="1",FALSE,TRUE),
_xlpm.abwesend,
BK51&amp;"1"&lt;&gt;"1",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_xlpm.wochenstunden/5,SUMIFS(Arbeitszeiten[[Arbeitszeit]:[Arbeitszeit]],Arbeitszeiten[[Name]:[Name]],GewählterMA,Arbeitszeiten[[Tag]:[Tag]],DATE(_xlpm.jahrCalc,$B51,AA$20)))*$A51,0),
_xlpm.ausgabe, _xlpm.stunden+IF(AND(_xlpm.stunden&gt;0,_xlpm.fake),ROUND(RANDBETWEEN(-100,100)/200,1),0),
IF(_xlpm.ausgabe&lt;=0,"",_xlpm.ausgabe)
)</f>
        <v/>
      </c>
      <c r="AB51" s="253" t="str" cm="1">
        <f t="array" aca="1" ref="AB51" ca="1">_xlfn.LET(
_xlpm.jahrCalc,
INDIRECT("Jahr" &amp; ROUNDUP(SUM($B$21:$B51)/78,0)),
_xlpm.auto,
IF(_xlfn.XLOOKUP(GewählterMA&amp;"|"&amp;_xlpm.jahrCalc,Personaleingabe!$AO$12:$AO$300,Personaleingabe!$AO$12:$AO$300,"keine Zeiten",0,1)="keine Zeiten",TRUE,FALSE),
_xlpm.fake,
IF($A$4&amp;"1"="1",FALSE,TRUE),
_xlpm.abwesend,
BL51&amp;"1"&lt;&gt;"1",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_xlpm.wochenstunden/5,SUMIFS(Arbeitszeiten[[Arbeitszeit]:[Arbeitszeit]],Arbeitszeiten[[Name]:[Name]],GewählterMA,Arbeitszeiten[[Tag]:[Tag]],DATE(_xlpm.jahrCalc,$B51,AB$20)))*$A51,0),
_xlpm.ausgabe, _xlpm.stunden+IF(AND(_xlpm.stunden&gt;0,_xlpm.fake),ROUND(RANDBETWEEN(-100,100)/200,1),0),
IF(_xlpm.ausgabe&lt;=0,"",_xlpm.ausgabe)
)</f>
        <v/>
      </c>
      <c r="AC51" s="253" t="str" cm="1">
        <f t="array" aca="1" ref="AC51" ca="1">_xlfn.LET(
_xlpm.jahrCalc,
INDIRECT("Jahr" &amp; ROUNDUP(SUM($B$21:$B51)/78,0)),
_xlpm.auto,
IF(_xlfn.XLOOKUP(GewählterMA&amp;"|"&amp;_xlpm.jahrCalc,Personaleingabe!$AO$12:$AO$300,Personaleingabe!$AO$12:$AO$300,"keine Zeiten",0,1)="keine Zeiten",TRUE,FALSE),
_xlpm.fake,
IF($A$4&amp;"1"="1",FALSE,TRUE),
_xlpm.abwesend,
BM51&amp;"1"&lt;&gt;"1",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_xlpm.wochenstunden/5,SUMIFS(Arbeitszeiten[[Arbeitszeit]:[Arbeitszeit]],Arbeitszeiten[[Name]:[Name]],GewählterMA,Arbeitszeiten[[Tag]:[Tag]],DATE(_xlpm.jahrCalc,$B51,AC$20)))*$A51,0),
_xlpm.ausgabe, _xlpm.stunden+IF(AND(_xlpm.stunden&gt;0,_xlpm.fake),ROUND(RANDBETWEEN(-100,100)/200,1),0),
IF(_xlpm.ausgabe&lt;=0,"",_xlpm.ausgabe)
)</f>
        <v/>
      </c>
      <c r="AD51" s="253" t="str" cm="1">
        <f t="array" aca="1" ref="AD51" ca="1">_xlfn.LET(
_xlpm.jahrCalc,
INDIRECT("Jahr" &amp; ROUNDUP(SUM($B$21:$B51)/78,0)),
_xlpm.auto,
IF(_xlfn.XLOOKUP(GewählterMA&amp;"|"&amp;_xlpm.jahrCalc,Personaleingabe!$AO$12:$AO$300,Personaleingabe!$AO$12:$AO$300,"keine Zeiten",0,1)="keine Zeiten",TRUE,FALSE),
_xlpm.fake,
IF($A$4&amp;"1"="1",FALSE,TRUE),
_xlpm.abwesend,
BN51&amp;"1"&lt;&gt;"1",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_xlpm.wochenstunden/5,SUMIFS(Arbeitszeiten[[Arbeitszeit]:[Arbeitszeit]],Arbeitszeiten[[Name]:[Name]],GewählterMA,Arbeitszeiten[[Tag]:[Tag]],DATE(_xlpm.jahrCalc,$B51,AD$20)))*$A51,0),
_xlpm.ausgabe, _xlpm.stunden+IF(AND(_xlpm.stunden&gt;0,_xlpm.fake),ROUND(RANDBETWEEN(-100,100)/200,1),0),
IF(_xlpm.ausgabe&lt;=0,"",_xlpm.ausgabe)
)</f>
        <v/>
      </c>
      <c r="AE51" s="253" t="str" cm="1">
        <f t="array" aca="1" ref="AE51" ca="1">_xlfn.LET(
_xlpm.jahrCalc,
INDIRECT("Jahr" &amp; ROUNDUP(SUM($B$21:$B51)/78,0)),
_xlpm.auto,
IF(_xlfn.XLOOKUP(GewählterMA&amp;"|"&amp;_xlpm.jahrCalc,Personaleingabe!$AO$12:$AO$300,Personaleingabe!$AO$12:$AO$300,"keine Zeiten",0,1)="keine Zeiten",TRUE,FALSE),
_xlpm.fake,
IF($A$4&amp;"1"="1",FALSE,TRUE),
_xlpm.abwesend,
BO51&amp;"1"&lt;&gt;"1",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_xlpm.wochenstunden/5,SUMIFS(Arbeitszeiten[[Arbeitszeit]:[Arbeitszeit]],Arbeitszeiten[[Name]:[Name]],GewählterMA,Arbeitszeiten[[Tag]:[Tag]],DATE(_xlpm.jahrCalc,$B51,AE$20)))*$A51,0),
_xlpm.ausgabe, _xlpm.stunden+IF(AND(_xlpm.stunden&gt;0,_xlpm.fake),ROUND(RANDBETWEEN(-100,100)/200,1),0),
IF(_xlpm.ausgabe&lt;=0,"",_xlpm.ausgabe)
)</f>
        <v/>
      </c>
      <c r="AF51" s="253" t="str" cm="1">
        <f t="array" aca="1" ref="AF51" ca="1">_xlfn.LET(
_xlpm.jahrCalc,
INDIRECT("Jahr" &amp; ROUNDUP(SUM($B$21:$B51)/78,0)),
_xlpm.auto,
IF(_xlfn.XLOOKUP(GewählterMA&amp;"|"&amp;_xlpm.jahrCalc,Personaleingabe!$AO$12:$AO$300,Personaleingabe!$AO$12:$AO$300,"keine Zeiten",0,1)="keine Zeiten",TRUE,FALSE),
_xlpm.fake,
IF($A$4&amp;"1"="1",FALSE,TRUE),
_xlpm.abwesend,
BP51&amp;"1"&lt;&gt;"1",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_xlpm.wochenstunden/5,SUMIFS(Arbeitszeiten[[Arbeitszeit]:[Arbeitszeit]],Arbeitszeiten[[Name]:[Name]],GewählterMA,Arbeitszeiten[[Tag]:[Tag]],DATE(_xlpm.jahrCalc,$B51,AF$20)))*$A51,0),
_xlpm.ausgabe, _xlpm.stunden+IF(AND(_xlpm.stunden&gt;0,_xlpm.fake),ROUND(RANDBETWEEN(-100,100)/200,1),0),
IF(_xlpm.ausgabe&lt;=0,"",_xlpm.ausgabe)
)</f>
        <v/>
      </c>
      <c r="AG51" s="253" t="str" cm="1">
        <f t="array" aca="1" ref="AG51" ca="1">_xlfn.LET(
_xlpm.jahrCalc,
INDIRECT("Jahr" &amp; ROUNDUP(SUM($B$21:$B51)/78,0)),
_xlpm.auto,
IF(_xlfn.XLOOKUP(GewählterMA&amp;"|"&amp;_xlpm.jahrCalc,Personaleingabe!$AO$12:$AO$300,Personaleingabe!$AO$12:$AO$300,"keine Zeiten",0,1)="keine Zeiten",TRUE,FALSE),
_xlpm.fake,
IF($A$4&amp;"1"="1",FALSE,TRUE),
_xlpm.abwesend,
BQ51&amp;"1"&lt;&gt;"1",
_xlpm.wochenstunden,_xlfn.XLOOKUP(GewählterMA&amp;"|"&amp;GewähltesVorhaben&amp;"|"&amp;$B51&amp;"|"&amp;_xlpm.jahrCalc,MitarbeiterFTE[[lookup]:[lookup]],MitarbeiterFTE[[Std. / Wo.]:[Std. / Wo.]],0,0,1),
_xlpm.stunden,
IF(NOT(_xlpm.abwesend),IF(_xlpm.auto,
    _xlpm.wochenstunden/5,SUMIFS(Arbeitszeiten[[Arbeitszeit]:[Arbeitszeit]],Arbeitszeiten[[Name]:[Name]],GewählterMA,Arbeitszeiten[[Tag]:[Tag]],DATE(_xlpm.jahrCalc,$B51,AG$20)))*$A51,0),
_xlpm.ausgabe, _xlpm.stunden+IF(AND(_xlpm.stunden&gt;0,_xlpm.fake),ROUND(RANDBETWEEN(-100,100)/200,1),0),
IF(_xlpm.ausgabe&lt;=0,"",_xlpm.ausgabe)
)</f>
        <v/>
      </c>
      <c r="AH51" s="254">
        <f t="shared" ca="1" si="49"/>
        <v>0</v>
      </c>
      <c r="AI51" s="257"/>
      <c r="AJ51" s="212"/>
      <c r="AL51" s="211">
        <f t="shared" si="50"/>
        <v>3</v>
      </c>
      <c r="AM51" s="211" t="str" cm="1">
        <f t="array" aca="1" ref="AM51" ca="1">_xlfn.LET(
     _xlpm.jahrCalc,INDIRECT("Jahr" &amp; ROUNDUP(SUM($B$21:$B51)/78,0)),
     _xlpm.dat,DATE(_xlpm.jahrCalc,$B51,C$20),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N51" s="211" t="str" cm="1">
        <f t="array" aca="1" ref="AN51" ca="1">_xlfn.LET(
     _xlpm.jahrCalc,INDIRECT("Jahr" &amp; ROUNDUP(SUM($B$21:$B51)/78,0)),
     _xlpm.dat,DATE(_xlpm.jahrCalc,$B51,D$20),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O51" s="211" t="str" cm="1">
        <f t="array" aca="1" ref="AO51" ca="1">_xlfn.LET(
     _xlpm.jahrCalc,INDIRECT("Jahr" &amp; ROUNDUP(SUM($B$21:$B51)/78,0)),
     _xlpm.dat,DATE(_xlpm.jahrCalc,$B51,E$20),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P51" s="211" t="str" cm="1">
        <f t="array" aca="1" ref="AP51" ca="1">_xlfn.LET(
     _xlpm.jahrCalc,INDIRECT("Jahr" &amp; ROUNDUP(SUM($B$21:$B51)/78,0)),
     _xlpm.dat,DATE(_xlpm.jahrCalc,$B51,F$20),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Q51" s="211" t="str" cm="1">
        <f t="array" aca="1" ref="AQ51" ca="1">_xlfn.LET(
     _xlpm.jahrCalc,INDIRECT("Jahr" &amp; ROUNDUP(SUM($B$21:$B51)/78,0)),
     _xlpm.dat,DATE(_xlpm.jahrCalc,$B51,G$20),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R51" s="211" t="str" cm="1">
        <f t="array" aca="1" ref="AR51" ca="1">_xlfn.LET(
     _xlpm.jahrCalc,INDIRECT("Jahr" &amp; ROUNDUP(SUM($B$21:$B51)/78,0)),
     _xlpm.dat,DATE(_xlpm.jahrCalc,$B51,H$20),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S51" s="211" t="str" cm="1">
        <f t="array" aca="1" ref="AS51" ca="1">_xlfn.LET(
     _xlpm.jahrCalc,INDIRECT("Jahr" &amp; ROUNDUP(SUM($B$21:$B51)/78,0)),
     _xlpm.dat,DATE(_xlpm.jahrCalc,$B51,I$20),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T51" s="211" t="str" cm="1">
        <f t="array" aca="1" ref="AT51" ca="1">_xlfn.LET(
     _xlpm.jahrCalc,INDIRECT("Jahr" &amp; ROUNDUP(SUM($B$21:$B51)/78,0)),
     _xlpm.dat,DATE(_xlpm.jahrCalc,$B51,J$20),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U51" s="211" t="str" cm="1">
        <f t="array" aca="1" ref="AU51" ca="1">_xlfn.LET(
     _xlpm.jahrCalc,INDIRECT("Jahr" &amp; ROUNDUP(SUM($B$21:$B51)/78,0)),
     _xlpm.dat,DATE(_xlpm.jahrCalc,$B51,K$20),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V51" s="211" t="str" cm="1">
        <f t="array" aca="1" ref="AV51" ca="1">_xlfn.LET(
     _xlpm.jahrCalc,INDIRECT("Jahr" &amp; ROUNDUP(SUM($B$21:$B51)/78,0)),
     _xlpm.dat,DATE(_xlpm.jahrCalc,$B51,L$20),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W51" s="211" t="str" cm="1">
        <f t="array" aca="1" ref="AW51" ca="1">_xlfn.LET(
     _xlpm.jahrCalc,INDIRECT("Jahr" &amp; ROUNDUP(SUM($B$21:$B51)/78,0)),
     _xlpm.dat,DATE(_xlpm.jahrCalc,$B51,M$20),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X51" s="211" t="str" cm="1">
        <f t="array" aca="1" ref="AX51" ca="1">_xlfn.LET(
     _xlpm.jahrCalc,INDIRECT("Jahr" &amp; ROUNDUP(SUM($B$21:$B51)/78,0)),
     _xlpm.dat,DATE(_xlpm.jahrCalc,$B51,N$20),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AY51" s="211" t="str" cm="1">
        <f t="array" aca="1" ref="AY51" ca="1">_xlfn.LET(
     _xlpm.jahrCalc,INDIRECT("Jahr" &amp; ROUNDUP(SUM($B$21:$B51)/78,0)),
     _xlpm.dat,DATE(_xlpm.jahrCalc,$B51,O$20),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AZ51" s="211" t="str" cm="1">
        <f t="array" aca="1" ref="AZ51" ca="1">_xlfn.LET(
     _xlpm.jahrCalc,INDIRECT("Jahr" &amp; ROUNDUP(SUM($B$21:$B51)/78,0)),
     _xlpm.dat,DATE(_xlpm.jahrCalc,$B51,P$20),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A51" s="211" t="str" cm="1">
        <f t="array" aca="1" ref="BA51" ca="1">_xlfn.LET(
     _xlpm.jahrCalc,INDIRECT("Jahr" &amp; ROUNDUP(SUM($B$21:$B51)/78,0)),
     _xlpm.dat,DATE(_xlpm.jahrCalc,$B51,Q$20),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B51" s="211" t="str" cm="1">
        <f t="array" aca="1" ref="BB51" ca="1">_xlfn.LET(
     _xlpm.jahrCalc,INDIRECT("Jahr" &amp; ROUNDUP(SUM($B$21:$B51)/78,0)),
     _xlpm.dat,DATE(_xlpm.jahrCalc,$B51,R$20),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C51" s="211" t="str" cm="1">
        <f t="array" aca="1" ref="BC51" ca="1">_xlfn.LET(
     _xlpm.jahrCalc,INDIRECT("Jahr" &amp; ROUNDUP(SUM($B$21:$B51)/78,0)),
     _xlpm.dat,DATE(_xlpm.jahrCalc,$B51,S$20),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D51" s="211" t="str" cm="1">
        <f t="array" aca="1" ref="BD51" ca="1">_xlfn.LET(
     _xlpm.jahrCalc,INDIRECT("Jahr" &amp; ROUNDUP(SUM($B$21:$B51)/78,0)),
     _xlpm.dat,DATE(_xlpm.jahrCalc,$B51,T$20),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E51" s="211" t="str" cm="1">
        <f t="array" aca="1" ref="BE51" ca="1">_xlfn.LET(
     _xlpm.jahrCalc,INDIRECT("Jahr" &amp; ROUNDUP(SUM($B$21:$B51)/78,0)),
     _xlpm.dat,DATE(_xlpm.jahrCalc,$B51,U$20),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F51" s="211" t="str" cm="1">
        <f t="array" aca="1" ref="BF51" ca="1">_xlfn.LET(
     _xlpm.jahrCalc,INDIRECT("Jahr" &amp; ROUNDUP(SUM($B$21:$B51)/78,0)),
     _xlpm.dat,DATE(_xlpm.jahrCalc,$B51,V$20),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G51" s="211" t="str" cm="1">
        <f t="array" aca="1" ref="BG51" ca="1">_xlfn.LET(
     _xlpm.jahrCalc,INDIRECT("Jahr" &amp; ROUNDUP(SUM($B$21:$B51)/78,0)),
     _xlpm.dat,DATE(_xlpm.jahrCalc,$B51,W$20),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H51" s="211" t="str" cm="1">
        <f t="array" aca="1" ref="BH51" ca="1">_xlfn.LET(
     _xlpm.jahrCalc,INDIRECT("Jahr" &amp; ROUNDUP(SUM($B$21:$B51)/78,0)),
     _xlpm.dat,DATE(_xlpm.jahrCalc,$B51,X$20),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I51" s="211" t="str" cm="1">
        <f t="array" aca="1" ref="BI51" ca="1">_xlfn.LET(
     _xlpm.jahrCalc,INDIRECT("Jahr" &amp; ROUNDUP(SUM($B$21:$B51)/78,0)),
     _xlpm.dat,DATE(_xlpm.jahrCalc,$B51,Y$20),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J51" s="211" t="str" cm="1">
        <f t="array" aca="1" ref="BJ51" ca="1">_xlfn.LET(
     _xlpm.jahrCalc,INDIRECT("Jahr" &amp; ROUNDUP(SUM($B$21:$B51)/78,0)),
     _xlpm.dat,DATE(_xlpm.jahrCalc,$B51,Z$20),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K51" s="211" t="str" cm="1">
        <f t="array" aca="1" ref="BK51" ca="1">_xlfn.LET(
     _xlpm.jahrCalc,INDIRECT("Jahr" &amp; ROUNDUP(SUM($B$21:$B51)/78,0)),
     _xlpm.dat,DATE(_xlpm.jahrCalc,$B51,AA$20),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L51" s="211" t="str" cm="1">
        <f t="array" aca="1" ref="BL51" ca="1">_xlfn.LET(
     _xlpm.jahrCalc,INDIRECT("Jahr" &amp; ROUNDUP(SUM($B$21:$B51)/78,0)),
     _xlpm.dat,DATE(_xlpm.jahrCalc,$B51,AB$20),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M51" s="211" t="str" cm="1">
        <f t="array" aca="1" ref="BM51" ca="1">_xlfn.LET(
     _xlpm.jahrCalc,INDIRECT("Jahr" &amp; ROUNDUP(SUM($B$21:$B51)/78,0)),
     _xlpm.dat,DATE(_xlpm.jahrCalc,$B51,AC$20),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N51" s="211" t="str" cm="1">
        <f t="array" aca="1" ref="BN51" ca="1">_xlfn.LET(
     _xlpm.jahrCalc,INDIRECT("Jahr" &amp; ROUNDUP(SUM($B$21:$B51)/78,0)),
     _xlpm.dat,DATE(_xlpm.jahrCalc,$B51,AD$20),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WE</v>
      </c>
      <c r="BO51" s="211" t="str" cm="1">
        <f t="array" aca="1" ref="BO51" ca="1">_xlfn.LET(
     _xlpm.jahrCalc,INDIRECT("Jahr" &amp; ROUNDUP(SUM($B$21:$B51)/78,0)),
     _xlpm.dat,DATE(_xlpm.jahrCalc,$B51,AE$20),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P51" s="211" t="str" cm="1">
        <f t="array" aca="1" ref="BP51" ca="1">_xlfn.LET(
     _xlpm.jahrCalc,INDIRECT("Jahr" &amp; ROUNDUP(SUM($B$21:$B51)/78,0)),
     _xlpm.dat,DATE(_xlpm.jahrCalc,$B51,AF$20),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Q51" s="211" t="str" cm="1">
        <f t="array" aca="1" ref="BQ51" ca="1">_xlfn.LET(
     _xlpm.jahrCalc,INDIRECT("Jahr" &amp; ROUNDUP(SUM($B$21:$B51)/78,0)),
     _xlpm.dat,DATE(_xlpm.jahrCalc,$B51,AG$20),
     _xlpm.bundesland,$BR51,
     _xlpm.ft, IF(_xlpm.bundesland=0,FALSE,_xlfn.XLOOKUP(_xlpm.dat,Feiertage[[Datum]:[Datum]],_xlfn.XLOOKUP(_xlpm.bundesland,Feiertage[[#Headers],[BW]:[TH]],Feiertage[[BW]:[TH]]),0,0,1)&lt;&gt;0),
     _xlpm.schwarz,
          MONTH(_xlpm.dat)&lt;&gt;$B51,
     _xlpm.we,
          WEEKDAY(_xlpm.dat,2)&gt;=6,
     _xlpm.weg,
          IF(_xlfn.XLOOKUP(GewählterMA&amp;_xlpm.dat,Table6[[lookup]:[lookup]],Table6[[Name]:[Name]],"da",0,1)="da","","weg"),
     _xlpm.ausgabe,IF(_xlpm.schwarz,"SW",IF(_xlpm.ft,"FT",IF(_xlpm.we,"WE",IF(_xlpm.weg="weg","weg","")))),
     _xlpm.ausgabe
)</f>
        <v/>
      </c>
      <c r="BR51" s="211">
        <f ca="1">IF(BT51=0,BS48,BT51)</f>
        <v>0</v>
      </c>
      <c r="BT51" s="211" cm="1">
        <f t="array" aca="1" ref="BT51" ca="1">_xlfn.XLOOKUP(_xlfn.XLOOKUP(GewählterMA&amp;AL51&amp;INDIRECT("Jahr" &amp; ROUNDUP(SUM($B$21:$B51)/78,0)),MitarbeiterFTE[Name]&amp;MitarbeiterFTE[Monat]&amp;MitarbeiterFTE[Jahr],MitarbeiterFTE[Bundesland],0,0,1),Bundesländer[Deutsch],Bundesländer[Abkürzung],0,0,1)</f>
        <v>0</v>
      </c>
    </row>
    <row r="52" spans="1:72" ht="18" customHeight="1" thickBot="1">
      <c r="A52" s="223" cm="1">
        <f t="array" aca="1" ref="A52" ca="1">_xlfn.XLOOKUP(GewählterMA&amp;"|"&amp;GewähltesVorhaben&amp;"|"&amp;B52&amp;"|"&amp;INDIRECT("Jahr" &amp; ROUNDUP(SUM($B$21:B52)/78,0)),MitarbeiterFTE[lookup],MitarbeiterFTE[%-Vorhaben],0,0,1)</f>
        <v>0</v>
      </c>
      <c r="B52" s="256">
        <v>4</v>
      </c>
      <c r="C52" s="253" t="str" cm="1">
        <f t="array" aca="1" ref="C52" ca="1">_xlfn.LET(
_xlpm.jahrCalc,
INDIRECT("Jahr" &amp; ROUNDUP(SUM($B$21:$B52)/78,0)),
_xlpm.auto,
IF(_xlfn.XLOOKUP(GewählterMA&amp;"|"&amp;_xlpm.jahrCalc,Personaleingabe!$AO$12:$AO$300,Personaleingabe!$AO$12:$AO$300,"keine Zeiten",0,1)="keine Zeiten",TRUE,FALSE),
_xlpm.fake,
IF($A$4&amp;"1"="1",FALSE,TRUE),
_xlpm.abwesend,
AM52&amp;"1"&lt;&gt;"1",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_xlpm.wochenstunden/5,SUMIFS(Arbeitszeiten[[Arbeitszeit]:[Arbeitszeit]],Arbeitszeiten[[Name]:[Name]],GewählterMA,Arbeitszeiten[[Tag]:[Tag]],DATE(_xlpm.jahrCalc,$B52,C$20)))*$A52,0),
_xlpm.ausgabe, _xlpm.stunden+IF(AND(_xlpm.stunden&gt;0,_xlpm.fake),ROUND(RANDBETWEEN(-100,100)/200,1),0),
IF(_xlpm.ausgabe&lt;=0,"",_xlpm.ausgabe)
)</f>
        <v/>
      </c>
      <c r="D52" s="253" t="str" cm="1">
        <f t="array" aca="1" ref="D52" ca="1">_xlfn.LET(
_xlpm.jahrCalc,
INDIRECT("Jahr" &amp; ROUNDUP(SUM($B$21:$B52)/78,0)),
_xlpm.auto,
IF(_xlfn.XLOOKUP(GewählterMA&amp;"|"&amp;_xlpm.jahrCalc,Personaleingabe!$AO$12:$AO$300,Personaleingabe!$AO$12:$AO$300,"keine Zeiten",0,1)="keine Zeiten",TRUE,FALSE),
_xlpm.fake,
IF($A$4&amp;"1"="1",FALSE,TRUE),
_xlpm.abwesend,
AN52&amp;"1"&lt;&gt;"1",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_xlpm.wochenstunden/5,SUMIFS(Arbeitszeiten[[Arbeitszeit]:[Arbeitszeit]],Arbeitszeiten[[Name]:[Name]],GewählterMA,Arbeitszeiten[[Tag]:[Tag]],DATE(_xlpm.jahrCalc,$B52,D$20)))*$A52,0),
_xlpm.ausgabe, _xlpm.stunden+IF(AND(_xlpm.stunden&gt;0,_xlpm.fake),ROUND(RANDBETWEEN(-100,100)/200,1),0),
IF(_xlpm.ausgabe&lt;=0,"",_xlpm.ausgabe)
)</f>
        <v/>
      </c>
      <c r="E52" s="253" t="str" cm="1">
        <f t="array" aca="1" ref="E52" ca="1">_xlfn.LET(
_xlpm.jahrCalc,
INDIRECT("Jahr" &amp; ROUNDUP(SUM($B$21:$B52)/78,0)),
_xlpm.auto,
IF(_xlfn.XLOOKUP(GewählterMA&amp;"|"&amp;_xlpm.jahrCalc,Personaleingabe!$AO$12:$AO$300,Personaleingabe!$AO$12:$AO$300,"keine Zeiten",0,1)="keine Zeiten",TRUE,FALSE),
_xlpm.fake,
IF($A$4&amp;"1"="1",FALSE,TRUE),
_xlpm.abwesend,
AO52&amp;"1"&lt;&gt;"1",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_xlpm.wochenstunden/5,SUMIFS(Arbeitszeiten[[Arbeitszeit]:[Arbeitszeit]],Arbeitszeiten[[Name]:[Name]],GewählterMA,Arbeitszeiten[[Tag]:[Tag]],DATE(_xlpm.jahrCalc,$B52,E$20)))*$A52,0),
_xlpm.ausgabe, _xlpm.stunden+IF(AND(_xlpm.stunden&gt;0,_xlpm.fake),ROUND(RANDBETWEEN(-100,100)/200,1),0),
IF(_xlpm.ausgabe&lt;=0,"",_xlpm.ausgabe)
)</f>
        <v/>
      </c>
      <c r="F52" s="253" t="str" cm="1">
        <f t="array" aca="1" ref="F52" ca="1">_xlfn.LET(
_xlpm.jahrCalc,
INDIRECT("Jahr" &amp; ROUNDUP(SUM($B$21:$B52)/78,0)),
_xlpm.auto,
IF(_xlfn.XLOOKUP(GewählterMA&amp;"|"&amp;_xlpm.jahrCalc,Personaleingabe!$AO$12:$AO$300,Personaleingabe!$AO$12:$AO$300,"keine Zeiten",0,1)="keine Zeiten",TRUE,FALSE),
_xlpm.fake,
IF($A$4&amp;"1"="1",FALSE,TRUE),
_xlpm.abwesend,
AP52&amp;"1"&lt;&gt;"1",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_xlpm.wochenstunden/5,SUMIFS(Arbeitszeiten[[Arbeitszeit]:[Arbeitszeit]],Arbeitszeiten[[Name]:[Name]],GewählterMA,Arbeitszeiten[[Tag]:[Tag]],DATE(_xlpm.jahrCalc,$B52,F$20)))*$A52,0),
_xlpm.ausgabe, _xlpm.stunden+IF(AND(_xlpm.stunden&gt;0,_xlpm.fake),ROUND(RANDBETWEEN(-100,100)/200,1),0),
IF(_xlpm.ausgabe&lt;=0,"",_xlpm.ausgabe)
)</f>
        <v/>
      </c>
      <c r="G52" s="253" t="str" cm="1">
        <f t="array" aca="1" ref="G52" ca="1">_xlfn.LET(
_xlpm.jahrCalc,
INDIRECT("Jahr" &amp; ROUNDUP(SUM($B$21:$B52)/78,0)),
_xlpm.auto,
IF(_xlfn.XLOOKUP(GewählterMA&amp;"|"&amp;_xlpm.jahrCalc,Personaleingabe!$AO$12:$AO$300,Personaleingabe!$AO$12:$AO$300,"keine Zeiten",0,1)="keine Zeiten",TRUE,FALSE),
_xlpm.fake,
IF($A$4&amp;"1"="1",FALSE,TRUE),
_xlpm.abwesend,
AQ52&amp;"1"&lt;&gt;"1",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_xlpm.wochenstunden/5,SUMIFS(Arbeitszeiten[[Arbeitszeit]:[Arbeitszeit]],Arbeitszeiten[[Name]:[Name]],GewählterMA,Arbeitszeiten[[Tag]:[Tag]],DATE(_xlpm.jahrCalc,$B52,G$20)))*$A52,0),
_xlpm.ausgabe, _xlpm.stunden+IF(AND(_xlpm.stunden&gt;0,_xlpm.fake),ROUND(RANDBETWEEN(-100,100)/200,1),0),
IF(_xlpm.ausgabe&lt;=0,"",_xlpm.ausgabe)
)</f>
        <v/>
      </c>
      <c r="H52" s="253" t="str" cm="1">
        <f t="array" aca="1" ref="H52" ca="1">_xlfn.LET(
_xlpm.jahrCalc,
INDIRECT("Jahr" &amp; ROUNDUP(SUM($B$21:$B52)/78,0)),
_xlpm.auto,
IF(_xlfn.XLOOKUP(GewählterMA&amp;"|"&amp;_xlpm.jahrCalc,Personaleingabe!$AO$12:$AO$300,Personaleingabe!$AO$12:$AO$300,"keine Zeiten",0,1)="keine Zeiten",TRUE,FALSE),
_xlpm.fake,
IF($A$4&amp;"1"="1",FALSE,TRUE),
_xlpm.abwesend,
AR52&amp;"1"&lt;&gt;"1",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_xlpm.wochenstunden/5,SUMIFS(Arbeitszeiten[[Arbeitszeit]:[Arbeitszeit]],Arbeitszeiten[[Name]:[Name]],GewählterMA,Arbeitszeiten[[Tag]:[Tag]],DATE(_xlpm.jahrCalc,$B52,H$20)))*$A52,0),
_xlpm.ausgabe, _xlpm.stunden+IF(AND(_xlpm.stunden&gt;0,_xlpm.fake),ROUND(RANDBETWEEN(-100,100)/200,1),0),
IF(_xlpm.ausgabe&lt;=0,"",_xlpm.ausgabe)
)</f>
        <v/>
      </c>
      <c r="I52" s="253" t="str" cm="1">
        <f t="array" aca="1" ref="I52" ca="1">_xlfn.LET(
_xlpm.jahrCalc,
INDIRECT("Jahr" &amp; ROUNDUP(SUM($B$21:$B52)/78,0)),
_xlpm.auto,
IF(_xlfn.XLOOKUP(GewählterMA&amp;"|"&amp;_xlpm.jahrCalc,Personaleingabe!$AO$12:$AO$300,Personaleingabe!$AO$12:$AO$300,"keine Zeiten",0,1)="keine Zeiten",TRUE,FALSE),
_xlpm.fake,
IF($A$4&amp;"1"="1",FALSE,TRUE),
_xlpm.abwesend,
AS52&amp;"1"&lt;&gt;"1",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_xlpm.wochenstunden/5,SUMIFS(Arbeitszeiten[[Arbeitszeit]:[Arbeitszeit]],Arbeitszeiten[[Name]:[Name]],GewählterMA,Arbeitszeiten[[Tag]:[Tag]],DATE(_xlpm.jahrCalc,$B52,I$20)))*$A52,0),
_xlpm.ausgabe, _xlpm.stunden+IF(AND(_xlpm.stunden&gt;0,_xlpm.fake),ROUND(RANDBETWEEN(-100,100)/200,1),0),
IF(_xlpm.ausgabe&lt;=0,"",_xlpm.ausgabe)
)</f>
        <v/>
      </c>
      <c r="J52" s="253" t="str" cm="1">
        <f t="array" aca="1" ref="J52" ca="1">_xlfn.LET(
_xlpm.jahrCalc,
INDIRECT("Jahr" &amp; ROUNDUP(SUM($B$21:$B52)/78,0)),
_xlpm.auto,
IF(_xlfn.XLOOKUP(GewählterMA&amp;"|"&amp;_xlpm.jahrCalc,Personaleingabe!$AO$12:$AO$300,Personaleingabe!$AO$12:$AO$300,"keine Zeiten",0,1)="keine Zeiten",TRUE,FALSE),
_xlpm.fake,
IF($A$4&amp;"1"="1",FALSE,TRUE),
_xlpm.abwesend,
AT52&amp;"1"&lt;&gt;"1",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_xlpm.wochenstunden/5,SUMIFS(Arbeitszeiten[[Arbeitszeit]:[Arbeitszeit]],Arbeitszeiten[[Name]:[Name]],GewählterMA,Arbeitszeiten[[Tag]:[Tag]],DATE(_xlpm.jahrCalc,$B52,J$20)))*$A52,0),
_xlpm.ausgabe, _xlpm.stunden+IF(AND(_xlpm.stunden&gt;0,_xlpm.fake),ROUND(RANDBETWEEN(-100,100)/200,1),0),
IF(_xlpm.ausgabe&lt;=0,"",_xlpm.ausgabe)
)</f>
        <v/>
      </c>
      <c r="K52" s="253" t="str" cm="1">
        <f t="array" aca="1" ref="K52" ca="1">_xlfn.LET(
_xlpm.jahrCalc,
INDIRECT("Jahr" &amp; ROUNDUP(SUM($B$21:$B52)/78,0)),
_xlpm.auto,
IF(_xlfn.XLOOKUP(GewählterMA&amp;"|"&amp;_xlpm.jahrCalc,Personaleingabe!$AO$12:$AO$300,Personaleingabe!$AO$12:$AO$300,"keine Zeiten",0,1)="keine Zeiten",TRUE,FALSE),
_xlpm.fake,
IF($A$4&amp;"1"="1",FALSE,TRUE),
_xlpm.abwesend,
AU52&amp;"1"&lt;&gt;"1",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_xlpm.wochenstunden/5,SUMIFS(Arbeitszeiten[[Arbeitszeit]:[Arbeitszeit]],Arbeitszeiten[[Name]:[Name]],GewählterMA,Arbeitszeiten[[Tag]:[Tag]],DATE(_xlpm.jahrCalc,$B52,K$20)))*$A52,0),
_xlpm.ausgabe, _xlpm.stunden+IF(AND(_xlpm.stunden&gt;0,_xlpm.fake),ROUND(RANDBETWEEN(-100,100)/200,1),0),
IF(_xlpm.ausgabe&lt;=0,"",_xlpm.ausgabe)
)</f>
        <v/>
      </c>
      <c r="L52" s="253" t="str" cm="1">
        <f t="array" aca="1" ref="L52" ca="1">_xlfn.LET(
_xlpm.jahrCalc,
INDIRECT("Jahr" &amp; ROUNDUP(SUM($B$21:$B52)/78,0)),
_xlpm.auto,
IF(_xlfn.XLOOKUP(GewählterMA&amp;"|"&amp;_xlpm.jahrCalc,Personaleingabe!$AO$12:$AO$300,Personaleingabe!$AO$12:$AO$300,"keine Zeiten",0,1)="keine Zeiten",TRUE,FALSE),
_xlpm.fake,
IF($A$4&amp;"1"="1",FALSE,TRUE),
_xlpm.abwesend,
AV52&amp;"1"&lt;&gt;"1",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_xlpm.wochenstunden/5,SUMIFS(Arbeitszeiten[[Arbeitszeit]:[Arbeitszeit]],Arbeitszeiten[[Name]:[Name]],GewählterMA,Arbeitszeiten[[Tag]:[Tag]],DATE(_xlpm.jahrCalc,$B52,L$20)))*$A52,0),
_xlpm.ausgabe, _xlpm.stunden+IF(AND(_xlpm.stunden&gt;0,_xlpm.fake),ROUND(RANDBETWEEN(-100,100)/200,1),0),
IF(_xlpm.ausgabe&lt;=0,"",_xlpm.ausgabe)
)</f>
        <v/>
      </c>
      <c r="M52" s="253" t="str" cm="1">
        <f t="array" aca="1" ref="M52" ca="1">_xlfn.LET(
_xlpm.jahrCalc,
INDIRECT("Jahr" &amp; ROUNDUP(SUM($B$21:$B52)/78,0)),
_xlpm.auto,
IF(_xlfn.XLOOKUP(GewählterMA&amp;"|"&amp;_xlpm.jahrCalc,Personaleingabe!$AO$12:$AO$300,Personaleingabe!$AO$12:$AO$300,"keine Zeiten",0,1)="keine Zeiten",TRUE,FALSE),
_xlpm.fake,
IF($A$4&amp;"1"="1",FALSE,TRUE),
_xlpm.abwesend,
AW52&amp;"1"&lt;&gt;"1",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_xlpm.wochenstunden/5,SUMIFS(Arbeitszeiten[[Arbeitszeit]:[Arbeitszeit]],Arbeitszeiten[[Name]:[Name]],GewählterMA,Arbeitszeiten[[Tag]:[Tag]],DATE(_xlpm.jahrCalc,$B52,M$20)))*$A52,0),
_xlpm.ausgabe, _xlpm.stunden+IF(AND(_xlpm.stunden&gt;0,_xlpm.fake),ROUND(RANDBETWEEN(-100,100)/200,1),0),
IF(_xlpm.ausgabe&lt;=0,"",_xlpm.ausgabe)
)</f>
        <v/>
      </c>
      <c r="N52" s="253" t="str" cm="1">
        <f t="array" aca="1" ref="N52" ca="1">_xlfn.LET(
_xlpm.jahrCalc,
INDIRECT("Jahr" &amp; ROUNDUP(SUM($B$21:$B52)/78,0)),
_xlpm.auto,
IF(_xlfn.XLOOKUP(GewählterMA&amp;"|"&amp;_xlpm.jahrCalc,Personaleingabe!$AO$12:$AO$300,Personaleingabe!$AO$12:$AO$300,"keine Zeiten",0,1)="keine Zeiten",TRUE,FALSE),
_xlpm.fake,
IF($A$4&amp;"1"="1",FALSE,TRUE),
_xlpm.abwesend,
AX52&amp;"1"&lt;&gt;"1",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_xlpm.wochenstunden/5,SUMIFS(Arbeitszeiten[[Arbeitszeit]:[Arbeitszeit]],Arbeitszeiten[[Name]:[Name]],GewählterMA,Arbeitszeiten[[Tag]:[Tag]],DATE(_xlpm.jahrCalc,$B52,N$20)))*$A52,0),
_xlpm.ausgabe, _xlpm.stunden+IF(AND(_xlpm.stunden&gt;0,_xlpm.fake),ROUND(RANDBETWEEN(-100,100)/200,1),0),
IF(_xlpm.ausgabe&lt;=0,"",_xlpm.ausgabe)
)</f>
        <v/>
      </c>
      <c r="O52" s="253" t="str" cm="1">
        <f t="array" aca="1" ref="O52" ca="1">_xlfn.LET(
_xlpm.jahrCalc,
INDIRECT("Jahr" &amp; ROUNDUP(SUM($B$21:$B52)/78,0)),
_xlpm.auto,
IF(_xlfn.XLOOKUP(GewählterMA&amp;"|"&amp;_xlpm.jahrCalc,Personaleingabe!$AO$12:$AO$300,Personaleingabe!$AO$12:$AO$300,"keine Zeiten",0,1)="keine Zeiten",TRUE,FALSE),
_xlpm.fake,
IF($A$4&amp;"1"="1",FALSE,TRUE),
_xlpm.abwesend,
AY52&amp;"1"&lt;&gt;"1",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_xlpm.wochenstunden/5,SUMIFS(Arbeitszeiten[[Arbeitszeit]:[Arbeitszeit]],Arbeitszeiten[[Name]:[Name]],GewählterMA,Arbeitszeiten[[Tag]:[Tag]],DATE(_xlpm.jahrCalc,$B52,O$20)))*$A52,0),
_xlpm.ausgabe, _xlpm.stunden+IF(AND(_xlpm.stunden&gt;0,_xlpm.fake),ROUND(RANDBETWEEN(-100,100)/200,1),0),
IF(_xlpm.ausgabe&lt;=0,"",_xlpm.ausgabe)
)</f>
        <v/>
      </c>
      <c r="P52" s="253" t="str" cm="1">
        <f t="array" aca="1" ref="P52" ca="1">_xlfn.LET(
_xlpm.jahrCalc,
INDIRECT("Jahr" &amp; ROUNDUP(SUM($B$21:$B52)/78,0)),
_xlpm.auto,
IF(_xlfn.XLOOKUP(GewählterMA&amp;"|"&amp;_xlpm.jahrCalc,Personaleingabe!$AO$12:$AO$300,Personaleingabe!$AO$12:$AO$300,"keine Zeiten",0,1)="keine Zeiten",TRUE,FALSE),
_xlpm.fake,
IF($A$4&amp;"1"="1",FALSE,TRUE),
_xlpm.abwesend,
AZ52&amp;"1"&lt;&gt;"1",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_xlpm.wochenstunden/5,SUMIFS(Arbeitszeiten[[Arbeitszeit]:[Arbeitszeit]],Arbeitszeiten[[Name]:[Name]],GewählterMA,Arbeitszeiten[[Tag]:[Tag]],DATE(_xlpm.jahrCalc,$B52,P$20)))*$A52,0),
_xlpm.ausgabe, _xlpm.stunden+IF(AND(_xlpm.stunden&gt;0,_xlpm.fake),ROUND(RANDBETWEEN(-100,100)/200,1),0),
IF(_xlpm.ausgabe&lt;=0,"",_xlpm.ausgabe)
)</f>
        <v/>
      </c>
      <c r="Q52" s="253" t="str" cm="1">
        <f t="array" aca="1" ref="Q52" ca="1">_xlfn.LET(
_xlpm.jahrCalc,
INDIRECT("Jahr" &amp; ROUNDUP(SUM($B$21:$B52)/78,0)),
_xlpm.auto,
IF(_xlfn.XLOOKUP(GewählterMA&amp;"|"&amp;_xlpm.jahrCalc,Personaleingabe!$AO$12:$AO$300,Personaleingabe!$AO$12:$AO$300,"keine Zeiten",0,1)="keine Zeiten",TRUE,FALSE),
_xlpm.fake,
IF($A$4&amp;"1"="1",FALSE,TRUE),
_xlpm.abwesend,
BA52&amp;"1"&lt;&gt;"1",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_xlpm.wochenstunden/5,SUMIFS(Arbeitszeiten[[Arbeitszeit]:[Arbeitszeit]],Arbeitszeiten[[Name]:[Name]],GewählterMA,Arbeitszeiten[[Tag]:[Tag]],DATE(_xlpm.jahrCalc,$B52,Q$20)))*$A52,0),
_xlpm.ausgabe, _xlpm.stunden+IF(AND(_xlpm.stunden&gt;0,_xlpm.fake),ROUND(RANDBETWEEN(-100,100)/200,1),0),
IF(_xlpm.ausgabe&lt;=0,"",_xlpm.ausgabe)
)</f>
        <v/>
      </c>
      <c r="R52" s="253" t="str" cm="1">
        <f t="array" aca="1" ref="R52" ca="1">_xlfn.LET(
_xlpm.jahrCalc,
INDIRECT("Jahr" &amp; ROUNDUP(SUM($B$21:$B52)/78,0)),
_xlpm.auto,
IF(_xlfn.XLOOKUP(GewählterMA&amp;"|"&amp;_xlpm.jahrCalc,Personaleingabe!$AO$12:$AO$300,Personaleingabe!$AO$12:$AO$300,"keine Zeiten",0,1)="keine Zeiten",TRUE,FALSE),
_xlpm.fake,
IF($A$4&amp;"1"="1",FALSE,TRUE),
_xlpm.abwesend,
BB52&amp;"1"&lt;&gt;"1",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_xlpm.wochenstunden/5,SUMIFS(Arbeitszeiten[[Arbeitszeit]:[Arbeitszeit]],Arbeitszeiten[[Name]:[Name]],GewählterMA,Arbeitszeiten[[Tag]:[Tag]],DATE(_xlpm.jahrCalc,$B52,R$20)))*$A52,0),
_xlpm.ausgabe, _xlpm.stunden+IF(AND(_xlpm.stunden&gt;0,_xlpm.fake),ROUND(RANDBETWEEN(-100,100)/200,1),0),
IF(_xlpm.ausgabe&lt;=0,"",_xlpm.ausgabe)
)</f>
        <v/>
      </c>
      <c r="S52" s="253" t="str" cm="1">
        <f t="array" aca="1" ref="S52" ca="1">_xlfn.LET(
_xlpm.jahrCalc,
INDIRECT("Jahr" &amp; ROUNDUP(SUM($B$21:$B52)/78,0)),
_xlpm.auto,
IF(_xlfn.XLOOKUP(GewählterMA&amp;"|"&amp;_xlpm.jahrCalc,Personaleingabe!$AO$12:$AO$300,Personaleingabe!$AO$12:$AO$300,"keine Zeiten",0,1)="keine Zeiten",TRUE,FALSE),
_xlpm.fake,
IF($A$4&amp;"1"="1",FALSE,TRUE),
_xlpm.abwesend,
BC52&amp;"1"&lt;&gt;"1",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_xlpm.wochenstunden/5,SUMIFS(Arbeitszeiten[[Arbeitszeit]:[Arbeitszeit]],Arbeitszeiten[[Name]:[Name]],GewählterMA,Arbeitszeiten[[Tag]:[Tag]],DATE(_xlpm.jahrCalc,$B52,S$20)))*$A52,0),
_xlpm.ausgabe, _xlpm.stunden+IF(AND(_xlpm.stunden&gt;0,_xlpm.fake),ROUND(RANDBETWEEN(-100,100)/200,1),0),
IF(_xlpm.ausgabe&lt;=0,"",_xlpm.ausgabe)
)</f>
        <v/>
      </c>
      <c r="T52" s="253" t="str" cm="1">
        <f t="array" aca="1" ref="T52" ca="1">_xlfn.LET(
_xlpm.jahrCalc,
INDIRECT("Jahr" &amp; ROUNDUP(SUM($B$21:$B52)/78,0)),
_xlpm.auto,
IF(_xlfn.XLOOKUP(GewählterMA&amp;"|"&amp;_xlpm.jahrCalc,Personaleingabe!$AO$12:$AO$300,Personaleingabe!$AO$12:$AO$300,"keine Zeiten",0,1)="keine Zeiten",TRUE,FALSE),
_xlpm.fake,
IF($A$4&amp;"1"="1",FALSE,TRUE),
_xlpm.abwesend,
BD52&amp;"1"&lt;&gt;"1",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_xlpm.wochenstunden/5,SUMIFS(Arbeitszeiten[[Arbeitszeit]:[Arbeitszeit]],Arbeitszeiten[[Name]:[Name]],GewählterMA,Arbeitszeiten[[Tag]:[Tag]],DATE(_xlpm.jahrCalc,$B52,T$20)))*$A52,0),
_xlpm.ausgabe, _xlpm.stunden+IF(AND(_xlpm.stunden&gt;0,_xlpm.fake),ROUND(RANDBETWEEN(-100,100)/200,1),0),
IF(_xlpm.ausgabe&lt;=0,"",_xlpm.ausgabe)
)</f>
        <v/>
      </c>
      <c r="U52" s="253" t="str" cm="1">
        <f t="array" aca="1" ref="U52" ca="1">_xlfn.LET(
_xlpm.jahrCalc,
INDIRECT("Jahr" &amp; ROUNDUP(SUM($B$21:$B52)/78,0)),
_xlpm.auto,
IF(_xlfn.XLOOKUP(GewählterMA&amp;"|"&amp;_xlpm.jahrCalc,Personaleingabe!$AO$12:$AO$300,Personaleingabe!$AO$12:$AO$300,"keine Zeiten",0,1)="keine Zeiten",TRUE,FALSE),
_xlpm.fake,
IF($A$4&amp;"1"="1",FALSE,TRUE),
_xlpm.abwesend,
BE52&amp;"1"&lt;&gt;"1",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_xlpm.wochenstunden/5,SUMIFS(Arbeitszeiten[[Arbeitszeit]:[Arbeitszeit]],Arbeitszeiten[[Name]:[Name]],GewählterMA,Arbeitszeiten[[Tag]:[Tag]],DATE(_xlpm.jahrCalc,$B52,U$20)))*$A52,0),
_xlpm.ausgabe, _xlpm.stunden+IF(AND(_xlpm.stunden&gt;0,_xlpm.fake),ROUND(RANDBETWEEN(-100,100)/200,1),0),
IF(_xlpm.ausgabe&lt;=0,"",_xlpm.ausgabe)
)</f>
        <v/>
      </c>
      <c r="V52" s="253" t="str" cm="1">
        <f t="array" aca="1" ref="V52" ca="1">_xlfn.LET(
_xlpm.jahrCalc,
INDIRECT("Jahr" &amp; ROUNDUP(SUM($B$21:$B52)/78,0)),
_xlpm.auto,
IF(_xlfn.XLOOKUP(GewählterMA&amp;"|"&amp;_xlpm.jahrCalc,Personaleingabe!$AO$12:$AO$300,Personaleingabe!$AO$12:$AO$300,"keine Zeiten",0,1)="keine Zeiten",TRUE,FALSE),
_xlpm.fake,
IF($A$4&amp;"1"="1",FALSE,TRUE),
_xlpm.abwesend,
BF52&amp;"1"&lt;&gt;"1",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_xlpm.wochenstunden/5,SUMIFS(Arbeitszeiten[[Arbeitszeit]:[Arbeitszeit]],Arbeitszeiten[[Name]:[Name]],GewählterMA,Arbeitszeiten[[Tag]:[Tag]],DATE(_xlpm.jahrCalc,$B52,V$20)))*$A52,0),
_xlpm.ausgabe, _xlpm.stunden+IF(AND(_xlpm.stunden&gt;0,_xlpm.fake),ROUND(RANDBETWEEN(-100,100)/200,1),0),
IF(_xlpm.ausgabe&lt;=0,"",_xlpm.ausgabe)
)</f>
        <v/>
      </c>
      <c r="W52" s="253" t="str" cm="1">
        <f t="array" aca="1" ref="W52" ca="1">_xlfn.LET(
_xlpm.jahrCalc,
INDIRECT("Jahr" &amp; ROUNDUP(SUM($B$21:$B52)/78,0)),
_xlpm.auto,
IF(_xlfn.XLOOKUP(GewählterMA&amp;"|"&amp;_xlpm.jahrCalc,Personaleingabe!$AO$12:$AO$300,Personaleingabe!$AO$12:$AO$300,"keine Zeiten",0,1)="keine Zeiten",TRUE,FALSE),
_xlpm.fake,
IF($A$4&amp;"1"="1",FALSE,TRUE),
_xlpm.abwesend,
BG52&amp;"1"&lt;&gt;"1",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_xlpm.wochenstunden/5,SUMIFS(Arbeitszeiten[[Arbeitszeit]:[Arbeitszeit]],Arbeitszeiten[[Name]:[Name]],GewählterMA,Arbeitszeiten[[Tag]:[Tag]],DATE(_xlpm.jahrCalc,$B52,W$20)))*$A52,0),
_xlpm.ausgabe, _xlpm.stunden+IF(AND(_xlpm.stunden&gt;0,_xlpm.fake),ROUND(RANDBETWEEN(-100,100)/200,1),0),
IF(_xlpm.ausgabe&lt;=0,"",_xlpm.ausgabe)
)</f>
        <v/>
      </c>
      <c r="X52" s="253" t="str" cm="1">
        <f t="array" aca="1" ref="X52" ca="1">_xlfn.LET(
_xlpm.jahrCalc,
INDIRECT("Jahr" &amp; ROUNDUP(SUM($B$21:$B52)/78,0)),
_xlpm.auto,
IF(_xlfn.XLOOKUP(GewählterMA&amp;"|"&amp;_xlpm.jahrCalc,Personaleingabe!$AO$12:$AO$300,Personaleingabe!$AO$12:$AO$300,"keine Zeiten",0,1)="keine Zeiten",TRUE,FALSE),
_xlpm.fake,
IF($A$4&amp;"1"="1",FALSE,TRUE),
_xlpm.abwesend,
BH52&amp;"1"&lt;&gt;"1",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_xlpm.wochenstunden/5,SUMIFS(Arbeitszeiten[[Arbeitszeit]:[Arbeitszeit]],Arbeitszeiten[[Name]:[Name]],GewählterMA,Arbeitszeiten[[Tag]:[Tag]],DATE(_xlpm.jahrCalc,$B52,X$20)))*$A52,0),
_xlpm.ausgabe, _xlpm.stunden+IF(AND(_xlpm.stunden&gt;0,_xlpm.fake),ROUND(RANDBETWEEN(-100,100)/200,1),0),
IF(_xlpm.ausgabe&lt;=0,"",_xlpm.ausgabe)
)</f>
        <v/>
      </c>
      <c r="Y52" s="253" t="str" cm="1">
        <f t="array" aca="1" ref="Y52" ca="1">_xlfn.LET(
_xlpm.jahrCalc,
INDIRECT("Jahr" &amp; ROUNDUP(SUM($B$21:$B52)/78,0)),
_xlpm.auto,
IF(_xlfn.XLOOKUP(GewählterMA&amp;"|"&amp;_xlpm.jahrCalc,Personaleingabe!$AO$12:$AO$300,Personaleingabe!$AO$12:$AO$300,"keine Zeiten",0,1)="keine Zeiten",TRUE,FALSE),
_xlpm.fake,
IF($A$4&amp;"1"="1",FALSE,TRUE),
_xlpm.abwesend,
BI52&amp;"1"&lt;&gt;"1",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_xlpm.wochenstunden/5,SUMIFS(Arbeitszeiten[[Arbeitszeit]:[Arbeitszeit]],Arbeitszeiten[[Name]:[Name]],GewählterMA,Arbeitszeiten[[Tag]:[Tag]],DATE(_xlpm.jahrCalc,$B52,Y$20)))*$A52,0),
_xlpm.ausgabe, _xlpm.stunden+IF(AND(_xlpm.stunden&gt;0,_xlpm.fake),ROUND(RANDBETWEEN(-100,100)/200,1),0),
IF(_xlpm.ausgabe&lt;=0,"",_xlpm.ausgabe)
)</f>
        <v/>
      </c>
      <c r="Z52" s="253" t="str" cm="1">
        <f t="array" aca="1" ref="Z52" ca="1">_xlfn.LET(
_xlpm.jahrCalc,
INDIRECT("Jahr" &amp; ROUNDUP(SUM($B$21:$B52)/78,0)),
_xlpm.auto,
IF(_xlfn.XLOOKUP(GewählterMA&amp;"|"&amp;_xlpm.jahrCalc,Personaleingabe!$AO$12:$AO$300,Personaleingabe!$AO$12:$AO$300,"keine Zeiten",0,1)="keine Zeiten",TRUE,FALSE),
_xlpm.fake,
IF($A$4&amp;"1"="1",FALSE,TRUE),
_xlpm.abwesend,
BJ52&amp;"1"&lt;&gt;"1",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_xlpm.wochenstunden/5,SUMIFS(Arbeitszeiten[[Arbeitszeit]:[Arbeitszeit]],Arbeitszeiten[[Name]:[Name]],GewählterMA,Arbeitszeiten[[Tag]:[Tag]],DATE(_xlpm.jahrCalc,$B52,Z$20)))*$A52,0),
_xlpm.ausgabe, _xlpm.stunden+IF(AND(_xlpm.stunden&gt;0,_xlpm.fake),ROUND(RANDBETWEEN(-100,100)/200,1),0),
IF(_xlpm.ausgabe&lt;=0,"",_xlpm.ausgabe)
)</f>
        <v/>
      </c>
      <c r="AA52" s="253" t="str" cm="1">
        <f t="array" aca="1" ref="AA52" ca="1">_xlfn.LET(
_xlpm.jahrCalc,
INDIRECT("Jahr" &amp; ROUNDUP(SUM($B$21:$B52)/78,0)),
_xlpm.auto,
IF(_xlfn.XLOOKUP(GewählterMA&amp;"|"&amp;_xlpm.jahrCalc,Personaleingabe!$AO$12:$AO$300,Personaleingabe!$AO$12:$AO$300,"keine Zeiten",0,1)="keine Zeiten",TRUE,FALSE),
_xlpm.fake,
IF($A$4&amp;"1"="1",FALSE,TRUE),
_xlpm.abwesend,
BK52&amp;"1"&lt;&gt;"1",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_xlpm.wochenstunden/5,SUMIFS(Arbeitszeiten[[Arbeitszeit]:[Arbeitszeit]],Arbeitszeiten[[Name]:[Name]],GewählterMA,Arbeitszeiten[[Tag]:[Tag]],DATE(_xlpm.jahrCalc,$B52,AA$20)))*$A52,0),
_xlpm.ausgabe, _xlpm.stunden+IF(AND(_xlpm.stunden&gt;0,_xlpm.fake),ROUND(RANDBETWEEN(-100,100)/200,1),0),
IF(_xlpm.ausgabe&lt;=0,"",_xlpm.ausgabe)
)</f>
        <v/>
      </c>
      <c r="AB52" s="253" t="str" cm="1">
        <f t="array" aca="1" ref="AB52" ca="1">_xlfn.LET(
_xlpm.jahrCalc,
INDIRECT("Jahr" &amp; ROUNDUP(SUM($B$21:$B52)/78,0)),
_xlpm.auto,
IF(_xlfn.XLOOKUP(GewählterMA&amp;"|"&amp;_xlpm.jahrCalc,Personaleingabe!$AO$12:$AO$300,Personaleingabe!$AO$12:$AO$300,"keine Zeiten",0,1)="keine Zeiten",TRUE,FALSE),
_xlpm.fake,
IF($A$4&amp;"1"="1",FALSE,TRUE),
_xlpm.abwesend,
BL52&amp;"1"&lt;&gt;"1",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_xlpm.wochenstunden/5,SUMIFS(Arbeitszeiten[[Arbeitszeit]:[Arbeitszeit]],Arbeitszeiten[[Name]:[Name]],GewählterMA,Arbeitszeiten[[Tag]:[Tag]],DATE(_xlpm.jahrCalc,$B52,AB$20)))*$A52,0),
_xlpm.ausgabe, _xlpm.stunden+IF(AND(_xlpm.stunden&gt;0,_xlpm.fake),ROUND(RANDBETWEEN(-100,100)/200,1),0),
IF(_xlpm.ausgabe&lt;=0,"",_xlpm.ausgabe)
)</f>
        <v/>
      </c>
      <c r="AC52" s="253" t="str" cm="1">
        <f t="array" aca="1" ref="AC52" ca="1">_xlfn.LET(
_xlpm.jahrCalc,
INDIRECT("Jahr" &amp; ROUNDUP(SUM($B$21:$B52)/78,0)),
_xlpm.auto,
IF(_xlfn.XLOOKUP(GewählterMA&amp;"|"&amp;_xlpm.jahrCalc,Personaleingabe!$AO$12:$AO$300,Personaleingabe!$AO$12:$AO$300,"keine Zeiten",0,1)="keine Zeiten",TRUE,FALSE),
_xlpm.fake,
IF($A$4&amp;"1"="1",FALSE,TRUE),
_xlpm.abwesend,
BM52&amp;"1"&lt;&gt;"1",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_xlpm.wochenstunden/5,SUMIFS(Arbeitszeiten[[Arbeitszeit]:[Arbeitszeit]],Arbeitszeiten[[Name]:[Name]],GewählterMA,Arbeitszeiten[[Tag]:[Tag]],DATE(_xlpm.jahrCalc,$B52,AC$20)))*$A52,0),
_xlpm.ausgabe, _xlpm.stunden+IF(AND(_xlpm.stunden&gt;0,_xlpm.fake),ROUND(RANDBETWEEN(-100,100)/200,1),0),
IF(_xlpm.ausgabe&lt;=0,"",_xlpm.ausgabe)
)</f>
        <v/>
      </c>
      <c r="AD52" s="253" t="str" cm="1">
        <f t="array" aca="1" ref="AD52" ca="1">_xlfn.LET(
_xlpm.jahrCalc,
INDIRECT("Jahr" &amp; ROUNDUP(SUM($B$21:$B52)/78,0)),
_xlpm.auto,
IF(_xlfn.XLOOKUP(GewählterMA&amp;"|"&amp;_xlpm.jahrCalc,Personaleingabe!$AO$12:$AO$300,Personaleingabe!$AO$12:$AO$300,"keine Zeiten",0,1)="keine Zeiten",TRUE,FALSE),
_xlpm.fake,
IF($A$4&amp;"1"="1",FALSE,TRUE),
_xlpm.abwesend,
BN52&amp;"1"&lt;&gt;"1",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_xlpm.wochenstunden/5,SUMIFS(Arbeitszeiten[[Arbeitszeit]:[Arbeitszeit]],Arbeitszeiten[[Name]:[Name]],GewählterMA,Arbeitszeiten[[Tag]:[Tag]],DATE(_xlpm.jahrCalc,$B52,AD$20)))*$A52,0),
_xlpm.ausgabe, _xlpm.stunden+IF(AND(_xlpm.stunden&gt;0,_xlpm.fake),ROUND(RANDBETWEEN(-100,100)/200,1),0),
IF(_xlpm.ausgabe&lt;=0,"",_xlpm.ausgabe)
)</f>
        <v/>
      </c>
      <c r="AE52" s="253" t="str" cm="1">
        <f t="array" aca="1" ref="AE52" ca="1">_xlfn.LET(
_xlpm.jahrCalc,
INDIRECT("Jahr" &amp; ROUNDUP(SUM($B$21:$B52)/78,0)),
_xlpm.auto,
IF(_xlfn.XLOOKUP(GewählterMA&amp;"|"&amp;_xlpm.jahrCalc,Personaleingabe!$AO$12:$AO$300,Personaleingabe!$AO$12:$AO$300,"keine Zeiten",0,1)="keine Zeiten",TRUE,FALSE),
_xlpm.fake,
IF($A$4&amp;"1"="1",FALSE,TRUE),
_xlpm.abwesend,
BO52&amp;"1"&lt;&gt;"1",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_xlpm.wochenstunden/5,SUMIFS(Arbeitszeiten[[Arbeitszeit]:[Arbeitszeit]],Arbeitszeiten[[Name]:[Name]],GewählterMA,Arbeitszeiten[[Tag]:[Tag]],DATE(_xlpm.jahrCalc,$B52,AE$20)))*$A52,0),
_xlpm.ausgabe, _xlpm.stunden+IF(AND(_xlpm.stunden&gt;0,_xlpm.fake),ROUND(RANDBETWEEN(-100,100)/200,1),0),
IF(_xlpm.ausgabe&lt;=0,"",_xlpm.ausgabe)
)</f>
        <v/>
      </c>
      <c r="AF52" s="253" t="str" cm="1">
        <f t="array" aca="1" ref="AF52" ca="1">_xlfn.LET(
_xlpm.jahrCalc,
INDIRECT("Jahr" &amp; ROUNDUP(SUM($B$21:$B52)/78,0)),
_xlpm.auto,
IF(_xlfn.XLOOKUP(GewählterMA&amp;"|"&amp;_xlpm.jahrCalc,Personaleingabe!$AO$12:$AO$300,Personaleingabe!$AO$12:$AO$300,"keine Zeiten",0,1)="keine Zeiten",TRUE,FALSE),
_xlpm.fake,
IF($A$4&amp;"1"="1",FALSE,TRUE),
_xlpm.abwesend,
BP52&amp;"1"&lt;&gt;"1",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_xlpm.wochenstunden/5,SUMIFS(Arbeitszeiten[[Arbeitszeit]:[Arbeitszeit]],Arbeitszeiten[[Name]:[Name]],GewählterMA,Arbeitszeiten[[Tag]:[Tag]],DATE(_xlpm.jahrCalc,$B52,AF$20)))*$A52,0),
_xlpm.ausgabe, _xlpm.stunden+IF(AND(_xlpm.stunden&gt;0,_xlpm.fake),ROUND(RANDBETWEEN(-100,100)/200,1),0),
IF(_xlpm.ausgabe&lt;=0,"",_xlpm.ausgabe)
)</f>
        <v/>
      </c>
      <c r="AG52" s="253" t="str" cm="1">
        <f t="array" aca="1" ref="AG52" ca="1">_xlfn.LET(
_xlpm.jahrCalc,
INDIRECT("Jahr" &amp; ROUNDUP(SUM($B$21:$B52)/78,0)),
_xlpm.auto,
IF(_xlfn.XLOOKUP(GewählterMA&amp;"|"&amp;_xlpm.jahrCalc,Personaleingabe!$AO$12:$AO$300,Personaleingabe!$AO$12:$AO$300,"keine Zeiten",0,1)="keine Zeiten",TRUE,FALSE),
_xlpm.fake,
IF($A$4&amp;"1"="1",FALSE,TRUE),
_xlpm.abwesend,
BQ52&amp;"1"&lt;&gt;"1",
_xlpm.wochenstunden,_xlfn.XLOOKUP(GewählterMA&amp;"|"&amp;GewähltesVorhaben&amp;"|"&amp;$B52&amp;"|"&amp;_xlpm.jahrCalc,MitarbeiterFTE[[lookup]:[lookup]],MitarbeiterFTE[[Std. / Wo.]:[Std. / Wo.]],0,0,1),
_xlpm.stunden,
IF(NOT(_xlpm.abwesend),IF(_xlpm.auto,
    _xlpm.wochenstunden/5,SUMIFS(Arbeitszeiten[[Arbeitszeit]:[Arbeitszeit]],Arbeitszeiten[[Name]:[Name]],GewählterMA,Arbeitszeiten[[Tag]:[Tag]],DATE(_xlpm.jahrCalc,$B52,AG$20)))*$A52,0),
_xlpm.ausgabe, _xlpm.stunden+IF(AND(_xlpm.stunden&gt;0,_xlpm.fake),ROUND(RANDBETWEEN(-100,100)/200,1),0),
IF(_xlpm.ausgabe&lt;=0,"",_xlpm.ausgabe)
)</f>
        <v/>
      </c>
      <c r="AH52" s="254">
        <f t="shared" ca="1" si="49"/>
        <v>0</v>
      </c>
      <c r="AI52" s="257"/>
      <c r="AJ52" s="212"/>
      <c r="AL52" s="211">
        <f t="shared" si="50"/>
        <v>4</v>
      </c>
      <c r="AM52" s="211" t="str" cm="1">
        <f t="array" aca="1" ref="AM52" ca="1">_xlfn.LET(
     _xlpm.jahrCalc,INDIRECT("Jahr" &amp; ROUNDUP(SUM($B$21:$B52)/78,0)),
     _xlpm.dat,DATE(_xlpm.jahrCalc,$B52,C$20),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N52" s="211" t="str" cm="1">
        <f t="array" aca="1" ref="AN52" ca="1">_xlfn.LET(
     _xlpm.jahrCalc,INDIRECT("Jahr" &amp; ROUNDUP(SUM($B$21:$B52)/78,0)),
     _xlpm.dat,DATE(_xlpm.jahrCalc,$B52,D$20),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O52" s="211" t="str" cm="1">
        <f t="array" aca="1" ref="AO52" ca="1">_xlfn.LET(
     _xlpm.jahrCalc,INDIRECT("Jahr" &amp; ROUNDUP(SUM($B$21:$B52)/78,0)),
     _xlpm.dat,DATE(_xlpm.jahrCalc,$B52,E$20),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P52" s="211" t="str" cm="1">
        <f t="array" aca="1" ref="AP52" ca="1">_xlfn.LET(
     _xlpm.jahrCalc,INDIRECT("Jahr" &amp; ROUNDUP(SUM($B$21:$B52)/78,0)),
     _xlpm.dat,DATE(_xlpm.jahrCalc,$B52,F$20),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Q52" s="211" t="str" cm="1">
        <f t="array" aca="1" ref="AQ52" ca="1">_xlfn.LET(
     _xlpm.jahrCalc,INDIRECT("Jahr" &amp; ROUNDUP(SUM($B$21:$B52)/78,0)),
     _xlpm.dat,DATE(_xlpm.jahrCalc,$B52,G$20),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R52" s="211" t="str" cm="1">
        <f t="array" aca="1" ref="AR52" ca="1">_xlfn.LET(
     _xlpm.jahrCalc,INDIRECT("Jahr" &amp; ROUNDUP(SUM($B$21:$B52)/78,0)),
     _xlpm.dat,DATE(_xlpm.jahrCalc,$B52,H$20),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S52" s="211" t="str" cm="1">
        <f t="array" aca="1" ref="AS52" ca="1">_xlfn.LET(
     _xlpm.jahrCalc,INDIRECT("Jahr" &amp; ROUNDUP(SUM($B$21:$B52)/78,0)),
     _xlpm.dat,DATE(_xlpm.jahrCalc,$B52,I$20),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T52" s="211" t="str" cm="1">
        <f t="array" aca="1" ref="AT52" ca="1">_xlfn.LET(
     _xlpm.jahrCalc,INDIRECT("Jahr" &amp; ROUNDUP(SUM($B$21:$B52)/78,0)),
     _xlpm.dat,DATE(_xlpm.jahrCalc,$B52,J$20),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U52" s="211" t="str" cm="1">
        <f t="array" aca="1" ref="AU52" ca="1">_xlfn.LET(
     _xlpm.jahrCalc,INDIRECT("Jahr" &amp; ROUNDUP(SUM($B$21:$B52)/78,0)),
     _xlpm.dat,DATE(_xlpm.jahrCalc,$B52,K$20),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V52" s="211" t="str" cm="1">
        <f t="array" aca="1" ref="AV52" ca="1">_xlfn.LET(
     _xlpm.jahrCalc,INDIRECT("Jahr" &amp; ROUNDUP(SUM($B$21:$B52)/78,0)),
     _xlpm.dat,DATE(_xlpm.jahrCalc,$B52,L$20),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W52" s="211" t="str" cm="1">
        <f t="array" aca="1" ref="AW52" ca="1">_xlfn.LET(
     _xlpm.jahrCalc,INDIRECT("Jahr" &amp; ROUNDUP(SUM($B$21:$B52)/78,0)),
     _xlpm.dat,DATE(_xlpm.jahrCalc,$B52,M$20),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AX52" s="211" t="str" cm="1">
        <f t="array" aca="1" ref="AX52" ca="1">_xlfn.LET(
     _xlpm.jahrCalc,INDIRECT("Jahr" &amp; ROUNDUP(SUM($B$21:$B52)/78,0)),
     _xlpm.dat,DATE(_xlpm.jahrCalc,$B52,N$20),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Y52" s="211" t="str" cm="1">
        <f t="array" aca="1" ref="AY52" ca="1">_xlfn.LET(
     _xlpm.jahrCalc,INDIRECT("Jahr" &amp; ROUNDUP(SUM($B$21:$B52)/78,0)),
     _xlpm.dat,DATE(_xlpm.jahrCalc,$B52,O$20),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AZ52" s="211" t="str" cm="1">
        <f t="array" aca="1" ref="AZ52" ca="1">_xlfn.LET(
     _xlpm.jahrCalc,INDIRECT("Jahr" &amp; ROUNDUP(SUM($B$21:$B52)/78,0)),
     _xlpm.dat,DATE(_xlpm.jahrCalc,$B52,P$20),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A52" s="211" t="str" cm="1">
        <f t="array" aca="1" ref="BA52" ca="1">_xlfn.LET(
     _xlpm.jahrCalc,INDIRECT("Jahr" &amp; ROUNDUP(SUM($B$21:$B52)/78,0)),
     _xlpm.dat,DATE(_xlpm.jahrCalc,$B52,Q$20),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B52" s="211" t="str" cm="1">
        <f t="array" aca="1" ref="BB52" ca="1">_xlfn.LET(
     _xlpm.jahrCalc,INDIRECT("Jahr" &amp; ROUNDUP(SUM($B$21:$B52)/78,0)),
     _xlpm.dat,DATE(_xlpm.jahrCalc,$B52,R$20),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C52" s="211" t="str" cm="1">
        <f t="array" aca="1" ref="BC52" ca="1">_xlfn.LET(
     _xlpm.jahrCalc,INDIRECT("Jahr" &amp; ROUNDUP(SUM($B$21:$B52)/78,0)),
     _xlpm.dat,DATE(_xlpm.jahrCalc,$B52,S$20),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D52" s="211" t="str" cm="1">
        <f t="array" aca="1" ref="BD52" ca="1">_xlfn.LET(
     _xlpm.jahrCalc,INDIRECT("Jahr" &amp; ROUNDUP(SUM($B$21:$B52)/78,0)),
     _xlpm.dat,DATE(_xlpm.jahrCalc,$B52,T$20),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E52" s="211" t="str" cm="1">
        <f t="array" aca="1" ref="BE52" ca="1">_xlfn.LET(
     _xlpm.jahrCalc,INDIRECT("Jahr" &amp; ROUNDUP(SUM($B$21:$B52)/78,0)),
     _xlpm.dat,DATE(_xlpm.jahrCalc,$B52,U$20),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F52" s="211" t="str" cm="1">
        <f t="array" aca="1" ref="BF52" ca="1">_xlfn.LET(
     _xlpm.jahrCalc,INDIRECT("Jahr" &amp; ROUNDUP(SUM($B$21:$B52)/78,0)),
     _xlpm.dat,DATE(_xlpm.jahrCalc,$B52,V$20),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G52" s="211" t="str" cm="1">
        <f t="array" aca="1" ref="BG52" ca="1">_xlfn.LET(
     _xlpm.jahrCalc,INDIRECT("Jahr" &amp; ROUNDUP(SUM($B$21:$B52)/78,0)),
     _xlpm.dat,DATE(_xlpm.jahrCalc,$B52,W$20),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H52" s="211" t="str" cm="1">
        <f t="array" aca="1" ref="BH52" ca="1">_xlfn.LET(
     _xlpm.jahrCalc,INDIRECT("Jahr" &amp; ROUNDUP(SUM($B$21:$B52)/78,0)),
     _xlpm.dat,DATE(_xlpm.jahrCalc,$B52,X$20),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I52" s="211" t="str" cm="1">
        <f t="array" aca="1" ref="BI52" ca="1">_xlfn.LET(
     _xlpm.jahrCalc,INDIRECT("Jahr" &amp; ROUNDUP(SUM($B$21:$B52)/78,0)),
     _xlpm.dat,DATE(_xlpm.jahrCalc,$B52,Y$20),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J52" s="211" t="str" cm="1">
        <f t="array" aca="1" ref="BJ52" ca="1">_xlfn.LET(
     _xlpm.jahrCalc,INDIRECT("Jahr" &amp; ROUNDUP(SUM($B$21:$B52)/78,0)),
     _xlpm.dat,DATE(_xlpm.jahrCalc,$B52,Z$20),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K52" s="211" t="str" cm="1">
        <f t="array" aca="1" ref="BK52" ca="1">_xlfn.LET(
     _xlpm.jahrCalc,INDIRECT("Jahr" &amp; ROUNDUP(SUM($B$21:$B52)/78,0)),
     _xlpm.dat,DATE(_xlpm.jahrCalc,$B52,AA$20),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WE</v>
      </c>
      <c r="BL52" s="211" t="str" cm="1">
        <f t="array" aca="1" ref="BL52" ca="1">_xlfn.LET(
     _xlpm.jahrCalc,INDIRECT("Jahr" &amp; ROUNDUP(SUM($B$21:$B52)/78,0)),
     _xlpm.dat,DATE(_xlpm.jahrCalc,$B52,AB$20),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M52" s="211" t="str" cm="1">
        <f t="array" aca="1" ref="BM52" ca="1">_xlfn.LET(
     _xlpm.jahrCalc,INDIRECT("Jahr" &amp; ROUNDUP(SUM($B$21:$B52)/78,0)),
     _xlpm.dat,DATE(_xlpm.jahrCalc,$B52,AC$20),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N52" s="211" t="str" cm="1">
        <f t="array" aca="1" ref="BN52" ca="1">_xlfn.LET(
     _xlpm.jahrCalc,INDIRECT("Jahr" &amp; ROUNDUP(SUM($B$21:$B52)/78,0)),
     _xlpm.dat,DATE(_xlpm.jahrCalc,$B52,AD$20),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O52" s="211" t="str" cm="1">
        <f t="array" aca="1" ref="BO52" ca="1">_xlfn.LET(
     _xlpm.jahrCalc,INDIRECT("Jahr" &amp; ROUNDUP(SUM($B$21:$B52)/78,0)),
     _xlpm.dat,DATE(_xlpm.jahrCalc,$B52,AE$20),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P52" s="211" t="str" cm="1">
        <f t="array" aca="1" ref="BP52" ca="1">_xlfn.LET(
     _xlpm.jahrCalc,INDIRECT("Jahr" &amp; ROUNDUP(SUM($B$21:$B52)/78,0)),
     _xlpm.dat,DATE(_xlpm.jahrCalc,$B52,AF$20),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
      </c>
      <c r="BQ52" s="211" t="str" cm="1">
        <f t="array" aca="1" ref="BQ52" ca="1">_xlfn.LET(
     _xlpm.jahrCalc,INDIRECT("Jahr" &amp; ROUNDUP(SUM($B$21:$B52)/78,0)),
     _xlpm.dat,DATE(_xlpm.jahrCalc,$B52,AG$20),
     _xlpm.bundesland,$BR52,
     _xlpm.ft, IF(_xlpm.bundesland=0,FALSE,_xlfn.XLOOKUP(_xlpm.dat,Feiertage[[Datum]:[Datum]],_xlfn.XLOOKUP(_xlpm.bundesland,Feiertage[[#Headers],[BW]:[TH]],Feiertage[[BW]:[TH]]),0,0,1)&lt;&gt;0),
     _xlpm.schwarz,
          MONTH(_xlpm.dat)&lt;&gt;$B52,
     _xlpm.we,
          WEEKDAY(_xlpm.dat,2)&gt;=6,
     _xlpm.weg,
          IF(_xlfn.XLOOKUP(GewählterMA&amp;_xlpm.dat,Table6[[lookup]:[lookup]],Table6[[Name]:[Name]],"da",0,1)="da","","weg"),
     _xlpm.ausgabe,IF(_xlpm.schwarz,"SW",IF(_xlpm.ft,"FT",IF(_xlpm.we,"WE",IF(_xlpm.weg="weg","weg","")))),
     _xlpm.ausgabe
)</f>
        <v>SW</v>
      </c>
      <c r="BR52" s="211">
        <f ca="1">IF(BT52=0,BS48,BT52)</f>
        <v>0</v>
      </c>
      <c r="BT52" s="211" cm="1">
        <f t="array" aca="1" ref="BT52" ca="1">_xlfn.XLOOKUP(_xlfn.XLOOKUP(GewählterMA&amp;AL52&amp;INDIRECT("Jahr" &amp; ROUNDUP(SUM($B$21:$B52)/78,0)),MitarbeiterFTE[Name]&amp;MitarbeiterFTE[Monat]&amp;MitarbeiterFTE[Jahr],MitarbeiterFTE[Bundesland],0,0,1),Bundesländer[Deutsch],Bundesländer[Abkürzung],0,0,1)</f>
        <v>0</v>
      </c>
    </row>
    <row r="53" spans="1:72" ht="18" customHeight="1" thickBot="1">
      <c r="A53" s="223" cm="1">
        <f t="array" aca="1" ref="A53" ca="1">_xlfn.XLOOKUP(GewählterMA&amp;"|"&amp;GewähltesVorhaben&amp;"|"&amp;B53&amp;"|"&amp;INDIRECT("Jahr" &amp; ROUNDUP(SUM($B$21:B53)/78,0)),MitarbeiterFTE[lookup],MitarbeiterFTE[%-Vorhaben],0,0,1)</f>
        <v>0</v>
      </c>
      <c r="B53" s="256">
        <v>5</v>
      </c>
      <c r="C53" s="253" t="str" cm="1">
        <f t="array" aca="1" ref="C53" ca="1">_xlfn.LET(
_xlpm.jahrCalc,
INDIRECT("Jahr" &amp; ROUNDUP(SUM($B$21:$B53)/78,0)),
_xlpm.auto,
IF(_xlfn.XLOOKUP(GewählterMA&amp;"|"&amp;_xlpm.jahrCalc,Personaleingabe!$AO$12:$AO$300,Personaleingabe!$AO$12:$AO$300,"keine Zeiten",0,1)="keine Zeiten",TRUE,FALSE),
_xlpm.fake,
IF($A$4&amp;"1"="1",FALSE,TRUE),
_xlpm.abwesend,
AM53&amp;"1"&lt;&gt;"1",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_xlpm.wochenstunden/5,SUMIFS(Arbeitszeiten[[Arbeitszeit]:[Arbeitszeit]],Arbeitszeiten[[Name]:[Name]],GewählterMA,Arbeitszeiten[[Tag]:[Tag]],DATE(_xlpm.jahrCalc,$B53,C$20)))*$A53,0),
_xlpm.ausgabe, _xlpm.stunden+IF(AND(_xlpm.stunden&gt;0,_xlpm.fake),ROUND(RANDBETWEEN(-100,100)/200,1),0),
IF(_xlpm.ausgabe&lt;=0,"",_xlpm.ausgabe)
)</f>
        <v/>
      </c>
      <c r="D53" s="253" t="str" cm="1">
        <f t="array" aca="1" ref="D53" ca="1">_xlfn.LET(
_xlpm.jahrCalc,
INDIRECT("Jahr" &amp; ROUNDUP(SUM($B$21:$B53)/78,0)),
_xlpm.auto,
IF(_xlfn.XLOOKUP(GewählterMA&amp;"|"&amp;_xlpm.jahrCalc,Personaleingabe!$AO$12:$AO$300,Personaleingabe!$AO$12:$AO$300,"keine Zeiten",0,1)="keine Zeiten",TRUE,FALSE),
_xlpm.fake,
IF($A$4&amp;"1"="1",FALSE,TRUE),
_xlpm.abwesend,
AN53&amp;"1"&lt;&gt;"1",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_xlpm.wochenstunden/5,SUMIFS(Arbeitszeiten[[Arbeitszeit]:[Arbeitszeit]],Arbeitszeiten[[Name]:[Name]],GewählterMA,Arbeitszeiten[[Tag]:[Tag]],DATE(_xlpm.jahrCalc,$B53,D$20)))*$A53,0),
_xlpm.ausgabe, _xlpm.stunden+IF(AND(_xlpm.stunden&gt;0,_xlpm.fake),ROUND(RANDBETWEEN(-100,100)/200,1),0),
IF(_xlpm.ausgabe&lt;=0,"",_xlpm.ausgabe)
)</f>
        <v/>
      </c>
      <c r="E53" s="253" t="str" cm="1">
        <f t="array" aca="1" ref="E53" ca="1">_xlfn.LET(
_xlpm.jahrCalc,
INDIRECT("Jahr" &amp; ROUNDUP(SUM($B$21:$B53)/78,0)),
_xlpm.auto,
IF(_xlfn.XLOOKUP(GewählterMA&amp;"|"&amp;_xlpm.jahrCalc,Personaleingabe!$AO$12:$AO$300,Personaleingabe!$AO$12:$AO$300,"keine Zeiten",0,1)="keine Zeiten",TRUE,FALSE),
_xlpm.fake,
IF($A$4&amp;"1"="1",FALSE,TRUE),
_xlpm.abwesend,
AO53&amp;"1"&lt;&gt;"1",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_xlpm.wochenstunden/5,SUMIFS(Arbeitszeiten[[Arbeitszeit]:[Arbeitszeit]],Arbeitszeiten[[Name]:[Name]],GewählterMA,Arbeitszeiten[[Tag]:[Tag]],DATE(_xlpm.jahrCalc,$B53,E$20)))*$A53,0),
_xlpm.ausgabe, _xlpm.stunden+IF(AND(_xlpm.stunden&gt;0,_xlpm.fake),ROUND(RANDBETWEEN(-100,100)/200,1),0),
IF(_xlpm.ausgabe&lt;=0,"",_xlpm.ausgabe)
)</f>
        <v/>
      </c>
      <c r="F53" s="253" t="str" cm="1">
        <f t="array" aca="1" ref="F53" ca="1">_xlfn.LET(
_xlpm.jahrCalc,
INDIRECT("Jahr" &amp; ROUNDUP(SUM($B$21:$B53)/78,0)),
_xlpm.auto,
IF(_xlfn.XLOOKUP(GewählterMA&amp;"|"&amp;_xlpm.jahrCalc,Personaleingabe!$AO$12:$AO$300,Personaleingabe!$AO$12:$AO$300,"keine Zeiten",0,1)="keine Zeiten",TRUE,FALSE),
_xlpm.fake,
IF($A$4&amp;"1"="1",FALSE,TRUE),
_xlpm.abwesend,
AP53&amp;"1"&lt;&gt;"1",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_xlpm.wochenstunden/5,SUMIFS(Arbeitszeiten[[Arbeitszeit]:[Arbeitszeit]],Arbeitszeiten[[Name]:[Name]],GewählterMA,Arbeitszeiten[[Tag]:[Tag]],DATE(_xlpm.jahrCalc,$B53,F$20)))*$A53,0),
_xlpm.ausgabe, _xlpm.stunden+IF(AND(_xlpm.stunden&gt;0,_xlpm.fake),ROUND(RANDBETWEEN(-100,100)/200,1),0),
IF(_xlpm.ausgabe&lt;=0,"",_xlpm.ausgabe)
)</f>
        <v/>
      </c>
      <c r="G53" s="253" t="str" cm="1">
        <f t="array" aca="1" ref="G53" ca="1">_xlfn.LET(
_xlpm.jahrCalc,
INDIRECT("Jahr" &amp; ROUNDUP(SUM($B$21:$B53)/78,0)),
_xlpm.auto,
IF(_xlfn.XLOOKUP(GewählterMA&amp;"|"&amp;_xlpm.jahrCalc,Personaleingabe!$AO$12:$AO$300,Personaleingabe!$AO$12:$AO$300,"keine Zeiten",0,1)="keine Zeiten",TRUE,FALSE),
_xlpm.fake,
IF($A$4&amp;"1"="1",FALSE,TRUE),
_xlpm.abwesend,
AQ53&amp;"1"&lt;&gt;"1",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_xlpm.wochenstunden/5,SUMIFS(Arbeitszeiten[[Arbeitszeit]:[Arbeitszeit]],Arbeitszeiten[[Name]:[Name]],GewählterMA,Arbeitszeiten[[Tag]:[Tag]],DATE(_xlpm.jahrCalc,$B53,G$20)))*$A53,0),
_xlpm.ausgabe, _xlpm.stunden+IF(AND(_xlpm.stunden&gt;0,_xlpm.fake),ROUND(RANDBETWEEN(-100,100)/200,1),0),
IF(_xlpm.ausgabe&lt;=0,"",_xlpm.ausgabe)
)</f>
        <v/>
      </c>
      <c r="H53" s="253" t="str" cm="1">
        <f t="array" aca="1" ref="H53" ca="1">_xlfn.LET(
_xlpm.jahrCalc,
INDIRECT("Jahr" &amp; ROUNDUP(SUM($B$21:$B53)/78,0)),
_xlpm.auto,
IF(_xlfn.XLOOKUP(GewählterMA&amp;"|"&amp;_xlpm.jahrCalc,Personaleingabe!$AO$12:$AO$300,Personaleingabe!$AO$12:$AO$300,"keine Zeiten",0,1)="keine Zeiten",TRUE,FALSE),
_xlpm.fake,
IF($A$4&amp;"1"="1",FALSE,TRUE),
_xlpm.abwesend,
AR53&amp;"1"&lt;&gt;"1",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_xlpm.wochenstunden/5,SUMIFS(Arbeitszeiten[[Arbeitszeit]:[Arbeitszeit]],Arbeitszeiten[[Name]:[Name]],GewählterMA,Arbeitszeiten[[Tag]:[Tag]],DATE(_xlpm.jahrCalc,$B53,H$20)))*$A53,0),
_xlpm.ausgabe, _xlpm.stunden+IF(AND(_xlpm.stunden&gt;0,_xlpm.fake),ROUND(RANDBETWEEN(-100,100)/200,1),0),
IF(_xlpm.ausgabe&lt;=0,"",_xlpm.ausgabe)
)</f>
        <v/>
      </c>
      <c r="I53" s="253" t="str" cm="1">
        <f t="array" aca="1" ref="I53" ca="1">_xlfn.LET(
_xlpm.jahrCalc,
INDIRECT("Jahr" &amp; ROUNDUP(SUM($B$21:$B53)/78,0)),
_xlpm.auto,
IF(_xlfn.XLOOKUP(GewählterMA&amp;"|"&amp;_xlpm.jahrCalc,Personaleingabe!$AO$12:$AO$300,Personaleingabe!$AO$12:$AO$300,"keine Zeiten",0,1)="keine Zeiten",TRUE,FALSE),
_xlpm.fake,
IF($A$4&amp;"1"="1",FALSE,TRUE),
_xlpm.abwesend,
AS53&amp;"1"&lt;&gt;"1",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_xlpm.wochenstunden/5,SUMIFS(Arbeitszeiten[[Arbeitszeit]:[Arbeitszeit]],Arbeitszeiten[[Name]:[Name]],GewählterMA,Arbeitszeiten[[Tag]:[Tag]],DATE(_xlpm.jahrCalc,$B53,I$20)))*$A53,0),
_xlpm.ausgabe, _xlpm.stunden+IF(AND(_xlpm.stunden&gt;0,_xlpm.fake),ROUND(RANDBETWEEN(-100,100)/200,1),0),
IF(_xlpm.ausgabe&lt;=0,"",_xlpm.ausgabe)
)</f>
        <v/>
      </c>
      <c r="J53" s="253" t="str" cm="1">
        <f t="array" aca="1" ref="J53" ca="1">_xlfn.LET(
_xlpm.jahrCalc,
INDIRECT("Jahr" &amp; ROUNDUP(SUM($B$21:$B53)/78,0)),
_xlpm.auto,
IF(_xlfn.XLOOKUP(GewählterMA&amp;"|"&amp;_xlpm.jahrCalc,Personaleingabe!$AO$12:$AO$300,Personaleingabe!$AO$12:$AO$300,"keine Zeiten",0,1)="keine Zeiten",TRUE,FALSE),
_xlpm.fake,
IF($A$4&amp;"1"="1",FALSE,TRUE),
_xlpm.abwesend,
AT53&amp;"1"&lt;&gt;"1",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_xlpm.wochenstunden/5,SUMIFS(Arbeitszeiten[[Arbeitszeit]:[Arbeitszeit]],Arbeitszeiten[[Name]:[Name]],GewählterMA,Arbeitszeiten[[Tag]:[Tag]],DATE(_xlpm.jahrCalc,$B53,J$20)))*$A53,0),
_xlpm.ausgabe, _xlpm.stunden+IF(AND(_xlpm.stunden&gt;0,_xlpm.fake),ROUND(RANDBETWEEN(-100,100)/200,1),0),
IF(_xlpm.ausgabe&lt;=0,"",_xlpm.ausgabe)
)</f>
        <v/>
      </c>
      <c r="K53" s="253" t="str" cm="1">
        <f t="array" aca="1" ref="K53" ca="1">_xlfn.LET(
_xlpm.jahrCalc,
INDIRECT("Jahr" &amp; ROUNDUP(SUM($B$21:$B53)/78,0)),
_xlpm.auto,
IF(_xlfn.XLOOKUP(GewählterMA&amp;"|"&amp;_xlpm.jahrCalc,Personaleingabe!$AO$12:$AO$300,Personaleingabe!$AO$12:$AO$300,"keine Zeiten",0,1)="keine Zeiten",TRUE,FALSE),
_xlpm.fake,
IF($A$4&amp;"1"="1",FALSE,TRUE),
_xlpm.abwesend,
AU53&amp;"1"&lt;&gt;"1",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_xlpm.wochenstunden/5,SUMIFS(Arbeitszeiten[[Arbeitszeit]:[Arbeitszeit]],Arbeitszeiten[[Name]:[Name]],GewählterMA,Arbeitszeiten[[Tag]:[Tag]],DATE(_xlpm.jahrCalc,$B53,K$20)))*$A53,0),
_xlpm.ausgabe, _xlpm.stunden+IF(AND(_xlpm.stunden&gt;0,_xlpm.fake),ROUND(RANDBETWEEN(-100,100)/200,1),0),
IF(_xlpm.ausgabe&lt;=0,"",_xlpm.ausgabe)
)</f>
        <v/>
      </c>
      <c r="L53" s="253" t="str" cm="1">
        <f t="array" aca="1" ref="L53" ca="1">_xlfn.LET(
_xlpm.jahrCalc,
INDIRECT("Jahr" &amp; ROUNDUP(SUM($B$21:$B53)/78,0)),
_xlpm.auto,
IF(_xlfn.XLOOKUP(GewählterMA&amp;"|"&amp;_xlpm.jahrCalc,Personaleingabe!$AO$12:$AO$300,Personaleingabe!$AO$12:$AO$300,"keine Zeiten",0,1)="keine Zeiten",TRUE,FALSE),
_xlpm.fake,
IF($A$4&amp;"1"="1",FALSE,TRUE),
_xlpm.abwesend,
AV53&amp;"1"&lt;&gt;"1",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_xlpm.wochenstunden/5,SUMIFS(Arbeitszeiten[[Arbeitszeit]:[Arbeitszeit]],Arbeitszeiten[[Name]:[Name]],GewählterMA,Arbeitszeiten[[Tag]:[Tag]],DATE(_xlpm.jahrCalc,$B53,L$20)))*$A53,0),
_xlpm.ausgabe, _xlpm.stunden+IF(AND(_xlpm.stunden&gt;0,_xlpm.fake),ROUND(RANDBETWEEN(-100,100)/200,1),0),
IF(_xlpm.ausgabe&lt;=0,"",_xlpm.ausgabe)
)</f>
        <v/>
      </c>
      <c r="M53" s="253" t="str" cm="1">
        <f t="array" aca="1" ref="M53" ca="1">_xlfn.LET(
_xlpm.jahrCalc,
INDIRECT("Jahr" &amp; ROUNDUP(SUM($B$21:$B53)/78,0)),
_xlpm.auto,
IF(_xlfn.XLOOKUP(GewählterMA&amp;"|"&amp;_xlpm.jahrCalc,Personaleingabe!$AO$12:$AO$300,Personaleingabe!$AO$12:$AO$300,"keine Zeiten",0,1)="keine Zeiten",TRUE,FALSE),
_xlpm.fake,
IF($A$4&amp;"1"="1",FALSE,TRUE),
_xlpm.abwesend,
AW53&amp;"1"&lt;&gt;"1",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_xlpm.wochenstunden/5,SUMIFS(Arbeitszeiten[[Arbeitszeit]:[Arbeitszeit]],Arbeitszeiten[[Name]:[Name]],GewählterMA,Arbeitszeiten[[Tag]:[Tag]],DATE(_xlpm.jahrCalc,$B53,M$20)))*$A53,0),
_xlpm.ausgabe, _xlpm.stunden+IF(AND(_xlpm.stunden&gt;0,_xlpm.fake),ROUND(RANDBETWEEN(-100,100)/200,1),0),
IF(_xlpm.ausgabe&lt;=0,"",_xlpm.ausgabe)
)</f>
        <v/>
      </c>
      <c r="N53" s="253" t="str" cm="1">
        <f t="array" aca="1" ref="N53" ca="1">_xlfn.LET(
_xlpm.jahrCalc,
INDIRECT("Jahr" &amp; ROUNDUP(SUM($B$21:$B53)/78,0)),
_xlpm.auto,
IF(_xlfn.XLOOKUP(GewählterMA&amp;"|"&amp;_xlpm.jahrCalc,Personaleingabe!$AO$12:$AO$300,Personaleingabe!$AO$12:$AO$300,"keine Zeiten",0,1)="keine Zeiten",TRUE,FALSE),
_xlpm.fake,
IF($A$4&amp;"1"="1",FALSE,TRUE),
_xlpm.abwesend,
AX53&amp;"1"&lt;&gt;"1",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_xlpm.wochenstunden/5,SUMIFS(Arbeitszeiten[[Arbeitszeit]:[Arbeitszeit]],Arbeitszeiten[[Name]:[Name]],GewählterMA,Arbeitszeiten[[Tag]:[Tag]],DATE(_xlpm.jahrCalc,$B53,N$20)))*$A53,0),
_xlpm.ausgabe, _xlpm.stunden+IF(AND(_xlpm.stunden&gt;0,_xlpm.fake),ROUND(RANDBETWEEN(-100,100)/200,1),0),
IF(_xlpm.ausgabe&lt;=0,"",_xlpm.ausgabe)
)</f>
        <v/>
      </c>
      <c r="O53" s="253" t="str" cm="1">
        <f t="array" aca="1" ref="O53" ca="1">_xlfn.LET(
_xlpm.jahrCalc,
INDIRECT("Jahr" &amp; ROUNDUP(SUM($B$21:$B53)/78,0)),
_xlpm.auto,
IF(_xlfn.XLOOKUP(GewählterMA&amp;"|"&amp;_xlpm.jahrCalc,Personaleingabe!$AO$12:$AO$300,Personaleingabe!$AO$12:$AO$300,"keine Zeiten",0,1)="keine Zeiten",TRUE,FALSE),
_xlpm.fake,
IF($A$4&amp;"1"="1",FALSE,TRUE),
_xlpm.abwesend,
AY53&amp;"1"&lt;&gt;"1",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_xlpm.wochenstunden/5,SUMIFS(Arbeitszeiten[[Arbeitszeit]:[Arbeitszeit]],Arbeitszeiten[[Name]:[Name]],GewählterMA,Arbeitszeiten[[Tag]:[Tag]],DATE(_xlpm.jahrCalc,$B53,O$20)))*$A53,0),
_xlpm.ausgabe, _xlpm.stunden+IF(AND(_xlpm.stunden&gt;0,_xlpm.fake),ROUND(RANDBETWEEN(-100,100)/200,1),0),
IF(_xlpm.ausgabe&lt;=0,"",_xlpm.ausgabe)
)</f>
        <v/>
      </c>
      <c r="P53" s="253" t="str" cm="1">
        <f t="array" aca="1" ref="P53" ca="1">_xlfn.LET(
_xlpm.jahrCalc,
INDIRECT("Jahr" &amp; ROUNDUP(SUM($B$21:$B53)/78,0)),
_xlpm.auto,
IF(_xlfn.XLOOKUP(GewählterMA&amp;"|"&amp;_xlpm.jahrCalc,Personaleingabe!$AO$12:$AO$300,Personaleingabe!$AO$12:$AO$300,"keine Zeiten",0,1)="keine Zeiten",TRUE,FALSE),
_xlpm.fake,
IF($A$4&amp;"1"="1",FALSE,TRUE),
_xlpm.abwesend,
AZ53&amp;"1"&lt;&gt;"1",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_xlpm.wochenstunden/5,SUMIFS(Arbeitszeiten[[Arbeitszeit]:[Arbeitszeit]],Arbeitszeiten[[Name]:[Name]],GewählterMA,Arbeitszeiten[[Tag]:[Tag]],DATE(_xlpm.jahrCalc,$B53,P$20)))*$A53,0),
_xlpm.ausgabe, _xlpm.stunden+IF(AND(_xlpm.stunden&gt;0,_xlpm.fake),ROUND(RANDBETWEEN(-100,100)/200,1),0),
IF(_xlpm.ausgabe&lt;=0,"",_xlpm.ausgabe)
)</f>
        <v/>
      </c>
      <c r="Q53" s="253" t="str" cm="1">
        <f t="array" aca="1" ref="Q53" ca="1">_xlfn.LET(
_xlpm.jahrCalc,
INDIRECT("Jahr" &amp; ROUNDUP(SUM($B$21:$B53)/78,0)),
_xlpm.auto,
IF(_xlfn.XLOOKUP(GewählterMA&amp;"|"&amp;_xlpm.jahrCalc,Personaleingabe!$AO$12:$AO$300,Personaleingabe!$AO$12:$AO$300,"keine Zeiten",0,1)="keine Zeiten",TRUE,FALSE),
_xlpm.fake,
IF($A$4&amp;"1"="1",FALSE,TRUE),
_xlpm.abwesend,
BA53&amp;"1"&lt;&gt;"1",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_xlpm.wochenstunden/5,SUMIFS(Arbeitszeiten[[Arbeitszeit]:[Arbeitszeit]],Arbeitszeiten[[Name]:[Name]],GewählterMA,Arbeitszeiten[[Tag]:[Tag]],DATE(_xlpm.jahrCalc,$B53,Q$20)))*$A53,0),
_xlpm.ausgabe, _xlpm.stunden+IF(AND(_xlpm.stunden&gt;0,_xlpm.fake),ROUND(RANDBETWEEN(-100,100)/200,1),0),
IF(_xlpm.ausgabe&lt;=0,"",_xlpm.ausgabe)
)</f>
        <v/>
      </c>
      <c r="R53" s="253" t="str" cm="1">
        <f t="array" aca="1" ref="R53" ca="1">_xlfn.LET(
_xlpm.jahrCalc,
INDIRECT("Jahr" &amp; ROUNDUP(SUM($B$21:$B53)/78,0)),
_xlpm.auto,
IF(_xlfn.XLOOKUP(GewählterMA&amp;"|"&amp;_xlpm.jahrCalc,Personaleingabe!$AO$12:$AO$300,Personaleingabe!$AO$12:$AO$300,"keine Zeiten",0,1)="keine Zeiten",TRUE,FALSE),
_xlpm.fake,
IF($A$4&amp;"1"="1",FALSE,TRUE),
_xlpm.abwesend,
BB53&amp;"1"&lt;&gt;"1",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_xlpm.wochenstunden/5,SUMIFS(Arbeitszeiten[[Arbeitszeit]:[Arbeitszeit]],Arbeitszeiten[[Name]:[Name]],GewählterMA,Arbeitszeiten[[Tag]:[Tag]],DATE(_xlpm.jahrCalc,$B53,R$20)))*$A53,0),
_xlpm.ausgabe, _xlpm.stunden+IF(AND(_xlpm.stunden&gt;0,_xlpm.fake),ROUND(RANDBETWEEN(-100,100)/200,1),0),
IF(_xlpm.ausgabe&lt;=0,"",_xlpm.ausgabe)
)</f>
        <v/>
      </c>
      <c r="S53" s="253" t="str" cm="1">
        <f t="array" aca="1" ref="S53" ca="1">_xlfn.LET(
_xlpm.jahrCalc,
INDIRECT("Jahr" &amp; ROUNDUP(SUM($B$21:$B53)/78,0)),
_xlpm.auto,
IF(_xlfn.XLOOKUP(GewählterMA&amp;"|"&amp;_xlpm.jahrCalc,Personaleingabe!$AO$12:$AO$300,Personaleingabe!$AO$12:$AO$300,"keine Zeiten",0,1)="keine Zeiten",TRUE,FALSE),
_xlpm.fake,
IF($A$4&amp;"1"="1",FALSE,TRUE),
_xlpm.abwesend,
BC53&amp;"1"&lt;&gt;"1",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_xlpm.wochenstunden/5,SUMIFS(Arbeitszeiten[[Arbeitszeit]:[Arbeitszeit]],Arbeitszeiten[[Name]:[Name]],GewählterMA,Arbeitszeiten[[Tag]:[Tag]],DATE(_xlpm.jahrCalc,$B53,S$20)))*$A53,0),
_xlpm.ausgabe, _xlpm.stunden+IF(AND(_xlpm.stunden&gt;0,_xlpm.fake),ROUND(RANDBETWEEN(-100,100)/200,1),0),
IF(_xlpm.ausgabe&lt;=0,"",_xlpm.ausgabe)
)</f>
        <v/>
      </c>
      <c r="T53" s="253" t="str" cm="1">
        <f t="array" aca="1" ref="T53" ca="1">_xlfn.LET(
_xlpm.jahrCalc,
INDIRECT("Jahr" &amp; ROUNDUP(SUM($B$21:$B53)/78,0)),
_xlpm.auto,
IF(_xlfn.XLOOKUP(GewählterMA&amp;"|"&amp;_xlpm.jahrCalc,Personaleingabe!$AO$12:$AO$300,Personaleingabe!$AO$12:$AO$300,"keine Zeiten",0,1)="keine Zeiten",TRUE,FALSE),
_xlpm.fake,
IF($A$4&amp;"1"="1",FALSE,TRUE),
_xlpm.abwesend,
BD53&amp;"1"&lt;&gt;"1",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_xlpm.wochenstunden/5,SUMIFS(Arbeitszeiten[[Arbeitszeit]:[Arbeitszeit]],Arbeitszeiten[[Name]:[Name]],GewählterMA,Arbeitszeiten[[Tag]:[Tag]],DATE(_xlpm.jahrCalc,$B53,T$20)))*$A53,0),
_xlpm.ausgabe, _xlpm.stunden+IF(AND(_xlpm.stunden&gt;0,_xlpm.fake),ROUND(RANDBETWEEN(-100,100)/200,1),0),
IF(_xlpm.ausgabe&lt;=0,"",_xlpm.ausgabe)
)</f>
        <v/>
      </c>
      <c r="U53" s="253" t="str" cm="1">
        <f t="array" aca="1" ref="U53" ca="1">_xlfn.LET(
_xlpm.jahrCalc,
INDIRECT("Jahr" &amp; ROUNDUP(SUM($B$21:$B53)/78,0)),
_xlpm.auto,
IF(_xlfn.XLOOKUP(GewählterMA&amp;"|"&amp;_xlpm.jahrCalc,Personaleingabe!$AO$12:$AO$300,Personaleingabe!$AO$12:$AO$300,"keine Zeiten",0,1)="keine Zeiten",TRUE,FALSE),
_xlpm.fake,
IF($A$4&amp;"1"="1",FALSE,TRUE),
_xlpm.abwesend,
BE53&amp;"1"&lt;&gt;"1",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_xlpm.wochenstunden/5,SUMIFS(Arbeitszeiten[[Arbeitszeit]:[Arbeitszeit]],Arbeitszeiten[[Name]:[Name]],GewählterMA,Arbeitszeiten[[Tag]:[Tag]],DATE(_xlpm.jahrCalc,$B53,U$20)))*$A53,0),
_xlpm.ausgabe, _xlpm.stunden+IF(AND(_xlpm.stunden&gt;0,_xlpm.fake),ROUND(RANDBETWEEN(-100,100)/200,1),0),
IF(_xlpm.ausgabe&lt;=0,"",_xlpm.ausgabe)
)</f>
        <v/>
      </c>
      <c r="V53" s="253" t="str" cm="1">
        <f t="array" aca="1" ref="V53" ca="1">_xlfn.LET(
_xlpm.jahrCalc,
INDIRECT("Jahr" &amp; ROUNDUP(SUM($B$21:$B53)/78,0)),
_xlpm.auto,
IF(_xlfn.XLOOKUP(GewählterMA&amp;"|"&amp;_xlpm.jahrCalc,Personaleingabe!$AO$12:$AO$300,Personaleingabe!$AO$12:$AO$300,"keine Zeiten",0,1)="keine Zeiten",TRUE,FALSE),
_xlpm.fake,
IF($A$4&amp;"1"="1",FALSE,TRUE),
_xlpm.abwesend,
BF53&amp;"1"&lt;&gt;"1",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_xlpm.wochenstunden/5,SUMIFS(Arbeitszeiten[[Arbeitszeit]:[Arbeitszeit]],Arbeitszeiten[[Name]:[Name]],GewählterMA,Arbeitszeiten[[Tag]:[Tag]],DATE(_xlpm.jahrCalc,$B53,V$20)))*$A53,0),
_xlpm.ausgabe, _xlpm.stunden+IF(AND(_xlpm.stunden&gt;0,_xlpm.fake),ROUND(RANDBETWEEN(-100,100)/200,1),0),
IF(_xlpm.ausgabe&lt;=0,"",_xlpm.ausgabe)
)</f>
        <v/>
      </c>
      <c r="W53" s="253" t="str" cm="1">
        <f t="array" aca="1" ref="W53" ca="1">_xlfn.LET(
_xlpm.jahrCalc,
INDIRECT("Jahr" &amp; ROUNDUP(SUM($B$21:$B53)/78,0)),
_xlpm.auto,
IF(_xlfn.XLOOKUP(GewählterMA&amp;"|"&amp;_xlpm.jahrCalc,Personaleingabe!$AO$12:$AO$300,Personaleingabe!$AO$12:$AO$300,"keine Zeiten",0,1)="keine Zeiten",TRUE,FALSE),
_xlpm.fake,
IF($A$4&amp;"1"="1",FALSE,TRUE),
_xlpm.abwesend,
BG53&amp;"1"&lt;&gt;"1",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_xlpm.wochenstunden/5,SUMIFS(Arbeitszeiten[[Arbeitszeit]:[Arbeitszeit]],Arbeitszeiten[[Name]:[Name]],GewählterMA,Arbeitszeiten[[Tag]:[Tag]],DATE(_xlpm.jahrCalc,$B53,W$20)))*$A53,0),
_xlpm.ausgabe, _xlpm.stunden+IF(AND(_xlpm.stunden&gt;0,_xlpm.fake),ROUND(RANDBETWEEN(-100,100)/200,1),0),
IF(_xlpm.ausgabe&lt;=0,"",_xlpm.ausgabe)
)</f>
        <v/>
      </c>
      <c r="X53" s="253" t="str" cm="1">
        <f t="array" aca="1" ref="X53" ca="1">_xlfn.LET(
_xlpm.jahrCalc,
INDIRECT("Jahr" &amp; ROUNDUP(SUM($B$21:$B53)/78,0)),
_xlpm.auto,
IF(_xlfn.XLOOKUP(GewählterMA&amp;"|"&amp;_xlpm.jahrCalc,Personaleingabe!$AO$12:$AO$300,Personaleingabe!$AO$12:$AO$300,"keine Zeiten",0,1)="keine Zeiten",TRUE,FALSE),
_xlpm.fake,
IF($A$4&amp;"1"="1",FALSE,TRUE),
_xlpm.abwesend,
BH53&amp;"1"&lt;&gt;"1",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_xlpm.wochenstunden/5,SUMIFS(Arbeitszeiten[[Arbeitszeit]:[Arbeitszeit]],Arbeitszeiten[[Name]:[Name]],GewählterMA,Arbeitszeiten[[Tag]:[Tag]],DATE(_xlpm.jahrCalc,$B53,X$20)))*$A53,0),
_xlpm.ausgabe, _xlpm.stunden+IF(AND(_xlpm.stunden&gt;0,_xlpm.fake),ROUND(RANDBETWEEN(-100,100)/200,1),0),
IF(_xlpm.ausgabe&lt;=0,"",_xlpm.ausgabe)
)</f>
        <v/>
      </c>
      <c r="Y53" s="253" t="str" cm="1">
        <f t="array" aca="1" ref="Y53" ca="1">_xlfn.LET(
_xlpm.jahrCalc,
INDIRECT("Jahr" &amp; ROUNDUP(SUM($B$21:$B53)/78,0)),
_xlpm.auto,
IF(_xlfn.XLOOKUP(GewählterMA&amp;"|"&amp;_xlpm.jahrCalc,Personaleingabe!$AO$12:$AO$300,Personaleingabe!$AO$12:$AO$300,"keine Zeiten",0,1)="keine Zeiten",TRUE,FALSE),
_xlpm.fake,
IF($A$4&amp;"1"="1",FALSE,TRUE),
_xlpm.abwesend,
BI53&amp;"1"&lt;&gt;"1",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_xlpm.wochenstunden/5,SUMIFS(Arbeitszeiten[[Arbeitszeit]:[Arbeitszeit]],Arbeitszeiten[[Name]:[Name]],GewählterMA,Arbeitszeiten[[Tag]:[Tag]],DATE(_xlpm.jahrCalc,$B53,Y$20)))*$A53,0),
_xlpm.ausgabe, _xlpm.stunden+IF(AND(_xlpm.stunden&gt;0,_xlpm.fake),ROUND(RANDBETWEEN(-100,100)/200,1),0),
IF(_xlpm.ausgabe&lt;=0,"",_xlpm.ausgabe)
)</f>
        <v/>
      </c>
      <c r="Z53" s="253" t="str" cm="1">
        <f t="array" aca="1" ref="Z53" ca="1">_xlfn.LET(
_xlpm.jahrCalc,
INDIRECT("Jahr" &amp; ROUNDUP(SUM($B$21:$B53)/78,0)),
_xlpm.auto,
IF(_xlfn.XLOOKUP(GewählterMA&amp;"|"&amp;_xlpm.jahrCalc,Personaleingabe!$AO$12:$AO$300,Personaleingabe!$AO$12:$AO$300,"keine Zeiten",0,1)="keine Zeiten",TRUE,FALSE),
_xlpm.fake,
IF($A$4&amp;"1"="1",FALSE,TRUE),
_xlpm.abwesend,
BJ53&amp;"1"&lt;&gt;"1",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_xlpm.wochenstunden/5,SUMIFS(Arbeitszeiten[[Arbeitszeit]:[Arbeitszeit]],Arbeitszeiten[[Name]:[Name]],GewählterMA,Arbeitszeiten[[Tag]:[Tag]],DATE(_xlpm.jahrCalc,$B53,Z$20)))*$A53,0),
_xlpm.ausgabe, _xlpm.stunden+IF(AND(_xlpm.stunden&gt;0,_xlpm.fake),ROUND(RANDBETWEEN(-100,100)/200,1),0),
IF(_xlpm.ausgabe&lt;=0,"",_xlpm.ausgabe)
)</f>
        <v/>
      </c>
      <c r="AA53" s="253" t="str" cm="1">
        <f t="array" aca="1" ref="AA53" ca="1">_xlfn.LET(
_xlpm.jahrCalc,
INDIRECT("Jahr" &amp; ROUNDUP(SUM($B$21:$B53)/78,0)),
_xlpm.auto,
IF(_xlfn.XLOOKUP(GewählterMA&amp;"|"&amp;_xlpm.jahrCalc,Personaleingabe!$AO$12:$AO$300,Personaleingabe!$AO$12:$AO$300,"keine Zeiten",0,1)="keine Zeiten",TRUE,FALSE),
_xlpm.fake,
IF($A$4&amp;"1"="1",FALSE,TRUE),
_xlpm.abwesend,
BK53&amp;"1"&lt;&gt;"1",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_xlpm.wochenstunden/5,SUMIFS(Arbeitszeiten[[Arbeitszeit]:[Arbeitszeit]],Arbeitszeiten[[Name]:[Name]],GewählterMA,Arbeitszeiten[[Tag]:[Tag]],DATE(_xlpm.jahrCalc,$B53,AA$20)))*$A53,0),
_xlpm.ausgabe, _xlpm.stunden+IF(AND(_xlpm.stunden&gt;0,_xlpm.fake),ROUND(RANDBETWEEN(-100,100)/200,1),0),
IF(_xlpm.ausgabe&lt;=0,"",_xlpm.ausgabe)
)</f>
        <v/>
      </c>
      <c r="AB53" s="253" t="str" cm="1">
        <f t="array" aca="1" ref="AB53" ca="1">_xlfn.LET(
_xlpm.jahrCalc,
INDIRECT("Jahr" &amp; ROUNDUP(SUM($B$21:$B53)/78,0)),
_xlpm.auto,
IF(_xlfn.XLOOKUP(GewählterMA&amp;"|"&amp;_xlpm.jahrCalc,Personaleingabe!$AO$12:$AO$300,Personaleingabe!$AO$12:$AO$300,"keine Zeiten",0,1)="keine Zeiten",TRUE,FALSE),
_xlpm.fake,
IF($A$4&amp;"1"="1",FALSE,TRUE),
_xlpm.abwesend,
BL53&amp;"1"&lt;&gt;"1",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_xlpm.wochenstunden/5,SUMIFS(Arbeitszeiten[[Arbeitszeit]:[Arbeitszeit]],Arbeitszeiten[[Name]:[Name]],GewählterMA,Arbeitszeiten[[Tag]:[Tag]],DATE(_xlpm.jahrCalc,$B53,AB$20)))*$A53,0),
_xlpm.ausgabe, _xlpm.stunden+IF(AND(_xlpm.stunden&gt;0,_xlpm.fake),ROUND(RANDBETWEEN(-100,100)/200,1),0),
IF(_xlpm.ausgabe&lt;=0,"",_xlpm.ausgabe)
)</f>
        <v/>
      </c>
      <c r="AC53" s="253" t="str" cm="1">
        <f t="array" aca="1" ref="AC53" ca="1">_xlfn.LET(
_xlpm.jahrCalc,
INDIRECT("Jahr" &amp; ROUNDUP(SUM($B$21:$B53)/78,0)),
_xlpm.auto,
IF(_xlfn.XLOOKUP(GewählterMA&amp;"|"&amp;_xlpm.jahrCalc,Personaleingabe!$AO$12:$AO$300,Personaleingabe!$AO$12:$AO$300,"keine Zeiten",0,1)="keine Zeiten",TRUE,FALSE),
_xlpm.fake,
IF($A$4&amp;"1"="1",FALSE,TRUE),
_xlpm.abwesend,
BM53&amp;"1"&lt;&gt;"1",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_xlpm.wochenstunden/5,SUMIFS(Arbeitszeiten[[Arbeitszeit]:[Arbeitszeit]],Arbeitszeiten[[Name]:[Name]],GewählterMA,Arbeitszeiten[[Tag]:[Tag]],DATE(_xlpm.jahrCalc,$B53,AC$20)))*$A53,0),
_xlpm.ausgabe, _xlpm.stunden+IF(AND(_xlpm.stunden&gt;0,_xlpm.fake),ROUND(RANDBETWEEN(-100,100)/200,1),0),
IF(_xlpm.ausgabe&lt;=0,"",_xlpm.ausgabe)
)</f>
        <v/>
      </c>
      <c r="AD53" s="253" t="str" cm="1">
        <f t="array" aca="1" ref="AD53" ca="1">_xlfn.LET(
_xlpm.jahrCalc,
INDIRECT("Jahr" &amp; ROUNDUP(SUM($B$21:$B53)/78,0)),
_xlpm.auto,
IF(_xlfn.XLOOKUP(GewählterMA&amp;"|"&amp;_xlpm.jahrCalc,Personaleingabe!$AO$12:$AO$300,Personaleingabe!$AO$12:$AO$300,"keine Zeiten",0,1)="keine Zeiten",TRUE,FALSE),
_xlpm.fake,
IF($A$4&amp;"1"="1",FALSE,TRUE),
_xlpm.abwesend,
BN53&amp;"1"&lt;&gt;"1",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_xlpm.wochenstunden/5,SUMIFS(Arbeitszeiten[[Arbeitszeit]:[Arbeitszeit]],Arbeitszeiten[[Name]:[Name]],GewählterMA,Arbeitszeiten[[Tag]:[Tag]],DATE(_xlpm.jahrCalc,$B53,AD$20)))*$A53,0),
_xlpm.ausgabe, _xlpm.stunden+IF(AND(_xlpm.stunden&gt;0,_xlpm.fake),ROUND(RANDBETWEEN(-100,100)/200,1),0),
IF(_xlpm.ausgabe&lt;=0,"",_xlpm.ausgabe)
)</f>
        <v/>
      </c>
      <c r="AE53" s="253" t="str" cm="1">
        <f t="array" aca="1" ref="AE53" ca="1">_xlfn.LET(
_xlpm.jahrCalc,
INDIRECT("Jahr" &amp; ROUNDUP(SUM($B$21:$B53)/78,0)),
_xlpm.auto,
IF(_xlfn.XLOOKUP(GewählterMA&amp;"|"&amp;_xlpm.jahrCalc,Personaleingabe!$AO$12:$AO$300,Personaleingabe!$AO$12:$AO$300,"keine Zeiten",0,1)="keine Zeiten",TRUE,FALSE),
_xlpm.fake,
IF($A$4&amp;"1"="1",FALSE,TRUE),
_xlpm.abwesend,
BO53&amp;"1"&lt;&gt;"1",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_xlpm.wochenstunden/5,SUMIFS(Arbeitszeiten[[Arbeitszeit]:[Arbeitszeit]],Arbeitszeiten[[Name]:[Name]],GewählterMA,Arbeitszeiten[[Tag]:[Tag]],DATE(_xlpm.jahrCalc,$B53,AE$20)))*$A53,0),
_xlpm.ausgabe, _xlpm.stunden+IF(AND(_xlpm.stunden&gt;0,_xlpm.fake),ROUND(RANDBETWEEN(-100,100)/200,1),0),
IF(_xlpm.ausgabe&lt;=0,"",_xlpm.ausgabe)
)</f>
        <v/>
      </c>
      <c r="AF53" s="253" t="str" cm="1">
        <f t="array" aca="1" ref="AF53" ca="1">_xlfn.LET(
_xlpm.jahrCalc,
INDIRECT("Jahr" &amp; ROUNDUP(SUM($B$21:$B53)/78,0)),
_xlpm.auto,
IF(_xlfn.XLOOKUP(GewählterMA&amp;"|"&amp;_xlpm.jahrCalc,Personaleingabe!$AO$12:$AO$300,Personaleingabe!$AO$12:$AO$300,"keine Zeiten",0,1)="keine Zeiten",TRUE,FALSE),
_xlpm.fake,
IF($A$4&amp;"1"="1",FALSE,TRUE),
_xlpm.abwesend,
BP53&amp;"1"&lt;&gt;"1",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_xlpm.wochenstunden/5,SUMIFS(Arbeitszeiten[[Arbeitszeit]:[Arbeitszeit]],Arbeitszeiten[[Name]:[Name]],GewählterMA,Arbeitszeiten[[Tag]:[Tag]],DATE(_xlpm.jahrCalc,$B53,AF$20)))*$A53,0),
_xlpm.ausgabe, _xlpm.stunden+IF(AND(_xlpm.stunden&gt;0,_xlpm.fake),ROUND(RANDBETWEEN(-100,100)/200,1),0),
IF(_xlpm.ausgabe&lt;=0,"",_xlpm.ausgabe)
)</f>
        <v/>
      </c>
      <c r="AG53" s="253" t="str" cm="1">
        <f t="array" aca="1" ref="AG53" ca="1">_xlfn.LET(
_xlpm.jahrCalc,
INDIRECT("Jahr" &amp; ROUNDUP(SUM($B$21:$B53)/78,0)),
_xlpm.auto,
IF(_xlfn.XLOOKUP(GewählterMA&amp;"|"&amp;_xlpm.jahrCalc,Personaleingabe!$AO$12:$AO$300,Personaleingabe!$AO$12:$AO$300,"keine Zeiten",0,1)="keine Zeiten",TRUE,FALSE),
_xlpm.fake,
IF($A$4&amp;"1"="1",FALSE,TRUE),
_xlpm.abwesend,
BQ53&amp;"1"&lt;&gt;"1",
_xlpm.wochenstunden,_xlfn.XLOOKUP(GewählterMA&amp;"|"&amp;GewähltesVorhaben&amp;"|"&amp;$B53&amp;"|"&amp;_xlpm.jahrCalc,MitarbeiterFTE[[lookup]:[lookup]],MitarbeiterFTE[[Std. / Wo.]:[Std. / Wo.]],0,0,1),
_xlpm.stunden,
IF(NOT(_xlpm.abwesend),IF(_xlpm.auto,
    _xlpm.wochenstunden/5,SUMIFS(Arbeitszeiten[[Arbeitszeit]:[Arbeitszeit]],Arbeitszeiten[[Name]:[Name]],GewählterMA,Arbeitszeiten[[Tag]:[Tag]],DATE(_xlpm.jahrCalc,$B53,AG$20)))*$A53,0),
_xlpm.ausgabe, _xlpm.stunden+IF(AND(_xlpm.stunden&gt;0,_xlpm.fake),ROUND(RANDBETWEEN(-100,100)/200,1),0),
IF(_xlpm.ausgabe&lt;=0,"",_xlpm.ausgabe)
)</f>
        <v/>
      </c>
      <c r="AH53" s="254">
        <f t="shared" ca="1" si="49"/>
        <v>0</v>
      </c>
      <c r="AI53" s="257"/>
      <c r="AJ53" s="212"/>
      <c r="AL53" s="211">
        <f t="shared" si="50"/>
        <v>5</v>
      </c>
      <c r="AM53" s="211" t="str" cm="1">
        <f t="array" aca="1" ref="AM53" ca="1">_xlfn.LET(
     _xlpm.jahrCalc,INDIRECT("Jahr" &amp; ROUNDUP(SUM($B$21:$B53)/78,0)),
     _xlpm.dat,DATE(_xlpm.jahrCalc,$B53,C$20),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N53" s="211" t="str" cm="1">
        <f t="array" aca="1" ref="AN53" ca="1">_xlfn.LET(
     _xlpm.jahrCalc,INDIRECT("Jahr" &amp; ROUNDUP(SUM($B$21:$B53)/78,0)),
     _xlpm.dat,DATE(_xlpm.jahrCalc,$B53,D$20),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O53" s="211" t="str" cm="1">
        <f t="array" aca="1" ref="AO53" ca="1">_xlfn.LET(
     _xlpm.jahrCalc,INDIRECT("Jahr" &amp; ROUNDUP(SUM($B$21:$B53)/78,0)),
     _xlpm.dat,DATE(_xlpm.jahrCalc,$B53,E$20),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P53" s="211" t="str" cm="1">
        <f t="array" aca="1" ref="AP53" ca="1">_xlfn.LET(
     _xlpm.jahrCalc,INDIRECT("Jahr" &amp; ROUNDUP(SUM($B$21:$B53)/78,0)),
     _xlpm.dat,DATE(_xlpm.jahrCalc,$B53,F$20),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Q53" s="211" t="str" cm="1">
        <f t="array" aca="1" ref="AQ53" ca="1">_xlfn.LET(
     _xlpm.jahrCalc,INDIRECT("Jahr" &amp; ROUNDUP(SUM($B$21:$B53)/78,0)),
     _xlpm.dat,DATE(_xlpm.jahrCalc,$B53,G$20),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R53" s="211" t="str" cm="1">
        <f t="array" aca="1" ref="AR53" ca="1">_xlfn.LET(
     _xlpm.jahrCalc,INDIRECT("Jahr" &amp; ROUNDUP(SUM($B$21:$B53)/78,0)),
     _xlpm.dat,DATE(_xlpm.jahrCalc,$B53,H$20),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S53" s="211" t="str" cm="1">
        <f t="array" aca="1" ref="AS53" ca="1">_xlfn.LET(
     _xlpm.jahrCalc,INDIRECT("Jahr" &amp; ROUNDUP(SUM($B$21:$B53)/78,0)),
     _xlpm.dat,DATE(_xlpm.jahrCalc,$B53,I$20),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T53" s="211" t="str" cm="1">
        <f t="array" aca="1" ref="AT53" ca="1">_xlfn.LET(
     _xlpm.jahrCalc,INDIRECT("Jahr" &amp; ROUNDUP(SUM($B$21:$B53)/78,0)),
     _xlpm.dat,DATE(_xlpm.jahrCalc,$B53,J$20),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U53" s="211" t="str" cm="1">
        <f t="array" aca="1" ref="AU53" ca="1">_xlfn.LET(
     _xlpm.jahrCalc,INDIRECT("Jahr" &amp; ROUNDUP(SUM($B$21:$B53)/78,0)),
     _xlpm.dat,DATE(_xlpm.jahrCalc,$B53,K$20),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AV53" s="211" t="str" cm="1">
        <f t="array" aca="1" ref="AV53" ca="1">_xlfn.LET(
     _xlpm.jahrCalc,INDIRECT("Jahr" &amp; ROUNDUP(SUM($B$21:$B53)/78,0)),
     _xlpm.dat,DATE(_xlpm.jahrCalc,$B53,L$20),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W53" s="211" t="str" cm="1">
        <f t="array" aca="1" ref="AW53" ca="1">_xlfn.LET(
     _xlpm.jahrCalc,INDIRECT("Jahr" &amp; ROUNDUP(SUM($B$21:$B53)/78,0)),
     _xlpm.dat,DATE(_xlpm.jahrCalc,$B53,M$20),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X53" s="211" t="str" cm="1">
        <f t="array" aca="1" ref="AX53" ca="1">_xlfn.LET(
     _xlpm.jahrCalc,INDIRECT("Jahr" &amp; ROUNDUP(SUM($B$21:$B53)/78,0)),
     _xlpm.dat,DATE(_xlpm.jahrCalc,$B53,N$20),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Y53" s="211" t="str" cm="1">
        <f t="array" aca="1" ref="AY53" ca="1">_xlfn.LET(
     _xlpm.jahrCalc,INDIRECT("Jahr" &amp; ROUNDUP(SUM($B$21:$B53)/78,0)),
     _xlpm.dat,DATE(_xlpm.jahrCalc,$B53,O$20),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AZ53" s="211" t="str" cm="1">
        <f t="array" aca="1" ref="AZ53" ca="1">_xlfn.LET(
     _xlpm.jahrCalc,INDIRECT("Jahr" &amp; ROUNDUP(SUM($B$21:$B53)/78,0)),
     _xlpm.dat,DATE(_xlpm.jahrCalc,$B53,P$20),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A53" s="211" t="str" cm="1">
        <f t="array" aca="1" ref="BA53" ca="1">_xlfn.LET(
     _xlpm.jahrCalc,INDIRECT("Jahr" &amp; ROUNDUP(SUM($B$21:$B53)/78,0)),
     _xlpm.dat,DATE(_xlpm.jahrCalc,$B53,Q$20),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B53" s="211" t="str" cm="1">
        <f t="array" aca="1" ref="BB53" ca="1">_xlfn.LET(
     _xlpm.jahrCalc,INDIRECT("Jahr" &amp; ROUNDUP(SUM($B$21:$B53)/78,0)),
     _xlpm.dat,DATE(_xlpm.jahrCalc,$B53,R$20),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C53" s="211" t="str" cm="1">
        <f t="array" aca="1" ref="BC53" ca="1">_xlfn.LET(
     _xlpm.jahrCalc,INDIRECT("Jahr" &amp; ROUNDUP(SUM($B$21:$B53)/78,0)),
     _xlpm.dat,DATE(_xlpm.jahrCalc,$B53,S$20),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D53" s="211" t="str" cm="1">
        <f t="array" aca="1" ref="BD53" ca="1">_xlfn.LET(
     _xlpm.jahrCalc,INDIRECT("Jahr" &amp; ROUNDUP(SUM($B$21:$B53)/78,0)),
     _xlpm.dat,DATE(_xlpm.jahrCalc,$B53,T$20),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E53" s="211" t="str" cm="1">
        <f t="array" aca="1" ref="BE53" ca="1">_xlfn.LET(
     _xlpm.jahrCalc,INDIRECT("Jahr" &amp; ROUNDUP(SUM($B$21:$B53)/78,0)),
     _xlpm.dat,DATE(_xlpm.jahrCalc,$B53,U$20),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F53" s="211" t="str" cm="1">
        <f t="array" aca="1" ref="BF53" ca="1">_xlfn.LET(
     _xlpm.jahrCalc,INDIRECT("Jahr" &amp; ROUNDUP(SUM($B$21:$B53)/78,0)),
     _xlpm.dat,DATE(_xlpm.jahrCalc,$B53,V$20),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G53" s="211" t="str" cm="1">
        <f t="array" aca="1" ref="BG53" ca="1">_xlfn.LET(
     _xlpm.jahrCalc,INDIRECT("Jahr" &amp; ROUNDUP(SUM($B$21:$B53)/78,0)),
     _xlpm.dat,DATE(_xlpm.jahrCalc,$B53,W$20),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H53" s="211" t="str" cm="1">
        <f t="array" aca="1" ref="BH53" ca="1">_xlfn.LET(
     _xlpm.jahrCalc,INDIRECT("Jahr" &amp; ROUNDUP(SUM($B$21:$B53)/78,0)),
     _xlpm.dat,DATE(_xlpm.jahrCalc,$B53,X$20),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I53" s="211" t="str" cm="1">
        <f t="array" aca="1" ref="BI53" ca="1">_xlfn.LET(
     _xlpm.jahrCalc,INDIRECT("Jahr" &amp; ROUNDUP(SUM($B$21:$B53)/78,0)),
     _xlpm.dat,DATE(_xlpm.jahrCalc,$B53,Y$20),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J53" s="211" t="str" cm="1">
        <f t="array" aca="1" ref="BJ53" ca="1">_xlfn.LET(
     _xlpm.jahrCalc,INDIRECT("Jahr" &amp; ROUNDUP(SUM($B$21:$B53)/78,0)),
     _xlpm.dat,DATE(_xlpm.jahrCalc,$B53,Z$20),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K53" s="211" t="str" cm="1">
        <f t="array" aca="1" ref="BK53" ca="1">_xlfn.LET(
     _xlpm.jahrCalc,INDIRECT("Jahr" &amp; ROUNDUP(SUM($B$21:$B53)/78,0)),
     _xlpm.dat,DATE(_xlpm.jahrCalc,$B53,AA$20),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L53" s="211" t="str" cm="1">
        <f t="array" aca="1" ref="BL53" ca="1">_xlfn.LET(
     _xlpm.jahrCalc,INDIRECT("Jahr" &amp; ROUNDUP(SUM($B$21:$B53)/78,0)),
     _xlpm.dat,DATE(_xlpm.jahrCalc,$B53,AB$20),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M53" s="211" t="str" cm="1">
        <f t="array" aca="1" ref="BM53" ca="1">_xlfn.LET(
     _xlpm.jahrCalc,INDIRECT("Jahr" &amp; ROUNDUP(SUM($B$21:$B53)/78,0)),
     _xlpm.dat,DATE(_xlpm.jahrCalc,$B53,AC$20),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N53" s="211" t="str" cm="1">
        <f t="array" aca="1" ref="BN53" ca="1">_xlfn.LET(
     _xlpm.jahrCalc,INDIRECT("Jahr" &amp; ROUNDUP(SUM($B$21:$B53)/78,0)),
     _xlpm.dat,DATE(_xlpm.jahrCalc,$B53,AD$20),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O53" s="211" t="str" cm="1">
        <f t="array" aca="1" ref="BO53" ca="1">_xlfn.LET(
     _xlpm.jahrCalc,INDIRECT("Jahr" &amp; ROUNDUP(SUM($B$21:$B53)/78,0)),
     _xlpm.dat,DATE(_xlpm.jahrCalc,$B53,AE$20),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P53" s="211" t="str" cm="1">
        <f t="array" aca="1" ref="BP53" ca="1">_xlfn.LET(
     _xlpm.jahrCalc,INDIRECT("Jahr" &amp; ROUNDUP(SUM($B$21:$B53)/78,0)),
     _xlpm.dat,DATE(_xlpm.jahrCalc,$B53,AF$20),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WE</v>
      </c>
      <c r="BQ53" s="211" t="str" cm="1">
        <f t="array" aca="1" ref="BQ53" ca="1">_xlfn.LET(
     _xlpm.jahrCalc,INDIRECT("Jahr" &amp; ROUNDUP(SUM($B$21:$B53)/78,0)),
     _xlpm.dat,DATE(_xlpm.jahrCalc,$B53,AG$20),
     _xlpm.bundesland,$BR53,
     _xlpm.ft, IF(_xlpm.bundesland=0,FALSE,_xlfn.XLOOKUP(_xlpm.dat,Feiertage[[Datum]:[Datum]],_xlfn.XLOOKUP(_xlpm.bundesland,Feiertage[[#Headers],[BW]:[TH]],Feiertage[[BW]:[TH]]),0,0,1)&lt;&gt;0),
     _xlpm.schwarz,
          MONTH(_xlpm.dat)&lt;&gt;$B53,
     _xlpm.we,
          WEEKDAY(_xlpm.dat,2)&gt;=6,
     _xlpm.weg,
          IF(_xlfn.XLOOKUP(GewählterMA&amp;_xlpm.dat,Table6[[lookup]:[lookup]],Table6[[Name]:[Name]],"da",0,1)="da","","weg"),
     _xlpm.ausgabe,IF(_xlpm.schwarz,"SW",IF(_xlpm.ft,"FT",IF(_xlpm.we,"WE",IF(_xlpm.weg="weg","weg","")))),
     _xlpm.ausgabe
)</f>
        <v/>
      </c>
      <c r="BR53" s="211">
        <f ca="1">IF(BT53=0,BS48,BT53)</f>
        <v>0</v>
      </c>
      <c r="BT53" s="211" cm="1">
        <f t="array" aca="1" ref="BT53" ca="1">_xlfn.XLOOKUP(_xlfn.XLOOKUP(GewählterMA&amp;AL53&amp;INDIRECT("Jahr" &amp; ROUNDUP(SUM($B$21:$B53)/78,0)),MitarbeiterFTE[Name]&amp;MitarbeiterFTE[Monat]&amp;MitarbeiterFTE[Jahr],MitarbeiterFTE[Bundesland],0,0,1),Bundesländer[Deutsch],Bundesländer[Abkürzung],0,0,1)</f>
        <v>0</v>
      </c>
    </row>
    <row r="54" spans="1:72" ht="18" customHeight="1" thickBot="1">
      <c r="A54" s="223" cm="1">
        <f t="array" aca="1" ref="A54" ca="1">_xlfn.XLOOKUP(GewählterMA&amp;"|"&amp;GewähltesVorhaben&amp;"|"&amp;B54&amp;"|"&amp;INDIRECT("Jahr" &amp; ROUNDUP(SUM($B$21:B54)/78,0)),MitarbeiterFTE[lookup],MitarbeiterFTE[%-Vorhaben],0,0,1)</f>
        <v>0</v>
      </c>
      <c r="B54" s="256">
        <v>6</v>
      </c>
      <c r="C54" s="253" t="str" cm="1">
        <f t="array" aca="1" ref="C54" ca="1">_xlfn.LET(
_xlpm.jahrCalc,
INDIRECT("Jahr" &amp; ROUNDUP(SUM($B$21:$B54)/78,0)),
_xlpm.auto,
IF(_xlfn.XLOOKUP(GewählterMA&amp;"|"&amp;_xlpm.jahrCalc,Personaleingabe!$AO$12:$AO$300,Personaleingabe!$AO$12:$AO$300,"keine Zeiten",0,1)="keine Zeiten",TRUE,FALSE),
_xlpm.fake,
IF($A$4&amp;"1"="1",FALSE,TRUE),
_xlpm.abwesend,
AM54&amp;"1"&lt;&gt;"1",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_xlpm.wochenstunden/5,SUMIFS(Arbeitszeiten[[Arbeitszeit]:[Arbeitszeit]],Arbeitszeiten[[Name]:[Name]],GewählterMA,Arbeitszeiten[[Tag]:[Tag]],DATE(_xlpm.jahrCalc,$B54,C$20)))*$A54,0),
_xlpm.ausgabe, _xlpm.stunden+IF(AND(_xlpm.stunden&gt;0,_xlpm.fake),ROUND(RANDBETWEEN(-100,100)/200,1),0),
IF(_xlpm.ausgabe&lt;=0,"",_xlpm.ausgabe)
)</f>
        <v/>
      </c>
      <c r="D54" s="253" t="str" cm="1">
        <f t="array" aca="1" ref="D54" ca="1">_xlfn.LET(
_xlpm.jahrCalc,
INDIRECT("Jahr" &amp; ROUNDUP(SUM($B$21:$B54)/78,0)),
_xlpm.auto,
IF(_xlfn.XLOOKUP(GewählterMA&amp;"|"&amp;_xlpm.jahrCalc,Personaleingabe!$AO$12:$AO$300,Personaleingabe!$AO$12:$AO$300,"keine Zeiten",0,1)="keine Zeiten",TRUE,FALSE),
_xlpm.fake,
IF($A$4&amp;"1"="1",FALSE,TRUE),
_xlpm.abwesend,
AN54&amp;"1"&lt;&gt;"1",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_xlpm.wochenstunden/5,SUMIFS(Arbeitszeiten[[Arbeitszeit]:[Arbeitszeit]],Arbeitszeiten[[Name]:[Name]],GewählterMA,Arbeitszeiten[[Tag]:[Tag]],DATE(_xlpm.jahrCalc,$B54,D$20)))*$A54,0),
_xlpm.ausgabe, _xlpm.stunden+IF(AND(_xlpm.stunden&gt;0,_xlpm.fake),ROUND(RANDBETWEEN(-100,100)/200,1),0),
IF(_xlpm.ausgabe&lt;=0,"",_xlpm.ausgabe)
)</f>
        <v/>
      </c>
      <c r="E54" s="253" t="str" cm="1">
        <f t="array" aca="1" ref="E54" ca="1">_xlfn.LET(
_xlpm.jahrCalc,
INDIRECT("Jahr" &amp; ROUNDUP(SUM($B$21:$B54)/78,0)),
_xlpm.auto,
IF(_xlfn.XLOOKUP(GewählterMA&amp;"|"&amp;_xlpm.jahrCalc,Personaleingabe!$AO$12:$AO$300,Personaleingabe!$AO$12:$AO$300,"keine Zeiten",0,1)="keine Zeiten",TRUE,FALSE),
_xlpm.fake,
IF($A$4&amp;"1"="1",FALSE,TRUE),
_xlpm.abwesend,
AO54&amp;"1"&lt;&gt;"1",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_xlpm.wochenstunden/5,SUMIFS(Arbeitszeiten[[Arbeitszeit]:[Arbeitszeit]],Arbeitszeiten[[Name]:[Name]],GewählterMA,Arbeitszeiten[[Tag]:[Tag]],DATE(_xlpm.jahrCalc,$B54,E$20)))*$A54,0),
_xlpm.ausgabe, _xlpm.stunden+IF(AND(_xlpm.stunden&gt;0,_xlpm.fake),ROUND(RANDBETWEEN(-100,100)/200,1),0),
IF(_xlpm.ausgabe&lt;=0,"",_xlpm.ausgabe)
)</f>
        <v/>
      </c>
      <c r="F54" s="253" t="str" cm="1">
        <f t="array" aca="1" ref="F54" ca="1">_xlfn.LET(
_xlpm.jahrCalc,
INDIRECT("Jahr" &amp; ROUNDUP(SUM($B$21:$B54)/78,0)),
_xlpm.auto,
IF(_xlfn.XLOOKUP(GewählterMA&amp;"|"&amp;_xlpm.jahrCalc,Personaleingabe!$AO$12:$AO$300,Personaleingabe!$AO$12:$AO$300,"keine Zeiten",0,1)="keine Zeiten",TRUE,FALSE),
_xlpm.fake,
IF($A$4&amp;"1"="1",FALSE,TRUE),
_xlpm.abwesend,
AP54&amp;"1"&lt;&gt;"1",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_xlpm.wochenstunden/5,SUMIFS(Arbeitszeiten[[Arbeitszeit]:[Arbeitszeit]],Arbeitszeiten[[Name]:[Name]],GewählterMA,Arbeitszeiten[[Tag]:[Tag]],DATE(_xlpm.jahrCalc,$B54,F$20)))*$A54,0),
_xlpm.ausgabe, _xlpm.stunden+IF(AND(_xlpm.stunden&gt;0,_xlpm.fake),ROUND(RANDBETWEEN(-100,100)/200,1),0),
IF(_xlpm.ausgabe&lt;=0,"",_xlpm.ausgabe)
)</f>
        <v/>
      </c>
      <c r="G54" s="253" t="str" cm="1">
        <f t="array" aca="1" ref="G54" ca="1">_xlfn.LET(
_xlpm.jahrCalc,
INDIRECT("Jahr" &amp; ROUNDUP(SUM($B$21:$B54)/78,0)),
_xlpm.auto,
IF(_xlfn.XLOOKUP(GewählterMA&amp;"|"&amp;_xlpm.jahrCalc,Personaleingabe!$AO$12:$AO$300,Personaleingabe!$AO$12:$AO$300,"keine Zeiten",0,1)="keine Zeiten",TRUE,FALSE),
_xlpm.fake,
IF($A$4&amp;"1"="1",FALSE,TRUE),
_xlpm.abwesend,
AQ54&amp;"1"&lt;&gt;"1",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_xlpm.wochenstunden/5,SUMIFS(Arbeitszeiten[[Arbeitszeit]:[Arbeitszeit]],Arbeitszeiten[[Name]:[Name]],GewählterMA,Arbeitszeiten[[Tag]:[Tag]],DATE(_xlpm.jahrCalc,$B54,G$20)))*$A54,0),
_xlpm.ausgabe, _xlpm.stunden+IF(AND(_xlpm.stunden&gt;0,_xlpm.fake),ROUND(RANDBETWEEN(-100,100)/200,1),0),
IF(_xlpm.ausgabe&lt;=0,"",_xlpm.ausgabe)
)</f>
        <v/>
      </c>
      <c r="H54" s="253" t="str" cm="1">
        <f t="array" aca="1" ref="H54" ca="1">_xlfn.LET(
_xlpm.jahrCalc,
INDIRECT("Jahr" &amp; ROUNDUP(SUM($B$21:$B54)/78,0)),
_xlpm.auto,
IF(_xlfn.XLOOKUP(GewählterMA&amp;"|"&amp;_xlpm.jahrCalc,Personaleingabe!$AO$12:$AO$300,Personaleingabe!$AO$12:$AO$300,"keine Zeiten",0,1)="keine Zeiten",TRUE,FALSE),
_xlpm.fake,
IF($A$4&amp;"1"="1",FALSE,TRUE),
_xlpm.abwesend,
AR54&amp;"1"&lt;&gt;"1",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_xlpm.wochenstunden/5,SUMIFS(Arbeitszeiten[[Arbeitszeit]:[Arbeitszeit]],Arbeitszeiten[[Name]:[Name]],GewählterMA,Arbeitszeiten[[Tag]:[Tag]],DATE(_xlpm.jahrCalc,$B54,H$20)))*$A54,0),
_xlpm.ausgabe, _xlpm.stunden+IF(AND(_xlpm.stunden&gt;0,_xlpm.fake),ROUND(RANDBETWEEN(-100,100)/200,1),0),
IF(_xlpm.ausgabe&lt;=0,"",_xlpm.ausgabe)
)</f>
        <v/>
      </c>
      <c r="I54" s="253" t="str" cm="1">
        <f t="array" aca="1" ref="I54" ca="1">_xlfn.LET(
_xlpm.jahrCalc,
INDIRECT("Jahr" &amp; ROUNDUP(SUM($B$21:$B54)/78,0)),
_xlpm.auto,
IF(_xlfn.XLOOKUP(GewählterMA&amp;"|"&amp;_xlpm.jahrCalc,Personaleingabe!$AO$12:$AO$300,Personaleingabe!$AO$12:$AO$300,"keine Zeiten",0,1)="keine Zeiten",TRUE,FALSE),
_xlpm.fake,
IF($A$4&amp;"1"="1",FALSE,TRUE),
_xlpm.abwesend,
AS54&amp;"1"&lt;&gt;"1",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_xlpm.wochenstunden/5,SUMIFS(Arbeitszeiten[[Arbeitszeit]:[Arbeitszeit]],Arbeitszeiten[[Name]:[Name]],GewählterMA,Arbeitszeiten[[Tag]:[Tag]],DATE(_xlpm.jahrCalc,$B54,I$20)))*$A54,0),
_xlpm.ausgabe, _xlpm.stunden+IF(AND(_xlpm.stunden&gt;0,_xlpm.fake),ROUND(RANDBETWEEN(-100,100)/200,1),0),
IF(_xlpm.ausgabe&lt;=0,"",_xlpm.ausgabe)
)</f>
        <v/>
      </c>
      <c r="J54" s="253" t="str" cm="1">
        <f t="array" aca="1" ref="J54" ca="1">_xlfn.LET(
_xlpm.jahrCalc,
INDIRECT("Jahr" &amp; ROUNDUP(SUM($B$21:$B54)/78,0)),
_xlpm.auto,
IF(_xlfn.XLOOKUP(GewählterMA&amp;"|"&amp;_xlpm.jahrCalc,Personaleingabe!$AO$12:$AO$300,Personaleingabe!$AO$12:$AO$300,"keine Zeiten",0,1)="keine Zeiten",TRUE,FALSE),
_xlpm.fake,
IF($A$4&amp;"1"="1",FALSE,TRUE),
_xlpm.abwesend,
AT54&amp;"1"&lt;&gt;"1",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_xlpm.wochenstunden/5,SUMIFS(Arbeitszeiten[[Arbeitszeit]:[Arbeitszeit]],Arbeitszeiten[[Name]:[Name]],GewählterMA,Arbeitszeiten[[Tag]:[Tag]],DATE(_xlpm.jahrCalc,$B54,J$20)))*$A54,0),
_xlpm.ausgabe, _xlpm.stunden+IF(AND(_xlpm.stunden&gt;0,_xlpm.fake),ROUND(RANDBETWEEN(-100,100)/200,1),0),
IF(_xlpm.ausgabe&lt;=0,"",_xlpm.ausgabe)
)</f>
        <v/>
      </c>
      <c r="K54" s="253" t="str" cm="1">
        <f t="array" aca="1" ref="K54" ca="1">_xlfn.LET(
_xlpm.jahrCalc,
INDIRECT("Jahr" &amp; ROUNDUP(SUM($B$21:$B54)/78,0)),
_xlpm.auto,
IF(_xlfn.XLOOKUP(GewählterMA&amp;"|"&amp;_xlpm.jahrCalc,Personaleingabe!$AO$12:$AO$300,Personaleingabe!$AO$12:$AO$300,"keine Zeiten",0,1)="keine Zeiten",TRUE,FALSE),
_xlpm.fake,
IF($A$4&amp;"1"="1",FALSE,TRUE),
_xlpm.abwesend,
AU54&amp;"1"&lt;&gt;"1",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_xlpm.wochenstunden/5,SUMIFS(Arbeitszeiten[[Arbeitszeit]:[Arbeitszeit]],Arbeitszeiten[[Name]:[Name]],GewählterMA,Arbeitszeiten[[Tag]:[Tag]],DATE(_xlpm.jahrCalc,$B54,K$20)))*$A54,0),
_xlpm.ausgabe, _xlpm.stunden+IF(AND(_xlpm.stunden&gt;0,_xlpm.fake),ROUND(RANDBETWEEN(-100,100)/200,1),0),
IF(_xlpm.ausgabe&lt;=0,"",_xlpm.ausgabe)
)</f>
        <v/>
      </c>
      <c r="L54" s="253" t="str" cm="1">
        <f t="array" aca="1" ref="L54" ca="1">_xlfn.LET(
_xlpm.jahrCalc,
INDIRECT("Jahr" &amp; ROUNDUP(SUM($B$21:$B54)/78,0)),
_xlpm.auto,
IF(_xlfn.XLOOKUP(GewählterMA&amp;"|"&amp;_xlpm.jahrCalc,Personaleingabe!$AO$12:$AO$300,Personaleingabe!$AO$12:$AO$300,"keine Zeiten",0,1)="keine Zeiten",TRUE,FALSE),
_xlpm.fake,
IF($A$4&amp;"1"="1",FALSE,TRUE),
_xlpm.abwesend,
AV54&amp;"1"&lt;&gt;"1",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_xlpm.wochenstunden/5,SUMIFS(Arbeitszeiten[[Arbeitszeit]:[Arbeitszeit]],Arbeitszeiten[[Name]:[Name]],GewählterMA,Arbeitszeiten[[Tag]:[Tag]],DATE(_xlpm.jahrCalc,$B54,L$20)))*$A54,0),
_xlpm.ausgabe, _xlpm.stunden+IF(AND(_xlpm.stunden&gt;0,_xlpm.fake),ROUND(RANDBETWEEN(-100,100)/200,1),0),
IF(_xlpm.ausgabe&lt;=0,"",_xlpm.ausgabe)
)</f>
        <v/>
      </c>
      <c r="M54" s="253" t="str" cm="1">
        <f t="array" aca="1" ref="M54" ca="1">_xlfn.LET(
_xlpm.jahrCalc,
INDIRECT("Jahr" &amp; ROUNDUP(SUM($B$21:$B54)/78,0)),
_xlpm.auto,
IF(_xlfn.XLOOKUP(GewählterMA&amp;"|"&amp;_xlpm.jahrCalc,Personaleingabe!$AO$12:$AO$300,Personaleingabe!$AO$12:$AO$300,"keine Zeiten",0,1)="keine Zeiten",TRUE,FALSE),
_xlpm.fake,
IF($A$4&amp;"1"="1",FALSE,TRUE),
_xlpm.abwesend,
AW54&amp;"1"&lt;&gt;"1",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_xlpm.wochenstunden/5,SUMIFS(Arbeitszeiten[[Arbeitszeit]:[Arbeitszeit]],Arbeitszeiten[[Name]:[Name]],GewählterMA,Arbeitszeiten[[Tag]:[Tag]],DATE(_xlpm.jahrCalc,$B54,M$20)))*$A54,0),
_xlpm.ausgabe, _xlpm.stunden+IF(AND(_xlpm.stunden&gt;0,_xlpm.fake),ROUND(RANDBETWEEN(-100,100)/200,1),0),
IF(_xlpm.ausgabe&lt;=0,"",_xlpm.ausgabe)
)</f>
        <v/>
      </c>
      <c r="N54" s="253" t="str" cm="1">
        <f t="array" aca="1" ref="N54" ca="1">_xlfn.LET(
_xlpm.jahrCalc,
INDIRECT("Jahr" &amp; ROUNDUP(SUM($B$21:$B54)/78,0)),
_xlpm.auto,
IF(_xlfn.XLOOKUP(GewählterMA&amp;"|"&amp;_xlpm.jahrCalc,Personaleingabe!$AO$12:$AO$300,Personaleingabe!$AO$12:$AO$300,"keine Zeiten",0,1)="keine Zeiten",TRUE,FALSE),
_xlpm.fake,
IF($A$4&amp;"1"="1",FALSE,TRUE),
_xlpm.abwesend,
AX54&amp;"1"&lt;&gt;"1",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_xlpm.wochenstunden/5,SUMIFS(Arbeitszeiten[[Arbeitszeit]:[Arbeitszeit]],Arbeitszeiten[[Name]:[Name]],GewählterMA,Arbeitszeiten[[Tag]:[Tag]],DATE(_xlpm.jahrCalc,$B54,N$20)))*$A54,0),
_xlpm.ausgabe, _xlpm.stunden+IF(AND(_xlpm.stunden&gt;0,_xlpm.fake),ROUND(RANDBETWEEN(-100,100)/200,1),0),
IF(_xlpm.ausgabe&lt;=0,"",_xlpm.ausgabe)
)</f>
        <v/>
      </c>
      <c r="O54" s="253" t="str" cm="1">
        <f t="array" aca="1" ref="O54" ca="1">_xlfn.LET(
_xlpm.jahrCalc,
INDIRECT("Jahr" &amp; ROUNDUP(SUM($B$21:$B54)/78,0)),
_xlpm.auto,
IF(_xlfn.XLOOKUP(GewählterMA&amp;"|"&amp;_xlpm.jahrCalc,Personaleingabe!$AO$12:$AO$300,Personaleingabe!$AO$12:$AO$300,"keine Zeiten",0,1)="keine Zeiten",TRUE,FALSE),
_xlpm.fake,
IF($A$4&amp;"1"="1",FALSE,TRUE),
_xlpm.abwesend,
AY54&amp;"1"&lt;&gt;"1",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_xlpm.wochenstunden/5,SUMIFS(Arbeitszeiten[[Arbeitszeit]:[Arbeitszeit]],Arbeitszeiten[[Name]:[Name]],GewählterMA,Arbeitszeiten[[Tag]:[Tag]],DATE(_xlpm.jahrCalc,$B54,O$20)))*$A54,0),
_xlpm.ausgabe, _xlpm.stunden+IF(AND(_xlpm.stunden&gt;0,_xlpm.fake),ROUND(RANDBETWEEN(-100,100)/200,1),0),
IF(_xlpm.ausgabe&lt;=0,"",_xlpm.ausgabe)
)</f>
        <v/>
      </c>
      <c r="P54" s="253" t="str" cm="1">
        <f t="array" aca="1" ref="P54" ca="1">_xlfn.LET(
_xlpm.jahrCalc,
INDIRECT("Jahr" &amp; ROUNDUP(SUM($B$21:$B54)/78,0)),
_xlpm.auto,
IF(_xlfn.XLOOKUP(GewählterMA&amp;"|"&amp;_xlpm.jahrCalc,Personaleingabe!$AO$12:$AO$300,Personaleingabe!$AO$12:$AO$300,"keine Zeiten",0,1)="keine Zeiten",TRUE,FALSE),
_xlpm.fake,
IF($A$4&amp;"1"="1",FALSE,TRUE),
_xlpm.abwesend,
AZ54&amp;"1"&lt;&gt;"1",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_xlpm.wochenstunden/5,SUMIFS(Arbeitszeiten[[Arbeitszeit]:[Arbeitszeit]],Arbeitszeiten[[Name]:[Name]],GewählterMA,Arbeitszeiten[[Tag]:[Tag]],DATE(_xlpm.jahrCalc,$B54,P$20)))*$A54,0),
_xlpm.ausgabe, _xlpm.stunden+IF(AND(_xlpm.stunden&gt;0,_xlpm.fake),ROUND(RANDBETWEEN(-100,100)/200,1),0),
IF(_xlpm.ausgabe&lt;=0,"",_xlpm.ausgabe)
)</f>
        <v/>
      </c>
      <c r="Q54" s="253" t="str" cm="1">
        <f t="array" aca="1" ref="Q54" ca="1">_xlfn.LET(
_xlpm.jahrCalc,
INDIRECT("Jahr" &amp; ROUNDUP(SUM($B$21:$B54)/78,0)),
_xlpm.auto,
IF(_xlfn.XLOOKUP(GewählterMA&amp;"|"&amp;_xlpm.jahrCalc,Personaleingabe!$AO$12:$AO$300,Personaleingabe!$AO$12:$AO$300,"keine Zeiten",0,1)="keine Zeiten",TRUE,FALSE),
_xlpm.fake,
IF($A$4&amp;"1"="1",FALSE,TRUE),
_xlpm.abwesend,
BA54&amp;"1"&lt;&gt;"1",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_xlpm.wochenstunden/5,SUMIFS(Arbeitszeiten[[Arbeitszeit]:[Arbeitszeit]],Arbeitszeiten[[Name]:[Name]],GewählterMA,Arbeitszeiten[[Tag]:[Tag]],DATE(_xlpm.jahrCalc,$B54,Q$20)))*$A54,0),
_xlpm.ausgabe, _xlpm.stunden+IF(AND(_xlpm.stunden&gt;0,_xlpm.fake),ROUND(RANDBETWEEN(-100,100)/200,1),0),
IF(_xlpm.ausgabe&lt;=0,"",_xlpm.ausgabe)
)</f>
        <v/>
      </c>
      <c r="R54" s="253" t="str" cm="1">
        <f t="array" aca="1" ref="R54" ca="1">_xlfn.LET(
_xlpm.jahrCalc,
INDIRECT("Jahr" &amp; ROUNDUP(SUM($B$21:$B54)/78,0)),
_xlpm.auto,
IF(_xlfn.XLOOKUP(GewählterMA&amp;"|"&amp;_xlpm.jahrCalc,Personaleingabe!$AO$12:$AO$300,Personaleingabe!$AO$12:$AO$300,"keine Zeiten",0,1)="keine Zeiten",TRUE,FALSE),
_xlpm.fake,
IF($A$4&amp;"1"="1",FALSE,TRUE),
_xlpm.abwesend,
BB54&amp;"1"&lt;&gt;"1",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_xlpm.wochenstunden/5,SUMIFS(Arbeitszeiten[[Arbeitszeit]:[Arbeitszeit]],Arbeitszeiten[[Name]:[Name]],GewählterMA,Arbeitszeiten[[Tag]:[Tag]],DATE(_xlpm.jahrCalc,$B54,R$20)))*$A54,0),
_xlpm.ausgabe, _xlpm.stunden+IF(AND(_xlpm.stunden&gt;0,_xlpm.fake),ROUND(RANDBETWEEN(-100,100)/200,1),0),
IF(_xlpm.ausgabe&lt;=0,"",_xlpm.ausgabe)
)</f>
        <v/>
      </c>
      <c r="S54" s="253" t="str" cm="1">
        <f t="array" aca="1" ref="S54" ca="1">_xlfn.LET(
_xlpm.jahrCalc,
INDIRECT("Jahr" &amp; ROUNDUP(SUM($B$21:$B54)/78,0)),
_xlpm.auto,
IF(_xlfn.XLOOKUP(GewählterMA&amp;"|"&amp;_xlpm.jahrCalc,Personaleingabe!$AO$12:$AO$300,Personaleingabe!$AO$12:$AO$300,"keine Zeiten",0,1)="keine Zeiten",TRUE,FALSE),
_xlpm.fake,
IF($A$4&amp;"1"="1",FALSE,TRUE),
_xlpm.abwesend,
BC54&amp;"1"&lt;&gt;"1",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_xlpm.wochenstunden/5,SUMIFS(Arbeitszeiten[[Arbeitszeit]:[Arbeitszeit]],Arbeitszeiten[[Name]:[Name]],GewählterMA,Arbeitszeiten[[Tag]:[Tag]],DATE(_xlpm.jahrCalc,$B54,S$20)))*$A54,0),
_xlpm.ausgabe, _xlpm.stunden+IF(AND(_xlpm.stunden&gt;0,_xlpm.fake),ROUND(RANDBETWEEN(-100,100)/200,1),0),
IF(_xlpm.ausgabe&lt;=0,"",_xlpm.ausgabe)
)</f>
        <v/>
      </c>
      <c r="T54" s="253" t="str" cm="1">
        <f t="array" aca="1" ref="T54" ca="1">_xlfn.LET(
_xlpm.jahrCalc,
INDIRECT("Jahr" &amp; ROUNDUP(SUM($B$21:$B54)/78,0)),
_xlpm.auto,
IF(_xlfn.XLOOKUP(GewählterMA&amp;"|"&amp;_xlpm.jahrCalc,Personaleingabe!$AO$12:$AO$300,Personaleingabe!$AO$12:$AO$300,"keine Zeiten",0,1)="keine Zeiten",TRUE,FALSE),
_xlpm.fake,
IF($A$4&amp;"1"="1",FALSE,TRUE),
_xlpm.abwesend,
BD54&amp;"1"&lt;&gt;"1",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_xlpm.wochenstunden/5,SUMIFS(Arbeitszeiten[[Arbeitszeit]:[Arbeitszeit]],Arbeitszeiten[[Name]:[Name]],GewählterMA,Arbeitszeiten[[Tag]:[Tag]],DATE(_xlpm.jahrCalc,$B54,T$20)))*$A54,0),
_xlpm.ausgabe, _xlpm.stunden+IF(AND(_xlpm.stunden&gt;0,_xlpm.fake),ROUND(RANDBETWEEN(-100,100)/200,1),0),
IF(_xlpm.ausgabe&lt;=0,"",_xlpm.ausgabe)
)</f>
        <v/>
      </c>
      <c r="U54" s="253" t="str" cm="1">
        <f t="array" aca="1" ref="U54" ca="1">_xlfn.LET(
_xlpm.jahrCalc,
INDIRECT("Jahr" &amp; ROUNDUP(SUM($B$21:$B54)/78,0)),
_xlpm.auto,
IF(_xlfn.XLOOKUP(GewählterMA&amp;"|"&amp;_xlpm.jahrCalc,Personaleingabe!$AO$12:$AO$300,Personaleingabe!$AO$12:$AO$300,"keine Zeiten",0,1)="keine Zeiten",TRUE,FALSE),
_xlpm.fake,
IF($A$4&amp;"1"="1",FALSE,TRUE),
_xlpm.abwesend,
BE54&amp;"1"&lt;&gt;"1",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_xlpm.wochenstunden/5,SUMIFS(Arbeitszeiten[[Arbeitszeit]:[Arbeitszeit]],Arbeitszeiten[[Name]:[Name]],GewählterMA,Arbeitszeiten[[Tag]:[Tag]],DATE(_xlpm.jahrCalc,$B54,U$20)))*$A54,0),
_xlpm.ausgabe, _xlpm.stunden+IF(AND(_xlpm.stunden&gt;0,_xlpm.fake),ROUND(RANDBETWEEN(-100,100)/200,1),0),
IF(_xlpm.ausgabe&lt;=0,"",_xlpm.ausgabe)
)</f>
        <v/>
      </c>
      <c r="V54" s="253" t="str" cm="1">
        <f t="array" aca="1" ref="V54" ca="1">_xlfn.LET(
_xlpm.jahrCalc,
INDIRECT("Jahr" &amp; ROUNDUP(SUM($B$21:$B54)/78,0)),
_xlpm.auto,
IF(_xlfn.XLOOKUP(GewählterMA&amp;"|"&amp;_xlpm.jahrCalc,Personaleingabe!$AO$12:$AO$300,Personaleingabe!$AO$12:$AO$300,"keine Zeiten",0,1)="keine Zeiten",TRUE,FALSE),
_xlpm.fake,
IF($A$4&amp;"1"="1",FALSE,TRUE),
_xlpm.abwesend,
BF54&amp;"1"&lt;&gt;"1",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_xlpm.wochenstunden/5,SUMIFS(Arbeitszeiten[[Arbeitszeit]:[Arbeitszeit]],Arbeitszeiten[[Name]:[Name]],GewählterMA,Arbeitszeiten[[Tag]:[Tag]],DATE(_xlpm.jahrCalc,$B54,V$20)))*$A54,0),
_xlpm.ausgabe, _xlpm.stunden+IF(AND(_xlpm.stunden&gt;0,_xlpm.fake),ROUND(RANDBETWEEN(-100,100)/200,1),0),
IF(_xlpm.ausgabe&lt;=0,"",_xlpm.ausgabe)
)</f>
        <v/>
      </c>
      <c r="W54" s="253" t="str" cm="1">
        <f t="array" aca="1" ref="W54" ca="1">_xlfn.LET(
_xlpm.jahrCalc,
INDIRECT("Jahr" &amp; ROUNDUP(SUM($B$21:$B54)/78,0)),
_xlpm.auto,
IF(_xlfn.XLOOKUP(GewählterMA&amp;"|"&amp;_xlpm.jahrCalc,Personaleingabe!$AO$12:$AO$300,Personaleingabe!$AO$12:$AO$300,"keine Zeiten",0,1)="keine Zeiten",TRUE,FALSE),
_xlpm.fake,
IF($A$4&amp;"1"="1",FALSE,TRUE),
_xlpm.abwesend,
BG54&amp;"1"&lt;&gt;"1",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_xlpm.wochenstunden/5,SUMIFS(Arbeitszeiten[[Arbeitszeit]:[Arbeitszeit]],Arbeitszeiten[[Name]:[Name]],GewählterMA,Arbeitszeiten[[Tag]:[Tag]],DATE(_xlpm.jahrCalc,$B54,W$20)))*$A54,0),
_xlpm.ausgabe, _xlpm.stunden+IF(AND(_xlpm.stunden&gt;0,_xlpm.fake),ROUND(RANDBETWEEN(-100,100)/200,1),0),
IF(_xlpm.ausgabe&lt;=0,"",_xlpm.ausgabe)
)</f>
        <v/>
      </c>
      <c r="X54" s="253" t="str" cm="1">
        <f t="array" aca="1" ref="X54" ca="1">_xlfn.LET(
_xlpm.jahrCalc,
INDIRECT("Jahr" &amp; ROUNDUP(SUM($B$21:$B54)/78,0)),
_xlpm.auto,
IF(_xlfn.XLOOKUP(GewählterMA&amp;"|"&amp;_xlpm.jahrCalc,Personaleingabe!$AO$12:$AO$300,Personaleingabe!$AO$12:$AO$300,"keine Zeiten",0,1)="keine Zeiten",TRUE,FALSE),
_xlpm.fake,
IF($A$4&amp;"1"="1",FALSE,TRUE),
_xlpm.abwesend,
BH54&amp;"1"&lt;&gt;"1",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_xlpm.wochenstunden/5,SUMIFS(Arbeitszeiten[[Arbeitszeit]:[Arbeitszeit]],Arbeitszeiten[[Name]:[Name]],GewählterMA,Arbeitszeiten[[Tag]:[Tag]],DATE(_xlpm.jahrCalc,$B54,X$20)))*$A54,0),
_xlpm.ausgabe, _xlpm.stunden+IF(AND(_xlpm.stunden&gt;0,_xlpm.fake),ROUND(RANDBETWEEN(-100,100)/200,1),0),
IF(_xlpm.ausgabe&lt;=0,"",_xlpm.ausgabe)
)</f>
        <v/>
      </c>
      <c r="Y54" s="253" t="str" cm="1">
        <f t="array" aca="1" ref="Y54" ca="1">_xlfn.LET(
_xlpm.jahrCalc,
INDIRECT("Jahr" &amp; ROUNDUP(SUM($B$21:$B54)/78,0)),
_xlpm.auto,
IF(_xlfn.XLOOKUP(GewählterMA&amp;"|"&amp;_xlpm.jahrCalc,Personaleingabe!$AO$12:$AO$300,Personaleingabe!$AO$12:$AO$300,"keine Zeiten",0,1)="keine Zeiten",TRUE,FALSE),
_xlpm.fake,
IF($A$4&amp;"1"="1",FALSE,TRUE),
_xlpm.abwesend,
BI54&amp;"1"&lt;&gt;"1",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_xlpm.wochenstunden/5,SUMIFS(Arbeitszeiten[[Arbeitszeit]:[Arbeitszeit]],Arbeitszeiten[[Name]:[Name]],GewählterMA,Arbeitszeiten[[Tag]:[Tag]],DATE(_xlpm.jahrCalc,$B54,Y$20)))*$A54,0),
_xlpm.ausgabe, _xlpm.stunden+IF(AND(_xlpm.stunden&gt;0,_xlpm.fake),ROUND(RANDBETWEEN(-100,100)/200,1),0),
IF(_xlpm.ausgabe&lt;=0,"",_xlpm.ausgabe)
)</f>
        <v/>
      </c>
      <c r="Z54" s="253" t="str" cm="1">
        <f t="array" aca="1" ref="Z54" ca="1">_xlfn.LET(
_xlpm.jahrCalc,
INDIRECT("Jahr" &amp; ROUNDUP(SUM($B$21:$B54)/78,0)),
_xlpm.auto,
IF(_xlfn.XLOOKUP(GewählterMA&amp;"|"&amp;_xlpm.jahrCalc,Personaleingabe!$AO$12:$AO$300,Personaleingabe!$AO$12:$AO$300,"keine Zeiten",0,1)="keine Zeiten",TRUE,FALSE),
_xlpm.fake,
IF($A$4&amp;"1"="1",FALSE,TRUE),
_xlpm.abwesend,
BJ54&amp;"1"&lt;&gt;"1",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_xlpm.wochenstunden/5,SUMIFS(Arbeitszeiten[[Arbeitszeit]:[Arbeitszeit]],Arbeitszeiten[[Name]:[Name]],GewählterMA,Arbeitszeiten[[Tag]:[Tag]],DATE(_xlpm.jahrCalc,$B54,Z$20)))*$A54,0),
_xlpm.ausgabe, _xlpm.stunden+IF(AND(_xlpm.stunden&gt;0,_xlpm.fake),ROUND(RANDBETWEEN(-100,100)/200,1),0),
IF(_xlpm.ausgabe&lt;=0,"",_xlpm.ausgabe)
)</f>
        <v/>
      </c>
      <c r="AA54" s="253" t="str" cm="1">
        <f t="array" aca="1" ref="AA54" ca="1">_xlfn.LET(
_xlpm.jahrCalc,
INDIRECT("Jahr" &amp; ROUNDUP(SUM($B$21:$B54)/78,0)),
_xlpm.auto,
IF(_xlfn.XLOOKUP(GewählterMA&amp;"|"&amp;_xlpm.jahrCalc,Personaleingabe!$AO$12:$AO$300,Personaleingabe!$AO$12:$AO$300,"keine Zeiten",0,1)="keine Zeiten",TRUE,FALSE),
_xlpm.fake,
IF($A$4&amp;"1"="1",FALSE,TRUE),
_xlpm.abwesend,
BK54&amp;"1"&lt;&gt;"1",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_xlpm.wochenstunden/5,SUMIFS(Arbeitszeiten[[Arbeitszeit]:[Arbeitszeit]],Arbeitszeiten[[Name]:[Name]],GewählterMA,Arbeitszeiten[[Tag]:[Tag]],DATE(_xlpm.jahrCalc,$B54,AA$20)))*$A54,0),
_xlpm.ausgabe, _xlpm.stunden+IF(AND(_xlpm.stunden&gt;0,_xlpm.fake),ROUND(RANDBETWEEN(-100,100)/200,1),0),
IF(_xlpm.ausgabe&lt;=0,"",_xlpm.ausgabe)
)</f>
        <v/>
      </c>
      <c r="AB54" s="253" t="str" cm="1">
        <f t="array" aca="1" ref="AB54" ca="1">_xlfn.LET(
_xlpm.jahrCalc,
INDIRECT("Jahr" &amp; ROUNDUP(SUM($B$21:$B54)/78,0)),
_xlpm.auto,
IF(_xlfn.XLOOKUP(GewählterMA&amp;"|"&amp;_xlpm.jahrCalc,Personaleingabe!$AO$12:$AO$300,Personaleingabe!$AO$12:$AO$300,"keine Zeiten",0,1)="keine Zeiten",TRUE,FALSE),
_xlpm.fake,
IF($A$4&amp;"1"="1",FALSE,TRUE),
_xlpm.abwesend,
BL54&amp;"1"&lt;&gt;"1",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_xlpm.wochenstunden/5,SUMIFS(Arbeitszeiten[[Arbeitszeit]:[Arbeitszeit]],Arbeitszeiten[[Name]:[Name]],GewählterMA,Arbeitszeiten[[Tag]:[Tag]],DATE(_xlpm.jahrCalc,$B54,AB$20)))*$A54,0),
_xlpm.ausgabe, _xlpm.stunden+IF(AND(_xlpm.stunden&gt;0,_xlpm.fake),ROUND(RANDBETWEEN(-100,100)/200,1),0),
IF(_xlpm.ausgabe&lt;=0,"",_xlpm.ausgabe)
)</f>
        <v/>
      </c>
      <c r="AC54" s="253" t="str" cm="1">
        <f t="array" aca="1" ref="AC54" ca="1">_xlfn.LET(
_xlpm.jahrCalc,
INDIRECT("Jahr" &amp; ROUNDUP(SUM($B$21:$B54)/78,0)),
_xlpm.auto,
IF(_xlfn.XLOOKUP(GewählterMA&amp;"|"&amp;_xlpm.jahrCalc,Personaleingabe!$AO$12:$AO$300,Personaleingabe!$AO$12:$AO$300,"keine Zeiten",0,1)="keine Zeiten",TRUE,FALSE),
_xlpm.fake,
IF($A$4&amp;"1"="1",FALSE,TRUE),
_xlpm.abwesend,
BM54&amp;"1"&lt;&gt;"1",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_xlpm.wochenstunden/5,SUMIFS(Arbeitszeiten[[Arbeitszeit]:[Arbeitszeit]],Arbeitszeiten[[Name]:[Name]],GewählterMA,Arbeitszeiten[[Tag]:[Tag]],DATE(_xlpm.jahrCalc,$B54,AC$20)))*$A54,0),
_xlpm.ausgabe, _xlpm.stunden+IF(AND(_xlpm.stunden&gt;0,_xlpm.fake),ROUND(RANDBETWEEN(-100,100)/200,1),0),
IF(_xlpm.ausgabe&lt;=0,"",_xlpm.ausgabe)
)</f>
        <v/>
      </c>
      <c r="AD54" s="253" t="str" cm="1">
        <f t="array" aca="1" ref="AD54" ca="1">_xlfn.LET(
_xlpm.jahrCalc,
INDIRECT("Jahr" &amp; ROUNDUP(SUM($B$21:$B54)/78,0)),
_xlpm.auto,
IF(_xlfn.XLOOKUP(GewählterMA&amp;"|"&amp;_xlpm.jahrCalc,Personaleingabe!$AO$12:$AO$300,Personaleingabe!$AO$12:$AO$300,"keine Zeiten",0,1)="keine Zeiten",TRUE,FALSE),
_xlpm.fake,
IF($A$4&amp;"1"="1",FALSE,TRUE),
_xlpm.abwesend,
BN54&amp;"1"&lt;&gt;"1",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_xlpm.wochenstunden/5,SUMIFS(Arbeitszeiten[[Arbeitszeit]:[Arbeitszeit]],Arbeitszeiten[[Name]:[Name]],GewählterMA,Arbeitszeiten[[Tag]:[Tag]],DATE(_xlpm.jahrCalc,$B54,AD$20)))*$A54,0),
_xlpm.ausgabe, _xlpm.stunden+IF(AND(_xlpm.stunden&gt;0,_xlpm.fake),ROUND(RANDBETWEEN(-100,100)/200,1),0),
IF(_xlpm.ausgabe&lt;=0,"",_xlpm.ausgabe)
)</f>
        <v/>
      </c>
      <c r="AE54" s="253" t="str" cm="1">
        <f t="array" aca="1" ref="AE54" ca="1">_xlfn.LET(
_xlpm.jahrCalc,
INDIRECT("Jahr" &amp; ROUNDUP(SUM($B$21:$B54)/78,0)),
_xlpm.auto,
IF(_xlfn.XLOOKUP(GewählterMA&amp;"|"&amp;_xlpm.jahrCalc,Personaleingabe!$AO$12:$AO$300,Personaleingabe!$AO$12:$AO$300,"keine Zeiten",0,1)="keine Zeiten",TRUE,FALSE),
_xlpm.fake,
IF($A$4&amp;"1"="1",FALSE,TRUE),
_xlpm.abwesend,
BO54&amp;"1"&lt;&gt;"1",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_xlpm.wochenstunden/5,SUMIFS(Arbeitszeiten[[Arbeitszeit]:[Arbeitszeit]],Arbeitszeiten[[Name]:[Name]],GewählterMA,Arbeitszeiten[[Tag]:[Tag]],DATE(_xlpm.jahrCalc,$B54,AE$20)))*$A54,0),
_xlpm.ausgabe, _xlpm.stunden+IF(AND(_xlpm.stunden&gt;0,_xlpm.fake),ROUND(RANDBETWEEN(-100,100)/200,1),0),
IF(_xlpm.ausgabe&lt;=0,"",_xlpm.ausgabe)
)</f>
        <v/>
      </c>
      <c r="AF54" s="253" t="str" cm="1">
        <f t="array" aca="1" ref="AF54" ca="1">_xlfn.LET(
_xlpm.jahrCalc,
INDIRECT("Jahr" &amp; ROUNDUP(SUM($B$21:$B54)/78,0)),
_xlpm.auto,
IF(_xlfn.XLOOKUP(GewählterMA&amp;"|"&amp;_xlpm.jahrCalc,Personaleingabe!$AO$12:$AO$300,Personaleingabe!$AO$12:$AO$300,"keine Zeiten",0,1)="keine Zeiten",TRUE,FALSE),
_xlpm.fake,
IF($A$4&amp;"1"="1",FALSE,TRUE),
_xlpm.abwesend,
BP54&amp;"1"&lt;&gt;"1",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_xlpm.wochenstunden/5,SUMIFS(Arbeitszeiten[[Arbeitszeit]:[Arbeitszeit]],Arbeitszeiten[[Name]:[Name]],GewählterMA,Arbeitszeiten[[Tag]:[Tag]],DATE(_xlpm.jahrCalc,$B54,AF$20)))*$A54,0),
_xlpm.ausgabe, _xlpm.stunden+IF(AND(_xlpm.stunden&gt;0,_xlpm.fake),ROUND(RANDBETWEEN(-100,100)/200,1),0),
IF(_xlpm.ausgabe&lt;=0,"",_xlpm.ausgabe)
)</f>
        <v/>
      </c>
      <c r="AG54" s="253" t="str" cm="1">
        <f t="array" aca="1" ref="AG54" ca="1">_xlfn.LET(
_xlpm.jahrCalc,
INDIRECT("Jahr" &amp; ROUNDUP(SUM($B$21:$B54)/78,0)),
_xlpm.auto,
IF(_xlfn.XLOOKUP(GewählterMA&amp;"|"&amp;_xlpm.jahrCalc,Personaleingabe!$AO$12:$AO$300,Personaleingabe!$AO$12:$AO$300,"keine Zeiten",0,1)="keine Zeiten",TRUE,FALSE),
_xlpm.fake,
IF($A$4&amp;"1"="1",FALSE,TRUE),
_xlpm.abwesend,
BQ54&amp;"1"&lt;&gt;"1",
_xlpm.wochenstunden,_xlfn.XLOOKUP(GewählterMA&amp;"|"&amp;GewähltesVorhaben&amp;"|"&amp;$B54&amp;"|"&amp;_xlpm.jahrCalc,MitarbeiterFTE[[lookup]:[lookup]],MitarbeiterFTE[[Std. / Wo.]:[Std. / Wo.]],0,0,1),
_xlpm.stunden,
IF(NOT(_xlpm.abwesend),IF(_xlpm.auto,
    _xlpm.wochenstunden/5,SUMIFS(Arbeitszeiten[[Arbeitszeit]:[Arbeitszeit]],Arbeitszeiten[[Name]:[Name]],GewählterMA,Arbeitszeiten[[Tag]:[Tag]],DATE(_xlpm.jahrCalc,$B54,AG$20)))*$A54,0),
_xlpm.ausgabe, _xlpm.stunden+IF(AND(_xlpm.stunden&gt;0,_xlpm.fake),ROUND(RANDBETWEEN(-100,100)/200,1),0),
IF(_xlpm.ausgabe&lt;=0,"",_xlpm.ausgabe)
)</f>
        <v/>
      </c>
      <c r="AH54" s="254">
        <f t="shared" ca="1" si="49"/>
        <v>0</v>
      </c>
      <c r="AI54" s="257"/>
      <c r="AJ54" s="212"/>
      <c r="AL54" s="211">
        <f t="shared" si="50"/>
        <v>6</v>
      </c>
      <c r="AM54" s="211" t="str" cm="1">
        <f t="array" aca="1" ref="AM54" ca="1">_xlfn.LET(
     _xlpm.jahrCalc,INDIRECT("Jahr" &amp; ROUNDUP(SUM($B$21:$B54)/78,0)),
     _xlpm.dat,DATE(_xlpm.jahrCalc,$B54,C$20),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N54" s="211" t="str" cm="1">
        <f t="array" aca="1" ref="AN54" ca="1">_xlfn.LET(
     _xlpm.jahrCalc,INDIRECT("Jahr" &amp; ROUNDUP(SUM($B$21:$B54)/78,0)),
     _xlpm.dat,DATE(_xlpm.jahrCalc,$B54,D$20),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O54" s="211" t="str" cm="1">
        <f t="array" aca="1" ref="AO54" ca="1">_xlfn.LET(
     _xlpm.jahrCalc,INDIRECT("Jahr" &amp; ROUNDUP(SUM($B$21:$B54)/78,0)),
     _xlpm.dat,DATE(_xlpm.jahrCalc,$B54,E$20),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P54" s="211" t="str" cm="1">
        <f t="array" aca="1" ref="AP54" ca="1">_xlfn.LET(
     _xlpm.jahrCalc,INDIRECT("Jahr" &amp; ROUNDUP(SUM($B$21:$B54)/78,0)),
     _xlpm.dat,DATE(_xlpm.jahrCalc,$B54,F$20),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Q54" s="211" t="str" cm="1">
        <f t="array" aca="1" ref="AQ54" ca="1">_xlfn.LET(
     _xlpm.jahrCalc,INDIRECT("Jahr" &amp; ROUNDUP(SUM($B$21:$B54)/78,0)),
     _xlpm.dat,DATE(_xlpm.jahrCalc,$B54,G$20),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R54" s="211" t="str" cm="1">
        <f t="array" aca="1" ref="AR54" ca="1">_xlfn.LET(
     _xlpm.jahrCalc,INDIRECT("Jahr" &amp; ROUNDUP(SUM($B$21:$B54)/78,0)),
     _xlpm.dat,DATE(_xlpm.jahrCalc,$B54,H$20),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S54" s="211" t="str" cm="1">
        <f t="array" aca="1" ref="AS54" ca="1">_xlfn.LET(
     _xlpm.jahrCalc,INDIRECT("Jahr" &amp; ROUNDUP(SUM($B$21:$B54)/78,0)),
     _xlpm.dat,DATE(_xlpm.jahrCalc,$B54,I$20),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T54" s="211" t="str" cm="1">
        <f t="array" aca="1" ref="AT54" ca="1">_xlfn.LET(
     _xlpm.jahrCalc,INDIRECT("Jahr" &amp; ROUNDUP(SUM($B$21:$B54)/78,0)),
     _xlpm.dat,DATE(_xlpm.jahrCalc,$B54,J$20),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U54" s="211" t="str" cm="1">
        <f t="array" aca="1" ref="AU54" ca="1">_xlfn.LET(
     _xlpm.jahrCalc,INDIRECT("Jahr" &amp; ROUNDUP(SUM($B$21:$B54)/78,0)),
     _xlpm.dat,DATE(_xlpm.jahrCalc,$B54,K$20),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V54" s="211" t="str" cm="1">
        <f t="array" aca="1" ref="AV54" ca="1">_xlfn.LET(
     _xlpm.jahrCalc,INDIRECT("Jahr" &amp; ROUNDUP(SUM($B$21:$B54)/78,0)),
     _xlpm.dat,DATE(_xlpm.jahrCalc,$B54,L$20),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W54" s="211" t="str" cm="1">
        <f t="array" aca="1" ref="AW54" ca="1">_xlfn.LET(
     _xlpm.jahrCalc,INDIRECT("Jahr" &amp; ROUNDUP(SUM($B$21:$B54)/78,0)),
     _xlpm.dat,DATE(_xlpm.jahrCalc,$B54,M$20),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AX54" s="211" t="str" cm="1">
        <f t="array" aca="1" ref="AX54" ca="1">_xlfn.LET(
     _xlpm.jahrCalc,INDIRECT("Jahr" &amp; ROUNDUP(SUM($B$21:$B54)/78,0)),
     _xlpm.dat,DATE(_xlpm.jahrCalc,$B54,N$20),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Y54" s="211" t="str" cm="1">
        <f t="array" aca="1" ref="AY54" ca="1">_xlfn.LET(
     _xlpm.jahrCalc,INDIRECT("Jahr" &amp; ROUNDUP(SUM($B$21:$B54)/78,0)),
     _xlpm.dat,DATE(_xlpm.jahrCalc,$B54,O$20),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AZ54" s="211" t="str" cm="1">
        <f t="array" aca="1" ref="AZ54" ca="1">_xlfn.LET(
     _xlpm.jahrCalc,INDIRECT("Jahr" &amp; ROUNDUP(SUM($B$21:$B54)/78,0)),
     _xlpm.dat,DATE(_xlpm.jahrCalc,$B54,P$20),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A54" s="211" t="str" cm="1">
        <f t="array" aca="1" ref="BA54" ca="1">_xlfn.LET(
     _xlpm.jahrCalc,INDIRECT("Jahr" &amp; ROUNDUP(SUM($B$21:$B54)/78,0)),
     _xlpm.dat,DATE(_xlpm.jahrCalc,$B54,Q$20),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B54" s="211" t="str" cm="1">
        <f t="array" aca="1" ref="BB54" ca="1">_xlfn.LET(
     _xlpm.jahrCalc,INDIRECT("Jahr" &amp; ROUNDUP(SUM($B$21:$B54)/78,0)),
     _xlpm.dat,DATE(_xlpm.jahrCalc,$B54,R$20),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C54" s="211" t="str" cm="1">
        <f t="array" aca="1" ref="BC54" ca="1">_xlfn.LET(
     _xlpm.jahrCalc,INDIRECT("Jahr" &amp; ROUNDUP(SUM($B$21:$B54)/78,0)),
     _xlpm.dat,DATE(_xlpm.jahrCalc,$B54,S$20),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D54" s="211" t="str" cm="1">
        <f t="array" aca="1" ref="BD54" ca="1">_xlfn.LET(
     _xlpm.jahrCalc,INDIRECT("Jahr" &amp; ROUNDUP(SUM($B$21:$B54)/78,0)),
     _xlpm.dat,DATE(_xlpm.jahrCalc,$B54,T$20),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E54" s="211" t="str" cm="1">
        <f t="array" aca="1" ref="BE54" ca="1">_xlfn.LET(
     _xlpm.jahrCalc,INDIRECT("Jahr" &amp; ROUNDUP(SUM($B$21:$B54)/78,0)),
     _xlpm.dat,DATE(_xlpm.jahrCalc,$B54,U$20),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F54" s="211" t="str" cm="1">
        <f t="array" aca="1" ref="BF54" ca="1">_xlfn.LET(
     _xlpm.jahrCalc,INDIRECT("Jahr" &amp; ROUNDUP(SUM($B$21:$B54)/78,0)),
     _xlpm.dat,DATE(_xlpm.jahrCalc,$B54,V$20),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G54" s="211" t="str" cm="1">
        <f t="array" aca="1" ref="BG54" ca="1">_xlfn.LET(
     _xlpm.jahrCalc,INDIRECT("Jahr" &amp; ROUNDUP(SUM($B$21:$B54)/78,0)),
     _xlpm.dat,DATE(_xlpm.jahrCalc,$B54,W$20),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H54" s="211" t="str" cm="1">
        <f t="array" aca="1" ref="BH54" ca="1">_xlfn.LET(
     _xlpm.jahrCalc,INDIRECT("Jahr" &amp; ROUNDUP(SUM($B$21:$B54)/78,0)),
     _xlpm.dat,DATE(_xlpm.jahrCalc,$B54,X$20),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I54" s="211" t="str" cm="1">
        <f t="array" aca="1" ref="BI54" ca="1">_xlfn.LET(
     _xlpm.jahrCalc,INDIRECT("Jahr" &amp; ROUNDUP(SUM($B$21:$B54)/78,0)),
     _xlpm.dat,DATE(_xlpm.jahrCalc,$B54,Y$20),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J54" s="211" t="str" cm="1">
        <f t="array" aca="1" ref="BJ54" ca="1">_xlfn.LET(
     _xlpm.jahrCalc,INDIRECT("Jahr" &amp; ROUNDUP(SUM($B$21:$B54)/78,0)),
     _xlpm.dat,DATE(_xlpm.jahrCalc,$B54,Z$20),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K54" s="211" t="str" cm="1">
        <f t="array" aca="1" ref="BK54" ca="1">_xlfn.LET(
     _xlpm.jahrCalc,INDIRECT("Jahr" &amp; ROUNDUP(SUM($B$21:$B54)/78,0)),
     _xlpm.dat,DATE(_xlpm.jahrCalc,$B54,AA$20),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L54" s="211" t="str" cm="1">
        <f t="array" aca="1" ref="BL54" ca="1">_xlfn.LET(
     _xlpm.jahrCalc,INDIRECT("Jahr" &amp; ROUNDUP(SUM($B$21:$B54)/78,0)),
     _xlpm.dat,DATE(_xlpm.jahrCalc,$B54,AB$20),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M54" s="211" t="str" cm="1">
        <f t="array" aca="1" ref="BM54" ca="1">_xlfn.LET(
     _xlpm.jahrCalc,INDIRECT("Jahr" &amp; ROUNDUP(SUM($B$21:$B54)/78,0)),
     _xlpm.dat,DATE(_xlpm.jahrCalc,$B54,AC$20),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WE</v>
      </c>
      <c r="BN54" s="211" t="str" cm="1">
        <f t="array" aca="1" ref="BN54" ca="1">_xlfn.LET(
     _xlpm.jahrCalc,INDIRECT("Jahr" &amp; ROUNDUP(SUM($B$21:$B54)/78,0)),
     _xlpm.dat,DATE(_xlpm.jahrCalc,$B54,AD$20),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O54" s="211" t="str" cm="1">
        <f t="array" aca="1" ref="BO54" ca="1">_xlfn.LET(
     _xlpm.jahrCalc,INDIRECT("Jahr" &amp; ROUNDUP(SUM($B$21:$B54)/78,0)),
     _xlpm.dat,DATE(_xlpm.jahrCalc,$B54,AE$20),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P54" s="211" t="str" cm="1">
        <f t="array" aca="1" ref="BP54" ca="1">_xlfn.LET(
     _xlpm.jahrCalc,INDIRECT("Jahr" &amp; ROUNDUP(SUM($B$21:$B54)/78,0)),
     _xlpm.dat,DATE(_xlpm.jahrCalc,$B54,AF$20),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
      </c>
      <c r="BQ54" s="211" t="str" cm="1">
        <f t="array" aca="1" ref="BQ54" ca="1">_xlfn.LET(
     _xlpm.jahrCalc,INDIRECT("Jahr" &amp; ROUNDUP(SUM($B$21:$B54)/78,0)),
     _xlpm.dat,DATE(_xlpm.jahrCalc,$B54,AG$20),
     _xlpm.bundesland,$BR54,
     _xlpm.ft, IF(_xlpm.bundesland=0,FALSE,_xlfn.XLOOKUP(_xlpm.dat,Feiertage[[Datum]:[Datum]],_xlfn.XLOOKUP(_xlpm.bundesland,Feiertage[[#Headers],[BW]:[TH]],Feiertage[[BW]:[TH]]),0,0,1)&lt;&gt;0),
     _xlpm.schwarz,
          MONTH(_xlpm.dat)&lt;&gt;$B54,
     _xlpm.we,
          WEEKDAY(_xlpm.dat,2)&gt;=6,
     _xlpm.weg,
          IF(_xlfn.XLOOKUP(GewählterMA&amp;_xlpm.dat,Table6[[lookup]:[lookup]],Table6[[Name]:[Name]],"da",0,1)="da","","weg"),
     _xlpm.ausgabe,IF(_xlpm.schwarz,"SW",IF(_xlpm.ft,"FT",IF(_xlpm.we,"WE",IF(_xlpm.weg="weg","weg","")))),
     _xlpm.ausgabe
)</f>
        <v>SW</v>
      </c>
      <c r="BR54" s="211">
        <f ca="1">IF(BT54=0,BS48,BT54)</f>
        <v>0</v>
      </c>
      <c r="BT54" s="211" cm="1">
        <f t="array" aca="1" ref="BT54" ca="1">_xlfn.XLOOKUP(_xlfn.XLOOKUP(GewählterMA&amp;AL54&amp;INDIRECT("Jahr" &amp; ROUNDUP(SUM($B$21:$B54)/78,0)),MitarbeiterFTE[Name]&amp;MitarbeiterFTE[Monat]&amp;MitarbeiterFTE[Jahr],MitarbeiterFTE[Bundesland],0,0,1),Bundesländer[Deutsch],Bundesländer[Abkürzung],0,0,1)</f>
        <v>0</v>
      </c>
    </row>
    <row r="55" spans="1:72" ht="18" customHeight="1" thickBot="1">
      <c r="A55" s="223" cm="1">
        <f t="array" aca="1" ref="A55" ca="1">_xlfn.XLOOKUP(GewählterMA&amp;"|"&amp;GewähltesVorhaben&amp;"|"&amp;B55&amp;"|"&amp;INDIRECT("Jahr" &amp; ROUNDUP(SUM($B$21:B55)/78,0)),MitarbeiterFTE[lookup],MitarbeiterFTE[%-Vorhaben],0,0,1)</f>
        <v>0</v>
      </c>
      <c r="B55" s="256">
        <v>7</v>
      </c>
      <c r="C55" s="253" t="str" cm="1">
        <f t="array" aca="1" ref="C55" ca="1">_xlfn.LET(
_xlpm.jahrCalc,
INDIRECT("Jahr" &amp; ROUNDUP(SUM($B$21:$B55)/78,0)),
_xlpm.auto,
IF(_xlfn.XLOOKUP(GewählterMA&amp;"|"&amp;_xlpm.jahrCalc,Personaleingabe!$AO$12:$AO$300,Personaleingabe!$AO$12:$AO$300,"keine Zeiten",0,1)="keine Zeiten",TRUE,FALSE),
_xlpm.fake,
IF($A$4&amp;"1"="1",FALSE,TRUE),
_xlpm.abwesend,
AM55&amp;"1"&lt;&gt;"1",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_xlpm.wochenstunden/5,SUMIFS(Arbeitszeiten[[Arbeitszeit]:[Arbeitszeit]],Arbeitszeiten[[Name]:[Name]],GewählterMA,Arbeitszeiten[[Tag]:[Tag]],DATE(_xlpm.jahrCalc,$B55,C$20)))*$A55,0),
_xlpm.ausgabe, _xlpm.stunden+IF(AND(_xlpm.stunden&gt;0,_xlpm.fake),ROUND(RANDBETWEEN(-100,100)/200,1),0),
IF(_xlpm.ausgabe&lt;=0,"",_xlpm.ausgabe)
)</f>
        <v/>
      </c>
      <c r="D55" s="253" t="str" cm="1">
        <f t="array" aca="1" ref="D55" ca="1">_xlfn.LET(
_xlpm.jahrCalc,
INDIRECT("Jahr" &amp; ROUNDUP(SUM($B$21:$B55)/78,0)),
_xlpm.auto,
IF(_xlfn.XLOOKUP(GewählterMA&amp;"|"&amp;_xlpm.jahrCalc,Personaleingabe!$AO$12:$AO$300,Personaleingabe!$AO$12:$AO$300,"keine Zeiten",0,1)="keine Zeiten",TRUE,FALSE),
_xlpm.fake,
IF($A$4&amp;"1"="1",FALSE,TRUE),
_xlpm.abwesend,
AN55&amp;"1"&lt;&gt;"1",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_xlpm.wochenstunden/5,SUMIFS(Arbeitszeiten[[Arbeitszeit]:[Arbeitszeit]],Arbeitszeiten[[Name]:[Name]],GewählterMA,Arbeitszeiten[[Tag]:[Tag]],DATE(_xlpm.jahrCalc,$B55,D$20)))*$A55,0),
_xlpm.ausgabe, _xlpm.stunden+IF(AND(_xlpm.stunden&gt;0,_xlpm.fake),ROUND(RANDBETWEEN(-100,100)/200,1),0),
IF(_xlpm.ausgabe&lt;=0,"",_xlpm.ausgabe)
)</f>
        <v/>
      </c>
      <c r="E55" s="253" t="str" cm="1">
        <f t="array" aca="1" ref="E55" ca="1">_xlfn.LET(
_xlpm.jahrCalc,
INDIRECT("Jahr" &amp; ROUNDUP(SUM($B$21:$B55)/78,0)),
_xlpm.auto,
IF(_xlfn.XLOOKUP(GewählterMA&amp;"|"&amp;_xlpm.jahrCalc,Personaleingabe!$AO$12:$AO$300,Personaleingabe!$AO$12:$AO$300,"keine Zeiten",0,1)="keine Zeiten",TRUE,FALSE),
_xlpm.fake,
IF($A$4&amp;"1"="1",FALSE,TRUE),
_xlpm.abwesend,
AO55&amp;"1"&lt;&gt;"1",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_xlpm.wochenstunden/5,SUMIFS(Arbeitszeiten[[Arbeitszeit]:[Arbeitszeit]],Arbeitszeiten[[Name]:[Name]],GewählterMA,Arbeitszeiten[[Tag]:[Tag]],DATE(_xlpm.jahrCalc,$B55,E$20)))*$A55,0),
_xlpm.ausgabe, _xlpm.stunden+IF(AND(_xlpm.stunden&gt;0,_xlpm.fake),ROUND(RANDBETWEEN(-100,100)/200,1),0),
IF(_xlpm.ausgabe&lt;=0,"",_xlpm.ausgabe)
)</f>
        <v/>
      </c>
      <c r="F55" s="253" t="str" cm="1">
        <f t="array" aca="1" ref="F55" ca="1">_xlfn.LET(
_xlpm.jahrCalc,
INDIRECT("Jahr" &amp; ROUNDUP(SUM($B$21:$B55)/78,0)),
_xlpm.auto,
IF(_xlfn.XLOOKUP(GewählterMA&amp;"|"&amp;_xlpm.jahrCalc,Personaleingabe!$AO$12:$AO$300,Personaleingabe!$AO$12:$AO$300,"keine Zeiten",0,1)="keine Zeiten",TRUE,FALSE),
_xlpm.fake,
IF($A$4&amp;"1"="1",FALSE,TRUE),
_xlpm.abwesend,
AP55&amp;"1"&lt;&gt;"1",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_xlpm.wochenstunden/5,SUMIFS(Arbeitszeiten[[Arbeitszeit]:[Arbeitszeit]],Arbeitszeiten[[Name]:[Name]],GewählterMA,Arbeitszeiten[[Tag]:[Tag]],DATE(_xlpm.jahrCalc,$B55,F$20)))*$A55,0),
_xlpm.ausgabe, _xlpm.stunden+IF(AND(_xlpm.stunden&gt;0,_xlpm.fake),ROUND(RANDBETWEEN(-100,100)/200,1),0),
IF(_xlpm.ausgabe&lt;=0,"",_xlpm.ausgabe)
)</f>
        <v/>
      </c>
      <c r="G55" s="253" t="str" cm="1">
        <f t="array" aca="1" ref="G55" ca="1">_xlfn.LET(
_xlpm.jahrCalc,
INDIRECT("Jahr" &amp; ROUNDUP(SUM($B$21:$B55)/78,0)),
_xlpm.auto,
IF(_xlfn.XLOOKUP(GewählterMA&amp;"|"&amp;_xlpm.jahrCalc,Personaleingabe!$AO$12:$AO$300,Personaleingabe!$AO$12:$AO$300,"keine Zeiten",0,1)="keine Zeiten",TRUE,FALSE),
_xlpm.fake,
IF($A$4&amp;"1"="1",FALSE,TRUE),
_xlpm.abwesend,
AQ55&amp;"1"&lt;&gt;"1",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_xlpm.wochenstunden/5,SUMIFS(Arbeitszeiten[[Arbeitszeit]:[Arbeitszeit]],Arbeitszeiten[[Name]:[Name]],GewählterMA,Arbeitszeiten[[Tag]:[Tag]],DATE(_xlpm.jahrCalc,$B55,G$20)))*$A55,0),
_xlpm.ausgabe, _xlpm.stunden+IF(AND(_xlpm.stunden&gt;0,_xlpm.fake),ROUND(RANDBETWEEN(-100,100)/200,1),0),
IF(_xlpm.ausgabe&lt;=0,"",_xlpm.ausgabe)
)</f>
        <v/>
      </c>
      <c r="H55" s="253" t="str" cm="1">
        <f t="array" aca="1" ref="H55" ca="1">_xlfn.LET(
_xlpm.jahrCalc,
INDIRECT("Jahr" &amp; ROUNDUP(SUM($B$21:$B55)/78,0)),
_xlpm.auto,
IF(_xlfn.XLOOKUP(GewählterMA&amp;"|"&amp;_xlpm.jahrCalc,Personaleingabe!$AO$12:$AO$300,Personaleingabe!$AO$12:$AO$300,"keine Zeiten",0,1)="keine Zeiten",TRUE,FALSE),
_xlpm.fake,
IF($A$4&amp;"1"="1",FALSE,TRUE),
_xlpm.abwesend,
AR55&amp;"1"&lt;&gt;"1",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_xlpm.wochenstunden/5,SUMIFS(Arbeitszeiten[[Arbeitszeit]:[Arbeitszeit]],Arbeitszeiten[[Name]:[Name]],GewählterMA,Arbeitszeiten[[Tag]:[Tag]],DATE(_xlpm.jahrCalc,$B55,H$20)))*$A55,0),
_xlpm.ausgabe, _xlpm.stunden+IF(AND(_xlpm.stunden&gt;0,_xlpm.fake),ROUND(RANDBETWEEN(-100,100)/200,1),0),
IF(_xlpm.ausgabe&lt;=0,"",_xlpm.ausgabe)
)</f>
        <v/>
      </c>
      <c r="I55" s="253" t="str" cm="1">
        <f t="array" aca="1" ref="I55" ca="1">_xlfn.LET(
_xlpm.jahrCalc,
INDIRECT("Jahr" &amp; ROUNDUP(SUM($B$21:$B55)/78,0)),
_xlpm.auto,
IF(_xlfn.XLOOKUP(GewählterMA&amp;"|"&amp;_xlpm.jahrCalc,Personaleingabe!$AO$12:$AO$300,Personaleingabe!$AO$12:$AO$300,"keine Zeiten",0,1)="keine Zeiten",TRUE,FALSE),
_xlpm.fake,
IF($A$4&amp;"1"="1",FALSE,TRUE),
_xlpm.abwesend,
AS55&amp;"1"&lt;&gt;"1",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_xlpm.wochenstunden/5,SUMIFS(Arbeitszeiten[[Arbeitszeit]:[Arbeitszeit]],Arbeitszeiten[[Name]:[Name]],GewählterMA,Arbeitszeiten[[Tag]:[Tag]],DATE(_xlpm.jahrCalc,$B55,I$20)))*$A55,0),
_xlpm.ausgabe, _xlpm.stunden+IF(AND(_xlpm.stunden&gt;0,_xlpm.fake),ROUND(RANDBETWEEN(-100,100)/200,1),0),
IF(_xlpm.ausgabe&lt;=0,"",_xlpm.ausgabe)
)</f>
        <v/>
      </c>
      <c r="J55" s="253" t="str" cm="1">
        <f t="array" aca="1" ref="J55" ca="1">_xlfn.LET(
_xlpm.jahrCalc,
INDIRECT("Jahr" &amp; ROUNDUP(SUM($B$21:$B55)/78,0)),
_xlpm.auto,
IF(_xlfn.XLOOKUP(GewählterMA&amp;"|"&amp;_xlpm.jahrCalc,Personaleingabe!$AO$12:$AO$300,Personaleingabe!$AO$12:$AO$300,"keine Zeiten",0,1)="keine Zeiten",TRUE,FALSE),
_xlpm.fake,
IF($A$4&amp;"1"="1",FALSE,TRUE),
_xlpm.abwesend,
AT55&amp;"1"&lt;&gt;"1",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_xlpm.wochenstunden/5,SUMIFS(Arbeitszeiten[[Arbeitszeit]:[Arbeitszeit]],Arbeitszeiten[[Name]:[Name]],GewählterMA,Arbeitszeiten[[Tag]:[Tag]],DATE(_xlpm.jahrCalc,$B55,J$20)))*$A55,0),
_xlpm.ausgabe, _xlpm.stunden+IF(AND(_xlpm.stunden&gt;0,_xlpm.fake),ROUND(RANDBETWEEN(-100,100)/200,1),0),
IF(_xlpm.ausgabe&lt;=0,"",_xlpm.ausgabe)
)</f>
        <v/>
      </c>
      <c r="K55" s="253" t="str" cm="1">
        <f t="array" aca="1" ref="K55" ca="1">_xlfn.LET(
_xlpm.jahrCalc,
INDIRECT("Jahr" &amp; ROUNDUP(SUM($B$21:$B55)/78,0)),
_xlpm.auto,
IF(_xlfn.XLOOKUP(GewählterMA&amp;"|"&amp;_xlpm.jahrCalc,Personaleingabe!$AO$12:$AO$300,Personaleingabe!$AO$12:$AO$300,"keine Zeiten",0,1)="keine Zeiten",TRUE,FALSE),
_xlpm.fake,
IF($A$4&amp;"1"="1",FALSE,TRUE),
_xlpm.abwesend,
AU55&amp;"1"&lt;&gt;"1",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_xlpm.wochenstunden/5,SUMIFS(Arbeitszeiten[[Arbeitszeit]:[Arbeitszeit]],Arbeitszeiten[[Name]:[Name]],GewählterMA,Arbeitszeiten[[Tag]:[Tag]],DATE(_xlpm.jahrCalc,$B55,K$20)))*$A55,0),
_xlpm.ausgabe, _xlpm.stunden+IF(AND(_xlpm.stunden&gt;0,_xlpm.fake),ROUND(RANDBETWEEN(-100,100)/200,1),0),
IF(_xlpm.ausgabe&lt;=0,"",_xlpm.ausgabe)
)</f>
        <v/>
      </c>
      <c r="L55" s="253" t="str" cm="1">
        <f t="array" aca="1" ref="L55" ca="1">_xlfn.LET(
_xlpm.jahrCalc,
INDIRECT("Jahr" &amp; ROUNDUP(SUM($B$21:$B55)/78,0)),
_xlpm.auto,
IF(_xlfn.XLOOKUP(GewählterMA&amp;"|"&amp;_xlpm.jahrCalc,Personaleingabe!$AO$12:$AO$300,Personaleingabe!$AO$12:$AO$300,"keine Zeiten",0,1)="keine Zeiten",TRUE,FALSE),
_xlpm.fake,
IF($A$4&amp;"1"="1",FALSE,TRUE),
_xlpm.abwesend,
AV55&amp;"1"&lt;&gt;"1",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_xlpm.wochenstunden/5,SUMIFS(Arbeitszeiten[[Arbeitszeit]:[Arbeitszeit]],Arbeitszeiten[[Name]:[Name]],GewählterMA,Arbeitszeiten[[Tag]:[Tag]],DATE(_xlpm.jahrCalc,$B55,L$20)))*$A55,0),
_xlpm.ausgabe, _xlpm.stunden+IF(AND(_xlpm.stunden&gt;0,_xlpm.fake),ROUND(RANDBETWEEN(-100,100)/200,1),0),
IF(_xlpm.ausgabe&lt;=0,"",_xlpm.ausgabe)
)</f>
        <v/>
      </c>
      <c r="M55" s="253" t="str" cm="1">
        <f t="array" aca="1" ref="M55" ca="1">_xlfn.LET(
_xlpm.jahrCalc,
INDIRECT("Jahr" &amp; ROUNDUP(SUM($B$21:$B55)/78,0)),
_xlpm.auto,
IF(_xlfn.XLOOKUP(GewählterMA&amp;"|"&amp;_xlpm.jahrCalc,Personaleingabe!$AO$12:$AO$300,Personaleingabe!$AO$12:$AO$300,"keine Zeiten",0,1)="keine Zeiten",TRUE,FALSE),
_xlpm.fake,
IF($A$4&amp;"1"="1",FALSE,TRUE),
_xlpm.abwesend,
AW55&amp;"1"&lt;&gt;"1",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_xlpm.wochenstunden/5,SUMIFS(Arbeitszeiten[[Arbeitszeit]:[Arbeitszeit]],Arbeitszeiten[[Name]:[Name]],GewählterMA,Arbeitszeiten[[Tag]:[Tag]],DATE(_xlpm.jahrCalc,$B55,M$20)))*$A55,0),
_xlpm.ausgabe, _xlpm.stunden+IF(AND(_xlpm.stunden&gt;0,_xlpm.fake),ROUND(RANDBETWEEN(-100,100)/200,1),0),
IF(_xlpm.ausgabe&lt;=0,"",_xlpm.ausgabe)
)</f>
        <v/>
      </c>
      <c r="N55" s="253" t="str" cm="1">
        <f t="array" aca="1" ref="N55" ca="1">_xlfn.LET(
_xlpm.jahrCalc,
INDIRECT("Jahr" &amp; ROUNDUP(SUM($B$21:$B55)/78,0)),
_xlpm.auto,
IF(_xlfn.XLOOKUP(GewählterMA&amp;"|"&amp;_xlpm.jahrCalc,Personaleingabe!$AO$12:$AO$300,Personaleingabe!$AO$12:$AO$300,"keine Zeiten",0,1)="keine Zeiten",TRUE,FALSE),
_xlpm.fake,
IF($A$4&amp;"1"="1",FALSE,TRUE),
_xlpm.abwesend,
AX55&amp;"1"&lt;&gt;"1",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_xlpm.wochenstunden/5,SUMIFS(Arbeitszeiten[[Arbeitszeit]:[Arbeitszeit]],Arbeitszeiten[[Name]:[Name]],GewählterMA,Arbeitszeiten[[Tag]:[Tag]],DATE(_xlpm.jahrCalc,$B55,N$20)))*$A55,0),
_xlpm.ausgabe, _xlpm.stunden+IF(AND(_xlpm.stunden&gt;0,_xlpm.fake),ROUND(RANDBETWEEN(-100,100)/200,1),0),
IF(_xlpm.ausgabe&lt;=0,"",_xlpm.ausgabe)
)</f>
        <v/>
      </c>
      <c r="O55" s="253" t="str" cm="1">
        <f t="array" aca="1" ref="O55" ca="1">_xlfn.LET(
_xlpm.jahrCalc,
INDIRECT("Jahr" &amp; ROUNDUP(SUM($B$21:$B55)/78,0)),
_xlpm.auto,
IF(_xlfn.XLOOKUP(GewählterMA&amp;"|"&amp;_xlpm.jahrCalc,Personaleingabe!$AO$12:$AO$300,Personaleingabe!$AO$12:$AO$300,"keine Zeiten",0,1)="keine Zeiten",TRUE,FALSE),
_xlpm.fake,
IF($A$4&amp;"1"="1",FALSE,TRUE),
_xlpm.abwesend,
AY55&amp;"1"&lt;&gt;"1",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_xlpm.wochenstunden/5,SUMIFS(Arbeitszeiten[[Arbeitszeit]:[Arbeitszeit]],Arbeitszeiten[[Name]:[Name]],GewählterMA,Arbeitszeiten[[Tag]:[Tag]],DATE(_xlpm.jahrCalc,$B55,O$20)))*$A55,0),
_xlpm.ausgabe, _xlpm.stunden+IF(AND(_xlpm.stunden&gt;0,_xlpm.fake),ROUND(RANDBETWEEN(-100,100)/200,1),0),
IF(_xlpm.ausgabe&lt;=0,"",_xlpm.ausgabe)
)</f>
        <v/>
      </c>
      <c r="P55" s="253" t="str" cm="1">
        <f t="array" aca="1" ref="P55" ca="1">_xlfn.LET(
_xlpm.jahrCalc,
INDIRECT("Jahr" &amp; ROUNDUP(SUM($B$21:$B55)/78,0)),
_xlpm.auto,
IF(_xlfn.XLOOKUP(GewählterMA&amp;"|"&amp;_xlpm.jahrCalc,Personaleingabe!$AO$12:$AO$300,Personaleingabe!$AO$12:$AO$300,"keine Zeiten",0,1)="keine Zeiten",TRUE,FALSE),
_xlpm.fake,
IF($A$4&amp;"1"="1",FALSE,TRUE),
_xlpm.abwesend,
AZ55&amp;"1"&lt;&gt;"1",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_xlpm.wochenstunden/5,SUMIFS(Arbeitszeiten[[Arbeitszeit]:[Arbeitszeit]],Arbeitszeiten[[Name]:[Name]],GewählterMA,Arbeitszeiten[[Tag]:[Tag]],DATE(_xlpm.jahrCalc,$B55,P$20)))*$A55,0),
_xlpm.ausgabe, _xlpm.stunden+IF(AND(_xlpm.stunden&gt;0,_xlpm.fake),ROUND(RANDBETWEEN(-100,100)/200,1),0),
IF(_xlpm.ausgabe&lt;=0,"",_xlpm.ausgabe)
)</f>
        <v/>
      </c>
      <c r="Q55" s="253" t="str" cm="1">
        <f t="array" aca="1" ref="Q55" ca="1">_xlfn.LET(
_xlpm.jahrCalc,
INDIRECT("Jahr" &amp; ROUNDUP(SUM($B$21:$B55)/78,0)),
_xlpm.auto,
IF(_xlfn.XLOOKUP(GewählterMA&amp;"|"&amp;_xlpm.jahrCalc,Personaleingabe!$AO$12:$AO$300,Personaleingabe!$AO$12:$AO$300,"keine Zeiten",0,1)="keine Zeiten",TRUE,FALSE),
_xlpm.fake,
IF($A$4&amp;"1"="1",FALSE,TRUE),
_xlpm.abwesend,
BA55&amp;"1"&lt;&gt;"1",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_xlpm.wochenstunden/5,SUMIFS(Arbeitszeiten[[Arbeitszeit]:[Arbeitszeit]],Arbeitszeiten[[Name]:[Name]],GewählterMA,Arbeitszeiten[[Tag]:[Tag]],DATE(_xlpm.jahrCalc,$B55,Q$20)))*$A55,0),
_xlpm.ausgabe, _xlpm.stunden+IF(AND(_xlpm.stunden&gt;0,_xlpm.fake),ROUND(RANDBETWEEN(-100,100)/200,1),0),
IF(_xlpm.ausgabe&lt;=0,"",_xlpm.ausgabe)
)</f>
        <v/>
      </c>
      <c r="R55" s="253" t="str" cm="1">
        <f t="array" aca="1" ref="R55" ca="1">_xlfn.LET(
_xlpm.jahrCalc,
INDIRECT("Jahr" &amp; ROUNDUP(SUM($B$21:$B55)/78,0)),
_xlpm.auto,
IF(_xlfn.XLOOKUP(GewählterMA&amp;"|"&amp;_xlpm.jahrCalc,Personaleingabe!$AO$12:$AO$300,Personaleingabe!$AO$12:$AO$300,"keine Zeiten",0,1)="keine Zeiten",TRUE,FALSE),
_xlpm.fake,
IF($A$4&amp;"1"="1",FALSE,TRUE),
_xlpm.abwesend,
BB55&amp;"1"&lt;&gt;"1",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_xlpm.wochenstunden/5,SUMIFS(Arbeitszeiten[[Arbeitszeit]:[Arbeitszeit]],Arbeitszeiten[[Name]:[Name]],GewählterMA,Arbeitszeiten[[Tag]:[Tag]],DATE(_xlpm.jahrCalc,$B55,R$20)))*$A55,0),
_xlpm.ausgabe, _xlpm.stunden+IF(AND(_xlpm.stunden&gt;0,_xlpm.fake),ROUND(RANDBETWEEN(-100,100)/200,1),0),
IF(_xlpm.ausgabe&lt;=0,"",_xlpm.ausgabe)
)</f>
        <v/>
      </c>
      <c r="S55" s="253" t="str" cm="1">
        <f t="array" aca="1" ref="S55" ca="1">_xlfn.LET(
_xlpm.jahrCalc,
INDIRECT("Jahr" &amp; ROUNDUP(SUM($B$21:$B55)/78,0)),
_xlpm.auto,
IF(_xlfn.XLOOKUP(GewählterMA&amp;"|"&amp;_xlpm.jahrCalc,Personaleingabe!$AO$12:$AO$300,Personaleingabe!$AO$12:$AO$300,"keine Zeiten",0,1)="keine Zeiten",TRUE,FALSE),
_xlpm.fake,
IF($A$4&amp;"1"="1",FALSE,TRUE),
_xlpm.abwesend,
BC55&amp;"1"&lt;&gt;"1",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_xlpm.wochenstunden/5,SUMIFS(Arbeitszeiten[[Arbeitszeit]:[Arbeitszeit]],Arbeitszeiten[[Name]:[Name]],GewählterMA,Arbeitszeiten[[Tag]:[Tag]],DATE(_xlpm.jahrCalc,$B55,S$20)))*$A55,0),
_xlpm.ausgabe, _xlpm.stunden+IF(AND(_xlpm.stunden&gt;0,_xlpm.fake),ROUND(RANDBETWEEN(-100,100)/200,1),0),
IF(_xlpm.ausgabe&lt;=0,"",_xlpm.ausgabe)
)</f>
        <v/>
      </c>
      <c r="T55" s="253" t="str" cm="1">
        <f t="array" aca="1" ref="T55" ca="1">_xlfn.LET(
_xlpm.jahrCalc,
INDIRECT("Jahr" &amp; ROUNDUP(SUM($B$21:$B55)/78,0)),
_xlpm.auto,
IF(_xlfn.XLOOKUP(GewählterMA&amp;"|"&amp;_xlpm.jahrCalc,Personaleingabe!$AO$12:$AO$300,Personaleingabe!$AO$12:$AO$300,"keine Zeiten",0,1)="keine Zeiten",TRUE,FALSE),
_xlpm.fake,
IF($A$4&amp;"1"="1",FALSE,TRUE),
_xlpm.abwesend,
BD55&amp;"1"&lt;&gt;"1",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_xlpm.wochenstunden/5,SUMIFS(Arbeitszeiten[[Arbeitszeit]:[Arbeitszeit]],Arbeitszeiten[[Name]:[Name]],GewählterMA,Arbeitszeiten[[Tag]:[Tag]],DATE(_xlpm.jahrCalc,$B55,T$20)))*$A55,0),
_xlpm.ausgabe, _xlpm.stunden+IF(AND(_xlpm.stunden&gt;0,_xlpm.fake),ROUND(RANDBETWEEN(-100,100)/200,1),0),
IF(_xlpm.ausgabe&lt;=0,"",_xlpm.ausgabe)
)</f>
        <v/>
      </c>
      <c r="U55" s="253" t="str" cm="1">
        <f t="array" aca="1" ref="U55" ca="1">_xlfn.LET(
_xlpm.jahrCalc,
INDIRECT("Jahr" &amp; ROUNDUP(SUM($B$21:$B55)/78,0)),
_xlpm.auto,
IF(_xlfn.XLOOKUP(GewählterMA&amp;"|"&amp;_xlpm.jahrCalc,Personaleingabe!$AO$12:$AO$300,Personaleingabe!$AO$12:$AO$300,"keine Zeiten",0,1)="keine Zeiten",TRUE,FALSE),
_xlpm.fake,
IF($A$4&amp;"1"="1",FALSE,TRUE),
_xlpm.abwesend,
BE55&amp;"1"&lt;&gt;"1",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_xlpm.wochenstunden/5,SUMIFS(Arbeitszeiten[[Arbeitszeit]:[Arbeitszeit]],Arbeitszeiten[[Name]:[Name]],GewählterMA,Arbeitszeiten[[Tag]:[Tag]],DATE(_xlpm.jahrCalc,$B55,U$20)))*$A55,0),
_xlpm.ausgabe, _xlpm.stunden+IF(AND(_xlpm.stunden&gt;0,_xlpm.fake),ROUND(RANDBETWEEN(-100,100)/200,1),0),
IF(_xlpm.ausgabe&lt;=0,"",_xlpm.ausgabe)
)</f>
        <v/>
      </c>
      <c r="V55" s="253" t="str" cm="1">
        <f t="array" aca="1" ref="V55" ca="1">_xlfn.LET(
_xlpm.jahrCalc,
INDIRECT("Jahr" &amp; ROUNDUP(SUM($B$21:$B55)/78,0)),
_xlpm.auto,
IF(_xlfn.XLOOKUP(GewählterMA&amp;"|"&amp;_xlpm.jahrCalc,Personaleingabe!$AO$12:$AO$300,Personaleingabe!$AO$12:$AO$300,"keine Zeiten",0,1)="keine Zeiten",TRUE,FALSE),
_xlpm.fake,
IF($A$4&amp;"1"="1",FALSE,TRUE),
_xlpm.abwesend,
BF55&amp;"1"&lt;&gt;"1",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_xlpm.wochenstunden/5,SUMIFS(Arbeitszeiten[[Arbeitszeit]:[Arbeitszeit]],Arbeitszeiten[[Name]:[Name]],GewählterMA,Arbeitszeiten[[Tag]:[Tag]],DATE(_xlpm.jahrCalc,$B55,V$20)))*$A55,0),
_xlpm.ausgabe, _xlpm.stunden+IF(AND(_xlpm.stunden&gt;0,_xlpm.fake),ROUND(RANDBETWEEN(-100,100)/200,1),0),
IF(_xlpm.ausgabe&lt;=0,"",_xlpm.ausgabe)
)</f>
        <v/>
      </c>
      <c r="W55" s="253" t="str" cm="1">
        <f t="array" aca="1" ref="W55" ca="1">_xlfn.LET(
_xlpm.jahrCalc,
INDIRECT("Jahr" &amp; ROUNDUP(SUM($B$21:$B55)/78,0)),
_xlpm.auto,
IF(_xlfn.XLOOKUP(GewählterMA&amp;"|"&amp;_xlpm.jahrCalc,Personaleingabe!$AO$12:$AO$300,Personaleingabe!$AO$12:$AO$300,"keine Zeiten",0,1)="keine Zeiten",TRUE,FALSE),
_xlpm.fake,
IF($A$4&amp;"1"="1",FALSE,TRUE),
_xlpm.abwesend,
BG55&amp;"1"&lt;&gt;"1",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_xlpm.wochenstunden/5,SUMIFS(Arbeitszeiten[[Arbeitszeit]:[Arbeitszeit]],Arbeitszeiten[[Name]:[Name]],GewählterMA,Arbeitszeiten[[Tag]:[Tag]],DATE(_xlpm.jahrCalc,$B55,W$20)))*$A55,0),
_xlpm.ausgabe, _xlpm.stunden+IF(AND(_xlpm.stunden&gt;0,_xlpm.fake),ROUND(RANDBETWEEN(-100,100)/200,1),0),
IF(_xlpm.ausgabe&lt;=0,"",_xlpm.ausgabe)
)</f>
        <v/>
      </c>
      <c r="X55" s="253" t="str" cm="1">
        <f t="array" aca="1" ref="X55" ca="1">_xlfn.LET(
_xlpm.jahrCalc,
INDIRECT("Jahr" &amp; ROUNDUP(SUM($B$21:$B55)/78,0)),
_xlpm.auto,
IF(_xlfn.XLOOKUP(GewählterMA&amp;"|"&amp;_xlpm.jahrCalc,Personaleingabe!$AO$12:$AO$300,Personaleingabe!$AO$12:$AO$300,"keine Zeiten",0,1)="keine Zeiten",TRUE,FALSE),
_xlpm.fake,
IF($A$4&amp;"1"="1",FALSE,TRUE),
_xlpm.abwesend,
BH55&amp;"1"&lt;&gt;"1",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_xlpm.wochenstunden/5,SUMIFS(Arbeitszeiten[[Arbeitszeit]:[Arbeitszeit]],Arbeitszeiten[[Name]:[Name]],GewählterMA,Arbeitszeiten[[Tag]:[Tag]],DATE(_xlpm.jahrCalc,$B55,X$20)))*$A55,0),
_xlpm.ausgabe, _xlpm.stunden+IF(AND(_xlpm.stunden&gt;0,_xlpm.fake),ROUND(RANDBETWEEN(-100,100)/200,1),0),
IF(_xlpm.ausgabe&lt;=0,"",_xlpm.ausgabe)
)</f>
        <v/>
      </c>
      <c r="Y55" s="253" t="str" cm="1">
        <f t="array" aca="1" ref="Y55" ca="1">_xlfn.LET(
_xlpm.jahrCalc,
INDIRECT("Jahr" &amp; ROUNDUP(SUM($B$21:$B55)/78,0)),
_xlpm.auto,
IF(_xlfn.XLOOKUP(GewählterMA&amp;"|"&amp;_xlpm.jahrCalc,Personaleingabe!$AO$12:$AO$300,Personaleingabe!$AO$12:$AO$300,"keine Zeiten",0,1)="keine Zeiten",TRUE,FALSE),
_xlpm.fake,
IF($A$4&amp;"1"="1",FALSE,TRUE),
_xlpm.abwesend,
BI55&amp;"1"&lt;&gt;"1",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_xlpm.wochenstunden/5,SUMIFS(Arbeitszeiten[[Arbeitszeit]:[Arbeitszeit]],Arbeitszeiten[[Name]:[Name]],GewählterMA,Arbeitszeiten[[Tag]:[Tag]],DATE(_xlpm.jahrCalc,$B55,Y$20)))*$A55,0),
_xlpm.ausgabe, _xlpm.stunden+IF(AND(_xlpm.stunden&gt;0,_xlpm.fake),ROUND(RANDBETWEEN(-100,100)/200,1),0),
IF(_xlpm.ausgabe&lt;=0,"",_xlpm.ausgabe)
)</f>
        <v/>
      </c>
      <c r="Z55" s="253" t="str" cm="1">
        <f t="array" aca="1" ref="Z55" ca="1">_xlfn.LET(
_xlpm.jahrCalc,
INDIRECT("Jahr" &amp; ROUNDUP(SUM($B$21:$B55)/78,0)),
_xlpm.auto,
IF(_xlfn.XLOOKUP(GewählterMA&amp;"|"&amp;_xlpm.jahrCalc,Personaleingabe!$AO$12:$AO$300,Personaleingabe!$AO$12:$AO$300,"keine Zeiten",0,1)="keine Zeiten",TRUE,FALSE),
_xlpm.fake,
IF($A$4&amp;"1"="1",FALSE,TRUE),
_xlpm.abwesend,
BJ55&amp;"1"&lt;&gt;"1",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_xlpm.wochenstunden/5,SUMIFS(Arbeitszeiten[[Arbeitszeit]:[Arbeitszeit]],Arbeitszeiten[[Name]:[Name]],GewählterMA,Arbeitszeiten[[Tag]:[Tag]],DATE(_xlpm.jahrCalc,$B55,Z$20)))*$A55,0),
_xlpm.ausgabe, _xlpm.stunden+IF(AND(_xlpm.stunden&gt;0,_xlpm.fake),ROUND(RANDBETWEEN(-100,100)/200,1),0),
IF(_xlpm.ausgabe&lt;=0,"",_xlpm.ausgabe)
)</f>
        <v/>
      </c>
      <c r="AA55" s="253" t="str" cm="1">
        <f t="array" aca="1" ref="AA55" ca="1">_xlfn.LET(
_xlpm.jahrCalc,
INDIRECT("Jahr" &amp; ROUNDUP(SUM($B$21:$B55)/78,0)),
_xlpm.auto,
IF(_xlfn.XLOOKUP(GewählterMA&amp;"|"&amp;_xlpm.jahrCalc,Personaleingabe!$AO$12:$AO$300,Personaleingabe!$AO$12:$AO$300,"keine Zeiten",0,1)="keine Zeiten",TRUE,FALSE),
_xlpm.fake,
IF($A$4&amp;"1"="1",FALSE,TRUE),
_xlpm.abwesend,
BK55&amp;"1"&lt;&gt;"1",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_xlpm.wochenstunden/5,SUMIFS(Arbeitszeiten[[Arbeitszeit]:[Arbeitszeit]],Arbeitszeiten[[Name]:[Name]],GewählterMA,Arbeitszeiten[[Tag]:[Tag]],DATE(_xlpm.jahrCalc,$B55,AA$20)))*$A55,0),
_xlpm.ausgabe, _xlpm.stunden+IF(AND(_xlpm.stunden&gt;0,_xlpm.fake),ROUND(RANDBETWEEN(-100,100)/200,1),0),
IF(_xlpm.ausgabe&lt;=0,"",_xlpm.ausgabe)
)</f>
        <v/>
      </c>
      <c r="AB55" s="253" t="str" cm="1">
        <f t="array" aca="1" ref="AB55" ca="1">_xlfn.LET(
_xlpm.jahrCalc,
INDIRECT("Jahr" &amp; ROUNDUP(SUM($B$21:$B55)/78,0)),
_xlpm.auto,
IF(_xlfn.XLOOKUP(GewählterMA&amp;"|"&amp;_xlpm.jahrCalc,Personaleingabe!$AO$12:$AO$300,Personaleingabe!$AO$12:$AO$300,"keine Zeiten",0,1)="keine Zeiten",TRUE,FALSE),
_xlpm.fake,
IF($A$4&amp;"1"="1",FALSE,TRUE),
_xlpm.abwesend,
BL55&amp;"1"&lt;&gt;"1",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_xlpm.wochenstunden/5,SUMIFS(Arbeitszeiten[[Arbeitszeit]:[Arbeitszeit]],Arbeitszeiten[[Name]:[Name]],GewählterMA,Arbeitszeiten[[Tag]:[Tag]],DATE(_xlpm.jahrCalc,$B55,AB$20)))*$A55,0),
_xlpm.ausgabe, _xlpm.stunden+IF(AND(_xlpm.stunden&gt;0,_xlpm.fake),ROUND(RANDBETWEEN(-100,100)/200,1),0),
IF(_xlpm.ausgabe&lt;=0,"",_xlpm.ausgabe)
)</f>
        <v/>
      </c>
      <c r="AC55" s="253" t="str" cm="1">
        <f t="array" aca="1" ref="AC55" ca="1">_xlfn.LET(
_xlpm.jahrCalc,
INDIRECT("Jahr" &amp; ROUNDUP(SUM($B$21:$B55)/78,0)),
_xlpm.auto,
IF(_xlfn.XLOOKUP(GewählterMA&amp;"|"&amp;_xlpm.jahrCalc,Personaleingabe!$AO$12:$AO$300,Personaleingabe!$AO$12:$AO$300,"keine Zeiten",0,1)="keine Zeiten",TRUE,FALSE),
_xlpm.fake,
IF($A$4&amp;"1"="1",FALSE,TRUE),
_xlpm.abwesend,
BM55&amp;"1"&lt;&gt;"1",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_xlpm.wochenstunden/5,SUMIFS(Arbeitszeiten[[Arbeitszeit]:[Arbeitszeit]],Arbeitszeiten[[Name]:[Name]],GewählterMA,Arbeitszeiten[[Tag]:[Tag]],DATE(_xlpm.jahrCalc,$B55,AC$20)))*$A55,0),
_xlpm.ausgabe, _xlpm.stunden+IF(AND(_xlpm.stunden&gt;0,_xlpm.fake),ROUND(RANDBETWEEN(-100,100)/200,1),0),
IF(_xlpm.ausgabe&lt;=0,"",_xlpm.ausgabe)
)</f>
        <v/>
      </c>
      <c r="AD55" s="253" t="str" cm="1">
        <f t="array" aca="1" ref="AD55" ca="1">_xlfn.LET(
_xlpm.jahrCalc,
INDIRECT("Jahr" &amp; ROUNDUP(SUM($B$21:$B55)/78,0)),
_xlpm.auto,
IF(_xlfn.XLOOKUP(GewählterMA&amp;"|"&amp;_xlpm.jahrCalc,Personaleingabe!$AO$12:$AO$300,Personaleingabe!$AO$12:$AO$300,"keine Zeiten",0,1)="keine Zeiten",TRUE,FALSE),
_xlpm.fake,
IF($A$4&amp;"1"="1",FALSE,TRUE),
_xlpm.abwesend,
BN55&amp;"1"&lt;&gt;"1",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_xlpm.wochenstunden/5,SUMIFS(Arbeitszeiten[[Arbeitszeit]:[Arbeitszeit]],Arbeitszeiten[[Name]:[Name]],GewählterMA,Arbeitszeiten[[Tag]:[Tag]],DATE(_xlpm.jahrCalc,$B55,AD$20)))*$A55,0),
_xlpm.ausgabe, _xlpm.stunden+IF(AND(_xlpm.stunden&gt;0,_xlpm.fake),ROUND(RANDBETWEEN(-100,100)/200,1),0),
IF(_xlpm.ausgabe&lt;=0,"",_xlpm.ausgabe)
)</f>
        <v/>
      </c>
      <c r="AE55" s="253" t="str" cm="1">
        <f t="array" aca="1" ref="AE55" ca="1">_xlfn.LET(
_xlpm.jahrCalc,
INDIRECT("Jahr" &amp; ROUNDUP(SUM($B$21:$B55)/78,0)),
_xlpm.auto,
IF(_xlfn.XLOOKUP(GewählterMA&amp;"|"&amp;_xlpm.jahrCalc,Personaleingabe!$AO$12:$AO$300,Personaleingabe!$AO$12:$AO$300,"keine Zeiten",0,1)="keine Zeiten",TRUE,FALSE),
_xlpm.fake,
IF($A$4&amp;"1"="1",FALSE,TRUE),
_xlpm.abwesend,
BO55&amp;"1"&lt;&gt;"1",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_xlpm.wochenstunden/5,SUMIFS(Arbeitszeiten[[Arbeitszeit]:[Arbeitszeit]],Arbeitszeiten[[Name]:[Name]],GewählterMA,Arbeitszeiten[[Tag]:[Tag]],DATE(_xlpm.jahrCalc,$B55,AE$20)))*$A55,0),
_xlpm.ausgabe, _xlpm.stunden+IF(AND(_xlpm.stunden&gt;0,_xlpm.fake),ROUND(RANDBETWEEN(-100,100)/200,1),0),
IF(_xlpm.ausgabe&lt;=0,"",_xlpm.ausgabe)
)</f>
        <v/>
      </c>
      <c r="AF55" s="253" t="str" cm="1">
        <f t="array" aca="1" ref="AF55" ca="1">_xlfn.LET(
_xlpm.jahrCalc,
INDIRECT("Jahr" &amp; ROUNDUP(SUM($B$21:$B55)/78,0)),
_xlpm.auto,
IF(_xlfn.XLOOKUP(GewählterMA&amp;"|"&amp;_xlpm.jahrCalc,Personaleingabe!$AO$12:$AO$300,Personaleingabe!$AO$12:$AO$300,"keine Zeiten",0,1)="keine Zeiten",TRUE,FALSE),
_xlpm.fake,
IF($A$4&amp;"1"="1",FALSE,TRUE),
_xlpm.abwesend,
BP55&amp;"1"&lt;&gt;"1",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_xlpm.wochenstunden/5,SUMIFS(Arbeitszeiten[[Arbeitszeit]:[Arbeitszeit]],Arbeitszeiten[[Name]:[Name]],GewählterMA,Arbeitszeiten[[Tag]:[Tag]],DATE(_xlpm.jahrCalc,$B55,AF$20)))*$A55,0),
_xlpm.ausgabe, _xlpm.stunden+IF(AND(_xlpm.stunden&gt;0,_xlpm.fake),ROUND(RANDBETWEEN(-100,100)/200,1),0),
IF(_xlpm.ausgabe&lt;=0,"",_xlpm.ausgabe)
)</f>
        <v/>
      </c>
      <c r="AG55" s="253" t="str" cm="1">
        <f t="array" aca="1" ref="AG55" ca="1">_xlfn.LET(
_xlpm.jahrCalc,
INDIRECT("Jahr" &amp; ROUNDUP(SUM($B$21:$B55)/78,0)),
_xlpm.auto,
IF(_xlfn.XLOOKUP(GewählterMA&amp;"|"&amp;_xlpm.jahrCalc,Personaleingabe!$AO$12:$AO$300,Personaleingabe!$AO$12:$AO$300,"keine Zeiten",0,1)="keine Zeiten",TRUE,FALSE),
_xlpm.fake,
IF($A$4&amp;"1"="1",FALSE,TRUE),
_xlpm.abwesend,
BQ55&amp;"1"&lt;&gt;"1",
_xlpm.wochenstunden,_xlfn.XLOOKUP(GewählterMA&amp;"|"&amp;GewähltesVorhaben&amp;"|"&amp;$B55&amp;"|"&amp;_xlpm.jahrCalc,MitarbeiterFTE[[lookup]:[lookup]],MitarbeiterFTE[[Std. / Wo.]:[Std. / Wo.]],0,0,1),
_xlpm.stunden,
IF(NOT(_xlpm.abwesend),IF(_xlpm.auto,
    _xlpm.wochenstunden/5,SUMIFS(Arbeitszeiten[[Arbeitszeit]:[Arbeitszeit]],Arbeitszeiten[[Name]:[Name]],GewählterMA,Arbeitszeiten[[Tag]:[Tag]],DATE(_xlpm.jahrCalc,$B55,AG$20)))*$A55,0),
_xlpm.ausgabe, _xlpm.stunden+IF(AND(_xlpm.stunden&gt;0,_xlpm.fake),ROUND(RANDBETWEEN(-100,100)/200,1),0),
IF(_xlpm.ausgabe&lt;=0,"",_xlpm.ausgabe)
)</f>
        <v/>
      </c>
      <c r="AH55" s="254">
        <f t="shared" ca="1" si="49"/>
        <v>0</v>
      </c>
      <c r="AI55" s="257"/>
      <c r="AJ55" s="212"/>
      <c r="AL55" s="211">
        <f t="shared" si="50"/>
        <v>7</v>
      </c>
      <c r="AM55" s="211" t="str" cm="1">
        <f t="array" aca="1" ref="AM55" ca="1">_xlfn.LET(
     _xlpm.jahrCalc,INDIRECT("Jahr" &amp; ROUNDUP(SUM($B$21:$B55)/78,0)),
     _xlpm.dat,DATE(_xlpm.jahrCalc,$B55,C$20),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N55" s="211" t="str" cm="1">
        <f t="array" aca="1" ref="AN55" ca="1">_xlfn.LET(
     _xlpm.jahrCalc,INDIRECT("Jahr" &amp; ROUNDUP(SUM($B$21:$B55)/78,0)),
     _xlpm.dat,DATE(_xlpm.jahrCalc,$B55,D$20),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O55" s="211" t="str" cm="1">
        <f t="array" aca="1" ref="AO55" ca="1">_xlfn.LET(
     _xlpm.jahrCalc,INDIRECT("Jahr" &amp; ROUNDUP(SUM($B$21:$B55)/78,0)),
     _xlpm.dat,DATE(_xlpm.jahrCalc,$B55,E$20),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P55" s="211" t="str" cm="1">
        <f t="array" aca="1" ref="AP55" ca="1">_xlfn.LET(
     _xlpm.jahrCalc,INDIRECT("Jahr" &amp; ROUNDUP(SUM($B$21:$B55)/78,0)),
     _xlpm.dat,DATE(_xlpm.jahrCalc,$B55,F$20),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Q55" s="211" t="str" cm="1">
        <f t="array" aca="1" ref="AQ55" ca="1">_xlfn.LET(
     _xlpm.jahrCalc,INDIRECT("Jahr" &amp; ROUNDUP(SUM($B$21:$B55)/78,0)),
     _xlpm.dat,DATE(_xlpm.jahrCalc,$B55,G$20),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R55" s="211" t="str" cm="1">
        <f t="array" aca="1" ref="AR55" ca="1">_xlfn.LET(
     _xlpm.jahrCalc,INDIRECT("Jahr" &amp; ROUNDUP(SUM($B$21:$B55)/78,0)),
     _xlpm.dat,DATE(_xlpm.jahrCalc,$B55,H$20),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S55" s="211" t="str" cm="1">
        <f t="array" aca="1" ref="AS55" ca="1">_xlfn.LET(
     _xlpm.jahrCalc,INDIRECT("Jahr" &amp; ROUNDUP(SUM($B$21:$B55)/78,0)),
     _xlpm.dat,DATE(_xlpm.jahrCalc,$B55,I$20),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T55" s="211" t="str" cm="1">
        <f t="array" aca="1" ref="AT55" ca="1">_xlfn.LET(
     _xlpm.jahrCalc,INDIRECT("Jahr" &amp; ROUNDUP(SUM($B$21:$B55)/78,0)),
     _xlpm.dat,DATE(_xlpm.jahrCalc,$B55,J$20),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U55" s="211" t="str" cm="1">
        <f t="array" aca="1" ref="AU55" ca="1">_xlfn.LET(
     _xlpm.jahrCalc,INDIRECT("Jahr" &amp; ROUNDUP(SUM($B$21:$B55)/78,0)),
     _xlpm.dat,DATE(_xlpm.jahrCalc,$B55,K$20),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V55" s="211" t="str" cm="1">
        <f t="array" aca="1" ref="AV55" ca="1">_xlfn.LET(
     _xlpm.jahrCalc,INDIRECT("Jahr" &amp; ROUNDUP(SUM($B$21:$B55)/78,0)),
     _xlpm.dat,DATE(_xlpm.jahrCalc,$B55,L$20),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W55" s="211" t="str" cm="1">
        <f t="array" aca="1" ref="AW55" ca="1">_xlfn.LET(
     _xlpm.jahrCalc,INDIRECT("Jahr" &amp; ROUNDUP(SUM($B$21:$B55)/78,0)),
     _xlpm.dat,DATE(_xlpm.jahrCalc,$B55,M$20),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AX55" s="211" t="str" cm="1">
        <f t="array" aca="1" ref="AX55" ca="1">_xlfn.LET(
     _xlpm.jahrCalc,INDIRECT("Jahr" &amp; ROUNDUP(SUM($B$21:$B55)/78,0)),
     _xlpm.dat,DATE(_xlpm.jahrCalc,$B55,N$20),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Y55" s="211" t="str" cm="1">
        <f t="array" aca="1" ref="AY55" ca="1">_xlfn.LET(
     _xlpm.jahrCalc,INDIRECT("Jahr" &amp; ROUNDUP(SUM($B$21:$B55)/78,0)),
     _xlpm.dat,DATE(_xlpm.jahrCalc,$B55,O$20),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AZ55" s="211" t="str" cm="1">
        <f t="array" aca="1" ref="AZ55" ca="1">_xlfn.LET(
     _xlpm.jahrCalc,INDIRECT("Jahr" &amp; ROUNDUP(SUM($B$21:$B55)/78,0)),
     _xlpm.dat,DATE(_xlpm.jahrCalc,$B55,P$20),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A55" s="211" t="str" cm="1">
        <f t="array" aca="1" ref="BA55" ca="1">_xlfn.LET(
     _xlpm.jahrCalc,INDIRECT("Jahr" &amp; ROUNDUP(SUM($B$21:$B55)/78,0)),
     _xlpm.dat,DATE(_xlpm.jahrCalc,$B55,Q$20),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B55" s="211" t="str" cm="1">
        <f t="array" aca="1" ref="BB55" ca="1">_xlfn.LET(
     _xlpm.jahrCalc,INDIRECT("Jahr" &amp; ROUNDUP(SUM($B$21:$B55)/78,0)),
     _xlpm.dat,DATE(_xlpm.jahrCalc,$B55,R$20),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C55" s="211" t="str" cm="1">
        <f t="array" aca="1" ref="BC55" ca="1">_xlfn.LET(
     _xlpm.jahrCalc,INDIRECT("Jahr" &amp; ROUNDUP(SUM($B$21:$B55)/78,0)),
     _xlpm.dat,DATE(_xlpm.jahrCalc,$B55,S$20),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D55" s="211" t="str" cm="1">
        <f t="array" aca="1" ref="BD55" ca="1">_xlfn.LET(
     _xlpm.jahrCalc,INDIRECT("Jahr" &amp; ROUNDUP(SUM($B$21:$B55)/78,0)),
     _xlpm.dat,DATE(_xlpm.jahrCalc,$B55,T$20),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E55" s="211" t="str" cm="1">
        <f t="array" aca="1" ref="BE55" ca="1">_xlfn.LET(
     _xlpm.jahrCalc,INDIRECT("Jahr" &amp; ROUNDUP(SUM($B$21:$B55)/78,0)),
     _xlpm.dat,DATE(_xlpm.jahrCalc,$B55,U$20),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F55" s="211" t="str" cm="1">
        <f t="array" aca="1" ref="BF55" ca="1">_xlfn.LET(
     _xlpm.jahrCalc,INDIRECT("Jahr" &amp; ROUNDUP(SUM($B$21:$B55)/78,0)),
     _xlpm.dat,DATE(_xlpm.jahrCalc,$B55,V$20),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G55" s="211" t="str" cm="1">
        <f t="array" aca="1" ref="BG55" ca="1">_xlfn.LET(
     _xlpm.jahrCalc,INDIRECT("Jahr" &amp; ROUNDUP(SUM($B$21:$B55)/78,0)),
     _xlpm.dat,DATE(_xlpm.jahrCalc,$B55,W$20),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H55" s="211" t="str" cm="1">
        <f t="array" aca="1" ref="BH55" ca="1">_xlfn.LET(
     _xlpm.jahrCalc,INDIRECT("Jahr" &amp; ROUNDUP(SUM($B$21:$B55)/78,0)),
     _xlpm.dat,DATE(_xlpm.jahrCalc,$B55,X$20),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I55" s="211" t="str" cm="1">
        <f t="array" aca="1" ref="BI55" ca="1">_xlfn.LET(
     _xlpm.jahrCalc,INDIRECT("Jahr" &amp; ROUNDUP(SUM($B$21:$B55)/78,0)),
     _xlpm.dat,DATE(_xlpm.jahrCalc,$B55,Y$20),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J55" s="211" t="str" cm="1">
        <f t="array" aca="1" ref="BJ55" ca="1">_xlfn.LET(
     _xlpm.jahrCalc,INDIRECT("Jahr" &amp; ROUNDUP(SUM($B$21:$B55)/78,0)),
     _xlpm.dat,DATE(_xlpm.jahrCalc,$B55,Z$20),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K55" s="211" t="str" cm="1">
        <f t="array" aca="1" ref="BK55" ca="1">_xlfn.LET(
     _xlpm.jahrCalc,INDIRECT("Jahr" &amp; ROUNDUP(SUM($B$21:$B55)/78,0)),
     _xlpm.dat,DATE(_xlpm.jahrCalc,$B55,AA$20),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L55" s="211" t="str" cm="1">
        <f t="array" aca="1" ref="BL55" ca="1">_xlfn.LET(
     _xlpm.jahrCalc,INDIRECT("Jahr" &amp; ROUNDUP(SUM($B$21:$B55)/78,0)),
     _xlpm.dat,DATE(_xlpm.jahrCalc,$B55,AB$20),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M55" s="211" t="str" cm="1">
        <f t="array" aca="1" ref="BM55" ca="1">_xlfn.LET(
     _xlpm.jahrCalc,INDIRECT("Jahr" &amp; ROUNDUP(SUM($B$21:$B55)/78,0)),
     _xlpm.dat,DATE(_xlpm.jahrCalc,$B55,AC$20),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N55" s="211" t="str" cm="1">
        <f t="array" aca="1" ref="BN55" ca="1">_xlfn.LET(
     _xlpm.jahrCalc,INDIRECT("Jahr" &amp; ROUNDUP(SUM($B$21:$B55)/78,0)),
     _xlpm.dat,DATE(_xlpm.jahrCalc,$B55,AD$20),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O55" s="211" t="str" cm="1">
        <f t="array" aca="1" ref="BO55" ca="1">_xlfn.LET(
     _xlpm.jahrCalc,INDIRECT("Jahr" &amp; ROUNDUP(SUM($B$21:$B55)/78,0)),
     _xlpm.dat,DATE(_xlpm.jahrCalc,$B55,AE$20),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P55" s="211" t="str" cm="1">
        <f t="array" aca="1" ref="BP55" ca="1">_xlfn.LET(
     _xlpm.jahrCalc,INDIRECT("Jahr" &amp; ROUNDUP(SUM($B$21:$B55)/78,0)),
     _xlpm.dat,DATE(_xlpm.jahrCalc,$B55,AF$20),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
      </c>
      <c r="BQ55" s="211" t="str" cm="1">
        <f t="array" aca="1" ref="BQ55" ca="1">_xlfn.LET(
     _xlpm.jahrCalc,INDIRECT("Jahr" &amp; ROUNDUP(SUM($B$21:$B55)/78,0)),
     _xlpm.dat,DATE(_xlpm.jahrCalc,$B55,AG$20),
     _xlpm.bundesland,$BR55,
     _xlpm.ft, IF(_xlpm.bundesland=0,FALSE,_xlfn.XLOOKUP(_xlpm.dat,Feiertage[[Datum]:[Datum]],_xlfn.XLOOKUP(_xlpm.bundesland,Feiertage[[#Headers],[BW]:[TH]],Feiertage[[BW]:[TH]]),0,0,1)&lt;&gt;0),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_xlpm.ausgabe,IF(_xlpm.schwarz,"SW",IF(_xlpm.ft,"FT",IF(_xlpm.we,"WE",IF(_xlpm.weg="weg","weg","")))),
     _xlpm.ausgabe
)</f>
        <v>WE</v>
      </c>
      <c r="BR55" s="211">
        <f ca="1">IF(BT55=0,BS48,BT55)</f>
        <v>0</v>
      </c>
      <c r="BT55" s="211" cm="1">
        <f t="array" aca="1" ref="BT55" ca="1">_xlfn.XLOOKUP(_xlfn.XLOOKUP(GewählterMA&amp;AL55&amp;INDIRECT("Jahr" &amp; ROUNDUP(SUM($B$21:$B55)/78,0)),MitarbeiterFTE[Name]&amp;MitarbeiterFTE[Monat]&amp;MitarbeiterFTE[Jahr],MitarbeiterFTE[Bundesland],0,0,1),Bundesländer[Deutsch],Bundesländer[Abkürzung],0,0,1)</f>
        <v>0</v>
      </c>
    </row>
    <row r="56" spans="1:72" ht="18" customHeight="1" thickBot="1">
      <c r="A56" s="223" cm="1">
        <f t="array" aca="1" ref="A56" ca="1">_xlfn.XLOOKUP(GewählterMA&amp;"|"&amp;GewähltesVorhaben&amp;"|"&amp;B56&amp;"|"&amp;INDIRECT("Jahr" &amp; ROUNDUP(SUM($B$21:B56)/78,0)),MitarbeiterFTE[lookup],MitarbeiterFTE[%-Vorhaben],0,0,1)</f>
        <v>0</v>
      </c>
      <c r="B56" s="256">
        <v>8</v>
      </c>
      <c r="C56" s="253" t="str" cm="1">
        <f t="array" aca="1" ref="C56" ca="1">_xlfn.LET(
_xlpm.jahrCalc,
INDIRECT("Jahr" &amp; ROUNDUP(SUM($B$21:$B56)/78,0)),
_xlpm.auto,
IF(_xlfn.XLOOKUP(GewählterMA&amp;"|"&amp;_xlpm.jahrCalc,Personaleingabe!$AO$12:$AO$300,Personaleingabe!$AO$12:$AO$300,"keine Zeiten",0,1)="keine Zeiten",TRUE,FALSE),
_xlpm.fake,
IF($A$4&amp;"1"="1",FALSE,TRUE),
_xlpm.abwesend,
AM56&amp;"1"&lt;&gt;"1",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_xlpm.wochenstunden/5,SUMIFS(Arbeitszeiten[[Arbeitszeit]:[Arbeitszeit]],Arbeitszeiten[[Name]:[Name]],GewählterMA,Arbeitszeiten[[Tag]:[Tag]],DATE(_xlpm.jahrCalc,$B56,C$20)))*$A56,0),
_xlpm.ausgabe, _xlpm.stunden+IF(AND(_xlpm.stunden&gt;0,_xlpm.fake),ROUND(RANDBETWEEN(-100,100)/200,1),0),
IF(_xlpm.ausgabe&lt;=0,"",_xlpm.ausgabe)
)</f>
        <v/>
      </c>
      <c r="D56" s="253" t="str" cm="1">
        <f t="array" aca="1" ref="D56" ca="1">_xlfn.LET(
_xlpm.jahrCalc,
INDIRECT("Jahr" &amp; ROUNDUP(SUM($B$21:$B56)/78,0)),
_xlpm.auto,
IF(_xlfn.XLOOKUP(GewählterMA&amp;"|"&amp;_xlpm.jahrCalc,Personaleingabe!$AO$12:$AO$300,Personaleingabe!$AO$12:$AO$300,"keine Zeiten",0,1)="keine Zeiten",TRUE,FALSE),
_xlpm.fake,
IF($A$4&amp;"1"="1",FALSE,TRUE),
_xlpm.abwesend,
AN56&amp;"1"&lt;&gt;"1",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_xlpm.wochenstunden/5,SUMIFS(Arbeitszeiten[[Arbeitszeit]:[Arbeitszeit]],Arbeitszeiten[[Name]:[Name]],GewählterMA,Arbeitszeiten[[Tag]:[Tag]],DATE(_xlpm.jahrCalc,$B56,D$20)))*$A56,0),
_xlpm.ausgabe, _xlpm.stunden+IF(AND(_xlpm.stunden&gt;0,_xlpm.fake),ROUND(RANDBETWEEN(-100,100)/200,1),0),
IF(_xlpm.ausgabe&lt;=0,"",_xlpm.ausgabe)
)</f>
        <v/>
      </c>
      <c r="E56" s="253" t="str" cm="1">
        <f t="array" aca="1" ref="E56" ca="1">_xlfn.LET(
_xlpm.jahrCalc,
INDIRECT("Jahr" &amp; ROUNDUP(SUM($B$21:$B56)/78,0)),
_xlpm.auto,
IF(_xlfn.XLOOKUP(GewählterMA&amp;"|"&amp;_xlpm.jahrCalc,Personaleingabe!$AO$12:$AO$300,Personaleingabe!$AO$12:$AO$300,"keine Zeiten",0,1)="keine Zeiten",TRUE,FALSE),
_xlpm.fake,
IF($A$4&amp;"1"="1",FALSE,TRUE),
_xlpm.abwesend,
AO56&amp;"1"&lt;&gt;"1",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_xlpm.wochenstunden/5,SUMIFS(Arbeitszeiten[[Arbeitszeit]:[Arbeitszeit]],Arbeitszeiten[[Name]:[Name]],GewählterMA,Arbeitszeiten[[Tag]:[Tag]],DATE(_xlpm.jahrCalc,$B56,E$20)))*$A56,0),
_xlpm.ausgabe, _xlpm.stunden+IF(AND(_xlpm.stunden&gt;0,_xlpm.fake),ROUND(RANDBETWEEN(-100,100)/200,1),0),
IF(_xlpm.ausgabe&lt;=0,"",_xlpm.ausgabe)
)</f>
        <v/>
      </c>
      <c r="F56" s="253" t="str" cm="1">
        <f t="array" aca="1" ref="F56" ca="1">_xlfn.LET(
_xlpm.jahrCalc,
INDIRECT("Jahr" &amp; ROUNDUP(SUM($B$21:$B56)/78,0)),
_xlpm.auto,
IF(_xlfn.XLOOKUP(GewählterMA&amp;"|"&amp;_xlpm.jahrCalc,Personaleingabe!$AO$12:$AO$300,Personaleingabe!$AO$12:$AO$300,"keine Zeiten",0,1)="keine Zeiten",TRUE,FALSE),
_xlpm.fake,
IF($A$4&amp;"1"="1",FALSE,TRUE),
_xlpm.abwesend,
AP56&amp;"1"&lt;&gt;"1",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_xlpm.wochenstunden/5,SUMIFS(Arbeitszeiten[[Arbeitszeit]:[Arbeitszeit]],Arbeitszeiten[[Name]:[Name]],GewählterMA,Arbeitszeiten[[Tag]:[Tag]],DATE(_xlpm.jahrCalc,$B56,F$20)))*$A56,0),
_xlpm.ausgabe, _xlpm.stunden+IF(AND(_xlpm.stunden&gt;0,_xlpm.fake),ROUND(RANDBETWEEN(-100,100)/200,1),0),
IF(_xlpm.ausgabe&lt;=0,"",_xlpm.ausgabe)
)</f>
        <v/>
      </c>
      <c r="G56" s="253" t="str" cm="1">
        <f t="array" aca="1" ref="G56" ca="1">_xlfn.LET(
_xlpm.jahrCalc,
INDIRECT("Jahr" &amp; ROUNDUP(SUM($B$21:$B56)/78,0)),
_xlpm.auto,
IF(_xlfn.XLOOKUP(GewählterMA&amp;"|"&amp;_xlpm.jahrCalc,Personaleingabe!$AO$12:$AO$300,Personaleingabe!$AO$12:$AO$300,"keine Zeiten",0,1)="keine Zeiten",TRUE,FALSE),
_xlpm.fake,
IF($A$4&amp;"1"="1",FALSE,TRUE),
_xlpm.abwesend,
AQ56&amp;"1"&lt;&gt;"1",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_xlpm.wochenstunden/5,SUMIFS(Arbeitszeiten[[Arbeitszeit]:[Arbeitszeit]],Arbeitszeiten[[Name]:[Name]],GewählterMA,Arbeitszeiten[[Tag]:[Tag]],DATE(_xlpm.jahrCalc,$B56,G$20)))*$A56,0),
_xlpm.ausgabe, _xlpm.stunden+IF(AND(_xlpm.stunden&gt;0,_xlpm.fake),ROUND(RANDBETWEEN(-100,100)/200,1),0),
IF(_xlpm.ausgabe&lt;=0,"",_xlpm.ausgabe)
)</f>
        <v/>
      </c>
      <c r="H56" s="253" t="str" cm="1">
        <f t="array" aca="1" ref="H56" ca="1">_xlfn.LET(
_xlpm.jahrCalc,
INDIRECT("Jahr" &amp; ROUNDUP(SUM($B$21:$B56)/78,0)),
_xlpm.auto,
IF(_xlfn.XLOOKUP(GewählterMA&amp;"|"&amp;_xlpm.jahrCalc,Personaleingabe!$AO$12:$AO$300,Personaleingabe!$AO$12:$AO$300,"keine Zeiten",0,1)="keine Zeiten",TRUE,FALSE),
_xlpm.fake,
IF($A$4&amp;"1"="1",FALSE,TRUE),
_xlpm.abwesend,
AR56&amp;"1"&lt;&gt;"1",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_xlpm.wochenstunden/5,SUMIFS(Arbeitszeiten[[Arbeitszeit]:[Arbeitszeit]],Arbeitszeiten[[Name]:[Name]],GewählterMA,Arbeitszeiten[[Tag]:[Tag]],DATE(_xlpm.jahrCalc,$B56,H$20)))*$A56,0),
_xlpm.ausgabe, _xlpm.stunden+IF(AND(_xlpm.stunden&gt;0,_xlpm.fake),ROUND(RANDBETWEEN(-100,100)/200,1),0),
IF(_xlpm.ausgabe&lt;=0,"",_xlpm.ausgabe)
)</f>
        <v/>
      </c>
      <c r="I56" s="253" t="str" cm="1">
        <f t="array" aca="1" ref="I56" ca="1">_xlfn.LET(
_xlpm.jahrCalc,
INDIRECT("Jahr" &amp; ROUNDUP(SUM($B$21:$B56)/78,0)),
_xlpm.auto,
IF(_xlfn.XLOOKUP(GewählterMA&amp;"|"&amp;_xlpm.jahrCalc,Personaleingabe!$AO$12:$AO$300,Personaleingabe!$AO$12:$AO$300,"keine Zeiten",0,1)="keine Zeiten",TRUE,FALSE),
_xlpm.fake,
IF($A$4&amp;"1"="1",FALSE,TRUE),
_xlpm.abwesend,
AS56&amp;"1"&lt;&gt;"1",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_xlpm.wochenstunden/5,SUMIFS(Arbeitszeiten[[Arbeitszeit]:[Arbeitszeit]],Arbeitszeiten[[Name]:[Name]],GewählterMA,Arbeitszeiten[[Tag]:[Tag]],DATE(_xlpm.jahrCalc,$B56,I$20)))*$A56,0),
_xlpm.ausgabe, _xlpm.stunden+IF(AND(_xlpm.stunden&gt;0,_xlpm.fake),ROUND(RANDBETWEEN(-100,100)/200,1),0),
IF(_xlpm.ausgabe&lt;=0,"",_xlpm.ausgabe)
)</f>
        <v/>
      </c>
      <c r="J56" s="253" t="str" cm="1">
        <f t="array" aca="1" ref="J56" ca="1">_xlfn.LET(
_xlpm.jahrCalc,
INDIRECT("Jahr" &amp; ROUNDUP(SUM($B$21:$B56)/78,0)),
_xlpm.auto,
IF(_xlfn.XLOOKUP(GewählterMA&amp;"|"&amp;_xlpm.jahrCalc,Personaleingabe!$AO$12:$AO$300,Personaleingabe!$AO$12:$AO$300,"keine Zeiten",0,1)="keine Zeiten",TRUE,FALSE),
_xlpm.fake,
IF($A$4&amp;"1"="1",FALSE,TRUE),
_xlpm.abwesend,
AT56&amp;"1"&lt;&gt;"1",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_xlpm.wochenstunden/5,SUMIFS(Arbeitszeiten[[Arbeitszeit]:[Arbeitszeit]],Arbeitszeiten[[Name]:[Name]],GewählterMA,Arbeitszeiten[[Tag]:[Tag]],DATE(_xlpm.jahrCalc,$B56,J$20)))*$A56,0),
_xlpm.ausgabe, _xlpm.stunden+IF(AND(_xlpm.stunden&gt;0,_xlpm.fake),ROUND(RANDBETWEEN(-100,100)/200,1),0),
IF(_xlpm.ausgabe&lt;=0,"",_xlpm.ausgabe)
)</f>
        <v/>
      </c>
      <c r="K56" s="253" t="str" cm="1">
        <f t="array" aca="1" ref="K56" ca="1">_xlfn.LET(
_xlpm.jahrCalc,
INDIRECT("Jahr" &amp; ROUNDUP(SUM($B$21:$B56)/78,0)),
_xlpm.auto,
IF(_xlfn.XLOOKUP(GewählterMA&amp;"|"&amp;_xlpm.jahrCalc,Personaleingabe!$AO$12:$AO$300,Personaleingabe!$AO$12:$AO$300,"keine Zeiten",0,1)="keine Zeiten",TRUE,FALSE),
_xlpm.fake,
IF($A$4&amp;"1"="1",FALSE,TRUE),
_xlpm.abwesend,
AU56&amp;"1"&lt;&gt;"1",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_xlpm.wochenstunden/5,SUMIFS(Arbeitszeiten[[Arbeitszeit]:[Arbeitszeit]],Arbeitszeiten[[Name]:[Name]],GewählterMA,Arbeitszeiten[[Tag]:[Tag]],DATE(_xlpm.jahrCalc,$B56,K$20)))*$A56,0),
_xlpm.ausgabe, _xlpm.stunden+IF(AND(_xlpm.stunden&gt;0,_xlpm.fake),ROUND(RANDBETWEEN(-100,100)/200,1),0),
IF(_xlpm.ausgabe&lt;=0,"",_xlpm.ausgabe)
)</f>
        <v/>
      </c>
      <c r="L56" s="253" t="str" cm="1">
        <f t="array" aca="1" ref="L56" ca="1">_xlfn.LET(
_xlpm.jahrCalc,
INDIRECT("Jahr" &amp; ROUNDUP(SUM($B$21:$B56)/78,0)),
_xlpm.auto,
IF(_xlfn.XLOOKUP(GewählterMA&amp;"|"&amp;_xlpm.jahrCalc,Personaleingabe!$AO$12:$AO$300,Personaleingabe!$AO$12:$AO$300,"keine Zeiten",0,1)="keine Zeiten",TRUE,FALSE),
_xlpm.fake,
IF($A$4&amp;"1"="1",FALSE,TRUE),
_xlpm.abwesend,
AV56&amp;"1"&lt;&gt;"1",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_xlpm.wochenstunden/5,SUMIFS(Arbeitszeiten[[Arbeitszeit]:[Arbeitszeit]],Arbeitszeiten[[Name]:[Name]],GewählterMA,Arbeitszeiten[[Tag]:[Tag]],DATE(_xlpm.jahrCalc,$B56,L$20)))*$A56,0),
_xlpm.ausgabe, _xlpm.stunden+IF(AND(_xlpm.stunden&gt;0,_xlpm.fake),ROUND(RANDBETWEEN(-100,100)/200,1),0),
IF(_xlpm.ausgabe&lt;=0,"",_xlpm.ausgabe)
)</f>
        <v/>
      </c>
      <c r="M56" s="253" t="str" cm="1">
        <f t="array" aca="1" ref="M56" ca="1">_xlfn.LET(
_xlpm.jahrCalc,
INDIRECT("Jahr" &amp; ROUNDUP(SUM($B$21:$B56)/78,0)),
_xlpm.auto,
IF(_xlfn.XLOOKUP(GewählterMA&amp;"|"&amp;_xlpm.jahrCalc,Personaleingabe!$AO$12:$AO$300,Personaleingabe!$AO$12:$AO$300,"keine Zeiten",0,1)="keine Zeiten",TRUE,FALSE),
_xlpm.fake,
IF($A$4&amp;"1"="1",FALSE,TRUE),
_xlpm.abwesend,
AW56&amp;"1"&lt;&gt;"1",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_xlpm.wochenstunden/5,SUMIFS(Arbeitszeiten[[Arbeitszeit]:[Arbeitszeit]],Arbeitszeiten[[Name]:[Name]],GewählterMA,Arbeitszeiten[[Tag]:[Tag]],DATE(_xlpm.jahrCalc,$B56,M$20)))*$A56,0),
_xlpm.ausgabe, _xlpm.stunden+IF(AND(_xlpm.stunden&gt;0,_xlpm.fake),ROUND(RANDBETWEEN(-100,100)/200,1),0),
IF(_xlpm.ausgabe&lt;=0,"",_xlpm.ausgabe)
)</f>
        <v/>
      </c>
      <c r="N56" s="253" t="str" cm="1">
        <f t="array" aca="1" ref="N56" ca="1">_xlfn.LET(
_xlpm.jahrCalc,
INDIRECT("Jahr" &amp; ROUNDUP(SUM($B$21:$B56)/78,0)),
_xlpm.auto,
IF(_xlfn.XLOOKUP(GewählterMA&amp;"|"&amp;_xlpm.jahrCalc,Personaleingabe!$AO$12:$AO$300,Personaleingabe!$AO$12:$AO$300,"keine Zeiten",0,1)="keine Zeiten",TRUE,FALSE),
_xlpm.fake,
IF($A$4&amp;"1"="1",FALSE,TRUE),
_xlpm.abwesend,
AX56&amp;"1"&lt;&gt;"1",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_xlpm.wochenstunden/5,SUMIFS(Arbeitszeiten[[Arbeitszeit]:[Arbeitszeit]],Arbeitszeiten[[Name]:[Name]],GewählterMA,Arbeitszeiten[[Tag]:[Tag]],DATE(_xlpm.jahrCalc,$B56,N$20)))*$A56,0),
_xlpm.ausgabe, _xlpm.stunden+IF(AND(_xlpm.stunden&gt;0,_xlpm.fake),ROUND(RANDBETWEEN(-100,100)/200,1),0),
IF(_xlpm.ausgabe&lt;=0,"",_xlpm.ausgabe)
)</f>
        <v/>
      </c>
      <c r="O56" s="253" t="str" cm="1">
        <f t="array" aca="1" ref="O56" ca="1">_xlfn.LET(
_xlpm.jahrCalc,
INDIRECT("Jahr" &amp; ROUNDUP(SUM($B$21:$B56)/78,0)),
_xlpm.auto,
IF(_xlfn.XLOOKUP(GewählterMA&amp;"|"&amp;_xlpm.jahrCalc,Personaleingabe!$AO$12:$AO$300,Personaleingabe!$AO$12:$AO$300,"keine Zeiten",0,1)="keine Zeiten",TRUE,FALSE),
_xlpm.fake,
IF($A$4&amp;"1"="1",FALSE,TRUE),
_xlpm.abwesend,
AY56&amp;"1"&lt;&gt;"1",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_xlpm.wochenstunden/5,SUMIFS(Arbeitszeiten[[Arbeitszeit]:[Arbeitszeit]],Arbeitszeiten[[Name]:[Name]],GewählterMA,Arbeitszeiten[[Tag]:[Tag]],DATE(_xlpm.jahrCalc,$B56,O$20)))*$A56,0),
_xlpm.ausgabe, _xlpm.stunden+IF(AND(_xlpm.stunden&gt;0,_xlpm.fake),ROUND(RANDBETWEEN(-100,100)/200,1),0),
IF(_xlpm.ausgabe&lt;=0,"",_xlpm.ausgabe)
)</f>
        <v/>
      </c>
      <c r="P56" s="253" t="str" cm="1">
        <f t="array" aca="1" ref="P56" ca="1">_xlfn.LET(
_xlpm.jahrCalc,
INDIRECT("Jahr" &amp; ROUNDUP(SUM($B$21:$B56)/78,0)),
_xlpm.auto,
IF(_xlfn.XLOOKUP(GewählterMA&amp;"|"&amp;_xlpm.jahrCalc,Personaleingabe!$AO$12:$AO$300,Personaleingabe!$AO$12:$AO$300,"keine Zeiten",0,1)="keine Zeiten",TRUE,FALSE),
_xlpm.fake,
IF($A$4&amp;"1"="1",FALSE,TRUE),
_xlpm.abwesend,
AZ56&amp;"1"&lt;&gt;"1",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_xlpm.wochenstunden/5,SUMIFS(Arbeitszeiten[[Arbeitszeit]:[Arbeitszeit]],Arbeitszeiten[[Name]:[Name]],GewählterMA,Arbeitszeiten[[Tag]:[Tag]],DATE(_xlpm.jahrCalc,$B56,P$20)))*$A56,0),
_xlpm.ausgabe, _xlpm.stunden+IF(AND(_xlpm.stunden&gt;0,_xlpm.fake),ROUND(RANDBETWEEN(-100,100)/200,1),0),
IF(_xlpm.ausgabe&lt;=0,"",_xlpm.ausgabe)
)</f>
        <v/>
      </c>
      <c r="Q56" s="253" t="str" cm="1">
        <f t="array" aca="1" ref="Q56" ca="1">_xlfn.LET(
_xlpm.jahrCalc,
INDIRECT("Jahr" &amp; ROUNDUP(SUM($B$21:$B56)/78,0)),
_xlpm.auto,
IF(_xlfn.XLOOKUP(GewählterMA&amp;"|"&amp;_xlpm.jahrCalc,Personaleingabe!$AO$12:$AO$300,Personaleingabe!$AO$12:$AO$300,"keine Zeiten",0,1)="keine Zeiten",TRUE,FALSE),
_xlpm.fake,
IF($A$4&amp;"1"="1",FALSE,TRUE),
_xlpm.abwesend,
BA56&amp;"1"&lt;&gt;"1",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_xlpm.wochenstunden/5,SUMIFS(Arbeitszeiten[[Arbeitszeit]:[Arbeitszeit]],Arbeitszeiten[[Name]:[Name]],GewählterMA,Arbeitszeiten[[Tag]:[Tag]],DATE(_xlpm.jahrCalc,$B56,Q$20)))*$A56,0),
_xlpm.ausgabe, _xlpm.stunden+IF(AND(_xlpm.stunden&gt;0,_xlpm.fake),ROUND(RANDBETWEEN(-100,100)/200,1),0),
IF(_xlpm.ausgabe&lt;=0,"",_xlpm.ausgabe)
)</f>
        <v/>
      </c>
      <c r="R56" s="253" t="str" cm="1">
        <f t="array" aca="1" ref="R56" ca="1">_xlfn.LET(
_xlpm.jahrCalc,
INDIRECT("Jahr" &amp; ROUNDUP(SUM($B$21:$B56)/78,0)),
_xlpm.auto,
IF(_xlfn.XLOOKUP(GewählterMA&amp;"|"&amp;_xlpm.jahrCalc,Personaleingabe!$AO$12:$AO$300,Personaleingabe!$AO$12:$AO$300,"keine Zeiten",0,1)="keine Zeiten",TRUE,FALSE),
_xlpm.fake,
IF($A$4&amp;"1"="1",FALSE,TRUE),
_xlpm.abwesend,
BB56&amp;"1"&lt;&gt;"1",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_xlpm.wochenstunden/5,SUMIFS(Arbeitszeiten[[Arbeitszeit]:[Arbeitszeit]],Arbeitszeiten[[Name]:[Name]],GewählterMA,Arbeitszeiten[[Tag]:[Tag]],DATE(_xlpm.jahrCalc,$B56,R$20)))*$A56,0),
_xlpm.ausgabe, _xlpm.stunden+IF(AND(_xlpm.stunden&gt;0,_xlpm.fake),ROUND(RANDBETWEEN(-100,100)/200,1),0),
IF(_xlpm.ausgabe&lt;=0,"",_xlpm.ausgabe)
)</f>
        <v/>
      </c>
      <c r="S56" s="253" t="str" cm="1">
        <f t="array" aca="1" ref="S56" ca="1">_xlfn.LET(
_xlpm.jahrCalc,
INDIRECT("Jahr" &amp; ROUNDUP(SUM($B$21:$B56)/78,0)),
_xlpm.auto,
IF(_xlfn.XLOOKUP(GewählterMA&amp;"|"&amp;_xlpm.jahrCalc,Personaleingabe!$AO$12:$AO$300,Personaleingabe!$AO$12:$AO$300,"keine Zeiten",0,1)="keine Zeiten",TRUE,FALSE),
_xlpm.fake,
IF($A$4&amp;"1"="1",FALSE,TRUE),
_xlpm.abwesend,
BC56&amp;"1"&lt;&gt;"1",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_xlpm.wochenstunden/5,SUMIFS(Arbeitszeiten[[Arbeitszeit]:[Arbeitszeit]],Arbeitszeiten[[Name]:[Name]],GewählterMA,Arbeitszeiten[[Tag]:[Tag]],DATE(_xlpm.jahrCalc,$B56,S$20)))*$A56,0),
_xlpm.ausgabe, _xlpm.stunden+IF(AND(_xlpm.stunden&gt;0,_xlpm.fake),ROUND(RANDBETWEEN(-100,100)/200,1),0),
IF(_xlpm.ausgabe&lt;=0,"",_xlpm.ausgabe)
)</f>
        <v/>
      </c>
      <c r="T56" s="253" t="str" cm="1">
        <f t="array" aca="1" ref="T56" ca="1">_xlfn.LET(
_xlpm.jahrCalc,
INDIRECT("Jahr" &amp; ROUNDUP(SUM($B$21:$B56)/78,0)),
_xlpm.auto,
IF(_xlfn.XLOOKUP(GewählterMA&amp;"|"&amp;_xlpm.jahrCalc,Personaleingabe!$AO$12:$AO$300,Personaleingabe!$AO$12:$AO$300,"keine Zeiten",0,1)="keine Zeiten",TRUE,FALSE),
_xlpm.fake,
IF($A$4&amp;"1"="1",FALSE,TRUE),
_xlpm.abwesend,
BD56&amp;"1"&lt;&gt;"1",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_xlpm.wochenstunden/5,SUMIFS(Arbeitszeiten[[Arbeitszeit]:[Arbeitszeit]],Arbeitszeiten[[Name]:[Name]],GewählterMA,Arbeitszeiten[[Tag]:[Tag]],DATE(_xlpm.jahrCalc,$B56,T$20)))*$A56,0),
_xlpm.ausgabe, _xlpm.stunden+IF(AND(_xlpm.stunden&gt;0,_xlpm.fake),ROUND(RANDBETWEEN(-100,100)/200,1),0),
IF(_xlpm.ausgabe&lt;=0,"",_xlpm.ausgabe)
)</f>
        <v/>
      </c>
      <c r="U56" s="253" t="str" cm="1">
        <f t="array" aca="1" ref="U56" ca="1">_xlfn.LET(
_xlpm.jahrCalc,
INDIRECT("Jahr" &amp; ROUNDUP(SUM($B$21:$B56)/78,0)),
_xlpm.auto,
IF(_xlfn.XLOOKUP(GewählterMA&amp;"|"&amp;_xlpm.jahrCalc,Personaleingabe!$AO$12:$AO$300,Personaleingabe!$AO$12:$AO$300,"keine Zeiten",0,1)="keine Zeiten",TRUE,FALSE),
_xlpm.fake,
IF($A$4&amp;"1"="1",FALSE,TRUE),
_xlpm.abwesend,
BE56&amp;"1"&lt;&gt;"1",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_xlpm.wochenstunden/5,SUMIFS(Arbeitszeiten[[Arbeitszeit]:[Arbeitszeit]],Arbeitszeiten[[Name]:[Name]],GewählterMA,Arbeitszeiten[[Tag]:[Tag]],DATE(_xlpm.jahrCalc,$B56,U$20)))*$A56,0),
_xlpm.ausgabe, _xlpm.stunden+IF(AND(_xlpm.stunden&gt;0,_xlpm.fake),ROUND(RANDBETWEEN(-100,100)/200,1),0),
IF(_xlpm.ausgabe&lt;=0,"",_xlpm.ausgabe)
)</f>
        <v/>
      </c>
      <c r="V56" s="253" t="str" cm="1">
        <f t="array" aca="1" ref="V56" ca="1">_xlfn.LET(
_xlpm.jahrCalc,
INDIRECT("Jahr" &amp; ROUNDUP(SUM($B$21:$B56)/78,0)),
_xlpm.auto,
IF(_xlfn.XLOOKUP(GewählterMA&amp;"|"&amp;_xlpm.jahrCalc,Personaleingabe!$AO$12:$AO$300,Personaleingabe!$AO$12:$AO$300,"keine Zeiten",0,1)="keine Zeiten",TRUE,FALSE),
_xlpm.fake,
IF($A$4&amp;"1"="1",FALSE,TRUE),
_xlpm.abwesend,
BF56&amp;"1"&lt;&gt;"1",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_xlpm.wochenstunden/5,SUMIFS(Arbeitszeiten[[Arbeitszeit]:[Arbeitszeit]],Arbeitszeiten[[Name]:[Name]],GewählterMA,Arbeitszeiten[[Tag]:[Tag]],DATE(_xlpm.jahrCalc,$B56,V$20)))*$A56,0),
_xlpm.ausgabe, _xlpm.stunden+IF(AND(_xlpm.stunden&gt;0,_xlpm.fake),ROUND(RANDBETWEEN(-100,100)/200,1),0),
IF(_xlpm.ausgabe&lt;=0,"",_xlpm.ausgabe)
)</f>
        <v/>
      </c>
      <c r="W56" s="253" t="str" cm="1">
        <f t="array" aca="1" ref="W56" ca="1">_xlfn.LET(
_xlpm.jahrCalc,
INDIRECT("Jahr" &amp; ROUNDUP(SUM($B$21:$B56)/78,0)),
_xlpm.auto,
IF(_xlfn.XLOOKUP(GewählterMA&amp;"|"&amp;_xlpm.jahrCalc,Personaleingabe!$AO$12:$AO$300,Personaleingabe!$AO$12:$AO$300,"keine Zeiten",0,1)="keine Zeiten",TRUE,FALSE),
_xlpm.fake,
IF($A$4&amp;"1"="1",FALSE,TRUE),
_xlpm.abwesend,
BG56&amp;"1"&lt;&gt;"1",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_xlpm.wochenstunden/5,SUMIFS(Arbeitszeiten[[Arbeitszeit]:[Arbeitszeit]],Arbeitszeiten[[Name]:[Name]],GewählterMA,Arbeitszeiten[[Tag]:[Tag]],DATE(_xlpm.jahrCalc,$B56,W$20)))*$A56,0),
_xlpm.ausgabe, _xlpm.stunden+IF(AND(_xlpm.stunden&gt;0,_xlpm.fake),ROUND(RANDBETWEEN(-100,100)/200,1),0),
IF(_xlpm.ausgabe&lt;=0,"",_xlpm.ausgabe)
)</f>
        <v/>
      </c>
      <c r="X56" s="253" t="str" cm="1">
        <f t="array" aca="1" ref="X56" ca="1">_xlfn.LET(
_xlpm.jahrCalc,
INDIRECT("Jahr" &amp; ROUNDUP(SUM($B$21:$B56)/78,0)),
_xlpm.auto,
IF(_xlfn.XLOOKUP(GewählterMA&amp;"|"&amp;_xlpm.jahrCalc,Personaleingabe!$AO$12:$AO$300,Personaleingabe!$AO$12:$AO$300,"keine Zeiten",0,1)="keine Zeiten",TRUE,FALSE),
_xlpm.fake,
IF($A$4&amp;"1"="1",FALSE,TRUE),
_xlpm.abwesend,
BH56&amp;"1"&lt;&gt;"1",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_xlpm.wochenstunden/5,SUMIFS(Arbeitszeiten[[Arbeitszeit]:[Arbeitszeit]],Arbeitszeiten[[Name]:[Name]],GewählterMA,Arbeitszeiten[[Tag]:[Tag]],DATE(_xlpm.jahrCalc,$B56,X$20)))*$A56,0),
_xlpm.ausgabe, _xlpm.stunden+IF(AND(_xlpm.stunden&gt;0,_xlpm.fake),ROUND(RANDBETWEEN(-100,100)/200,1),0),
IF(_xlpm.ausgabe&lt;=0,"",_xlpm.ausgabe)
)</f>
        <v/>
      </c>
      <c r="Y56" s="253" t="str" cm="1">
        <f t="array" aca="1" ref="Y56" ca="1">_xlfn.LET(
_xlpm.jahrCalc,
INDIRECT("Jahr" &amp; ROUNDUP(SUM($B$21:$B56)/78,0)),
_xlpm.auto,
IF(_xlfn.XLOOKUP(GewählterMA&amp;"|"&amp;_xlpm.jahrCalc,Personaleingabe!$AO$12:$AO$300,Personaleingabe!$AO$12:$AO$300,"keine Zeiten",0,1)="keine Zeiten",TRUE,FALSE),
_xlpm.fake,
IF($A$4&amp;"1"="1",FALSE,TRUE),
_xlpm.abwesend,
BI56&amp;"1"&lt;&gt;"1",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_xlpm.wochenstunden/5,SUMIFS(Arbeitszeiten[[Arbeitszeit]:[Arbeitszeit]],Arbeitszeiten[[Name]:[Name]],GewählterMA,Arbeitszeiten[[Tag]:[Tag]],DATE(_xlpm.jahrCalc,$B56,Y$20)))*$A56,0),
_xlpm.ausgabe, _xlpm.stunden+IF(AND(_xlpm.stunden&gt;0,_xlpm.fake),ROUND(RANDBETWEEN(-100,100)/200,1),0),
IF(_xlpm.ausgabe&lt;=0,"",_xlpm.ausgabe)
)</f>
        <v/>
      </c>
      <c r="Z56" s="253" t="str" cm="1">
        <f t="array" aca="1" ref="Z56" ca="1">_xlfn.LET(
_xlpm.jahrCalc,
INDIRECT("Jahr" &amp; ROUNDUP(SUM($B$21:$B56)/78,0)),
_xlpm.auto,
IF(_xlfn.XLOOKUP(GewählterMA&amp;"|"&amp;_xlpm.jahrCalc,Personaleingabe!$AO$12:$AO$300,Personaleingabe!$AO$12:$AO$300,"keine Zeiten",0,1)="keine Zeiten",TRUE,FALSE),
_xlpm.fake,
IF($A$4&amp;"1"="1",FALSE,TRUE),
_xlpm.abwesend,
BJ56&amp;"1"&lt;&gt;"1",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_xlpm.wochenstunden/5,SUMIFS(Arbeitszeiten[[Arbeitszeit]:[Arbeitszeit]],Arbeitszeiten[[Name]:[Name]],GewählterMA,Arbeitszeiten[[Tag]:[Tag]],DATE(_xlpm.jahrCalc,$B56,Z$20)))*$A56,0),
_xlpm.ausgabe, _xlpm.stunden+IF(AND(_xlpm.stunden&gt;0,_xlpm.fake),ROUND(RANDBETWEEN(-100,100)/200,1),0),
IF(_xlpm.ausgabe&lt;=0,"",_xlpm.ausgabe)
)</f>
        <v/>
      </c>
      <c r="AA56" s="253" t="str" cm="1">
        <f t="array" aca="1" ref="AA56" ca="1">_xlfn.LET(
_xlpm.jahrCalc,
INDIRECT("Jahr" &amp; ROUNDUP(SUM($B$21:$B56)/78,0)),
_xlpm.auto,
IF(_xlfn.XLOOKUP(GewählterMA&amp;"|"&amp;_xlpm.jahrCalc,Personaleingabe!$AO$12:$AO$300,Personaleingabe!$AO$12:$AO$300,"keine Zeiten",0,1)="keine Zeiten",TRUE,FALSE),
_xlpm.fake,
IF($A$4&amp;"1"="1",FALSE,TRUE),
_xlpm.abwesend,
BK56&amp;"1"&lt;&gt;"1",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_xlpm.wochenstunden/5,SUMIFS(Arbeitszeiten[[Arbeitszeit]:[Arbeitszeit]],Arbeitszeiten[[Name]:[Name]],GewählterMA,Arbeitszeiten[[Tag]:[Tag]],DATE(_xlpm.jahrCalc,$B56,AA$20)))*$A56,0),
_xlpm.ausgabe, _xlpm.stunden+IF(AND(_xlpm.stunden&gt;0,_xlpm.fake),ROUND(RANDBETWEEN(-100,100)/200,1),0),
IF(_xlpm.ausgabe&lt;=0,"",_xlpm.ausgabe)
)</f>
        <v/>
      </c>
      <c r="AB56" s="253" t="str" cm="1">
        <f t="array" aca="1" ref="AB56" ca="1">_xlfn.LET(
_xlpm.jahrCalc,
INDIRECT("Jahr" &amp; ROUNDUP(SUM($B$21:$B56)/78,0)),
_xlpm.auto,
IF(_xlfn.XLOOKUP(GewählterMA&amp;"|"&amp;_xlpm.jahrCalc,Personaleingabe!$AO$12:$AO$300,Personaleingabe!$AO$12:$AO$300,"keine Zeiten",0,1)="keine Zeiten",TRUE,FALSE),
_xlpm.fake,
IF($A$4&amp;"1"="1",FALSE,TRUE),
_xlpm.abwesend,
BL56&amp;"1"&lt;&gt;"1",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_xlpm.wochenstunden/5,SUMIFS(Arbeitszeiten[[Arbeitszeit]:[Arbeitszeit]],Arbeitszeiten[[Name]:[Name]],GewählterMA,Arbeitszeiten[[Tag]:[Tag]],DATE(_xlpm.jahrCalc,$B56,AB$20)))*$A56,0),
_xlpm.ausgabe, _xlpm.stunden+IF(AND(_xlpm.stunden&gt;0,_xlpm.fake),ROUND(RANDBETWEEN(-100,100)/200,1),0),
IF(_xlpm.ausgabe&lt;=0,"",_xlpm.ausgabe)
)</f>
        <v/>
      </c>
      <c r="AC56" s="253" t="str" cm="1">
        <f t="array" aca="1" ref="AC56" ca="1">_xlfn.LET(
_xlpm.jahrCalc,
INDIRECT("Jahr" &amp; ROUNDUP(SUM($B$21:$B56)/78,0)),
_xlpm.auto,
IF(_xlfn.XLOOKUP(GewählterMA&amp;"|"&amp;_xlpm.jahrCalc,Personaleingabe!$AO$12:$AO$300,Personaleingabe!$AO$12:$AO$300,"keine Zeiten",0,1)="keine Zeiten",TRUE,FALSE),
_xlpm.fake,
IF($A$4&amp;"1"="1",FALSE,TRUE),
_xlpm.abwesend,
BM56&amp;"1"&lt;&gt;"1",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_xlpm.wochenstunden/5,SUMIFS(Arbeitszeiten[[Arbeitszeit]:[Arbeitszeit]],Arbeitszeiten[[Name]:[Name]],GewählterMA,Arbeitszeiten[[Tag]:[Tag]],DATE(_xlpm.jahrCalc,$B56,AC$20)))*$A56,0),
_xlpm.ausgabe, _xlpm.stunden+IF(AND(_xlpm.stunden&gt;0,_xlpm.fake),ROUND(RANDBETWEEN(-100,100)/200,1),0),
IF(_xlpm.ausgabe&lt;=0,"",_xlpm.ausgabe)
)</f>
        <v/>
      </c>
      <c r="AD56" s="253" t="str" cm="1">
        <f t="array" aca="1" ref="AD56" ca="1">_xlfn.LET(
_xlpm.jahrCalc,
INDIRECT("Jahr" &amp; ROUNDUP(SUM($B$21:$B56)/78,0)),
_xlpm.auto,
IF(_xlfn.XLOOKUP(GewählterMA&amp;"|"&amp;_xlpm.jahrCalc,Personaleingabe!$AO$12:$AO$300,Personaleingabe!$AO$12:$AO$300,"keine Zeiten",0,1)="keine Zeiten",TRUE,FALSE),
_xlpm.fake,
IF($A$4&amp;"1"="1",FALSE,TRUE),
_xlpm.abwesend,
BN56&amp;"1"&lt;&gt;"1",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_xlpm.wochenstunden/5,SUMIFS(Arbeitszeiten[[Arbeitszeit]:[Arbeitszeit]],Arbeitszeiten[[Name]:[Name]],GewählterMA,Arbeitszeiten[[Tag]:[Tag]],DATE(_xlpm.jahrCalc,$B56,AD$20)))*$A56,0),
_xlpm.ausgabe, _xlpm.stunden+IF(AND(_xlpm.stunden&gt;0,_xlpm.fake),ROUND(RANDBETWEEN(-100,100)/200,1),0),
IF(_xlpm.ausgabe&lt;=0,"",_xlpm.ausgabe)
)</f>
        <v/>
      </c>
      <c r="AE56" s="253" t="str" cm="1">
        <f t="array" aca="1" ref="AE56" ca="1">_xlfn.LET(
_xlpm.jahrCalc,
INDIRECT("Jahr" &amp; ROUNDUP(SUM($B$21:$B56)/78,0)),
_xlpm.auto,
IF(_xlfn.XLOOKUP(GewählterMA&amp;"|"&amp;_xlpm.jahrCalc,Personaleingabe!$AO$12:$AO$300,Personaleingabe!$AO$12:$AO$300,"keine Zeiten",0,1)="keine Zeiten",TRUE,FALSE),
_xlpm.fake,
IF($A$4&amp;"1"="1",FALSE,TRUE),
_xlpm.abwesend,
BO56&amp;"1"&lt;&gt;"1",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_xlpm.wochenstunden/5,SUMIFS(Arbeitszeiten[[Arbeitszeit]:[Arbeitszeit]],Arbeitszeiten[[Name]:[Name]],GewählterMA,Arbeitszeiten[[Tag]:[Tag]],DATE(_xlpm.jahrCalc,$B56,AE$20)))*$A56,0),
_xlpm.ausgabe, _xlpm.stunden+IF(AND(_xlpm.stunden&gt;0,_xlpm.fake),ROUND(RANDBETWEEN(-100,100)/200,1),0),
IF(_xlpm.ausgabe&lt;=0,"",_xlpm.ausgabe)
)</f>
        <v/>
      </c>
      <c r="AF56" s="253" t="str" cm="1">
        <f t="array" aca="1" ref="AF56" ca="1">_xlfn.LET(
_xlpm.jahrCalc,
INDIRECT("Jahr" &amp; ROUNDUP(SUM($B$21:$B56)/78,0)),
_xlpm.auto,
IF(_xlfn.XLOOKUP(GewählterMA&amp;"|"&amp;_xlpm.jahrCalc,Personaleingabe!$AO$12:$AO$300,Personaleingabe!$AO$12:$AO$300,"keine Zeiten",0,1)="keine Zeiten",TRUE,FALSE),
_xlpm.fake,
IF($A$4&amp;"1"="1",FALSE,TRUE),
_xlpm.abwesend,
BP56&amp;"1"&lt;&gt;"1",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_xlpm.wochenstunden/5,SUMIFS(Arbeitszeiten[[Arbeitszeit]:[Arbeitszeit]],Arbeitszeiten[[Name]:[Name]],GewählterMA,Arbeitszeiten[[Tag]:[Tag]],DATE(_xlpm.jahrCalc,$B56,AF$20)))*$A56,0),
_xlpm.ausgabe, _xlpm.stunden+IF(AND(_xlpm.stunden&gt;0,_xlpm.fake),ROUND(RANDBETWEEN(-100,100)/200,1),0),
IF(_xlpm.ausgabe&lt;=0,"",_xlpm.ausgabe)
)</f>
        <v/>
      </c>
      <c r="AG56" s="253" t="str" cm="1">
        <f t="array" aca="1" ref="AG56" ca="1">_xlfn.LET(
_xlpm.jahrCalc,
INDIRECT("Jahr" &amp; ROUNDUP(SUM($B$21:$B56)/78,0)),
_xlpm.auto,
IF(_xlfn.XLOOKUP(GewählterMA&amp;"|"&amp;_xlpm.jahrCalc,Personaleingabe!$AO$12:$AO$300,Personaleingabe!$AO$12:$AO$300,"keine Zeiten",0,1)="keine Zeiten",TRUE,FALSE),
_xlpm.fake,
IF($A$4&amp;"1"="1",FALSE,TRUE),
_xlpm.abwesend,
BQ56&amp;"1"&lt;&gt;"1",
_xlpm.wochenstunden,_xlfn.XLOOKUP(GewählterMA&amp;"|"&amp;GewähltesVorhaben&amp;"|"&amp;$B56&amp;"|"&amp;_xlpm.jahrCalc,MitarbeiterFTE[[lookup]:[lookup]],MitarbeiterFTE[[Std. / Wo.]:[Std. / Wo.]],0,0,1),
_xlpm.stunden,
IF(NOT(_xlpm.abwesend),IF(_xlpm.auto,
    _xlpm.wochenstunden/5,SUMIFS(Arbeitszeiten[[Arbeitszeit]:[Arbeitszeit]],Arbeitszeiten[[Name]:[Name]],GewählterMA,Arbeitszeiten[[Tag]:[Tag]],DATE(_xlpm.jahrCalc,$B56,AG$20)))*$A56,0),
_xlpm.ausgabe, _xlpm.stunden+IF(AND(_xlpm.stunden&gt;0,_xlpm.fake),ROUND(RANDBETWEEN(-100,100)/200,1),0),
IF(_xlpm.ausgabe&lt;=0,"",_xlpm.ausgabe)
)</f>
        <v/>
      </c>
      <c r="AH56" s="254">
        <f t="shared" ca="1" si="49"/>
        <v>0</v>
      </c>
      <c r="AI56" s="258"/>
      <c r="AJ56" s="212"/>
      <c r="AL56" s="211">
        <f t="shared" si="50"/>
        <v>8</v>
      </c>
      <c r="AM56" s="211" t="str" cm="1">
        <f t="array" aca="1" ref="AM56" ca="1">_xlfn.LET(
     _xlpm.jahrCalc,INDIRECT("Jahr" &amp; ROUNDUP(SUM($B$21:$B56)/78,0)),
     _xlpm.dat,DATE(_xlpm.jahrCalc,$B56,C$20),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N56" s="211" t="str" cm="1">
        <f t="array" aca="1" ref="AN56" ca="1">_xlfn.LET(
     _xlpm.jahrCalc,INDIRECT("Jahr" &amp; ROUNDUP(SUM($B$21:$B56)/78,0)),
     _xlpm.dat,DATE(_xlpm.jahrCalc,$B56,D$20),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O56" s="211" t="str" cm="1">
        <f t="array" aca="1" ref="AO56" ca="1">_xlfn.LET(
     _xlpm.jahrCalc,INDIRECT("Jahr" &amp; ROUNDUP(SUM($B$21:$B56)/78,0)),
     _xlpm.dat,DATE(_xlpm.jahrCalc,$B56,E$20),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P56" s="211" t="str" cm="1">
        <f t="array" aca="1" ref="AP56" ca="1">_xlfn.LET(
     _xlpm.jahrCalc,INDIRECT("Jahr" &amp; ROUNDUP(SUM($B$21:$B56)/78,0)),
     _xlpm.dat,DATE(_xlpm.jahrCalc,$B56,F$20),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Q56" s="211" t="str" cm="1">
        <f t="array" aca="1" ref="AQ56" ca="1">_xlfn.LET(
     _xlpm.jahrCalc,INDIRECT("Jahr" &amp; ROUNDUP(SUM($B$21:$B56)/78,0)),
     _xlpm.dat,DATE(_xlpm.jahrCalc,$B56,G$20),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R56" s="211" t="str" cm="1">
        <f t="array" aca="1" ref="AR56" ca="1">_xlfn.LET(
     _xlpm.jahrCalc,INDIRECT("Jahr" &amp; ROUNDUP(SUM($B$21:$B56)/78,0)),
     _xlpm.dat,DATE(_xlpm.jahrCalc,$B56,H$20),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S56" s="211" t="str" cm="1">
        <f t="array" aca="1" ref="AS56" ca="1">_xlfn.LET(
     _xlpm.jahrCalc,INDIRECT("Jahr" &amp; ROUNDUP(SUM($B$21:$B56)/78,0)),
     _xlpm.dat,DATE(_xlpm.jahrCalc,$B56,I$20),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T56" s="211" t="str" cm="1">
        <f t="array" aca="1" ref="AT56" ca="1">_xlfn.LET(
     _xlpm.jahrCalc,INDIRECT("Jahr" &amp; ROUNDUP(SUM($B$21:$B56)/78,0)),
     _xlpm.dat,DATE(_xlpm.jahrCalc,$B56,J$20),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AU56" s="211" t="str" cm="1">
        <f t="array" aca="1" ref="AU56" ca="1">_xlfn.LET(
     _xlpm.jahrCalc,INDIRECT("Jahr" &amp; ROUNDUP(SUM($B$21:$B56)/78,0)),
     _xlpm.dat,DATE(_xlpm.jahrCalc,$B56,K$20),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V56" s="211" t="str" cm="1">
        <f t="array" aca="1" ref="AV56" ca="1">_xlfn.LET(
     _xlpm.jahrCalc,INDIRECT("Jahr" &amp; ROUNDUP(SUM($B$21:$B56)/78,0)),
     _xlpm.dat,DATE(_xlpm.jahrCalc,$B56,L$20),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W56" s="211" t="str" cm="1">
        <f t="array" aca="1" ref="AW56" ca="1">_xlfn.LET(
     _xlpm.jahrCalc,INDIRECT("Jahr" &amp; ROUNDUP(SUM($B$21:$B56)/78,0)),
     _xlpm.dat,DATE(_xlpm.jahrCalc,$B56,M$20),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X56" s="211" t="str" cm="1">
        <f t="array" aca="1" ref="AX56" ca="1">_xlfn.LET(
     _xlpm.jahrCalc,INDIRECT("Jahr" &amp; ROUNDUP(SUM($B$21:$B56)/78,0)),
     _xlpm.dat,DATE(_xlpm.jahrCalc,$B56,N$20),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Y56" s="211" t="str" cm="1">
        <f t="array" aca="1" ref="AY56" ca="1">_xlfn.LET(
     _xlpm.jahrCalc,INDIRECT("Jahr" &amp; ROUNDUP(SUM($B$21:$B56)/78,0)),
     _xlpm.dat,DATE(_xlpm.jahrCalc,$B56,O$20),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AZ56" s="211" t="str" cm="1">
        <f t="array" aca="1" ref="AZ56" ca="1">_xlfn.LET(
     _xlpm.jahrCalc,INDIRECT("Jahr" &amp; ROUNDUP(SUM($B$21:$B56)/78,0)),
     _xlpm.dat,DATE(_xlpm.jahrCalc,$B56,P$20),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A56" s="211" t="str" cm="1">
        <f t="array" aca="1" ref="BA56" ca="1">_xlfn.LET(
     _xlpm.jahrCalc,INDIRECT("Jahr" &amp; ROUNDUP(SUM($B$21:$B56)/78,0)),
     _xlpm.dat,DATE(_xlpm.jahrCalc,$B56,Q$20),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B56" s="211" t="str" cm="1">
        <f t="array" aca="1" ref="BB56" ca="1">_xlfn.LET(
     _xlpm.jahrCalc,INDIRECT("Jahr" &amp; ROUNDUP(SUM($B$21:$B56)/78,0)),
     _xlpm.dat,DATE(_xlpm.jahrCalc,$B56,R$20),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C56" s="211" t="str" cm="1">
        <f t="array" aca="1" ref="BC56" ca="1">_xlfn.LET(
     _xlpm.jahrCalc,INDIRECT("Jahr" &amp; ROUNDUP(SUM($B$21:$B56)/78,0)),
     _xlpm.dat,DATE(_xlpm.jahrCalc,$B56,S$20),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D56" s="211" t="str" cm="1">
        <f t="array" aca="1" ref="BD56" ca="1">_xlfn.LET(
     _xlpm.jahrCalc,INDIRECT("Jahr" &amp; ROUNDUP(SUM($B$21:$B56)/78,0)),
     _xlpm.dat,DATE(_xlpm.jahrCalc,$B56,T$20),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E56" s="211" t="str" cm="1">
        <f t="array" aca="1" ref="BE56" ca="1">_xlfn.LET(
     _xlpm.jahrCalc,INDIRECT("Jahr" &amp; ROUNDUP(SUM($B$21:$B56)/78,0)),
     _xlpm.dat,DATE(_xlpm.jahrCalc,$B56,U$20),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F56" s="211" t="str" cm="1">
        <f t="array" aca="1" ref="BF56" ca="1">_xlfn.LET(
     _xlpm.jahrCalc,INDIRECT("Jahr" &amp; ROUNDUP(SUM($B$21:$B56)/78,0)),
     _xlpm.dat,DATE(_xlpm.jahrCalc,$B56,V$20),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G56" s="211" t="str" cm="1">
        <f t="array" aca="1" ref="BG56" ca="1">_xlfn.LET(
     _xlpm.jahrCalc,INDIRECT("Jahr" &amp; ROUNDUP(SUM($B$21:$B56)/78,0)),
     _xlpm.dat,DATE(_xlpm.jahrCalc,$B56,W$20),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H56" s="211" t="str" cm="1">
        <f t="array" aca="1" ref="BH56" ca="1">_xlfn.LET(
     _xlpm.jahrCalc,INDIRECT("Jahr" &amp; ROUNDUP(SUM($B$21:$B56)/78,0)),
     _xlpm.dat,DATE(_xlpm.jahrCalc,$B56,X$20),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I56" s="211" t="str" cm="1">
        <f t="array" aca="1" ref="BI56" ca="1">_xlfn.LET(
     _xlpm.jahrCalc,INDIRECT("Jahr" &amp; ROUNDUP(SUM($B$21:$B56)/78,0)),
     _xlpm.dat,DATE(_xlpm.jahrCalc,$B56,Y$20),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J56" s="211" t="str" cm="1">
        <f t="array" aca="1" ref="BJ56" ca="1">_xlfn.LET(
     _xlpm.jahrCalc,INDIRECT("Jahr" &amp; ROUNDUP(SUM($B$21:$B56)/78,0)),
     _xlpm.dat,DATE(_xlpm.jahrCalc,$B56,Z$20),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K56" s="211" t="str" cm="1">
        <f t="array" aca="1" ref="BK56" ca="1">_xlfn.LET(
     _xlpm.jahrCalc,INDIRECT("Jahr" &amp; ROUNDUP(SUM($B$21:$B56)/78,0)),
     _xlpm.dat,DATE(_xlpm.jahrCalc,$B56,AA$20),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L56" s="211" t="str" cm="1">
        <f t="array" aca="1" ref="BL56" ca="1">_xlfn.LET(
     _xlpm.jahrCalc,INDIRECT("Jahr" &amp; ROUNDUP(SUM($B$21:$B56)/78,0)),
     _xlpm.dat,DATE(_xlpm.jahrCalc,$B56,AB$20),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M56" s="211" t="str" cm="1">
        <f t="array" aca="1" ref="BM56" ca="1">_xlfn.LET(
     _xlpm.jahrCalc,INDIRECT("Jahr" &amp; ROUNDUP(SUM($B$21:$B56)/78,0)),
     _xlpm.dat,DATE(_xlpm.jahrCalc,$B56,AC$20),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N56" s="211" t="str" cm="1">
        <f t="array" aca="1" ref="BN56" ca="1">_xlfn.LET(
     _xlpm.jahrCalc,INDIRECT("Jahr" &amp; ROUNDUP(SUM($B$21:$B56)/78,0)),
     _xlpm.dat,DATE(_xlpm.jahrCalc,$B56,AD$20),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O56" s="211" t="str" cm="1">
        <f t="array" aca="1" ref="BO56" ca="1">_xlfn.LET(
     _xlpm.jahrCalc,INDIRECT("Jahr" &amp; ROUNDUP(SUM($B$21:$B56)/78,0)),
     _xlpm.dat,DATE(_xlpm.jahrCalc,$B56,AE$20),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WE</v>
      </c>
      <c r="BP56" s="211" t="str" cm="1">
        <f t="array" aca="1" ref="BP56" ca="1">_xlfn.LET(
     _xlpm.jahrCalc,INDIRECT("Jahr" &amp; ROUNDUP(SUM($B$21:$B56)/78,0)),
     _xlpm.dat,DATE(_xlpm.jahrCalc,$B56,AF$20),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Q56" s="211" t="str" cm="1">
        <f t="array" aca="1" ref="BQ56" ca="1">_xlfn.LET(
     _xlpm.jahrCalc,INDIRECT("Jahr" &amp; ROUNDUP(SUM($B$21:$B56)/78,0)),
     _xlpm.dat,DATE(_xlpm.jahrCalc,$B56,AG$20),
     _xlpm.bundesland,$BR56,
     _xlpm.ft, IF(_xlpm.bundesland=0,FALSE,_xlfn.XLOOKUP(_xlpm.dat,Feiertage[[Datum]:[Datum]],_xlfn.XLOOKUP(_xlpm.bundesland,Feiertage[[#Headers],[BW]:[TH]],Feiertage[[BW]:[TH]]),0,0,1)&lt;&gt;0),
     _xlpm.schwarz,
          MONTH(_xlpm.dat)&lt;&gt;$B56,
     _xlpm.we,
          WEEKDAY(_xlpm.dat,2)&gt;=6,
     _xlpm.weg,
          IF(_xlfn.XLOOKUP(GewählterMA&amp;_xlpm.dat,Table6[[lookup]:[lookup]],Table6[[Name]:[Name]],"da",0,1)="da","","weg"),
     _xlpm.ausgabe,IF(_xlpm.schwarz,"SW",IF(_xlpm.ft,"FT",IF(_xlpm.we,"WE",IF(_xlpm.weg="weg","weg","")))),
     _xlpm.ausgabe
)</f>
        <v/>
      </c>
      <c r="BR56" s="211">
        <f ca="1">IF(BT56=0,BS48,BT56)</f>
        <v>0</v>
      </c>
      <c r="BS56" s="260"/>
      <c r="BT56" s="211" cm="1">
        <f t="array" aca="1" ref="BT56" ca="1">_xlfn.XLOOKUP(_xlfn.XLOOKUP(GewählterMA&amp;AL56&amp;INDIRECT("Jahr" &amp; ROUNDUP(SUM($B$21:$B56)/78,0)),MitarbeiterFTE[Name]&amp;MitarbeiterFTE[Monat]&amp;MitarbeiterFTE[Jahr],MitarbeiterFTE[Bundesland],0,0,1),Bundesländer[Deutsch],Bundesländer[Abkürzung],0,0,1)</f>
        <v>0</v>
      </c>
    </row>
    <row r="57" spans="1:72" ht="18" customHeight="1" thickBot="1">
      <c r="A57" s="223" cm="1">
        <f t="array" aca="1" ref="A57" ca="1">_xlfn.XLOOKUP(GewählterMA&amp;"|"&amp;GewähltesVorhaben&amp;"|"&amp;B57&amp;"|"&amp;INDIRECT("Jahr" &amp; ROUNDUP(SUM($B$21:B57)/78,0)),MitarbeiterFTE[lookup],MitarbeiterFTE[%-Vorhaben],0,0,1)</f>
        <v>0</v>
      </c>
      <c r="B57" s="256">
        <v>9</v>
      </c>
      <c r="C57" s="253" t="str" cm="1">
        <f t="array" aca="1" ref="C57" ca="1">_xlfn.LET(
_xlpm.jahrCalc,
INDIRECT("Jahr" &amp; ROUNDUP(SUM($B$21:$B57)/78,0)),
_xlpm.auto,
IF(_xlfn.XLOOKUP(GewählterMA&amp;"|"&amp;_xlpm.jahrCalc,Personaleingabe!$AO$12:$AO$300,Personaleingabe!$AO$12:$AO$300,"keine Zeiten",0,1)="keine Zeiten",TRUE,FALSE),
_xlpm.fake,
IF($A$4&amp;"1"="1",FALSE,TRUE),
_xlpm.abwesend,
AM57&amp;"1"&lt;&gt;"1",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_xlpm.wochenstunden/5,SUMIFS(Arbeitszeiten[[Arbeitszeit]:[Arbeitszeit]],Arbeitszeiten[[Name]:[Name]],GewählterMA,Arbeitszeiten[[Tag]:[Tag]],DATE(_xlpm.jahrCalc,$B57,C$20)))*$A57,0),
_xlpm.ausgabe, _xlpm.stunden+IF(AND(_xlpm.stunden&gt;0,_xlpm.fake),ROUND(RANDBETWEEN(-100,100)/200,1),0),
IF(_xlpm.ausgabe&lt;=0,"",_xlpm.ausgabe)
)</f>
        <v/>
      </c>
      <c r="D57" s="253" t="str" cm="1">
        <f t="array" aca="1" ref="D57" ca="1">_xlfn.LET(
_xlpm.jahrCalc,
INDIRECT("Jahr" &amp; ROUNDUP(SUM($B$21:$B57)/78,0)),
_xlpm.auto,
IF(_xlfn.XLOOKUP(GewählterMA&amp;"|"&amp;_xlpm.jahrCalc,Personaleingabe!$AO$12:$AO$300,Personaleingabe!$AO$12:$AO$300,"keine Zeiten",0,1)="keine Zeiten",TRUE,FALSE),
_xlpm.fake,
IF($A$4&amp;"1"="1",FALSE,TRUE),
_xlpm.abwesend,
AN57&amp;"1"&lt;&gt;"1",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_xlpm.wochenstunden/5,SUMIFS(Arbeitszeiten[[Arbeitszeit]:[Arbeitszeit]],Arbeitszeiten[[Name]:[Name]],GewählterMA,Arbeitszeiten[[Tag]:[Tag]],DATE(_xlpm.jahrCalc,$B57,D$20)))*$A57,0),
_xlpm.ausgabe, _xlpm.stunden+IF(AND(_xlpm.stunden&gt;0,_xlpm.fake),ROUND(RANDBETWEEN(-100,100)/200,1),0),
IF(_xlpm.ausgabe&lt;=0,"",_xlpm.ausgabe)
)</f>
        <v/>
      </c>
      <c r="E57" s="253" t="str" cm="1">
        <f t="array" aca="1" ref="E57" ca="1">_xlfn.LET(
_xlpm.jahrCalc,
INDIRECT("Jahr" &amp; ROUNDUP(SUM($B$21:$B57)/78,0)),
_xlpm.auto,
IF(_xlfn.XLOOKUP(GewählterMA&amp;"|"&amp;_xlpm.jahrCalc,Personaleingabe!$AO$12:$AO$300,Personaleingabe!$AO$12:$AO$300,"keine Zeiten",0,1)="keine Zeiten",TRUE,FALSE),
_xlpm.fake,
IF($A$4&amp;"1"="1",FALSE,TRUE),
_xlpm.abwesend,
AO57&amp;"1"&lt;&gt;"1",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_xlpm.wochenstunden/5,SUMIFS(Arbeitszeiten[[Arbeitszeit]:[Arbeitszeit]],Arbeitszeiten[[Name]:[Name]],GewählterMA,Arbeitszeiten[[Tag]:[Tag]],DATE(_xlpm.jahrCalc,$B57,E$20)))*$A57,0),
_xlpm.ausgabe, _xlpm.stunden+IF(AND(_xlpm.stunden&gt;0,_xlpm.fake),ROUND(RANDBETWEEN(-100,100)/200,1),0),
IF(_xlpm.ausgabe&lt;=0,"",_xlpm.ausgabe)
)</f>
        <v/>
      </c>
      <c r="F57" s="253" t="str" cm="1">
        <f t="array" aca="1" ref="F57" ca="1">_xlfn.LET(
_xlpm.jahrCalc,
INDIRECT("Jahr" &amp; ROUNDUP(SUM($B$21:$B57)/78,0)),
_xlpm.auto,
IF(_xlfn.XLOOKUP(GewählterMA&amp;"|"&amp;_xlpm.jahrCalc,Personaleingabe!$AO$12:$AO$300,Personaleingabe!$AO$12:$AO$300,"keine Zeiten",0,1)="keine Zeiten",TRUE,FALSE),
_xlpm.fake,
IF($A$4&amp;"1"="1",FALSE,TRUE),
_xlpm.abwesend,
AP57&amp;"1"&lt;&gt;"1",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_xlpm.wochenstunden/5,SUMIFS(Arbeitszeiten[[Arbeitszeit]:[Arbeitszeit]],Arbeitszeiten[[Name]:[Name]],GewählterMA,Arbeitszeiten[[Tag]:[Tag]],DATE(_xlpm.jahrCalc,$B57,F$20)))*$A57,0),
_xlpm.ausgabe, _xlpm.stunden+IF(AND(_xlpm.stunden&gt;0,_xlpm.fake),ROUND(RANDBETWEEN(-100,100)/200,1),0),
IF(_xlpm.ausgabe&lt;=0,"",_xlpm.ausgabe)
)</f>
        <v/>
      </c>
      <c r="G57" s="253" t="str" cm="1">
        <f t="array" aca="1" ref="G57" ca="1">_xlfn.LET(
_xlpm.jahrCalc,
INDIRECT("Jahr" &amp; ROUNDUP(SUM($B$21:$B57)/78,0)),
_xlpm.auto,
IF(_xlfn.XLOOKUP(GewählterMA&amp;"|"&amp;_xlpm.jahrCalc,Personaleingabe!$AO$12:$AO$300,Personaleingabe!$AO$12:$AO$300,"keine Zeiten",0,1)="keine Zeiten",TRUE,FALSE),
_xlpm.fake,
IF($A$4&amp;"1"="1",FALSE,TRUE),
_xlpm.abwesend,
AQ57&amp;"1"&lt;&gt;"1",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_xlpm.wochenstunden/5,SUMIFS(Arbeitszeiten[[Arbeitszeit]:[Arbeitszeit]],Arbeitszeiten[[Name]:[Name]],GewählterMA,Arbeitszeiten[[Tag]:[Tag]],DATE(_xlpm.jahrCalc,$B57,G$20)))*$A57,0),
_xlpm.ausgabe, _xlpm.stunden+IF(AND(_xlpm.stunden&gt;0,_xlpm.fake),ROUND(RANDBETWEEN(-100,100)/200,1),0),
IF(_xlpm.ausgabe&lt;=0,"",_xlpm.ausgabe)
)</f>
        <v/>
      </c>
      <c r="H57" s="253" t="str" cm="1">
        <f t="array" aca="1" ref="H57" ca="1">_xlfn.LET(
_xlpm.jahrCalc,
INDIRECT("Jahr" &amp; ROUNDUP(SUM($B$21:$B57)/78,0)),
_xlpm.auto,
IF(_xlfn.XLOOKUP(GewählterMA&amp;"|"&amp;_xlpm.jahrCalc,Personaleingabe!$AO$12:$AO$300,Personaleingabe!$AO$12:$AO$300,"keine Zeiten",0,1)="keine Zeiten",TRUE,FALSE),
_xlpm.fake,
IF($A$4&amp;"1"="1",FALSE,TRUE),
_xlpm.abwesend,
AR57&amp;"1"&lt;&gt;"1",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_xlpm.wochenstunden/5,SUMIFS(Arbeitszeiten[[Arbeitszeit]:[Arbeitszeit]],Arbeitszeiten[[Name]:[Name]],GewählterMA,Arbeitszeiten[[Tag]:[Tag]],DATE(_xlpm.jahrCalc,$B57,H$20)))*$A57,0),
_xlpm.ausgabe, _xlpm.stunden+IF(AND(_xlpm.stunden&gt;0,_xlpm.fake),ROUND(RANDBETWEEN(-100,100)/200,1),0),
IF(_xlpm.ausgabe&lt;=0,"",_xlpm.ausgabe)
)</f>
        <v/>
      </c>
      <c r="I57" s="253" t="str" cm="1">
        <f t="array" aca="1" ref="I57" ca="1">_xlfn.LET(
_xlpm.jahrCalc,
INDIRECT("Jahr" &amp; ROUNDUP(SUM($B$21:$B57)/78,0)),
_xlpm.auto,
IF(_xlfn.XLOOKUP(GewählterMA&amp;"|"&amp;_xlpm.jahrCalc,Personaleingabe!$AO$12:$AO$300,Personaleingabe!$AO$12:$AO$300,"keine Zeiten",0,1)="keine Zeiten",TRUE,FALSE),
_xlpm.fake,
IF($A$4&amp;"1"="1",FALSE,TRUE),
_xlpm.abwesend,
AS57&amp;"1"&lt;&gt;"1",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_xlpm.wochenstunden/5,SUMIFS(Arbeitszeiten[[Arbeitszeit]:[Arbeitszeit]],Arbeitszeiten[[Name]:[Name]],GewählterMA,Arbeitszeiten[[Tag]:[Tag]],DATE(_xlpm.jahrCalc,$B57,I$20)))*$A57,0),
_xlpm.ausgabe, _xlpm.stunden+IF(AND(_xlpm.stunden&gt;0,_xlpm.fake),ROUND(RANDBETWEEN(-100,100)/200,1),0),
IF(_xlpm.ausgabe&lt;=0,"",_xlpm.ausgabe)
)</f>
        <v/>
      </c>
      <c r="J57" s="253" t="str" cm="1">
        <f t="array" aca="1" ref="J57" ca="1">_xlfn.LET(
_xlpm.jahrCalc,
INDIRECT("Jahr" &amp; ROUNDUP(SUM($B$21:$B57)/78,0)),
_xlpm.auto,
IF(_xlfn.XLOOKUP(GewählterMA&amp;"|"&amp;_xlpm.jahrCalc,Personaleingabe!$AO$12:$AO$300,Personaleingabe!$AO$12:$AO$300,"keine Zeiten",0,1)="keine Zeiten",TRUE,FALSE),
_xlpm.fake,
IF($A$4&amp;"1"="1",FALSE,TRUE),
_xlpm.abwesend,
AT57&amp;"1"&lt;&gt;"1",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_xlpm.wochenstunden/5,SUMIFS(Arbeitszeiten[[Arbeitszeit]:[Arbeitszeit]],Arbeitszeiten[[Name]:[Name]],GewählterMA,Arbeitszeiten[[Tag]:[Tag]],DATE(_xlpm.jahrCalc,$B57,J$20)))*$A57,0),
_xlpm.ausgabe, _xlpm.stunden+IF(AND(_xlpm.stunden&gt;0,_xlpm.fake),ROUND(RANDBETWEEN(-100,100)/200,1),0),
IF(_xlpm.ausgabe&lt;=0,"",_xlpm.ausgabe)
)</f>
        <v/>
      </c>
      <c r="K57" s="253" t="str" cm="1">
        <f t="array" aca="1" ref="K57" ca="1">_xlfn.LET(
_xlpm.jahrCalc,
INDIRECT("Jahr" &amp; ROUNDUP(SUM($B$21:$B57)/78,0)),
_xlpm.auto,
IF(_xlfn.XLOOKUP(GewählterMA&amp;"|"&amp;_xlpm.jahrCalc,Personaleingabe!$AO$12:$AO$300,Personaleingabe!$AO$12:$AO$300,"keine Zeiten",0,1)="keine Zeiten",TRUE,FALSE),
_xlpm.fake,
IF($A$4&amp;"1"="1",FALSE,TRUE),
_xlpm.abwesend,
AU57&amp;"1"&lt;&gt;"1",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_xlpm.wochenstunden/5,SUMIFS(Arbeitszeiten[[Arbeitszeit]:[Arbeitszeit]],Arbeitszeiten[[Name]:[Name]],GewählterMA,Arbeitszeiten[[Tag]:[Tag]],DATE(_xlpm.jahrCalc,$B57,K$20)))*$A57,0),
_xlpm.ausgabe, _xlpm.stunden+IF(AND(_xlpm.stunden&gt;0,_xlpm.fake),ROUND(RANDBETWEEN(-100,100)/200,1),0),
IF(_xlpm.ausgabe&lt;=0,"",_xlpm.ausgabe)
)</f>
        <v/>
      </c>
      <c r="L57" s="253" t="str" cm="1">
        <f t="array" aca="1" ref="L57" ca="1">_xlfn.LET(
_xlpm.jahrCalc,
INDIRECT("Jahr" &amp; ROUNDUP(SUM($B$21:$B57)/78,0)),
_xlpm.auto,
IF(_xlfn.XLOOKUP(GewählterMA&amp;"|"&amp;_xlpm.jahrCalc,Personaleingabe!$AO$12:$AO$300,Personaleingabe!$AO$12:$AO$300,"keine Zeiten",0,1)="keine Zeiten",TRUE,FALSE),
_xlpm.fake,
IF($A$4&amp;"1"="1",FALSE,TRUE),
_xlpm.abwesend,
AV57&amp;"1"&lt;&gt;"1",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_xlpm.wochenstunden/5,SUMIFS(Arbeitszeiten[[Arbeitszeit]:[Arbeitszeit]],Arbeitszeiten[[Name]:[Name]],GewählterMA,Arbeitszeiten[[Tag]:[Tag]],DATE(_xlpm.jahrCalc,$B57,L$20)))*$A57,0),
_xlpm.ausgabe, _xlpm.stunden+IF(AND(_xlpm.stunden&gt;0,_xlpm.fake),ROUND(RANDBETWEEN(-100,100)/200,1),0),
IF(_xlpm.ausgabe&lt;=0,"",_xlpm.ausgabe)
)</f>
        <v/>
      </c>
      <c r="M57" s="253" t="str" cm="1">
        <f t="array" aca="1" ref="M57" ca="1">_xlfn.LET(
_xlpm.jahrCalc,
INDIRECT("Jahr" &amp; ROUNDUP(SUM($B$21:$B57)/78,0)),
_xlpm.auto,
IF(_xlfn.XLOOKUP(GewählterMA&amp;"|"&amp;_xlpm.jahrCalc,Personaleingabe!$AO$12:$AO$300,Personaleingabe!$AO$12:$AO$300,"keine Zeiten",0,1)="keine Zeiten",TRUE,FALSE),
_xlpm.fake,
IF($A$4&amp;"1"="1",FALSE,TRUE),
_xlpm.abwesend,
AW57&amp;"1"&lt;&gt;"1",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_xlpm.wochenstunden/5,SUMIFS(Arbeitszeiten[[Arbeitszeit]:[Arbeitszeit]],Arbeitszeiten[[Name]:[Name]],GewählterMA,Arbeitszeiten[[Tag]:[Tag]],DATE(_xlpm.jahrCalc,$B57,M$20)))*$A57,0),
_xlpm.ausgabe, _xlpm.stunden+IF(AND(_xlpm.stunden&gt;0,_xlpm.fake),ROUND(RANDBETWEEN(-100,100)/200,1),0),
IF(_xlpm.ausgabe&lt;=0,"",_xlpm.ausgabe)
)</f>
        <v/>
      </c>
      <c r="N57" s="253" t="str" cm="1">
        <f t="array" aca="1" ref="N57" ca="1">_xlfn.LET(
_xlpm.jahrCalc,
INDIRECT("Jahr" &amp; ROUNDUP(SUM($B$21:$B57)/78,0)),
_xlpm.auto,
IF(_xlfn.XLOOKUP(GewählterMA&amp;"|"&amp;_xlpm.jahrCalc,Personaleingabe!$AO$12:$AO$300,Personaleingabe!$AO$12:$AO$300,"keine Zeiten",0,1)="keine Zeiten",TRUE,FALSE),
_xlpm.fake,
IF($A$4&amp;"1"="1",FALSE,TRUE),
_xlpm.abwesend,
AX57&amp;"1"&lt;&gt;"1",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_xlpm.wochenstunden/5,SUMIFS(Arbeitszeiten[[Arbeitszeit]:[Arbeitszeit]],Arbeitszeiten[[Name]:[Name]],GewählterMA,Arbeitszeiten[[Tag]:[Tag]],DATE(_xlpm.jahrCalc,$B57,N$20)))*$A57,0),
_xlpm.ausgabe, _xlpm.stunden+IF(AND(_xlpm.stunden&gt;0,_xlpm.fake),ROUND(RANDBETWEEN(-100,100)/200,1),0),
IF(_xlpm.ausgabe&lt;=0,"",_xlpm.ausgabe)
)</f>
        <v/>
      </c>
      <c r="O57" s="253" t="str" cm="1">
        <f t="array" aca="1" ref="O57" ca="1">_xlfn.LET(
_xlpm.jahrCalc,
INDIRECT("Jahr" &amp; ROUNDUP(SUM($B$21:$B57)/78,0)),
_xlpm.auto,
IF(_xlfn.XLOOKUP(GewählterMA&amp;"|"&amp;_xlpm.jahrCalc,Personaleingabe!$AO$12:$AO$300,Personaleingabe!$AO$12:$AO$300,"keine Zeiten",0,1)="keine Zeiten",TRUE,FALSE),
_xlpm.fake,
IF($A$4&amp;"1"="1",FALSE,TRUE),
_xlpm.abwesend,
AY57&amp;"1"&lt;&gt;"1",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_xlpm.wochenstunden/5,SUMIFS(Arbeitszeiten[[Arbeitszeit]:[Arbeitszeit]],Arbeitszeiten[[Name]:[Name]],GewählterMA,Arbeitszeiten[[Tag]:[Tag]],DATE(_xlpm.jahrCalc,$B57,O$20)))*$A57,0),
_xlpm.ausgabe, _xlpm.stunden+IF(AND(_xlpm.stunden&gt;0,_xlpm.fake),ROUND(RANDBETWEEN(-100,100)/200,1),0),
IF(_xlpm.ausgabe&lt;=0,"",_xlpm.ausgabe)
)</f>
        <v/>
      </c>
      <c r="P57" s="253" t="str" cm="1">
        <f t="array" aca="1" ref="P57" ca="1">_xlfn.LET(
_xlpm.jahrCalc,
INDIRECT("Jahr" &amp; ROUNDUP(SUM($B$21:$B57)/78,0)),
_xlpm.auto,
IF(_xlfn.XLOOKUP(GewählterMA&amp;"|"&amp;_xlpm.jahrCalc,Personaleingabe!$AO$12:$AO$300,Personaleingabe!$AO$12:$AO$300,"keine Zeiten",0,1)="keine Zeiten",TRUE,FALSE),
_xlpm.fake,
IF($A$4&amp;"1"="1",FALSE,TRUE),
_xlpm.abwesend,
AZ57&amp;"1"&lt;&gt;"1",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_xlpm.wochenstunden/5,SUMIFS(Arbeitszeiten[[Arbeitszeit]:[Arbeitszeit]],Arbeitszeiten[[Name]:[Name]],GewählterMA,Arbeitszeiten[[Tag]:[Tag]],DATE(_xlpm.jahrCalc,$B57,P$20)))*$A57,0),
_xlpm.ausgabe, _xlpm.stunden+IF(AND(_xlpm.stunden&gt;0,_xlpm.fake),ROUND(RANDBETWEEN(-100,100)/200,1),0),
IF(_xlpm.ausgabe&lt;=0,"",_xlpm.ausgabe)
)</f>
        <v/>
      </c>
      <c r="Q57" s="253" t="str" cm="1">
        <f t="array" aca="1" ref="Q57" ca="1">_xlfn.LET(
_xlpm.jahrCalc,
INDIRECT("Jahr" &amp; ROUNDUP(SUM($B$21:$B57)/78,0)),
_xlpm.auto,
IF(_xlfn.XLOOKUP(GewählterMA&amp;"|"&amp;_xlpm.jahrCalc,Personaleingabe!$AO$12:$AO$300,Personaleingabe!$AO$12:$AO$300,"keine Zeiten",0,1)="keine Zeiten",TRUE,FALSE),
_xlpm.fake,
IF($A$4&amp;"1"="1",FALSE,TRUE),
_xlpm.abwesend,
BA57&amp;"1"&lt;&gt;"1",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_xlpm.wochenstunden/5,SUMIFS(Arbeitszeiten[[Arbeitszeit]:[Arbeitszeit]],Arbeitszeiten[[Name]:[Name]],GewählterMA,Arbeitszeiten[[Tag]:[Tag]],DATE(_xlpm.jahrCalc,$B57,Q$20)))*$A57,0),
_xlpm.ausgabe, _xlpm.stunden+IF(AND(_xlpm.stunden&gt;0,_xlpm.fake),ROUND(RANDBETWEEN(-100,100)/200,1),0),
IF(_xlpm.ausgabe&lt;=0,"",_xlpm.ausgabe)
)</f>
        <v/>
      </c>
      <c r="R57" s="253" t="str" cm="1">
        <f t="array" aca="1" ref="R57" ca="1">_xlfn.LET(
_xlpm.jahrCalc,
INDIRECT("Jahr" &amp; ROUNDUP(SUM($B$21:$B57)/78,0)),
_xlpm.auto,
IF(_xlfn.XLOOKUP(GewählterMA&amp;"|"&amp;_xlpm.jahrCalc,Personaleingabe!$AO$12:$AO$300,Personaleingabe!$AO$12:$AO$300,"keine Zeiten",0,1)="keine Zeiten",TRUE,FALSE),
_xlpm.fake,
IF($A$4&amp;"1"="1",FALSE,TRUE),
_xlpm.abwesend,
BB57&amp;"1"&lt;&gt;"1",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_xlpm.wochenstunden/5,SUMIFS(Arbeitszeiten[[Arbeitszeit]:[Arbeitszeit]],Arbeitszeiten[[Name]:[Name]],GewählterMA,Arbeitszeiten[[Tag]:[Tag]],DATE(_xlpm.jahrCalc,$B57,R$20)))*$A57,0),
_xlpm.ausgabe, _xlpm.stunden+IF(AND(_xlpm.stunden&gt;0,_xlpm.fake),ROUND(RANDBETWEEN(-100,100)/200,1),0),
IF(_xlpm.ausgabe&lt;=0,"",_xlpm.ausgabe)
)</f>
        <v/>
      </c>
      <c r="S57" s="253" t="str" cm="1">
        <f t="array" aca="1" ref="S57" ca="1">_xlfn.LET(
_xlpm.jahrCalc,
INDIRECT("Jahr" &amp; ROUNDUP(SUM($B$21:$B57)/78,0)),
_xlpm.auto,
IF(_xlfn.XLOOKUP(GewählterMA&amp;"|"&amp;_xlpm.jahrCalc,Personaleingabe!$AO$12:$AO$300,Personaleingabe!$AO$12:$AO$300,"keine Zeiten",0,1)="keine Zeiten",TRUE,FALSE),
_xlpm.fake,
IF($A$4&amp;"1"="1",FALSE,TRUE),
_xlpm.abwesend,
BC57&amp;"1"&lt;&gt;"1",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_xlpm.wochenstunden/5,SUMIFS(Arbeitszeiten[[Arbeitszeit]:[Arbeitszeit]],Arbeitszeiten[[Name]:[Name]],GewählterMA,Arbeitszeiten[[Tag]:[Tag]],DATE(_xlpm.jahrCalc,$B57,S$20)))*$A57,0),
_xlpm.ausgabe, _xlpm.stunden+IF(AND(_xlpm.stunden&gt;0,_xlpm.fake),ROUND(RANDBETWEEN(-100,100)/200,1),0),
IF(_xlpm.ausgabe&lt;=0,"",_xlpm.ausgabe)
)</f>
        <v/>
      </c>
      <c r="T57" s="253" t="str" cm="1">
        <f t="array" aca="1" ref="T57" ca="1">_xlfn.LET(
_xlpm.jahrCalc,
INDIRECT("Jahr" &amp; ROUNDUP(SUM($B$21:$B57)/78,0)),
_xlpm.auto,
IF(_xlfn.XLOOKUP(GewählterMA&amp;"|"&amp;_xlpm.jahrCalc,Personaleingabe!$AO$12:$AO$300,Personaleingabe!$AO$12:$AO$300,"keine Zeiten",0,1)="keine Zeiten",TRUE,FALSE),
_xlpm.fake,
IF($A$4&amp;"1"="1",FALSE,TRUE),
_xlpm.abwesend,
BD57&amp;"1"&lt;&gt;"1",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_xlpm.wochenstunden/5,SUMIFS(Arbeitszeiten[[Arbeitszeit]:[Arbeitszeit]],Arbeitszeiten[[Name]:[Name]],GewählterMA,Arbeitszeiten[[Tag]:[Tag]],DATE(_xlpm.jahrCalc,$B57,T$20)))*$A57,0),
_xlpm.ausgabe, _xlpm.stunden+IF(AND(_xlpm.stunden&gt;0,_xlpm.fake),ROUND(RANDBETWEEN(-100,100)/200,1),0),
IF(_xlpm.ausgabe&lt;=0,"",_xlpm.ausgabe)
)</f>
        <v/>
      </c>
      <c r="U57" s="253" t="str" cm="1">
        <f t="array" aca="1" ref="U57" ca="1">_xlfn.LET(
_xlpm.jahrCalc,
INDIRECT("Jahr" &amp; ROUNDUP(SUM($B$21:$B57)/78,0)),
_xlpm.auto,
IF(_xlfn.XLOOKUP(GewählterMA&amp;"|"&amp;_xlpm.jahrCalc,Personaleingabe!$AO$12:$AO$300,Personaleingabe!$AO$12:$AO$300,"keine Zeiten",0,1)="keine Zeiten",TRUE,FALSE),
_xlpm.fake,
IF($A$4&amp;"1"="1",FALSE,TRUE),
_xlpm.abwesend,
BE57&amp;"1"&lt;&gt;"1",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_xlpm.wochenstunden/5,SUMIFS(Arbeitszeiten[[Arbeitszeit]:[Arbeitszeit]],Arbeitszeiten[[Name]:[Name]],GewählterMA,Arbeitszeiten[[Tag]:[Tag]],DATE(_xlpm.jahrCalc,$B57,U$20)))*$A57,0),
_xlpm.ausgabe, _xlpm.stunden+IF(AND(_xlpm.stunden&gt;0,_xlpm.fake),ROUND(RANDBETWEEN(-100,100)/200,1),0),
IF(_xlpm.ausgabe&lt;=0,"",_xlpm.ausgabe)
)</f>
        <v/>
      </c>
      <c r="V57" s="253" t="str" cm="1">
        <f t="array" aca="1" ref="V57" ca="1">_xlfn.LET(
_xlpm.jahrCalc,
INDIRECT("Jahr" &amp; ROUNDUP(SUM($B$21:$B57)/78,0)),
_xlpm.auto,
IF(_xlfn.XLOOKUP(GewählterMA&amp;"|"&amp;_xlpm.jahrCalc,Personaleingabe!$AO$12:$AO$300,Personaleingabe!$AO$12:$AO$300,"keine Zeiten",0,1)="keine Zeiten",TRUE,FALSE),
_xlpm.fake,
IF($A$4&amp;"1"="1",FALSE,TRUE),
_xlpm.abwesend,
BF57&amp;"1"&lt;&gt;"1",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_xlpm.wochenstunden/5,SUMIFS(Arbeitszeiten[[Arbeitszeit]:[Arbeitszeit]],Arbeitszeiten[[Name]:[Name]],GewählterMA,Arbeitszeiten[[Tag]:[Tag]],DATE(_xlpm.jahrCalc,$B57,V$20)))*$A57,0),
_xlpm.ausgabe, _xlpm.stunden+IF(AND(_xlpm.stunden&gt;0,_xlpm.fake),ROUND(RANDBETWEEN(-100,100)/200,1),0),
IF(_xlpm.ausgabe&lt;=0,"",_xlpm.ausgabe)
)</f>
        <v/>
      </c>
      <c r="W57" s="253" t="str" cm="1">
        <f t="array" aca="1" ref="W57" ca="1">_xlfn.LET(
_xlpm.jahrCalc,
INDIRECT("Jahr" &amp; ROUNDUP(SUM($B$21:$B57)/78,0)),
_xlpm.auto,
IF(_xlfn.XLOOKUP(GewählterMA&amp;"|"&amp;_xlpm.jahrCalc,Personaleingabe!$AO$12:$AO$300,Personaleingabe!$AO$12:$AO$300,"keine Zeiten",0,1)="keine Zeiten",TRUE,FALSE),
_xlpm.fake,
IF($A$4&amp;"1"="1",FALSE,TRUE),
_xlpm.abwesend,
BG57&amp;"1"&lt;&gt;"1",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_xlpm.wochenstunden/5,SUMIFS(Arbeitszeiten[[Arbeitszeit]:[Arbeitszeit]],Arbeitszeiten[[Name]:[Name]],GewählterMA,Arbeitszeiten[[Tag]:[Tag]],DATE(_xlpm.jahrCalc,$B57,W$20)))*$A57,0),
_xlpm.ausgabe, _xlpm.stunden+IF(AND(_xlpm.stunden&gt;0,_xlpm.fake),ROUND(RANDBETWEEN(-100,100)/200,1),0),
IF(_xlpm.ausgabe&lt;=0,"",_xlpm.ausgabe)
)</f>
        <v/>
      </c>
      <c r="X57" s="253" t="str" cm="1">
        <f t="array" aca="1" ref="X57" ca="1">_xlfn.LET(
_xlpm.jahrCalc,
INDIRECT("Jahr" &amp; ROUNDUP(SUM($B$21:$B57)/78,0)),
_xlpm.auto,
IF(_xlfn.XLOOKUP(GewählterMA&amp;"|"&amp;_xlpm.jahrCalc,Personaleingabe!$AO$12:$AO$300,Personaleingabe!$AO$12:$AO$300,"keine Zeiten",0,1)="keine Zeiten",TRUE,FALSE),
_xlpm.fake,
IF($A$4&amp;"1"="1",FALSE,TRUE),
_xlpm.abwesend,
BH57&amp;"1"&lt;&gt;"1",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_xlpm.wochenstunden/5,SUMIFS(Arbeitszeiten[[Arbeitszeit]:[Arbeitszeit]],Arbeitszeiten[[Name]:[Name]],GewählterMA,Arbeitszeiten[[Tag]:[Tag]],DATE(_xlpm.jahrCalc,$B57,X$20)))*$A57,0),
_xlpm.ausgabe, _xlpm.stunden+IF(AND(_xlpm.stunden&gt;0,_xlpm.fake),ROUND(RANDBETWEEN(-100,100)/200,1),0),
IF(_xlpm.ausgabe&lt;=0,"",_xlpm.ausgabe)
)</f>
        <v/>
      </c>
      <c r="Y57" s="253" t="str" cm="1">
        <f t="array" aca="1" ref="Y57" ca="1">_xlfn.LET(
_xlpm.jahrCalc,
INDIRECT("Jahr" &amp; ROUNDUP(SUM($B$21:$B57)/78,0)),
_xlpm.auto,
IF(_xlfn.XLOOKUP(GewählterMA&amp;"|"&amp;_xlpm.jahrCalc,Personaleingabe!$AO$12:$AO$300,Personaleingabe!$AO$12:$AO$300,"keine Zeiten",0,1)="keine Zeiten",TRUE,FALSE),
_xlpm.fake,
IF($A$4&amp;"1"="1",FALSE,TRUE),
_xlpm.abwesend,
BI57&amp;"1"&lt;&gt;"1",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_xlpm.wochenstunden/5,SUMIFS(Arbeitszeiten[[Arbeitszeit]:[Arbeitszeit]],Arbeitszeiten[[Name]:[Name]],GewählterMA,Arbeitszeiten[[Tag]:[Tag]],DATE(_xlpm.jahrCalc,$B57,Y$20)))*$A57,0),
_xlpm.ausgabe, _xlpm.stunden+IF(AND(_xlpm.stunden&gt;0,_xlpm.fake),ROUND(RANDBETWEEN(-100,100)/200,1),0),
IF(_xlpm.ausgabe&lt;=0,"",_xlpm.ausgabe)
)</f>
        <v/>
      </c>
      <c r="Z57" s="253" t="str" cm="1">
        <f t="array" aca="1" ref="Z57" ca="1">_xlfn.LET(
_xlpm.jahrCalc,
INDIRECT("Jahr" &amp; ROUNDUP(SUM($B$21:$B57)/78,0)),
_xlpm.auto,
IF(_xlfn.XLOOKUP(GewählterMA&amp;"|"&amp;_xlpm.jahrCalc,Personaleingabe!$AO$12:$AO$300,Personaleingabe!$AO$12:$AO$300,"keine Zeiten",0,1)="keine Zeiten",TRUE,FALSE),
_xlpm.fake,
IF($A$4&amp;"1"="1",FALSE,TRUE),
_xlpm.abwesend,
BJ57&amp;"1"&lt;&gt;"1",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_xlpm.wochenstunden/5,SUMIFS(Arbeitszeiten[[Arbeitszeit]:[Arbeitszeit]],Arbeitszeiten[[Name]:[Name]],GewählterMA,Arbeitszeiten[[Tag]:[Tag]],DATE(_xlpm.jahrCalc,$B57,Z$20)))*$A57,0),
_xlpm.ausgabe, _xlpm.stunden+IF(AND(_xlpm.stunden&gt;0,_xlpm.fake),ROUND(RANDBETWEEN(-100,100)/200,1),0),
IF(_xlpm.ausgabe&lt;=0,"",_xlpm.ausgabe)
)</f>
        <v/>
      </c>
      <c r="AA57" s="253" t="str" cm="1">
        <f t="array" aca="1" ref="AA57" ca="1">_xlfn.LET(
_xlpm.jahrCalc,
INDIRECT("Jahr" &amp; ROUNDUP(SUM($B$21:$B57)/78,0)),
_xlpm.auto,
IF(_xlfn.XLOOKUP(GewählterMA&amp;"|"&amp;_xlpm.jahrCalc,Personaleingabe!$AO$12:$AO$300,Personaleingabe!$AO$12:$AO$300,"keine Zeiten",0,1)="keine Zeiten",TRUE,FALSE),
_xlpm.fake,
IF($A$4&amp;"1"="1",FALSE,TRUE),
_xlpm.abwesend,
BK57&amp;"1"&lt;&gt;"1",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_xlpm.wochenstunden/5,SUMIFS(Arbeitszeiten[[Arbeitszeit]:[Arbeitszeit]],Arbeitszeiten[[Name]:[Name]],GewählterMA,Arbeitszeiten[[Tag]:[Tag]],DATE(_xlpm.jahrCalc,$B57,AA$20)))*$A57,0),
_xlpm.ausgabe, _xlpm.stunden+IF(AND(_xlpm.stunden&gt;0,_xlpm.fake),ROUND(RANDBETWEEN(-100,100)/200,1),0),
IF(_xlpm.ausgabe&lt;=0,"",_xlpm.ausgabe)
)</f>
        <v/>
      </c>
      <c r="AB57" s="253" t="str" cm="1">
        <f t="array" aca="1" ref="AB57" ca="1">_xlfn.LET(
_xlpm.jahrCalc,
INDIRECT("Jahr" &amp; ROUNDUP(SUM($B$21:$B57)/78,0)),
_xlpm.auto,
IF(_xlfn.XLOOKUP(GewählterMA&amp;"|"&amp;_xlpm.jahrCalc,Personaleingabe!$AO$12:$AO$300,Personaleingabe!$AO$12:$AO$300,"keine Zeiten",0,1)="keine Zeiten",TRUE,FALSE),
_xlpm.fake,
IF($A$4&amp;"1"="1",FALSE,TRUE),
_xlpm.abwesend,
BL57&amp;"1"&lt;&gt;"1",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_xlpm.wochenstunden/5,SUMIFS(Arbeitszeiten[[Arbeitszeit]:[Arbeitszeit]],Arbeitszeiten[[Name]:[Name]],GewählterMA,Arbeitszeiten[[Tag]:[Tag]],DATE(_xlpm.jahrCalc,$B57,AB$20)))*$A57,0),
_xlpm.ausgabe, _xlpm.stunden+IF(AND(_xlpm.stunden&gt;0,_xlpm.fake),ROUND(RANDBETWEEN(-100,100)/200,1),0),
IF(_xlpm.ausgabe&lt;=0,"",_xlpm.ausgabe)
)</f>
        <v/>
      </c>
      <c r="AC57" s="253" t="str" cm="1">
        <f t="array" aca="1" ref="AC57" ca="1">_xlfn.LET(
_xlpm.jahrCalc,
INDIRECT("Jahr" &amp; ROUNDUP(SUM($B$21:$B57)/78,0)),
_xlpm.auto,
IF(_xlfn.XLOOKUP(GewählterMA&amp;"|"&amp;_xlpm.jahrCalc,Personaleingabe!$AO$12:$AO$300,Personaleingabe!$AO$12:$AO$300,"keine Zeiten",0,1)="keine Zeiten",TRUE,FALSE),
_xlpm.fake,
IF($A$4&amp;"1"="1",FALSE,TRUE),
_xlpm.abwesend,
BM57&amp;"1"&lt;&gt;"1",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_xlpm.wochenstunden/5,SUMIFS(Arbeitszeiten[[Arbeitszeit]:[Arbeitszeit]],Arbeitszeiten[[Name]:[Name]],GewählterMA,Arbeitszeiten[[Tag]:[Tag]],DATE(_xlpm.jahrCalc,$B57,AC$20)))*$A57,0),
_xlpm.ausgabe, _xlpm.stunden+IF(AND(_xlpm.stunden&gt;0,_xlpm.fake),ROUND(RANDBETWEEN(-100,100)/200,1),0),
IF(_xlpm.ausgabe&lt;=0,"",_xlpm.ausgabe)
)</f>
        <v/>
      </c>
      <c r="AD57" s="253" t="str" cm="1">
        <f t="array" aca="1" ref="AD57" ca="1">_xlfn.LET(
_xlpm.jahrCalc,
INDIRECT("Jahr" &amp; ROUNDUP(SUM($B$21:$B57)/78,0)),
_xlpm.auto,
IF(_xlfn.XLOOKUP(GewählterMA&amp;"|"&amp;_xlpm.jahrCalc,Personaleingabe!$AO$12:$AO$300,Personaleingabe!$AO$12:$AO$300,"keine Zeiten",0,1)="keine Zeiten",TRUE,FALSE),
_xlpm.fake,
IF($A$4&amp;"1"="1",FALSE,TRUE),
_xlpm.abwesend,
BN57&amp;"1"&lt;&gt;"1",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_xlpm.wochenstunden/5,SUMIFS(Arbeitszeiten[[Arbeitszeit]:[Arbeitszeit]],Arbeitszeiten[[Name]:[Name]],GewählterMA,Arbeitszeiten[[Tag]:[Tag]],DATE(_xlpm.jahrCalc,$B57,AD$20)))*$A57,0),
_xlpm.ausgabe, _xlpm.stunden+IF(AND(_xlpm.stunden&gt;0,_xlpm.fake),ROUND(RANDBETWEEN(-100,100)/200,1),0),
IF(_xlpm.ausgabe&lt;=0,"",_xlpm.ausgabe)
)</f>
        <v/>
      </c>
      <c r="AE57" s="253" t="str" cm="1">
        <f t="array" aca="1" ref="AE57" ca="1">_xlfn.LET(
_xlpm.jahrCalc,
INDIRECT("Jahr" &amp; ROUNDUP(SUM($B$21:$B57)/78,0)),
_xlpm.auto,
IF(_xlfn.XLOOKUP(GewählterMA&amp;"|"&amp;_xlpm.jahrCalc,Personaleingabe!$AO$12:$AO$300,Personaleingabe!$AO$12:$AO$300,"keine Zeiten",0,1)="keine Zeiten",TRUE,FALSE),
_xlpm.fake,
IF($A$4&amp;"1"="1",FALSE,TRUE),
_xlpm.abwesend,
BO57&amp;"1"&lt;&gt;"1",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_xlpm.wochenstunden/5,SUMIFS(Arbeitszeiten[[Arbeitszeit]:[Arbeitszeit]],Arbeitszeiten[[Name]:[Name]],GewählterMA,Arbeitszeiten[[Tag]:[Tag]],DATE(_xlpm.jahrCalc,$B57,AE$20)))*$A57,0),
_xlpm.ausgabe, _xlpm.stunden+IF(AND(_xlpm.stunden&gt;0,_xlpm.fake),ROUND(RANDBETWEEN(-100,100)/200,1),0),
IF(_xlpm.ausgabe&lt;=0,"",_xlpm.ausgabe)
)</f>
        <v/>
      </c>
      <c r="AF57" s="253" t="str" cm="1">
        <f t="array" aca="1" ref="AF57" ca="1">_xlfn.LET(
_xlpm.jahrCalc,
INDIRECT("Jahr" &amp; ROUNDUP(SUM($B$21:$B57)/78,0)),
_xlpm.auto,
IF(_xlfn.XLOOKUP(GewählterMA&amp;"|"&amp;_xlpm.jahrCalc,Personaleingabe!$AO$12:$AO$300,Personaleingabe!$AO$12:$AO$300,"keine Zeiten",0,1)="keine Zeiten",TRUE,FALSE),
_xlpm.fake,
IF($A$4&amp;"1"="1",FALSE,TRUE),
_xlpm.abwesend,
BP57&amp;"1"&lt;&gt;"1",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_xlpm.wochenstunden/5,SUMIFS(Arbeitszeiten[[Arbeitszeit]:[Arbeitszeit]],Arbeitszeiten[[Name]:[Name]],GewählterMA,Arbeitszeiten[[Tag]:[Tag]],DATE(_xlpm.jahrCalc,$B57,AF$20)))*$A57,0),
_xlpm.ausgabe, _xlpm.stunden+IF(AND(_xlpm.stunden&gt;0,_xlpm.fake),ROUND(RANDBETWEEN(-100,100)/200,1),0),
IF(_xlpm.ausgabe&lt;=0,"",_xlpm.ausgabe)
)</f>
        <v/>
      </c>
      <c r="AG57" s="253" t="str" cm="1">
        <f t="array" aca="1" ref="AG57" ca="1">_xlfn.LET(
_xlpm.jahrCalc,
INDIRECT("Jahr" &amp; ROUNDUP(SUM($B$21:$B57)/78,0)),
_xlpm.auto,
IF(_xlfn.XLOOKUP(GewählterMA&amp;"|"&amp;_xlpm.jahrCalc,Personaleingabe!$AO$12:$AO$300,Personaleingabe!$AO$12:$AO$300,"keine Zeiten",0,1)="keine Zeiten",TRUE,FALSE),
_xlpm.fake,
IF($A$4&amp;"1"="1",FALSE,TRUE),
_xlpm.abwesend,
BQ57&amp;"1"&lt;&gt;"1",
_xlpm.wochenstunden,_xlfn.XLOOKUP(GewählterMA&amp;"|"&amp;GewähltesVorhaben&amp;"|"&amp;$B57&amp;"|"&amp;_xlpm.jahrCalc,MitarbeiterFTE[[lookup]:[lookup]],MitarbeiterFTE[[Std. / Wo.]:[Std. / Wo.]],0,0,1),
_xlpm.stunden,
IF(NOT(_xlpm.abwesend),IF(_xlpm.auto,
    _xlpm.wochenstunden/5,SUMIFS(Arbeitszeiten[[Arbeitszeit]:[Arbeitszeit]],Arbeitszeiten[[Name]:[Name]],GewählterMA,Arbeitszeiten[[Tag]:[Tag]],DATE(_xlpm.jahrCalc,$B57,AG$20)))*$A57,0),
_xlpm.ausgabe, _xlpm.stunden+IF(AND(_xlpm.stunden&gt;0,_xlpm.fake),ROUND(RANDBETWEEN(-100,100)/200,1),0),
IF(_xlpm.ausgabe&lt;=0,"",_xlpm.ausgabe)
)</f>
        <v/>
      </c>
      <c r="AH57" s="254">
        <f t="shared" ca="1" si="49"/>
        <v>0</v>
      </c>
      <c r="AI57" s="257"/>
      <c r="AJ57" s="212"/>
      <c r="AL57" s="211">
        <f t="shared" si="50"/>
        <v>9</v>
      </c>
      <c r="AM57" s="211" t="str" cm="1">
        <f t="array" aca="1" ref="AM57" ca="1">_xlfn.LET(
     _xlpm.jahrCalc,INDIRECT("Jahr" &amp; ROUNDUP(SUM($B$21:$B57)/78,0)),
     _xlpm.dat,DATE(_xlpm.jahrCalc,$B57,C$20),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N57" s="211" t="str" cm="1">
        <f t="array" aca="1" ref="AN57" ca="1">_xlfn.LET(
     _xlpm.jahrCalc,INDIRECT("Jahr" &amp; ROUNDUP(SUM($B$21:$B57)/78,0)),
     _xlpm.dat,DATE(_xlpm.jahrCalc,$B57,D$20),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O57" s="211" t="str" cm="1">
        <f t="array" aca="1" ref="AO57" ca="1">_xlfn.LET(
     _xlpm.jahrCalc,INDIRECT("Jahr" &amp; ROUNDUP(SUM($B$21:$B57)/78,0)),
     _xlpm.dat,DATE(_xlpm.jahrCalc,$B57,E$20),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P57" s="211" t="str" cm="1">
        <f t="array" aca="1" ref="AP57" ca="1">_xlfn.LET(
     _xlpm.jahrCalc,INDIRECT("Jahr" &amp; ROUNDUP(SUM($B$21:$B57)/78,0)),
     _xlpm.dat,DATE(_xlpm.jahrCalc,$B57,F$20),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Q57" s="211" t="str" cm="1">
        <f t="array" aca="1" ref="AQ57" ca="1">_xlfn.LET(
     _xlpm.jahrCalc,INDIRECT("Jahr" &amp; ROUNDUP(SUM($B$21:$B57)/78,0)),
     _xlpm.dat,DATE(_xlpm.jahrCalc,$B57,G$20),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R57" s="211" t="str" cm="1">
        <f t="array" aca="1" ref="AR57" ca="1">_xlfn.LET(
     _xlpm.jahrCalc,INDIRECT("Jahr" &amp; ROUNDUP(SUM($B$21:$B57)/78,0)),
     _xlpm.dat,DATE(_xlpm.jahrCalc,$B57,H$20),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S57" s="211" t="str" cm="1">
        <f t="array" aca="1" ref="AS57" ca="1">_xlfn.LET(
     _xlpm.jahrCalc,INDIRECT("Jahr" &amp; ROUNDUP(SUM($B$21:$B57)/78,0)),
     _xlpm.dat,DATE(_xlpm.jahrCalc,$B57,I$20),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T57" s="211" t="str" cm="1">
        <f t="array" aca="1" ref="AT57" ca="1">_xlfn.LET(
     _xlpm.jahrCalc,INDIRECT("Jahr" &amp; ROUNDUP(SUM($B$21:$B57)/78,0)),
     _xlpm.dat,DATE(_xlpm.jahrCalc,$B57,J$20),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U57" s="211" t="str" cm="1">
        <f t="array" aca="1" ref="AU57" ca="1">_xlfn.LET(
     _xlpm.jahrCalc,INDIRECT("Jahr" &amp; ROUNDUP(SUM($B$21:$B57)/78,0)),
     _xlpm.dat,DATE(_xlpm.jahrCalc,$B57,K$20),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V57" s="211" t="str" cm="1">
        <f t="array" aca="1" ref="AV57" ca="1">_xlfn.LET(
     _xlpm.jahrCalc,INDIRECT("Jahr" &amp; ROUNDUP(SUM($B$21:$B57)/78,0)),
     _xlpm.dat,DATE(_xlpm.jahrCalc,$B57,L$20),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W57" s="211" t="str" cm="1">
        <f t="array" aca="1" ref="AW57" ca="1">_xlfn.LET(
     _xlpm.jahrCalc,INDIRECT("Jahr" &amp; ROUNDUP(SUM($B$21:$B57)/78,0)),
     _xlpm.dat,DATE(_xlpm.jahrCalc,$B57,M$20),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X57" s="211" t="str" cm="1">
        <f t="array" aca="1" ref="AX57" ca="1">_xlfn.LET(
     _xlpm.jahrCalc,INDIRECT("Jahr" &amp; ROUNDUP(SUM($B$21:$B57)/78,0)),
     _xlpm.dat,DATE(_xlpm.jahrCalc,$B57,N$20),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AY57" s="211" t="str" cm="1">
        <f t="array" aca="1" ref="AY57" ca="1">_xlfn.LET(
     _xlpm.jahrCalc,INDIRECT("Jahr" &amp; ROUNDUP(SUM($B$21:$B57)/78,0)),
     _xlpm.dat,DATE(_xlpm.jahrCalc,$B57,O$20),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AZ57" s="211" t="str" cm="1">
        <f t="array" aca="1" ref="AZ57" ca="1">_xlfn.LET(
     _xlpm.jahrCalc,INDIRECT("Jahr" &amp; ROUNDUP(SUM($B$21:$B57)/78,0)),
     _xlpm.dat,DATE(_xlpm.jahrCalc,$B57,P$20),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A57" s="211" t="str" cm="1">
        <f t="array" aca="1" ref="BA57" ca="1">_xlfn.LET(
     _xlpm.jahrCalc,INDIRECT("Jahr" &amp; ROUNDUP(SUM($B$21:$B57)/78,0)),
     _xlpm.dat,DATE(_xlpm.jahrCalc,$B57,Q$20),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B57" s="211" t="str" cm="1">
        <f t="array" aca="1" ref="BB57" ca="1">_xlfn.LET(
     _xlpm.jahrCalc,INDIRECT("Jahr" &amp; ROUNDUP(SUM($B$21:$B57)/78,0)),
     _xlpm.dat,DATE(_xlpm.jahrCalc,$B57,R$20),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C57" s="211" t="str" cm="1">
        <f t="array" aca="1" ref="BC57" ca="1">_xlfn.LET(
     _xlpm.jahrCalc,INDIRECT("Jahr" &amp; ROUNDUP(SUM($B$21:$B57)/78,0)),
     _xlpm.dat,DATE(_xlpm.jahrCalc,$B57,S$20),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D57" s="211" t="str" cm="1">
        <f t="array" aca="1" ref="BD57" ca="1">_xlfn.LET(
     _xlpm.jahrCalc,INDIRECT("Jahr" &amp; ROUNDUP(SUM($B$21:$B57)/78,0)),
     _xlpm.dat,DATE(_xlpm.jahrCalc,$B57,T$20),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E57" s="211" t="str" cm="1">
        <f t="array" aca="1" ref="BE57" ca="1">_xlfn.LET(
     _xlpm.jahrCalc,INDIRECT("Jahr" &amp; ROUNDUP(SUM($B$21:$B57)/78,0)),
     _xlpm.dat,DATE(_xlpm.jahrCalc,$B57,U$20),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F57" s="211" t="str" cm="1">
        <f t="array" aca="1" ref="BF57" ca="1">_xlfn.LET(
     _xlpm.jahrCalc,INDIRECT("Jahr" &amp; ROUNDUP(SUM($B$21:$B57)/78,0)),
     _xlpm.dat,DATE(_xlpm.jahrCalc,$B57,V$20),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G57" s="211" t="str" cm="1">
        <f t="array" aca="1" ref="BG57" ca="1">_xlfn.LET(
     _xlpm.jahrCalc,INDIRECT("Jahr" &amp; ROUNDUP(SUM($B$21:$B57)/78,0)),
     _xlpm.dat,DATE(_xlpm.jahrCalc,$B57,W$20),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H57" s="211" t="str" cm="1">
        <f t="array" aca="1" ref="BH57" ca="1">_xlfn.LET(
     _xlpm.jahrCalc,INDIRECT("Jahr" &amp; ROUNDUP(SUM($B$21:$B57)/78,0)),
     _xlpm.dat,DATE(_xlpm.jahrCalc,$B57,X$20),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I57" s="211" t="str" cm="1">
        <f t="array" aca="1" ref="BI57" ca="1">_xlfn.LET(
     _xlpm.jahrCalc,INDIRECT("Jahr" &amp; ROUNDUP(SUM($B$21:$B57)/78,0)),
     _xlpm.dat,DATE(_xlpm.jahrCalc,$B57,Y$20),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J57" s="211" t="str" cm="1">
        <f t="array" aca="1" ref="BJ57" ca="1">_xlfn.LET(
     _xlpm.jahrCalc,INDIRECT("Jahr" &amp; ROUNDUP(SUM($B$21:$B57)/78,0)),
     _xlpm.dat,DATE(_xlpm.jahrCalc,$B57,Z$20),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K57" s="211" t="str" cm="1">
        <f t="array" aca="1" ref="BK57" ca="1">_xlfn.LET(
     _xlpm.jahrCalc,INDIRECT("Jahr" &amp; ROUNDUP(SUM($B$21:$B57)/78,0)),
     _xlpm.dat,DATE(_xlpm.jahrCalc,$B57,AA$20),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L57" s="211" t="str" cm="1">
        <f t="array" aca="1" ref="BL57" ca="1">_xlfn.LET(
     _xlpm.jahrCalc,INDIRECT("Jahr" &amp; ROUNDUP(SUM($B$21:$B57)/78,0)),
     _xlpm.dat,DATE(_xlpm.jahrCalc,$B57,AB$20),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WE</v>
      </c>
      <c r="BM57" s="211" t="str" cm="1">
        <f t="array" aca="1" ref="BM57" ca="1">_xlfn.LET(
     _xlpm.jahrCalc,INDIRECT("Jahr" &amp; ROUNDUP(SUM($B$21:$B57)/78,0)),
     _xlpm.dat,DATE(_xlpm.jahrCalc,$B57,AC$20),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N57" s="211" t="str" cm="1">
        <f t="array" aca="1" ref="BN57" ca="1">_xlfn.LET(
     _xlpm.jahrCalc,INDIRECT("Jahr" &amp; ROUNDUP(SUM($B$21:$B57)/78,0)),
     _xlpm.dat,DATE(_xlpm.jahrCalc,$B57,AD$20),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O57" s="211" t="str" cm="1">
        <f t="array" aca="1" ref="BO57" ca="1">_xlfn.LET(
     _xlpm.jahrCalc,INDIRECT("Jahr" &amp; ROUNDUP(SUM($B$21:$B57)/78,0)),
     _xlpm.dat,DATE(_xlpm.jahrCalc,$B57,AE$20),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P57" s="211" t="str" cm="1">
        <f t="array" aca="1" ref="BP57" ca="1">_xlfn.LET(
     _xlpm.jahrCalc,INDIRECT("Jahr" &amp; ROUNDUP(SUM($B$21:$B57)/78,0)),
     _xlpm.dat,DATE(_xlpm.jahrCalc,$B57,AF$20),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
      </c>
      <c r="BQ57" s="211" t="str" cm="1">
        <f t="array" aca="1" ref="BQ57" ca="1">_xlfn.LET(
     _xlpm.jahrCalc,INDIRECT("Jahr" &amp; ROUNDUP(SUM($B$21:$B57)/78,0)),
     _xlpm.dat,DATE(_xlpm.jahrCalc,$B57,AG$20),
     _xlpm.bundesland,$BR57,
     _xlpm.ft, IF(_xlpm.bundesland=0,FALSE,_xlfn.XLOOKUP(_xlpm.dat,Feiertage[[Datum]:[Datum]],_xlfn.XLOOKUP(_xlpm.bundesland,Feiertage[[#Headers],[BW]:[TH]],Feiertage[[BW]:[TH]]),0,0,1)&lt;&gt;0),
     _xlpm.schwarz,
          MONTH(_xlpm.dat)&lt;&gt;$B57,
     _xlpm.we,
          WEEKDAY(_xlpm.dat,2)&gt;=6,
     _xlpm.weg,
          IF(_xlfn.XLOOKUP(GewählterMA&amp;_xlpm.dat,Table6[[lookup]:[lookup]],Table6[[Name]:[Name]],"da",0,1)="da","","weg"),
     _xlpm.ausgabe,IF(_xlpm.schwarz,"SW",IF(_xlpm.ft,"FT",IF(_xlpm.we,"WE",IF(_xlpm.weg="weg","weg","")))),
     _xlpm.ausgabe
)</f>
        <v>SW</v>
      </c>
      <c r="BR57" s="211">
        <f ca="1">IF(BT57=0,BS48,BT57)</f>
        <v>0</v>
      </c>
      <c r="BT57" s="211" cm="1">
        <f t="array" aca="1" ref="BT57" ca="1">_xlfn.XLOOKUP(_xlfn.XLOOKUP(GewählterMA&amp;AL57&amp;INDIRECT("Jahr" &amp; ROUNDUP(SUM($B$21:$B57)/78,0)),MitarbeiterFTE[Name]&amp;MitarbeiterFTE[Monat]&amp;MitarbeiterFTE[Jahr],MitarbeiterFTE[Bundesland],0,0,1),Bundesländer[Deutsch],Bundesländer[Abkürzung],0,0,1)</f>
        <v>0</v>
      </c>
    </row>
    <row r="58" spans="1:72" ht="18" customHeight="1" thickBot="1">
      <c r="A58" s="223" cm="1">
        <f t="array" aca="1" ref="A58" ca="1">_xlfn.XLOOKUP(GewählterMA&amp;"|"&amp;GewähltesVorhaben&amp;"|"&amp;B58&amp;"|"&amp;INDIRECT("Jahr" &amp; ROUNDUP(SUM($B$21:B58)/78,0)),MitarbeiterFTE[lookup],MitarbeiterFTE[%-Vorhaben],0,0,1)</f>
        <v>0</v>
      </c>
      <c r="B58" s="256">
        <v>10</v>
      </c>
      <c r="C58" s="253" t="str" cm="1">
        <f t="array" aca="1" ref="C58" ca="1">_xlfn.LET(
_xlpm.jahrCalc,
INDIRECT("Jahr" &amp; ROUNDUP(SUM($B$21:$B58)/78,0)),
_xlpm.auto,
IF(_xlfn.XLOOKUP(GewählterMA&amp;"|"&amp;_xlpm.jahrCalc,Personaleingabe!$AO$12:$AO$300,Personaleingabe!$AO$12:$AO$300,"keine Zeiten",0,1)="keine Zeiten",TRUE,FALSE),
_xlpm.fake,
IF($A$4&amp;"1"="1",FALSE,TRUE),
_xlpm.abwesend,
AM58&amp;"1"&lt;&gt;"1",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_xlpm.wochenstunden/5,SUMIFS(Arbeitszeiten[[Arbeitszeit]:[Arbeitszeit]],Arbeitszeiten[[Name]:[Name]],GewählterMA,Arbeitszeiten[[Tag]:[Tag]],DATE(_xlpm.jahrCalc,$B58,C$20)))*$A58,0),
_xlpm.ausgabe, _xlpm.stunden+IF(AND(_xlpm.stunden&gt;0,_xlpm.fake),ROUND(RANDBETWEEN(-100,100)/200,1),0),
IF(_xlpm.ausgabe&lt;=0,"",_xlpm.ausgabe)
)</f>
        <v/>
      </c>
      <c r="D58" s="253" t="str" cm="1">
        <f t="array" aca="1" ref="D58" ca="1">_xlfn.LET(
_xlpm.jahrCalc,
INDIRECT("Jahr" &amp; ROUNDUP(SUM($B$21:$B58)/78,0)),
_xlpm.auto,
IF(_xlfn.XLOOKUP(GewählterMA&amp;"|"&amp;_xlpm.jahrCalc,Personaleingabe!$AO$12:$AO$300,Personaleingabe!$AO$12:$AO$300,"keine Zeiten",0,1)="keine Zeiten",TRUE,FALSE),
_xlpm.fake,
IF($A$4&amp;"1"="1",FALSE,TRUE),
_xlpm.abwesend,
AN58&amp;"1"&lt;&gt;"1",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_xlpm.wochenstunden/5,SUMIFS(Arbeitszeiten[[Arbeitszeit]:[Arbeitszeit]],Arbeitszeiten[[Name]:[Name]],GewählterMA,Arbeitszeiten[[Tag]:[Tag]],DATE(_xlpm.jahrCalc,$B58,D$20)))*$A58,0),
_xlpm.ausgabe, _xlpm.stunden+IF(AND(_xlpm.stunden&gt;0,_xlpm.fake),ROUND(RANDBETWEEN(-100,100)/200,1),0),
IF(_xlpm.ausgabe&lt;=0,"",_xlpm.ausgabe)
)</f>
        <v/>
      </c>
      <c r="E58" s="253" t="str" cm="1">
        <f t="array" aca="1" ref="E58" ca="1">_xlfn.LET(
_xlpm.jahrCalc,
INDIRECT("Jahr" &amp; ROUNDUP(SUM($B$21:$B58)/78,0)),
_xlpm.auto,
IF(_xlfn.XLOOKUP(GewählterMA&amp;"|"&amp;_xlpm.jahrCalc,Personaleingabe!$AO$12:$AO$300,Personaleingabe!$AO$12:$AO$300,"keine Zeiten",0,1)="keine Zeiten",TRUE,FALSE),
_xlpm.fake,
IF($A$4&amp;"1"="1",FALSE,TRUE),
_xlpm.abwesend,
AO58&amp;"1"&lt;&gt;"1",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_xlpm.wochenstunden/5,SUMIFS(Arbeitszeiten[[Arbeitszeit]:[Arbeitszeit]],Arbeitszeiten[[Name]:[Name]],GewählterMA,Arbeitszeiten[[Tag]:[Tag]],DATE(_xlpm.jahrCalc,$B58,E$20)))*$A58,0),
_xlpm.ausgabe, _xlpm.stunden+IF(AND(_xlpm.stunden&gt;0,_xlpm.fake),ROUND(RANDBETWEEN(-100,100)/200,1),0),
IF(_xlpm.ausgabe&lt;=0,"",_xlpm.ausgabe)
)</f>
        <v/>
      </c>
      <c r="F58" s="253" t="str" cm="1">
        <f t="array" aca="1" ref="F58" ca="1">_xlfn.LET(
_xlpm.jahrCalc,
INDIRECT("Jahr" &amp; ROUNDUP(SUM($B$21:$B58)/78,0)),
_xlpm.auto,
IF(_xlfn.XLOOKUP(GewählterMA&amp;"|"&amp;_xlpm.jahrCalc,Personaleingabe!$AO$12:$AO$300,Personaleingabe!$AO$12:$AO$300,"keine Zeiten",0,1)="keine Zeiten",TRUE,FALSE),
_xlpm.fake,
IF($A$4&amp;"1"="1",FALSE,TRUE),
_xlpm.abwesend,
AP58&amp;"1"&lt;&gt;"1",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_xlpm.wochenstunden/5,SUMIFS(Arbeitszeiten[[Arbeitszeit]:[Arbeitszeit]],Arbeitszeiten[[Name]:[Name]],GewählterMA,Arbeitszeiten[[Tag]:[Tag]],DATE(_xlpm.jahrCalc,$B58,F$20)))*$A58,0),
_xlpm.ausgabe, _xlpm.stunden+IF(AND(_xlpm.stunden&gt;0,_xlpm.fake),ROUND(RANDBETWEEN(-100,100)/200,1),0),
IF(_xlpm.ausgabe&lt;=0,"",_xlpm.ausgabe)
)</f>
        <v/>
      </c>
      <c r="G58" s="253" t="str" cm="1">
        <f t="array" aca="1" ref="G58" ca="1">_xlfn.LET(
_xlpm.jahrCalc,
INDIRECT("Jahr" &amp; ROUNDUP(SUM($B$21:$B58)/78,0)),
_xlpm.auto,
IF(_xlfn.XLOOKUP(GewählterMA&amp;"|"&amp;_xlpm.jahrCalc,Personaleingabe!$AO$12:$AO$300,Personaleingabe!$AO$12:$AO$300,"keine Zeiten",0,1)="keine Zeiten",TRUE,FALSE),
_xlpm.fake,
IF($A$4&amp;"1"="1",FALSE,TRUE),
_xlpm.abwesend,
AQ58&amp;"1"&lt;&gt;"1",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_xlpm.wochenstunden/5,SUMIFS(Arbeitszeiten[[Arbeitszeit]:[Arbeitszeit]],Arbeitszeiten[[Name]:[Name]],GewählterMA,Arbeitszeiten[[Tag]:[Tag]],DATE(_xlpm.jahrCalc,$B58,G$20)))*$A58,0),
_xlpm.ausgabe, _xlpm.stunden+IF(AND(_xlpm.stunden&gt;0,_xlpm.fake),ROUND(RANDBETWEEN(-100,100)/200,1),0),
IF(_xlpm.ausgabe&lt;=0,"",_xlpm.ausgabe)
)</f>
        <v/>
      </c>
      <c r="H58" s="253" t="str" cm="1">
        <f t="array" aca="1" ref="H58" ca="1">_xlfn.LET(
_xlpm.jahrCalc,
INDIRECT("Jahr" &amp; ROUNDUP(SUM($B$21:$B58)/78,0)),
_xlpm.auto,
IF(_xlfn.XLOOKUP(GewählterMA&amp;"|"&amp;_xlpm.jahrCalc,Personaleingabe!$AO$12:$AO$300,Personaleingabe!$AO$12:$AO$300,"keine Zeiten",0,1)="keine Zeiten",TRUE,FALSE),
_xlpm.fake,
IF($A$4&amp;"1"="1",FALSE,TRUE),
_xlpm.abwesend,
AR58&amp;"1"&lt;&gt;"1",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_xlpm.wochenstunden/5,SUMIFS(Arbeitszeiten[[Arbeitszeit]:[Arbeitszeit]],Arbeitszeiten[[Name]:[Name]],GewählterMA,Arbeitszeiten[[Tag]:[Tag]],DATE(_xlpm.jahrCalc,$B58,H$20)))*$A58,0),
_xlpm.ausgabe, _xlpm.stunden+IF(AND(_xlpm.stunden&gt;0,_xlpm.fake),ROUND(RANDBETWEEN(-100,100)/200,1),0),
IF(_xlpm.ausgabe&lt;=0,"",_xlpm.ausgabe)
)</f>
        <v/>
      </c>
      <c r="I58" s="253" t="str" cm="1">
        <f t="array" aca="1" ref="I58" ca="1">_xlfn.LET(
_xlpm.jahrCalc,
INDIRECT("Jahr" &amp; ROUNDUP(SUM($B$21:$B58)/78,0)),
_xlpm.auto,
IF(_xlfn.XLOOKUP(GewählterMA&amp;"|"&amp;_xlpm.jahrCalc,Personaleingabe!$AO$12:$AO$300,Personaleingabe!$AO$12:$AO$300,"keine Zeiten",0,1)="keine Zeiten",TRUE,FALSE),
_xlpm.fake,
IF($A$4&amp;"1"="1",FALSE,TRUE),
_xlpm.abwesend,
AS58&amp;"1"&lt;&gt;"1",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_xlpm.wochenstunden/5,SUMIFS(Arbeitszeiten[[Arbeitszeit]:[Arbeitszeit]],Arbeitszeiten[[Name]:[Name]],GewählterMA,Arbeitszeiten[[Tag]:[Tag]],DATE(_xlpm.jahrCalc,$B58,I$20)))*$A58,0),
_xlpm.ausgabe, _xlpm.stunden+IF(AND(_xlpm.stunden&gt;0,_xlpm.fake),ROUND(RANDBETWEEN(-100,100)/200,1),0),
IF(_xlpm.ausgabe&lt;=0,"",_xlpm.ausgabe)
)</f>
        <v/>
      </c>
      <c r="J58" s="253" t="str" cm="1">
        <f t="array" aca="1" ref="J58" ca="1">_xlfn.LET(
_xlpm.jahrCalc,
INDIRECT("Jahr" &amp; ROUNDUP(SUM($B$21:$B58)/78,0)),
_xlpm.auto,
IF(_xlfn.XLOOKUP(GewählterMA&amp;"|"&amp;_xlpm.jahrCalc,Personaleingabe!$AO$12:$AO$300,Personaleingabe!$AO$12:$AO$300,"keine Zeiten",0,1)="keine Zeiten",TRUE,FALSE),
_xlpm.fake,
IF($A$4&amp;"1"="1",FALSE,TRUE),
_xlpm.abwesend,
AT58&amp;"1"&lt;&gt;"1",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_xlpm.wochenstunden/5,SUMIFS(Arbeitszeiten[[Arbeitszeit]:[Arbeitszeit]],Arbeitszeiten[[Name]:[Name]],GewählterMA,Arbeitszeiten[[Tag]:[Tag]],DATE(_xlpm.jahrCalc,$B58,J$20)))*$A58,0),
_xlpm.ausgabe, _xlpm.stunden+IF(AND(_xlpm.stunden&gt;0,_xlpm.fake),ROUND(RANDBETWEEN(-100,100)/200,1),0),
IF(_xlpm.ausgabe&lt;=0,"",_xlpm.ausgabe)
)</f>
        <v/>
      </c>
      <c r="K58" s="253" t="str" cm="1">
        <f t="array" aca="1" ref="K58" ca="1">_xlfn.LET(
_xlpm.jahrCalc,
INDIRECT("Jahr" &amp; ROUNDUP(SUM($B$21:$B58)/78,0)),
_xlpm.auto,
IF(_xlfn.XLOOKUP(GewählterMA&amp;"|"&amp;_xlpm.jahrCalc,Personaleingabe!$AO$12:$AO$300,Personaleingabe!$AO$12:$AO$300,"keine Zeiten",0,1)="keine Zeiten",TRUE,FALSE),
_xlpm.fake,
IF($A$4&amp;"1"="1",FALSE,TRUE),
_xlpm.abwesend,
AU58&amp;"1"&lt;&gt;"1",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_xlpm.wochenstunden/5,SUMIFS(Arbeitszeiten[[Arbeitszeit]:[Arbeitszeit]],Arbeitszeiten[[Name]:[Name]],GewählterMA,Arbeitszeiten[[Tag]:[Tag]],DATE(_xlpm.jahrCalc,$B58,K$20)))*$A58,0),
_xlpm.ausgabe, _xlpm.stunden+IF(AND(_xlpm.stunden&gt;0,_xlpm.fake),ROUND(RANDBETWEEN(-100,100)/200,1),0),
IF(_xlpm.ausgabe&lt;=0,"",_xlpm.ausgabe)
)</f>
        <v/>
      </c>
      <c r="L58" s="253" t="str" cm="1">
        <f t="array" aca="1" ref="L58" ca="1">_xlfn.LET(
_xlpm.jahrCalc,
INDIRECT("Jahr" &amp; ROUNDUP(SUM($B$21:$B58)/78,0)),
_xlpm.auto,
IF(_xlfn.XLOOKUP(GewählterMA&amp;"|"&amp;_xlpm.jahrCalc,Personaleingabe!$AO$12:$AO$300,Personaleingabe!$AO$12:$AO$300,"keine Zeiten",0,1)="keine Zeiten",TRUE,FALSE),
_xlpm.fake,
IF($A$4&amp;"1"="1",FALSE,TRUE),
_xlpm.abwesend,
AV58&amp;"1"&lt;&gt;"1",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_xlpm.wochenstunden/5,SUMIFS(Arbeitszeiten[[Arbeitszeit]:[Arbeitszeit]],Arbeitszeiten[[Name]:[Name]],GewählterMA,Arbeitszeiten[[Tag]:[Tag]],DATE(_xlpm.jahrCalc,$B58,L$20)))*$A58,0),
_xlpm.ausgabe, _xlpm.stunden+IF(AND(_xlpm.stunden&gt;0,_xlpm.fake),ROUND(RANDBETWEEN(-100,100)/200,1),0),
IF(_xlpm.ausgabe&lt;=0,"",_xlpm.ausgabe)
)</f>
        <v/>
      </c>
      <c r="M58" s="253" t="str" cm="1">
        <f t="array" aca="1" ref="M58" ca="1">_xlfn.LET(
_xlpm.jahrCalc,
INDIRECT("Jahr" &amp; ROUNDUP(SUM($B$21:$B58)/78,0)),
_xlpm.auto,
IF(_xlfn.XLOOKUP(GewählterMA&amp;"|"&amp;_xlpm.jahrCalc,Personaleingabe!$AO$12:$AO$300,Personaleingabe!$AO$12:$AO$300,"keine Zeiten",0,1)="keine Zeiten",TRUE,FALSE),
_xlpm.fake,
IF($A$4&amp;"1"="1",FALSE,TRUE),
_xlpm.abwesend,
AW58&amp;"1"&lt;&gt;"1",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_xlpm.wochenstunden/5,SUMIFS(Arbeitszeiten[[Arbeitszeit]:[Arbeitszeit]],Arbeitszeiten[[Name]:[Name]],GewählterMA,Arbeitszeiten[[Tag]:[Tag]],DATE(_xlpm.jahrCalc,$B58,M$20)))*$A58,0),
_xlpm.ausgabe, _xlpm.stunden+IF(AND(_xlpm.stunden&gt;0,_xlpm.fake),ROUND(RANDBETWEEN(-100,100)/200,1),0),
IF(_xlpm.ausgabe&lt;=0,"",_xlpm.ausgabe)
)</f>
        <v/>
      </c>
      <c r="N58" s="253" t="str" cm="1">
        <f t="array" aca="1" ref="N58" ca="1">_xlfn.LET(
_xlpm.jahrCalc,
INDIRECT("Jahr" &amp; ROUNDUP(SUM($B$21:$B58)/78,0)),
_xlpm.auto,
IF(_xlfn.XLOOKUP(GewählterMA&amp;"|"&amp;_xlpm.jahrCalc,Personaleingabe!$AO$12:$AO$300,Personaleingabe!$AO$12:$AO$300,"keine Zeiten",0,1)="keine Zeiten",TRUE,FALSE),
_xlpm.fake,
IF($A$4&amp;"1"="1",FALSE,TRUE),
_xlpm.abwesend,
AX58&amp;"1"&lt;&gt;"1",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_xlpm.wochenstunden/5,SUMIFS(Arbeitszeiten[[Arbeitszeit]:[Arbeitszeit]],Arbeitszeiten[[Name]:[Name]],GewählterMA,Arbeitszeiten[[Tag]:[Tag]],DATE(_xlpm.jahrCalc,$B58,N$20)))*$A58,0),
_xlpm.ausgabe, _xlpm.stunden+IF(AND(_xlpm.stunden&gt;0,_xlpm.fake),ROUND(RANDBETWEEN(-100,100)/200,1),0),
IF(_xlpm.ausgabe&lt;=0,"",_xlpm.ausgabe)
)</f>
        <v/>
      </c>
      <c r="O58" s="253" t="str" cm="1">
        <f t="array" aca="1" ref="O58" ca="1">_xlfn.LET(
_xlpm.jahrCalc,
INDIRECT("Jahr" &amp; ROUNDUP(SUM($B$21:$B58)/78,0)),
_xlpm.auto,
IF(_xlfn.XLOOKUP(GewählterMA&amp;"|"&amp;_xlpm.jahrCalc,Personaleingabe!$AO$12:$AO$300,Personaleingabe!$AO$12:$AO$300,"keine Zeiten",0,1)="keine Zeiten",TRUE,FALSE),
_xlpm.fake,
IF($A$4&amp;"1"="1",FALSE,TRUE),
_xlpm.abwesend,
AY58&amp;"1"&lt;&gt;"1",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_xlpm.wochenstunden/5,SUMIFS(Arbeitszeiten[[Arbeitszeit]:[Arbeitszeit]],Arbeitszeiten[[Name]:[Name]],GewählterMA,Arbeitszeiten[[Tag]:[Tag]],DATE(_xlpm.jahrCalc,$B58,O$20)))*$A58,0),
_xlpm.ausgabe, _xlpm.stunden+IF(AND(_xlpm.stunden&gt;0,_xlpm.fake),ROUND(RANDBETWEEN(-100,100)/200,1),0),
IF(_xlpm.ausgabe&lt;=0,"",_xlpm.ausgabe)
)</f>
        <v/>
      </c>
      <c r="P58" s="253" t="str" cm="1">
        <f t="array" aca="1" ref="P58" ca="1">_xlfn.LET(
_xlpm.jahrCalc,
INDIRECT("Jahr" &amp; ROUNDUP(SUM($B$21:$B58)/78,0)),
_xlpm.auto,
IF(_xlfn.XLOOKUP(GewählterMA&amp;"|"&amp;_xlpm.jahrCalc,Personaleingabe!$AO$12:$AO$300,Personaleingabe!$AO$12:$AO$300,"keine Zeiten",0,1)="keine Zeiten",TRUE,FALSE),
_xlpm.fake,
IF($A$4&amp;"1"="1",FALSE,TRUE),
_xlpm.abwesend,
AZ58&amp;"1"&lt;&gt;"1",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_xlpm.wochenstunden/5,SUMIFS(Arbeitszeiten[[Arbeitszeit]:[Arbeitszeit]],Arbeitszeiten[[Name]:[Name]],GewählterMA,Arbeitszeiten[[Tag]:[Tag]],DATE(_xlpm.jahrCalc,$B58,P$20)))*$A58,0),
_xlpm.ausgabe, _xlpm.stunden+IF(AND(_xlpm.stunden&gt;0,_xlpm.fake),ROUND(RANDBETWEEN(-100,100)/200,1),0),
IF(_xlpm.ausgabe&lt;=0,"",_xlpm.ausgabe)
)</f>
        <v/>
      </c>
      <c r="Q58" s="253" t="str" cm="1">
        <f t="array" aca="1" ref="Q58" ca="1">_xlfn.LET(
_xlpm.jahrCalc,
INDIRECT("Jahr" &amp; ROUNDUP(SUM($B$21:$B58)/78,0)),
_xlpm.auto,
IF(_xlfn.XLOOKUP(GewählterMA&amp;"|"&amp;_xlpm.jahrCalc,Personaleingabe!$AO$12:$AO$300,Personaleingabe!$AO$12:$AO$300,"keine Zeiten",0,1)="keine Zeiten",TRUE,FALSE),
_xlpm.fake,
IF($A$4&amp;"1"="1",FALSE,TRUE),
_xlpm.abwesend,
BA58&amp;"1"&lt;&gt;"1",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_xlpm.wochenstunden/5,SUMIFS(Arbeitszeiten[[Arbeitszeit]:[Arbeitszeit]],Arbeitszeiten[[Name]:[Name]],GewählterMA,Arbeitszeiten[[Tag]:[Tag]],DATE(_xlpm.jahrCalc,$B58,Q$20)))*$A58,0),
_xlpm.ausgabe, _xlpm.stunden+IF(AND(_xlpm.stunden&gt;0,_xlpm.fake),ROUND(RANDBETWEEN(-100,100)/200,1),0),
IF(_xlpm.ausgabe&lt;=0,"",_xlpm.ausgabe)
)</f>
        <v/>
      </c>
      <c r="R58" s="253" t="str" cm="1">
        <f t="array" aca="1" ref="R58" ca="1">_xlfn.LET(
_xlpm.jahrCalc,
INDIRECT("Jahr" &amp; ROUNDUP(SUM($B$21:$B58)/78,0)),
_xlpm.auto,
IF(_xlfn.XLOOKUP(GewählterMA&amp;"|"&amp;_xlpm.jahrCalc,Personaleingabe!$AO$12:$AO$300,Personaleingabe!$AO$12:$AO$300,"keine Zeiten",0,1)="keine Zeiten",TRUE,FALSE),
_xlpm.fake,
IF($A$4&amp;"1"="1",FALSE,TRUE),
_xlpm.abwesend,
BB58&amp;"1"&lt;&gt;"1",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_xlpm.wochenstunden/5,SUMIFS(Arbeitszeiten[[Arbeitszeit]:[Arbeitszeit]],Arbeitszeiten[[Name]:[Name]],GewählterMA,Arbeitszeiten[[Tag]:[Tag]],DATE(_xlpm.jahrCalc,$B58,R$20)))*$A58,0),
_xlpm.ausgabe, _xlpm.stunden+IF(AND(_xlpm.stunden&gt;0,_xlpm.fake),ROUND(RANDBETWEEN(-100,100)/200,1),0),
IF(_xlpm.ausgabe&lt;=0,"",_xlpm.ausgabe)
)</f>
        <v/>
      </c>
      <c r="S58" s="253" t="str" cm="1">
        <f t="array" aca="1" ref="S58" ca="1">_xlfn.LET(
_xlpm.jahrCalc,
INDIRECT("Jahr" &amp; ROUNDUP(SUM($B$21:$B58)/78,0)),
_xlpm.auto,
IF(_xlfn.XLOOKUP(GewählterMA&amp;"|"&amp;_xlpm.jahrCalc,Personaleingabe!$AO$12:$AO$300,Personaleingabe!$AO$12:$AO$300,"keine Zeiten",0,1)="keine Zeiten",TRUE,FALSE),
_xlpm.fake,
IF($A$4&amp;"1"="1",FALSE,TRUE),
_xlpm.abwesend,
BC58&amp;"1"&lt;&gt;"1",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_xlpm.wochenstunden/5,SUMIFS(Arbeitszeiten[[Arbeitszeit]:[Arbeitszeit]],Arbeitszeiten[[Name]:[Name]],GewählterMA,Arbeitszeiten[[Tag]:[Tag]],DATE(_xlpm.jahrCalc,$B58,S$20)))*$A58,0),
_xlpm.ausgabe, _xlpm.stunden+IF(AND(_xlpm.stunden&gt;0,_xlpm.fake),ROUND(RANDBETWEEN(-100,100)/200,1),0),
IF(_xlpm.ausgabe&lt;=0,"",_xlpm.ausgabe)
)</f>
        <v/>
      </c>
      <c r="T58" s="253" t="str" cm="1">
        <f t="array" aca="1" ref="T58" ca="1">_xlfn.LET(
_xlpm.jahrCalc,
INDIRECT("Jahr" &amp; ROUNDUP(SUM($B$21:$B58)/78,0)),
_xlpm.auto,
IF(_xlfn.XLOOKUP(GewählterMA&amp;"|"&amp;_xlpm.jahrCalc,Personaleingabe!$AO$12:$AO$300,Personaleingabe!$AO$12:$AO$300,"keine Zeiten",0,1)="keine Zeiten",TRUE,FALSE),
_xlpm.fake,
IF($A$4&amp;"1"="1",FALSE,TRUE),
_xlpm.abwesend,
BD58&amp;"1"&lt;&gt;"1",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_xlpm.wochenstunden/5,SUMIFS(Arbeitszeiten[[Arbeitszeit]:[Arbeitszeit]],Arbeitszeiten[[Name]:[Name]],GewählterMA,Arbeitszeiten[[Tag]:[Tag]],DATE(_xlpm.jahrCalc,$B58,T$20)))*$A58,0),
_xlpm.ausgabe, _xlpm.stunden+IF(AND(_xlpm.stunden&gt;0,_xlpm.fake),ROUND(RANDBETWEEN(-100,100)/200,1),0),
IF(_xlpm.ausgabe&lt;=0,"",_xlpm.ausgabe)
)</f>
        <v/>
      </c>
      <c r="U58" s="253" t="str" cm="1">
        <f t="array" aca="1" ref="U58" ca="1">_xlfn.LET(
_xlpm.jahrCalc,
INDIRECT("Jahr" &amp; ROUNDUP(SUM($B$21:$B58)/78,0)),
_xlpm.auto,
IF(_xlfn.XLOOKUP(GewählterMA&amp;"|"&amp;_xlpm.jahrCalc,Personaleingabe!$AO$12:$AO$300,Personaleingabe!$AO$12:$AO$300,"keine Zeiten",0,1)="keine Zeiten",TRUE,FALSE),
_xlpm.fake,
IF($A$4&amp;"1"="1",FALSE,TRUE),
_xlpm.abwesend,
BE58&amp;"1"&lt;&gt;"1",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_xlpm.wochenstunden/5,SUMIFS(Arbeitszeiten[[Arbeitszeit]:[Arbeitszeit]],Arbeitszeiten[[Name]:[Name]],GewählterMA,Arbeitszeiten[[Tag]:[Tag]],DATE(_xlpm.jahrCalc,$B58,U$20)))*$A58,0),
_xlpm.ausgabe, _xlpm.stunden+IF(AND(_xlpm.stunden&gt;0,_xlpm.fake),ROUND(RANDBETWEEN(-100,100)/200,1),0),
IF(_xlpm.ausgabe&lt;=0,"",_xlpm.ausgabe)
)</f>
        <v/>
      </c>
      <c r="V58" s="253" t="str" cm="1">
        <f t="array" aca="1" ref="V58" ca="1">_xlfn.LET(
_xlpm.jahrCalc,
INDIRECT("Jahr" &amp; ROUNDUP(SUM($B$21:$B58)/78,0)),
_xlpm.auto,
IF(_xlfn.XLOOKUP(GewählterMA&amp;"|"&amp;_xlpm.jahrCalc,Personaleingabe!$AO$12:$AO$300,Personaleingabe!$AO$12:$AO$300,"keine Zeiten",0,1)="keine Zeiten",TRUE,FALSE),
_xlpm.fake,
IF($A$4&amp;"1"="1",FALSE,TRUE),
_xlpm.abwesend,
BF58&amp;"1"&lt;&gt;"1",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_xlpm.wochenstunden/5,SUMIFS(Arbeitszeiten[[Arbeitszeit]:[Arbeitszeit]],Arbeitszeiten[[Name]:[Name]],GewählterMA,Arbeitszeiten[[Tag]:[Tag]],DATE(_xlpm.jahrCalc,$B58,V$20)))*$A58,0),
_xlpm.ausgabe, _xlpm.stunden+IF(AND(_xlpm.stunden&gt;0,_xlpm.fake),ROUND(RANDBETWEEN(-100,100)/200,1),0),
IF(_xlpm.ausgabe&lt;=0,"",_xlpm.ausgabe)
)</f>
        <v/>
      </c>
      <c r="W58" s="253" t="str" cm="1">
        <f t="array" aca="1" ref="W58" ca="1">_xlfn.LET(
_xlpm.jahrCalc,
INDIRECT("Jahr" &amp; ROUNDUP(SUM($B$21:$B58)/78,0)),
_xlpm.auto,
IF(_xlfn.XLOOKUP(GewählterMA&amp;"|"&amp;_xlpm.jahrCalc,Personaleingabe!$AO$12:$AO$300,Personaleingabe!$AO$12:$AO$300,"keine Zeiten",0,1)="keine Zeiten",TRUE,FALSE),
_xlpm.fake,
IF($A$4&amp;"1"="1",FALSE,TRUE),
_xlpm.abwesend,
BG58&amp;"1"&lt;&gt;"1",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_xlpm.wochenstunden/5,SUMIFS(Arbeitszeiten[[Arbeitszeit]:[Arbeitszeit]],Arbeitszeiten[[Name]:[Name]],GewählterMA,Arbeitszeiten[[Tag]:[Tag]],DATE(_xlpm.jahrCalc,$B58,W$20)))*$A58,0),
_xlpm.ausgabe, _xlpm.stunden+IF(AND(_xlpm.stunden&gt;0,_xlpm.fake),ROUND(RANDBETWEEN(-100,100)/200,1),0),
IF(_xlpm.ausgabe&lt;=0,"",_xlpm.ausgabe)
)</f>
        <v/>
      </c>
      <c r="X58" s="253" t="str" cm="1">
        <f t="array" aca="1" ref="X58" ca="1">_xlfn.LET(
_xlpm.jahrCalc,
INDIRECT("Jahr" &amp; ROUNDUP(SUM($B$21:$B58)/78,0)),
_xlpm.auto,
IF(_xlfn.XLOOKUP(GewählterMA&amp;"|"&amp;_xlpm.jahrCalc,Personaleingabe!$AO$12:$AO$300,Personaleingabe!$AO$12:$AO$300,"keine Zeiten",0,1)="keine Zeiten",TRUE,FALSE),
_xlpm.fake,
IF($A$4&amp;"1"="1",FALSE,TRUE),
_xlpm.abwesend,
BH58&amp;"1"&lt;&gt;"1",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_xlpm.wochenstunden/5,SUMIFS(Arbeitszeiten[[Arbeitszeit]:[Arbeitszeit]],Arbeitszeiten[[Name]:[Name]],GewählterMA,Arbeitszeiten[[Tag]:[Tag]],DATE(_xlpm.jahrCalc,$B58,X$20)))*$A58,0),
_xlpm.ausgabe, _xlpm.stunden+IF(AND(_xlpm.stunden&gt;0,_xlpm.fake),ROUND(RANDBETWEEN(-100,100)/200,1),0),
IF(_xlpm.ausgabe&lt;=0,"",_xlpm.ausgabe)
)</f>
        <v/>
      </c>
      <c r="Y58" s="253" t="str" cm="1">
        <f t="array" aca="1" ref="Y58" ca="1">_xlfn.LET(
_xlpm.jahrCalc,
INDIRECT("Jahr" &amp; ROUNDUP(SUM($B$21:$B58)/78,0)),
_xlpm.auto,
IF(_xlfn.XLOOKUP(GewählterMA&amp;"|"&amp;_xlpm.jahrCalc,Personaleingabe!$AO$12:$AO$300,Personaleingabe!$AO$12:$AO$300,"keine Zeiten",0,1)="keine Zeiten",TRUE,FALSE),
_xlpm.fake,
IF($A$4&amp;"1"="1",FALSE,TRUE),
_xlpm.abwesend,
BI58&amp;"1"&lt;&gt;"1",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_xlpm.wochenstunden/5,SUMIFS(Arbeitszeiten[[Arbeitszeit]:[Arbeitszeit]],Arbeitszeiten[[Name]:[Name]],GewählterMA,Arbeitszeiten[[Tag]:[Tag]],DATE(_xlpm.jahrCalc,$B58,Y$20)))*$A58,0),
_xlpm.ausgabe, _xlpm.stunden+IF(AND(_xlpm.stunden&gt;0,_xlpm.fake),ROUND(RANDBETWEEN(-100,100)/200,1),0),
IF(_xlpm.ausgabe&lt;=0,"",_xlpm.ausgabe)
)</f>
        <v/>
      </c>
      <c r="Z58" s="253" t="str" cm="1">
        <f t="array" aca="1" ref="Z58" ca="1">_xlfn.LET(
_xlpm.jahrCalc,
INDIRECT("Jahr" &amp; ROUNDUP(SUM($B$21:$B58)/78,0)),
_xlpm.auto,
IF(_xlfn.XLOOKUP(GewählterMA&amp;"|"&amp;_xlpm.jahrCalc,Personaleingabe!$AO$12:$AO$300,Personaleingabe!$AO$12:$AO$300,"keine Zeiten",0,1)="keine Zeiten",TRUE,FALSE),
_xlpm.fake,
IF($A$4&amp;"1"="1",FALSE,TRUE),
_xlpm.abwesend,
BJ58&amp;"1"&lt;&gt;"1",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_xlpm.wochenstunden/5,SUMIFS(Arbeitszeiten[[Arbeitszeit]:[Arbeitszeit]],Arbeitszeiten[[Name]:[Name]],GewählterMA,Arbeitszeiten[[Tag]:[Tag]],DATE(_xlpm.jahrCalc,$B58,Z$20)))*$A58,0),
_xlpm.ausgabe, _xlpm.stunden+IF(AND(_xlpm.stunden&gt;0,_xlpm.fake),ROUND(RANDBETWEEN(-100,100)/200,1),0),
IF(_xlpm.ausgabe&lt;=0,"",_xlpm.ausgabe)
)</f>
        <v/>
      </c>
      <c r="AA58" s="253" t="str" cm="1">
        <f t="array" aca="1" ref="AA58" ca="1">_xlfn.LET(
_xlpm.jahrCalc,
INDIRECT("Jahr" &amp; ROUNDUP(SUM($B$21:$B58)/78,0)),
_xlpm.auto,
IF(_xlfn.XLOOKUP(GewählterMA&amp;"|"&amp;_xlpm.jahrCalc,Personaleingabe!$AO$12:$AO$300,Personaleingabe!$AO$12:$AO$300,"keine Zeiten",0,1)="keine Zeiten",TRUE,FALSE),
_xlpm.fake,
IF($A$4&amp;"1"="1",FALSE,TRUE),
_xlpm.abwesend,
BK58&amp;"1"&lt;&gt;"1",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_xlpm.wochenstunden/5,SUMIFS(Arbeitszeiten[[Arbeitszeit]:[Arbeitszeit]],Arbeitszeiten[[Name]:[Name]],GewählterMA,Arbeitszeiten[[Tag]:[Tag]],DATE(_xlpm.jahrCalc,$B58,AA$20)))*$A58,0),
_xlpm.ausgabe, _xlpm.stunden+IF(AND(_xlpm.stunden&gt;0,_xlpm.fake),ROUND(RANDBETWEEN(-100,100)/200,1),0),
IF(_xlpm.ausgabe&lt;=0,"",_xlpm.ausgabe)
)</f>
        <v/>
      </c>
      <c r="AB58" s="253" t="str" cm="1">
        <f t="array" aca="1" ref="AB58" ca="1">_xlfn.LET(
_xlpm.jahrCalc,
INDIRECT("Jahr" &amp; ROUNDUP(SUM($B$21:$B58)/78,0)),
_xlpm.auto,
IF(_xlfn.XLOOKUP(GewählterMA&amp;"|"&amp;_xlpm.jahrCalc,Personaleingabe!$AO$12:$AO$300,Personaleingabe!$AO$12:$AO$300,"keine Zeiten",0,1)="keine Zeiten",TRUE,FALSE),
_xlpm.fake,
IF($A$4&amp;"1"="1",FALSE,TRUE),
_xlpm.abwesend,
BL58&amp;"1"&lt;&gt;"1",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_xlpm.wochenstunden/5,SUMIFS(Arbeitszeiten[[Arbeitszeit]:[Arbeitszeit]],Arbeitszeiten[[Name]:[Name]],GewählterMA,Arbeitszeiten[[Tag]:[Tag]],DATE(_xlpm.jahrCalc,$B58,AB$20)))*$A58,0),
_xlpm.ausgabe, _xlpm.stunden+IF(AND(_xlpm.stunden&gt;0,_xlpm.fake),ROUND(RANDBETWEEN(-100,100)/200,1),0),
IF(_xlpm.ausgabe&lt;=0,"",_xlpm.ausgabe)
)</f>
        <v/>
      </c>
      <c r="AC58" s="253" t="str" cm="1">
        <f t="array" aca="1" ref="AC58" ca="1">_xlfn.LET(
_xlpm.jahrCalc,
INDIRECT("Jahr" &amp; ROUNDUP(SUM($B$21:$B58)/78,0)),
_xlpm.auto,
IF(_xlfn.XLOOKUP(GewählterMA&amp;"|"&amp;_xlpm.jahrCalc,Personaleingabe!$AO$12:$AO$300,Personaleingabe!$AO$12:$AO$300,"keine Zeiten",0,1)="keine Zeiten",TRUE,FALSE),
_xlpm.fake,
IF($A$4&amp;"1"="1",FALSE,TRUE),
_xlpm.abwesend,
BM58&amp;"1"&lt;&gt;"1",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_xlpm.wochenstunden/5,SUMIFS(Arbeitszeiten[[Arbeitszeit]:[Arbeitszeit]],Arbeitszeiten[[Name]:[Name]],GewählterMA,Arbeitszeiten[[Tag]:[Tag]],DATE(_xlpm.jahrCalc,$B58,AC$20)))*$A58,0),
_xlpm.ausgabe, _xlpm.stunden+IF(AND(_xlpm.stunden&gt;0,_xlpm.fake),ROUND(RANDBETWEEN(-100,100)/200,1),0),
IF(_xlpm.ausgabe&lt;=0,"",_xlpm.ausgabe)
)</f>
        <v/>
      </c>
      <c r="AD58" s="253" t="str" cm="1">
        <f t="array" aca="1" ref="AD58" ca="1">_xlfn.LET(
_xlpm.jahrCalc,
INDIRECT("Jahr" &amp; ROUNDUP(SUM($B$21:$B58)/78,0)),
_xlpm.auto,
IF(_xlfn.XLOOKUP(GewählterMA&amp;"|"&amp;_xlpm.jahrCalc,Personaleingabe!$AO$12:$AO$300,Personaleingabe!$AO$12:$AO$300,"keine Zeiten",0,1)="keine Zeiten",TRUE,FALSE),
_xlpm.fake,
IF($A$4&amp;"1"="1",FALSE,TRUE),
_xlpm.abwesend,
BN58&amp;"1"&lt;&gt;"1",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_xlpm.wochenstunden/5,SUMIFS(Arbeitszeiten[[Arbeitszeit]:[Arbeitszeit]],Arbeitszeiten[[Name]:[Name]],GewählterMA,Arbeitszeiten[[Tag]:[Tag]],DATE(_xlpm.jahrCalc,$B58,AD$20)))*$A58,0),
_xlpm.ausgabe, _xlpm.stunden+IF(AND(_xlpm.stunden&gt;0,_xlpm.fake),ROUND(RANDBETWEEN(-100,100)/200,1),0),
IF(_xlpm.ausgabe&lt;=0,"",_xlpm.ausgabe)
)</f>
        <v/>
      </c>
      <c r="AE58" s="253" t="str" cm="1">
        <f t="array" aca="1" ref="AE58" ca="1">_xlfn.LET(
_xlpm.jahrCalc,
INDIRECT("Jahr" &amp; ROUNDUP(SUM($B$21:$B58)/78,0)),
_xlpm.auto,
IF(_xlfn.XLOOKUP(GewählterMA&amp;"|"&amp;_xlpm.jahrCalc,Personaleingabe!$AO$12:$AO$300,Personaleingabe!$AO$12:$AO$300,"keine Zeiten",0,1)="keine Zeiten",TRUE,FALSE),
_xlpm.fake,
IF($A$4&amp;"1"="1",FALSE,TRUE),
_xlpm.abwesend,
BO58&amp;"1"&lt;&gt;"1",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_xlpm.wochenstunden/5,SUMIFS(Arbeitszeiten[[Arbeitszeit]:[Arbeitszeit]],Arbeitszeiten[[Name]:[Name]],GewählterMA,Arbeitszeiten[[Tag]:[Tag]],DATE(_xlpm.jahrCalc,$B58,AE$20)))*$A58,0),
_xlpm.ausgabe, _xlpm.stunden+IF(AND(_xlpm.stunden&gt;0,_xlpm.fake),ROUND(RANDBETWEEN(-100,100)/200,1),0),
IF(_xlpm.ausgabe&lt;=0,"",_xlpm.ausgabe)
)</f>
        <v/>
      </c>
      <c r="AF58" s="253" t="str" cm="1">
        <f t="array" aca="1" ref="AF58" ca="1">_xlfn.LET(
_xlpm.jahrCalc,
INDIRECT("Jahr" &amp; ROUNDUP(SUM($B$21:$B58)/78,0)),
_xlpm.auto,
IF(_xlfn.XLOOKUP(GewählterMA&amp;"|"&amp;_xlpm.jahrCalc,Personaleingabe!$AO$12:$AO$300,Personaleingabe!$AO$12:$AO$300,"keine Zeiten",0,1)="keine Zeiten",TRUE,FALSE),
_xlpm.fake,
IF($A$4&amp;"1"="1",FALSE,TRUE),
_xlpm.abwesend,
BP58&amp;"1"&lt;&gt;"1",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_xlpm.wochenstunden/5,SUMIFS(Arbeitszeiten[[Arbeitszeit]:[Arbeitszeit]],Arbeitszeiten[[Name]:[Name]],GewählterMA,Arbeitszeiten[[Tag]:[Tag]],DATE(_xlpm.jahrCalc,$B58,AF$20)))*$A58,0),
_xlpm.ausgabe, _xlpm.stunden+IF(AND(_xlpm.stunden&gt;0,_xlpm.fake),ROUND(RANDBETWEEN(-100,100)/200,1),0),
IF(_xlpm.ausgabe&lt;=0,"",_xlpm.ausgabe)
)</f>
        <v/>
      </c>
      <c r="AG58" s="253" t="str" cm="1">
        <f t="array" aca="1" ref="AG58" ca="1">_xlfn.LET(
_xlpm.jahrCalc,
INDIRECT("Jahr" &amp; ROUNDUP(SUM($B$21:$B58)/78,0)),
_xlpm.auto,
IF(_xlfn.XLOOKUP(GewählterMA&amp;"|"&amp;_xlpm.jahrCalc,Personaleingabe!$AO$12:$AO$300,Personaleingabe!$AO$12:$AO$300,"keine Zeiten",0,1)="keine Zeiten",TRUE,FALSE),
_xlpm.fake,
IF($A$4&amp;"1"="1",FALSE,TRUE),
_xlpm.abwesend,
BQ58&amp;"1"&lt;&gt;"1",
_xlpm.wochenstunden,_xlfn.XLOOKUP(GewählterMA&amp;"|"&amp;GewähltesVorhaben&amp;"|"&amp;$B58&amp;"|"&amp;_xlpm.jahrCalc,MitarbeiterFTE[[lookup]:[lookup]],MitarbeiterFTE[[Std. / Wo.]:[Std. / Wo.]],0,0,1),
_xlpm.stunden,
IF(NOT(_xlpm.abwesend),IF(_xlpm.auto,
    _xlpm.wochenstunden/5,SUMIFS(Arbeitszeiten[[Arbeitszeit]:[Arbeitszeit]],Arbeitszeiten[[Name]:[Name]],GewählterMA,Arbeitszeiten[[Tag]:[Tag]],DATE(_xlpm.jahrCalc,$B58,AG$20)))*$A58,0),
_xlpm.ausgabe, _xlpm.stunden+IF(AND(_xlpm.stunden&gt;0,_xlpm.fake),ROUND(RANDBETWEEN(-100,100)/200,1),0),
IF(_xlpm.ausgabe&lt;=0,"",_xlpm.ausgabe)
)</f>
        <v/>
      </c>
      <c r="AH58" s="254">
        <f t="shared" ca="1" si="49"/>
        <v>0</v>
      </c>
      <c r="AI58" s="257"/>
      <c r="AJ58" s="212"/>
      <c r="AL58" s="211">
        <f t="shared" si="50"/>
        <v>10</v>
      </c>
      <c r="AM58" s="211" t="str" cm="1">
        <f t="array" aca="1" ref="AM58" ca="1">_xlfn.LET(
     _xlpm.jahrCalc,INDIRECT("Jahr" &amp; ROUNDUP(SUM($B$21:$B58)/78,0)),
     _xlpm.dat,DATE(_xlpm.jahrCalc,$B58,C$20),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N58" s="211" t="str" cm="1">
        <f t="array" aca="1" ref="AN58" ca="1">_xlfn.LET(
     _xlpm.jahrCalc,INDIRECT("Jahr" &amp; ROUNDUP(SUM($B$21:$B58)/78,0)),
     _xlpm.dat,DATE(_xlpm.jahrCalc,$B58,D$20),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O58" s="211" t="str" cm="1">
        <f t="array" aca="1" ref="AO58" ca="1">_xlfn.LET(
     _xlpm.jahrCalc,INDIRECT("Jahr" &amp; ROUNDUP(SUM($B$21:$B58)/78,0)),
     _xlpm.dat,DATE(_xlpm.jahrCalc,$B58,E$20),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P58" s="211" t="str" cm="1">
        <f t="array" aca="1" ref="AP58" ca="1">_xlfn.LET(
     _xlpm.jahrCalc,INDIRECT("Jahr" &amp; ROUNDUP(SUM($B$21:$B58)/78,0)),
     _xlpm.dat,DATE(_xlpm.jahrCalc,$B58,F$20),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Q58" s="211" t="str" cm="1">
        <f t="array" aca="1" ref="AQ58" ca="1">_xlfn.LET(
     _xlpm.jahrCalc,INDIRECT("Jahr" &amp; ROUNDUP(SUM($B$21:$B58)/78,0)),
     _xlpm.dat,DATE(_xlpm.jahrCalc,$B58,G$20),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R58" s="211" t="str" cm="1">
        <f t="array" aca="1" ref="AR58" ca="1">_xlfn.LET(
     _xlpm.jahrCalc,INDIRECT("Jahr" &amp; ROUNDUP(SUM($B$21:$B58)/78,0)),
     _xlpm.dat,DATE(_xlpm.jahrCalc,$B58,H$20),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S58" s="211" t="str" cm="1">
        <f t="array" aca="1" ref="AS58" ca="1">_xlfn.LET(
     _xlpm.jahrCalc,INDIRECT("Jahr" &amp; ROUNDUP(SUM($B$21:$B58)/78,0)),
     _xlpm.dat,DATE(_xlpm.jahrCalc,$B58,I$20),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T58" s="211" t="str" cm="1">
        <f t="array" aca="1" ref="AT58" ca="1">_xlfn.LET(
     _xlpm.jahrCalc,INDIRECT("Jahr" &amp; ROUNDUP(SUM($B$21:$B58)/78,0)),
     _xlpm.dat,DATE(_xlpm.jahrCalc,$B58,J$20),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U58" s="211" t="str" cm="1">
        <f t="array" aca="1" ref="AU58" ca="1">_xlfn.LET(
     _xlpm.jahrCalc,INDIRECT("Jahr" &amp; ROUNDUP(SUM($B$21:$B58)/78,0)),
     _xlpm.dat,DATE(_xlpm.jahrCalc,$B58,K$20),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V58" s="211" t="str" cm="1">
        <f t="array" aca="1" ref="AV58" ca="1">_xlfn.LET(
     _xlpm.jahrCalc,INDIRECT("Jahr" &amp; ROUNDUP(SUM($B$21:$B58)/78,0)),
     _xlpm.dat,DATE(_xlpm.jahrCalc,$B58,L$20),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AW58" s="211" t="str" cm="1">
        <f t="array" aca="1" ref="AW58" ca="1">_xlfn.LET(
     _xlpm.jahrCalc,INDIRECT("Jahr" &amp; ROUNDUP(SUM($B$21:$B58)/78,0)),
     _xlpm.dat,DATE(_xlpm.jahrCalc,$B58,M$20),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X58" s="211" t="str" cm="1">
        <f t="array" aca="1" ref="AX58" ca="1">_xlfn.LET(
     _xlpm.jahrCalc,INDIRECT("Jahr" &amp; ROUNDUP(SUM($B$21:$B58)/78,0)),
     _xlpm.dat,DATE(_xlpm.jahrCalc,$B58,N$20),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Y58" s="211" t="str" cm="1">
        <f t="array" aca="1" ref="AY58" ca="1">_xlfn.LET(
     _xlpm.jahrCalc,INDIRECT("Jahr" &amp; ROUNDUP(SUM($B$21:$B58)/78,0)),
     _xlpm.dat,DATE(_xlpm.jahrCalc,$B58,O$20),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AZ58" s="211" t="str" cm="1">
        <f t="array" aca="1" ref="AZ58" ca="1">_xlfn.LET(
     _xlpm.jahrCalc,INDIRECT("Jahr" &amp; ROUNDUP(SUM($B$21:$B58)/78,0)),
     _xlpm.dat,DATE(_xlpm.jahrCalc,$B58,P$20),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A58" s="211" t="str" cm="1">
        <f t="array" aca="1" ref="BA58" ca="1">_xlfn.LET(
     _xlpm.jahrCalc,INDIRECT("Jahr" &amp; ROUNDUP(SUM($B$21:$B58)/78,0)),
     _xlpm.dat,DATE(_xlpm.jahrCalc,$B58,Q$20),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B58" s="211" t="str" cm="1">
        <f t="array" aca="1" ref="BB58" ca="1">_xlfn.LET(
     _xlpm.jahrCalc,INDIRECT("Jahr" &amp; ROUNDUP(SUM($B$21:$B58)/78,0)),
     _xlpm.dat,DATE(_xlpm.jahrCalc,$B58,R$20),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C58" s="211" t="str" cm="1">
        <f t="array" aca="1" ref="BC58" ca="1">_xlfn.LET(
     _xlpm.jahrCalc,INDIRECT("Jahr" &amp; ROUNDUP(SUM($B$21:$B58)/78,0)),
     _xlpm.dat,DATE(_xlpm.jahrCalc,$B58,S$20),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D58" s="211" t="str" cm="1">
        <f t="array" aca="1" ref="BD58" ca="1">_xlfn.LET(
     _xlpm.jahrCalc,INDIRECT("Jahr" &amp; ROUNDUP(SUM($B$21:$B58)/78,0)),
     _xlpm.dat,DATE(_xlpm.jahrCalc,$B58,T$20),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E58" s="211" t="str" cm="1">
        <f t="array" aca="1" ref="BE58" ca="1">_xlfn.LET(
     _xlpm.jahrCalc,INDIRECT("Jahr" &amp; ROUNDUP(SUM($B$21:$B58)/78,0)),
     _xlpm.dat,DATE(_xlpm.jahrCalc,$B58,U$20),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F58" s="211" t="str" cm="1">
        <f t="array" aca="1" ref="BF58" ca="1">_xlfn.LET(
     _xlpm.jahrCalc,INDIRECT("Jahr" &amp; ROUNDUP(SUM($B$21:$B58)/78,0)),
     _xlpm.dat,DATE(_xlpm.jahrCalc,$B58,V$20),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G58" s="211" t="str" cm="1">
        <f t="array" aca="1" ref="BG58" ca="1">_xlfn.LET(
     _xlpm.jahrCalc,INDIRECT("Jahr" &amp; ROUNDUP(SUM($B$21:$B58)/78,0)),
     _xlpm.dat,DATE(_xlpm.jahrCalc,$B58,W$20),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H58" s="211" t="str" cm="1">
        <f t="array" aca="1" ref="BH58" ca="1">_xlfn.LET(
     _xlpm.jahrCalc,INDIRECT("Jahr" &amp; ROUNDUP(SUM($B$21:$B58)/78,0)),
     _xlpm.dat,DATE(_xlpm.jahrCalc,$B58,X$20),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I58" s="211" t="str" cm="1">
        <f t="array" aca="1" ref="BI58" ca="1">_xlfn.LET(
     _xlpm.jahrCalc,INDIRECT("Jahr" &amp; ROUNDUP(SUM($B$21:$B58)/78,0)),
     _xlpm.dat,DATE(_xlpm.jahrCalc,$B58,Y$20),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J58" s="211" t="str" cm="1">
        <f t="array" aca="1" ref="BJ58" ca="1">_xlfn.LET(
     _xlpm.jahrCalc,INDIRECT("Jahr" &amp; ROUNDUP(SUM($B$21:$B58)/78,0)),
     _xlpm.dat,DATE(_xlpm.jahrCalc,$B58,Z$20),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K58" s="211" t="str" cm="1">
        <f t="array" aca="1" ref="BK58" ca="1">_xlfn.LET(
     _xlpm.jahrCalc,INDIRECT("Jahr" &amp; ROUNDUP(SUM($B$21:$B58)/78,0)),
     _xlpm.dat,DATE(_xlpm.jahrCalc,$B58,AA$20),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L58" s="211" t="str" cm="1">
        <f t="array" aca="1" ref="BL58" ca="1">_xlfn.LET(
     _xlpm.jahrCalc,INDIRECT("Jahr" &amp; ROUNDUP(SUM($B$21:$B58)/78,0)),
     _xlpm.dat,DATE(_xlpm.jahrCalc,$B58,AB$20),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M58" s="211" t="str" cm="1">
        <f t="array" aca="1" ref="BM58" ca="1">_xlfn.LET(
     _xlpm.jahrCalc,INDIRECT("Jahr" &amp; ROUNDUP(SUM($B$21:$B58)/78,0)),
     _xlpm.dat,DATE(_xlpm.jahrCalc,$B58,AC$20),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N58" s="211" t="str" cm="1">
        <f t="array" aca="1" ref="BN58" ca="1">_xlfn.LET(
     _xlpm.jahrCalc,INDIRECT("Jahr" &amp; ROUNDUP(SUM($B$21:$B58)/78,0)),
     _xlpm.dat,DATE(_xlpm.jahrCalc,$B58,AD$20),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O58" s="211" t="str" cm="1">
        <f t="array" aca="1" ref="BO58" ca="1">_xlfn.LET(
     _xlpm.jahrCalc,INDIRECT("Jahr" &amp; ROUNDUP(SUM($B$21:$B58)/78,0)),
     _xlpm.dat,DATE(_xlpm.jahrCalc,$B58,AE$20),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
      </c>
      <c r="BP58" s="211" t="str" cm="1">
        <f t="array" aca="1" ref="BP58" ca="1">_xlfn.LET(
     _xlpm.jahrCalc,INDIRECT("Jahr" &amp; ROUNDUP(SUM($B$21:$B58)/78,0)),
     _xlpm.dat,DATE(_xlpm.jahrCalc,$B58,AF$20),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Q58" s="211" t="str" cm="1">
        <f t="array" aca="1" ref="BQ58" ca="1">_xlfn.LET(
     _xlpm.jahrCalc,INDIRECT("Jahr" &amp; ROUNDUP(SUM($B$21:$B58)/78,0)),
     _xlpm.dat,DATE(_xlpm.jahrCalc,$B58,AG$20),
     _xlpm.bundesland,$BR58,
     _xlpm.ft, IF(_xlpm.bundesland=0,FALSE,_xlfn.XLOOKUP(_xlpm.dat,Feiertage[[Datum]:[Datum]],_xlfn.XLOOKUP(_xlpm.bundesland,Feiertage[[#Headers],[BW]:[TH]],Feiertage[[BW]:[TH]]),0,0,1)&lt;&gt;0),
     _xlpm.schwarz,
          MONTH(_xlpm.dat)&lt;&gt;$B58,
     _xlpm.we,
          WEEKDAY(_xlpm.dat,2)&gt;=6,
     _xlpm.weg,
          IF(_xlfn.XLOOKUP(GewählterMA&amp;_xlpm.dat,Table6[[lookup]:[lookup]],Table6[[Name]:[Name]],"da",0,1)="da","","weg"),
     _xlpm.ausgabe,IF(_xlpm.schwarz,"SW",IF(_xlpm.ft,"FT",IF(_xlpm.we,"WE",IF(_xlpm.weg="weg","weg","")))),
     _xlpm.ausgabe
)</f>
        <v>WE</v>
      </c>
      <c r="BR58" s="211">
        <f ca="1">IF(BT58=0,BS48,BT58)</f>
        <v>0</v>
      </c>
      <c r="BT58" s="211" cm="1">
        <f t="array" aca="1" ref="BT58" ca="1">_xlfn.XLOOKUP(_xlfn.XLOOKUP(GewählterMA&amp;AL58&amp;INDIRECT("Jahr" &amp; ROUNDUP(SUM($B$21:$B58)/78,0)),MitarbeiterFTE[Name]&amp;MitarbeiterFTE[Monat]&amp;MitarbeiterFTE[Jahr],MitarbeiterFTE[Bundesland],0,0,1),Bundesländer[Deutsch],Bundesländer[Abkürzung],0,0,1)</f>
        <v>0</v>
      </c>
    </row>
    <row r="59" spans="1:72" ht="18" customHeight="1" thickBot="1">
      <c r="A59" s="223" cm="1">
        <f t="array" aca="1" ref="A59" ca="1">_xlfn.XLOOKUP(GewählterMA&amp;"|"&amp;GewähltesVorhaben&amp;"|"&amp;B59&amp;"|"&amp;INDIRECT("Jahr" &amp; ROUNDUP(SUM($B$21:B59)/78,0)),MitarbeiterFTE[lookup],MitarbeiterFTE[%-Vorhaben],0,0,1)</f>
        <v>0</v>
      </c>
      <c r="B59" s="256">
        <v>11</v>
      </c>
      <c r="C59" s="253" t="str" cm="1">
        <f t="array" aca="1" ref="C59" ca="1">_xlfn.LET(
_xlpm.jahrCalc,
INDIRECT("Jahr" &amp; ROUNDUP(SUM($B$21:$B59)/78,0)),
_xlpm.auto,
IF(_xlfn.XLOOKUP(GewählterMA&amp;"|"&amp;_xlpm.jahrCalc,Personaleingabe!$AO$12:$AO$300,Personaleingabe!$AO$12:$AO$300,"keine Zeiten",0,1)="keine Zeiten",TRUE,FALSE),
_xlpm.fake,
IF($A$4&amp;"1"="1",FALSE,TRUE),
_xlpm.abwesend,
AM59&amp;"1"&lt;&gt;"1",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_xlpm.wochenstunden/5,SUMIFS(Arbeitszeiten[[Arbeitszeit]:[Arbeitszeit]],Arbeitszeiten[[Name]:[Name]],GewählterMA,Arbeitszeiten[[Tag]:[Tag]],DATE(_xlpm.jahrCalc,$B59,C$20)))*$A59,0),
_xlpm.ausgabe, _xlpm.stunden+IF(AND(_xlpm.stunden&gt;0,_xlpm.fake),ROUND(RANDBETWEEN(-100,100)/200,1),0),
IF(_xlpm.ausgabe&lt;=0,"",_xlpm.ausgabe)
)</f>
        <v/>
      </c>
      <c r="D59" s="253" t="str" cm="1">
        <f t="array" aca="1" ref="D59" ca="1">_xlfn.LET(
_xlpm.jahrCalc,
INDIRECT("Jahr" &amp; ROUNDUP(SUM($B$21:$B59)/78,0)),
_xlpm.auto,
IF(_xlfn.XLOOKUP(GewählterMA&amp;"|"&amp;_xlpm.jahrCalc,Personaleingabe!$AO$12:$AO$300,Personaleingabe!$AO$12:$AO$300,"keine Zeiten",0,1)="keine Zeiten",TRUE,FALSE),
_xlpm.fake,
IF($A$4&amp;"1"="1",FALSE,TRUE),
_xlpm.abwesend,
AN59&amp;"1"&lt;&gt;"1",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_xlpm.wochenstunden/5,SUMIFS(Arbeitszeiten[[Arbeitszeit]:[Arbeitszeit]],Arbeitszeiten[[Name]:[Name]],GewählterMA,Arbeitszeiten[[Tag]:[Tag]],DATE(_xlpm.jahrCalc,$B59,D$20)))*$A59,0),
_xlpm.ausgabe, _xlpm.stunden+IF(AND(_xlpm.stunden&gt;0,_xlpm.fake),ROUND(RANDBETWEEN(-100,100)/200,1),0),
IF(_xlpm.ausgabe&lt;=0,"",_xlpm.ausgabe)
)</f>
        <v/>
      </c>
      <c r="E59" s="253" t="str" cm="1">
        <f t="array" aca="1" ref="E59" ca="1">_xlfn.LET(
_xlpm.jahrCalc,
INDIRECT("Jahr" &amp; ROUNDUP(SUM($B$21:$B59)/78,0)),
_xlpm.auto,
IF(_xlfn.XLOOKUP(GewählterMA&amp;"|"&amp;_xlpm.jahrCalc,Personaleingabe!$AO$12:$AO$300,Personaleingabe!$AO$12:$AO$300,"keine Zeiten",0,1)="keine Zeiten",TRUE,FALSE),
_xlpm.fake,
IF($A$4&amp;"1"="1",FALSE,TRUE),
_xlpm.abwesend,
AO59&amp;"1"&lt;&gt;"1",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_xlpm.wochenstunden/5,SUMIFS(Arbeitszeiten[[Arbeitszeit]:[Arbeitszeit]],Arbeitszeiten[[Name]:[Name]],GewählterMA,Arbeitszeiten[[Tag]:[Tag]],DATE(_xlpm.jahrCalc,$B59,E$20)))*$A59,0),
_xlpm.ausgabe, _xlpm.stunden+IF(AND(_xlpm.stunden&gt;0,_xlpm.fake),ROUND(RANDBETWEEN(-100,100)/200,1),0),
IF(_xlpm.ausgabe&lt;=0,"",_xlpm.ausgabe)
)</f>
        <v/>
      </c>
      <c r="F59" s="253" t="str" cm="1">
        <f t="array" aca="1" ref="F59" ca="1">_xlfn.LET(
_xlpm.jahrCalc,
INDIRECT("Jahr" &amp; ROUNDUP(SUM($B$21:$B59)/78,0)),
_xlpm.auto,
IF(_xlfn.XLOOKUP(GewählterMA&amp;"|"&amp;_xlpm.jahrCalc,Personaleingabe!$AO$12:$AO$300,Personaleingabe!$AO$12:$AO$300,"keine Zeiten",0,1)="keine Zeiten",TRUE,FALSE),
_xlpm.fake,
IF($A$4&amp;"1"="1",FALSE,TRUE),
_xlpm.abwesend,
AP59&amp;"1"&lt;&gt;"1",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_xlpm.wochenstunden/5,SUMIFS(Arbeitszeiten[[Arbeitszeit]:[Arbeitszeit]],Arbeitszeiten[[Name]:[Name]],GewählterMA,Arbeitszeiten[[Tag]:[Tag]],DATE(_xlpm.jahrCalc,$B59,F$20)))*$A59,0),
_xlpm.ausgabe, _xlpm.stunden+IF(AND(_xlpm.stunden&gt;0,_xlpm.fake),ROUND(RANDBETWEEN(-100,100)/200,1),0),
IF(_xlpm.ausgabe&lt;=0,"",_xlpm.ausgabe)
)</f>
        <v/>
      </c>
      <c r="G59" s="253" t="str" cm="1">
        <f t="array" aca="1" ref="G59" ca="1">_xlfn.LET(
_xlpm.jahrCalc,
INDIRECT("Jahr" &amp; ROUNDUP(SUM($B$21:$B59)/78,0)),
_xlpm.auto,
IF(_xlfn.XLOOKUP(GewählterMA&amp;"|"&amp;_xlpm.jahrCalc,Personaleingabe!$AO$12:$AO$300,Personaleingabe!$AO$12:$AO$300,"keine Zeiten",0,1)="keine Zeiten",TRUE,FALSE),
_xlpm.fake,
IF($A$4&amp;"1"="1",FALSE,TRUE),
_xlpm.abwesend,
AQ59&amp;"1"&lt;&gt;"1",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_xlpm.wochenstunden/5,SUMIFS(Arbeitszeiten[[Arbeitszeit]:[Arbeitszeit]],Arbeitszeiten[[Name]:[Name]],GewählterMA,Arbeitszeiten[[Tag]:[Tag]],DATE(_xlpm.jahrCalc,$B59,G$20)))*$A59,0),
_xlpm.ausgabe, _xlpm.stunden+IF(AND(_xlpm.stunden&gt;0,_xlpm.fake),ROUND(RANDBETWEEN(-100,100)/200,1),0),
IF(_xlpm.ausgabe&lt;=0,"",_xlpm.ausgabe)
)</f>
        <v/>
      </c>
      <c r="H59" s="253" t="str" cm="1">
        <f t="array" aca="1" ref="H59" ca="1">_xlfn.LET(
_xlpm.jahrCalc,
INDIRECT("Jahr" &amp; ROUNDUP(SUM($B$21:$B59)/78,0)),
_xlpm.auto,
IF(_xlfn.XLOOKUP(GewählterMA&amp;"|"&amp;_xlpm.jahrCalc,Personaleingabe!$AO$12:$AO$300,Personaleingabe!$AO$12:$AO$300,"keine Zeiten",0,1)="keine Zeiten",TRUE,FALSE),
_xlpm.fake,
IF($A$4&amp;"1"="1",FALSE,TRUE),
_xlpm.abwesend,
AR59&amp;"1"&lt;&gt;"1",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_xlpm.wochenstunden/5,SUMIFS(Arbeitszeiten[[Arbeitszeit]:[Arbeitszeit]],Arbeitszeiten[[Name]:[Name]],GewählterMA,Arbeitszeiten[[Tag]:[Tag]],DATE(_xlpm.jahrCalc,$B59,H$20)))*$A59,0),
_xlpm.ausgabe, _xlpm.stunden+IF(AND(_xlpm.stunden&gt;0,_xlpm.fake),ROUND(RANDBETWEEN(-100,100)/200,1),0),
IF(_xlpm.ausgabe&lt;=0,"",_xlpm.ausgabe)
)</f>
        <v/>
      </c>
      <c r="I59" s="253" t="str" cm="1">
        <f t="array" aca="1" ref="I59" ca="1">_xlfn.LET(
_xlpm.jahrCalc,
INDIRECT("Jahr" &amp; ROUNDUP(SUM($B$21:$B59)/78,0)),
_xlpm.auto,
IF(_xlfn.XLOOKUP(GewählterMA&amp;"|"&amp;_xlpm.jahrCalc,Personaleingabe!$AO$12:$AO$300,Personaleingabe!$AO$12:$AO$300,"keine Zeiten",0,1)="keine Zeiten",TRUE,FALSE),
_xlpm.fake,
IF($A$4&amp;"1"="1",FALSE,TRUE),
_xlpm.abwesend,
AS59&amp;"1"&lt;&gt;"1",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_xlpm.wochenstunden/5,SUMIFS(Arbeitszeiten[[Arbeitszeit]:[Arbeitszeit]],Arbeitszeiten[[Name]:[Name]],GewählterMA,Arbeitszeiten[[Tag]:[Tag]],DATE(_xlpm.jahrCalc,$B59,I$20)))*$A59,0),
_xlpm.ausgabe, _xlpm.stunden+IF(AND(_xlpm.stunden&gt;0,_xlpm.fake),ROUND(RANDBETWEEN(-100,100)/200,1),0),
IF(_xlpm.ausgabe&lt;=0,"",_xlpm.ausgabe)
)</f>
        <v/>
      </c>
      <c r="J59" s="253" t="str" cm="1">
        <f t="array" aca="1" ref="J59" ca="1">_xlfn.LET(
_xlpm.jahrCalc,
INDIRECT("Jahr" &amp; ROUNDUP(SUM($B$21:$B59)/78,0)),
_xlpm.auto,
IF(_xlfn.XLOOKUP(GewählterMA&amp;"|"&amp;_xlpm.jahrCalc,Personaleingabe!$AO$12:$AO$300,Personaleingabe!$AO$12:$AO$300,"keine Zeiten",0,1)="keine Zeiten",TRUE,FALSE),
_xlpm.fake,
IF($A$4&amp;"1"="1",FALSE,TRUE),
_xlpm.abwesend,
AT59&amp;"1"&lt;&gt;"1",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_xlpm.wochenstunden/5,SUMIFS(Arbeitszeiten[[Arbeitszeit]:[Arbeitszeit]],Arbeitszeiten[[Name]:[Name]],GewählterMA,Arbeitszeiten[[Tag]:[Tag]],DATE(_xlpm.jahrCalc,$B59,J$20)))*$A59,0),
_xlpm.ausgabe, _xlpm.stunden+IF(AND(_xlpm.stunden&gt;0,_xlpm.fake),ROUND(RANDBETWEEN(-100,100)/200,1),0),
IF(_xlpm.ausgabe&lt;=0,"",_xlpm.ausgabe)
)</f>
        <v/>
      </c>
      <c r="K59" s="253" t="str" cm="1">
        <f t="array" aca="1" ref="K59" ca="1">_xlfn.LET(
_xlpm.jahrCalc,
INDIRECT("Jahr" &amp; ROUNDUP(SUM($B$21:$B59)/78,0)),
_xlpm.auto,
IF(_xlfn.XLOOKUP(GewählterMA&amp;"|"&amp;_xlpm.jahrCalc,Personaleingabe!$AO$12:$AO$300,Personaleingabe!$AO$12:$AO$300,"keine Zeiten",0,1)="keine Zeiten",TRUE,FALSE),
_xlpm.fake,
IF($A$4&amp;"1"="1",FALSE,TRUE),
_xlpm.abwesend,
AU59&amp;"1"&lt;&gt;"1",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_xlpm.wochenstunden/5,SUMIFS(Arbeitszeiten[[Arbeitszeit]:[Arbeitszeit]],Arbeitszeiten[[Name]:[Name]],GewählterMA,Arbeitszeiten[[Tag]:[Tag]],DATE(_xlpm.jahrCalc,$B59,K$20)))*$A59,0),
_xlpm.ausgabe, _xlpm.stunden+IF(AND(_xlpm.stunden&gt;0,_xlpm.fake),ROUND(RANDBETWEEN(-100,100)/200,1),0),
IF(_xlpm.ausgabe&lt;=0,"",_xlpm.ausgabe)
)</f>
        <v/>
      </c>
      <c r="L59" s="253" t="str" cm="1">
        <f t="array" aca="1" ref="L59" ca="1">_xlfn.LET(
_xlpm.jahrCalc,
INDIRECT("Jahr" &amp; ROUNDUP(SUM($B$21:$B59)/78,0)),
_xlpm.auto,
IF(_xlfn.XLOOKUP(GewählterMA&amp;"|"&amp;_xlpm.jahrCalc,Personaleingabe!$AO$12:$AO$300,Personaleingabe!$AO$12:$AO$300,"keine Zeiten",0,1)="keine Zeiten",TRUE,FALSE),
_xlpm.fake,
IF($A$4&amp;"1"="1",FALSE,TRUE),
_xlpm.abwesend,
AV59&amp;"1"&lt;&gt;"1",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_xlpm.wochenstunden/5,SUMIFS(Arbeitszeiten[[Arbeitszeit]:[Arbeitszeit]],Arbeitszeiten[[Name]:[Name]],GewählterMA,Arbeitszeiten[[Tag]:[Tag]],DATE(_xlpm.jahrCalc,$B59,L$20)))*$A59,0),
_xlpm.ausgabe, _xlpm.stunden+IF(AND(_xlpm.stunden&gt;0,_xlpm.fake),ROUND(RANDBETWEEN(-100,100)/200,1),0),
IF(_xlpm.ausgabe&lt;=0,"",_xlpm.ausgabe)
)</f>
        <v/>
      </c>
      <c r="M59" s="253" t="str" cm="1">
        <f t="array" aca="1" ref="M59" ca="1">_xlfn.LET(
_xlpm.jahrCalc,
INDIRECT("Jahr" &amp; ROUNDUP(SUM($B$21:$B59)/78,0)),
_xlpm.auto,
IF(_xlfn.XLOOKUP(GewählterMA&amp;"|"&amp;_xlpm.jahrCalc,Personaleingabe!$AO$12:$AO$300,Personaleingabe!$AO$12:$AO$300,"keine Zeiten",0,1)="keine Zeiten",TRUE,FALSE),
_xlpm.fake,
IF($A$4&amp;"1"="1",FALSE,TRUE),
_xlpm.abwesend,
AW59&amp;"1"&lt;&gt;"1",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_xlpm.wochenstunden/5,SUMIFS(Arbeitszeiten[[Arbeitszeit]:[Arbeitszeit]],Arbeitszeiten[[Name]:[Name]],GewählterMA,Arbeitszeiten[[Tag]:[Tag]],DATE(_xlpm.jahrCalc,$B59,M$20)))*$A59,0),
_xlpm.ausgabe, _xlpm.stunden+IF(AND(_xlpm.stunden&gt;0,_xlpm.fake),ROUND(RANDBETWEEN(-100,100)/200,1),0),
IF(_xlpm.ausgabe&lt;=0,"",_xlpm.ausgabe)
)</f>
        <v/>
      </c>
      <c r="N59" s="253" t="str" cm="1">
        <f t="array" aca="1" ref="N59" ca="1">_xlfn.LET(
_xlpm.jahrCalc,
INDIRECT("Jahr" &amp; ROUNDUP(SUM($B$21:$B59)/78,0)),
_xlpm.auto,
IF(_xlfn.XLOOKUP(GewählterMA&amp;"|"&amp;_xlpm.jahrCalc,Personaleingabe!$AO$12:$AO$300,Personaleingabe!$AO$12:$AO$300,"keine Zeiten",0,1)="keine Zeiten",TRUE,FALSE),
_xlpm.fake,
IF($A$4&amp;"1"="1",FALSE,TRUE),
_xlpm.abwesend,
AX59&amp;"1"&lt;&gt;"1",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_xlpm.wochenstunden/5,SUMIFS(Arbeitszeiten[[Arbeitszeit]:[Arbeitszeit]],Arbeitszeiten[[Name]:[Name]],GewählterMA,Arbeitszeiten[[Tag]:[Tag]],DATE(_xlpm.jahrCalc,$B59,N$20)))*$A59,0),
_xlpm.ausgabe, _xlpm.stunden+IF(AND(_xlpm.stunden&gt;0,_xlpm.fake),ROUND(RANDBETWEEN(-100,100)/200,1),0),
IF(_xlpm.ausgabe&lt;=0,"",_xlpm.ausgabe)
)</f>
        <v/>
      </c>
      <c r="O59" s="253" t="str" cm="1">
        <f t="array" aca="1" ref="O59" ca="1">_xlfn.LET(
_xlpm.jahrCalc,
INDIRECT("Jahr" &amp; ROUNDUP(SUM($B$21:$B59)/78,0)),
_xlpm.auto,
IF(_xlfn.XLOOKUP(GewählterMA&amp;"|"&amp;_xlpm.jahrCalc,Personaleingabe!$AO$12:$AO$300,Personaleingabe!$AO$12:$AO$300,"keine Zeiten",0,1)="keine Zeiten",TRUE,FALSE),
_xlpm.fake,
IF($A$4&amp;"1"="1",FALSE,TRUE),
_xlpm.abwesend,
AY59&amp;"1"&lt;&gt;"1",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_xlpm.wochenstunden/5,SUMIFS(Arbeitszeiten[[Arbeitszeit]:[Arbeitszeit]],Arbeitszeiten[[Name]:[Name]],GewählterMA,Arbeitszeiten[[Tag]:[Tag]],DATE(_xlpm.jahrCalc,$B59,O$20)))*$A59,0),
_xlpm.ausgabe, _xlpm.stunden+IF(AND(_xlpm.stunden&gt;0,_xlpm.fake),ROUND(RANDBETWEEN(-100,100)/200,1),0),
IF(_xlpm.ausgabe&lt;=0,"",_xlpm.ausgabe)
)</f>
        <v/>
      </c>
      <c r="P59" s="253" t="str" cm="1">
        <f t="array" aca="1" ref="P59" ca="1">_xlfn.LET(
_xlpm.jahrCalc,
INDIRECT("Jahr" &amp; ROUNDUP(SUM($B$21:$B59)/78,0)),
_xlpm.auto,
IF(_xlfn.XLOOKUP(GewählterMA&amp;"|"&amp;_xlpm.jahrCalc,Personaleingabe!$AO$12:$AO$300,Personaleingabe!$AO$12:$AO$300,"keine Zeiten",0,1)="keine Zeiten",TRUE,FALSE),
_xlpm.fake,
IF($A$4&amp;"1"="1",FALSE,TRUE),
_xlpm.abwesend,
AZ59&amp;"1"&lt;&gt;"1",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_xlpm.wochenstunden/5,SUMIFS(Arbeitszeiten[[Arbeitszeit]:[Arbeitszeit]],Arbeitszeiten[[Name]:[Name]],GewählterMA,Arbeitszeiten[[Tag]:[Tag]],DATE(_xlpm.jahrCalc,$B59,P$20)))*$A59,0),
_xlpm.ausgabe, _xlpm.stunden+IF(AND(_xlpm.stunden&gt;0,_xlpm.fake),ROUND(RANDBETWEEN(-100,100)/200,1),0),
IF(_xlpm.ausgabe&lt;=0,"",_xlpm.ausgabe)
)</f>
        <v/>
      </c>
      <c r="Q59" s="253" t="str" cm="1">
        <f t="array" aca="1" ref="Q59" ca="1">_xlfn.LET(
_xlpm.jahrCalc,
INDIRECT("Jahr" &amp; ROUNDUP(SUM($B$21:$B59)/78,0)),
_xlpm.auto,
IF(_xlfn.XLOOKUP(GewählterMA&amp;"|"&amp;_xlpm.jahrCalc,Personaleingabe!$AO$12:$AO$300,Personaleingabe!$AO$12:$AO$300,"keine Zeiten",0,1)="keine Zeiten",TRUE,FALSE),
_xlpm.fake,
IF($A$4&amp;"1"="1",FALSE,TRUE),
_xlpm.abwesend,
BA59&amp;"1"&lt;&gt;"1",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_xlpm.wochenstunden/5,SUMIFS(Arbeitszeiten[[Arbeitszeit]:[Arbeitszeit]],Arbeitszeiten[[Name]:[Name]],GewählterMA,Arbeitszeiten[[Tag]:[Tag]],DATE(_xlpm.jahrCalc,$B59,Q$20)))*$A59,0),
_xlpm.ausgabe, _xlpm.stunden+IF(AND(_xlpm.stunden&gt;0,_xlpm.fake),ROUND(RANDBETWEEN(-100,100)/200,1),0),
IF(_xlpm.ausgabe&lt;=0,"",_xlpm.ausgabe)
)</f>
        <v/>
      </c>
      <c r="R59" s="253" t="str" cm="1">
        <f t="array" aca="1" ref="R59" ca="1">_xlfn.LET(
_xlpm.jahrCalc,
INDIRECT("Jahr" &amp; ROUNDUP(SUM($B$21:$B59)/78,0)),
_xlpm.auto,
IF(_xlfn.XLOOKUP(GewählterMA&amp;"|"&amp;_xlpm.jahrCalc,Personaleingabe!$AO$12:$AO$300,Personaleingabe!$AO$12:$AO$300,"keine Zeiten",0,1)="keine Zeiten",TRUE,FALSE),
_xlpm.fake,
IF($A$4&amp;"1"="1",FALSE,TRUE),
_xlpm.abwesend,
BB59&amp;"1"&lt;&gt;"1",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_xlpm.wochenstunden/5,SUMIFS(Arbeitszeiten[[Arbeitszeit]:[Arbeitszeit]],Arbeitszeiten[[Name]:[Name]],GewählterMA,Arbeitszeiten[[Tag]:[Tag]],DATE(_xlpm.jahrCalc,$B59,R$20)))*$A59,0),
_xlpm.ausgabe, _xlpm.stunden+IF(AND(_xlpm.stunden&gt;0,_xlpm.fake),ROUND(RANDBETWEEN(-100,100)/200,1),0),
IF(_xlpm.ausgabe&lt;=0,"",_xlpm.ausgabe)
)</f>
        <v/>
      </c>
      <c r="S59" s="253" t="str" cm="1">
        <f t="array" aca="1" ref="S59" ca="1">_xlfn.LET(
_xlpm.jahrCalc,
INDIRECT("Jahr" &amp; ROUNDUP(SUM($B$21:$B59)/78,0)),
_xlpm.auto,
IF(_xlfn.XLOOKUP(GewählterMA&amp;"|"&amp;_xlpm.jahrCalc,Personaleingabe!$AO$12:$AO$300,Personaleingabe!$AO$12:$AO$300,"keine Zeiten",0,1)="keine Zeiten",TRUE,FALSE),
_xlpm.fake,
IF($A$4&amp;"1"="1",FALSE,TRUE),
_xlpm.abwesend,
BC59&amp;"1"&lt;&gt;"1",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_xlpm.wochenstunden/5,SUMIFS(Arbeitszeiten[[Arbeitszeit]:[Arbeitszeit]],Arbeitszeiten[[Name]:[Name]],GewählterMA,Arbeitszeiten[[Tag]:[Tag]],DATE(_xlpm.jahrCalc,$B59,S$20)))*$A59,0),
_xlpm.ausgabe, _xlpm.stunden+IF(AND(_xlpm.stunden&gt;0,_xlpm.fake),ROUND(RANDBETWEEN(-100,100)/200,1),0),
IF(_xlpm.ausgabe&lt;=0,"",_xlpm.ausgabe)
)</f>
        <v/>
      </c>
      <c r="T59" s="253" t="str" cm="1">
        <f t="array" aca="1" ref="T59" ca="1">_xlfn.LET(
_xlpm.jahrCalc,
INDIRECT("Jahr" &amp; ROUNDUP(SUM($B$21:$B59)/78,0)),
_xlpm.auto,
IF(_xlfn.XLOOKUP(GewählterMA&amp;"|"&amp;_xlpm.jahrCalc,Personaleingabe!$AO$12:$AO$300,Personaleingabe!$AO$12:$AO$300,"keine Zeiten",0,1)="keine Zeiten",TRUE,FALSE),
_xlpm.fake,
IF($A$4&amp;"1"="1",FALSE,TRUE),
_xlpm.abwesend,
BD59&amp;"1"&lt;&gt;"1",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_xlpm.wochenstunden/5,SUMIFS(Arbeitszeiten[[Arbeitszeit]:[Arbeitszeit]],Arbeitszeiten[[Name]:[Name]],GewählterMA,Arbeitszeiten[[Tag]:[Tag]],DATE(_xlpm.jahrCalc,$B59,T$20)))*$A59,0),
_xlpm.ausgabe, _xlpm.stunden+IF(AND(_xlpm.stunden&gt;0,_xlpm.fake),ROUND(RANDBETWEEN(-100,100)/200,1),0),
IF(_xlpm.ausgabe&lt;=0,"",_xlpm.ausgabe)
)</f>
        <v/>
      </c>
      <c r="U59" s="253" t="str" cm="1">
        <f t="array" aca="1" ref="U59" ca="1">_xlfn.LET(
_xlpm.jahrCalc,
INDIRECT("Jahr" &amp; ROUNDUP(SUM($B$21:$B59)/78,0)),
_xlpm.auto,
IF(_xlfn.XLOOKUP(GewählterMA&amp;"|"&amp;_xlpm.jahrCalc,Personaleingabe!$AO$12:$AO$300,Personaleingabe!$AO$12:$AO$300,"keine Zeiten",0,1)="keine Zeiten",TRUE,FALSE),
_xlpm.fake,
IF($A$4&amp;"1"="1",FALSE,TRUE),
_xlpm.abwesend,
BE59&amp;"1"&lt;&gt;"1",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_xlpm.wochenstunden/5,SUMIFS(Arbeitszeiten[[Arbeitszeit]:[Arbeitszeit]],Arbeitszeiten[[Name]:[Name]],GewählterMA,Arbeitszeiten[[Tag]:[Tag]],DATE(_xlpm.jahrCalc,$B59,U$20)))*$A59,0),
_xlpm.ausgabe, _xlpm.stunden+IF(AND(_xlpm.stunden&gt;0,_xlpm.fake),ROUND(RANDBETWEEN(-100,100)/200,1),0),
IF(_xlpm.ausgabe&lt;=0,"",_xlpm.ausgabe)
)</f>
        <v/>
      </c>
      <c r="V59" s="253" t="str" cm="1">
        <f t="array" aca="1" ref="V59" ca="1">_xlfn.LET(
_xlpm.jahrCalc,
INDIRECT("Jahr" &amp; ROUNDUP(SUM($B$21:$B59)/78,0)),
_xlpm.auto,
IF(_xlfn.XLOOKUP(GewählterMA&amp;"|"&amp;_xlpm.jahrCalc,Personaleingabe!$AO$12:$AO$300,Personaleingabe!$AO$12:$AO$300,"keine Zeiten",0,1)="keine Zeiten",TRUE,FALSE),
_xlpm.fake,
IF($A$4&amp;"1"="1",FALSE,TRUE),
_xlpm.abwesend,
BF59&amp;"1"&lt;&gt;"1",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_xlpm.wochenstunden/5,SUMIFS(Arbeitszeiten[[Arbeitszeit]:[Arbeitszeit]],Arbeitszeiten[[Name]:[Name]],GewählterMA,Arbeitszeiten[[Tag]:[Tag]],DATE(_xlpm.jahrCalc,$B59,V$20)))*$A59,0),
_xlpm.ausgabe, _xlpm.stunden+IF(AND(_xlpm.stunden&gt;0,_xlpm.fake),ROUND(RANDBETWEEN(-100,100)/200,1),0),
IF(_xlpm.ausgabe&lt;=0,"",_xlpm.ausgabe)
)</f>
        <v/>
      </c>
      <c r="W59" s="253" t="str" cm="1">
        <f t="array" aca="1" ref="W59" ca="1">_xlfn.LET(
_xlpm.jahrCalc,
INDIRECT("Jahr" &amp; ROUNDUP(SUM($B$21:$B59)/78,0)),
_xlpm.auto,
IF(_xlfn.XLOOKUP(GewählterMA&amp;"|"&amp;_xlpm.jahrCalc,Personaleingabe!$AO$12:$AO$300,Personaleingabe!$AO$12:$AO$300,"keine Zeiten",0,1)="keine Zeiten",TRUE,FALSE),
_xlpm.fake,
IF($A$4&amp;"1"="1",FALSE,TRUE),
_xlpm.abwesend,
BG59&amp;"1"&lt;&gt;"1",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_xlpm.wochenstunden/5,SUMIFS(Arbeitszeiten[[Arbeitszeit]:[Arbeitszeit]],Arbeitszeiten[[Name]:[Name]],GewählterMA,Arbeitszeiten[[Tag]:[Tag]],DATE(_xlpm.jahrCalc,$B59,W$20)))*$A59,0),
_xlpm.ausgabe, _xlpm.stunden+IF(AND(_xlpm.stunden&gt;0,_xlpm.fake),ROUND(RANDBETWEEN(-100,100)/200,1),0),
IF(_xlpm.ausgabe&lt;=0,"",_xlpm.ausgabe)
)</f>
        <v/>
      </c>
      <c r="X59" s="253" t="str" cm="1">
        <f t="array" aca="1" ref="X59" ca="1">_xlfn.LET(
_xlpm.jahrCalc,
INDIRECT("Jahr" &amp; ROUNDUP(SUM($B$21:$B59)/78,0)),
_xlpm.auto,
IF(_xlfn.XLOOKUP(GewählterMA&amp;"|"&amp;_xlpm.jahrCalc,Personaleingabe!$AO$12:$AO$300,Personaleingabe!$AO$12:$AO$300,"keine Zeiten",0,1)="keine Zeiten",TRUE,FALSE),
_xlpm.fake,
IF($A$4&amp;"1"="1",FALSE,TRUE),
_xlpm.abwesend,
BH59&amp;"1"&lt;&gt;"1",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_xlpm.wochenstunden/5,SUMIFS(Arbeitszeiten[[Arbeitszeit]:[Arbeitszeit]],Arbeitszeiten[[Name]:[Name]],GewählterMA,Arbeitszeiten[[Tag]:[Tag]],DATE(_xlpm.jahrCalc,$B59,X$20)))*$A59,0),
_xlpm.ausgabe, _xlpm.stunden+IF(AND(_xlpm.stunden&gt;0,_xlpm.fake),ROUND(RANDBETWEEN(-100,100)/200,1),0),
IF(_xlpm.ausgabe&lt;=0,"",_xlpm.ausgabe)
)</f>
        <v/>
      </c>
      <c r="Y59" s="253" t="str" cm="1">
        <f t="array" aca="1" ref="Y59" ca="1">_xlfn.LET(
_xlpm.jahrCalc,
INDIRECT("Jahr" &amp; ROUNDUP(SUM($B$21:$B59)/78,0)),
_xlpm.auto,
IF(_xlfn.XLOOKUP(GewählterMA&amp;"|"&amp;_xlpm.jahrCalc,Personaleingabe!$AO$12:$AO$300,Personaleingabe!$AO$12:$AO$300,"keine Zeiten",0,1)="keine Zeiten",TRUE,FALSE),
_xlpm.fake,
IF($A$4&amp;"1"="1",FALSE,TRUE),
_xlpm.abwesend,
BI59&amp;"1"&lt;&gt;"1",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_xlpm.wochenstunden/5,SUMIFS(Arbeitszeiten[[Arbeitszeit]:[Arbeitszeit]],Arbeitszeiten[[Name]:[Name]],GewählterMA,Arbeitszeiten[[Tag]:[Tag]],DATE(_xlpm.jahrCalc,$B59,Y$20)))*$A59,0),
_xlpm.ausgabe, _xlpm.stunden+IF(AND(_xlpm.stunden&gt;0,_xlpm.fake),ROUND(RANDBETWEEN(-100,100)/200,1),0),
IF(_xlpm.ausgabe&lt;=0,"",_xlpm.ausgabe)
)</f>
        <v/>
      </c>
      <c r="Z59" s="253" t="str" cm="1">
        <f t="array" aca="1" ref="Z59" ca="1">_xlfn.LET(
_xlpm.jahrCalc,
INDIRECT("Jahr" &amp; ROUNDUP(SUM($B$21:$B59)/78,0)),
_xlpm.auto,
IF(_xlfn.XLOOKUP(GewählterMA&amp;"|"&amp;_xlpm.jahrCalc,Personaleingabe!$AO$12:$AO$300,Personaleingabe!$AO$12:$AO$300,"keine Zeiten",0,1)="keine Zeiten",TRUE,FALSE),
_xlpm.fake,
IF($A$4&amp;"1"="1",FALSE,TRUE),
_xlpm.abwesend,
BJ59&amp;"1"&lt;&gt;"1",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_xlpm.wochenstunden/5,SUMIFS(Arbeitszeiten[[Arbeitszeit]:[Arbeitszeit]],Arbeitszeiten[[Name]:[Name]],GewählterMA,Arbeitszeiten[[Tag]:[Tag]],DATE(_xlpm.jahrCalc,$B59,Z$20)))*$A59,0),
_xlpm.ausgabe, _xlpm.stunden+IF(AND(_xlpm.stunden&gt;0,_xlpm.fake),ROUND(RANDBETWEEN(-100,100)/200,1),0),
IF(_xlpm.ausgabe&lt;=0,"",_xlpm.ausgabe)
)</f>
        <v/>
      </c>
      <c r="AA59" s="253" t="str" cm="1">
        <f t="array" aca="1" ref="AA59" ca="1">_xlfn.LET(
_xlpm.jahrCalc,
INDIRECT("Jahr" &amp; ROUNDUP(SUM($B$21:$B59)/78,0)),
_xlpm.auto,
IF(_xlfn.XLOOKUP(GewählterMA&amp;"|"&amp;_xlpm.jahrCalc,Personaleingabe!$AO$12:$AO$300,Personaleingabe!$AO$12:$AO$300,"keine Zeiten",0,1)="keine Zeiten",TRUE,FALSE),
_xlpm.fake,
IF($A$4&amp;"1"="1",FALSE,TRUE),
_xlpm.abwesend,
BK59&amp;"1"&lt;&gt;"1",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_xlpm.wochenstunden/5,SUMIFS(Arbeitszeiten[[Arbeitszeit]:[Arbeitszeit]],Arbeitszeiten[[Name]:[Name]],GewählterMA,Arbeitszeiten[[Tag]:[Tag]],DATE(_xlpm.jahrCalc,$B59,AA$20)))*$A59,0),
_xlpm.ausgabe, _xlpm.stunden+IF(AND(_xlpm.stunden&gt;0,_xlpm.fake),ROUND(RANDBETWEEN(-100,100)/200,1),0),
IF(_xlpm.ausgabe&lt;=0,"",_xlpm.ausgabe)
)</f>
        <v/>
      </c>
      <c r="AB59" s="253" t="str" cm="1">
        <f t="array" aca="1" ref="AB59" ca="1">_xlfn.LET(
_xlpm.jahrCalc,
INDIRECT("Jahr" &amp; ROUNDUP(SUM($B$21:$B59)/78,0)),
_xlpm.auto,
IF(_xlfn.XLOOKUP(GewählterMA&amp;"|"&amp;_xlpm.jahrCalc,Personaleingabe!$AO$12:$AO$300,Personaleingabe!$AO$12:$AO$300,"keine Zeiten",0,1)="keine Zeiten",TRUE,FALSE),
_xlpm.fake,
IF($A$4&amp;"1"="1",FALSE,TRUE),
_xlpm.abwesend,
BL59&amp;"1"&lt;&gt;"1",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_xlpm.wochenstunden/5,SUMIFS(Arbeitszeiten[[Arbeitszeit]:[Arbeitszeit]],Arbeitszeiten[[Name]:[Name]],GewählterMA,Arbeitszeiten[[Tag]:[Tag]],DATE(_xlpm.jahrCalc,$B59,AB$20)))*$A59,0),
_xlpm.ausgabe, _xlpm.stunden+IF(AND(_xlpm.stunden&gt;0,_xlpm.fake),ROUND(RANDBETWEEN(-100,100)/200,1),0),
IF(_xlpm.ausgabe&lt;=0,"",_xlpm.ausgabe)
)</f>
        <v/>
      </c>
      <c r="AC59" s="253" t="str" cm="1">
        <f t="array" aca="1" ref="AC59" ca="1">_xlfn.LET(
_xlpm.jahrCalc,
INDIRECT("Jahr" &amp; ROUNDUP(SUM($B$21:$B59)/78,0)),
_xlpm.auto,
IF(_xlfn.XLOOKUP(GewählterMA&amp;"|"&amp;_xlpm.jahrCalc,Personaleingabe!$AO$12:$AO$300,Personaleingabe!$AO$12:$AO$300,"keine Zeiten",0,1)="keine Zeiten",TRUE,FALSE),
_xlpm.fake,
IF($A$4&amp;"1"="1",FALSE,TRUE),
_xlpm.abwesend,
BM59&amp;"1"&lt;&gt;"1",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_xlpm.wochenstunden/5,SUMIFS(Arbeitszeiten[[Arbeitszeit]:[Arbeitszeit]],Arbeitszeiten[[Name]:[Name]],GewählterMA,Arbeitszeiten[[Tag]:[Tag]],DATE(_xlpm.jahrCalc,$B59,AC$20)))*$A59,0),
_xlpm.ausgabe, _xlpm.stunden+IF(AND(_xlpm.stunden&gt;0,_xlpm.fake),ROUND(RANDBETWEEN(-100,100)/200,1),0),
IF(_xlpm.ausgabe&lt;=0,"",_xlpm.ausgabe)
)</f>
        <v/>
      </c>
      <c r="AD59" s="253" t="str" cm="1">
        <f t="array" aca="1" ref="AD59" ca="1">_xlfn.LET(
_xlpm.jahrCalc,
INDIRECT("Jahr" &amp; ROUNDUP(SUM($B$21:$B59)/78,0)),
_xlpm.auto,
IF(_xlfn.XLOOKUP(GewählterMA&amp;"|"&amp;_xlpm.jahrCalc,Personaleingabe!$AO$12:$AO$300,Personaleingabe!$AO$12:$AO$300,"keine Zeiten",0,1)="keine Zeiten",TRUE,FALSE),
_xlpm.fake,
IF($A$4&amp;"1"="1",FALSE,TRUE),
_xlpm.abwesend,
BN59&amp;"1"&lt;&gt;"1",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_xlpm.wochenstunden/5,SUMIFS(Arbeitszeiten[[Arbeitszeit]:[Arbeitszeit]],Arbeitszeiten[[Name]:[Name]],GewählterMA,Arbeitszeiten[[Tag]:[Tag]],DATE(_xlpm.jahrCalc,$B59,AD$20)))*$A59,0),
_xlpm.ausgabe, _xlpm.stunden+IF(AND(_xlpm.stunden&gt;0,_xlpm.fake),ROUND(RANDBETWEEN(-100,100)/200,1),0),
IF(_xlpm.ausgabe&lt;=0,"",_xlpm.ausgabe)
)</f>
        <v/>
      </c>
      <c r="AE59" s="253" t="str" cm="1">
        <f t="array" aca="1" ref="AE59" ca="1">_xlfn.LET(
_xlpm.jahrCalc,
INDIRECT("Jahr" &amp; ROUNDUP(SUM($B$21:$B59)/78,0)),
_xlpm.auto,
IF(_xlfn.XLOOKUP(GewählterMA&amp;"|"&amp;_xlpm.jahrCalc,Personaleingabe!$AO$12:$AO$300,Personaleingabe!$AO$12:$AO$300,"keine Zeiten",0,1)="keine Zeiten",TRUE,FALSE),
_xlpm.fake,
IF($A$4&amp;"1"="1",FALSE,TRUE),
_xlpm.abwesend,
BO59&amp;"1"&lt;&gt;"1",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_xlpm.wochenstunden/5,SUMIFS(Arbeitszeiten[[Arbeitszeit]:[Arbeitszeit]],Arbeitszeiten[[Name]:[Name]],GewählterMA,Arbeitszeiten[[Tag]:[Tag]],DATE(_xlpm.jahrCalc,$B59,AE$20)))*$A59,0),
_xlpm.ausgabe, _xlpm.stunden+IF(AND(_xlpm.stunden&gt;0,_xlpm.fake),ROUND(RANDBETWEEN(-100,100)/200,1),0),
IF(_xlpm.ausgabe&lt;=0,"",_xlpm.ausgabe)
)</f>
        <v/>
      </c>
      <c r="AF59" s="253" t="str" cm="1">
        <f t="array" aca="1" ref="AF59" ca="1">_xlfn.LET(
_xlpm.jahrCalc,
INDIRECT("Jahr" &amp; ROUNDUP(SUM($B$21:$B59)/78,0)),
_xlpm.auto,
IF(_xlfn.XLOOKUP(GewählterMA&amp;"|"&amp;_xlpm.jahrCalc,Personaleingabe!$AO$12:$AO$300,Personaleingabe!$AO$12:$AO$300,"keine Zeiten",0,1)="keine Zeiten",TRUE,FALSE),
_xlpm.fake,
IF($A$4&amp;"1"="1",FALSE,TRUE),
_xlpm.abwesend,
BP59&amp;"1"&lt;&gt;"1",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_xlpm.wochenstunden/5,SUMIFS(Arbeitszeiten[[Arbeitszeit]:[Arbeitszeit]],Arbeitszeiten[[Name]:[Name]],GewählterMA,Arbeitszeiten[[Tag]:[Tag]],DATE(_xlpm.jahrCalc,$B59,AF$20)))*$A59,0),
_xlpm.ausgabe, _xlpm.stunden+IF(AND(_xlpm.stunden&gt;0,_xlpm.fake),ROUND(RANDBETWEEN(-100,100)/200,1),0),
IF(_xlpm.ausgabe&lt;=0,"",_xlpm.ausgabe)
)</f>
        <v/>
      </c>
      <c r="AG59" s="253" t="str" cm="1">
        <f t="array" aca="1" ref="AG59" ca="1">_xlfn.LET(
_xlpm.jahrCalc,
INDIRECT("Jahr" &amp; ROUNDUP(SUM($B$21:$B59)/78,0)),
_xlpm.auto,
IF(_xlfn.XLOOKUP(GewählterMA&amp;"|"&amp;_xlpm.jahrCalc,Personaleingabe!$AO$12:$AO$300,Personaleingabe!$AO$12:$AO$300,"keine Zeiten",0,1)="keine Zeiten",TRUE,FALSE),
_xlpm.fake,
IF($A$4&amp;"1"="1",FALSE,TRUE),
_xlpm.abwesend,
BQ59&amp;"1"&lt;&gt;"1",
_xlpm.wochenstunden,_xlfn.XLOOKUP(GewählterMA&amp;"|"&amp;GewähltesVorhaben&amp;"|"&amp;$B59&amp;"|"&amp;_xlpm.jahrCalc,MitarbeiterFTE[[lookup]:[lookup]],MitarbeiterFTE[[Std. / Wo.]:[Std. / Wo.]],0,0,1),
_xlpm.stunden,
IF(NOT(_xlpm.abwesend),IF(_xlpm.auto,
    _xlpm.wochenstunden/5,SUMIFS(Arbeitszeiten[[Arbeitszeit]:[Arbeitszeit]],Arbeitszeiten[[Name]:[Name]],GewählterMA,Arbeitszeiten[[Tag]:[Tag]],DATE(_xlpm.jahrCalc,$B59,AG$20)))*$A59,0),
_xlpm.ausgabe, _xlpm.stunden+IF(AND(_xlpm.stunden&gt;0,_xlpm.fake),ROUND(RANDBETWEEN(-100,100)/200,1),0),
IF(_xlpm.ausgabe&lt;=0,"",_xlpm.ausgabe)
)</f>
        <v/>
      </c>
      <c r="AH59" s="254">
        <f t="shared" ca="1" si="49"/>
        <v>0</v>
      </c>
      <c r="AI59" s="257"/>
      <c r="AJ59" s="212"/>
      <c r="AL59" s="211">
        <f t="shared" si="50"/>
        <v>11</v>
      </c>
      <c r="AM59" s="211" t="str" cm="1">
        <f t="array" aca="1" ref="AM59" ca="1">_xlfn.LET(
     _xlpm.jahrCalc,INDIRECT("Jahr" &amp; ROUNDUP(SUM($B$21:$B59)/78,0)),
     _xlpm.dat,DATE(_xlpm.jahrCalc,$B59,C$20),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N59" s="211" t="str" cm="1">
        <f t="array" aca="1" ref="AN59" ca="1">_xlfn.LET(
     _xlpm.jahrCalc,INDIRECT("Jahr" &amp; ROUNDUP(SUM($B$21:$B59)/78,0)),
     _xlpm.dat,DATE(_xlpm.jahrCalc,$B59,D$20),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O59" s="211" t="str" cm="1">
        <f t="array" aca="1" ref="AO59" ca="1">_xlfn.LET(
     _xlpm.jahrCalc,INDIRECT("Jahr" &amp; ROUNDUP(SUM($B$21:$B59)/78,0)),
     _xlpm.dat,DATE(_xlpm.jahrCalc,$B59,E$20),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P59" s="211" t="str" cm="1">
        <f t="array" aca="1" ref="AP59" ca="1">_xlfn.LET(
     _xlpm.jahrCalc,INDIRECT("Jahr" &amp; ROUNDUP(SUM($B$21:$B59)/78,0)),
     _xlpm.dat,DATE(_xlpm.jahrCalc,$B59,F$20),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Q59" s="211" t="str" cm="1">
        <f t="array" aca="1" ref="AQ59" ca="1">_xlfn.LET(
     _xlpm.jahrCalc,INDIRECT("Jahr" &amp; ROUNDUP(SUM($B$21:$B59)/78,0)),
     _xlpm.dat,DATE(_xlpm.jahrCalc,$B59,G$20),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R59" s="211" t="str" cm="1">
        <f t="array" aca="1" ref="AR59" ca="1">_xlfn.LET(
     _xlpm.jahrCalc,INDIRECT("Jahr" &amp; ROUNDUP(SUM($B$21:$B59)/78,0)),
     _xlpm.dat,DATE(_xlpm.jahrCalc,$B59,H$20),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S59" s="211" t="str" cm="1">
        <f t="array" aca="1" ref="AS59" ca="1">_xlfn.LET(
     _xlpm.jahrCalc,INDIRECT("Jahr" &amp; ROUNDUP(SUM($B$21:$B59)/78,0)),
     _xlpm.dat,DATE(_xlpm.jahrCalc,$B59,I$20),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T59" s="211" t="str" cm="1">
        <f t="array" aca="1" ref="AT59" ca="1">_xlfn.LET(
     _xlpm.jahrCalc,INDIRECT("Jahr" &amp; ROUNDUP(SUM($B$21:$B59)/78,0)),
     _xlpm.dat,DATE(_xlpm.jahrCalc,$B59,J$20),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U59" s="211" t="str" cm="1">
        <f t="array" aca="1" ref="AU59" ca="1">_xlfn.LET(
     _xlpm.jahrCalc,INDIRECT("Jahr" &amp; ROUNDUP(SUM($B$21:$B59)/78,0)),
     _xlpm.dat,DATE(_xlpm.jahrCalc,$B59,K$20),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V59" s="211" t="str" cm="1">
        <f t="array" aca="1" ref="AV59" ca="1">_xlfn.LET(
     _xlpm.jahrCalc,INDIRECT("Jahr" &amp; ROUNDUP(SUM($B$21:$B59)/78,0)),
     _xlpm.dat,DATE(_xlpm.jahrCalc,$B59,L$20),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W59" s="211" t="str" cm="1">
        <f t="array" aca="1" ref="AW59" ca="1">_xlfn.LET(
     _xlpm.jahrCalc,INDIRECT("Jahr" &amp; ROUNDUP(SUM($B$21:$B59)/78,0)),
     _xlpm.dat,DATE(_xlpm.jahrCalc,$B59,M$20),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X59" s="211" t="str" cm="1">
        <f t="array" aca="1" ref="AX59" ca="1">_xlfn.LET(
     _xlpm.jahrCalc,INDIRECT("Jahr" &amp; ROUNDUP(SUM($B$21:$B59)/78,0)),
     _xlpm.dat,DATE(_xlpm.jahrCalc,$B59,N$20),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AY59" s="211" t="str" cm="1">
        <f t="array" aca="1" ref="AY59" ca="1">_xlfn.LET(
     _xlpm.jahrCalc,INDIRECT("Jahr" &amp; ROUNDUP(SUM($B$21:$B59)/78,0)),
     _xlpm.dat,DATE(_xlpm.jahrCalc,$B59,O$20),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AZ59" s="211" t="str" cm="1">
        <f t="array" aca="1" ref="AZ59" ca="1">_xlfn.LET(
     _xlpm.jahrCalc,INDIRECT("Jahr" &amp; ROUNDUP(SUM($B$21:$B59)/78,0)),
     _xlpm.dat,DATE(_xlpm.jahrCalc,$B59,P$20),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A59" s="211" t="str" cm="1">
        <f t="array" aca="1" ref="BA59" ca="1">_xlfn.LET(
     _xlpm.jahrCalc,INDIRECT("Jahr" &amp; ROUNDUP(SUM($B$21:$B59)/78,0)),
     _xlpm.dat,DATE(_xlpm.jahrCalc,$B59,Q$20),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B59" s="211" t="str" cm="1">
        <f t="array" aca="1" ref="BB59" ca="1">_xlfn.LET(
     _xlpm.jahrCalc,INDIRECT("Jahr" &amp; ROUNDUP(SUM($B$21:$B59)/78,0)),
     _xlpm.dat,DATE(_xlpm.jahrCalc,$B59,R$20),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C59" s="211" t="str" cm="1">
        <f t="array" aca="1" ref="BC59" ca="1">_xlfn.LET(
     _xlpm.jahrCalc,INDIRECT("Jahr" &amp; ROUNDUP(SUM($B$21:$B59)/78,0)),
     _xlpm.dat,DATE(_xlpm.jahrCalc,$B59,S$20),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D59" s="211" t="str" cm="1">
        <f t="array" aca="1" ref="BD59" ca="1">_xlfn.LET(
     _xlpm.jahrCalc,INDIRECT("Jahr" &amp; ROUNDUP(SUM($B$21:$B59)/78,0)),
     _xlpm.dat,DATE(_xlpm.jahrCalc,$B59,T$20),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E59" s="211" t="str" cm="1">
        <f t="array" aca="1" ref="BE59" ca="1">_xlfn.LET(
     _xlpm.jahrCalc,INDIRECT("Jahr" &amp; ROUNDUP(SUM($B$21:$B59)/78,0)),
     _xlpm.dat,DATE(_xlpm.jahrCalc,$B59,U$20),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F59" s="211" t="str" cm="1">
        <f t="array" aca="1" ref="BF59" ca="1">_xlfn.LET(
     _xlpm.jahrCalc,INDIRECT("Jahr" &amp; ROUNDUP(SUM($B$21:$B59)/78,0)),
     _xlpm.dat,DATE(_xlpm.jahrCalc,$B59,V$20),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G59" s="211" t="str" cm="1">
        <f t="array" aca="1" ref="BG59" ca="1">_xlfn.LET(
     _xlpm.jahrCalc,INDIRECT("Jahr" &amp; ROUNDUP(SUM($B$21:$B59)/78,0)),
     _xlpm.dat,DATE(_xlpm.jahrCalc,$B59,W$20),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H59" s="211" t="str" cm="1">
        <f t="array" aca="1" ref="BH59" ca="1">_xlfn.LET(
     _xlpm.jahrCalc,INDIRECT("Jahr" &amp; ROUNDUP(SUM($B$21:$B59)/78,0)),
     _xlpm.dat,DATE(_xlpm.jahrCalc,$B59,X$20),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I59" s="211" t="str" cm="1">
        <f t="array" aca="1" ref="BI59" ca="1">_xlfn.LET(
     _xlpm.jahrCalc,INDIRECT("Jahr" &amp; ROUNDUP(SUM($B$21:$B59)/78,0)),
     _xlpm.dat,DATE(_xlpm.jahrCalc,$B59,Y$20),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J59" s="211" t="str" cm="1">
        <f t="array" aca="1" ref="BJ59" ca="1">_xlfn.LET(
     _xlpm.jahrCalc,INDIRECT("Jahr" &amp; ROUNDUP(SUM($B$21:$B59)/78,0)),
     _xlpm.dat,DATE(_xlpm.jahrCalc,$B59,Z$20),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K59" s="211" t="str" cm="1">
        <f t="array" aca="1" ref="BK59" ca="1">_xlfn.LET(
     _xlpm.jahrCalc,INDIRECT("Jahr" &amp; ROUNDUP(SUM($B$21:$B59)/78,0)),
     _xlpm.dat,DATE(_xlpm.jahrCalc,$B59,AA$20),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L59" s="211" t="str" cm="1">
        <f t="array" aca="1" ref="BL59" ca="1">_xlfn.LET(
     _xlpm.jahrCalc,INDIRECT("Jahr" &amp; ROUNDUP(SUM($B$21:$B59)/78,0)),
     _xlpm.dat,DATE(_xlpm.jahrCalc,$B59,AB$20),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M59" s="211" t="str" cm="1">
        <f t="array" aca="1" ref="BM59" ca="1">_xlfn.LET(
     _xlpm.jahrCalc,INDIRECT("Jahr" &amp; ROUNDUP(SUM($B$21:$B59)/78,0)),
     _xlpm.dat,DATE(_xlpm.jahrCalc,$B59,AC$20),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N59" s="211" t="str" cm="1">
        <f t="array" aca="1" ref="BN59" ca="1">_xlfn.LET(
     _xlpm.jahrCalc,INDIRECT("Jahr" &amp; ROUNDUP(SUM($B$21:$B59)/78,0)),
     _xlpm.dat,DATE(_xlpm.jahrCalc,$B59,AD$20),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WE</v>
      </c>
      <c r="BO59" s="211" t="str" cm="1">
        <f t="array" aca="1" ref="BO59" ca="1">_xlfn.LET(
     _xlpm.jahrCalc,INDIRECT("Jahr" &amp; ROUNDUP(SUM($B$21:$B59)/78,0)),
     _xlpm.dat,DATE(_xlpm.jahrCalc,$B59,AE$20),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P59" s="211" t="str" cm="1">
        <f t="array" aca="1" ref="BP59" ca="1">_xlfn.LET(
     _xlpm.jahrCalc,INDIRECT("Jahr" &amp; ROUNDUP(SUM($B$21:$B59)/78,0)),
     _xlpm.dat,DATE(_xlpm.jahrCalc,$B59,AF$20),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
      </c>
      <c r="BQ59" s="211" t="str" cm="1">
        <f t="array" aca="1" ref="BQ59" ca="1">_xlfn.LET(
     _xlpm.jahrCalc,INDIRECT("Jahr" &amp; ROUNDUP(SUM($B$21:$B59)/78,0)),
     _xlpm.dat,DATE(_xlpm.jahrCalc,$B59,AG$20),
     _xlpm.bundesland,$BR59,
     _xlpm.ft, IF(_xlpm.bundesland=0,FALSE,_xlfn.XLOOKUP(_xlpm.dat,Feiertage[[Datum]:[Datum]],_xlfn.XLOOKUP(_xlpm.bundesland,Feiertage[[#Headers],[BW]:[TH]],Feiertage[[BW]:[TH]]),0,0,1)&lt;&gt;0),
     _xlpm.schwarz,
          MONTH(_xlpm.dat)&lt;&gt;$B59,
     _xlpm.we,
          WEEKDAY(_xlpm.dat,2)&gt;=6,
     _xlpm.weg,
          IF(_xlfn.XLOOKUP(GewählterMA&amp;_xlpm.dat,Table6[[lookup]:[lookup]],Table6[[Name]:[Name]],"da",0,1)="da","","weg"),
     _xlpm.ausgabe,IF(_xlpm.schwarz,"SW",IF(_xlpm.ft,"FT",IF(_xlpm.we,"WE",IF(_xlpm.weg="weg","weg","")))),
     _xlpm.ausgabe
)</f>
        <v>SW</v>
      </c>
      <c r="BR59" s="211">
        <f ca="1">IF(BT59=0,BS48,BT59)</f>
        <v>0</v>
      </c>
      <c r="BT59" s="211" cm="1">
        <f t="array" aca="1" ref="BT59" ca="1">_xlfn.XLOOKUP(_xlfn.XLOOKUP(GewählterMA&amp;AL59&amp;INDIRECT("Jahr" &amp; ROUNDUP(SUM($B$21:$B59)/78,0)),MitarbeiterFTE[Name]&amp;MitarbeiterFTE[Monat]&amp;MitarbeiterFTE[Jahr],MitarbeiterFTE[Bundesland],0,0,1),Bundesländer[Deutsch],Bundesländer[Abkürzung],0,0,1)</f>
        <v>0</v>
      </c>
    </row>
    <row r="60" spans="1:72" ht="18" customHeight="1" thickBot="1">
      <c r="A60" s="223" cm="1">
        <f t="array" aca="1" ref="A60" ca="1">_xlfn.XLOOKUP(GewählterMA&amp;"|"&amp;GewähltesVorhaben&amp;"|"&amp;B60&amp;"|"&amp;INDIRECT("Jahr" &amp; ROUNDUP(SUM($B$21:B60)/78,0)),MitarbeiterFTE[lookup],MitarbeiterFTE[%-Vorhaben],0,0,1)</f>
        <v>0</v>
      </c>
      <c r="B60" s="252">
        <v>12</v>
      </c>
      <c r="C60" s="253" t="str" cm="1">
        <f t="array" aca="1" ref="C60" ca="1">_xlfn.LET(
_xlpm.jahrCalc,
INDIRECT("Jahr" &amp; ROUNDUP(SUM($B$21:$B60)/78,0)),
_xlpm.auto,
IF(_xlfn.XLOOKUP(GewählterMA&amp;"|"&amp;_xlpm.jahrCalc,Personaleingabe!$AO$12:$AO$300,Personaleingabe!$AO$12:$AO$300,"keine Zeiten",0,1)="keine Zeiten",TRUE,FALSE),
_xlpm.fake,
IF($A$4&amp;"1"="1",FALSE,TRUE),
_xlpm.abwesend,
AM60&amp;"1"&lt;&gt;"1",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_xlpm.wochenstunden/5,SUMIFS(Arbeitszeiten[[Arbeitszeit]:[Arbeitszeit]],Arbeitszeiten[[Name]:[Name]],GewählterMA,Arbeitszeiten[[Tag]:[Tag]],DATE(_xlpm.jahrCalc,$B60,C$20)))*$A60,0),
_xlpm.ausgabe, _xlpm.stunden+IF(AND(_xlpm.stunden&gt;0,_xlpm.fake),ROUND(RANDBETWEEN(-100,100)/200,1),0),
IF(_xlpm.ausgabe&lt;=0,"",_xlpm.ausgabe)
)</f>
        <v/>
      </c>
      <c r="D60" s="253" t="str" cm="1">
        <f t="array" aca="1" ref="D60" ca="1">_xlfn.LET(
_xlpm.jahrCalc,
INDIRECT("Jahr" &amp; ROUNDUP(SUM($B$21:$B60)/78,0)),
_xlpm.auto,
IF(_xlfn.XLOOKUP(GewählterMA&amp;"|"&amp;_xlpm.jahrCalc,Personaleingabe!$AO$12:$AO$300,Personaleingabe!$AO$12:$AO$300,"keine Zeiten",0,1)="keine Zeiten",TRUE,FALSE),
_xlpm.fake,
IF($A$4&amp;"1"="1",FALSE,TRUE),
_xlpm.abwesend,
AN60&amp;"1"&lt;&gt;"1",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_xlpm.wochenstunden/5,SUMIFS(Arbeitszeiten[[Arbeitszeit]:[Arbeitszeit]],Arbeitszeiten[[Name]:[Name]],GewählterMA,Arbeitszeiten[[Tag]:[Tag]],DATE(_xlpm.jahrCalc,$B60,D$20)))*$A60,0),
_xlpm.ausgabe, _xlpm.stunden+IF(AND(_xlpm.stunden&gt;0,_xlpm.fake),ROUND(RANDBETWEEN(-100,100)/200,1),0),
IF(_xlpm.ausgabe&lt;=0,"",_xlpm.ausgabe)
)</f>
        <v/>
      </c>
      <c r="E60" s="253" t="str" cm="1">
        <f t="array" aca="1" ref="E60" ca="1">_xlfn.LET(
_xlpm.jahrCalc,
INDIRECT("Jahr" &amp; ROUNDUP(SUM($B$21:$B60)/78,0)),
_xlpm.auto,
IF(_xlfn.XLOOKUP(GewählterMA&amp;"|"&amp;_xlpm.jahrCalc,Personaleingabe!$AO$12:$AO$300,Personaleingabe!$AO$12:$AO$300,"keine Zeiten",0,1)="keine Zeiten",TRUE,FALSE),
_xlpm.fake,
IF($A$4&amp;"1"="1",FALSE,TRUE),
_xlpm.abwesend,
AO60&amp;"1"&lt;&gt;"1",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_xlpm.wochenstunden/5,SUMIFS(Arbeitszeiten[[Arbeitszeit]:[Arbeitszeit]],Arbeitszeiten[[Name]:[Name]],GewählterMA,Arbeitszeiten[[Tag]:[Tag]],DATE(_xlpm.jahrCalc,$B60,E$20)))*$A60,0),
_xlpm.ausgabe, _xlpm.stunden+IF(AND(_xlpm.stunden&gt;0,_xlpm.fake),ROUND(RANDBETWEEN(-100,100)/200,1),0),
IF(_xlpm.ausgabe&lt;=0,"",_xlpm.ausgabe)
)</f>
        <v/>
      </c>
      <c r="F60" s="253" t="str" cm="1">
        <f t="array" aca="1" ref="F60" ca="1">_xlfn.LET(
_xlpm.jahrCalc,
INDIRECT("Jahr" &amp; ROUNDUP(SUM($B$21:$B60)/78,0)),
_xlpm.auto,
IF(_xlfn.XLOOKUP(GewählterMA&amp;"|"&amp;_xlpm.jahrCalc,Personaleingabe!$AO$12:$AO$300,Personaleingabe!$AO$12:$AO$300,"keine Zeiten",0,1)="keine Zeiten",TRUE,FALSE),
_xlpm.fake,
IF($A$4&amp;"1"="1",FALSE,TRUE),
_xlpm.abwesend,
AP60&amp;"1"&lt;&gt;"1",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_xlpm.wochenstunden/5,SUMIFS(Arbeitszeiten[[Arbeitszeit]:[Arbeitszeit]],Arbeitszeiten[[Name]:[Name]],GewählterMA,Arbeitszeiten[[Tag]:[Tag]],DATE(_xlpm.jahrCalc,$B60,F$20)))*$A60,0),
_xlpm.ausgabe, _xlpm.stunden+IF(AND(_xlpm.stunden&gt;0,_xlpm.fake),ROUND(RANDBETWEEN(-100,100)/200,1),0),
IF(_xlpm.ausgabe&lt;=0,"",_xlpm.ausgabe)
)</f>
        <v/>
      </c>
      <c r="G60" s="253" t="str" cm="1">
        <f t="array" aca="1" ref="G60" ca="1">_xlfn.LET(
_xlpm.jahrCalc,
INDIRECT("Jahr" &amp; ROUNDUP(SUM($B$21:$B60)/78,0)),
_xlpm.auto,
IF(_xlfn.XLOOKUP(GewählterMA&amp;"|"&amp;_xlpm.jahrCalc,Personaleingabe!$AO$12:$AO$300,Personaleingabe!$AO$12:$AO$300,"keine Zeiten",0,1)="keine Zeiten",TRUE,FALSE),
_xlpm.fake,
IF($A$4&amp;"1"="1",FALSE,TRUE),
_xlpm.abwesend,
AQ60&amp;"1"&lt;&gt;"1",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_xlpm.wochenstunden/5,SUMIFS(Arbeitszeiten[[Arbeitszeit]:[Arbeitszeit]],Arbeitszeiten[[Name]:[Name]],GewählterMA,Arbeitszeiten[[Tag]:[Tag]],DATE(_xlpm.jahrCalc,$B60,G$20)))*$A60,0),
_xlpm.ausgabe, _xlpm.stunden+IF(AND(_xlpm.stunden&gt;0,_xlpm.fake),ROUND(RANDBETWEEN(-100,100)/200,1),0),
IF(_xlpm.ausgabe&lt;=0,"",_xlpm.ausgabe)
)</f>
        <v/>
      </c>
      <c r="H60" s="253" t="str" cm="1">
        <f t="array" aca="1" ref="H60" ca="1">_xlfn.LET(
_xlpm.jahrCalc,
INDIRECT("Jahr" &amp; ROUNDUP(SUM($B$21:$B60)/78,0)),
_xlpm.auto,
IF(_xlfn.XLOOKUP(GewählterMA&amp;"|"&amp;_xlpm.jahrCalc,Personaleingabe!$AO$12:$AO$300,Personaleingabe!$AO$12:$AO$300,"keine Zeiten",0,1)="keine Zeiten",TRUE,FALSE),
_xlpm.fake,
IF($A$4&amp;"1"="1",FALSE,TRUE),
_xlpm.abwesend,
AR60&amp;"1"&lt;&gt;"1",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_xlpm.wochenstunden/5,SUMIFS(Arbeitszeiten[[Arbeitszeit]:[Arbeitszeit]],Arbeitszeiten[[Name]:[Name]],GewählterMA,Arbeitszeiten[[Tag]:[Tag]],DATE(_xlpm.jahrCalc,$B60,H$20)))*$A60,0),
_xlpm.ausgabe, _xlpm.stunden+IF(AND(_xlpm.stunden&gt;0,_xlpm.fake),ROUND(RANDBETWEEN(-100,100)/200,1),0),
IF(_xlpm.ausgabe&lt;=0,"",_xlpm.ausgabe)
)</f>
        <v/>
      </c>
      <c r="I60" s="253" t="str" cm="1">
        <f t="array" aca="1" ref="I60" ca="1">_xlfn.LET(
_xlpm.jahrCalc,
INDIRECT("Jahr" &amp; ROUNDUP(SUM($B$21:$B60)/78,0)),
_xlpm.auto,
IF(_xlfn.XLOOKUP(GewählterMA&amp;"|"&amp;_xlpm.jahrCalc,Personaleingabe!$AO$12:$AO$300,Personaleingabe!$AO$12:$AO$300,"keine Zeiten",0,1)="keine Zeiten",TRUE,FALSE),
_xlpm.fake,
IF($A$4&amp;"1"="1",FALSE,TRUE),
_xlpm.abwesend,
AS60&amp;"1"&lt;&gt;"1",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_xlpm.wochenstunden/5,SUMIFS(Arbeitszeiten[[Arbeitszeit]:[Arbeitszeit]],Arbeitszeiten[[Name]:[Name]],GewählterMA,Arbeitszeiten[[Tag]:[Tag]],DATE(_xlpm.jahrCalc,$B60,I$20)))*$A60,0),
_xlpm.ausgabe, _xlpm.stunden+IF(AND(_xlpm.stunden&gt;0,_xlpm.fake),ROUND(RANDBETWEEN(-100,100)/200,1),0),
IF(_xlpm.ausgabe&lt;=0,"",_xlpm.ausgabe)
)</f>
        <v/>
      </c>
      <c r="J60" s="253" t="str" cm="1">
        <f t="array" aca="1" ref="J60" ca="1">_xlfn.LET(
_xlpm.jahrCalc,
INDIRECT("Jahr" &amp; ROUNDUP(SUM($B$21:$B60)/78,0)),
_xlpm.auto,
IF(_xlfn.XLOOKUP(GewählterMA&amp;"|"&amp;_xlpm.jahrCalc,Personaleingabe!$AO$12:$AO$300,Personaleingabe!$AO$12:$AO$300,"keine Zeiten",0,1)="keine Zeiten",TRUE,FALSE),
_xlpm.fake,
IF($A$4&amp;"1"="1",FALSE,TRUE),
_xlpm.abwesend,
AT60&amp;"1"&lt;&gt;"1",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_xlpm.wochenstunden/5,SUMIFS(Arbeitszeiten[[Arbeitszeit]:[Arbeitszeit]],Arbeitszeiten[[Name]:[Name]],GewählterMA,Arbeitszeiten[[Tag]:[Tag]],DATE(_xlpm.jahrCalc,$B60,J$20)))*$A60,0),
_xlpm.ausgabe, _xlpm.stunden+IF(AND(_xlpm.stunden&gt;0,_xlpm.fake),ROUND(RANDBETWEEN(-100,100)/200,1),0),
IF(_xlpm.ausgabe&lt;=0,"",_xlpm.ausgabe)
)</f>
        <v/>
      </c>
      <c r="K60" s="253" t="str" cm="1">
        <f t="array" aca="1" ref="K60" ca="1">_xlfn.LET(
_xlpm.jahrCalc,
INDIRECT("Jahr" &amp; ROUNDUP(SUM($B$21:$B60)/78,0)),
_xlpm.auto,
IF(_xlfn.XLOOKUP(GewählterMA&amp;"|"&amp;_xlpm.jahrCalc,Personaleingabe!$AO$12:$AO$300,Personaleingabe!$AO$12:$AO$300,"keine Zeiten",0,1)="keine Zeiten",TRUE,FALSE),
_xlpm.fake,
IF($A$4&amp;"1"="1",FALSE,TRUE),
_xlpm.abwesend,
AU60&amp;"1"&lt;&gt;"1",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_xlpm.wochenstunden/5,SUMIFS(Arbeitszeiten[[Arbeitszeit]:[Arbeitszeit]],Arbeitszeiten[[Name]:[Name]],GewählterMA,Arbeitszeiten[[Tag]:[Tag]],DATE(_xlpm.jahrCalc,$B60,K$20)))*$A60,0),
_xlpm.ausgabe, _xlpm.stunden+IF(AND(_xlpm.stunden&gt;0,_xlpm.fake),ROUND(RANDBETWEEN(-100,100)/200,1),0),
IF(_xlpm.ausgabe&lt;=0,"",_xlpm.ausgabe)
)</f>
        <v/>
      </c>
      <c r="L60" s="253" t="str" cm="1">
        <f t="array" aca="1" ref="L60" ca="1">_xlfn.LET(
_xlpm.jahrCalc,
INDIRECT("Jahr" &amp; ROUNDUP(SUM($B$21:$B60)/78,0)),
_xlpm.auto,
IF(_xlfn.XLOOKUP(GewählterMA&amp;"|"&amp;_xlpm.jahrCalc,Personaleingabe!$AO$12:$AO$300,Personaleingabe!$AO$12:$AO$300,"keine Zeiten",0,1)="keine Zeiten",TRUE,FALSE),
_xlpm.fake,
IF($A$4&amp;"1"="1",FALSE,TRUE),
_xlpm.abwesend,
AV60&amp;"1"&lt;&gt;"1",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_xlpm.wochenstunden/5,SUMIFS(Arbeitszeiten[[Arbeitszeit]:[Arbeitszeit]],Arbeitszeiten[[Name]:[Name]],GewählterMA,Arbeitszeiten[[Tag]:[Tag]],DATE(_xlpm.jahrCalc,$B60,L$20)))*$A60,0),
_xlpm.ausgabe, _xlpm.stunden+IF(AND(_xlpm.stunden&gt;0,_xlpm.fake),ROUND(RANDBETWEEN(-100,100)/200,1),0),
IF(_xlpm.ausgabe&lt;=0,"",_xlpm.ausgabe)
)</f>
        <v/>
      </c>
      <c r="M60" s="253" t="str" cm="1">
        <f t="array" aca="1" ref="M60" ca="1">_xlfn.LET(
_xlpm.jahrCalc,
INDIRECT("Jahr" &amp; ROUNDUP(SUM($B$21:$B60)/78,0)),
_xlpm.auto,
IF(_xlfn.XLOOKUP(GewählterMA&amp;"|"&amp;_xlpm.jahrCalc,Personaleingabe!$AO$12:$AO$300,Personaleingabe!$AO$12:$AO$300,"keine Zeiten",0,1)="keine Zeiten",TRUE,FALSE),
_xlpm.fake,
IF($A$4&amp;"1"="1",FALSE,TRUE),
_xlpm.abwesend,
AW60&amp;"1"&lt;&gt;"1",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_xlpm.wochenstunden/5,SUMIFS(Arbeitszeiten[[Arbeitszeit]:[Arbeitszeit]],Arbeitszeiten[[Name]:[Name]],GewählterMA,Arbeitszeiten[[Tag]:[Tag]],DATE(_xlpm.jahrCalc,$B60,M$20)))*$A60,0),
_xlpm.ausgabe, _xlpm.stunden+IF(AND(_xlpm.stunden&gt;0,_xlpm.fake),ROUND(RANDBETWEEN(-100,100)/200,1),0),
IF(_xlpm.ausgabe&lt;=0,"",_xlpm.ausgabe)
)</f>
        <v/>
      </c>
      <c r="N60" s="253" t="str" cm="1">
        <f t="array" aca="1" ref="N60" ca="1">_xlfn.LET(
_xlpm.jahrCalc,
INDIRECT("Jahr" &amp; ROUNDUP(SUM($B$21:$B60)/78,0)),
_xlpm.auto,
IF(_xlfn.XLOOKUP(GewählterMA&amp;"|"&amp;_xlpm.jahrCalc,Personaleingabe!$AO$12:$AO$300,Personaleingabe!$AO$12:$AO$300,"keine Zeiten",0,1)="keine Zeiten",TRUE,FALSE),
_xlpm.fake,
IF($A$4&amp;"1"="1",FALSE,TRUE),
_xlpm.abwesend,
AX60&amp;"1"&lt;&gt;"1",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_xlpm.wochenstunden/5,SUMIFS(Arbeitszeiten[[Arbeitszeit]:[Arbeitszeit]],Arbeitszeiten[[Name]:[Name]],GewählterMA,Arbeitszeiten[[Tag]:[Tag]],DATE(_xlpm.jahrCalc,$B60,N$20)))*$A60,0),
_xlpm.ausgabe, _xlpm.stunden+IF(AND(_xlpm.stunden&gt;0,_xlpm.fake),ROUND(RANDBETWEEN(-100,100)/200,1),0),
IF(_xlpm.ausgabe&lt;=0,"",_xlpm.ausgabe)
)</f>
        <v/>
      </c>
      <c r="O60" s="253" t="str" cm="1">
        <f t="array" aca="1" ref="O60" ca="1">_xlfn.LET(
_xlpm.jahrCalc,
INDIRECT("Jahr" &amp; ROUNDUP(SUM($B$21:$B60)/78,0)),
_xlpm.auto,
IF(_xlfn.XLOOKUP(GewählterMA&amp;"|"&amp;_xlpm.jahrCalc,Personaleingabe!$AO$12:$AO$300,Personaleingabe!$AO$12:$AO$300,"keine Zeiten",0,1)="keine Zeiten",TRUE,FALSE),
_xlpm.fake,
IF($A$4&amp;"1"="1",FALSE,TRUE),
_xlpm.abwesend,
AY60&amp;"1"&lt;&gt;"1",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_xlpm.wochenstunden/5,SUMIFS(Arbeitszeiten[[Arbeitszeit]:[Arbeitszeit]],Arbeitszeiten[[Name]:[Name]],GewählterMA,Arbeitszeiten[[Tag]:[Tag]],DATE(_xlpm.jahrCalc,$B60,O$20)))*$A60,0),
_xlpm.ausgabe, _xlpm.stunden+IF(AND(_xlpm.stunden&gt;0,_xlpm.fake),ROUND(RANDBETWEEN(-100,100)/200,1),0),
IF(_xlpm.ausgabe&lt;=0,"",_xlpm.ausgabe)
)</f>
        <v/>
      </c>
      <c r="P60" s="253" t="str" cm="1">
        <f t="array" aca="1" ref="P60" ca="1">_xlfn.LET(
_xlpm.jahrCalc,
INDIRECT("Jahr" &amp; ROUNDUP(SUM($B$21:$B60)/78,0)),
_xlpm.auto,
IF(_xlfn.XLOOKUP(GewählterMA&amp;"|"&amp;_xlpm.jahrCalc,Personaleingabe!$AO$12:$AO$300,Personaleingabe!$AO$12:$AO$300,"keine Zeiten",0,1)="keine Zeiten",TRUE,FALSE),
_xlpm.fake,
IF($A$4&amp;"1"="1",FALSE,TRUE),
_xlpm.abwesend,
AZ60&amp;"1"&lt;&gt;"1",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_xlpm.wochenstunden/5,SUMIFS(Arbeitszeiten[[Arbeitszeit]:[Arbeitszeit]],Arbeitszeiten[[Name]:[Name]],GewählterMA,Arbeitszeiten[[Tag]:[Tag]],DATE(_xlpm.jahrCalc,$B60,P$20)))*$A60,0),
_xlpm.ausgabe, _xlpm.stunden+IF(AND(_xlpm.stunden&gt;0,_xlpm.fake),ROUND(RANDBETWEEN(-100,100)/200,1),0),
IF(_xlpm.ausgabe&lt;=0,"",_xlpm.ausgabe)
)</f>
        <v/>
      </c>
      <c r="Q60" s="253" t="str" cm="1">
        <f t="array" aca="1" ref="Q60" ca="1">_xlfn.LET(
_xlpm.jahrCalc,
INDIRECT("Jahr" &amp; ROUNDUP(SUM($B$21:$B60)/78,0)),
_xlpm.auto,
IF(_xlfn.XLOOKUP(GewählterMA&amp;"|"&amp;_xlpm.jahrCalc,Personaleingabe!$AO$12:$AO$300,Personaleingabe!$AO$12:$AO$300,"keine Zeiten",0,1)="keine Zeiten",TRUE,FALSE),
_xlpm.fake,
IF($A$4&amp;"1"="1",FALSE,TRUE),
_xlpm.abwesend,
BA60&amp;"1"&lt;&gt;"1",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_xlpm.wochenstunden/5,SUMIFS(Arbeitszeiten[[Arbeitszeit]:[Arbeitszeit]],Arbeitszeiten[[Name]:[Name]],GewählterMA,Arbeitszeiten[[Tag]:[Tag]],DATE(_xlpm.jahrCalc,$B60,Q$20)))*$A60,0),
_xlpm.ausgabe, _xlpm.stunden+IF(AND(_xlpm.stunden&gt;0,_xlpm.fake),ROUND(RANDBETWEEN(-100,100)/200,1),0),
IF(_xlpm.ausgabe&lt;=0,"",_xlpm.ausgabe)
)</f>
        <v/>
      </c>
      <c r="R60" s="253" t="str" cm="1">
        <f t="array" aca="1" ref="R60" ca="1">_xlfn.LET(
_xlpm.jahrCalc,
INDIRECT("Jahr" &amp; ROUNDUP(SUM($B$21:$B60)/78,0)),
_xlpm.auto,
IF(_xlfn.XLOOKUP(GewählterMA&amp;"|"&amp;_xlpm.jahrCalc,Personaleingabe!$AO$12:$AO$300,Personaleingabe!$AO$12:$AO$300,"keine Zeiten",0,1)="keine Zeiten",TRUE,FALSE),
_xlpm.fake,
IF($A$4&amp;"1"="1",FALSE,TRUE),
_xlpm.abwesend,
BB60&amp;"1"&lt;&gt;"1",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_xlpm.wochenstunden/5,SUMIFS(Arbeitszeiten[[Arbeitszeit]:[Arbeitszeit]],Arbeitszeiten[[Name]:[Name]],GewählterMA,Arbeitszeiten[[Tag]:[Tag]],DATE(_xlpm.jahrCalc,$B60,R$20)))*$A60,0),
_xlpm.ausgabe, _xlpm.stunden+IF(AND(_xlpm.stunden&gt;0,_xlpm.fake),ROUND(RANDBETWEEN(-100,100)/200,1),0),
IF(_xlpm.ausgabe&lt;=0,"",_xlpm.ausgabe)
)</f>
        <v/>
      </c>
      <c r="S60" s="253" t="str" cm="1">
        <f t="array" aca="1" ref="S60" ca="1">_xlfn.LET(
_xlpm.jahrCalc,
INDIRECT("Jahr" &amp; ROUNDUP(SUM($B$21:$B60)/78,0)),
_xlpm.auto,
IF(_xlfn.XLOOKUP(GewählterMA&amp;"|"&amp;_xlpm.jahrCalc,Personaleingabe!$AO$12:$AO$300,Personaleingabe!$AO$12:$AO$300,"keine Zeiten",0,1)="keine Zeiten",TRUE,FALSE),
_xlpm.fake,
IF($A$4&amp;"1"="1",FALSE,TRUE),
_xlpm.abwesend,
BC60&amp;"1"&lt;&gt;"1",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_xlpm.wochenstunden/5,SUMIFS(Arbeitszeiten[[Arbeitszeit]:[Arbeitszeit]],Arbeitszeiten[[Name]:[Name]],GewählterMA,Arbeitszeiten[[Tag]:[Tag]],DATE(_xlpm.jahrCalc,$B60,S$20)))*$A60,0),
_xlpm.ausgabe, _xlpm.stunden+IF(AND(_xlpm.stunden&gt;0,_xlpm.fake),ROUND(RANDBETWEEN(-100,100)/200,1),0),
IF(_xlpm.ausgabe&lt;=0,"",_xlpm.ausgabe)
)</f>
        <v/>
      </c>
      <c r="T60" s="253" t="str" cm="1">
        <f t="array" aca="1" ref="T60" ca="1">_xlfn.LET(
_xlpm.jahrCalc,
INDIRECT("Jahr" &amp; ROUNDUP(SUM($B$21:$B60)/78,0)),
_xlpm.auto,
IF(_xlfn.XLOOKUP(GewählterMA&amp;"|"&amp;_xlpm.jahrCalc,Personaleingabe!$AO$12:$AO$300,Personaleingabe!$AO$12:$AO$300,"keine Zeiten",0,1)="keine Zeiten",TRUE,FALSE),
_xlpm.fake,
IF($A$4&amp;"1"="1",FALSE,TRUE),
_xlpm.abwesend,
BD60&amp;"1"&lt;&gt;"1",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_xlpm.wochenstunden/5,SUMIFS(Arbeitszeiten[[Arbeitszeit]:[Arbeitszeit]],Arbeitszeiten[[Name]:[Name]],GewählterMA,Arbeitszeiten[[Tag]:[Tag]],DATE(_xlpm.jahrCalc,$B60,T$20)))*$A60,0),
_xlpm.ausgabe, _xlpm.stunden+IF(AND(_xlpm.stunden&gt;0,_xlpm.fake),ROUND(RANDBETWEEN(-100,100)/200,1),0),
IF(_xlpm.ausgabe&lt;=0,"",_xlpm.ausgabe)
)</f>
        <v/>
      </c>
      <c r="U60" s="253" t="str" cm="1">
        <f t="array" aca="1" ref="U60" ca="1">_xlfn.LET(
_xlpm.jahrCalc,
INDIRECT("Jahr" &amp; ROUNDUP(SUM($B$21:$B60)/78,0)),
_xlpm.auto,
IF(_xlfn.XLOOKUP(GewählterMA&amp;"|"&amp;_xlpm.jahrCalc,Personaleingabe!$AO$12:$AO$300,Personaleingabe!$AO$12:$AO$300,"keine Zeiten",0,1)="keine Zeiten",TRUE,FALSE),
_xlpm.fake,
IF($A$4&amp;"1"="1",FALSE,TRUE),
_xlpm.abwesend,
BE60&amp;"1"&lt;&gt;"1",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_xlpm.wochenstunden/5,SUMIFS(Arbeitszeiten[[Arbeitszeit]:[Arbeitszeit]],Arbeitszeiten[[Name]:[Name]],GewählterMA,Arbeitszeiten[[Tag]:[Tag]],DATE(_xlpm.jahrCalc,$B60,U$20)))*$A60,0),
_xlpm.ausgabe, _xlpm.stunden+IF(AND(_xlpm.stunden&gt;0,_xlpm.fake),ROUND(RANDBETWEEN(-100,100)/200,1),0),
IF(_xlpm.ausgabe&lt;=0,"",_xlpm.ausgabe)
)</f>
        <v/>
      </c>
      <c r="V60" s="253" t="str" cm="1">
        <f t="array" aca="1" ref="V60" ca="1">_xlfn.LET(
_xlpm.jahrCalc,
INDIRECT("Jahr" &amp; ROUNDUP(SUM($B$21:$B60)/78,0)),
_xlpm.auto,
IF(_xlfn.XLOOKUP(GewählterMA&amp;"|"&amp;_xlpm.jahrCalc,Personaleingabe!$AO$12:$AO$300,Personaleingabe!$AO$12:$AO$300,"keine Zeiten",0,1)="keine Zeiten",TRUE,FALSE),
_xlpm.fake,
IF($A$4&amp;"1"="1",FALSE,TRUE),
_xlpm.abwesend,
BF60&amp;"1"&lt;&gt;"1",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_xlpm.wochenstunden/5,SUMIFS(Arbeitszeiten[[Arbeitszeit]:[Arbeitszeit]],Arbeitszeiten[[Name]:[Name]],GewählterMA,Arbeitszeiten[[Tag]:[Tag]],DATE(_xlpm.jahrCalc,$B60,V$20)))*$A60,0),
_xlpm.ausgabe, _xlpm.stunden+IF(AND(_xlpm.stunden&gt;0,_xlpm.fake),ROUND(RANDBETWEEN(-100,100)/200,1),0),
IF(_xlpm.ausgabe&lt;=0,"",_xlpm.ausgabe)
)</f>
        <v/>
      </c>
      <c r="W60" s="253" t="str" cm="1">
        <f t="array" aca="1" ref="W60" ca="1">_xlfn.LET(
_xlpm.jahrCalc,
INDIRECT("Jahr" &amp; ROUNDUP(SUM($B$21:$B60)/78,0)),
_xlpm.auto,
IF(_xlfn.XLOOKUP(GewählterMA&amp;"|"&amp;_xlpm.jahrCalc,Personaleingabe!$AO$12:$AO$300,Personaleingabe!$AO$12:$AO$300,"keine Zeiten",0,1)="keine Zeiten",TRUE,FALSE),
_xlpm.fake,
IF($A$4&amp;"1"="1",FALSE,TRUE),
_xlpm.abwesend,
BG60&amp;"1"&lt;&gt;"1",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_xlpm.wochenstunden/5,SUMIFS(Arbeitszeiten[[Arbeitszeit]:[Arbeitszeit]],Arbeitszeiten[[Name]:[Name]],GewählterMA,Arbeitszeiten[[Tag]:[Tag]],DATE(_xlpm.jahrCalc,$B60,W$20)))*$A60,0),
_xlpm.ausgabe, _xlpm.stunden+IF(AND(_xlpm.stunden&gt;0,_xlpm.fake),ROUND(RANDBETWEEN(-100,100)/200,1),0),
IF(_xlpm.ausgabe&lt;=0,"",_xlpm.ausgabe)
)</f>
        <v/>
      </c>
      <c r="X60" s="253" t="str" cm="1">
        <f t="array" aca="1" ref="X60" ca="1">_xlfn.LET(
_xlpm.jahrCalc,
INDIRECT("Jahr" &amp; ROUNDUP(SUM($B$21:$B60)/78,0)),
_xlpm.auto,
IF(_xlfn.XLOOKUP(GewählterMA&amp;"|"&amp;_xlpm.jahrCalc,Personaleingabe!$AO$12:$AO$300,Personaleingabe!$AO$12:$AO$300,"keine Zeiten",0,1)="keine Zeiten",TRUE,FALSE),
_xlpm.fake,
IF($A$4&amp;"1"="1",FALSE,TRUE),
_xlpm.abwesend,
BH60&amp;"1"&lt;&gt;"1",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_xlpm.wochenstunden/5,SUMIFS(Arbeitszeiten[[Arbeitszeit]:[Arbeitszeit]],Arbeitszeiten[[Name]:[Name]],GewählterMA,Arbeitszeiten[[Tag]:[Tag]],DATE(_xlpm.jahrCalc,$B60,X$20)))*$A60,0),
_xlpm.ausgabe, _xlpm.stunden+IF(AND(_xlpm.stunden&gt;0,_xlpm.fake),ROUND(RANDBETWEEN(-100,100)/200,1),0),
IF(_xlpm.ausgabe&lt;=0,"",_xlpm.ausgabe)
)</f>
        <v/>
      </c>
      <c r="Y60" s="253" t="str" cm="1">
        <f t="array" aca="1" ref="Y60" ca="1">_xlfn.LET(
_xlpm.jahrCalc,
INDIRECT("Jahr" &amp; ROUNDUP(SUM($B$21:$B60)/78,0)),
_xlpm.auto,
IF(_xlfn.XLOOKUP(GewählterMA&amp;"|"&amp;_xlpm.jahrCalc,Personaleingabe!$AO$12:$AO$300,Personaleingabe!$AO$12:$AO$300,"keine Zeiten",0,1)="keine Zeiten",TRUE,FALSE),
_xlpm.fake,
IF($A$4&amp;"1"="1",FALSE,TRUE),
_xlpm.abwesend,
BI60&amp;"1"&lt;&gt;"1",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_xlpm.wochenstunden/5,SUMIFS(Arbeitszeiten[[Arbeitszeit]:[Arbeitszeit]],Arbeitszeiten[[Name]:[Name]],GewählterMA,Arbeitszeiten[[Tag]:[Tag]],DATE(_xlpm.jahrCalc,$B60,Y$20)))*$A60,0),
_xlpm.ausgabe, _xlpm.stunden+IF(AND(_xlpm.stunden&gt;0,_xlpm.fake),ROUND(RANDBETWEEN(-100,100)/200,1),0),
IF(_xlpm.ausgabe&lt;=0,"",_xlpm.ausgabe)
)</f>
        <v/>
      </c>
      <c r="Z60" s="253" t="str" cm="1">
        <f t="array" aca="1" ref="Z60" ca="1">_xlfn.LET(
_xlpm.jahrCalc,
INDIRECT("Jahr" &amp; ROUNDUP(SUM($B$21:$B60)/78,0)),
_xlpm.auto,
IF(_xlfn.XLOOKUP(GewählterMA&amp;"|"&amp;_xlpm.jahrCalc,Personaleingabe!$AO$12:$AO$300,Personaleingabe!$AO$12:$AO$300,"keine Zeiten",0,1)="keine Zeiten",TRUE,FALSE),
_xlpm.fake,
IF($A$4&amp;"1"="1",FALSE,TRUE),
_xlpm.abwesend,
BJ60&amp;"1"&lt;&gt;"1",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_xlpm.wochenstunden/5,SUMIFS(Arbeitszeiten[[Arbeitszeit]:[Arbeitszeit]],Arbeitszeiten[[Name]:[Name]],GewählterMA,Arbeitszeiten[[Tag]:[Tag]],DATE(_xlpm.jahrCalc,$B60,Z$20)))*$A60,0),
_xlpm.ausgabe, _xlpm.stunden+IF(AND(_xlpm.stunden&gt;0,_xlpm.fake),ROUND(RANDBETWEEN(-100,100)/200,1),0),
IF(_xlpm.ausgabe&lt;=0,"",_xlpm.ausgabe)
)</f>
        <v/>
      </c>
      <c r="AA60" s="253" t="str" cm="1">
        <f t="array" aca="1" ref="AA60" ca="1">_xlfn.LET(
_xlpm.jahrCalc,
INDIRECT("Jahr" &amp; ROUNDUP(SUM($B$21:$B60)/78,0)),
_xlpm.auto,
IF(_xlfn.XLOOKUP(GewählterMA&amp;"|"&amp;_xlpm.jahrCalc,Personaleingabe!$AO$12:$AO$300,Personaleingabe!$AO$12:$AO$300,"keine Zeiten",0,1)="keine Zeiten",TRUE,FALSE),
_xlpm.fake,
IF($A$4&amp;"1"="1",FALSE,TRUE),
_xlpm.abwesend,
BK60&amp;"1"&lt;&gt;"1",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_xlpm.wochenstunden/5,SUMIFS(Arbeitszeiten[[Arbeitszeit]:[Arbeitszeit]],Arbeitszeiten[[Name]:[Name]],GewählterMA,Arbeitszeiten[[Tag]:[Tag]],DATE(_xlpm.jahrCalc,$B60,AA$20)))*$A60,0),
_xlpm.ausgabe, _xlpm.stunden+IF(AND(_xlpm.stunden&gt;0,_xlpm.fake),ROUND(RANDBETWEEN(-100,100)/200,1),0),
IF(_xlpm.ausgabe&lt;=0,"",_xlpm.ausgabe)
)</f>
        <v/>
      </c>
      <c r="AB60" s="253" t="str" cm="1">
        <f t="array" aca="1" ref="AB60" ca="1">_xlfn.LET(
_xlpm.jahrCalc,
INDIRECT("Jahr" &amp; ROUNDUP(SUM($B$21:$B60)/78,0)),
_xlpm.auto,
IF(_xlfn.XLOOKUP(GewählterMA&amp;"|"&amp;_xlpm.jahrCalc,Personaleingabe!$AO$12:$AO$300,Personaleingabe!$AO$12:$AO$300,"keine Zeiten",0,1)="keine Zeiten",TRUE,FALSE),
_xlpm.fake,
IF($A$4&amp;"1"="1",FALSE,TRUE),
_xlpm.abwesend,
BL60&amp;"1"&lt;&gt;"1",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_xlpm.wochenstunden/5,SUMIFS(Arbeitszeiten[[Arbeitszeit]:[Arbeitszeit]],Arbeitszeiten[[Name]:[Name]],GewählterMA,Arbeitszeiten[[Tag]:[Tag]],DATE(_xlpm.jahrCalc,$B60,AB$20)))*$A60,0),
_xlpm.ausgabe, _xlpm.stunden+IF(AND(_xlpm.stunden&gt;0,_xlpm.fake),ROUND(RANDBETWEEN(-100,100)/200,1),0),
IF(_xlpm.ausgabe&lt;=0,"",_xlpm.ausgabe)
)</f>
        <v/>
      </c>
      <c r="AC60" s="253" t="str" cm="1">
        <f t="array" aca="1" ref="AC60" ca="1">_xlfn.LET(
_xlpm.jahrCalc,
INDIRECT("Jahr" &amp; ROUNDUP(SUM($B$21:$B60)/78,0)),
_xlpm.auto,
IF(_xlfn.XLOOKUP(GewählterMA&amp;"|"&amp;_xlpm.jahrCalc,Personaleingabe!$AO$12:$AO$300,Personaleingabe!$AO$12:$AO$300,"keine Zeiten",0,1)="keine Zeiten",TRUE,FALSE),
_xlpm.fake,
IF($A$4&amp;"1"="1",FALSE,TRUE),
_xlpm.abwesend,
BM60&amp;"1"&lt;&gt;"1",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_xlpm.wochenstunden/5,SUMIFS(Arbeitszeiten[[Arbeitszeit]:[Arbeitszeit]],Arbeitszeiten[[Name]:[Name]],GewählterMA,Arbeitszeiten[[Tag]:[Tag]],DATE(_xlpm.jahrCalc,$B60,AC$20)))*$A60,0),
_xlpm.ausgabe, _xlpm.stunden+IF(AND(_xlpm.stunden&gt;0,_xlpm.fake),ROUND(RANDBETWEEN(-100,100)/200,1),0),
IF(_xlpm.ausgabe&lt;=0,"",_xlpm.ausgabe)
)</f>
        <v/>
      </c>
      <c r="AD60" s="253" t="str" cm="1">
        <f t="array" aca="1" ref="AD60" ca="1">_xlfn.LET(
_xlpm.jahrCalc,
INDIRECT("Jahr" &amp; ROUNDUP(SUM($B$21:$B60)/78,0)),
_xlpm.auto,
IF(_xlfn.XLOOKUP(GewählterMA&amp;"|"&amp;_xlpm.jahrCalc,Personaleingabe!$AO$12:$AO$300,Personaleingabe!$AO$12:$AO$300,"keine Zeiten",0,1)="keine Zeiten",TRUE,FALSE),
_xlpm.fake,
IF($A$4&amp;"1"="1",FALSE,TRUE),
_xlpm.abwesend,
BN60&amp;"1"&lt;&gt;"1",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_xlpm.wochenstunden/5,SUMIFS(Arbeitszeiten[[Arbeitszeit]:[Arbeitszeit]],Arbeitszeiten[[Name]:[Name]],GewählterMA,Arbeitszeiten[[Tag]:[Tag]],DATE(_xlpm.jahrCalc,$B60,AD$20)))*$A60,0),
_xlpm.ausgabe, _xlpm.stunden+IF(AND(_xlpm.stunden&gt;0,_xlpm.fake),ROUND(RANDBETWEEN(-100,100)/200,1),0),
IF(_xlpm.ausgabe&lt;=0,"",_xlpm.ausgabe)
)</f>
        <v/>
      </c>
      <c r="AE60" s="253" t="str" cm="1">
        <f t="array" aca="1" ref="AE60" ca="1">_xlfn.LET(
_xlpm.jahrCalc,
INDIRECT("Jahr" &amp; ROUNDUP(SUM($B$21:$B60)/78,0)),
_xlpm.auto,
IF(_xlfn.XLOOKUP(GewählterMA&amp;"|"&amp;_xlpm.jahrCalc,Personaleingabe!$AO$12:$AO$300,Personaleingabe!$AO$12:$AO$300,"keine Zeiten",0,1)="keine Zeiten",TRUE,FALSE),
_xlpm.fake,
IF($A$4&amp;"1"="1",FALSE,TRUE),
_xlpm.abwesend,
BO60&amp;"1"&lt;&gt;"1",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_xlpm.wochenstunden/5,SUMIFS(Arbeitszeiten[[Arbeitszeit]:[Arbeitszeit]],Arbeitszeiten[[Name]:[Name]],GewählterMA,Arbeitszeiten[[Tag]:[Tag]],DATE(_xlpm.jahrCalc,$B60,AE$20)))*$A60,0),
_xlpm.ausgabe, _xlpm.stunden+IF(AND(_xlpm.stunden&gt;0,_xlpm.fake),ROUND(RANDBETWEEN(-100,100)/200,1),0),
IF(_xlpm.ausgabe&lt;=0,"",_xlpm.ausgabe)
)</f>
        <v/>
      </c>
      <c r="AF60" s="253" t="str" cm="1">
        <f t="array" aca="1" ref="AF60" ca="1">_xlfn.LET(
_xlpm.jahrCalc,
INDIRECT("Jahr" &amp; ROUNDUP(SUM($B$21:$B60)/78,0)),
_xlpm.auto,
IF(_xlfn.XLOOKUP(GewählterMA&amp;"|"&amp;_xlpm.jahrCalc,Personaleingabe!$AO$12:$AO$300,Personaleingabe!$AO$12:$AO$300,"keine Zeiten",0,1)="keine Zeiten",TRUE,FALSE),
_xlpm.fake,
IF($A$4&amp;"1"="1",FALSE,TRUE),
_xlpm.abwesend,
BP60&amp;"1"&lt;&gt;"1",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_xlpm.wochenstunden/5,SUMIFS(Arbeitszeiten[[Arbeitszeit]:[Arbeitszeit]],Arbeitszeiten[[Name]:[Name]],GewählterMA,Arbeitszeiten[[Tag]:[Tag]],DATE(_xlpm.jahrCalc,$B60,AF$20)))*$A60,0),
_xlpm.ausgabe, _xlpm.stunden+IF(AND(_xlpm.stunden&gt;0,_xlpm.fake),ROUND(RANDBETWEEN(-100,100)/200,1),0),
IF(_xlpm.ausgabe&lt;=0,"",_xlpm.ausgabe)
)</f>
        <v/>
      </c>
      <c r="AG60" s="253" t="str" cm="1">
        <f t="array" aca="1" ref="AG60" ca="1">_xlfn.LET(
_xlpm.jahrCalc,
INDIRECT("Jahr" &amp; ROUNDUP(SUM($B$21:$B60)/78,0)),
_xlpm.auto,
IF(_xlfn.XLOOKUP(GewählterMA&amp;"|"&amp;_xlpm.jahrCalc,Personaleingabe!$AO$12:$AO$300,Personaleingabe!$AO$12:$AO$300,"keine Zeiten",0,1)="keine Zeiten",TRUE,FALSE),
_xlpm.fake,
IF($A$4&amp;"1"="1",FALSE,TRUE),
_xlpm.abwesend,
BQ60&amp;"1"&lt;&gt;"1",
_xlpm.wochenstunden,_xlfn.XLOOKUP(GewählterMA&amp;"|"&amp;GewähltesVorhaben&amp;"|"&amp;$B60&amp;"|"&amp;_xlpm.jahrCalc,MitarbeiterFTE[[lookup]:[lookup]],MitarbeiterFTE[[Std. / Wo.]:[Std. / Wo.]],0,0,1),
_xlpm.stunden,
IF(NOT(_xlpm.abwesend),IF(_xlpm.auto,
    _xlpm.wochenstunden/5,SUMIFS(Arbeitszeiten[[Arbeitszeit]:[Arbeitszeit]],Arbeitszeiten[[Name]:[Name]],GewählterMA,Arbeitszeiten[[Tag]:[Tag]],DATE(_xlpm.jahrCalc,$B60,AG$20)))*$A60,0),
_xlpm.ausgabe, _xlpm.stunden+IF(AND(_xlpm.stunden&gt;0,_xlpm.fake),ROUND(RANDBETWEEN(-100,100)/200,1),0),
IF(_xlpm.ausgabe&lt;=0,"",_xlpm.ausgabe)
)</f>
        <v/>
      </c>
      <c r="AH60" s="254">
        <f t="shared" ca="1" si="49"/>
        <v>0</v>
      </c>
      <c r="AI60" s="257"/>
      <c r="AJ60" s="212"/>
      <c r="AL60" s="211">
        <f t="shared" si="50"/>
        <v>12</v>
      </c>
      <c r="AM60" s="211" t="str" cm="1">
        <f t="array" aca="1" ref="AM60" ca="1">_xlfn.LET(
     _xlpm.jahrCalc,INDIRECT("Jahr" &amp; ROUNDUP(SUM($B$21:$B60)/78,0)),
     _xlpm.dat,DATE(_xlpm.jahrCalc,$B60,C$20),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N60" s="211" t="str" cm="1">
        <f t="array" aca="1" ref="AN60" ca="1">_xlfn.LET(
     _xlpm.jahrCalc,INDIRECT("Jahr" &amp; ROUNDUP(SUM($B$21:$B60)/78,0)),
     _xlpm.dat,DATE(_xlpm.jahrCalc,$B60,D$20),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O60" s="211" t="str" cm="1">
        <f t="array" aca="1" ref="AO60" ca="1">_xlfn.LET(
     _xlpm.jahrCalc,INDIRECT("Jahr" &amp; ROUNDUP(SUM($B$21:$B60)/78,0)),
     _xlpm.dat,DATE(_xlpm.jahrCalc,$B60,E$20),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P60" s="211" t="str" cm="1">
        <f t="array" aca="1" ref="AP60" ca="1">_xlfn.LET(
     _xlpm.jahrCalc,INDIRECT("Jahr" &amp; ROUNDUP(SUM($B$21:$B60)/78,0)),
     _xlpm.dat,DATE(_xlpm.jahrCalc,$B60,F$20),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Q60" s="211" t="str" cm="1">
        <f t="array" aca="1" ref="AQ60" ca="1">_xlfn.LET(
     _xlpm.jahrCalc,INDIRECT("Jahr" &amp; ROUNDUP(SUM($B$21:$B60)/78,0)),
     _xlpm.dat,DATE(_xlpm.jahrCalc,$B60,G$20),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R60" s="211" t="str" cm="1">
        <f t="array" aca="1" ref="AR60" ca="1">_xlfn.LET(
     _xlpm.jahrCalc,INDIRECT("Jahr" &amp; ROUNDUP(SUM($B$21:$B60)/78,0)),
     _xlpm.dat,DATE(_xlpm.jahrCalc,$B60,H$20),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S60" s="211" t="str" cm="1">
        <f t="array" aca="1" ref="AS60" ca="1">_xlfn.LET(
     _xlpm.jahrCalc,INDIRECT("Jahr" &amp; ROUNDUP(SUM($B$21:$B60)/78,0)),
     _xlpm.dat,DATE(_xlpm.jahrCalc,$B60,I$20),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T60" s="211" t="str" cm="1">
        <f t="array" aca="1" ref="AT60" ca="1">_xlfn.LET(
     _xlpm.jahrCalc,INDIRECT("Jahr" &amp; ROUNDUP(SUM($B$21:$B60)/78,0)),
     _xlpm.dat,DATE(_xlpm.jahrCalc,$B60,J$20),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U60" s="211" t="str" cm="1">
        <f t="array" aca="1" ref="AU60" ca="1">_xlfn.LET(
     _xlpm.jahrCalc,INDIRECT("Jahr" &amp; ROUNDUP(SUM($B$21:$B60)/78,0)),
     _xlpm.dat,DATE(_xlpm.jahrCalc,$B60,K$20),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V60" s="211" t="str" cm="1">
        <f t="array" aca="1" ref="AV60" ca="1">_xlfn.LET(
     _xlpm.jahrCalc,INDIRECT("Jahr" &amp; ROUNDUP(SUM($B$21:$B60)/78,0)),
     _xlpm.dat,DATE(_xlpm.jahrCalc,$B60,L$20),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W60" s="211" t="str" cm="1">
        <f t="array" aca="1" ref="AW60" ca="1">_xlfn.LET(
     _xlpm.jahrCalc,INDIRECT("Jahr" &amp; ROUNDUP(SUM($B$21:$B60)/78,0)),
     _xlpm.dat,DATE(_xlpm.jahrCalc,$B60,M$20),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X60" s="211" t="str" cm="1">
        <f t="array" aca="1" ref="AX60" ca="1">_xlfn.LET(
     _xlpm.jahrCalc,INDIRECT("Jahr" &amp; ROUNDUP(SUM($B$21:$B60)/78,0)),
     _xlpm.dat,DATE(_xlpm.jahrCalc,$B60,N$20),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AY60" s="211" t="str" cm="1">
        <f t="array" aca="1" ref="AY60" ca="1">_xlfn.LET(
     _xlpm.jahrCalc,INDIRECT("Jahr" &amp; ROUNDUP(SUM($B$21:$B60)/78,0)),
     _xlpm.dat,DATE(_xlpm.jahrCalc,$B60,O$20),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AZ60" s="211" t="str" cm="1">
        <f t="array" aca="1" ref="AZ60" ca="1">_xlfn.LET(
     _xlpm.jahrCalc,INDIRECT("Jahr" &amp; ROUNDUP(SUM($B$21:$B60)/78,0)),
     _xlpm.dat,DATE(_xlpm.jahrCalc,$B60,P$20),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A60" s="211" t="str" cm="1">
        <f t="array" aca="1" ref="BA60" ca="1">_xlfn.LET(
     _xlpm.jahrCalc,INDIRECT("Jahr" &amp; ROUNDUP(SUM($B$21:$B60)/78,0)),
     _xlpm.dat,DATE(_xlpm.jahrCalc,$B60,Q$20),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B60" s="211" t="str" cm="1">
        <f t="array" aca="1" ref="BB60" ca="1">_xlfn.LET(
     _xlpm.jahrCalc,INDIRECT("Jahr" &amp; ROUNDUP(SUM($B$21:$B60)/78,0)),
     _xlpm.dat,DATE(_xlpm.jahrCalc,$B60,R$20),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C60" s="211" t="str" cm="1">
        <f t="array" aca="1" ref="BC60" ca="1">_xlfn.LET(
     _xlpm.jahrCalc,INDIRECT("Jahr" &amp; ROUNDUP(SUM($B$21:$B60)/78,0)),
     _xlpm.dat,DATE(_xlpm.jahrCalc,$B60,S$20),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D60" s="211" t="str" cm="1">
        <f t="array" aca="1" ref="BD60" ca="1">_xlfn.LET(
     _xlpm.jahrCalc,INDIRECT("Jahr" &amp; ROUNDUP(SUM($B$21:$B60)/78,0)),
     _xlpm.dat,DATE(_xlpm.jahrCalc,$B60,T$20),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E60" s="211" t="str" cm="1">
        <f t="array" aca="1" ref="BE60" ca="1">_xlfn.LET(
     _xlpm.jahrCalc,INDIRECT("Jahr" &amp; ROUNDUP(SUM($B$21:$B60)/78,0)),
     _xlpm.dat,DATE(_xlpm.jahrCalc,$B60,U$20),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F60" s="211" t="str" cm="1">
        <f t="array" aca="1" ref="BF60" ca="1">_xlfn.LET(
     _xlpm.jahrCalc,INDIRECT("Jahr" &amp; ROUNDUP(SUM($B$21:$B60)/78,0)),
     _xlpm.dat,DATE(_xlpm.jahrCalc,$B60,V$20),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G60" s="211" t="str" cm="1">
        <f t="array" aca="1" ref="BG60" ca="1">_xlfn.LET(
     _xlpm.jahrCalc,INDIRECT("Jahr" &amp; ROUNDUP(SUM($B$21:$B60)/78,0)),
     _xlpm.dat,DATE(_xlpm.jahrCalc,$B60,W$20),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H60" s="211" t="str" cm="1">
        <f t="array" aca="1" ref="BH60" ca="1">_xlfn.LET(
     _xlpm.jahrCalc,INDIRECT("Jahr" &amp; ROUNDUP(SUM($B$21:$B60)/78,0)),
     _xlpm.dat,DATE(_xlpm.jahrCalc,$B60,X$20),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I60" s="211" t="str" cm="1">
        <f t="array" aca="1" ref="BI60" ca="1">_xlfn.LET(
     _xlpm.jahrCalc,INDIRECT("Jahr" &amp; ROUNDUP(SUM($B$21:$B60)/78,0)),
     _xlpm.dat,DATE(_xlpm.jahrCalc,$B60,Y$20),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J60" s="211" t="str" cm="1">
        <f t="array" aca="1" ref="BJ60" ca="1">_xlfn.LET(
     _xlpm.jahrCalc,INDIRECT("Jahr" &amp; ROUNDUP(SUM($B$21:$B60)/78,0)),
     _xlpm.dat,DATE(_xlpm.jahrCalc,$B60,Z$20),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K60" s="211" t="str" cm="1">
        <f t="array" aca="1" ref="BK60" ca="1">_xlfn.LET(
     _xlpm.jahrCalc,INDIRECT("Jahr" &amp; ROUNDUP(SUM($B$21:$B60)/78,0)),
     _xlpm.dat,DATE(_xlpm.jahrCalc,$B60,AA$20),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L60" s="211" t="str" cm="1">
        <f t="array" aca="1" ref="BL60" ca="1">_xlfn.LET(
     _xlpm.jahrCalc,INDIRECT("Jahr" &amp; ROUNDUP(SUM($B$21:$B60)/78,0)),
     _xlpm.dat,DATE(_xlpm.jahrCalc,$B60,AB$20),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WE</v>
      </c>
      <c r="BM60" s="211" t="str" cm="1">
        <f t="array" aca="1" ref="BM60" ca="1">_xlfn.LET(
     _xlpm.jahrCalc,INDIRECT("Jahr" &amp; ROUNDUP(SUM($B$21:$B60)/78,0)),
     _xlpm.dat,DATE(_xlpm.jahrCalc,$B60,AC$20),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N60" s="211" t="str" cm="1">
        <f t="array" aca="1" ref="BN60" ca="1">_xlfn.LET(
     _xlpm.jahrCalc,INDIRECT("Jahr" &amp; ROUNDUP(SUM($B$21:$B60)/78,0)),
     _xlpm.dat,DATE(_xlpm.jahrCalc,$B60,AD$20),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O60" s="211" t="str" cm="1">
        <f t="array" aca="1" ref="BO60" ca="1">_xlfn.LET(
     _xlpm.jahrCalc,INDIRECT("Jahr" &amp; ROUNDUP(SUM($B$21:$B60)/78,0)),
     _xlpm.dat,DATE(_xlpm.jahrCalc,$B60,AE$20),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P60" s="211" t="str" cm="1">
        <f t="array" aca="1" ref="BP60" ca="1">_xlfn.LET(
     _xlpm.jahrCalc,INDIRECT("Jahr" &amp; ROUNDUP(SUM($B$21:$B60)/78,0)),
     _xlpm.dat,DATE(_xlpm.jahrCalc,$B60,AF$20),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Q60" s="211" t="str" cm="1">
        <f t="array" aca="1" ref="BQ60" ca="1">_xlfn.LET(
     _xlpm.jahrCalc,INDIRECT("Jahr" &amp; ROUNDUP(SUM($B$21:$B60)/78,0)),
     _xlpm.dat,DATE(_xlpm.jahrCalc,$B60,AG$20),
     _xlpm.bundesland,$BR60,
     _xlpm.ft, IF(_xlpm.bundesland=0,FALSE,_xlfn.XLOOKUP(_xlpm.dat,Feiertage[[Datum]:[Datum]],_xlfn.XLOOKUP(_xlpm.bundesland,Feiertage[[#Headers],[BW]:[TH]],Feiertage[[BW]:[TH]]),0,0,1)&lt;&gt;0),
     _xlpm.schwarz,
          MONTH(_xlpm.dat)&lt;&gt;$B60,
     _xlpm.we,
          WEEKDAY(_xlpm.dat,2)&gt;=6,
     _xlpm.weg,
          IF(_xlfn.XLOOKUP(GewählterMA&amp;_xlpm.dat,Table6[[lookup]:[lookup]],Table6[[Name]:[Name]],"da",0,1)="da","","weg"),
     _xlpm.ausgabe,IF(_xlpm.schwarz,"SW",IF(_xlpm.ft,"FT",IF(_xlpm.we,"WE",IF(_xlpm.weg="weg","weg","")))),
     _xlpm.ausgabe
)</f>
        <v/>
      </c>
      <c r="BR60" s="211">
        <f ca="1">IF(BT60=0,BS48,BT60)</f>
        <v>0</v>
      </c>
      <c r="BT60" s="211" cm="1">
        <f t="array" aca="1" ref="BT60" ca="1">_xlfn.XLOOKUP(_xlfn.XLOOKUP(GewählterMA&amp;AL60&amp;INDIRECT("Jahr" &amp; ROUNDUP(SUM($B$21:$B60)/78,0)),MitarbeiterFTE[Name]&amp;MitarbeiterFTE[Monat]&amp;MitarbeiterFTE[Jahr],MitarbeiterFTE[Bundesland],0,0,1),Bundesländer[Deutsch],Bundesländer[Abkürzung],0,0,1)</f>
        <v>0</v>
      </c>
    </row>
    <row r="61" spans="1:72" ht="18" customHeight="1" thickBot="1">
      <c r="A61" s="223"/>
      <c r="B61" s="288"/>
      <c r="C61" s="286"/>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641" t="s">
        <v>171</v>
      </c>
      <c r="AC61" s="641"/>
      <c r="AD61" s="641"/>
      <c r="AE61" s="641"/>
      <c r="AF61" s="641"/>
      <c r="AG61" s="641"/>
      <c r="AH61" s="290">
        <f ca="1">SUM(AH49:AH60)</f>
        <v>0</v>
      </c>
      <c r="AI61" s="283"/>
      <c r="AJ61" s="212"/>
    </row>
    <row r="62" spans="1:72" ht="18" customHeight="1">
      <c r="A62" s="223"/>
      <c r="B62" s="288"/>
      <c r="C62" s="286"/>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641"/>
      <c r="AC62" s="641"/>
      <c r="AD62" s="641"/>
      <c r="AE62" s="641"/>
      <c r="AF62" s="641"/>
      <c r="AG62" s="641"/>
      <c r="AH62" s="291"/>
      <c r="AI62" s="283"/>
      <c r="AJ62" s="212"/>
    </row>
    <row r="63" spans="1:72" ht="18" customHeight="1">
      <c r="A63" s="223"/>
      <c r="B63" s="292"/>
      <c r="C63" s="292"/>
      <c r="D63" s="292"/>
      <c r="E63" s="292"/>
      <c r="F63" s="292"/>
      <c r="G63" s="293"/>
      <c r="H63" s="293"/>
      <c r="I63" s="293"/>
      <c r="J63" s="293"/>
      <c r="K63" s="293"/>
      <c r="L63" s="293"/>
      <c r="M63" s="293"/>
      <c r="N63" s="292"/>
      <c r="O63" s="292"/>
      <c r="P63" s="292"/>
      <c r="Q63" s="292"/>
      <c r="R63" s="292"/>
      <c r="S63" s="292"/>
      <c r="T63" s="292"/>
      <c r="U63" s="292"/>
      <c r="V63" s="293"/>
      <c r="W63" s="293"/>
      <c r="X63" s="293"/>
      <c r="Y63" s="293"/>
      <c r="Z63" s="293"/>
      <c r="AA63" s="293"/>
      <c r="AB63" s="293"/>
      <c r="AC63" s="293"/>
      <c r="AD63" s="293"/>
      <c r="AE63" s="293"/>
      <c r="AF63" s="293"/>
      <c r="AG63" s="294"/>
      <c r="AH63" s="293"/>
      <c r="AI63" s="283"/>
      <c r="AJ63" s="212"/>
    </row>
    <row r="64" spans="1:72" ht="18" customHeight="1">
      <c r="A64" s="223"/>
      <c r="B64" s="295" t="s">
        <v>172</v>
      </c>
      <c r="C64" s="296"/>
      <c r="D64" s="296"/>
      <c r="E64" s="296"/>
      <c r="F64" s="296"/>
      <c r="G64" s="296"/>
      <c r="H64" s="296"/>
      <c r="I64" s="296"/>
      <c r="J64" s="296"/>
      <c r="K64" s="296"/>
      <c r="L64" s="296"/>
      <c r="M64" s="296"/>
      <c r="N64" s="295" t="s">
        <v>173</v>
      </c>
      <c r="O64" s="296"/>
      <c r="P64" s="296"/>
      <c r="Q64" s="296"/>
      <c r="R64" s="293"/>
      <c r="S64" s="293"/>
      <c r="T64" s="293"/>
      <c r="U64" s="293"/>
      <c r="V64" s="293"/>
      <c r="W64" s="293"/>
      <c r="X64" s="293"/>
      <c r="Y64" s="296"/>
      <c r="Z64" s="296"/>
      <c r="AA64" s="296"/>
      <c r="AB64" s="296"/>
      <c r="AC64" s="296"/>
      <c r="AD64" s="296"/>
      <c r="AE64" s="296"/>
      <c r="AF64" s="296"/>
      <c r="AG64" s="296"/>
      <c r="AH64" s="296"/>
      <c r="AI64" s="283"/>
      <c r="AJ64" s="212"/>
    </row>
    <row r="65" spans="1:72" ht="18" customHeight="1">
      <c r="A65" s="223"/>
      <c r="B65" s="297"/>
      <c r="C65" s="298"/>
      <c r="D65" s="298"/>
      <c r="E65" s="298"/>
      <c r="F65" s="298"/>
      <c r="G65" s="298"/>
      <c r="H65" s="298"/>
      <c r="I65" s="298"/>
      <c r="J65" s="298"/>
      <c r="K65" s="298"/>
      <c r="L65" s="298"/>
      <c r="M65" s="298"/>
      <c r="N65" s="298"/>
      <c r="O65" s="298"/>
      <c r="P65" s="298"/>
      <c r="Q65" s="298"/>
      <c r="R65" s="297"/>
      <c r="S65" s="297"/>
      <c r="T65" s="297"/>
      <c r="U65" s="297"/>
      <c r="V65" s="297"/>
      <c r="W65" s="297"/>
      <c r="X65" s="297"/>
      <c r="Y65" s="298"/>
      <c r="Z65" s="298"/>
      <c r="AA65" s="298"/>
      <c r="AB65" s="298"/>
      <c r="AC65" s="298"/>
      <c r="AD65" s="298"/>
      <c r="AE65" s="298"/>
      <c r="AF65" s="298"/>
      <c r="AG65" s="298"/>
      <c r="AH65" s="298"/>
      <c r="AJ65" s="212"/>
    </row>
    <row r="66" spans="1:72" ht="18" customHeight="1">
      <c r="A66" s="223"/>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row>
    <row r="67" spans="1:72" ht="18" customHeight="1">
      <c r="A67" s="223"/>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row>
    <row r="68" spans="1:72" ht="18" customHeight="1">
      <c r="A68" s="223"/>
      <c r="B68" s="223"/>
      <c r="C68" s="299"/>
      <c r="D68" s="275"/>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row>
    <row r="69" spans="1:72" ht="56.25" customHeight="1">
      <c r="A69" s="223"/>
      <c r="B69" s="276" t="s">
        <v>161</v>
      </c>
      <c r="T69" s="640" t="str">
        <f>T13</f>
        <v>xy</v>
      </c>
      <c r="U69" s="640"/>
      <c r="V69" s="640"/>
      <c r="W69" s="640"/>
      <c r="X69" s="640"/>
      <c r="Y69" s="640"/>
      <c r="Z69" s="640"/>
      <c r="AA69" s="640"/>
      <c r="AB69" s="640"/>
      <c r="AC69" s="640"/>
      <c r="AD69" s="640"/>
      <c r="AE69" s="640"/>
      <c r="AF69" s="640"/>
      <c r="AG69" s="640"/>
      <c r="AH69" s="640"/>
      <c r="AJ69" s="212"/>
    </row>
    <row r="70" spans="1:72" ht="18" customHeight="1">
      <c r="A70" s="223"/>
      <c r="B70" s="278" t="s">
        <v>162</v>
      </c>
      <c r="C70" s="640" t="str">
        <f>C14</f>
        <v>Ping Zhou Consulting</v>
      </c>
      <c r="D70" s="640"/>
      <c r="E70" s="640"/>
      <c r="F70" s="640"/>
      <c r="G70" s="640"/>
      <c r="H70" s="640"/>
      <c r="I70" s="640"/>
      <c r="J70" s="279"/>
      <c r="K70" s="278" t="s">
        <v>163</v>
      </c>
      <c r="L70" s="279"/>
      <c r="M70" s="279"/>
      <c r="N70" s="279"/>
      <c r="O70" s="279"/>
      <c r="P70" s="280"/>
      <c r="Q70" s="280"/>
      <c r="R70" s="280"/>
      <c r="S70" s="278"/>
      <c r="T70" s="640"/>
      <c r="U70" s="640"/>
      <c r="V70" s="640"/>
      <c r="W70" s="640"/>
      <c r="X70" s="640"/>
      <c r="Y70" s="640"/>
      <c r="Z70" s="640"/>
      <c r="AA70" s="640"/>
      <c r="AB70" s="640"/>
      <c r="AC70" s="640"/>
      <c r="AD70" s="640"/>
      <c r="AE70" s="640"/>
      <c r="AF70" s="640"/>
      <c r="AG70" s="640"/>
      <c r="AH70" s="640"/>
      <c r="AI70" s="281"/>
      <c r="AJ70" s="212"/>
    </row>
    <row r="71" spans="1:72" ht="18" customHeight="1">
      <c r="A71" s="223"/>
      <c r="B71" s="278" t="s">
        <v>164</v>
      </c>
      <c r="C71" s="640">
        <f>C43+1</f>
        <v>2022</v>
      </c>
      <c r="D71" s="640"/>
      <c r="E71" s="640"/>
      <c r="F71" s="640"/>
      <c r="G71" s="640"/>
      <c r="H71" s="640"/>
      <c r="I71" s="640"/>
      <c r="J71" s="282"/>
      <c r="K71" s="278" t="s">
        <v>165</v>
      </c>
      <c r="L71" s="278"/>
      <c r="M71" s="282"/>
      <c r="N71" s="282"/>
      <c r="O71" s="282"/>
      <c r="P71" s="283"/>
      <c r="Q71" s="283"/>
      <c r="R71" s="283"/>
      <c r="S71" s="278"/>
      <c r="T71" s="640" t="str">
        <f>T15</f>
        <v/>
      </c>
      <c r="U71" s="640"/>
      <c r="V71" s="640"/>
      <c r="W71" s="640"/>
      <c r="X71" s="640"/>
      <c r="Y71" s="640"/>
      <c r="Z71" s="640"/>
      <c r="AA71" s="640"/>
      <c r="AB71" s="640"/>
      <c r="AC71" s="640"/>
      <c r="AD71" s="640"/>
      <c r="AE71" s="640"/>
      <c r="AF71" s="640"/>
      <c r="AG71" s="640"/>
      <c r="AH71" s="640"/>
      <c r="AI71" s="640"/>
      <c r="AJ71" s="212"/>
    </row>
    <row r="72" spans="1:72" ht="18" customHeight="1">
      <c r="A72" s="223"/>
      <c r="B72" s="278" t="s">
        <v>166</v>
      </c>
      <c r="C72" s="640" t="str">
        <f>C16</f>
        <v>Max Mustermann</v>
      </c>
      <c r="D72" s="640"/>
      <c r="E72" s="640"/>
      <c r="F72" s="640"/>
      <c r="G72" s="640"/>
      <c r="H72" s="640"/>
      <c r="I72" s="640"/>
      <c r="J72" s="278"/>
      <c r="K72" s="284" t="s">
        <v>167</v>
      </c>
      <c r="M72" s="278"/>
      <c r="N72" s="278"/>
      <c r="O72" s="278"/>
      <c r="P72" s="285"/>
      <c r="Q72" s="285"/>
      <c r="R72" s="286"/>
      <c r="S72" s="278"/>
      <c r="T72" s="642" t="str" cm="1">
        <f t="array" ref="T72">_xlfn.XLOOKUP(C72&amp;C71&amp;T69,MitarbeiterFTE[Name]&amp;MitarbeiterFTE[Jahr]&amp;MitarbeiterFTE[Vorhaben],MitarbeiterFTE[Art d. Arbeiten],"Art der Arbeit in Eingabe ausfüllen.",0,1)</f>
        <v>Art der Arbeit in Eingabe ausfüllen.</v>
      </c>
      <c r="U72" s="642"/>
      <c r="V72" s="642"/>
      <c r="W72" s="642"/>
      <c r="X72" s="642"/>
      <c r="Y72" s="642"/>
      <c r="Z72" s="642"/>
      <c r="AA72" s="642"/>
      <c r="AB72" s="642"/>
      <c r="AC72" s="642"/>
      <c r="AD72" s="642"/>
      <c r="AE72" s="642"/>
      <c r="AF72" s="642"/>
      <c r="AG72" s="642"/>
      <c r="AH72" s="642"/>
      <c r="AI72" s="281"/>
      <c r="AJ72" s="212"/>
    </row>
    <row r="73" spans="1:72" ht="18" customHeight="1">
      <c r="A73" s="223"/>
      <c r="B73" s="282"/>
      <c r="C73" s="282"/>
      <c r="D73" s="282"/>
      <c r="E73" s="282"/>
      <c r="F73" s="287"/>
      <c r="G73" s="279"/>
      <c r="H73" s="278"/>
      <c r="I73" s="278"/>
      <c r="J73" s="278"/>
      <c r="K73" s="278"/>
      <c r="L73" s="278"/>
      <c r="M73" s="278"/>
      <c r="N73" s="278"/>
      <c r="O73" s="278"/>
      <c r="P73" s="285"/>
      <c r="Q73" s="285"/>
      <c r="R73" s="286"/>
      <c r="S73" s="363"/>
      <c r="T73" s="642"/>
      <c r="U73" s="642"/>
      <c r="V73" s="642"/>
      <c r="W73" s="642"/>
      <c r="X73" s="642"/>
      <c r="Y73" s="642"/>
      <c r="Z73" s="642"/>
      <c r="AA73" s="642"/>
      <c r="AB73" s="642"/>
      <c r="AC73" s="642"/>
      <c r="AD73" s="642"/>
      <c r="AE73" s="642"/>
      <c r="AF73" s="642"/>
      <c r="AG73" s="642"/>
      <c r="AH73" s="642"/>
      <c r="AI73" s="287"/>
      <c r="AJ73" s="212"/>
    </row>
    <row r="74" spans="1:72" ht="18" customHeight="1">
      <c r="A74" s="223"/>
      <c r="B74" s="240" t="s">
        <v>168</v>
      </c>
      <c r="C74" s="241" cm="1">
        <f t="array" aca="1" ref="C74" ca="1">_xlfn.LET(
_xlpm.jahr,INDIRECT("Jahr"&amp;ROUNDUP(SUM($B$21:$B77)/78,0)),
_xlpm.ary,_xlfn._xlws.FILTER(MitarbeiterFTE[],(MitarbeiterFTE[Jahr]=_xlpm.jahr)*(MitarbeiterFTE[Vorhaben]=GewähltesVorhaben)*(MitarbeiterFTE[Name]=GewählterMA)),
_xlpm.col, COLUMN(Personaleingabe!$U$13)-COLUMN(Personaleingabe!$I$13)+1,
IFERROR(AVERAGE(_xlfn.CHOOSECOLS(_xlpm.ary,_xlpm.col)),40))</f>
        <v>40</v>
      </c>
      <c r="D74" s="242"/>
      <c r="E74" s="242" t="str" cm="1">
        <f t="array" aca="1" ref="E74" ca="1">_xlfn.LET(
_xlpm.jahr,INDIRECT("Jahr"&amp;ROUNDUP(SUM($B$21:$B77)/78,0)),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74" s="240"/>
      <c r="G74" s="240"/>
      <c r="H74" s="243"/>
      <c r="I74" s="227"/>
      <c r="J74" s="227"/>
      <c r="K74" s="227"/>
      <c r="L74" s="244"/>
      <c r="M74" s="227"/>
      <c r="N74" s="227"/>
      <c r="O74" s="228"/>
      <c r="P74" s="245"/>
      <c r="Q74" s="235"/>
      <c r="R74" s="235"/>
      <c r="S74" s="245"/>
      <c r="T74" s="245"/>
      <c r="U74" s="245"/>
      <c r="V74" s="245"/>
      <c r="W74" s="245"/>
      <c r="X74" s="245"/>
      <c r="Y74" s="237"/>
      <c r="Z74" s="237"/>
      <c r="AA74" s="237"/>
      <c r="AB74" s="237"/>
      <c r="AC74" s="237"/>
      <c r="AD74" s="235"/>
      <c r="AE74" s="235"/>
      <c r="AF74" s="232"/>
      <c r="AG74" s="238"/>
      <c r="AH74" s="300"/>
      <c r="AI74" s="283"/>
      <c r="AJ74" s="212"/>
    </row>
    <row r="75" spans="1:72" ht="18" customHeight="1" thickBot="1">
      <c r="A75" s="223"/>
      <c r="B75" s="247"/>
      <c r="C75" s="235"/>
      <c r="D75" s="235"/>
      <c r="E75" s="247"/>
      <c r="F75" s="247"/>
      <c r="G75" s="234"/>
      <c r="H75" s="234"/>
      <c r="I75" s="234"/>
      <c r="J75" s="234"/>
      <c r="K75" s="234"/>
      <c r="L75" s="234"/>
      <c r="M75" s="234"/>
      <c r="N75" s="245"/>
      <c r="O75" s="245"/>
      <c r="P75" s="245"/>
      <c r="Q75" s="235"/>
      <c r="R75" s="235"/>
      <c r="S75" s="245"/>
      <c r="T75" s="245"/>
      <c r="U75" s="245"/>
      <c r="V75" s="245"/>
      <c r="W75" s="245"/>
      <c r="X75" s="245"/>
      <c r="Y75" s="237"/>
      <c r="Z75" s="237"/>
      <c r="AA75" s="237"/>
      <c r="AB75" s="237"/>
      <c r="AC75" s="237"/>
      <c r="AD75" s="235"/>
      <c r="AE75" s="235"/>
      <c r="AF75" s="232"/>
      <c r="AG75" s="238"/>
      <c r="AH75" s="300"/>
      <c r="AI75" s="283"/>
      <c r="AJ75" s="212"/>
    </row>
    <row r="76" spans="1:72" ht="28" customHeight="1" thickBot="1">
      <c r="A76" s="223"/>
      <c r="B76" s="248" t="s">
        <v>123</v>
      </c>
      <c r="C76" s="249">
        <v>1</v>
      </c>
      <c r="D76" s="249">
        <v>2</v>
      </c>
      <c r="E76" s="249">
        <v>3</v>
      </c>
      <c r="F76" s="249">
        <v>4</v>
      </c>
      <c r="G76" s="249">
        <v>5</v>
      </c>
      <c r="H76" s="249">
        <v>6</v>
      </c>
      <c r="I76" s="249">
        <v>7</v>
      </c>
      <c r="J76" s="249">
        <v>8</v>
      </c>
      <c r="K76" s="249">
        <v>9</v>
      </c>
      <c r="L76" s="249">
        <v>10</v>
      </c>
      <c r="M76" s="249">
        <v>11</v>
      </c>
      <c r="N76" s="249">
        <v>12</v>
      </c>
      <c r="O76" s="249">
        <v>13</v>
      </c>
      <c r="P76" s="249">
        <v>14</v>
      </c>
      <c r="Q76" s="249">
        <v>15</v>
      </c>
      <c r="R76" s="249">
        <v>16</v>
      </c>
      <c r="S76" s="249">
        <v>17</v>
      </c>
      <c r="T76" s="249">
        <v>18</v>
      </c>
      <c r="U76" s="249">
        <v>19</v>
      </c>
      <c r="V76" s="249">
        <v>20</v>
      </c>
      <c r="W76" s="249">
        <v>21</v>
      </c>
      <c r="X76" s="249">
        <v>22</v>
      </c>
      <c r="Y76" s="249">
        <v>23</v>
      </c>
      <c r="Z76" s="249">
        <v>24</v>
      </c>
      <c r="AA76" s="249">
        <v>25</v>
      </c>
      <c r="AB76" s="249">
        <v>26</v>
      </c>
      <c r="AC76" s="249">
        <v>27</v>
      </c>
      <c r="AD76" s="249">
        <v>28</v>
      </c>
      <c r="AE76" s="249">
        <v>29</v>
      </c>
      <c r="AF76" s="249">
        <v>30</v>
      </c>
      <c r="AG76" s="250">
        <v>31</v>
      </c>
      <c r="AH76" s="301" t="s">
        <v>169</v>
      </c>
      <c r="AI76" s="301" t="s">
        <v>170</v>
      </c>
      <c r="AJ76" s="212"/>
      <c r="AL76" s="211" t="str">
        <f>B76</f>
        <v>Monat</v>
      </c>
      <c r="AM76" s="211">
        <f t="shared" ref="AM76" si="51">C76</f>
        <v>1</v>
      </c>
      <c r="AN76" s="211">
        <f t="shared" ref="AN76" si="52">D76</f>
        <v>2</v>
      </c>
      <c r="AO76" s="211">
        <f t="shared" ref="AO76" si="53">E76</f>
        <v>3</v>
      </c>
      <c r="AP76" s="211">
        <f t="shared" ref="AP76" si="54">F76</f>
        <v>4</v>
      </c>
      <c r="AQ76" s="211">
        <f t="shared" ref="AQ76" si="55">G76</f>
        <v>5</v>
      </c>
      <c r="AR76" s="211">
        <f t="shared" ref="AR76" si="56">H76</f>
        <v>6</v>
      </c>
      <c r="AS76" s="211">
        <f t="shared" ref="AS76" si="57">I76</f>
        <v>7</v>
      </c>
      <c r="AT76" s="211">
        <f t="shared" ref="AT76" si="58">J76</f>
        <v>8</v>
      </c>
      <c r="AU76" s="211">
        <f t="shared" ref="AU76" si="59">K76</f>
        <v>9</v>
      </c>
      <c r="AV76" s="211">
        <f t="shared" ref="AV76" si="60">L76</f>
        <v>10</v>
      </c>
      <c r="AW76" s="211">
        <f t="shared" ref="AW76" si="61">M76</f>
        <v>11</v>
      </c>
      <c r="AX76" s="211">
        <f t="shared" ref="AX76" si="62">N76</f>
        <v>12</v>
      </c>
      <c r="AY76" s="211">
        <f t="shared" ref="AY76" si="63">O76</f>
        <v>13</v>
      </c>
      <c r="AZ76" s="211">
        <f t="shared" ref="AZ76" si="64">P76</f>
        <v>14</v>
      </c>
      <c r="BA76" s="211">
        <f t="shared" ref="BA76" si="65">Q76</f>
        <v>15</v>
      </c>
      <c r="BB76" s="211">
        <f t="shared" ref="BB76" si="66">R76</f>
        <v>16</v>
      </c>
      <c r="BC76" s="211">
        <f t="shared" ref="BC76" si="67">S76</f>
        <v>17</v>
      </c>
      <c r="BD76" s="211">
        <f t="shared" ref="BD76" si="68">T76</f>
        <v>18</v>
      </c>
      <c r="BE76" s="211">
        <f t="shared" ref="BE76" si="69">U76</f>
        <v>19</v>
      </c>
      <c r="BF76" s="211">
        <f t="shared" ref="BF76" si="70">V76</f>
        <v>20</v>
      </c>
      <c r="BG76" s="211">
        <f t="shared" ref="BG76" si="71">W76</f>
        <v>21</v>
      </c>
      <c r="BH76" s="211">
        <f t="shared" ref="BH76" si="72">X76</f>
        <v>22</v>
      </c>
      <c r="BI76" s="211">
        <f t="shared" ref="BI76" si="73">Y76</f>
        <v>23</v>
      </c>
      <c r="BJ76" s="211">
        <f t="shared" ref="BJ76" si="74">Z76</f>
        <v>24</v>
      </c>
      <c r="BK76" s="211">
        <f t="shared" ref="BK76" si="75">AA76</f>
        <v>25</v>
      </c>
      <c r="BL76" s="211">
        <f t="shared" ref="BL76" si="76">AB76</f>
        <v>26</v>
      </c>
      <c r="BM76" s="211">
        <f t="shared" ref="BM76" si="77">AC76</f>
        <v>27</v>
      </c>
      <c r="BN76" s="211">
        <f t="shared" ref="BN76" si="78">AD76</f>
        <v>28</v>
      </c>
      <c r="BO76" s="211">
        <f t="shared" ref="BO76" si="79">AE76</f>
        <v>29</v>
      </c>
      <c r="BP76" s="211">
        <f t="shared" ref="BP76" si="80">AF76</f>
        <v>30</v>
      </c>
      <c r="BQ76" s="211">
        <f t="shared" ref="BQ76" si="81">AG76</f>
        <v>31</v>
      </c>
      <c r="BS76" s="211" cm="1">
        <f t="array" aca="1" ref="BS76" ca="1">IF(SUM(BT77:BT88)=0,0,_xlfn.UNIQUE(_xlfn._xlws.FILTER(BT77:BT88, BT77:BT88&lt;&gt;0)))</f>
        <v>0</v>
      </c>
    </row>
    <row r="77" spans="1:72" ht="18" customHeight="1" thickBot="1">
      <c r="A77" s="223" cm="1">
        <f t="array" aca="1" ref="A77" ca="1">_xlfn.XLOOKUP(GewählterMA&amp;"|"&amp;GewähltesVorhaben&amp;"|"&amp;B77&amp;"|"&amp;INDIRECT("Jahr" &amp; ROUNDUP(SUM($B$21:B77)/78,0)),MitarbeiterFTE[lookup],MitarbeiterFTE[%-Vorhaben],0,0,1)</f>
        <v>0</v>
      </c>
      <c r="B77" s="252">
        <v>1</v>
      </c>
      <c r="C77" s="253" t="str" cm="1">
        <f t="array" aca="1" ref="C77" ca="1">_xlfn.LET(
_xlpm.jahrCalc,
INDIRECT("Jahr" &amp; ROUNDUP(SUM($B$21:$B77)/78,0)),
_xlpm.auto,
IF(_xlfn.XLOOKUP(GewählterMA&amp;"|"&amp;_xlpm.jahrCalc,Personaleingabe!$AO$12:$AO$300,Personaleingabe!$AO$12:$AO$300,"keine Zeiten",0,1)="keine Zeiten",TRUE,FALSE),
_xlpm.fake,
IF($A$4&amp;"1"="1",FALSE,TRUE),
_xlpm.abwesend,
AM77&amp;"1"&lt;&gt;"1",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_xlpm.wochenstunden/5,SUMIFS(Arbeitszeiten[[Arbeitszeit]:[Arbeitszeit]],Arbeitszeiten[[Name]:[Name]],GewählterMA,Arbeitszeiten[[Tag]:[Tag]],DATE(_xlpm.jahrCalc,$B77,C$20)))*$A77,0),
_xlpm.ausgabe, _xlpm.stunden+IF(AND(_xlpm.stunden&gt;0,_xlpm.fake),ROUND(RANDBETWEEN(-100,100)/200,1),0),
IF(_xlpm.ausgabe&lt;=0,"",_xlpm.ausgabe)
)</f>
        <v/>
      </c>
      <c r="D77" s="253" t="str" cm="1">
        <f t="array" aca="1" ref="D77" ca="1">_xlfn.LET(
_xlpm.jahrCalc,
INDIRECT("Jahr" &amp; ROUNDUP(SUM($B$21:$B77)/78,0)),
_xlpm.auto,
IF(_xlfn.XLOOKUP(GewählterMA&amp;"|"&amp;_xlpm.jahrCalc,Personaleingabe!$AO$12:$AO$300,Personaleingabe!$AO$12:$AO$300,"keine Zeiten",0,1)="keine Zeiten",TRUE,FALSE),
_xlpm.fake,
IF($A$4&amp;"1"="1",FALSE,TRUE),
_xlpm.abwesend,
AN77&amp;"1"&lt;&gt;"1",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_xlpm.wochenstunden/5,SUMIFS(Arbeitszeiten[[Arbeitszeit]:[Arbeitszeit]],Arbeitszeiten[[Name]:[Name]],GewählterMA,Arbeitszeiten[[Tag]:[Tag]],DATE(_xlpm.jahrCalc,$B77,D$20)))*$A77,0),
_xlpm.ausgabe, _xlpm.stunden+IF(AND(_xlpm.stunden&gt;0,_xlpm.fake),ROUND(RANDBETWEEN(-100,100)/200,1),0),
IF(_xlpm.ausgabe&lt;=0,"",_xlpm.ausgabe)
)</f>
        <v/>
      </c>
      <c r="E77" s="253" t="str" cm="1">
        <f t="array" aca="1" ref="E77" ca="1">_xlfn.LET(
_xlpm.jahrCalc,
INDIRECT("Jahr" &amp; ROUNDUP(SUM($B$21:$B77)/78,0)),
_xlpm.auto,
IF(_xlfn.XLOOKUP(GewählterMA&amp;"|"&amp;_xlpm.jahrCalc,Personaleingabe!$AO$12:$AO$300,Personaleingabe!$AO$12:$AO$300,"keine Zeiten",0,1)="keine Zeiten",TRUE,FALSE),
_xlpm.fake,
IF($A$4&amp;"1"="1",FALSE,TRUE),
_xlpm.abwesend,
AO77&amp;"1"&lt;&gt;"1",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_xlpm.wochenstunden/5,SUMIFS(Arbeitszeiten[[Arbeitszeit]:[Arbeitszeit]],Arbeitszeiten[[Name]:[Name]],GewählterMA,Arbeitszeiten[[Tag]:[Tag]],DATE(_xlpm.jahrCalc,$B77,E$20)))*$A77,0),
_xlpm.ausgabe, _xlpm.stunden+IF(AND(_xlpm.stunden&gt;0,_xlpm.fake),ROUND(RANDBETWEEN(-100,100)/200,1),0),
IF(_xlpm.ausgabe&lt;=0,"",_xlpm.ausgabe)
)</f>
        <v/>
      </c>
      <c r="F77" s="253" t="str" cm="1">
        <f t="array" aca="1" ref="F77" ca="1">_xlfn.LET(
_xlpm.jahrCalc,
INDIRECT("Jahr" &amp; ROUNDUP(SUM($B$21:$B77)/78,0)),
_xlpm.auto,
IF(_xlfn.XLOOKUP(GewählterMA&amp;"|"&amp;_xlpm.jahrCalc,Personaleingabe!$AO$12:$AO$300,Personaleingabe!$AO$12:$AO$300,"keine Zeiten",0,1)="keine Zeiten",TRUE,FALSE),
_xlpm.fake,
IF($A$4&amp;"1"="1",FALSE,TRUE),
_xlpm.abwesend,
AP77&amp;"1"&lt;&gt;"1",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_xlpm.wochenstunden/5,SUMIFS(Arbeitszeiten[[Arbeitszeit]:[Arbeitszeit]],Arbeitszeiten[[Name]:[Name]],GewählterMA,Arbeitszeiten[[Tag]:[Tag]],DATE(_xlpm.jahrCalc,$B77,F$20)))*$A77,0),
_xlpm.ausgabe, _xlpm.stunden+IF(AND(_xlpm.stunden&gt;0,_xlpm.fake),ROUND(RANDBETWEEN(-100,100)/200,1),0),
IF(_xlpm.ausgabe&lt;=0,"",_xlpm.ausgabe)
)</f>
        <v/>
      </c>
      <c r="G77" s="253" t="str" cm="1">
        <f t="array" aca="1" ref="G77" ca="1">_xlfn.LET(
_xlpm.jahrCalc,
INDIRECT("Jahr" &amp; ROUNDUP(SUM($B$21:$B77)/78,0)),
_xlpm.auto,
IF(_xlfn.XLOOKUP(GewählterMA&amp;"|"&amp;_xlpm.jahrCalc,Personaleingabe!$AO$12:$AO$300,Personaleingabe!$AO$12:$AO$300,"keine Zeiten",0,1)="keine Zeiten",TRUE,FALSE),
_xlpm.fake,
IF($A$4&amp;"1"="1",FALSE,TRUE),
_xlpm.abwesend,
AQ77&amp;"1"&lt;&gt;"1",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_xlpm.wochenstunden/5,SUMIFS(Arbeitszeiten[[Arbeitszeit]:[Arbeitszeit]],Arbeitszeiten[[Name]:[Name]],GewählterMA,Arbeitszeiten[[Tag]:[Tag]],DATE(_xlpm.jahrCalc,$B77,G$20)))*$A77,0),
_xlpm.ausgabe, _xlpm.stunden+IF(AND(_xlpm.stunden&gt;0,_xlpm.fake),ROUND(RANDBETWEEN(-100,100)/200,1),0),
IF(_xlpm.ausgabe&lt;=0,"",_xlpm.ausgabe)
)</f>
        <v/>
      </c>
      <c r="H77" s="253" t="str" cm="1">
        <f t="array" aca="1" ref="H77" ca="1">_xlfn.LET(
_xlpm.jahrCalc,
INDIRECT("Jahr" &amp; ROUNDUP(SUM($B$21:$B77)/78,0)),
_xlpm.auto,
IF(_xlfn.XLOOKUP(GewählterMA&amp;"|"&amp;_xlpm.jahrCalc,Personaleingabe!$AO$12:$AO$300,Personaleingabe!$AO$12:$AO$300,"keine Zeiten",0,1)="keine Zeiten",TRUE,FALSE),
_xlpm.fake,
IF($A$4&amp;"1"="1",FALSE,TRUE),
_xlpm.abwesend,
AR77&amp;"1"&lt;&gt;"1",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_xlpm.wochenstunden/5,SUMIFS(Arbeitszeiten[[Arbeitszeit]:[Arbeitszeit]],Arbeitszeiten[[Name]:[Name]],GewählterMA,Arbeitszeiten[[Tag]:[Tag]],DATE(_xlpm.jahrCalc,$B77,H$20)))*$A77,0),
_xlpm.ausgabe, _xlpm.stunden+IF(AND(_xlpm.stunden&gt;0,_xlpm.fake),ROUND(RANDBETWEEN(-100,100)/200,1),0),
IF(_xlpm.ausgabe&lt;=0,"",_xlpm.ausgabe)
)</f>
        <v/>
      </c>
      <c r="I77" s="253" t="str" cm="1">
        <f t="array" aca="1" ref="I77" ca="1">_xlfn.LET(
_xlpm.jahrCalc,
INDIRECT("Jahr" &amp; ROUNDUP(SUM($B$21:$B77)/78,0)),
_xlpm.auto,
IF(_xlfn.XLOOKUP(GewählterMA&amp;"|"&amp;_xlpm.jahrCalc,Personaleingabe!$AO$12:$AO$300,Personaleingabe!$AO$12:$AO$300,"keine Zeiten",0,1)="keine Zeiten",TRUE,FALSE),
_xlpm.fake,
IF($A$4&amp;"1"="1",FALSE,TRUE),
_xlpm.abwesend,
AS77&amp;"1"&lt;&gt;"1",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_xlpm.wochenstunden/5,SUMIFS(Arbeitszeiten[[Arbeitszeit]:[Arbeitszeit]],Arbeitszeiten[[Name]:[Name]],GewählterMA,Arbeitszeiten[[Tag]:[Tag]],DATE(_xlpm.jahrCalc,$B77,I$20)))*$A77,0),
_xlpm.ausgabe, _xlpm.stunden+IF(AND(_xlpm.stunden&gt;0,_xlpm.fake),ROUND(RANDBETWEEN(-100,100)/200,1),0),
IF(_xlpm.ausgabe&lt;=0,"",_xlpm.ausgabe)
)</f>
        <v/>
      </c>
      <c r="J77" s="253" t="str" cm="1">
        <f t="array" aca="1" ref="J77" ca="1">_xlfn.LET(
_xlpm.jahrCalc,
INDIRECT("Jahr" &amp; ROUNDUP(SUM($B$21:$B77)/78,0)),
_xlpm.auto,
IF(_xlfn.XLOOKUP(GewählterMA&amp;"|"&amp;_xlpm.jahrCalc,Personaleingabe!$AO$12:$AO$300,Personaleingabe!$AO$12:$AO$300,"keine Zeiten",0,1)="keine Zeiten",TRUE,FALSE),
_xlpm.fake,
IF($A$4&amp;"1"="1",FALSE,TRUE),
_xlpm.abwesend,
AT77&amp;"1"&lt;&gt;"1",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_xlpm.wochenstunden/5,SUMIFS(Arbeitszeiten[[Arbeitszeit]:[Arbeitszeit]],Arbeitszeiten[[Name]:[Name]],GewählterMA,Arbeitszeiten[[Tag]:[Tag]],DATE(_xlpm.jahrCalc,$B77,J$20)))*$A77,0),
_xlpm.ausgabe, _xlpm.stunden+IF(AND(_xlpm.stunden&gt;0,_xlpm.fake),ROUND(RANDBETWEEN(-100,100)/200,1),0),
IF(_xlpm.ausgabe&lt;=0,"",_xlpm.ausgabe)
)</f>
        <v/>
      </c>
      <c r="K77" s="253" t="str" cm="1">
        <f t="array" aca="1" ref="K77" ca="1">_xlfn.LET(
_xlpm.jahrCalc,
INDIRECT("Jahr" &amp; ROUNDUP(SUM($B$21:$B77)/78,0)),
_xlpm.auto,
IF(_xlfn.XLOOKUP(GewählterMA&amp;"|"&amp;_xlpm.jahrCalc,Personaleingabe!$AO$12:$AO$300,Personaleingabe!$AO$12:$AO$300,"keine Zeiten",0,1)="keine Zeiten",TRUE,FALSE),
_xlpm.fake,
IF($A$4&amp;"1"="1",FALSE,TRUE),
_xlpm.abwesend,
AU77&amp;"1"&lt;&gt;"1",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_xlpm.wochenstunden/5,SUMIFS(Arbeitszeiten[[Arbeitszeit]:[Arbeitszeit]],Arbeitszeiten[[Name]:[Name]],GewählterMA,Arbeitszeiten[[Tag]:[Tag]],DATE(_xlpm.jahrCalc,$B77,K$20)))*$A77,0),
_xlpm.ausgabe, _xlpm.stunden+IF(AND(_xlpm.stunden&gt;0,_xlpm.fake),ROUND(RANDBETWEEN(-100,100)/200,1),0),
IF(_xlpm.ausgabe&lt;=0,"",_xlpm.ausgabe)
)</f>
        <v/>
      </c>
      <c r="L77" s="253" t="str" cm="1">
        <f t="array" aca="1" ref="L77" ca="1">_xlfn.LET(
_xlpm.jahrCalc,
INDIRECT("Jahr" &amp; ROUNDUP(SUM($B$21:$B77)/78,0)),
_xlpm.auto,
IF(_xlfn.XLOOKUP(GewählterMA&amp;"|"&amp;_xlpm.jahrCalc,Personaleingabe!$AO$12:$AO$300,Personaleingabe!$AO$12:$AO$300,"keine Zeiten",0,1)="keine Zeiten",TRUE,FALSE),
_xlpm.fake,
IF($A$4&amp;"1"="1",FALSE,TRUE),
_xlpm.abwesend,
AV77&amp;"1"&lt;&gt;"1",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_xlpm.wochenstunden/5,SUMIFS(Arbeitszeiten[[Arbeitszeit]:[Arbeitszeit]],Arbeitszeiten[[Name]:[Name]],GewählterMA,Arbeitszeiten[[Tag]:[Tag]],DATE(_xlpm.jahrCalc,$B77,L$20)))*$A77,0),
_xlpm.ausgabe, _xlpm.stunden+IF(AND(_xlpm.stunden&gt;0,_xlpm.fake),ROUND(RANDBETWEEN(-100,100)/200,1),0),
IF(_xlpm.ausgabe&lt;=0,"",_xlpm.ausgabe)
)</f>
        <v/>
      </c>
      <c r="M77" s="253" t="str" cm="1">
        <f t="array" aca="1" ref="M77" ca="1">_xlfn.LET(
_xlpm.jahrCalc,
INDIRECT("Jahr" &amp; ROUNDUP(SUM($B$21:$B77)/78,0)),
_xlpm.auto,
IF(_xlfn.XLOOKUP(GewählterMA&amp;"|"&amp;_xlpm.jahrCalc,Personaleingabe!$AO$12:$AO$300,Personaleingabe!$AO$12:$AO$300,"keine Zeiten",0,1)="keine Zeiten",TRUE,FALSE),
_xlpm.fake,
IF($A$4&amp;"1"="1",FALSE,TRUE),
_xlpm.abwesend,
AW77&amp;"1"&lt;&gt;"1",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_xlpm.wochenstunden/5,SUMIFS(Arbeitszeiten[[Arbeitszeit]:[Arbeitszeit]],Arbeitszeiten[[Name]:[Name]],GewählterMA,Arbeitszeiten[[Tag]:[Tag]],DATE(_xlpm.jahrCalc,$B77,M$20)))*$A77,0),
_xlpm.ausgabe, _xlpm.stunden+IF(AND(_xlpm.stunden&gt;0,_xlpm.fake),ROUND(RANDBETWEEN(-100,100)/200,1),0),
IF(_xlpm.ausgabe&lt;=0,"",_xlpm.ausgabe)
)</f>
        <v/>
      </c>
      <c r="N77" s="253" t="str" cm="1">
        <f t="array" aca="1" ref="N77" ca="1">_xlfn.LET(
_xlpm.jahrCalc,
INDIRECT("Jahr" &amp; ROUNDUP(SUM($B$21:$B77)/78,0)),
_xlpm.auto,
IF(_xlfn.XLOOKUP(GewählterMA&amp;"|"&amp;_xlpm.jahrCalc,Personaleingabe!$AO$12:$AO$300,Personaleingabe!$AO$12:$AO$300,"keine Zeiten",0,1)="keine Zeiten",TRUE,FALSE),
_xlpm.fake,
IF($A$4&amp;"1"="1",FALSE,TRUE),
_xlpm.abwesend,
AX77&amp;"1"&lt;&gt;"1",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_xlpm.wochenstunden/5,SUMIFS(Arbeitszeiten[[Arbeitszeit]:[Arbeitszeit]],Arbeitszeiten[[Name]:[Name]],GewählterMA,Arbeitszeiten[[Tag]:[Tag]],DATE(_xlpm.jahrCalc,$B77,N$20)))*$A77,0),
_xlpm.ausgabe, _xlpm.stunden+IF(AND(_xlpm.stunden&gt;0,_xlpm.fake),ROUND(RANDBETWEEN(-100,100)/200,1),0),
IF(_xlpm.ausgabe&lt;=0,"",_xlpm.ausgabe)
)</f>
        <v/>
      </c>
      <c r="O77" s="253" t="str" cm="1">
        <f t="array" aca="1" ref="O77" ca="1">_xlfn.LET(
_xlpm.jahrCalc,
INDIRECT("Jahr" &amp; ROUNDUP(SUM($B$21:$B77)/78,0)),
_xlpm.auto,
IF(_xlfn.XLOOKUP(GewählterMA&amp;"|"&amp;_xlpm.jahrCalc,Personaleingabe!$AO$12:$AO$300,Personaleingabe!$AO$12:$AO$300,"keine Zeiten",0,1)="keine Zeiten",TRUE,FALSE),
_xlpm.fake,
IF($A$4&amp;"1"="1",FALSE,TRUE),
_xlpm.abwesend,
AY77&amp;"1"&lt;&gt;"1",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_xlpm.wochenstunden/5,SUMIFS(Arbeitszeiten[[Arbeitszeit]:[Arbeitszeit]],Arbeitszeiten[[Name]:[Name]],GewählterMA,Arbeitszeiten[[Tag]:[Tag]],DATE(_xlpm.jahrCalc,$B77,O$20)))*$A77,0),
_xlpm.ausgabe, _xlpm.stunden+IF(AND(_xlpm.stunden&gt;0,_xlpm.fake),ROUND(RANDBETWEEN(-100,100)/200,1),0),
IF(_xlpm.ausgabe&lt;=0,"",_xlpm.ausgabe)
)</f>
        <v/>
      </c>
      <c r="P77" s="253" t="str" cm="1">
        <f t="array" aca="1" ref="P77" ca="1">_xlfn.LET(
_xlpm.jahrCalc,
INDIRECT("Jahr" &amp; ROUNDUP(SUM($B$21:$B77)/78,0)),
_xlpm.auto,
IF(_xlfn.XLOOKUP(GewählterMA&amp;"|"&amp;_xlpm.jahrCalc,Personaleingabe!$AO$12:$AO$300,Personaleingabe!$AO$12:$AO$300,"keine Zeiten",0,1)="keine Zeiten",TRUE,FALSE),
_xlpm.fake,
IF($A$4&amp;"1"="1",FALSE,TRUE),
_xlpm.abwesend,
AZ77&amp;"1"&lt;&gt;"1",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_xlpm.wochenstunden/5,SUMIFS(Arbeitszeiten[[Arbeitszeit]:[Arbeitszeit]],Arbeitszeiten[[Name]:[Name]],GewählterMA,Arbeitszeiten[[Tag]:[Tag]],DATE(_xlpm.jahrCalc,$B77,P$20)))*$A77,0),
_xlpm.ausgabe, _xlpm.stunden+IF(AND(_xlpm.stunden&gt;0,_xlpm.fake),ROUND(RANDBETWEEN(-100,100)/200,1),0),
IF(_xlpm.ausgabe&lt;=0,"",_xlpm.ausgabe)
)</f>
        <v/>
      </c>
      <c r="Q77" s="253" t="str" cm="1">
        <f t="array" aca="1" ref="Q77" ca="1">_xlfn.LET(
_xlpm.jahrCalc,
INDIRECT("Jahr" &amp; ROUNDUP(SUM($B$21:$B77)/78,0)),
_xlpm.auto,
IF(_xlfn.XLOOKUP(GewählterMA&amp;"|"&amp;_xlpm.jahrCalc,Personaleingabe!$AO$12:$AO$300,Personaleingabe!$AO$12:$AO$300,"keine Zeiten",0,1)="keine Zeiten",TRUE,FALSE),
_xlpm.fake,
IF($A$4&amp;"1"="1",FALSE,TRUE),
_xlpm.abwesend,
BA77&amp;"1"&lt;&gt;"1",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_xlpm.wochenstunden/5,SUMIFS(Arbeitszeiten[[Arbeitszeit]:[Arbeitszeit]],Arbeitszeiten[[Name]:[Name]],GewählterMA,Arbeitszeiten[[Tag]:[Tag]],DATE(_xlpm.jahrCalc,$B77,Q$20)))*$A77,0),
_xlpm.ausgabe, _xlpm.stunden+IF(AND(_xlpm.stunden&gt;0,_xlpm.fake),ROUND(RANDBETWEEN(-100,100)/200,1),0),
IF(_xlpm.ausgabe&lt;=0,"",_xlpm.ausgabe)
)</f>
        <v/>
      </c>
      <c r="R77" s="253" t="str" cm="1">
        <f t="array" aca="1" ref="R77" ca="1">_xlfn.LET(
_xlpm.jahrCalc,
INDIRECT("Jahr" &amp; ROUNDUP(SUM($B$21:$B77)/78,0)),
_xlpm.auto,
IF(_xlfn.XLOOKUP(GewählterMA&amp;"|"&amp;_xlpm.jahrCalc,Personaleingabe!$AO$12:$AO$300,Personaleingabe!$AO$12:$AO$300,"keine Zeiten",0,1)="keine Zeiten",TRUE,FALSE),
_xlpm.fake,
IF($A$4&amp;"1"="1",FALSE,TRUE),
_xlpm.abwesend,
BB77&amp;"1"&lt;&gt;"1",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_xlpm.wochenstunden/5,SUMIFS(Arbeitszeiten[[Arbeitszeit]:[Arbeitszeit]],Arbeitszeiten[[Name]:[Name]],GewählterMA,Arbeitszeiten[[Tag]:[Tag]],DATE(_xlpm.jahrCalc,$B77,R$20)))*$A77,0),
_xlpm.ausgabe, _xlpm.stunden+IF(AND(_xlpm.stunden&gt;0,_xlpm.fake),ROUND(RANDBETWEEN(-100,100)/200,1),0),
IF(_xlpm.ausgabe&lt;=0,"",_xlpm.ausgabe)
)</f>
        <v/>
      </c>
      <c r="S77" s="253" t="str" cm="1">
        <f t="array" aca="1" ref="S77" ca="1">_xlfn.LET(
_xlpm.jahrCalc,
INDIRECT("Jahr" &amp; ROUNDUP(SUM($B$21:$B77)/78,0)),
_xlpm.auto,
IF(_xlfn.XLOOKUP(GewählterMA&amp;"|"&amp;_xlpm.jahrCalc,Personaleingabe!$AO$12:$AO$300,Personaleingabe!$AO$12:$AO$300,"keine Zeiten",0,1)="keine Zeiten",TRUE,FALSE),
_xlpm.fake,
IF($A$4&amp;"1"="1",FALSE,TRUE),
_xlpm.abwesend,
BC77&amp;"1"&lt;&gt;"1",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_xlpm.wochenstunden/5,SUMIFS(Arbeitszeiten[[Arbeitszeit]:[Arbeitszeit]],Arbeitszeiten[[Name]:[Name]],GewählterMA,Arbeitszeiten[[Tag]:[Tag]],DATE(_xlpm.jahrCalc,$B77,S$20)))*$A77,0),
_xlpm.ausgabe, _xlpm.stunden+IF(AND(_xlpm.stunden&gt;0,_xlpm.fake),ROUND(RANDBETWEEN(-100,100)/200,1),0),
IF(_xlpm.ausgabe&lt;=0,"",_xlpm.ausgabe)
)</f>
        <v/>
      </c>
      <c r="T77" s="253" t="str" cm="1">
        <f t="array" aca="1" ref="T77" ca="1">_xlfn.LET(
_xlpm.jahrCalc,
INDIRECT("Jahr" &amp; ROUNDUP(SUM($B$21:$B77)/78,0)),
_xlpm.auto,
IF(_xlfn.XLOOKUP(GewählterMA&amp;"|"&amp;_xlpm.jahrCalc,Personaleingabe!$AO$12:$AO$300,Personaleingabe!$AO$12:$AO$300,"keine Zeiten",0,1)="keine Zeiten",TRUE,FALSE),
_xlpm.fake,
IF($A$4&amp;"1"="1",FALSE,TRUE),
_xlpm.abwesend,
BD77&amp;"1"&lt;&gt;"1",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_xlpm.wochenstunden/5,SUMIFS(Arbeitszeiten[[Arbeitszeit]:[Arbeitszeit]],Arbeitszeiten[[Name]:[Name]],GewählterMA,Arbeitszeiten[[Tag]:[Tag]],DATE(_xlpm.jahrCalc,$B77,T$20)))*$A77,0),
_xlpm.ausgabe, _xlpm.stunden+IF(AND(_xlpm.stunden&gt;0,_xlpm.fake),ROUND(RANDBETWEEN(-100,100)/200,1),0),
IF(_xlpm.ausgabe&lt;=0,"",_xlpm.ausgabe)
)</f>
        <v/>
      </c>
      <c r="U77" s="253" t="str" cm="1">
        <f t="array" aca="1" ref="U77" ca="1">_xlfn.LET(
_xlpm.jahrCalc,
INDIRECT("Jahr" &amp; ROUNDUP(SUM($B$21:$B77)/78,0)),
_xlpm.auto,
IF(_xlfn.XLOOKUP(GewählterMA&amp;"|"&amp;_xlpm.jahrCalc,Personaleingabe!$AO$12:$AO$300,Personaleingabe!$AO$12:$AO$300,"keine Zeiten",0,1)="keine Zeiten",TRUE,FALSE),
_xlpm.fake,
IF($A$4&amp;"1"="1",FALSE,TRUE),
_xlpm.abwesend,
BE77&amp;"1"&lt;&gt;"1",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_xlpm.wochenstunden/5,SUMIFS(Arbeitszeiten[[Arbeitszeit]:[Arbeitszeit]],Arbeitszeiten[[Name]:[Name]],GewählterMA,Arbeitszeiten[[Tag]:[Tag]],DATE(_xlpm.jahrCalc,$B77,U$20)))*$A77,0),
_xlpm.ausgabe, _xlpm.stunden+IF(AND(_xlpm.stunden&gt;0,_xlpm.fake),ROUND(RANDBETWEEN(-100,100)/200,1),0),
IF(_xlpm.ausgabe&lt;=0,"",_xlpm.ausgabe)
)</f>
        <v/>
      </c>
      <c r="V77" s="253" t="str" cm="1">
        <f t="array" aca="1" ref="V77" ca="1">_xlfn.LET(
_xlpm.jahrCalc,
INDIRECT("Jahr" &amp; ROUNDUP(SUM($B$21:$B77)/78,0)),
_xlpm.auto,
IF(_xlfn.XLOOKUP(GewählterMA&amp;"|"&amp;_xlpm.jahrCalc,Personaleingabe!$AO$12:$AO$300,Personaleingabe!$AO$12:$AO$300,"keine Zeiten",0,1)="keine Zeiten",TRUE,FALSE),
_xlpm.fake,
IF($A$4&amp;"1"="1",FALSE,TRUE),
_xlpm.abwesend,
BF77&amp;"1"&lt;&gt;"1",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_xlpm.wochenstunden/5,SUMIFS(Arbeitszeiten[[Arbeitszeit]:[Arbeitszeit]],Arbeitszeiten[[Name]:[Name]],GewählterMA,Arbeitszeiten[[Tag]:[Tag]],DATE(_xlpm.jahrCalc,$B77,V$20)))*$A77,0),
_xlpm.ausgabe, _xlpm.stunden+IF(AND(_xlpm.stunden&gt;0,_xlpm.fake),ROUND(RANDBETWEEN(-100,100)/200,1),0),
IF(_xlpm.ausgabe&lt;=0,"",_xlpm.ausgabe)
)</f>
        <v/>
      </c>
      <c r="W77" s="253" t="str" cm="1">
        <f t="array" aca="1" ref="W77" ca="1">_xlfn.LET(
_xlpm.jahrCalc,
INDIRECT("Jahr" &amp; ROUNDUP(SUM($B$21:$B77)/78,0)),
_xlpm.auto,
IF(_xlfn.XLOOKUP(GewählterMA&amp;"|"&amp;_xlpm.jahrCalc,Personaleingabe!$AO$12:$AO$300,Personaleingabe!$AO$12:$AO$300,"keine Zeiten",0,1)="keine Zeiten",TRUE,FALSE),
_xlpm.fake,
IF($A$4&amp;"1"="1",FALSE,TRUE),
_xlpm.abwesend,
BG77&amp;"1"&lt;&gt;"1",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_xlpm.wochenstunden/5,SUMIFS(Arbeitszeiten[[Arbeitszeit]:[Arbeitszeit]],Arbeitszeiten[[Name]:[Name]],GewählterMA,Arbeitszeiten[[Tag]:[Tag]],DATE(_xlpm.jahrCalc,$B77,W$20)))*$A77,0),
_xlpm.ausgabe, _xlpm.stunden+IF(AND(_xlpm.stunden&gt;0,_xlpm.fake),ROUND(RANDBETWEEN(-100,100)/200,1),0),
IF(_xlpm.ausgabe&lt;=0,"",_xlpm.ausgabe)
)</f>
        <v/>
      </c>
      <c r="X77" s="253" t="str" cm="1">
        <f t="array" aca="1" ref="X77" ca="1">_xlfn.LET(
_xlpm.jahrCalc,
INDIRECT("Jahr" &amp; ROUNDUP(SUM($B$21:$B77)/78,0)),
_xlpm.auto,
IF(_xlfn.XLOOKUP(GewählterMA&amp;"|"&amp;_xlpm.jahrCalc,Personaleingabe!$AO$12:$AO$300,Personaleingabe!$AO$12:$AO$300,"keine Zeiten",0,1)="keine Zeiten",TRUE,FALSE),
_xlpm.fake,
IF($A$4&amp;"1"="1",FALSE,TRUE),
_xlpm.abwesend,
BH77&amp;"1"&lt;&gt;"1",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_xlpm.wochenstunden/5,SUMIFS(Arbeitszeiten[[Arbeitszeit]:[Arbeitszeit]],Arbeitszeiten[[Name]:[Name]],GewählterMA,Arbeitszeiten[[Tag]:[Tag]],DATE(_xlpm.jahrCalc,$B77,X$20)))*$A77,0),
_xlpm.ausgabe, _xlpm.stunden+IF(AND(_xlpm.stunden&gt;0,_xlpm.fake),ROUND(RANDBETWEEN(-100,100)/200,1),0),
IF(_xlpm.ausgabe&lt;=0,"",_xlpm.ausgabe)
)</f>
        <v/>
      </c>
      <c r="Y77" s="253" t="str" cm="1">
        <f t="array" aca="1" ref="Y77" ca="1">_xlfn.LET(
_xlpm.jahrCalc,
INDIRECT("Jahr" &amp; ROUNDUP(SUM($B$21:$B77)/78,0)),
_xlpm.auto,
IF(_xlfn.XLOOKUP(GewählterMA&amp;"|"&amp;_xlpm.jahrCalc,Personaleingabe!$AO$12:$AO$300,Personaleingabe!$AO$12:$AO$300,"keine Zeiten",0,1)="keine Zeiten",TRUE,FALSE),
_xlpm.fake,
IF($A$4&amp;"1"="1",FALSE,TRUE),
_xlpm.abwesend,
BI77&amp;"1"&lt;&gt;"1",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_xlpm.wochenstunden/5,SUMIFS(Arbeitszeiten[[Arbeitszeit]:[Arbeitszeit]],Arbeitszeiten[[Name]:[Name]],GewählterMA,Arbeitszeiten[[Tag]:[Tag]],DATE(_xlpm.jahrCalc,$B77,Y$20)))*$A77,0),
_xlpm.ausgabe, _xlpm.stunden+IF(AND(_xlpm.stunden&gt;0,_xlpm.fake),ROUND(RANDBETWEEN(-100,100)/200,1),0),
IF(_xlpm.ausgabe&lt;=0,"",_xlpm.ausgabe)
)</f>
        <v/>
      </c>
      <c r="Z77" s="253" t="str" cm="1">
        <f t="array" aca="1" ref="Z77" ca="1">_xlfn.LET(
_xlpm.jahrCalc,
INDIRECT("Jahr" &amp; ROUNDUP(SUM($B$21:$B77)/78,0)),
_xlpm.auto,
IF(_xlfn.XLOOKUP(GewählterMA&amp;"|"&amp;_xlpm.jahrCalc,Personaleingabe!$AO$12:$AO$300,Personaleingabe!$AO$12:$AO$300,"keine Zeiten",0,1)="keine Zeiten",TRUE,FALSE),
_xlpm.fake,
IF($A$4&amp;"1"="1",FALSE,TRUE),
_xlpm.abwesend,
BJ77&amp;"1"&lt;&gt;"1",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_xlpm.wochenstunden/5,SUMIFS(Arbeitszeiten[[Arbeitszeit]:[Arbeitszeit]],Arbeitszeiten[[Name]:[Name]],GewählterMA,Arbeitszeiten[[Tag]:[Tag]],DATE(_xlpm.jahrCalc,$B77,Z$20)))*$A77,0),
_xlpm.ausgabe, _xlpm.stunden+IF(AND(_xlpm.stunden&gt;0,_xlpm.fake),ROUND(RANDBETWEEN(-100,100)/200,1),0),
IF(_xlpm.ausgabe&lt;=0,"",_xlpm.ausgabe)
)</f>
        <v/>
      </c>
      <c r="AA77" s="253" t="str" cm="1">
        <f t="array" aca="1" ref="AA77" ca="1">_xlfn.LET(
_xlpm.jahrCalc,
INDIRECT("Jahr" &amp; ROUNDUP(SUM($B$21:$B77)/78,0)),
_xlpm.auto,
IF(_xlfn.XLOOKUP(GewählterMA&amp;"|"&amp;_xlpm.jahrCalc,Personaleingabe!$AO$12:$AO$300,Personaleingabe!$AO$12:$AO$300,"keine Zeiten",0,1)="keine Zeiten",TRUE,FALSE),
_xlpm.fake,
IF($A$4&amp;"1"="1",FALSE,TRUE),
_xlpm.abwesend,
BK77&amp;"1"&lt;&gt;"1",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_xlpm.wochenstunden/5,SUMIFS(Arbeitszeiten[[Arbeitszeit]:[Arbeitszeit]],Arbeitszeiten[[Name]:[Name]],GewählterMA,Arbeitszeiten[[Tag]:[Tag]],DATE(_xlpm.jahrCalc,$B77,AA$20)))*$A77,0),
_xlpm.ausgabe, _xlpm.stunden+IF(AND(_xlpm.stunden&gt;0,_xlpm.fake),ROUND(RANDBETWEEN(-100,100)/200,1),0),
IF(_xlpm.ausgabe&lt;=0,"",_xlpm.ausgabe)
)</f>
        <v/>
      </c>
      <c r="AB77" s="253" t="str" cm="1">
        <f t="array" aca="1" ref="AB77" ca="1">_xlfn.LET(
_xlpm.jahrCalc,
INDIRECT("Jahr" &amp; ROUNDUP(SUM($B$21:$B77)/78,0)),
_xlpm.auto,
IF(_xlfn.XLOOKUP(GewählterMA&amp;"|"&amp;_xlpm.jahrCalc,Personaleingabe!$AO$12:$AO$300,Personaleingabe!$AO$12:$AO$300,"keine Zeiten",0,1)="keine Zeiten",TRUE,FALSE),
_xlpm.fake,
IF($A$4&amp;"1"="1",FALSE,TRUE),
_xlpm.abwesend,
BL77&amp;"1"&lt;&gt;"1",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_xlpm.wochenstunden/5,SUMIFS(Arbeitszeiten[[Arbeitszeit]:[Arbeitszeit]],Arbeitszeiten[[Name]:[Name]],GewählterMA,Arbeitszeiten[[Tag]:[Tag]],DATE(_xlpm.jahrCalc,$B77,AB$20)))*$A77,0),
_xlpm.ausgabe, _xlpm.stunden+IF(AND(_xlpm.stunden&gt;0,_xlpm.fake),ROUND(RANDBETWEEN(-100,100)/200,1),0),
IF(_xlpm.ausgabe&lt;=0,"",_xlpm.ausgabe)
)</f>
        <v/>
      </c>
      <c r="AC77" s="253" t="str" cm="1">
        <f t="array" aca="1" ref="AC77" ca="1">_xlfn.LET(
_xlpm.jahrCalc,
INDIRECT("Jahr" &amp; ROUNDUP(SUM($B$21:$B77)/78,0)),
_xlpm.auto,
IF(_xlfn.XLOOKUP(GewählterMA&amp;"|"&amp;_xlpm.jahrCalc,Personaleingabe!$AO$12:$AO$300,Personaleingabe!$AO$12:$AO$300,"keine Zeiten",0,1)="keine Zeiten",TRUE,FALSE),
_xlpm.fake,
IF($A$4&amp;"1"="1",FALSE,TRUE),
_xlpm.abwesend,
BM77&amp;"1"&lt;&gt;"1",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_xlpm.wochenstunden/5,SUMIFS(Arbeitszeiten[[Arbeitszeit]:[Arbeitszeit]],Arbeitszeiten[[Name]:[Name]],GewählterMA,Arbeitszeiten[[Tag]:[Tag]],DATE(_xlpm.jahrCalc,$B77,AC$20)))*$A77,0),
_xlpm.ausgabe, _xlpm.stunden+IF(AND(_xlpm.stunden&gt;0,_xlpm.fake),ROUND(RANDBETWEEN(-100,100)/200,1),0),
IF(_xlpm.ausgabe&lt;=0,"",_xlpm.ausgabe)
)</f>
        <v/>
      </c>
      <c r="AD77" s="253" t="str" cm="1">
        <f t="array" aca="1" ref="AD77" ca="1">_xlfn.LET(
_xlpm.jahrCalc,
INDIRECT("Jahr" &amp; ROUNDUP(SUM($B$21:$B77)/78,0)),
_xlpm.auto,
IF(_xlfn.XLOOKUP(GewählterMA&amp;"|"&amp;_xlpm.jahrCalc,Personaleingabe!$AO$12:$AO$300,Personaleingabe!$AO$12:$AO$300,"keine Zeiten",0,1)="keine Zeiten",TRUE,FALSE),
_xlpm.fake,
IF($A$4&amp;"1"="1",FALSE,TRUE),
_xlpm.abwesend,
BN77&amp;"1"&lt;&gt;"1",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_xlpm.wochenstunden/5,SUMIFS(Arbeitszeiten[[Arbeitszeit]:[Arbeitszeit]],Arbeitszeiten[[Name]:[Name]],GewählterMA,Arbeitszeiten[[Tag]:[Tag]],DATE(_xlpm.jahrCalc,$B77,AD$20)))*$A77,0),
_xlpm.ausgabe, _xlpm.stunden+IF(AND(_xlpm.stunden&gt;0,_xlpm.fake),ROUND(RANDBETWEEN(-100,100)/200,1),0),
IF(_xlpm.ausgabe&lt;=0,"",_xlpm.ausgabe)
)</f>
        <v/>
      </c>
      <c r="AE77" s="253" t="str" cm="1">
        <f t="array" aca="1" ref="AE77" ca="1">_xlfn.LET(
_xlpm.jahrCalc,
INDIRECT("Jahr" &amp; ROUNDUP(SUM($B$21:$B77)/78,0)),
_xlpm.auto,
IF(_xlfn.XLOOKUP(GewählterMA&amp;"|"&amp;_xlpm.jahrCalc,Personaleingabe!$AO$12:$AO$300,Personaleingabe!$AO$12:$AO$300,"keine Zeiten",0,1)="keine Zeiten",TRUE,FALSE),
_xlpm.fake,
IF($A$4&amp;"1"="1",FALSE,TRUE),
_xlpm.abwesend,
BO77&amp;"1"&lt;&gt;"1",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_xlpm.wochenstunden/5,SUMIFS(Arbeitszeiten[[Arbeitszeit]:[Arbeitszeit]],Arbeitszeiten[[Name]:[Name]],GewählterMA,Arbeitszeiten[[Tag]:[Tag]],DATE(_xlpm.jahrCalc,$B77,AE$20)))*$A77,0),
_xlpm.ausgabe, _xlpm.stunden+IF(AND(_xlpm.stunden&gt;0,_xlpm.fake),ROUND(RANDBETWEEN(-100,100)/200,1),0),
IF(_xlpm.ausgabe&lt;=0,"",_xlpm.ausgabe)
)</f>
        <v/>
      </c>
      <c r="AF77" s="253" t="str" cm="1">
        <f t="array" aca="1" ref="AF77" ca="1">_xlfn.LET(
_xlpm.jahrCalc,
INDIRECT("Jahr" &amp; ROUNDUP(SUM($B$21:$B77)/78,0)),
_xlpm.auto,
IF(_xlfn.XLOOKUP(GewählterMA&amp;"|"&amp;_xlpm.jahrCalc,Personaleingabe!$AO$12:$AO$300,Personaleingabe!$AO$12:$AO$300,"keine Zeiten",0,1)="keine Zeiten",TRUE,FALSE),
_xlpm.fake,
IF($A$4&amp;"1"="1",FALSE,TRUE),
_xlpm.abwesend,
BP77&amp;"1"&lt;&gt;"1",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_xlpm.wochenstunden/5,SUMIFS(Arbeitszeiten[[Arbeitszeit]:[Arbeitszeit]],Arbeitszeiten[[Name]:[Name]],GewählterMA,Arbeitszeiten[[Tag]:[Tag]],DATE(_xlpm.jahrCalc,$B77,AF$20)))*$A77,0),
_xlpm.ausgabe, _xlpm.stunden+IF(AND(_xlpm.stunden&gt;0,_xlpm.fake),ROUND(RANDBETWEEN(-100,100)/200,1),0),
IF(_xlpm.ausgabe&lt;=0,"",_xlpm.ausgabe)
)</f>
        <v/>
      </c>
      <c r="AG77" s="253" t="str" cm="1">
        <f t="array" aca="1" ref="AG77" ca="1">_xlfn.LET(
_xlpm.jahrCalc,
INDIRECT("Jahr" &amp; ROUNDUP(SUM($B$21:$B77)/78,0)),
_xlpm.auto,
IF(_xlfn.XLOOKUP(GewählterMA&amp;"|"&amp;_xlpm.jahrCalc,Personaleingabe!$AO$12:$AO$300,Personaleingabe!$AO$12:$AO$300,"keine Zeiten",0,1)="keine Zeiten",TRUE,FALSE),
_xlpm.fake,
IF($A$4&amp;"1"="1",FALSE,TRUE),
_xlpm.abwesend,
BQ77&amp;"1"&lt;&gt;"1",
_xlpm.wochenstunden,_xlfn.XLOOKUP(GewählterMA&amp;"|"&amp;GewähltesVorhaben&amp;"|"&amp;$B77&amp;"|"&amp;_xlpm.jahrCalc,MitarbeiterFTE[[lookup]:[lookup]],MitarbeiterFTE[[Std. / Wo.]:[Std. / Wo.]],0,0,1),
_xlpm.stunden,
IF(NOT(_xlpm.abwesend),IF(_xlpm.auto,
    _xlpm.wochenstunden/5,SUMIFS(Arbeitszeiten[[Arbeitszeit]:[Arbeitszeit]],Arbeitszeiten[[Name]:[Name]],GewählterMA,Arbeitszeiten[[Tag]:[Tag]],DATE(_xlpm.jahrCalc,$B77,AG$20)))*$A77,0),
_xlpm.ausgabe, _xlpm.stunden+IF(AND(_xlpm.stunden&gt;0,_xlpm.fake),ROUND(RANDBETWEEN(-100,100)/200,1),0),
IF(_xlpm.ausgabe&lt;=0,"",_xlpm.ausgabe)
)</f>
        <v/>
      </c>
      <c r="AH77" s="254">
        <f ca="1">SUM(C77:AG77)</f>
        <v>0</v>
      </c>
      <c r="AI77" s="302"/>
      <c r="AJ77" s="212"/>
      <c r="AL77" s="211">
        <f>B77</f>
        <v>1</v>
      </c>
      <c r="AM77" s="211" t="str" cm="1">
        <f t="array" aca="1" ref="AM77" ca="1">_xlfn.LET(
     _xlpm.jahrCalc,INDIRECT("Jahr" &amp; ROUNDUP(SUM($B$21:$B77)/78,0)),
     _xlpm.dat,DATE(_xlpm.jahrCalc,$B77,C$20),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N77" s="211" t="str" cm="1">
        <f t="array" aca="1" ref="AN77" ca="1">_xlfn.LET(
     _xlpm.jahrCalc,INDIRECT("Jahr" &amp; ROUNDUP(SUM($B$21:$B77)/78,0)),
     _xlpm.dat,DATE(_xlpm.jahrCalc,$B77,D$20),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O77" s="211" t="str" cm="1">
        <f t="array" aca="1" ref="AO77" ca="1">_xlfn.LET(
     _xlpm.jahrCalc,INDIRECT("Jahr" &amp; ROUNDUP(SUM($B$21:$B77)/78,0)),
     _xlpm.dat,DATE(_xlpm.jahrCalc,$B77,E$20),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P77" s="211" t="str" cm="1">
        <f t="array" aca="1" ref="AP77" ca="1">_xlfn.LET(
     _xlpm.jahrCalc,INDIRECT("Jahr" &amp; ROUNDUP(SUM($B$21:$B77)/78,0)),
     _xlpm.dat,DATE(_xlpm.jahrCalc,$B77,F$20),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Q77" s="211" t="str" cm="1">
        <f t="array" aca="1" ref="AQ77" ca="1">_xlfn.LET(
     _xlpm.jahrCalc,INDIRECT("Jahr" &amp; ROUNDUP(SUM($B$21:$B77)/78,0)),
     _xlpm.dat,DATE(_xlpm.jahrCalc,$B77,G$20),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R77" s="211" t="str" cm="1">
        <f t="array" aca="1" ref="AR77" ca="1">_xlfn.LET(
     _xlpm.jahrCalc,INDIRECT("Jahr" &amp; ROUNDUP(SUM($B$21:$B77)/78,0)),
     _xlpm.dat,DATE(_xlpm.jahrCalc,$B77,H$20),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S77" s="211" t="str" cm="1">
        <f t="array" aca="1" ref="AS77" ca="1">_xlfn.LET(
     _xlpm.jahrCalc,INDIRECT("Jahr" &amp; ROUNDUP(SUM($B$21:$B77)/78,0)),
     _xlpm.dat,DATE(_xlpm.jahrCalc,$B77,I$20),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T77" s="211" t="str" cm="1">
        <f t="array" aca="1" ref="AT77" ca="1">_xlfn.LET(
     _xlpm.jahrCalc,INDIRECT("Jahr" &amp; ROUNDUP(SUM($B$21:$B77)/78,0)),
     _xlpm.dat,DATE(_xlpm.jahrCalc,$B77,J$20),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U77" s="211" t="str" cm="1">
        <f t="array" aca="1" ref="AU77" ca="1">_xlfn.LET(
     _xlpm.jahrCalc,INDIRECT("Jahr" &amp; ROUNDUP(SUM($B$21:$B77)/78,0)),
     _xlpm.dat,DATE(_xlpm.jahrCalc,$B77,K$20),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AV77" s="211" t="str" cm="1">
        <f t="array" aca="1" ref="AV77" ca="1">_xlfn.LET(
     _xlpm.jahrCalc,INDIRECT("Jahr" &amp; ROUNDUP(SUM($B$21:$B77)/78,0)),
     _xlpm.dat,DATE(_xlpm.jahrCalc,$B77,L$20),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W77" s="211" t="str" cm="1">
        <f t="array" aca="1" ref="AW77" ca="1">_xlfn.LET(
     _xlpm.jahrCalc,INDIRECT("Jahr" &amp; ROUNDUP(SUM($B$21:$B77)/78,0)),
     _xlpm.dat,DATE(_xlpm.jahrCalc,$B77,M$20),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X77" s="211" t="str" cm="1">
        <f t="array" aca="1" ref="AX77" ca="1">_xlfn.LET(
     _xlpm.jahrCalc,INDIRECT("Jahr" &amp; ROUNDUP(SUM($B$21:$B77)/78,0)),
     _xlpm.dat,DATE(_xlpm.jahrCalc,$B77,N$20),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Y77" s="211" t="str" cm="1">
        <f t="array" aca="1" ref="AY77" ca="1">_xlfn.LET(
     _xlpm.jahrCalc,INDIRECT("Jahr" &amp; ROUNDUP(SUM($B$21:$B77)/78,0)),
     _xlpm.dat,DATE(_xlpm.jahrCalc,$B77,O$20),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AZ77" s="211" t="str" cm="1">
        <f t="array" aca="1" ref="AZ77" ca="1">_xlfn.LET(
     _xlpm.jahrCalc,INDIRECT("Jahr" &amp; ROUNDUP(SUM($B$21:$B77)/78,0)),
     _xlpm.dat,DATE(_xlpm.jahrCalc,$B77,P$20),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A77" s="211" t="str" cm="1">
        <f t="array" aca="1" ref="BA77" ca="1">_xlfn.LET(
     _xlpm.jahrCalc,INDIRECT("Jahr" &amp; ROUNDUP(SUM($B$21:$B77)/78,0)),
     _xlpm.dat,DATE(_xlpm.jahrCalc,$B77,Q$20),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B77" s="211" t="str" cm="1">
        <f t="array" aca="1" ref="BB77" ca="1">_xlfn.LET(
     _xlpm.jahrCalc,INDIRECT("Jahr" &amp; ROUNDUP(SUM($B$21:$B77)/78,0)),
     _xlpm.dat,DATE(_xlpm.jahrCalc,$B77,R$20),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C77" s="211" t="str" cm="1">
        <f t="array" aca="1" ref="BC77" ca="1">_xlfn.LET(
     _xlpm.jahrCalc,INDIRECT("Jahr" &amp; ROUNDUP(SUM($B$21:$B77)/78,0)),
     _xlpm.dat,DATE(_xlpm.jahrCalc,$B77,S$20),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D77" s="211" t="str" cm="1">
        <f t="array" aca="1" ref="BD77" ca="1">_xlfn.LET(
     _xlpm.jahrCalc,INDIRECT("Jahr" &amp; ROUNDUP(SUM($B$21:$B77)/78,0)),
     _xlpm.dat,DATE(_xlpm.jahrCalc,$B77,T$20),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E77" s="211" t="str" cm="1">
        <f t="array" aca="1" ref="BE77" ca="1">_xlfn.LET(
     _xlpm.jahrCalc,INDIRECT("Jahr" &amp; ROUNDUP(SUM($B$21:$B77)/78,0)),
     _xlpm.dat,DATE(_xlpm.jahrCalc,$B77,U$20),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F77" s="211" t="str" cm="1">
        <f t="array" aca="1" ref="BF77" ca="1">_xlfn.LET(
     _xlpm.jahrCalc,INDIRECT("Jahr" &amp; ROUNDUP(SUM($B$21:$B77)/78,0)),
     _xlpm.dat,DATE(_xlpm.jahrCalc,$B77,V$20),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G77" s="211" t="str" cm="1">
        <f t="array" aca="1" ref="BG77" ca="1">_xlfn.LET(
     _xlpm.jahrCalc,INDIRECT("Jahr" &amp; ROUNDUP(SUM($B$21:$B77)/78,0)),
     _xlpm.dat,DATE(_xlpm.jahrCalc,$B77,W$20),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H77" s="211" t="str" cm="1">
        <f t="array" aca="1" ref="BH77" ca="1">_xlfn.LET(
     _xlpm.jahrCalc,INDIRECT("Jahr" &amp; ROUNDUP(SUM($B$21:$B77)/78,0)),
     _xlpm.dat,DATE(_xlpm.jahrCalc,$B77,X$20),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I77" s="211" t="str" cm="1">
        <f t="array" aca="1" ref="BI77" ca="1">_xlfn.LET(
     _xlpm.jahrCalc,INDIRECT("Jahr" &amp; ROUNDUP(SUM($B$21:$B77)/78,0)),
     _xlpm.dat,DATE(_xlpm.jahrCalc,$B77,Y$20),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J77" s="211" t="str" cm="1">
        <f t="array" aca="1" ref="BJ77" ca="1">_xlfn.LET(
     _xlpm.jahrCalc,INDIRECT("Jahr" &amp; ROUNDUP(SUM($B$21:$B77)/78,0)),
     _xlpm.dat,DATE(_xlpm.jahrCalc,$B77,Z$20),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K77" s="211" t="str" cm="1">
        <f t="array" aca="1" ref="BK77" ca="1">_xlfn.LET(
     _xlpm.jahrCalc,INDIRECT("Jahr" &amp; ROUNDUP(SUM($B$21:$B77)/78,0)),
     _xlpm.dat,DATE(_xlpm.jahrCalc,$B77,AA$20),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L77" s="211" t="str" cm="1">
        <f t="array" aca="1" ref="BL77" ca="1">_xlfn.LET(
     _xlpm.jahrCalc,INDIRECT("Jahr" &amp; ROUNDUP(SUM($B$21:$B77)/78,0)),
     _xlpm.dat,DATE(_xlpm.jahrCalc,$B77,AB$20),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M77" s="211" t="str" cm="1">
        <f t="array" aca="1" ref="BM77" ca="1">_xlfn.LET(
     _xlpm.jahrCalc,INDIRECT("Jahr" &amp; ROUNDUP(SUM($B$21:$B77)/78,0)),
     _xlpm.dat,DATE(_xlpm.jahrCalc,$B77,AC$20),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N77" s="211" t="str" cm="1">
        <f t="array" aca="1" ref="BN77" ca="1">_xlfn.LET(
     _xlpm.jahrCalc,INDIRECT("Jahr" &amp; ROUNDUP(SUM($B$21:$B77)/78,0)),
     _xlpm.dat,DATE(_xlpm.jahrCalc,$B77,AD$20),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O77" s="211" t="str" cm="1">
        <f t="array" aca="1" ref="BO77" ca="1">_xlfn.LET(
     _xlpm.jahrCalc,INDIRECT("Jahr" &amp; ROUNDUP(SUM($B$21:$B77)/78,0)),
     _xlpm.dat,DATE(_xlpm.jahrCalc,$B77,AE$20),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P77" s="211" t="str" cm="1">
        <f t="array" aca="1" ref="BP77" ca="1">_xlfn.LET(
     _xlpm.jahrCalc,INDIRECT("Jahr" &amp; ROUNDUP(SUM($B$21:$B77)/78,0)),
     _xlpm.dat,DATE(_xlpm.jahrCalc,$B77,AF$20),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WE</v>
      </c>
      <c r="BQ77" s="211" t="str" cm="1">
        <f t="array" aca="1" ref="BQ77" ca="1">_xlfn.LET(
     _xlpm.jahrCalc,INDIRECT("Jahr" &amp; ROUNDUP(SUM($B$21:$B77)/78,0)),
     _xlpm.dat,DATE(_xlpm.jahrCalc,$B77,AG$20),
     _xlpm.bundesland,$BR77,
     _xlpm.ft, IF(_xlpm.bundesland=0,FALSE,_xlfn.XLOOKUP(_xlpm.dat,Feiertage[[Datum]:[Datum]],_xlfn.XLOOKUP(_xlpm.bundesland,Feiertage[[#Headers],[BW]:[TH]],Feiertage[[BW]:[TH]]),0,0,1)&lt;&gt;0),
     _xlpm.schwarz,
          MONTH(_xlpm.dat)&lt;&gt;$B77,
     _xlpm.we,
          WEEKDAY(_xlpm.dat,2)&gt;=6,
     _xlpm.weg,
          IF(_xlfn.XLOOKUP(GewählterMA&amp;_xlpm.dat,Table6[[lookup]:[lookup]],Table6[[Name]:[Name]],"da",0,1)="da","","weg"),
     _xlpm.ausgabe,IF(_xlpm.schwarz,"SW",IF(_xlpm.ft,"FT",IF(_xlpm.we,"WE",IF(_xlpm.weg="weg","weg","")))),
     _xlpm.ausgabe
)</f>
        <v/>
      </c>
      <c r="BR77" s="211">
        <f ca="1">IF(BT77=0,BS76,BT77)</f>
        <v>0</v>
      </c>
      <c r="BT77" s="211" cm="1">
        <f t="array" aca="1" ref="BT77" ca="1">_xlfn.XLOOKUP(_xlfn.XLOOKUP(GewählterMA&amp;AL77&amp;INDIRECT("Jahr" &amp; ROUNDUP(SUM($B$21:$B77)/78,0)),MitarbeiterFTE[Name]&amp;MitarbeiterFTE[Monat]&amp;MitarbeiterFTE[Jahr],MitarbeiterFTE[Bundesland],0,0,1),Bundesländer[Deutsch],Bundesländer[Abkürzung],0,0,1)</f>
        <v>0</v>
      </c>
    </row>
    <row r="78" spans="1:72" ht="18" customHeight="1" thickBot="1">
      <c r="A78" s="223" cm="1">
        <f t="array" aca="1" ref="A78" ca="1">_xlfn.XLOOKUP(GewählterMA&amp;"|"&amp;GewähltesVorhaben&amp;"|"&amp;B78&amp;"|"&amp;INDIRECT("Jahr" &amp; ROUNDUP(SUM($B$21:B78)/78,0)),MitarbeiterFTE[lookup],MitarbeiterFTE[%-Vorhaben],0,0,1)</f>
        <v>0</v>
      </c>
      <c r="B78" s="256">
        <v>2</v>
      </c>
      <c r="C78" s="253" t="str" cm="1">
        <f t="array" aca="1" ref="C78" ca="1">_xlfn.LET(
_xlpm.jahrCalc,
INDIRECT("Jahr" &amp; ROUNDUP(SUM($B$21:$B78)/78,0)),
_xlpm.auto,
IF(_xlfn.XLOOKUP(GewählterMA&amp;"|"&amp;_xlpm.jahrCalc,Personaleingabe!$AO$12:$AO$300,Personaleingabe!$AO$12:$AO$300,"keine Zeiten",0,1)="keine Zeiten",TRUE,FALSE),
_xlpm.fake,
IF($A$4&amp;"1"="1",FALSE,TRUE),
_xlpm.abwesend,
AM78&amp;"1"&lt;&gt;"1",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_xlpm.wochenstunden/5,SUMIFS(Arbeitszeiten[[Arbeitszeit]:[Arbeitszeit]],Arbeitszeiten[[Name]:[Name]],GewählterMA,Arbeitszeiten[[Tag]:[Tag]],DATE(_xlpm.jahrCalc,$B78,C$20)))*$A78,0),
_xlpm.ausgabe, _xlpm.stunden+IF(AND(_xlpm.stunden&gt;0,_xlpm.fake),ROUND(RANDBETWEEN(-100,100)/200,1),0),
IF(_xlpm.ausgabe&lt;=0,"",_xlpm.ausgabe)
)</f>
        <v/>
      </c>
      <c r="D78" s="253" t="str" cm="1">
        <f t="array" aca="1" ref="D78" ca="1">_xlfn.LET(
_xlpm.jahrCalc,
INDIRECT("Jahr" &amp; ROUNDUP(SUM($B$21:$B78)/78,0)),
_xlpm.auto,
IF(_xlfn.XLOOKUP(GewählterMA&amp;"|"&amp;_xlpm.jahrCalc,Personaleingabe!$AO$12:$AO$300,Personaleingabe!$AO$12:$AO$300,"keine Zeiten",0,1)="keine Zeiten",TRUE,FALSE),
_xlpm.fake,
IF($A$4&amp;"1"="1",FALSE,TRUE),
_xlpm.abwesend,
AN78&amp;"1"&lt;&gt;"1",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_xlpm.wochenstunden/5,SUMIFS(Arbeitszeiten[[Arbeitszeit]:[Arbeitszeit]],Arbeitszeiten[[Name]:[Name]],GewählterMA,Arbeitszeiten[[Tag]:[Tag]],DATE(_xlpm.jahrCalc,$B78,D$20)))*$A78,0),
_xlpm.ausgabe, _xlpm.stunden+IF(AND(_xlpm.stunden&gt;0,_xlpm.fake),ROUND(RANDBETWEEN(-100,100)/200,1),0),
IF(_xlpm.ausgabe&lt;=0,"",_xlpm.ausgabe)
)</f>
        <v/>
      </c>
      <c r="E78" s="253" t="str" cm="1">
        <f t="array" aca="1" ref="E78" ca="1">_xlfn.LET(
_xlpm.jahrCalc,
INDIRECT("Jahr" &amp; ROUNDUP(SUM($B$21:$B78)/78,0)),
_xlpm.auto,
IF(_xlfn.XLOOKUP(GewählterMA&amp;"|"&amp;_xlpm.jahrCalc,Personaleingabe!$AO$12:$AO$300,Personaleingabe!$AO$12:$AO$300,"keine Zeiten",0,1)="keine Zeiten",TRUE,FALSE),
_xlpm.fake,
IF($A$4&amp;"1"="1",FALSE,TRUE),
_xlpm.abwesend,
AO78&amp;"1"&lt;&gt;"1",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_xlpm.wochenstunden/5,SUMIFS(Arbeitszeiten[[Arbeitszeit]:[Arbeitszeit]],Arbeitszeiten[[Name]:[Name]],GewählterMA,Arbeitszeiten[[Tag]:[Tag]],DATE(_xlpm.jahrCalc,$B78,E$20)))*$A78,0),
_xlpm.ausgabe, _xlpm.stunden+IF(AND(_xlpm.stunden&gt;0,_xlpm.fake),ROUND(RANDBETWEEN(-100,100)/200,1),0),
IF(_xlpm.ausgabe&lt;=0,"",_xlpm.ausgabe)
)</f>
        <v/>
      </c>
      <c r="F78" s="253" t="str" cm="1">
        <f t="array" aca="1" ref="F78" ca="1">_xlfn.LET(
_xlpm.jahrCalc,
INDIRECT("Jahr" &amp; ROUNDUP(SUM($B$21:$B78)/78,0)),
_xlpm.auto,
IF(_xlfn.XLOOKUP(GewählterMA&amp;"|"&amp;_xlpm.jahrCalc,Personaleingabe!$AO$12:$AO$300,Personaleingabe!$AO$12:$AO$300,"keine Zeiten",0,1)="keine Zeiten",TRUE,FALSE),
_xlpm.fake,
IF($A$4&amp;"1"="1",FALSE,TRUE),
_xlpm.abwesend,
AP78&amp;"1"&lt;&gt;"1",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_xlpm.wochenstunden/5,SUMIFS(Arbeitszeiten[[Arbeitszeit]:[Arbeitszeit]],Arbeitszeiten[[Name]:[Name]],GewählterMA,Arbeitszeiten[[Tag]:[Tag]],DATE(_xlpm.jahrCalc,$B78,F$20)))*$A78,0),
_xlpm.ausgabe, _xlpm.stunden+IF(AND(_xlpm.stunden&gt;0,_xlpm.fake),ROUND(RANDBETWEEN(-100,100)/200,1),0),
IF(_xlpm.ausgabe&lt;=0,"",_xlpm.ausgabe)
)</f>
        <v/>
      </c>
      <c r="G78" s="253" t="str" cm="1">
        <f t="array" aca="1" ref="G78" ca="1">_xlfn.LET(
_xlpm.jahrCalc,
INDIRECT("Jahr" &amp; ROUNDUP(SUM($B$21:$B78)/78,0)),
_xlpm.auto,
IF(_xlfn.XLOOKUP(GewählterMA&amp;"|"&amp;_xlpm.jahrCalc,Personaleingabe!$AO$12:$AO$300,Personaleingabe!$AO$12:$AO$300,"keine Zeiten",0,1)="keine Zeiten",TRUE,FALSE),
_xlpm.fake,
IF($A$4&amp;"1"="1",FALSE,TRUE),
_xlpm.abwesend,
AQ78&amp;"1"&lt;&gt;"1",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_xlpm.wochenstunden/5,SUMIFS(Arbeitszeiten[[Arbeitszeit]:[Arbeitszeit]],Arbeitszeiten[[Name]:[Name]],GewählterMA,Arbeitszeiten[[Tag]:[Tag]],DATE(_xlpm.jahrCalc,$B78,G$20)))*$A78,0),
_xlpm.ausgabe, _xlpm.stunden+IF(AND(_xlpm.stunden&gt;0,_xlpm.fake),ROUND(RANDBETWEEN(-100,100)/200,1),0),
IF(_xlpm.ausgabe&lt;=0,"",_xlpm.ausgabe)
)</f>
        <v/>
      </c>
      <c r="H78" s="253" t="str" cm="1">
        <f t="array" aca="1" ref="H78" ca="1">_xlfn.LET(
_xlpm.jahrCalc,
INDIRECT("Jahr" &amp; ROUNDUP(SUM($B$21:$B78)/78,0)),
_xlpm.auto,
IF(_xlfn.XLOOKUP(GewählterMA&amp;"|"&amp;_xlpm.jahrCalc,Personaleingabe!$AO$12:$AO$300,Personaleingabe!$AO$12:$AO$300,"keine Zeiten",0,1)="keine Zeiten",TRUE,FALSE),
_xlpm.fake,
IF($A$4&amp;"1"="1",FALSE,TRUE),
_xlpm.abwesend,
AR78&amp;"1"&lt;&gt;"1",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_xlpm.wochenstunden/5,SUMIFS(Arbeitszeiten[[Arbeitszeit]:[Arbeitszeit]],Arbeitszeiten[[Name]:[Name]],GewählterMA,Arbeitszeiten[[Tag]:[Tag]],DATE(_xlpm.jahrCalc,$B78,H$20)))*$A78,0),
_xlpm.ausgabe, _xlpm.stunden+IF(AND(_xlpm.stunden&gt;0,_xlpm.fake),ROUND(RANDBETWEEN(-100,100)/200,1),0),
IF(_xlpm.ausgabe&lt;=0,"",_xlpm.ausgabe)
)</f>
        <v/>
      </c>
      <c r="I78" s="253" t="str" cm="1">
        <f t="array" aca="1" ref="I78" ca="1">_xlfn.LET(
_xlpm.jahrCalc,
INDIRECT("Jahr" &amp; ROUNDUP(SUM($B$21:$B78)/78,0)),
_xlpm.auto,
IF(_xlfn.XLOOKUP(GewählterMA&amp;"|"&amp;_xlpm.jahrCalc,Personaleingabe!$AO$12:$AO$300,Personaleingabe!$AO$12:$AO$300,"keine Zeiten",0,1)="keine Zeiten",TRUE,FALSE),
_xlpm.fake,
IF($A$4&amp;"1"="1",FALSE,TRUE),
_xlpm.abwesend,
AS78&amp;"1"&lt;&gt;"1",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_xlpm.wochenstunden/5,SUMIFS(Arbeitszeiten[[Arbeitszeit]:[Arbeitszeit]],Arbeitszeiten[[Name]:[Name]],GewählterMA,Arbeitszeiten[[Tag]:[Tag]],DATE(_xlpm.jahrCalc,$B78,I$20)))*$A78,0),
_xlpm.ausgabe, _xlpm.stunden+IF(AND(_xlpm.stunden&gt;0,_xlpm.fake),ROUND(RANDBETWEEN(-100,100)/200,1),0),
IF(_xlpm.ausgabe&lt;=0,"",_xlpm.ausgabe)
)</f>
        <v/>
      </c>
      <c r="J78" s="253" t="str" cm="1">
        <f t="array" aca="1" ref="J78" ca="1">_xlfn.LET(
_xlpm.jahrCalc,
INDIRECT("Jahr" &amp; ROUNDUP(SUM($B$21:$B78)/78,0)),
_xlpm.auto,
IF(_xlfn.XLOOKUP(GewählterMA&amp;"|"&amp;_xlpm.jahrCalc,Personaleingabe!$AO$12:$AO$300,Personaleingabe!$AO$12:$AO$300,"keine Zeiten",0,1)="keine Zeiten",TRUE,FALSE),
_xlpm.fake,
IF($A$4&amp;"1"="1",FALSE,TRUE),
_xlpm.abwesend,
AT78&amp;"1"&lt;&gt;"1",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_xlpm.wochenstunden/5,SUMIFS(Arbeitszeiten[[Arbeitszeit]:[Arbeitszeit]],Arbeitszeiten[[Name]:[Name]],GewählterMA,Arbeitszeiten[[Tag]:[Tag]],DATE(_xlpm.jahrCalc,$B78,J$20)))*$A78,0),
_xlpm.ausgabe, _xlpm.stunden+IF(AND(_xlpm.stunden&gt;0,_xlpm.fake),ROUND(RANDBETWEEN(-100,100)/200,1),0),
IF(_xlpm.ausgabe&lt;=0,"",_xlpm.ausgabe)
)</f>
        <v/>
      </c>
      <c r="K78" s="253" t="str" cm="1">
        <f t="array" aca="1" ref="K78" ca="1">_xlfn.LET(
_xlpm.jahrCalc,
INDIRECT("Jahr" &amp; ROUNDUP(SUM($B$21:$B78)/78,0)),
_xlpm.auto,
IF(_xlfn.XLOOKUP(GewählterMA&amp;"|"&amp;_xlpm.jahrCalc,Personaleingabe!$AO$12:$AO$300,Personaleingabe!$AO$12:$AO$300,"keine Zeiten",0,1)="keine Zeiten",TRUE,FALSE),
_xlpm.fake,
IF($A$4&amp;"1"="1",FALSE,TRUE),
_xlpm.abwesend,
AU78&amp;"1"&lt;&gt;"1",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_xlpm.wochenstunden/5,SUMIFS(Arbeitszeiten[[Arbeitszeit]:[Arbeitszeit]],Arbeitszeiten[[Name]:[Name]],GewählterMA,Arbeitszeiten[[Tag]:[Tag]],DATE(_xlpm.jahrCalc,$B78,K$20)))*$A78,0),
_xlpm.ausgabe, _xlpm.stunden+IF(AND(_xlpm.stunden&gt;0,_xlpm.fake),ROUND(RANDBETWEEN(-100,100)/200,1),0),
IF(_xlpm.ausgabe&lt;=0,"",_xlpm.ausgabe)
)</f>
        <v/>
      </c>
      <c r="L78" s="253" t="str" cm="1">
        <f t="array" aca="1" ref="L78" ca="1">_xlfn.LET(
_xlpm.jahrCalc,
INDIRECT("Jahr" &amp; ROUNDUP(SUM($B$21:$B78)/78,0)),
_xlpm.auto,
IF(_xlfn.XLOOKUP(GewählterMA&amp;"|"&amp;_xlpm.jahrCalc,Personaleingabe!$AO$12:$AO$300,Personaleingabe!$AO$12:$AO$300,"keine Zeiten",0,1)="keine Zeiten",TRUE,FALSE),
_xlpm.fake,
IF($A$4&amp;"1"="1",FALSE,TRUE),
_xlpm.abwesend,
AV78&amp;"1"&lt;&gt;"1",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_xlpm.wochenstunden/5,SUMIFS(Arbeitszeiten[[Arbeitszeit]:[Arbeitszeit]],Arbeitszeiten[[Name]:[Name]],GewählterMA,Arbeitszeiten[[Tag]:[Tag]],DATE(_xlpm.jahrCalc,$B78,L$20)))*$A78,0),
_xlpm.ausgabe, _xlpm.stunden+IF(AND(_xlpm.stunden&gt;0,_xlpm.fake),ROUND(RANDBETWEEN(-100,100)/200,1),0),
IF(_xlpm.ausgabe&lt;=0,"",_xlpm.ausgabe)
)</f>
        <v/>
      </c>
      <c r="M78" s="253" t="str" cm="1">
        <f t="array" aca="1" ref="M78" ca="1">_xlfn.LET(
_xlpm.jahrCalc,
INDIRECT("Jahr" &amp; ROUNDUP(SUM($B$21:$B78)/78,0)),
_xlpm.auto,
IF(_xlfn.XLOOKUP(GewählterMA&amp;"|"&amp;_xlpm.jahrCalc,Personaleingabe!$AO$12:$AO$300,Personaleingabe!$AO$12:$AO$300,"keine Zeiten",0,1)="keine Zeiten",TRUE,FALSE),
_xlpm.fake,
IF($A$4&amp;"1"="1",FALSE,TRUE),
_xlpm.abwesend,
AW78&amp;"1"&lt;&gt;"1",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_xlpm.wochenstunden/5,SUMIFS(Arbeitszeiten[[Arbeitszeit]:[Arbeitszeit]],Arbeitszeiten[[Name]:[Name]],GewählterMA,Arbeitszeiten[[Tag]:[Tag]],DATE(_xlpm.jahrCalc,$B78,M$20)))*$A78,0),
_xlpm.ausgabe, _xlpm.stunden+IF(AND(_xlpm.stunden&gt;0,_xlpm.fake),ROUND(RANDBETWEEN(-100,100)/200,1),0),
IF(_xlpm.ausgabe&lt;=0,"",_xlpm.ausgabe)
)</f>
        <v/>
      </c>
      <c r="N78" s="253" t="str" cm="1">
        <f t="array" aca="1" ref="N78" ca="1">_xlfn.LET(
_xlpm.jahrCalc,
INDIRECT("Jahr" &amp; ROUNDUP(SUM($B$21:$B78)/78,0)),
_xlpm.auto,
IF(_xlfn.XLOOKUP(GewählterMA&amp;"|"&amp;_xlpm.jahrCalc,Personaleingabe!$AO$12:$AO$300,Personaleingabe!$AO$12:$AO$300,"keine Zeiten",0,1)="keine Zeiten",TRUE,FALSE),
_xlpm.fake,
IF($A$4&amp;"1"="1",FALSE,TRUE),
_xlpm.abwesend,
AX78&amp;"1"&lt;&gt;"1",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_xlpm.wochenstunden/5,SUMIFS(Arbeitszeiten[[Arbeitszeit]:[Arbeitszeit]],Arbeitszeiten[[Name]:[Name]],GewählterMA,Arbeitszeiten[[Tag]:[Tag]],DATE(_xlpm.jahrCalc,$B78,N$20)))*$A78,0),
_xlpm.ausgabe, _xlpm.stunden+IF(AND(_xlpm.stunden&gt;0,_xlpm.fake),ROUND(RANDBETWEEN(-100,100)/200,1),0),
IF(_xlpm.ausgabe&lt;=0,"",_xlpm.ausgabe)
)</f>
        <v/>
      </c>
      <c r="O78" s="253" t="str" cm="1">
        <f t="array" aca="1" ref="O78" ca="1">_xlfn.LET(
_xlpm.jahrCalc,
INDIRECT("Jahr" &amp; ROUNDUP(SUM($B$21:$B78)/78,0)),
_xlpm.auto,
IF(_xlfn.XLOOKUP(GewählterMA&amp;"|"&amp;_xlpm.jahrCalc,Personaleingabe!$AO$12:$AO$300,Personaleingabe!$AO$12:$AO$300,"keine Zeiten",0,1)="keine Zeiten",TRUE,FALSE),
_xlpm.fake,
IF($A$4&amp;"1"="1",FALSE,TRUE),
_xlpm.abwesend,
AY78&amp;"1"&lt;&gt;"1",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_xlpm.wochenstunden/5,SUMIFS(Arbeitszeiten[[Arbeitszeit]:[Arbeitszeit]],Arbeitszeiten[[Name]:[Name]],GewählterMA,Arbeitszeiten[[Tag]:[Tag]],DATE(_xlpm.jahrCalc,$B78,O$20)))*$A78,0),
_xlpm.ausgabe, _xlpm.stunden+IF(AND(_xlpm.stunden&gt;0,_xlpm.fake),ROUND(RANDBETWEEN(-100,100)/200,1),0),
IF(_xlpm.ausgabe&lt;=0,"",_xlpm.ausgabe)
)</f>
        <v/>
      </c>
      <c r="P78" s="253" t="str" cm="1">
        <f t="array" aca="1" ref="P78" ca="1">_xlfn.LET(
_xlpm.jahrCalc,
INDIRECT("Jahr" &amp; ROUNDUP(SUM($B$21:$B78)/78,0)),
_xlpm.auto,
IF(_xlfn.XLOOKUP(GewählterMA&amp;"|"&amp;_xlpm.jahrCalc,Personaleingabe!$AO$12:$AO$300,Personaleingabe!$AO$12:$AO$300,"keine Zeiten",0,1)="keine Zeiten",TRUE,FALSE),
_xlpm.fake,
IF($A$4&amp;"1"="1",FALSE,TRUE),
_xlpm.abwesend,
AZ78&amp;"1"&lt;&gt;"1",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_xlpm.wochenstunden/5,SUMIFS(Arbeitszeiten[[Arbeitszeit]:[Arbeitszeit]],Arbeitszeiten[[Name]:[Name]],GewählterMA,Arbeitszeiten[[Tag]:[Tag]],DATE(_xlpm.jahrCalc,$B78,P$20)))*$A78,0),
_xlpm.ausgabe, _xlpm.stunden+IF(AND(_xlpm.stunden&gt;0,_xlpm.fake),ROUND(RANDBETWEEN(-100,100)/200,1),0),
IF(_xlpm.ausgabe&lt;=0,"",_xlpm.ausgabe)
)</f>
        <v/>
      </c>
      <c r="Q78" s="253" t="str" cm="1">
        <f t="array" aca="1" ref="Q78" ca="1">_xlfn.LET(
_xlpm.jahrCalc,
INDIRECT("Jahr" &amp; ROUNDUP(SUM($B$21:$B78)/78,0)),
_xlpm.auto,
IF(_xlfn.XLOOKUP(GewählterMA&amp;"|"&amp;_xlpm.jahrCalc,Personaleingabe!$AO$12:$AO$300,Personaleingabe!$AO$12:$AO$300,"keine Zeiten",0,1)="keine Zeiten",TRUE,FALSE),
_xlpm.fake,
IF($A$4&amp;"1"="1",FALSE,TRUE),
_xlpm.abwesend,
BA78&amp;"1"&lt;&gt;"1",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_xlpm.wochenstunden/5,SUMIFS(Arbeitszeiten[[Arbeitszeit]:[Arbeitszeit]],Arbeitszeiten[[Name]:[Name]],GewählterMA,Arbeitszeiten[[Tag]:[Tag]],DATE(_xlpm.jahrCalc,$B78,Q$20)))*$A78,0),
_xlpm.ausgabe, _xlpm.stunden+IF(AND(_xlpm.stunden&gt;0,_xlpm.fake),ROUND(RANDBETWEEN(-100,100)/200,1),0),
IF(_xlpm.ausgabe&lt;=0,"",_xlpm.ausgabe)
)</f>
        <v/>
      </c>
      <c r="R78" s="253" t="str" cm="1">
        <f t="array" aca="1" ref="R78" ca="1">_xlfn.LET(
_xlpm.jahrCalc,
INDIRECT("Jahr" &amp; ROUNDUP(SUM($B$21:$B78)/78,0)),
_xlpm.auto,
IF(_xlfn.XLOOKUP(GewählterMA&amp;"|"&amp;_xlpm.jahrCalc,Personaleingabe!$AO$12:$AO$300,Personaleingabe!$AO$12:$AO$300,"keine Zeiten",0,1)="keine Zeiten",TRUE,FALSE),
_xlpm.fake,
IF($A$4&amp;"1"="1",FALSE,TRUE),
_xlpm.abwesend,
BB78&amp;"1"&lt;&gt;"1",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_xlpm.wochenstunden/5,SUMIFS(Arbeitszeiten[[Arbeitszeit]:[Arbeitszeit]],Arbeitszeiten[[Name]:[Name]],GewählterMA,Arbeitszeiten[[Tag]:[Tag]],DATE(_xlpm.jahrCalc,$B78,R$20)))*$A78,0),
_xlpm.ausgabe, _xlpm.stunden+IF(AND(_xlpm.stunden&gt;0,_xlpm.fake),ROUND(RANDBETWEEN(-100,100)/200,1),0),
IF(_xlpm.ausgabe&lt;=0,"",_xlpm.ausgabe)
)</f>
        <v/>
      </c>
      <c r="S78" s="253" t="str" cm="1">
        <f t="array" aca="1" ref="S78" ca="1">_xlfn.LET(
_xlpm.jahrCalc,
INDIRECT("Jahr" &amp; ROUNDUP(SUM($B$21:$B78)/78,0)),
_xlpm.auto,
IF(_xlfn.XLOOKUP(GewählterMA&amp;"|"&amp;_xlpm.jahrCalc,Personaleingabe!$AO$12:$AO$300,Personaleingabe!$AO$12:$AO$300,"keine Zeiten",0,1)="keine Zeiten",TRUE,FALSE),
_xlpm.fake,
IF($A$4&amp;"1"="1",FALSE,TRUE),
_xlpm.abwesend,
BC78&amp;"1"&lt;&gt;"1",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_xlpm.wochenstunden/5,SUMIFS(Arbeitszeiten[[Arbeitszeit]:[Arbeitszeit]],Arbeitszeiten[[Name]:[Name]],GewählterMA,Arbeitszeiten[[Tag]:[Tag]],DATE(_xlpm.jahrCalc,$B78,S$20)))*$A78,0),
_xlpm.ausgabe, _xlpm.stunden+IF(AND(_xlpm.stunden&gt;0,_xlpm.fake),ROUND(RANDBETWEEN(-100,100)/200,1),0),
IF(_xlpm.ausgabe&lt;=0,"",_xlpm.ausgabe)
)</f>
        <v/>
      </c>
      <c r="T78" s="253" t="str" cm="1">
        <f t="array" aca="1" ref="T78" ca="1">_xlfn.LET(
_xlpm.jahrCalc,
INDIRECT("Jahr" &amp; ROUNDUP(SUM($B$21:$B78)/78,0)),
_xlpm.auto,
IF(_xlfn.XLOOKUP(GewählterMA&amp;"|"&amp;_xlpm.jahrCalc,Personaleingabe!$AO$12:$AO$300,Personaleingabe!$AO$12:$AO$300,"keine Zeiten",0,1)="keine Zeiten",TRUE,FALSE),
_xlpm.fake,
IF($A$4&amp;"1"="1",FALSE,TRUE),
_xlpm.abwesend,
BD78&amp;"1"&lt;&gt;"1",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_xlpm.wochenstunden/5,SUMIFS(Arbeitszeiten[[Arbeitszeit]:[Arbeitszeit]],Arbeitszeiten[[Name]:[Name]],GewählterMA,Arbeitszeiten[[Tag]:[Tag]],DATE(_xlpm.jahrCalc,$B78,T$20)))*$A78,0),
_xlpm.ausgabe, _xlpm.stunden+IF(AND(_xlpm.stunden&gt;0,_xlpm.fake),ROUND(RANDBETWEEN(-100,100)/200,1),0),
IF(_xlpm.ausgabe&lt;=0,"",_xlpm.ausgabe)
)</f>
        <v/>
      </c>
      <c r="U78" s="253" t="str" cm="1">
        <f t="array" aca="1" ref="U78" ca="1">_xlfn.LET(
_xlpm.jahrCalc,
INDIRECT("Jahr" &amp; ROUNDUP(SUM($B$21:$B78)/78,0)),
_xlpm.auto,
IF(_xlfn.XLOOKUP(GewählterMA&amp;"|"&amp;_xlpm.jahrCalc,Personaleingabe!$AO$12:$AO$300,Personaleingabe!$AO$12:$AO$300,"keine Zeiten",0,1)="keine Zeiten",TRUE,FALSE),
_xlpm.fake,
IF($A$4&amp;"1"="1",FALSE,TRUE),
_xlpm.abwesend,
BE78&amp;"1"&lt;&gt;"1",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_xlpm.wochenstunden/5,SUMIFS(Arbeitszeiten[[Arbeitszeit]:[Arbeitszeit]],Arbeitszeiten[[Name]:[Name]],GewählterMA,Arbeitszeiten[[Tag]:[Tag]],DATE(_xlpm.jahrCalc,$B78,U$20)))*$A78,0),
_xlpm.ausgabe, _xlpm.stunden+IF(AND(_xlpm.stunden&gt;0,_xlpm.fake),ROUND(RANDBETWEEN(-100,100)/200,1),0),
IF(_xlpm.ausgabe&lt;=0,"",_xlpm.ausgabe)
)</f>
        <v/>
      </c>
      <c r="V78" s="253" t="str" cm="1">
        <f t="array" aca="1" ref="V78" ca="1">_xlfn.LET(
_xlpm.jahrCalc,
INDIRECT("Jahr" &amp; ROUNDUP(SUM($B$21:$B78)/78,0)),
_xlpm.auto,
IF(_xlfn.XLOOKUP(GewählterMA&amp;"|"&amp;_xlpm.jahrCalc,Personaleingabe!$AO$12:$AO$300,Personaleingabe!$AO$12:$AO$300,"keine Zeiten",0,1)="keine Zeiten",TRUE,FALSE),
_xlpm.fake,
IF($A$4&amp;"1"="1",FALSE,TRUE),
_xlpm.abwesend,
BF78&amp;"1"&lt;&gt;"1",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_xlpm.wochenstunden/5,SUMIFS(Arbeitszeiten[[Arbeitszeit]:[Arbeitszeit]],Arbeitszeiten[[Name]:[Name]],GewählterMA,Arbeitszeiten[[Tag]:[Tag]],DATE(_xlpm.jahrCalc,$B78,V$20)))*$A78,0),
_xlpm.ausgabe, _xlpm.stunden+IF(AND(_xlpm.stunden&gt;0,_xlpm.fake),ROUND(RANDBETWEEN(-100,100)/200,1),0),
IF(_xlpm.ausgabe&lt;=0,"",_xlpm.ausgabe)
)</f>
        <v/>
      </c>
      <c r="W78" s="253" t="str" cm="1">
        <f t="array" aca="1" ref="W78" ca="1">_xlfn.LET(
_xlpm.jahrCalc,
INDIRECT("Jahr" &amp; ROUNDUP(SUM($B$21:$B78)/78,0)),
_xlpm.auto,
IF(_xlfn.XLOOKUP(GewählterMA&amp;"|"&amp;_xlpm.jahrCalc,Personaleingabe!$AO$12:$AO$300,Personaleingabe!$AO$12:$AO$300,"keine Zeiten",0,1)="keine Zeiten",TRUE,FALSE),
_xlpm.fake,
IF($A$4&amp;"1"="1",FALSE,TRUE),
_xlpm.abwesend,
BG78&amp;"1"&lt;&gt;"1",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_xlpm.wochenstunden/5,SUMIFS(Arbeitszeiten[[Arbeitszeit]:[Arbeitszeit]],Arbeitszeiten[[Name]:[Name]],GewählterMA,Arbeitszeiten[[Tag]:[Tag]],DATE(_xlpm.jahrCalc,$B78,W$20)))*$A78,0),
_xlpm.ausgabe, _xlpm.stunden+IF(AND(_xlpm.stunden&gt;0,_xlpm.fake),ROUND(RANDBETWEEN(-100,100)/200,1),0),
IF(_xlpm.ausgabe&lt;=0,"",_xlpm.ausgabe)
)</f>
        <v/>
      </c>
      <c r="X78" s="253" t="str" cm="1">
        <f t="array" aca="1" ref="X78" ca="1">_xlfn.LET(
_xlpm.jahrCalc,
INDIRECT("Jahr" &amp; ROUNDUP(SUM($B$21:$B78)/78,0)),
_xlpm.auto,
IF(_xlfn.XLOOKUP(GewählterMA&amp;"|"&amp;_xlpm.jahrCalc,Personaleingabe!$AO$12:$AO$300,Personaleingabe!$AO$12:$AO$300,"keine Zeiten",0,1)="keine Zeiten",TRUE,FALSE),
_xlpm.fake,
IF($A$4&amp;"1"="1",FALSE,TRUE),
_xlpm.abwesend,
BH78&amp;"1"&lt;&gt;"1",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_xlpm.wochenstunden/5,SUMIFS(Arbeitszeiten[[Arbeitszeit]:[Arbeitszeit]],Arbeitszeiten[[Name]:[Name]],GewählterMA,Arbeitszeiten[[Tag]:[Tag]],DATE(_xlpm.jahrCalc,$B78,X$20)))*$A78,0),
_xlpm.ausgabe, _xlpm.stunden+IF(AND(_xlpm.stunden&gt;0,_xlpm.fake),ROUND(RANDBETWEEN(-100,100)/200,1),0),
IF(_xlpm.ausgabe&lt;=0,"",_xlpm.ausgabe)
)</f>
        <v/>
      </c>
      <c r="Y78" s="253" t="str" cm="1">
        <f t="array" aca="1" ref="Y78" ca="1">_xlfn.LET(
_xlpm.jahrCalc,
INDIRECT("Jahr" &amp; ROUNDUP(SUM($B$21:$B78)/78,0)),
_xlpm.auto,
IF(_xlfn.XLOOKUP(GewählterMA&amp;"|"&amp;_xlpm.jahrCalc,Personaleingabe!$AO$12:$AO$300,Personaleingabe!$AO$12:$AO$300,"keine Zeiten",0,1)="keine Zeiten",TRUE,FALSE),
_xlpm.fake,
IF($A$4&amp;"1"="1",FALSE,TRUE),
_xlpm.abwesend,
BI78&amp;"1"&lt;&gt;"1",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_xlpm.wochenstunden/5,SUMIFS(Arbeitszeiten[[Arbeitszeit]:[Arbeitszeit]],Arbeitszeiten[[Name]:[Name]],GewählterMA,Arbeitszeiten[[Tag]:[Tag]],DATE(_xlpm.jahrCalc,$B78,Y$20)))*$A78,0),
_xlpm.ausgabe, _xlpm.stunden+IF(AND(_xlpm.stunden&gt;0,_xlpm.fake),ROUND(RANDBETWEEN(-100,100)/200,1),0),
IF(_xlpm.ausgabe&lt;=0,"",_xlpm.ausgabe)
)</f>
        <v/>
      </c>
      <c r="Z78" s="253" t="str" cm="1">
        <f t="array" aca="1" ref="Z78" ca="1">_xlfn.LET(
_xlpm.jahrCalc,
INDIRECT("Jahr" &amp; ROUNDUP(SUM($B$21:$B78)/78,0)),
_xlpm.auto,
IF(_xlfn.XLOOKUP(GewählterMA&amp;"|"&amp;_xlpm.jahrCalc,Personaleingabe!$AO$12:$AO$300,Personaleingabe!$AO$12:$AO$300,"keine Zeiten",0,1)="keine Zeiten",TRUE,FALSE),
_xlpm.fake,
IF($A$4&amp;"1"="1",FALSE,TRUE),
_xlpm.abwesend,
BJ78&amp;"1"&lt;&gt;"1",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_xlpm.wochenstunden/5,SUMIFS(Arbeitszeiten[[Arbeitszeit]:[Arbeitszeit]],Arbeitszeiten[[Name]:[Name]],GewählterMA,Arbeitszeiten[[Tag]:[Tag]],DATE(_xlpm.jahrCalc,$B78,Z$20)))*$A78,0),
_xlpm.ausgabe, _xlpm.stunden+IF(AND(_xlpm.stunden&gt;0,_xlpm.fake),ROUND(RANDBETWEEN(-100,100)/200,1),0),
IF(_xlpm.ausgabe&lt;=0,"",_xlpm.ausgabe)
)</f>
        <v/>
      </c>
      <c r="AA78" s="253" t="str" cm="1">
        <f t="array" aca="1" ref="AA78" ca="1">_xlfn.LET(
_xlpm.jahrCalc,
INDIRECT("Jahr" &amp; ROUNDUP(SUM($B$21:$B78)/78,0)),
_xlpm.auto,
IF(_xlfn.XLOOKUP(GewählterMA&amp;"|"&amp;_xlpm.jahrCalc,Personaleingabe!$AO$12:$AO$300,Personaleingabe!$AO$12:$AO$300,"keine Zeiten",0,1)="keine Zeiten",TRUE,FALSE),
_xlpm.fake,
IF($A$4&amp;"1"="1",FALSE,TRUE),
_xlpm.abwesend,
BK78&amp;"1"&lt;&gt;"1",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_xlpm.wochenstunden/5,SUMIFS(Arbeitszeiten[[Arbeitszeit]:[Arbeitszeit]],Arbeitszeiten[[Name]:[Name]],GewählterMA,Arbeitszeiten[[Tag]:[Tag]],DATE(_xlpm.jahrCalc,$B78,AA$20)))*$A78,0),
_xlpm.ausgabe, _xlpm.stunden+IF(AND(_xlpm.stunden&gt;0,_xlpm.fake),ROUND(RANDBETWEEN(-100,100)/200,1),0),
IF(_xlpm.ausgabe&lt;=0,"",_xlpm.ausgabe)
)</f>
        <v/>
      </c>
      <c r="AB78" s="253" t="str" cm="1">
        <f t="array" aca="1" ref="AB78" ca="1">_xlfn.LET(
_xlpm.jahrCalc,
INDIRECT("Jahr" &amp; ROUNDUP(SUM($B$21:$B78)/78,0)),
_xlpm.auto,
IF(_xlfn.XLOOKUP(GewählterMA&amp;"|"&amp;_xlpm.jahrCalc,Personaleingabe!$AO$12:$AO$300,Personaleingabe!$AO$12:$AO$300,"keine Zeiten",0,1)="keine Zeiten",TRUE,FALSE),
_xlpm.fake,
IF($A$4&amp;"1"="1",FALSE,TRUE),
_xlpm.abwesend,
BL78&amp;"1"&lt;&gt;"1",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_xlpm.wochenstunden/5,SUMIFS(Arbeitszeiten[[Arbeitszeit]:[Arbeitszeit]],Arbeitszeiten[[Name]:[Name]],GewählterMA,Arbeitszeiten[[Tag]:[Tag]],DATE(_xlpm.jahrCalc,$B78,AB$20)))*$A78,0),
_xlpm.ausgabe, _xlpm.stunden+IF(AND(_xlpm.stunden&gt;0,_xlpm.fake),ROUND(RANDBETWEEN(-100,100)/200,1),0),
IF(_xlpm.ausgabe&lt;=0,"",_xlpm.ausgabe)
)</f>
        <v/>
      </c>
      <c r="AC78" s="253" t="str" cm="1">
        <f t="array" aca="1" ref="AC78" ca="1">_xlfn.LET(
_xlpm.jahrCalc,
INDIRECT("Jahr" &amp; ROUNDUP(SUM($B$21:$B78)/78,0)),
_xlpm.auto,
IF(_xlfn.XLOOKUP(GewählterMA&amp;"|"&amp;_xlpm.jahrCalc,Personaleingabe!$AO$12:$AO$300,Personaleingabe!$AO$12:$AO$300,"keine Zeiten",0,1)="keine Zeiten",TRUE,FALSE),
_xlpm.fake,
IF($A$4&amp;"1"="1",FALSE,TRUE),
_xlpm.abwesend,
BM78&amp;"1"&lt;&gt;"1",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_xlpm.wochenstunden/5,SUMIFS(Arbeitszeiten[[Arbeitszeit]:[Arbeitszeit]],Arbeitszeiten[[Name]:[Name]],GewählterMA,Arbeitszeiten[[Tag]:[Tag]],DATE(_xlpm.jahrCalc,$B78,AC$20)))*$A78,0),
_xlpm.ausgabe, _xlpm.stunden+IF(AND(_xlpm.stunden&gt;0,_xlpm.fake),ROUND(RANDBETWEEN(-100,100)/200,1),0),
IF(_xlpm.ausgabe&lt;=0,"",_xlpm.ausgabe)
)</f>
        <v/>
      </c>
      <c r="AD78" s="253" t="str" cm="1">
        <f t="array" aca="1" ref="AD78" ca="1">_xlfn.LET(
_xlpm.jahrCalc,
INDIRECT("Jahr" &amp; ROUNDUP(SUM($B$21:$B78)/78,0)),
_xlpm.auto,
IF(_xlfn.XLOOKUP(GewählterMA&amp;"|"&amp;_xlpm.jahrCalc,Personaleingabe!$AO$12:$AO$300,Personaleingabe!$AO$12:$AO$300,"keine Zeiten",0,1)="keine Zeiten",TRUE,FALSE),
_xlpm.fake,
IF($A$4&amp;"1"="1",FALSE,TRUE),
_xlpm.abwesend,
BN78&amp;"1"&lt;&gt;"1",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_xlpm.wochenstunden/5,SUMIFS(Arbeitszeiten[[Arbeitszeit]:[Arbeitszeit]],Arbeitszeiten[[Name]:[Name]],GewählterMA,Arbeitszeiten[[Tag]:[Tag]],DATE(_xlpm.jahrCalc,$B78,AD$20)))*$A78,0),
_xlpm.ausgabe, _xlpm.stunden+IF(AND(_xlpm.stunden&gt;0,_xlpm.fake),ROUND(RANDBETWEEN(-100,100)/200,1),0),
IF(_xlpm.ausgabe&lt;=0,"",_xlpm.ausgabe)
)</f>
        <v/>
      </c>
      <c r="AE78" s="253" t="str" cm="1">
        <f t="array" aca="1" ref="AE78" ca="1">_xlfn.LET(
_xlpm.jahrCalc,
INDIRECT("Jahr" &amp; ROUNDUP(SUM($B$21:$B78)/78,0)),
_xlpm.auto,
IF(_xlfn.XLOOKUP(GewählterMA&amp;"|"&amp;_xlpm.jahrCalc,Personaleingabe!$AO$12:$AO$300,Personaleingabe!$AO$12:$AO$300,"keine Zeiten",0,1)="keine Zeiten",TRUE,FALSE),
_xlpm.fake,
IF($A$4&amp;"1"="1",FALSE,TRUE),
_xlpm.abwesend,
BO78&amp;"1"&lt;&gt;"1",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_xlpm.wochenstunden/5,SUMIFS(Arbeitszeiten[[Arbeitszeit]:[Arbeitszeit]],Arbeitszeiten[[Name]:[Name]],GewählterMA,Arbeitszeiten[[Tag]:[Tag]],DATE(_xlpm.jahrCalc,$B78,AE$20)))*$A78,0),
_xlpm.ausgabe, _xlpm.stunden+IF(AND(_xlpm.stunden&gt;0,_xlpm.fake),ROUND(RANDBETWEEN(-100,100)/200,1),0),
IF(_xlpm.ausgabe&lt;=0,"",_xlpm.ausgabe)
)</f>
        <v/>
      </c>
      <c r="AF78" s="253" t="str" cm="1">
        <f t="array" aca="1" ref="AF78" ca="1">_xlfn.LET(
_xlpm.jahrCalc,
INDIRECT("Jahr" &amp; ROUNDUP(SUM($B$21:$B78)/78,0)),
_xlpm.auto,
IF(_xlfn.XLOOKUP(GewählterMA&amp;"|"&amp;_xlpm.jahrCalc,Personaleingabe!$AO$12:$AO$300,Personaleingabe!$AO$12:$AO$300,"keine Zeiten",0,1)="keine Zeiten",TRUE,FALSE),
_xlpm.fake,
IF($A$4&amp;"1"="1",FALSE,TRUE),
_xlpm.abwesend,
BP78&amp;"1"&lt;&gt;"1",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_xlpm.wochenstunden/5,SUMIFS(Arbeitszeiten[[Arbeitszeit]:[Arbeitszeit]],Arbeitszeiten[[Name]:[Name]],GewählterMA,Arbeitszeiten[[Tag]:[Tag]],DATE(_xlpm.jahrCalc,$B78,AF$20)))*$A78,0),
_xlpm.ausgabe, _xlpm.stunden+IF(AND(_xlpm.stunden&gt;0,_xlpm.fake),ROUND(RANDBETWEEN(-100,100)/200,1),0),
IF(_xlpm.ausgabe&lt;=0,"",_xlpm.ausgabe)
)</f>
        <v/>
      </c>
      <c r="AG78" s="253" t="str" cm="1">
        <f t="array" aca="1" ref="AG78" ca="1">_xlfn.LET(
_xlpm.jahrCalc,
INDIRECT("Jahr" &amp; ROUNDUP(SUM($B$21:$B78)/78,0)),
_xlpm.auto,
IF(_xlfn.XLOOKUP(GewählterMA&amp;"|"&amp;_xlpm.jahrCalc,Personaleingabe!$AO$12:$AO$300,Personaleingabe!$AO$12:$AO$300,"keine Zeiten",0,1)="keine Zeiten",TRUE,FALSE),
_xlpm.fake,
IF($A$4&amp;"1"="1",FALSE,TRUE),
_xlpm.abwesend,
BQ78&amp;"1"&lt;&gt;"1",
_xlpm.wochenstunden,_xlfn.XLOOKUP(GewählterMA&amp;"|"&amp;GewähltesVorhaben&amp;"|"&amp;$B78&amp;"|"&amp;_xlpm.jahrCalc,MitarbeiterFTE[[lookup]:[lookup]],MitarbeiterFTE[[Std. / Wo.]:[Std. / Wo.]],0,0,1),
_xlpm.stunden,
IF(NOT(_xlpm.abwesend),IF(_xlpm.auto,
    _xlpm.wochenstunden/5,SUMIFS(Arbeitszeiten[[Arbeitszeit]:[Arbeitszeit]],Arbeitszeiten[[Name]:[Name]],GewählterMA,Arbeitszeiten[[Tag]:[Tag]],DATE(_xlpm.jahrCalc,$B78,AG$20)))*$A78,0),
_xlpm.ausgabe, _xlpm.stunden+IF(AND(_xlpm.stunden&gt;0,_xlpm.fake),ROUND(RANDBETWEEN(-100,100)/200,1),0),
IF(_xlpm.ausgabe&lt;=0,"",_xlpm.ausgabe)
)</f>
        <v/>
      </c>
      <c r="AH78" s="254">
        <f t="shared" ref="AH78:AH88" ca="1" si="82">SUM(C78:AG78)</f>
        <v>0</v>
      </c>
      <c r="AI78" s="303"/>
      <c r="AJ78" s="212"/>
      <c r="AL78" s="211">
        <f t="shared" ref="AL78:AL88" si="83">B78</f>
        <v>2</v>
      </c>
      <c r="AM78" s="211" t="str" cm="1">
        <f t="array" aca="1" ref="AM78" ca="1">_xlfn.LET(
     _xlpm.jahrCalc,INDIRECT("Jahr" &amp; ROUNDUP(SUM($B$21:$B78)/78,0)),
     _xlpm.dat,DATE(_xlpm.jahrCalc,$B78,C$20),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N78" s="211" t="str" cm="1">
        <f t="array" aca="1" ref="AN78" ca="1">_xlfn.LET(
     _xlpm.jahrCalc,INDIRECT("Jahr" &amp; ROUNDUP(SUM($B$21:$B78)/78,0)),
     _xlpm.dat,DATE(_xlpm.jahrCalc,$B78,D$20),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O78" s="211" t="str" cm="1">
        <f t="array" aca="1" ref="AO78" ca="1">_xlfn.LET(
     _xlpm.jahrCalc,INDIRECT("Jahr" &amp; ROUNDUP(SUM($B$21:$B78)/78,0)),
     _xlpm.dat,DATE(_xlpm.jahrCalc,$B78,E$20),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P78" s="211" t="str" cm="1">
        <f t="array" aca="1" ref="AP78" ca="1">_xlfn.LET(
     _xlpm.jahrCalc,INDIRECT("Jahr" &amp; ROUNDUP(SUM($B$21:$B78)/78,0)),
     _xlpm.dat,DATE(_xlpm.jahrCalc,$B78,F$20),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Q78" s="211" t="str" cm="1">
        <f t="array" aca="1" ref="AQ78" ca="1">_xlfn.LET(
     _xlpm.jahrCalc,INDIRECT("Jahr" &amp; ROUNDUP(SUM($B$21:$B78)/78,0)),
     _xlpm.dat,DATE(_xlpm.jahrCalc,$B78,G$20),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R78" s="211" t="str" cm="1">
        <f t="array" aca="1" ref="AR78" ca="1">_xlfn.LET(
     _xlpm.jahrCalc,INDIRECT("Jahr" &amp; ROUNDUP(SUM($B$21:$B78)/78,0)),
     _xlpm.dat,DATE(_xlpm.jahrCalc,$B78,H$20),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S78" s="211" t="str" cm="1">
        <f t="array" aca="1" ref="AS78" ca="1">_xlfn.LET(
     _xlpm.jahrCalc,INDIRECT("Jahr" &amp; ROUNDUP(SUM($B$21:$B78)/78,0)),
     _xlpm.dat,DATE(_xlpm.jahrCalc,$B78,I$20),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T78" s="211" t="str" cm="1">
        <f t="array" aca="1" ref="AT78" ca="1">_xlfn.LET(
     _xlpm.jahrCalc,INDIRECT("Jahr" &amp; ROUNDUP(SUM($B$21:$B78)/78,0)),
     _xlpm.dat,DATE(_xlpm.jahrCalc,$B78,J$20),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U78" s="211" t="str" cm="1">
        <f t="array" aca="1" ref="AU78" ca="1">_xlfn.LET(
     _xlpm.jahrCalc,INDIRECT("Jahr" &amp; ROUNDUP(SUM($B$21:$B78)/78,0)),
     _xlpm.dat,DATE(_xlpm.jahrCalc,$B78,K$20),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V78" s="211" t="str" cm="1">
        <f t="array" aca="1" ref="AV78" ca="1">_xlfn.LET(
     _xlpm.jahrCalc,INDIRECT("Jahr" &amp; ROUNDUP(SUM($B$21:$B78)/78,0)),
     _xlpm.dat,DATE(_xlpm.jahrCalc,$B78,L$20),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W78" s="211" t="str" cm="1">
        <f t="array" aca="1" ref="AW78" ca="1">_xlfn.LET(
     _xlpm.jahrCalc,INDIRECT("Jahr" &amp; ROUNDUP(SUM($B$21:$B78)/78,0)),
     _xlpm.dat,DATE(_xlpm.jahrCalc,$B78,M$20),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AX78" s="211" t="str" cm="1">
        <f t="array" aca="1" ref="AX78" ca="1">_xlfn.LET(
     _xlpm.jahrCalc,INDIRECT("Jahr" &amp; ROUNDUP(SUM($B$21:$B78)/78,0)),
     _xlpm.dat,DATE(_xlpm.jahrCalc,$B78,N$20),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Y78" s="211" t="str" cm="1">
        <f t="array" aca="1" ref="AY78" ca="1">_xlfn.LET(
     _xlpm.jahrCalc,INDIRECT("Jahr" &amp; ROUNDUP(SUM($B$21:$B78)/78,0)),
     _xlpm.dat,DATE(_xlpm.jahrCalc,$B78,O$20),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AZ78" s="211" t="str" cm="1">
        <f t="array" aca="1" ref="AZ78" ca="1">_xlfn.LET(
     _xlpm.jahrCalc,INDIRECT("Jahr" &amp; ROUNDUP(SUM($B$21:$B78)/78,0)),
     _xlpm.dat,DATE(_xlpm.jahrCalc,$B78,P$20),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A78" s="211" t="str" cm="1">
        <f t="array" aca="1" ref="BA78" ca="1">_xlfn.LET(
     _xlpm.jahrCalc,INDIRECT("Jahr" &amp; ROUNDUP(SUM($B$21:$B78)/78,0)),
     _xlpm.dat,DATE(_xlpm.jahrCalc,$B78,Q$20),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B78" s="211" t="str" cm="1">
        <f t="array" aca="1" ref="BB78" ca="1">_xlfn.LET(
     _xlpm.jahrCalc,INDIRECT("Jahr" &amp; ROUNDUP(SUM($B$21:$B78)/78,0)),
     _xlpm.dat,DATE(_xlpm.jahrCalc,$B78,R$20),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C78" s="211" t="str" cm="1">
        <f t="array" aca="1" ref="BC78" ca="1">_xlfn.LET(
     _xlpm.jahrCalc,INDIRECT("Jahr" &amp; ROUNDUP(SUM($B$21:$B78)/78,0)),
     _xlpm.dat,DATE(_xlpm.jahrCalc,$B78,S$20),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D78" s="211" t="str" cm="1">
        <f t="array" aca="1" ref="BD78" ca="1">_xlfn.LET(
     _xlpm.jahrCalc,INDIRECT("Jahr" &amp; ROUNDUP(SUM($B$21:$B78)/78,0)),
     _xlpm.dat,DATE(_xlpm.jahrCalc,$B78,T$20),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E78" s="211" t="str" cm="1">
        <f t="array" aca="1" ref="BE78" ca="1">_xlfn.LET(
     _xlpm.jahrCalc,INDIRECT("Jahr" &amp; ROUNDUP(SUM($B$21:$B78)/78,0)),
     _xlpm.dat,DATE(_xlpm.jahrCalc,$B78,U$20),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F78" s="211" t="str" cm="1">
        <f t="array" aca="1" ref="BF78" ca="1">_xlfn.LET(
     _xlpm.jahrCalc,INDIRECT("Jahr" &amp; ROUNDUP(SUM($B$21:$B78)/78,0)),
     _xlpm.dat,DATE(_xlpm.jahrCalc,$B78,V$20),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G78" s="211" t="str" cm="1">
        <f t="array" aca="1" ref="BG78" ca="1">_xlfn.LET(
     _xlpm.jahrCalc,INDIRECT("Jahr" &amp; ROUNDUP(SUM($B$21:$B78)/78,0)),
     _xlpm.dat,DATE(_xlpm.jahrCalc,$B78,W$20),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H78" s="211" t="str" cm="1">
        <f t="array" aca="1" ref="BH78" ca="1">_xlfn.LET(
     _xlpm.jahrCalc,INDIRECT("Jahr" &amp; ROUNDUP(SUM($B$21:$B78)/78,0)),
     _xlpm.dat,DATE(_xlpm.jahrCalc,$B78,X$20),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I78" s="211" t="str" cm="1">
        <f t="array" aca="1" ref="BI78" ca="1">_xlfn.LET(
     _xlpm.jahrCalc,INDIRECT("Jahr" &amp; ROUNDUP(SUM($B$21:$B78)/78,0)),
     _xlpm.dat,DATE(_xlpm.jahrCalc,$B78,Y$20),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J78" s="211" t="str" cm="1">
        <f t="array" aca="1" ref="BJ78" ca="1">_xlfn.LET(
     _xlpm.jahrCalc,INDIRECT("Jahr" &amp; ROUNDUP(SUM($B$21:$B78)/78,0)),
     _xlpm.dat,DATE(_xlpm.jahrCalc,$B78,Z$20),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K78" s="211" t="str" cm="1">
        <f t="array" aca="1" ref="BK78" ca="1">_xlfn.LET(
     _xlpm.jahrCalc,INDIRECT("Jahr" &amp; ROUNDUP(SUM($B$21:$B78)/78,0)),
     _xlpm.dat,DATE(_xlpm.jahrCalc,$B78,AA$20),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L78" s="211" t="str" cm="1">
        <f t="array" aca="1" ref="BL78" ca="1">_xlfn.LET(
     _xlpm.jahrCalc,INDIRECT("Jahr" &amp; ROUNDUP(SUM($B$21:$B78)/78,0)),
     _xlpm.dat,DATE(_xlpm.jahrCalc,$B78,AB$20),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M78" s="211" t="str" cm="1">
        <f t="array" aca="1" ref="BM78" ca="1">_xlfn.LET(
     _xlpm.jahrCalc,INDIRECT("Jahr" &amp; ROUNDUP(SUM($B$21:$B78)/78,0)),
     _xlpm.dat,DATE(_xlpm.jahrCalc,$B78,AC$20),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WE</v>
      </c>
      <c r="BN78" s="211" t="str" cm="1">
        <f t="array" aca="1" ref="BN78" ca="1">_xlfn.LET(
     _xlpm.jahrCalc,INDIRECT("Jahr" &amp; ROUNDUP(SUM($B$21:$B78)/78,0)),
     _xlpm.dat,DATE(_xlpm.jahrCalc,$B78,AD$20),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
      </c>
      <c r="BO78" s="211" t="str" cm="1">
        <f t="array" aca="1" ref="BO78" ca="1">_xlfn.LET(
     _xlpm.jahrCalc,INDIRECT("Jahr" &amp; ROUNDUP(SUM($B$21:$B78)/78,0)),
     _xlpm.dat,DATE(_xlpm.jahrCalc,$B78,AE$20),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P78" s="211" t="str" cm="1">
        <f t="array" aca="1" ref="BP78" ca="1">_xlfn.LET(
     _xlpm.jahrCalc,INDIRECT("Jahr" &amp; ROUNDUP(SUM($B$21:$B78)/78,0)),
     _xlpm.dat,DATE(_xlpm.jahrCalc,$B78,AF$20),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Q78" s="211" t="str" cm="1">
        <f t="array" aca="1" ref="BQ78" ca="1">_xlfn.LET(
     _xlpm.jahrCalc,INDIRECT("Jahr" &amp; ROUNDUP(SUM($B$21:$B78)/78,0)),
     _xlpm.dat,DATE(_xlpm.jahrCalc,$B78,AG$20),
     _xlpm.bundesland,$BR78,
     _xlpm.ft, IF(_xlpm.bundesland=0,FALSE,_xlfn.XLOOKUP(_xlpm.dat,Feiertage[[Datum]:[Datum]],_xlfn.XLOOKUP(_xlpm.bundesland,Feiertage[[#Headers],[BW]:[TH]],Feiertage[[BW]:[TH]]),0,0,1)&lt;&gt;0),
     _xlpm.schwarz,
          MONTH(_xlpm.dat)&lt;&gt;$B78,
     _xlpm.we,
          WEEKDAY(_xlpm.dat,2)&gt;=6,
     _xlpm.weg,
          IF(_xlfn.XLOOKUP(GewählterMA&amp;_xlpm.dat,Table6[[lookup]:[lookup]],Table6[[Name]:[Name]],"da",0,1)="da","","weg"),
     _xlpm.ausgabe,IF(_xlpm.schwarz,"SW",IF(_xlpm.ft,"FT",IF(_xlpm.we,"WE",IF(_xlpm.weg="weg","weg","")))),
     _xlpm.ausgabe
)</f>
        <v>SW</v>
      </c>
      <c r="BR78" s="211">
        <f ca="1">IF(BT78=0,BS76,BT78)</f>
        <v>0</v>
      </c>
      <c r="BT78" s="211" cm="1">
        <f t="array" aca="1" ref="BT78" ca="1">_xlfn.XLOOKUP(_xlfn.XLOOKUP(GewählterMA&amp;AL78&amp;INDIRECT("Jahr" &amp; ROUNDUP(SUM($B$21:$B78)/78,0)),MitarbeiterFTE[Name]&amp;MitarbeiterFTE[Monat]&amp;MitarbeiterFTE[Jahr],MitarbeiterFTE[Bundesland],0,0,1),Bundesländer[Deutsch],Bundesländer[Abkürzung],0,0,1)</f>
        <v>0</v>
      </c>
    </row>
    <row r="79" spans="1:72" ht="18" customHeight="1" thickBot="1">
      <c r="A79" s="223" cm="1">
        <f t="array" aca="1" ref="A79" ca="1">_xlfn.XLOOKUP(GewählterMA&amp;"|"&amp;GewähltesVorhaben&amp;"|"&amp;B79&amp;"|"&amp;INDIRECT("Jahr" &amp; ROUNDUP(SUM($B$21:B79)/78,0)),MitarbeiterFTE[lookup],MitarbeiterFTE[%-Vorhaben],0,0,1)</f>
        <v>0</v>
      </c>
      <c r="B79" s="256">
        <v>3</v>
      </c>
      <c r="C79" s="253" t="str" cm="1">
        <f t="array" aca="1" ref="C79" ca="1">_xlfn.LET(
_xlpm.jahrCalc,
INDIRECT("Jahr" &amp; ROUNDUP(SUM($B$21:$B79)/78,0)),
_xlpm.auto,
IF(_xlfn.XLOOKUP(GewählterMA&amp;"|"&amp;_xlpm.jahrCalc,Personaleingabe!$AO$12:$AO$300,Personaleingabe!$AO$12:$AO$300,"keine Zeiten",0,1)="keine Zeiten",TRUE,FALSE),
_xlpm.fake,
IF($A$4&amp;"1"="1",FALSE,TRUE),
_xlpm.abwesend,
AM79&amp;"1"&lt;&gt;"1",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_xlpm.wochenstunden/5,SUMIFS(Arbeitszeiten[[Arbeitszeit]:[Arbeitszeit]],Arbeitszeiten[[Name]:[Name]],GewählterMA,Arbeitszeiten[[Tag]:[Tag]],DATE(_xlpm.jahrCalc,$B79,C$20)))*$A79,0),
_xlpm.ausgabe, _xlpm.stunden+IF(AND(_xlpm.stunden&gt;0,_xlpm.fake),ROUND(RANDBETWEEN(-100,100)/200,1),0),
IF(_xlpm.ausgabe&lt;=0,"",_xlpm.ausgabe)
)</f>
        <v/>
      </c>
      <c r="D79" s="253" t="str" cm="1">
        <f t="array" aca="1" ref="D79" ca="1">_xlfn.LET(
_xlpm.jahrCalc,
INDIRECT("Jahr" &amp; ROUNDUP(SUM($B$21:$B79)/78,0)),
_xlpm.auto,
IF(_xlfn.XLOOKUP(GewählterMA&amp;"|"&amp;_xlpm.jahrCalc,Personaleingabe!$AO$12:$AO$300,Personaleingabe!$AO$12:$AO$300,"keine Zeiten",0,1)="keine Zeiten",TRUE,FALSE),
_xlpm.fake,
IF($A$4&amp;"1"="1",FALSE,TRUE),
_xlpm.abwesend,
AN79&amp;"1"&lt;&gt;"1",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_xlpm.wochenstunden/5,SUMIFS(Arbeitszeiten[[Arbeitszeit]:[Arbeitszeit]],Arbeitszeiten[[Name]:[Name]],GewählterMA,Arbeitszeiten[[Tag]:[Tag]],DATE(_xlpm.jahrCalc,$B79,D$20)))*$A79,0),
_xlpm.ausgabe, _xlpm.stunden+IF(AND(_xlpm.stunden&gt;0,_xlpm.fake),ROUND(RANDBETWEEN(-100,100)/200,1),0),
IF(_xlpm.ausgabe&lt;=0,"",_xlpm.ausgabe)
)</f>
        <v/>
      </c>
      <c r="E79" s="253" t="str" cm="1">
        <f t="array" aca="1" ref="E79" ca="1">_xlfn.LET(
_xlpm.jahrCalc,
INDIRECT("Jahr" &amp; ROUNDUP(SUM($B$21:$B79)/78,0)),
_xlpm.auto,
IF(_xlfn.XLOOKUP(GewählterMA&amp;"|"&amp;_xlpm.jahrCalc,Personaleingabe!$AO$12:$AO$300,Personaleingabe!$AO$12:$AO$300,"keine Zeiten",0,1)="keine Zeiten",TRUE,FALSE),
_xlpm.fake,
IF($A$4&amp;"1"="1",FALSE,TRUE),
_xlpm.abwesend,
AO79&amp;"1"&lt;&gt;"1",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_xlpm.wochenstunden/5,SUMIFS(Arbeitszeiten[[Arbeitszeit]:[Arbeitszeit]],Arbeitszeiten[[Name]:[Name]],GewählterMA,Arbeitszeiten[[Tag]:[Tag]],DATE(_xlpm.jahrCalc,$B79,E$20)))*$A79,0),
_xlpm.ausgabe, _xlpm.stunden+IF(AND(_xlpm.stunden&gt;0,_xlpm.fake),ROUND(RANDBETWEEN(-100,100)/200,1),0),
IF(_xlpm.ausgabe&lt;=0,"",_xlpm.ausgabe)
)</f>
        <v/>
      </c>
      <c r="F79" s="253" t="str" cm="1">
        <f t="array" aca="1" ref="F79" ca="1">_xlfn.LET(
_xlpm.jahrCalc,
INDIRECT("Jahr" &amp; ROUNDUP(SUM($B$21:$B79)/78,0)),
_xlpm.auto,
IF(_xlfn.XLOOKUP(GewählterMA&amp;"|"&amp;_xlpm.jahrCalc,Personaleingabe!$AO$12:$AO$300,Personaleingabe!$AO$12:$AO$300,"keine Zeiten",0,1)="keine Zeiten",TRUE,FALSE),
_xlpm.fake,
IF($A$4&amp;"1"="1",FALSE,TRUE),
_xlpm.abwesend,
AP79&amp;"1"&lt;&gt;"1",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_xlpm.wochenstunden/5,SUMIFS(Arbeitszeiten[[Arbeitszeit]:[Arbeitszeit]],Arbeitszeiten[[Name]:[Name]],GewählterMA,Arbeitszeiten[[Tag]:[Tag]],DATE(_xlpm.jahrCalc,$B79,F$20)))*$A79,0),
_xlpm.ausgabe, _xlpm.stunden+IF(AND(_xlpm.stunden&gt;0,_xlpm.fake),ROUND(RANDBETWEEN(-100,100)/200,1),0),
IF(_xlpm.ausgabe&lt;=0,"",_xlpm.ausgabe)
)</f>
        <v/>
      </c>
      <c r="G79" s="253" t="str" cm="1">
        <f t="array" aca="1" ref="G79" ca="1">_xlfn.LET(
_xlpm.jahrCalc,
INDIRECT("Jahr" &amp; ROUNDUP(SUM($B$21:$B79)/78,0)),
_xlpm.auto,
IF(_xlfn.XLOOKUP(GewählterMA&amp;"|"&amp;_xlpm.jahrCalc,Personaleingabe!$AO$12:$AO$300,Personaleingabe!$AO$12:$AO$300,"keine Zeiten",0,1)="keine Zeiten",TRUE,FALSE),
_xlpm.fake,
IF($A$4&amp;"1"="1",FALSE,TRUE),
_xlpm.abwesend,
AQ79&amp;"1"&lt;&gt;"1",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_xlpm.wochenstunden/5,SUMIFS(Arbeitszeiten[[Arbeitszeit]:[Arbeitszeit]],Arbeitszeiten[[Name]:[Name]],GewählterMA,Arbeitszeiten[[Tag]:[Tag]],DATE(_xlpm.jahrCalc,$B79,G$20)))*$A79,0),
_xlpm.ausgabe, _xlpm.stunden+IF(AND(_xlpm.stunden&gt;0,_xlpm.fake),ROUND(RANDBETWEEN(-100,100)/200,1),0),
IF(_xlpm.ausgabe&lt;=0,"",_xlpm.ausgabe)
)</f>
        <v/>
      </c>
      <c r="H79" s="253" t="str" cm="1">
        <f t="array" aca="1" ref="H79" ca="1">_xlfn.LET(
_xlpm.jahrCalc,
INDIRECT("Jahr" &amp; ROUNDUP(SUM($B$21:$B79)/78,0)),
_xlpm.auto,
IF(_xlfn.XLOOKUP(GewählterMA&amp;"|"&amp;_xlpm.jahrCalc,Personaleingabe!$AO$12:$AO$300,Personaleingabe!$AO$12:$AO$300,"keine Zeiten",0,1)="keine Zeiten",TRUE,FALSE),
_xlpm.fake,
IF($A$4&amp;"1"="1",FALSE,TRUE),
_xlpm.abwesend,
AR79&amp;"1"&lt;&gt;"1",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_xlpm.wochenstunden/5,SUMIFS(Arbeitszeiten[[Arbeitszeit]:[Arbeitszeit]],Arbeitszeiten[[Name]:[Name]],GewählterMA,Arbeitszeiten[[Tag]:[Tag]],DATE(_xlpm.jahrCalc,$B79,H$20)))*$A79,0),
_xlpm.ausgabe, _xlpm.stunden+IF(AND(_xlpm.stunden&gt;0,_xlpm.fake),ROUND(RANDBETWEEN(-100,100)/200,1),0),
IF(_xlpm.ausgabe&lt;=0,"",_xlpm.ausgabe)
)</f>
        <v/>
      </c>
      <c r="I79" s="253" t="str" cm="1">
        <f t="array" aca="1" ref="I79" ca="1">_xlfn.LET(
_xlpm.jahrCalc,
INDIRECT("Jahr" &amp; ROUNDUP(SUM($B$21:$B79)/78,0)),
_xlpm.auto,
IF(_xlfn.XLOOKUP(GewählterMA&amp;"|"&amp;_xlpm.jahrCalc,Personaleingabe!$AO$12:$AO$300,Personaleingabe!$AO$12:$AO$300,"keine Zeiten",0,1)="keine Zeiten",TRUE,FALSE),
_xlpm.fake,
IF($A$4&amp;"1"="1",FALSE,TRUE),
_xlpm.abwesend,
AS79&amp;"1"&lt;&gt;"1",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_xlpm.wochenstunden/5,SUMIFS(Arbeitszeiten[[Arbeitszeit]:[Arbeitszeit]],Arbeitszeiten[[Name]:[Name]],GewählterMA,Arbeitszeiten[[Tag]:[Tag]],DATE(_xlpm.jahrCalc,$B79,I$20)))*$A79,0),
_xlpm.ausgabe, _xlpm.stunden+IF(AND(_xlpm.stunden&gt;0,_xlpm.fake),ROUND(RANDBETWEEN(-100,100)/200,1),0),
IF(_xlpm.ausgabe&lt;=0,"",_xlpm.ausgabe)
)</f>
        <v/>
      </c>
      <c r="J79" s="253" t="str" cm="1">
        <f t="array" aca="1" ref="J79" ca="1">_xlfn.LET(
_xlpm.jahrCalc,
INDIRECT("Jahr" &amp; ROUNDUP(SUM($B$21:$B79)/78,0)),
_xlpm.auto,
IF(_xlfn.XLOOKUP(GewählterMA&amp;"|"&amp;_xlpm.jahrCalc,Personaleingabe!$AO$12:$AO$300,Personaleingabe!$AO$12:$AO$300,"keine Zeiten",0,1)="keine Zeiten",TRUE,FALSE),
_xlpm.fake,
IF($A$4&amp;"1"="1",FALSE,TRUE),
_xlpm.abwesend,
AT79&amp;"1"&lt;&gt;"1",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_xlpm.wochenstunden/5,SUMIFS(Arbeitszeiten[[Arbeitszeit]:[Arbeitszeit]],Arbeitszeiten[[Name]:[Name]],GewählterMA,Arbeitszeiten[[Tag]:[Tag]],DATE(_xlpm.jahrCalc,$B79,J$20)))*$A79,0),
_xlpm.ausgabe, _xlpm.stunden+IF(AND(_xlpm.stunden&gt;0,_xlpm.fake),ROUND(RANDBETWEEN(-100,100)/200,1),0),
IF(_xlpm.ausgabe&lt;=0,"",_xlpm.ausgabe)
)</f>
        <v/>
      </c>
      <c r="K79" s="253" t="str" cm="1">
        <f t="array" aca="1" ref="K79" ca="1">_xlfn.LET(
_xlpm.jahrCalc,
INDIRECT("Jahr" &amp; ROUNDUP(SUM($B$21:$B79)/78,0)),
_xlpm.auto,
IF(_xlfn.XLOOKUP(GewählterMA&amp;"|"&amp;_xlpm.jahrCalc,Personaleingabe!$AO$12:$AO$300,Personaleingabe!$AO$12:$AO$300,"keine Zeiten",0,1)="keine Zeiten",TRUE,FALSE),
_xlpm.fake,
IF($A$4&amp;"1"="1",FALSE,TRUE),
_xlpm.abwesend,
AU79&amp;"1"&lt;&gt;"1",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_xlpm.wochenstunden/5,SUMIFS(Arbeitszeiten[[Arbeitszeit]:[Arbeitszeit]],Arbeitszeiten[[Name]:[Name]],GewählterMA,Arbeitszeiten[[Tag]:[Tag]],DATE(_xlpm.jahrCalc,$B79,K$20)))*$A79,0),
_xlpm.ausgabe, _xlpm.stunden+IF(AND(_xlpm.stunden&gt;0,_xlpm.fake),ROUND(RANDBETWEEN(-100,100)/200,1),0),
IF(_xlpm.ausgabe&lt;=0,"",_xlpm.ausgabe)
)</f>
        <v/>
      </c>
      <c r="L79" s="253" t="str" cm="1">
        <f t="array" aca="1" ref="L79" ca="1">_xlfn.LET(
_xlpm.jahrCalc,
INDIRECT("Jahr" &amp; ROUNDUP(SUM($B$21:$B79)/78,0)),
_xlpm.auto,
IF(_xlfn.XLOOKUP(GewählterMA&amp;"|"&amp;_xlpm.jahrCalc,Personaleingabe!$AO$12:$AO$300,Personaleingabe!$AO$12:$AO$300,"keine Zeiten",0,1)="keine Zeiten",TRUE,FALSE),
_xlpm.fake,
IF($A$4&amp;"1"="1",FALSE,TRUE),
_xlpm.abwesend,
AV79&amp;"1"&lt;&gt;"1",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_xlpm.wochenstunden/5,SUMIFS(Arbeitszeiten[[Arbeitszeit]:[Arbeitszeit]],Arbeitszeiten[[Name]:[Name]],GewählterMA,Arbeitszeiten[[Tag]:[Tag]],DATE(_xlpm.jahrCalc,$B79,L$20)))*$A79,0),
_xlpm.ausgabe, _xlpm.stunden+IF(AND(_xlpm.stunden&gt;0,_xlpm.fake),ROUND(RANDBETWEEN(-100,100)/200,1),0),
IF(_xlpm.ausgabe&lt;=0,"",_xlpm.ausgabe)
)</f>
        <v/>
      </c>
      <c r="M79" s="253" t="str" cm="1">
        <f t="array" aca="1" ref="M79" ca="1">_xlfn.LET(
_xlpm.jahrCalc,
INDIRECT("Jahr" &amp; ROUNDUP(SUM($B$21:$B79)/78,0)),
_xlpm.auto,
IF(_xlfn.XLOOKUP(GewählterMA&amp;"|"&amp;_xlpm.jahrCalc,Personaleingabe!$AO$12:$AO$300,Personaleingabe!$AO$12:$AO$300,"keine Zeiten",0,1)="keine Zeiten",TRUE,FALSE),
_xlpm.fake,
IF($A$4&amp;"1"="1",FALSE,TRUE),
_xlpm.abwesend,
AW79&amp;"1"&lt;&gt;"1",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_xlpm.wochenstunden/5,SUMIFS(Arbeitszeiten[[Arbeitszeit]:[Arbeitszeit]],Arbeitszeiten[[Name]:[Name]],GewählterMA,Arbeitszeiten[[Tag]:[Tag]],DATE(_xlpm.jahrCalc,$B79,M$20)))*$A79,0),
_xlpm.ausgabe, _xlpm.stunden+IF(AND(_xlpm.stunden&gt;0,_xlpm.fake),ROUND(RANDBETWEEN(-100,100)/200,1),0),
IF(_xlpm.ausgabe&lt;=0,"",_xlpm.ausgabe)
)</f>
        <v/>
      </c>
      <c r="N79" s="253" t="str" cm="1">
        <f t="array" aca="1" ref="N79" ca="1">_xlfn.LET(
_xlpm.jahrCalc,
INDIRECT("Jahr" &amp; ROUNDUP(SUM($B$21:$B79)/78,0)),
_xlpm.auto,
IF(_xlfn.XLOOKUP(GewählterMA&amp;"|"&amp;_xlpm.jahrCalc,Personaleingabe!$AO$12:$AO$300,Personaleingabe!$AO$12:$AO$300,"keine Zeiten",0,1)="keine Zeiten",TRUE,FALSE),
_xlpm.fake,
IF($A$4&amp;"1"="1",FALSE,TRUE),
_xlpm.abwesend,
AX79&amp;"1"&lt;&gt;"1",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_xlpm.wochenstunden/5,SUMIFS(Arbeitszeiten[[Arbeitszeit]:[Arbeitszeit]],Arbeitszeiten[[Name]:[Name]],GewählterMA,Arbeitszeiten[[Tag]:[Tag]],DATE(_xlpm.jahrCalc,$B79,N$20)))*$A79,0),
_xlpm.ausgabe, _xlpm.stunden+IF(AND(_xlpm.stunden&gt;0,_xlpm.fake),ROUND(RANDBETWEEN(-100,100)/200,1),0),
IF(_xlpm.ausgabe&lt;=0,"",_xlpm.ausgabe)
)</f>
        <v/>
      </c>
      <c r="O79" s="253" t="str" cm="1">
        <f t="array" aca="1" ref="O79" ca="1">_xlfn.LET(
_xlpm.jahrCalc,
INDIRECT("Jahr" &amp; ROUNDUP(SUM($B$21:$B79)/78,0)),
_xlpm.auto,
IF(_xlfn.XLOOKUP(GewählterMA&amp;"|"&amp;_xlpm.jahrCalc,Personaleingabe!$AO$12:$AO$300,Personaleingabe!$AO$12:$AO$300,"keine Zeiten",0,1)="keine Zeiten",TRUE,FALSE),
_xlpm.fake,
IF($A$4&amp;"1"="1",FALSE,TRUE),
_xlpm.abwesend,
AY79&amp;"1"&lt;&gt;"1",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_xlpm.wochenstunden/5,SUMIFS(Arbeitszeiten[[Arbeitszeit]:[Arbeitszeit]],Arbeitszeiten[[Name]:[Name]],GewählterMA,Arbeitszeiten[[Tag]:[Tag]],DATE(_xlpm.jahrCalc,$B79,O$20)))*$A79,0),
_xlpm.ausgabe, _xlpm.stunden+IF(AND(_xlpm.stunden&gt;0,_xlpm.fake),ROUND(RANDBETWEEN(-100,100)/200,1),0),
IF(_xlpm.ausgabe&lt;=0,"",_xlpm.ausgabe)
)</f>
        <v/>
      </c>
      <c r="P79" s="253" t="str" cm="1">
        <f t="array" aca="1" ref="P79" ca="1">_xlfn.LET(
_xlpm.jahrCalc,
INDIRECT("Jahr" &amp; ROUNDUP(SUM($B$21:$B79)/78,0)),
_xlpm.auto,
IF(_xlfn.XLOOKUP(GewählterMA&amp;"|"&amp;_xlpm.jahrCalc,Personaleingabe!$AO$12:$AO$300,Personaleingabe!$AO$12:$AO$300,"keine Zeiten",0,1)="keine Zeiten",TRUE,FALSE),
_xlpm.fake,
IF($A$4&amp;"1"="1",FALSE,TRUE),
_xlpm.abwesend,
AZ79&amp;"1"&lt;&gt;"1",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_xlpm.wochenstunden/5,SUMIFS(Arbeitszeiten[[Arbeitszeit]:[Arbeitszeit]],Arbeitszeiten[[Name]:[Name]],GewählterMA,Arbeitszeiten[[Tag]:[Tag]],DATE(_xlpm.jahrCalc,$B79,P$20)))*$A79,0),
_xlpm.ausgabe, _xlpm.stunden+IF(AND(_xlpm.stunden&gt;0,_xlpm.fake),ROUND(RANDBETWEEN(-100,100)/200,1),0),
IF(_xlpm.ausgabe&lt;=0,"",_xlpm.ausgabe)
)</f>
        <v/>
      </c>
      <c r="Q79" s="253" t="str" cm="1">
        <f t="array" aca="1" ref="Q79" ca="1">_xlfn.LET(
_xlpm.jahrCalc,
INDIRECT("Jahr" &amp; ROUNDUP(SUM($B$21:$B79)/78,0)),
_xlpm.auto,
IF(_xlfn.XLOOKUP(GewählterMA&amp;"|"&amp;_xlpm.jahrCalc,Personaleingabe!$AO$12:$AO$300,Personaleingabe!$AO$12:$AO$300,"keine Zeiten",0,1)="keine Zeiten",TRUE,FALSE),
_xlpm.fake,
IF($A$4&amp;"1"="1",FALSE,TRUE),
_xlpm.abwesend,
BA79&amp;"1"&lt;&gt;"1",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_xlpm.wochenstunden/5,SUMIFS(Arbeitszeiten[[Arbeitszeit]:[Arbeitszeit]],Arbeitszeiten[[Name]:[Name]],GewählterMA,Arbeitszeiten[[Tag]:[Tag]],DATE(_xlpm.jahrCalc,$B79,Q$20)))*$A79,0),
_xlpm.ausgabe, _xlpm.stunden+IF(AND(_xlpm.stunden&gt;0,_xlpm.fake),ROUND(RANDBETWEEN(-100,100)/200,1),0),
IF(_xlpm.ausgabe&lt;=0,"",_xlpm.ausgabe)
)</f>
        <v/>
      </c>
      <c r="R79" s="253" t="str" cm="1">
        <f t="array" aca="1" ref="R79" ca="1">_xlfn.LET(
_xlpm.jahrCalc,
INDIRECT("Jahr" &amp; ROUNDUP(SUM($B$21:$B79)/78,0)),
_xlpm.auto,
IF(_xlfn.XLOOKUP(GewählterMA&amp;"|"&amp;_xlpm.jahrCalc,Personaleingabe!$AO$12:$AO$300,Personaleingabe!$AO$12:$AO$300,"keine Zeiten",0,1)="keine Zeiten",TRUE,FALSE),
_xlpm.fake,
IF($A$4&amp;"1"="1",FALSE,TRUE),
_xlpm.abwesend,
BB79&amp;"1"&lt;&gt;"1",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_xlpm.wochenstunden/5,SUMIFS(Arbeitszeiten[[Arbeitszeit]:[Arbeitszeit]],Arbeitszeiten[[Name]:[Name]],GewählterMA,Arbeitszeiten[[Tag]:[Tag]],DATE(_xlpm.jahrCalc,$B79,R$20)))*$A79,0),
_xlpm.ausgabe, _xlpm.stunden+IF(AND(_xlpm.stunden&gt;0,_xlpm.fake),ROUND(RANDBETWEEN(-100,100)/200,1),0),
IF(_xlpm.ausgabe&lt;=0,"",_xlpm.ausgabe)
)</f>
        <v/>
      </c>
      <c r="S79" s="253" t="str" cm="1">
        <f t="array" aca="1" ref="S79" ca="1">_xlfn.LET(
_xlpm.jahrCalc,
INDIRECT("Jahr" &amp; ROUNDUP(SUM($B$21:$B79)/78,0)),
_xlpm.auto,
IF(_xlfn.XLOOKUP(GewählterMA&amp;"|"&amp;_xlpm.jahrCalc,Personaleingabe!$AO$12:$AO$300,Personaleingabe!$AO$12:$AO$300,"keine Zeiten",0,1)="keine Zeiten",TRUE,FALSE),
_xlpm.fake,
IF($A$4&amp;"1"="1",FALSE,TRUE),
_xlpm.abwesend,
BC79&amp;"1"&lt;&gt;"1",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_xlpm.wochenstunden/5,SUMIFS(Arbeitszeiten[[Arbeitszeit]:[Arbeitszeit]],Arbeitszeiten[[Name]:[Name]],GewählterMA,Arbeitszeiten[[Tag]:[Tag]],DATE(_xlpm.jahrCalc,$B79,S$20)))*$A79,0),
_xlpm.ausgabe, _xlpm.stunden+IF(AND(_xlpm.stunden&gt;0,_xlpm.fake),ROUND(RANDBETWEEN(-100,100)/200,1),0),
IF(_xlpm.ausgabe&lt;=0,"",_xlpm.ausgabe)
)</f>
        <v/>
      </c>
      <c r="T79" s="253" t="str" cm="1">
        <f t="array" aca="1" ref="T79" ca="1">_xlfn.LET(
_xlpm.jahrCalc,
INDIRECT("Jahr" &amp; ROUNDUP(SUM($B$21:$B79)/78,0)),
_xlpm.auto,
IF(_xlfn.XLOOKUP(GewählterMA&amp;"|"&amp;_xlpm.jahrCalc,Personaleingabe!$AO$12:$AO$300,Personaleingabe!$AO$12:$AO$300,"keine Zeiten",0,1)="keine Zeiten",TRUE,FALSE),
_xlpm.fake,
IF($A$4&amp;"1"="1",FALSE,TRUE),
_xlpm.abwesend,
BD79&amp;"1"&lt;&gt;"1",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_xlpm.wochenstunden/5,SUMIFS(Arbeitszeiten[[Arbeitszeit]:[Arbeitszeit]],Arbeitszeiten[[Name]:[Name]],GewählterMA,Arbeitszeiten[[Tag]:[Tag]],DATE(_xlpm.jahrCalc,$B79,T$20)))*$A79,0),
_xlpm.ausgabe, _xlpm.stunden+IF(AND(_xlpm.stunden&gt;0,_xlpm.fake),ROUND(RANDBETWEEN(-100,100)/200,1),0),
IF(_xlpm.ausgabe&lt;=0,"",_xlpm.ausgabe)
)</f>
        <v/>
      </c>
      <c r="U79" s="253" t="str" cm="1">
        <f t="array" aca="1" ref="U79" ca="1">_xlfn.LET(
_xlpm.jahrCalc,
INDIRECT("Jahr" &amp; ROUNDUP(SUM($B$21:$B79)/78,0)),
_xlpm.auto,
IF(_xlfn.XLOOKUP(GewählterMA&amp;"|"&amp;_xlpm.jahrCalc,Personaleingabe!$AO$12:$AO$300,Personaleingabe!$AO$12:$AO$300,"keine Zeiten",0,1)="keine Zeiten",TRUE,FALSE),
_xlpm.fake,
IF($A$4&amp;"1"="1",FALSE,TRUE),
_xlpm.abwesend,
BE79&amp;"1"&lt;&gt;"1",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_xlpm.wochenstunden/5,SUMIFS(Arbeitszeiten[[Arbeitszeit]:[Arbeitszeit]],Arbeitszeiten[[Name]:[Name]],GewählterMA,Arbeitszeiten[[Tag]:[Tag]],DATE(_xlpm.jahrCalc,$B79,U$20)))*$A79,0),
_xlpm.ausgabe, _xlpm.stunden+IF(AND(_xlpm.stunden&gt;0,_xlpm.fake),ROUND(RANDBETWEEN(-100,100)/200,1),0),
IF(_xlpm.ausgabe&lt;=0,"",_xlpm.ausgabe)
)</f>
        <v/>
      </c>
      <c r="V79" s="253" t="str" cm="1">
        <f t="array" aca="1" ref="V79" ca="1">_xlfn.LET(
_xlpm.jahrCalc,
INDIRECT("Jahr" &amp; ROUNDUP(SUM($B$21:$B79)/78,0)),
_xlpm.auto,
IF(_xlfn.XLOOKUP(GewählterMA&amp;"|"&amp;_xlpm.jahrCalc,Personaleingabe!$AO$12:$AO$300,Personaleingabe!$AO$12:$AO$300,"keine Zeiten",0,1)="keine Zeiten",TRUE,FALSE),
_xlpm.fake,
IF($A$4&amp;"1"="1",FALSE,TRUE),
_xlpm.abwesend,
BF79&amp;"1"&lt;&gt;"1",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_xlpm.wochenstunden/5,SUMIFS(Arbeitszeiten[[Arbeitszeit]:[Arbeitszeit]],Arbeitszeiten[[Name]:[Name]],GewählterMA,Arbeitszeiten[[Tag]:[Tag]],DATE(_xlpm.jahrCalc,$B79,V$20)))*$A79,0),
_xlpm.ausgabe, _xlpm.stunden+IF(AND(_xlpm.stunden&gt;0,_xlpm.fake),ROUND(RANDBETWEEN(-100,100)/200,1),0),
IF(_xlpm.ausgabe&lt;=0,"",_xlpm.ausgabe)
)</f>
        <v/>
      </c>
      <c r="W79" s="253" t="str" cm="1">
        <f t="array" aca="1" ref="W79" ca="1">_xlfn.LET(
_xlpm.jahrCalc,
INDIRECT("Jahr" &amp; ROUNDUP(SUM($B$21:$B79)/78,0)),
_xlpm.auto,
IF(_xlfn.XLOOKUP(GewählterMA&amp;"|"&amp;_xlpm.jahrCalc,Personaleingabe!$AO$12:$AO$300,Personaleingabe!$AO$12:$AO$300,"keine Zeiten",0,1)="keine Zeiten",TRUE,FALSE),
_xlpm.fake,
IF($A$4&amp;"1"="1",FALSE,TRUE),
_xlpm.abwesend,
BG79&amp;"1"&lt;&gt;"1",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_xlpm.wochenstunden/5,SUMIFS(Arbeitszeiten[[Arbeitszeit]:[Arbeitszeit]],Arbeitszeiten[[Name]:[Name]],GewählterMA,Arbeitszeiten[[Tag]:[Tag]],DATE(_xlpm.jahrCalc,$B79,W$20)))*$A79,0),
_xlpm.ausgabe, _xlpm.stunden+IF(AND(_xlpm.stunden&gt;0,_xlpm.fake),ROUND(RANDBETWEEN(-100,100)/200,1),0),
IF(_xlpm.ausgabe&lt;=0,"",_xlpm.ausgabe)
)</f>
        <v/>
      </c>
      <c r="X79" s="253" t="str" cm="1">
        <f t="array" aca="1" ref="X79" ca="1">_xlfn.LET(
_xlpm.jahrCalc,
INDIRECT("Jahr" &amp; ROUNDUP(SUM($B$21:$B79)/78,0)),
_xlpm.auto,
IF(_xlfn.XLOOKUP(GewählterMA&amp;"|"&amp;_xlpm.jahrCalc,Personaleingabe!$AO$12:$AO$300,Personaleingabe!$AO$12:$AO$300,"keine Zeiten",0,1)="keine Zeiten",TRUE,FALSE),
_xlpm.fake,
IF($A$4&amp;"1"="1",FALSE,TRUE),
_xlpm.abwesend,
BH79&amp;"1"&lt;&gt;"1",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_xlpm.wochenstunden/5,SUMIFS(Arbeitszeiten[[Arbeitszeit]:[Arbeitszeit]],Arbeitszeiten[[Name]:[Name]],GewählterMA,Arbeitszeiten[[Tag]:[Tag]],DATE(_xlpm.jahrCalc,$B79,X$20)))*$A79,0),
_xlpm.ausgabe, _xlpm.stunden+IF(AND(_xlpm.stunden&gt;0,_xlpm.fake),ROUND(RANDBETWEEN(-100,100)/200,1),0),
IF(_xlpm.ausgabe&lt;=0,"",_xlpm.ausgabe)
)</f>
        <v/>
      </c>
      <c r="Y79" s="253" t="str" cm="1">
        <f t="array" aca="1" ref="Y79" ca="1">_xlfn.LET(
_xlpm.jahrCalc,
INDIRECT("Jahr" &amp; ROUNDUP(SUM($B$21:$B79)/78,0)),
_xlpm.auto,
IF(_xlfn.XLOOKUP(GewählterMA&amp;"|"&amp;_xlpm.jahrCalc,Personaleingabe!$AO$12:$AO$300,Personaleingabe!$AO$12:$AO$300,"keine Zeiten",0,1)="keine Zeiten",TRUE,FALSE),
_xlpm.fake,
IF($A$4&amp;"1"="1",FALSE,TRUE),
_xlpm.abwesend,
BI79&amp;"1"&lt;&gt;"1",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_xlpm.wochenstunden/5,SUMIFS(Arbeitszeiten[[Arbeitszeit]:[Arbeitszeit]],Arbeitszeiten[[Name]:[Name]],GewählterMA,Arbeitszeiten[[Tag]:[Tag]],DATE(_xlpm.jahrCalc,$B79,Y$20)))*$A79,0),
_xlpm.ausgabe, _xlpm.stunden+IF(AND(_xlpm.stunden&gt;0,_xlpm.fake),ROUND(RANDBETWEEN(-100,100)/200,1),0),
IF(_xlpm.ausgabe&lt;=0,"",_xlpm.ausgabe)
)</f>
        <v/>
      </c>
      <c r="Z79" s="253" t="str" cm="1">
        <f t="array" aca="1" ref="Z79" ca="1">_xlfn.LET(
_xlpm.jahrCalc,
INDIRECT("Jahr" &amp; ROUNDUP(SUM($B$21:$B79)/78,0)),
_xlpm.auto,
IF(_xlfn.XLOOKUP(GewählterMA&amp;"|"&amp;_xlpm.jahrCalc,Personaleingabe!$AO$12:$AO$300,Personaleingabe!$AO$12:$AO$300,"keine Zeiten",0,1)="keine Zeiten",TRUE,FALSE),
_xlpm.fake,
IF($A$4&amp;"1"="1",FALSE,TRUE),
_xlpm.abwesend,
BJ79&amp;"1"&lt;&gt;"1",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_xlpm.wochenstunden/5,SUMIFS(Arbeitszeiten[[Arbeitszeit]:[Arbeitszeit]],Arbeitszeiten[[Name]:[Name]],GewählterMA,Arbeitszeiten[[Tag]:[Tag]],DATE(_xlpm.jahrCalc,$B79,Z$20)))*$A79,0),
_xlpm.ausgabe, _xlpm.stunden+IF(AND(_xlpm.stunden&gt;0,_xlpm.fake),ROUND(RANDBETWEEN(-100,100)/200,1),0),
IF(_xlpm.ausgabe&lt;=0,"",_xlpm.ausgabe)
)</f>
        <v/>
      </c>
      <c r="AA79" s="253" t="str" cm="1">
        <f t="array" aca="1" ref="AA79" ca="1">_xlfn.LET(
_xlpm.jahrCalc,
INDIRECT("Jahr" &amp; ROUNDUP(SUM($B$21:$B79)/78,0)),
_xlpm.auto,
IF(_xlfn.XLOOKUP(GewählterMA&amp;"|"&amp;_xlpm.jahrCalc,Personaleingabe!$AO$12:$AO$300,Personaleingabe!$AO$12:$AO$300,"keine Zeiten",0,1)="keine Zeiten",TRUE,FALSE),
_xlpm.fake,
IF($A$4&amp;"1"="1",FALSE,TRUE),
_xlpm.abwesend,
BK79&amp;"1"&lt;&gt;"1",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_xlpm.wochenstunden/5,SUMIFS(Arbeitszeiten[[Arbeitszeit]:[Arbeitszeit]],Arbeitszeiten[[Name]:[Name]],GewählterMA,Arbeitszeiten[[Tag]:[Tag]],DATE(_xlpm.jahrCalc,$B79,AA$20)))*$A79,0),
_xlpm.ausgabe, _xlpm.stunden+IF(AND(_xlpm.stunden&gt;0,_xlpm.fake),ROUND(RANDBETWEEN(-100,100)/200,1),0),
IF(_xlpm.ausgabe&lt;=0,"",_xlpm.ausgabe)
)</f>
        <v/>
      </c>
      <c r="AB79" s="253" t="str" cm="1">
        <f t="array" aca="1" ref="AB79" ca="1">_xlfn.LET(
_xlpm.jahrCalc,
INDIRECT("Jahr" &amp; ROUNDUP(SUM($B$21:$B79)/78,0)),
_xlpm.auto,
IF(_xlfn.XLOOKUP(GewählterMA&amp;"|"&amp;_xlpm.jahrCalc,Personaleingabe!$AO$12:$AO$300,Personaleingabe!$AO$12:$AO$300,"keine Zeiten",0,1)="keine Zeiten",TRUE,FALSE),
_xlpm.fake,
IF($A$4&amp;"1"="1",FALSE,TRUE),
_xlpm.abwesend,
BL79&amp;"1"&lt;&gt;"1",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_xlpm.wochenstunden/5,SUMIFS(Arbeitszeiten[[Arbeitszeit]:[Arbeitszeit]],Arbeitszeiten[[Name]:[Name]],GewählterMA,Arbeitszeiten[[Tag]:[Tag]],DATE(_xlpm.jahrCalc,$B79,AB$20)))*$A79,0),
_xlpm.ausgabe, _xlpm.stunden+IF(AND(_xlpm.stunden&gt;0,_xlpm.fake),ROUND(RANDBETWEEN(-100,100)/200,1),0),
IF(_xlpm.ausgabe&lt;=0,"",_xlpm.ausgabe)
)</f>
        <v/>
      </c>
      <c r="AC79" s="253" t="str" cm="1">
        <f t="array" aca="1" ref="AC79" ca="1">_xlfn.LET(
_xlpm.jahrCalc,
INDIRECT("Jahr" &amp; ROUNDUP(SUM($B$21:$B79)/78,0)),
_xlpm.auto,
IF(_xlfn.XLOOKUP(GewählterMA&amp;"|"&amp;_xlpm.jahrCalc,Personaleingabe!$AO$12:$AO$300,Personaleingabe!$AO$12:$AO$300,"keine Zeiten",0,1)="keine Zeiten",TRUE,FALSE),
_xlpm.fake,
IF($A$4&amp;"1"="1",FALSE,TRUE),
_xlpm.abwesend,
BM79&amp;"1"&lt;&gt;"1",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_xlpm.wochenstunden/5,SUMIFS(Arbeitszeiten[[Arbeitszeit]:[Arbeitszeit]],Arbeitszeiten[[Name]:[Name]],GewählterMA,Arbeitszeiten[[Tag]:[Tag]],DATE(_xlpm.jahrCalc,$B79,AC$20)))*$A79,0),
_xlpm.ausgabe, _xlpm.stunden+IF(AND(_xlpm.stunden&gt;0,_xlpm.fake),ROUND(RANDBETWEEN(-100,100)/200,1),0),
IF(_xlpm.ausgabe&lt;=0,"",_xlpm.ausgabe)
)</f>
        <v/>
      </c>
      <c r="AD79" s="253" t="str" cm="1">
        <f t="array" aca="1" ref="AD79" ca="1">_xlfn.LET(
_xlpm.jahrCalc,
INDIRECT("Jahr" &amp; ROUNDUP(SUM($B$21:$B79)/78,0)),
_xlpm.auto,
IF(_xlfn.XLOOKUP(GewählterMA&amp;"|"&amp;_xlpm.jahrCalc,Personaleingabe!$AO$12:$AO$300,Personaleingabe!$AO$12:$AO$300,"keine Zeiten",0,1)="keine Zeiten",TRUE,FALSE),
_xlpm.fake,
IF($A$4&amp;"1"="1",FALSE,TRUE),
_xlpm.abwesend,
BN79&amp;"1"&lt;&gt;"1",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_xlpm.wochenstunden/5,SUMIFS(Arbeitszeiten[[Arbeitszeit]:[Arbeitszeit]],Arbeitszeiten[[Name]:[Name]],GewählterMA,Arbeitszeiten[[Tag]:[Tag]],DATE(_xlpm.jahrCalc,$B79,AD$20)))*$A79,0),
_xlpm.ausgabe, _xlpm.stunden+IF(AND(_xlpm.stunden&gt;0,_xlpm.fake),ROUND(RANDBETWEEN(-100,100)/200,1),0),
IF(_xlpm.ausgabe&lt;=0,"",_xlpm.ausgabe)
)</f>
        <v/>
      </c>
      <c r="AE79" s="253" t="str" cm="1">
        <f t="array" aca="1" ref="AE79" ca="1">_xlfn.LET(
_xlpm.jahrCalc,
INDIRECT("Jahr" &amp; ROUNDUP(SUM($B$21:$B79)/78,0)),
_xlpm.auto,
IF(_xlfn.XLOOKUP(GewählterMA&amp;"|"&amp;_xlpm.jahrCalc,Personaleingabe!$AO$12:$AO$300,Personaleingabe!$AO$12:$AO$300,"keine Zeiten",0,1)="keine Zeiten",TRUE,FALSE),
_xlpm.fake,
IF($A$4&amp;"1"="1",FALSE,TRUE),
_xlpm.abwesend,
BO79&amp;"1"&lt;&gt;"1",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_xlpm.wochenstunden/5,SUMIFS(Arbeitszeiten[[Arbeitszeit]:[Arbeitszeit]],Arbeitszeiten[[Name]:[Name]],GewählterMA,Arbeitszeiten[[Tag]:[Tag]],DATE(_xlpm.jahrCalc,$B79,AE$20)))*$A79,0),
_xlpm.ausgabe, _xlpm.stunden+IF(AND(_xlpm.stunden&gt;0,_xlpm.fake),ROUND(RANDBETWEEN(-100,100)/200,1),0),
IF(_xlpm.ausgabe&lt;=0,"",_xlpm.ausgabe)
)</f>
        <v/>
      </c>
      <c r="AF79" s="253" t="str" cm="1">
        <f t="array" aca="1" ref="AF79" ca="1">_xlfn.LET(
_xlpm.jahrCalc,
INDIRECT("Jahr" &amp; ROUNDUP(SUM($B$21:$B79)/78,0)),
_xlpm.auto,
IF(_xlfn.XLOOKUP(GewählterMA&amp;"|"&amp;_xlpm.jahrCalc,Personaleingabe!$AO$12:$AO$300,Personaleingabe!$AO$12:$AO$300,"keine Zeiten",0,1)="keine Zeiten",TRUE,FALSE),
_xlpm.fake,
IF($A$4&amp;"1"="1",FALSE,TRUE),
_xlpm.abwesend,
BP79&amp;"1"&lt;&gt;"1",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_xlpm.wochenstunden/5,SUMIFS(Arbeitszeiten[[Arbeitszeit]:[Arbeitszeit]],Arbeitszeiten[[Name]:[Name]],GewählterMA,Arbeitszeiten[[Tag]:[Tag]],DATE(_xlpm.jahrCalc,$B79,AF$20)))*$A79,0),
_xlpm.ausgabe, _xlpm.stunden+IF(AND(_xlpm.stunden&gt;0,_xlpm.fake),ROUND(RANDBETWEEN(-100,100)/200,1),0),
IF(_xlpm.ausgabe&lt;=0,"",_xlpm.ausgabe)
)</f>
        <v/>
      </c>
      <c r="AG79" s="253" t="str" cm="1">
        <f t="array" aca="1" ref="AG79" ca="1">_xlfn.LET(
_xlpm.jahrCalc,
INDIRECT("Jahr" &amp; ROUNDUP(SUM($B$21:$B79)/78,0)),
_xlpm.auto,
IF(_xlfn.XLOOKUP(GewählterMA&amp;"|"&amp;_xlpm.jahrCalc,Personaleingabe!$AO$12:$AO$300,Personaleingabe!$AO$12:$AO$300,"keine Zeiten",0,1)="keine Zeiten",TRUE,FALSE),
_xlpm.fake,
IF($A$4&amp;"1"="1",FALSE,TRUE),
_xlpm.abwesend,
BQ79&amp;"1"&lt;&gt;"1",
_xlpm.wochenstunden,_xlfn.XLOOKUP(GewählterMA&amp;"|"&amp;GewähltesVorhaben&amp;"|"&amp;$B79&amp;"|"&amp;_xlpm.jahrCalc,MitarbeiterFTE[[lookup]:[lookup]],MitarbeiterFTE[[Std. / Wo.]:[Std. / Wo.]],0,0,1),
_xlpm.stunden,
IF(NOT(_xlpm.abwesend),IF(_xlpm.auto,
    _xlpm.wochenstunden/5,SUMIFS(Arbeitszeiten[[Arbeitszeit]:[Arbeitszeit]],Arbeitszeiten[[Name]:[Name]],GewählterMA,Arbeitszeiten[[Tag]:[Tag]],DATE(_xlpm.jahrCalc,$B79,AG$20)))*$A79,0),
_xlpm.ausgabe, _xlpm.stunden+IF(AND(_xlpm.stunden&gt;0,_xlpm.fake),ROUND(RANDBETWEEN(-100,100)/200,1),0),
IF(_xlpm.ausgabe&lt;=0,"",_xlpm.ausgabe)
)</f>
        <v/>
      </c>
      <c r="AH79" s="254">
        <f t="shared" ca="1" si="82"/>
        <v>0</v>
      </c>
      <c r="AI79" s="303"/>
      <c r="AJ79" s="212"/>
      <c r="AL79" s="211">
        <f t="shared" si="83"/>
        <v>3</v>
      </c>
      <c r="AM79" s="211" t="str" cm="1">
        <f t="array" aca="1" ref="AM79" ca="1">_xlfn.LET(
     _xlpm.jahrCalc,INDIRECT("Jahr" &amp; ROUNDUP(SUM($B$21:$B79)/78,0)),
     _xlpm.dat,DATE(_xlpm.jahrCalc,$B79,C$20),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N79" s="211" t="str" cm="1">
        <f t="array" aca="1" ref="AN79" ca="1">_xlfn.LET(
     _xlpm.jahrCalc,INDIRECT("Jahr" &amp; ROUNDUP(SUM($B$21:$B79)/78,0)),
     _xlpm.dat,DATE(_xlpm.jahrCalc,$B79,D$20),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O79" s="211" t="str" cm="1">
        <f t="array" aca="1" ref="AO79" ca="1">_xlfn.LET(
     _xlpm.jahrCalc,INDIRECT("Jahr" &amp; ROUNDUP(SUM($B$21:$B79)/78,0)),
     _xlpm.dat,DATE(_xlpm.jahrCalc,$B79,E$20),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P79" s="211" t="str" cm="1">
        <f t="array" aca="1" ref="AP79" ca="1">_xlfn.LET(
     _xlpm.jahrCalc,INDIRECT("Jahr" &amp; ROUNDUP(SUM($B$21:$B79)/78,0)),
     _xlpm.dat,DATE(_xlpm.jahrCalc,$B79,F$20),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Q79" s="211" t="str" cm="1">
        <f t="array" aca="1" ref="AQ79" ca="1">_xlfn.LET(
     _xlpm.jahrCalc,INDIRECT("Jahr" &amp; ROUNDUP(SUM($B$21:$B79)/78,0)),
     _xlpm.dat,DATE(_xlpm.jahrCalc,$B79,G$20),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R79" s="211" t="str" cm="1">
        <f t="array" aca="1" ref="AR79" ca="1">_xlfn.LET(
     _xlpm.jahrCalc,INDIRECT("Jahr" &amp; ROUNDUP(SUM($B$21:$B79)/78,0)),
     _xlpm.dat,DATE(_xlpm.jahrCalc,$B79,H$20),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S79" s="211" t="str" cm="1">
        <f t="array" aca="1" ref="AS79" ca="1">_xlfn.LET(
     _xlpm.jahrCalc,INDIRECT("Jahr" &amp; ROUNDUP(SUM($B$21:$B79)/78,0)),
     _xlpm.dat,DATE(_xlpm.jahrCalc,$B79,I$20),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T79" s="211" t="str" cm="1">
        <f t="array" aca="1" ref="AT79" ca="1">_xlfn.LET(
     _xlpm.jahrCalc,INDIRECT("Jahr" &amp; ROUNDUP(SUM($B$21:$B79)/78,0)),
     _xlpm.dat,DATE(_xlpm.jahrCalc,$B79,J$20),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U79" s="211" t="str" cm="1">
        <f t="array" aca="1" ref="AU79" ca="1">_xlfn.LET(
     _xlpm.jahrCalc,INDIRECT("Jahr" &amp; ROUNDUP(SUM($B$21:$B79)/78,0)),
     _xlpm.dat,DATE(_xlpm.jahrCalc,$B79,K$20),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V79" s="211" t="str" cm="1">
        <f t="array" aca="1" ref="AV79" ca="1">_xlfn.LET(
     _xlpm.jahrCalc,INDIRECT("Jahr" &amp; ROUNDUP(SUM($B$21:$B79)/78,0)),
     _xlpm.dat,DATE(_xlpm.jahrCalc,$B79,L$20),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W79" s="211" t="str" cm="1">
        <f t="array" aca="1" ref="AW79" ca="1">_xlfn.LET(
     _xlpm.jahrCalc,INDIRECT("Jahr" &amp; ROUNDUP(SUM($B$21:$B79)/78,0)),
     _xlpm.dat,DATE(_xlpm.jahrCalc,$B79,M$20),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AX79" s="211" t="str" cm="1">
        <f t="array" aca="1" ref="AX79" ca="1">_xlfn.LET(
     _xlpm.jahrCalc,INDIRECT("Jahr" &amp; ROUNDUP(SUM($B$21:$B79)/78,0)),
     _xlpm.dat,DATE(_xlpm.jahrCalc,$B79,N$20),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Y79" s="211" t="str" cm="1">
        <f t="array" aca="1" ref="AY79" ca="1">_xlfn.LET(
     _xlpm.jahrCalc,INDIRECT("Jahr" &amp; ROUNDUP(SUM($B$21:$B79)/78,0)),
     _xlpm.dat,DATE(_xlpm.jahrCalc,$B79,O$20),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AZ79" s="211" t="str" cm="1">
        <f t="array" aca="1" ref="AZ79" ca="1">_xlfn.LET(
     _xlpm.jahrCalc,INDIRECT("Jahr" &amp; ROUNDUP(SUM($B$21:$B79)/78,0)),
     _xlpm.dat,DATE(_xlpm.jahrCalc,$B79,P$20),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A79" s="211" t="str" cm="1">
        <f t="array" aca="1" ref="BA79" ca="1">_xlfn.LET(
     _xlpm.jahrCalc,INDIRECT("Jahr" &amp; ROUNDUP(SUM($B$21:$B79)/78,0)),
     _xlpm.dat,DATE(_xlpm.jahrCalc,$B79,Q$20),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B79" s="211" t="str" cm="1">
        <f t="array" aca="1" ref="BB79" ca="1">_xlfn.LET(
     _xlpm.jahrCalc,INDIRECT("Jahr" &amp; ROUNDUP(SUM($B$21:$B79)/78,0)),
     _xlpm.dat,DATE(_xlpm.jahrCalc,$B79,R$20),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C79" s="211" t="str" cm="1">
        <f t="array" aca="1" ref="BC79" ca="1">_xlfn.LET(
     _xlpm.jahrCalc,INDIRECT("Jahr" &amp; ROUNDUP(SUM($B$21:$B79)/78,0)),
     _xlpm.dat,DATE(_xlpm.jahrCalc,$B79,S$20),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D79" s="211" t="str" cm="1">
        <f t="array" aca="1" ref="BD79" ca="1">_xlfn.LET(
     _xlpm.jahrCalc,INDIRECT("Jahr" &amp; ROUNDUP(SUM($B$21:$B79)/78,0)),
     _xlpm.dat,DATE(_xlpm.jahrCalc,$B79,T$20),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E79" s="211" t="str" cm="1">
        <f t="array" aca="1" ref="BE79" ca="1">_xlfn.LET(
     _xlpm.jahrCalc,INDIRECT("Jahr" &amp; ROUNDUP(SUM($B$21:$B79)/78,0)),
     _xlpm.dat,DATE(_xlpm.jahrCalc,$B79,U$20),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F79" s="211" t="str" cm="1">
        <f t="array" aca="1" ref="BF79" ca="1">_xlfn.LET(
     _xlpm.jahrCalc,INDIRECT("Jahr" &amp; ROUNDUP(SUM($B$21:$B79)/78,0)),
     _xlpm.dat,DATE(_xlpm.jahrCalc,$B79,V$20),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G79" s="211" t="str" cm="1">
        <f t="array" aca="1" ref="BG79" ca="1">_xlfn.LET(
     _xlpm.jahrCalc,INDIRECT("Jahr" &amp; ROUNDUP(SUM($B$21:$B79)/78,0)),
     _xlpm.dat,DATE(_xlpm.jahrCalc,$B79,W$20),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H79" s="211" t="str" cm="1">
        <f t="array" aca="1" ref="BH79" ca="1">_xlfn.LET(
     _xlpm.jahrCalc,INDIRECT("Jahr" &amp; ROUNDUP(SUM($B$21:$B79)/78,0)),
     _xlpm.dat,DATE(_xlpm.jahrCalc,$B79,X$20),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I79" s="211" t="str" cm="1">
        <f t="array" aca="1" ref="BI79" ca="1">_xlfn.LET(
     _xlpm.jahrCalc,INDIRECT("Jahr" &amp; ROUNDUP(SUM($B$21:$B79)/78,0)),
     _xlpm.dat,DATE(_xlpm.jahrCalc,$B79,Y$20),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J79" s="211" t="str" cm="1">
        <f t="array" aca="1" ref="BJ79" ca="1">_xlfn.LET(
     _xlpm.jahrCalc,INDIRECT("Jahr" &amp; ROUNDUP(SUM($B$21:$B79)/78,0)),
     _xlpm.dat,DATE(_xlpm.jahrCalc,$B79,Z$20),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K79" s="211" t="str" cm="1">
        <f t="array" aca="1" ref="BK79" ca="1">_xlfn.LET(
     _xlpm.jahrCalc,INDIRECT("Jahr" &amp; ROUNDUP(SUM($B$21:$B79)/78,0)),
     _xlpm.dat,DATE(_xlpm.jahrCalc,$B79,AA$20),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L79" s="211" t="str" cm="1">
        <f t="array" aca="1" ref="BL79" ca="1">_xlfn.LET(
     _xlpm.jahrCalc,INDIRECT("Jahr" &amp; ROUNDUP(SUM($B$21:$B79)/78,0)),
     _xlpm.dat,DATE(_xlpm.jahrCalc,$B79,AB$20),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M79" s="211" t="str" cm="1">
        <f t="array" aca="1" ref="BM79" ca="1">_xlfn.LET(
     _xlpm.jahrCalc,INDIRECT("Jahr" &amp; ROUNDUP(SUM($B$21:$B79)/78,0)),
     _xlpm.dat,DATE(_xlpm.jahrCalc,$B79,AC$20),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WE</v>
      </c>
      <c r="BN79" s="211" t="str" cm="1">
        <f t="array" aca="1" ref="BN79" ca="1">_xlfn.LET(
     _xlpm.jahrCalc,INDIRECT("Jahr" &amp; ROUNDUP(SUM($B$21:$B79)/78,0)),
     _xlpm.dat,DATE(_xlpm.jahrCalc,$B79,AD$20),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O79" s="211" t="str" cm="1">
        <f t="array" aca="1" ref="BO79" ca="1">_xlfn.LET(
     _xlpm.jahrCalc,INDIRECT("Jahr" &amp; ROUNDUP(SUM($B$21:$B79)/78,0)),
     _xlpm.dat,DATE(_xlpm.jahrCalc,$B79,AE$20),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P79" s="211" t="str" cm="1">
        <f t="array" aca="1" ref="BP79" ca="1">_xlfn.LET(
     _xlpm.jahrCalc,INDIRECT("Jahr" &amp; ROUNDUP(SUM($B$21:$B79)/78,0)),
     _xlpm.dat,DATE(_xlpm.jahrCalc,$B79,AF$20),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Q79" s="211" t="str" cm="1">
        <f t="array" aca="1" ref="BQ79" ca="1">_xlfn.LET(
     _xlpm.jahrCalc,INDIRECT("Jahr" &amp; ROUNDUP(SUM($B$21:$B79)/78,0)),
     _xlpm.dat,DATE(_xlpm.jahrCalc,$B79,AG$20),
     _xlpm.bundesland,$BR79,
     _xlpm.ft, IF(_xlpm.bundesland=0,FALSE,_xlfn.XLOOKUP(_xlpm.dat,Feiertage[[Datum]:[Datum]],_xlfn.XLOOKUP(_xlpm.bundesland,Feiertage[[#Headers],[BW]:[TH]],Feiertage[[BW]:[TH]]),0,0,1)&lt;&gt;0),
     _xlpm.schwarz,
          MONTH(_xlpm.dat)&lt;&gt;$B79,
     _xlpm.we,
          WEEKDAY(_xlpm.dat,2)&gt;=6,
     _xlpm.weg,
          IF(_xlfn.XLOOKUP(GewählterMA&amp;_xlpm.dat,Table6[[lookup]:[lookup]],Table6[[Name]:[Name]],"da",0,1)="da","","weg"),
     _xlpm.ausgabe,IF(_xlpm.schwarz,"SW",IF(_xlpm.ft,"FT",IF(_xlpm.we,"WE",IF(_xlpm.weg="weg","weg","")))),
     _xlpm.ausgabe
)</f>
        <v/>
      </c>
      <c r="BR79" s="211">
        <f ca="1">IF(BT79=0,BS76,BT79)</f>
        <v>0</v>
      </c>
      <c r="BT79" s="211" cm="1">
        <f t="array" aca="1" ref="BT79" ca="1">_xlfn.XLOOKUP(_xlfn.XLOOKUP(GewählterMA&amp;AL79&amp;INDIRECT("Jahr" &amp; ROUNDUP(SUM($B$21:$B79)/78,0)),MitarbeiterFTE[Name]&amp;MitarbeiterFTE[Monat]&amp;MitarbeiterFTE[Jahr],MitarbeiterFTE[Bundesland],0,0,1),Bundesländer[Deutsch],Bundesländer[Abkürzung],0,0,1)</f>
        <v>0</v>
      </c>
    </row>
    <row r="80" spans="1:72" ht="18" customHeight="1" thickBot="1">
      <c r="A80" s="223" cm="1">
        <f t="array" aca="1" ref="A80" ca="1">_xlfn.XLOOKUP(GewählterMA&amp;"|"&amp;GewähltesVorhaben&amp;"|"&amp;B80&amp;"|"&amp;INDIRECT("Jahr" &amp; ROUNDUP(SUM($B$21:B80)/78,0)),MitarbeiterFTE[lookup],MitarbeiterFTE[%-Vorhaben],0,0,1)</f>
        <v>0</v>
      </c>
      <c r="B80" s="256">
        <v>4</v>
      </c>
      <c r="C80" s="253" t="str" cm="1">
        <f t="array" aca="1" ref="C80" ca="1">_xlfn.LET(
_xlpm.jahrCalc,
INDIRECT("Jahr" &amp; ROUNDUP(SUM($B$21:$B80)/78,0)),
_xlpm.auto,
IF(_xlfn.XLOOKUP(GewählterMA&amp;"|"&amp;_xlpm.jahrCalc,Personaleingabe!$AO$12:$AO$300,Personaleingabe!$AO$12:$AO$300,"keine Zeiten",0,1)="keine Zeiten",TRUE,FALSE),
_xlpm.fake,
IF($A$4&amp;"1"="1",FALSE,TRUE),
_xlpm.abwesend,
AM80&amp;"1"&lt;&gt;"1",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_xlpm.wochenstunden/5,SUMIFS(Arbeitszeiten[[Arbeitszeit]:[Arbeitszeit]],Arbeitszeiten[[Name]:[Name]],GewählterMA,Arbeitszeiten[[Tag]:[Tag]],DATE(_xlpm.jahrCalc,$B80,C$20)))*$A80,0),
_xlpm.ausgabe, _xlpm.stunden+IF(AND(_xlpm.stunden&gt;0,_xlpm.fake),ROUND(RANDBETWEEN(-100,100)/200,1),0),
IF(_xlpm.ausgabe&lt;=0,"",_xlpm.ausgabe)
)</f>
        <v/>
      </c>
      <c r="D80" s="253" t="str" cm="1">
        <f t="array" aca="1" ref="D80" ca="1">_xlfn.LET(
_xlpm.jahrCalc,
INDIRECT("Jahr" &amp; ROUNDUP(SUM($B$21:$B80)/78,0)),
_xlpm.auto,
IF(_xlfn.XLOOKUP(GewählterMA&amp;"|"&amp;_xlpm.jahrCalc,Personaleingabe!$AO$12:$AO$300,Personaleingabe!$AO$12:$AO$300,"keine Zeiten",0,1)="keine Zeiten",TRUE,FALSE),
_xlpm.fake,
IF($A$4&amp;"1"="1",FALSE,TRUE),
_xlpm.abwesend,
AN80&amp;"1"&lt;&gt;"1",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_xlpm.wochenstunden/5,SUMIFS(Arbeitszeiten[[Arbeitszeit]:[Arbeitszeit]],Arbeitszeiten[[Name]:[Name]],GewählterMA,Arbeitszeiten[[Tag]:[Tag]],DATE(_xlpm.jahrCalc,$B80,D$20)))*$A80,0),
_xlpm.ausgabe, _xlpm.stunden+IF(AND(_xlpm.stunden&gt;0,_xlpm.fake),ROUND(RANDBETWEEN(-100,100)/200,1),0),
IF(_xlpm.ausgabe&lt;=0,"",_xlpm.ausgabe)
)</f>
        <v/>
      </c>
      <c r="E80" s="253" t="str" cm="1">
        <f t="array" aca="1" ref="E80" ca="1">_xlfn.LET(
_xlpm.jahrCalc,
INDIRECT("Jahr" &amp; ROUNDUP(SUM($B$21:$B80)/78,0)),
_xlpm.auto,
IF(_xlfn.XLOOKUP(GewählterMA&amp;"|"&amp;_xlpm.jahrCalc,Personaleingabe!$AO$12:$AO$300,Personaleingabe!$AO$12:$AO$300,"keine Zeiten",0,1)="keine Zeiten",TRUE,FALSE),
_xlpm.fake,
IF($A$4&amp;"1"="1",FALSE,TRUE),
_xlpm.abwesend,
AO80&amp;"1"&lt;&gt;"1",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_xlpm.wochenstunden/5,SUMIFS(Arbeitszeiten[[Arbeitszeit]:[Arbeitszeit]],Arbeitszeiten[[Name]:[Name]],GewählterMA,Arbeitszeiten[[Tag]:[Tag]],DATE(_xlpm.jahrCalc,$B80,E$20)))*$A80,0),
_xlpm.ausgabe, _xlpm.stunden+IF(AND(_xlpm.stunden&gt;0,_xlpm.fake),ROUND(RANDBETWEEN(-100,100)/200,1),0),
IF(_xlpm.ausgabe&lt;=0,"",_xlpm.ausgabe)
)</f>
        <v/>
      </c>
      <c r="F80" s="253" t="str" cm="1">
        <f t="array" aca="1" ref="F80" ca="1">_xlfn.LET(
_xlpm.jahrCalc,
INDIRECT("Jahr" &amp; ROUNDUP(SUM($B$21:$B80)/78,0)),
_xlpm.auto,
IF(_xlfn.XLOOKUP(GewählterMA&amp;"|"&amp;_xlpm.jahrCalc,Personaleingabe!$AO$12:$AO$300,Personaleingabe!$AO$12:$AO$300,"keine Zeiten",0,1)="keine Zeiten",TRUE,FALSE),
_xlpm.fake,
IF($A$4&amp;"1"="1",FALSE,TRUE),
_xlpm.abwesend,
AP80&amp;"1"&lt;&gt;"1",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_xlpm.wochenstunden/5,SUMIFS(Arbeitszeiten[[Arbeitszeit]:[Arbeitszeit]],Arbeitszeiten[[Name]:[Name]],GewählterMA,Arbeitszeiten[[Tag]:[Tag]],DATE(_xlpm.jahrCalc,$B80,F$20)))*$A80,0),
_xlpm.ausgabe, _xlpm.stunden+IF(AND(_xlpm.stunden&gt;0,_xlpm.fake),ROUND(RANDBETWEEN(-100,100)/200,1),0),
IF(_xlpm.ausgabe&lt;=0,"",_xlpm.ausgabe)
)</f>
        <v/>
      </c>
      <c r="G80" s="253" t="str" cm="1">
        <f t="array" aca="1" ref="G80" ca="1">_xlfn.LET(
_xlpm.jahrCalc,
INDIRECT("Jahr" &amp; ROUNDUP(SUM($B$21:$B80)/78,0)),
_xlpm.auto,
IF(_xlfn.XLOOKUP(GewählterMA&amp;"|"&amp;_xlpm.jahrCalc,Personaleingabe!$AO$12:$AO$300,Personaleingabe!$AO$12:$AO$300,"keine Zeiten",0,1)="keine Zeiten",TRUE,FALSE),
_xlpm.fake,
IF($A$4&amp;"1"="1",FALSE,TRUE),
_xlpm.abwesend,
AQ80&amp;"1"&lt;&gt;"1",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_xlpm.wochenstunden/5,SUMIFS(Arbeitszeiten[[Arbeitszeit]:[Arbeitszeit]],Arbeitszeiten[[Name]:[Name]],GewählterMA,Arbeitszeiten[[Tag]:[Tag]],DATE(_xlpm.jahrCalc,$B80,G$20)))*$A80,0),
_xlpm.ausgabe, _xlpm.stunden+IF(AND(_xlpm.stunden&gt;0,_xlpm.fake),ROUND(RANDBETWEEN(-100,100)/200,1),0),
IF(_xlpm.ausgabe&lt;=0,"",_xlpm.ausgabe)
)</f>
        <v/>
      </c>
      <c r="H80" s="253" t="str" cm="1">
        <f t="array" aca="1" ref="H80" ca="1">_xlfn.LET(
_xlpm.jahrCalc,
INDIRECT("Jahr" &amp; ROUNDUP(SUM($B$21:$B80)/78,0)),
_xlpm.auto,
IF(_xlfn.XLOOKUP(GewählterMA&amp;"|"&amp;_xlpm.jahrCalc,Personaleingabe!$AO$12:$AO$300,Personaleingabe!$AO$12:$AO$300,"keine Zeiten",0,1)="keine Zeiten",TRUE,FALSE),
_xlpm.fake,
IF($A$4&amp;"1"="1",FALSE,TRUE),
_xlpm.abwesend,
AR80&amp;"1"&lt;&gt;"1",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_xlpm.wochenstunden/5,SUMIFS(Arbeitszeiten[[Arbeitszeit]:[Arbeitszeit]],Arbeitszeiten[[Name]:[Name]],GewählterMA,Arbeitszeiten[[Tag]:[Tag]],DATE(_xlpm.jahrCalc,$B80,H$20)))*$A80,0),
_xlpm.ausgabe, _xlpm.stunden+IF(AND(_xlpm.stunden&gt;0,_xlpm.fake),ROUND(RANDBETWEEN(-100,100)/200,1),0),
IF(_xlpm.ausgabe&lt;=0,"",_xlpm.ausgabe)
)</f>
        <v/>
      </c>
      <c r="I80" s="253" t="str" cm="1">
        <f t="array" aca="1" ref="I80" ca="1">_xlfn.LET(
_xlpm.jahrCalc,
INDIRECT("Jahr" &amp; ROUNDUP(SUM($B$21:$B80)/78,0)),
_xlpm.auto,
IF(_xlfn.XLOOKUP(GewählterMA&amp;"|"&amp;_xlpm.jahrCalc,Personaleingabe!$AO$12:$AO$300,Personaleingabe!$AO$12:$AO$300,"keine Zeiten",0,1)="keine Zeiten",TRUE,FALSE),
_xlpm.fake,
IF($A$4&amp;"1"="1",FALSE,TRUE),
_xlpm.abwesend,
AS80&amp;"1"&lt;&gt;"1",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_xlpm.wochenstunden/5,SUMIFS(Arbeitszeiten[[Arbeitszeit]:[Arbeitszeit]],Arbeitszeiten[[Name]:[Name]],GewählterMA,Arbeitszeiten[[Tag]:[Tag]],DATE(_xlpm.jahrCalc,$B80,I$20)))*$A80,0),
_xlpm.ausgabe, _xlpm.stunden+IF(AND(_xlpm.stunden&gt;0,_xlpm.fake),ROUND(RANDBETWEEN(-100,100)/200,1),0),
IF(_xlpm.ausgabe&lt;=0,"",_xlpm.ausgabe)
)</f>
        <v/>
      </c>
      <c r="J80" s="253" t="str" cm="1">
        <f t="array" aca="1" ref="J80" ca="1">_xlfn.LET(
_xlpm.jahrCalc,
INDIRECT("Jahr" &amp; ROUNDUP(SUM($B$21:$B80)/78,0)),
_xlpm.auto,
IF(_xlfn.XLOOKUP(GewählterMA&amp;"|"&amp;_xlpm.jahrCalc,Personaleingabe!$AO$12:$AO$300,Personaleingabe!$AO$12:$AO$300,"keine Zeiten",0,1)="keine Zeiten",TRUE,FALSE),
_xlpm.fake,
IF($A$4&amp;"1"="1",FALSE,TRUE),
_xlpm.abwesend,
AT80&amp;"1"&lt;&gt;"1",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_xlpm.wochenstunden/5,SUMIFS(Arbeitszeiten[[Arbeitszeit]:[Arbeitszeit]],Arbeitszeiten[[Name]:[Name]],GewählterMA,Arbeitszeiten[[Tag]:[Tag]],DATE(_xlpm.jahrCalc,$B80,J$20)))*$A80,0),
_xlpm.ausgabe, _xlpm.stunden+IF(AND(_xlpm.stunden&gt;0,_xlpm.fake),ROUND(RANDBETWEEN(-100,100)/200,1),0),
IF(_xlpm.ausgabe&lt;=0,"",_xlpm.ausgabe)
)</f>
        <v/>
      </c>
      <c r="K80" s="253" t="str" cm="1">
        <f t="array" aca="1" ref="K80" ca="1">_xlfn.LET(
_xlpm.jahrCalc,
INDIRECT("Jahr" &amp; ROUNDUP(SUM($B$21:$B80)/78,0)),
_xlpm.auto,
IF(_xlfn.XLOOKUP(GewählterMA&amp;"|"&amp;_xlpm.jahrCalc,Personaleingabe!$AO$12:$AO$300,Personaleingabe!$AO$12:$AO$300,"keine Zeiten",0,1)="keine Zeiten",TRUE,FALSE),
_xlpm.fake,
IF($A$4&amp;"1"="1",FALSE,TRUE),
_xlpm.abwesend,
AU80&amp;"1"&lt;&gt;"1",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_xlpm.wochenstunden/5,SUMIFS(Arbeitszeiten[[Arbeitszeit]:[Arbeitszeit]],Arbeitszeiten[[Name]:[Name]],GewählterMA,Arbeitszeiten[[Tag]:[Tag]],DATE(_xlpm.jahrCalc,$B80,K$20)))*$A80,0),
_xlpm.ausgabe, _xlpm.stunden+IF(AND(_xlpm.stunden&gt;0,_xlpm.fake),ROUND(RANDBETWEEN(-100,100)/200,1),0),
IF(_xlpm.ausgabe&lt;=0,"",_xlpm.ausgabe)
)</f>
        <v/>
      </c>
      <c r="L80" s="253" t="str" cm="1">
        <f t="array" aca="1" ref="L80" ca="1">_xlfn.LET(
_xlpm.jahrCalc,
INDIRECT("Jahr" &amp; ROUNDUP(SUM($B$21:$B80)/78,0)),
_xlpm.auto,
IF(_xlfn.XLOOKUP(GewählterMA&amp;"|"&amp;_xlpm.jahrCalc,Personaleingabe!$AO$12:$AO$300,Personaleingabe!$AO$12:$AO$300,"keine Zeiten",0,1)="keine Zeiten",TRUE,FALSE),
_xlpm.fake,
IF($A$4&amp;"1"="1",FALSE,TRUE),
_xlpm.abwesend,
AV80&amp;"1"&lt;&gt;"1",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_xlpm.wochenstunden/5,SUMIFS(Arbeitszeiten[[Arbeitszeit]:[Arbeitszeit]],Arbeitszeiten[[Name]:[Name]],GewählterMA,Arbeitszeiten[[Tag]:[Tag]],DATE(_xlpm.jahrCalc,$B80,L$20)))*$A80,0),
_xlpm.ausgabe, _xlpm.stunden+IF(AND(_xlpm.stunden&gt;0,_xlpm.fake),ROUND(RANDBETWEEN(-100,100)/200,1),0),
IF(_xlpm.ausgabe&lt;=0,"",_xlpm.ausgabe)
)</f>
        <v/>
      </c>
      <c r="M80" s="253" t="str" cm="1">
        <f t="array" aca="1" ref="M80" ca="1">_xlfn.LET(
_xlpm.jahrCalc,
INDIRECT("Jahr" &amp; ROUNDUP(SUM($B$21:$B80)/78,0)),
_xlpm.auto,
IF(_xlfn.XLOOKUP(GewählterMA&amp;"|"&amp;_xlpm.jahrCalc,Personaleingabe!$AO$12:$AO$300,Personaleingabe!$AO$12:$AO$300,"keine Zeiten",0,1)="keine Zeiten",TRUE,FALSE),
_xlpm.fake,
IF($A$4&amp;"1"="1",FALSE,TRUE),
_xlpm.abwesend,
AW80&amp;"1"&lt;&gt;"1",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_xlpm.wochenstunden/5,SUMIFS(Arbeitszeiten[[Arbeitszeit]:[Arbeitszeit]],Arbeitszeiten[[Name]:[Name]],GewählterMA,Arbeitszeiten[[Tag]:[Tag]],DATE(_xlpm.jahrCalc,$B80,M$20)))*$A80,0),
_xlpm.ausgabe, _xlpm.stunden+IF(AND(_xlpm.stunden&gt;0,_xlpm.fake),ROUND(RANDBETWEEN(-100,100)/200,1),0),
IF(_xlpm.ausgabe&lt;=0,"",_xlpm.ausgabe)
)</f>
        <v/>
      </c>
      <c r="N80" s="253" t="str" cm="1">
        <f t="array" aca="1" ref="N80" ca="1">_xlfn.LET(
_xlpm.jahrCalc,
INDIRECT("Jahr" &amp; ROUNDUP(SUM($B$21:$B80)/78,0)),
_xlpm.auto,
IF(_xlfn.XLOOKUP(GewählterMA&amp;"|"&amp;_xlpm.jahrCalc,Personaleingabe!$AO$12:$AO$300,Personaleingabe!$AO$12:$AO$300,"keine Zeiten",0,1)="keine Zeiten",TRUE,FALSE),
_xlpm.fake,
IF($A$4&amp;"1"="1",FALSE,TRUE),
_xlpm.abwesend,
AX80&amp;"1"&lt;&gt;"1",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_xlpm.wochenstunden/5,SUMIFS(Arbeitszeiten[[Arbeitszeit]:[Arbeitszeit]],Arbeitszeiten[[Name]:[Name]],GewählterMA,Arbeitszeiten[[Tag]:[Tag]],DATE(_xlpm.jahrCalc,$B80,N$20)))*$A80,0),
_xlpm.ausgabe, _xlpm.stunden+IF(AND(_xlpm.stunden&gt;0,_xlpm.fake),ROUND(RANDBETWEEN(-100,100)/200,1),0),
IF(_xlpm.ausgabe&lt;=0,"",_xlpm.ausgabe)
)</f>
        <v/>
      </c>
      <c r="O80" s="253" t="str" cm="1">
        <f t="array" aca="1" ref="O80" ca="1">_xlfn.LET(
_xlpm.jahrCalc,
INDIRECT("Jahr" &amp; ROUNDUP(SUM($B$21:$B80)/78,0)),
_xlpm.auto,
IF(_xlfn.XLOOKUP(GewählterMA&amp;"|"&amp;_xlpm.jahrCalc,Personaleingabe!$AO$12:$AO$300,Personaleingabe!$AO$12:$AO$300,"keine Zeiten",0,1)="keine Zeiten",TRUE,FALSE),
_xlpm.fake,
IF($A$4&amp;"1"="1",FALSE,TRUE),
_xlpm.abwesend,
AY80&amp;"1"&lt;&gt;"1",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_xlpm.wochenstunden/5,SUMIFS(Arbeitszeiten[[Arbeitszeit]:[Arbeitszeit]],Arbeitszeiten[[Name]:[Name]],GewählterMA,Arbeitszeiten[[Tag]:[Tag]],DATE(_xlpm.jahrCalc,$B80,O$20)))*$A80,0),
_xlpm.ausgabe, _xlpm.stunden+IF(AND(_xlpm.stunden&gt;0,_xlpm.fake),ROUND(RANDBETWEEN(-100,100)/200,1),0),
IF(_xlpm.ausgabe&lt;=0,"",_xlpm.ausgabe)
)</f>
        <v/>
      </c>
      <c r="P80" s="253" t="str" cm="1">
        <f t="array" aca="1" ref="P80" ca="1">_xlfn.LET(
_xlpm.jahrCalc,
INDIRECT("Jahr" &amp; ROUNDUP(SUM($B$21:$B80)/78,0)),
_xlpm.auto,
IF(_xlfn.XLOOKUP(GewählterMA&amp;"|"&amp;_xlpm.jahrCalc,Personaleingabe!$AO$12:$AO$300,Personaleingabe!$AO$12:$AO$300,"keine Zeiten",0,1)="keine Zeiten",TRUE,FALSE),
_xlpm.fake,
IF($A$4&amp;"1"="1",FALSE,TRUE),
_xlpm.abwesend,
AZ80&amp;"1"&lt;&gt;"1",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_xlpm.wochenstunden/5,SUMIFS(Arbeitszeiten[[Arbeitszeit]:[Arbeitszeit]],Arbeitszeiten[[Name]:[Name]],GewählterMA,Arbeitszeiten[[Tag]:[Tag]],DATE(_xlpm.jahrCalc,$B80,P$20)))*$A80,0),
_xlpm.ausgabe, _xlpm.stunden+IF(AND(_xlpm.stunden&gt;0,_xlpm.fake),ROUND(RANDBETWEEN(-100,100)/200,1),0),
IF(_xlpm.ausgabe&lt;=0,"",_xlpm.ausgabe)
)</f>
        <v/>
      </c>
      <c r="Q80" s="253" t="str" cm="1">
        <f t="array" aca="1" ref="Q80" ca="1">_xlfn.LET(
_xlpm.jahrCalc,
INDIRECT("Jahr" &amp; ROUNDUP(SUM($B$21:$B80)/78,0)),
_xlpm.auto,
IF(_xlfn.XLOOKUP(GewählterMA&amp;"|"&amp;_xlpm.jahrCalc,Personaleingabe!$AO$12:$AO$300,Personaleingabe!$AO$12:$AO$300,"keine Zeiten",0,1)="keine Zeiten",TRUE,FALSE),
_xlpm.fake,
IF($A$4&amp;"1"="1",FALSE,TRUE),
_xlpm.abwesend,
BA80&amp;"1"&lt;&gt;"1",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_xlpm.wochenstunden/5,SUMIFS(Arbeitszeiten[[Arbeitszeit]:[Arbeitszeit]],Arbeitszeiten[[Name]:[Name]],GewählterMA,Arbeitszeiten[[Tag]:[Tag]],DATE(_xlpm.jahrCalc,$B80,Q$20)))*$A80,0),
_xlpm.ausgabe, _xlpm.stunden+IF(AND(_xlpm.stunden&gt;0,_xlpm.fake),ROUND(RANDBETWEEN(-100,100)/200,1),0),
IF(_xlpm.ausgabe&lt;=0,"",_xlpm.ausgabe)
)</f>
        <v/>
      </c>
      <c r="R80" s="253" t="str" cm="1">
        <f t="array" aca="1" ref="R80" ca="1">_xlfn.LET(
_xlpm.jahrCalc,
INDIRECT("Jahr" &amp; ROUNDUP(SUM($B$21:$B80)/78,0)),
_xlpm.auto,
IF(_xlfn.XLOOKUP(GewählterMA&amp;"|"&amp;_xlpm.jahrCalc,Personaleingabe!$AO$12:$AO$300,Personaleingabe!$AO$12:$AO$300,"keine Zeiten",0,1)="keine Zeiten",TRUE,FALSE),
_xlpm.fake,
IF($A$4&amp;"1"="1",FALSE,TRUE),
_xlpm.abwesend,
BB80&amp;"1"&lt;&gt;"1",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_xlpm.wochenstunden/5,SUMIFS(Arbeitszeiten[[Arbeitszeit]:[Arbeitszeit]],Arbeitszeiten[[Name]:[Name]],GewählterMA,Arbeitszeiten[[Tag]:[Tag]],DATE(_xlpm.jahrCalc,$B80,R$20)))*$A80,0),
_xlpm.ausgabe, _xlpm.stunden+IF(AND(_xlpm.stunden&gt;0,_xlpm.fake),ROUND(RANDBETWEEN(-100,100)/200,1),0),
IF(_xlpm.ausgabe&lt;=0,"",_xlpm.ausgabe)
)</f>
        <v/>
      </c>
      <c r="S80" s="253" t="str" cm="1">
        <f t="array" aca="1" ref="S80" ca="1">_xlfn.LET(
_xlpm.jahrCalc,
INDIRECT("Jahr" &amp; ROUNDUP(SUM($B$21:$B80)/78,0)),
_xlpm.auto,
IF(_xlfn.XLOOKUP(GewählterMA&amp;"|"&amp;_xlpm.jahrCalc,Personaleingabe!$AO$12:$AO$300,Personaleingabe!$AO$12:$AO$300,"keine Zeiten",0,1)="keine Zeiten",TRUE,FALSE),
_xlpm.fake,
IF($A$4&amp;"1"="1",FALSE,TRUE),
_xlpm.abwesend,
BC80&amp;"1"&lt;&gt;"1",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_xlpm.wochenstunden/5,SUMIFS(Arbeitszeiten[[Arbeitszeit]:[Arbeitszeit]],Arbeitszeiten[[Name]:[Name]],GewählterMA,Arbeitszeiten[[Tag]:[Tag]],DATE(_xlpm.jahrCalc,$B80,S$20)))*$A80,0),
_xlpm.ausgabe, _xlpm.stunden+IF(AND(_xlpm.stunden&gt;0,_xlpm.fake),ROUND(RANDBETWEEN(-100,100)/200,1),0),
IF(_xlpm.ausgabe&lt;=0,"",_xlpm.ausgabe)
)</f>
        <v/>
      </c>
      <c r="T80" s="253" t="str" cm="1">
        <f t="array" aca="1" ref="T80" ca="1">_xlfn.LET(
_xlpm.jahrCalc,
INDIRECT("Jahr" &amp; ROUNDUP(SUM($B$21:$B80)/78,0)),
_xlpm.auto,
IF(_xlfn.XLOOKUP(GewählterMA&amp;"|"&amp;_xlpm.jahrCalc,Personaleingabe!$AO$12:$AO$300,Personaleingabe!$AO$12:$AO$300,"keine Zeiten",0,1)="keine Zeiten",TRUE,FALSE),
_xlpm.fake,
IF($A$4&amp;"1"="1",FALSE,TRUE),
_xlpm.abwesend,
BD80&amp;"1"&lt;&gt;"1",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_xlpm.wochenstunden/5,SUMIFS(Arbeitszeiten[[Arbeitszeit]:[Arbeitszeit]],Arbeitszeiten[[Name]:[Name]],GewählterMA,Arbeitszeiten[[Tag]:[Tag]],DATE(_xlpm.jahrCalc,$B80,T$20)))*$A80,0),
_xlpm.ausgabe, _xlpm.stunden+IF(AND(_xlpm.stunden&gt;0,_xlpm.fake),ROUND(RANDBETWEEN(-100,100)/200,1),0),
IF(_xlpm.ausgabe&lt;=0,"",_xlpm.ausgabe)
)</f>
        <v/>
      </c>
      <c r="U80" s="253" t="str" cm="1">
        <f t="array" aca="1" ref="U80" ca="1">_xlfn.LET(
_xlpm.jahrCalc,
INDIRECT("Jahr" &amp; ROUNDUP(SUM($B$21:$B80)/78,0)),
_xlpm.auto,
IF(_xlfn.XLOOKUP(GewählterMA&amp;"|"&amp;_xlpm.jahrCalc,Personaleingabe!$AO$12:$AO$300,Personaleingabe!$AO$12:$AO$300,"keine Zeiten",0,1)="keine Zeiten",TRUE,FALSE),
_xlpm.fake,
IF($A$4&amp;"1"="1",FALSE,TRUE),
_xlpm.abwesend,
BE80&amp;"1"&lt;&gt;"1",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_xlpm.wochenstunden/5,SUMIFS(Arbeitszeiten[[Arbeitszeit]:[Arbeitszeit]],Arbeitszeiten[[Name]:[Name]],GewählterMA,Arbeitszeiten[[Tag]:[Tag]],DATE(_xlpm.jahrCalc,$B80,U$20)))*$A80,0),
_xlpm.ausgabe, _xlpm.stunden+IF(AND(_xlpm.stunden&gt;0,_xlpm.fake),ROUND(RANDBETWEEN(-100,100)/200,1),0),
IF(_xlpm.ausgabe&lt;=0,"",_xlpm.ausgabe)
)</f>
        <v/>
      </c>
      <c r="V80" s="253" t="str" cm="1">
        <f t="array" aca="1" ref="V80" ca="1">_xlfn.LET(
_xlpm.jahrCalc,
INDIRECT("Jahr" &amp; ROUNDUP(SUM($B$21:$B80)/78,0)),
_xlpm.auto,
IF(_xlfn.XLOOKUP(GewählterMA&amp;"|"&amp;_xlpm.jahrCalc,Personaleingabe!$AO$12:$AO$300,Personaleingabe!$AO$12:$AO$300,"keine Zeiten",0,1)="keine Zeiten",TRUE,FALSE),
_xlpm.fake,
IF($A$4&amp;"1"="1",FALSE,TRUE),
_xlpm.abwesend,
BF80&amp;"1"&lt;&gt;"1",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_xlpm.wochenstunden/5,SUMIFS(Arbeitszeiten[[Arbeitszeit]:[Arbeitszeit]],Arbeitszeiten[[Name]:[Name]],GewählterMA,Arbeitszeiten[[Tag]:[Tag]],DATE(_xlpm.jahrCalc,$B80,V$20)))*$A80,0),
_xlpm.ausgabe, _xlpm.stunden+IF(AND(_xlpm.stunden&gt;0,_xlpm.fake),ROUND(RANDBETWEEN(-100,100)/200,1),0),
IF(_xlpm.ausgabe&lt;=0,"",_xlpm.ausgabe)
)</f>
        <v/>
      </c>
      <c r="W80" s="253" t="str" cm="1">
        <f t="array" aca="1" ref="W80" ca="1">_xlfn.LET(
_xlpm.jahrCalc,
INDIRECT("Jahr" &amp; ROUNDUP(SUM($B$21:$B80)/78,0)),
_xlpm.auto,
IF(_xlfn.XLOOKUP(GewählterMA&amp;"|"&amp;_xlpm.jahrCalc,Personaleingabe!$AO$12:$AO$300,Personaleingabe!$AO$12:$AO$300,"keine Zeiten",0,1)="keine Zeiten",TRUE,FALSE),
_xlpm.fake,
IF($A$4&amp;"1"="1",FALSE,TRUE),
_xlpm.abwesend,
BG80&amp;"1"&lt;&gt;"1",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_xlpm.wochenstunden/5,SUMIFS(Arbeitszeiten[[Arbeitszeit]:[Arbeitszeit]],Arbeitszeiten[[Name]:[Name]],GewählterMA,Arbeitszeiten[[Tag]:[Tag]],DATE(_xlpm.jahrCalc,$B80,W$20)))*$A80,0),
_xlpm.ausgabe, _xlpm.stunden+IF(AND(_xlpm.stunden&gt;0,_xlpm.fake),ROUND(RANDBETWEEN(-100,100)/200,1),0),
IF(_xlpm.ausgabe&lt;=0,"",_xlpm.ausgabe)
)</f>
        <v/>
      </c>
      <c r="X80" s="253" t="str" cm="1">
        <f t="array" aca="1" ref="X80" ca="1">_xlfn.LET(
_xlpm.jahrCalc,
INDIRECT("Jahr" &amp; ROUNDUP(SUM($B$21:$B80)/78,0)),
_xlpm.auto,
IF(_xlfn.XLOOKUP(GewählterMA&amp;"|"&amp;_xlpm.jahrCalc,Personaleingabe!$AO$12:$AO$300,Personaleingabe!$AO$12:$AO$300,"keine Zeiten",0,1)="keine Zeiten",TRUE,FALSE),
_xlpm.fake,
IF($A$4&amp;"1"="1",FALSE,TRUE),
_xlpm.abwesend,
BH80&amp;"1"&lt;&gt;"1",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_xlpm.wochenstunden/5,SUMIFS(Arbeitszeiten[[Arbeitszeit]:[Arbeitszeit]],Arbeitszeiten[[Name]:[Name]],GewählterMA,Arbeitszeiten[[Tag]:[Tag]],DATE(_xlpm.jahrCalc,$B80,X$20)))*$A80,0),
_xlpm.ausgabe, _xlpm.stunden+IF(AND(_xlpm.stunden&gt;0,_xlpm.fake),ROUND(RANDBETWEEN(-100,100)/200,1),0),
IF(_xlpm.ausgabe&lt;=0,"",_xlpm.ausgabe)
)</f>
        <v/>
      </c>
      <c r="Y80" s="253" t="str" cm="1">
        <f t="array" aca="1" ref="Y80" ca="1">_xlfn.LET(
_xlpm.jahrCalc,
INDIRECT("Jahr" &amp; ROUNDUP(SUM($B$21:$B80)/78,0)),
_xlpm.auto,
IF(_xlfn.XLOOKUP(GewählterMA&amp;"|"&amp;_xlpm.jahrCalc,Personaleingabe!$AO$12:$AO$300,Personaleingabe!$AO$12:$AO$300,"keine Zeiten",0,1)="keine Zeiten",TRUE,FALSE),
_xlpm.fake,
IF($A$4&amp;"1"="1",FALSE,TRUE),
_xlpm.abwesend,
BI80&amp;"1"&lt;&gt;"1",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_xlpm.wochenstunden/5,SUMIFS(Arbeitszeiten[[Arbeitszeit]:[Arbeitszeit]],Arbeitszeiten[[Name]:[Name]],GewählterMA,Arbeitszeiten[[Tag]:[Tag]],DATE(_xlpm.jahrCalc,$B80,Y$20)))*$A80,0),
_xlpm.ausgabe, _xlpm.stunden+IF(AND(_xlpm.stunden&gt;0,_xlpm.fake),ROUND(RANDBETWEEN(-100,100)/200,1),0),
IF(_xlpm.ausgabe&lt;=0,"",_xlpm.ausgabe)
)</f>
        <v/>
      </c>
      <c r="Z80" s="253" t="str" cm="1">
        <f t="array" aca="1" ref="Z80" ca="1">_xlfn.LET(
_xlpm.jahrCalc,
INDIRECT("Jahr" &amp; ROUNDUP(SUM($B$21:$B80)/78,0)),
_xlpm.auto,
IF(_xlfn.XLOOKUP(GewählterMA&amp;"|"&amp;_xlpm.jahrCalc,Personaleingabe!$AO$12:$AO$300,Personaleingabe!$AO$12:$AO$300,"keine Zeiten",0,1)="keine Zeiten",TRUE,FALSE),
_xlpm.fake,
IF($A$4&amp;"1"="1",FALSE,TRUE),
_xlpm.abwesend,
BJ80&amp;"1"&lt;&gt;"1",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_xlpm.wochenstunden/5,SUMIFS(Arbeitszeiten[[Arbeitszeit]:[Arbeitszeit]],Arbeitszeiten[[Name]:[Name]],GewählterMA,Arbeitszeiten[[Tag]:[Tag]],DATE(_xlpm.jahrCalc,$B80,Z$20)))*$A80,0),
_xlpm.ausgabe, _xlpm.stunden+IF(AND(_xlpm.stunden&gt;0,_xlpm.fake),ROUND(RANDBETWEEN(-100,100)/200,1),0),
IF(_xlpm.ausgabe&lt;=0,"",_xlpm.ausgabe)
)</f>
        <v/>
      </c>
      <c r="AA80" s="253" t="str" cm="1">
        <f t="array" aca="1" ref="AA80" ca="1">_xlfn.LET(
_xlpm.jahrCalc,
INDIRECT("Jahr" &amp; ROUNDUP(SUM($B$21:$B80)/78,0)),
_xlpm.auto,
IF(_xlfn.XLOOKUP(GewählterMA&amp;"|"&amp;_xlpm.jahrCalc,Personaleingabe!$AO$12:$AO$300,Personaleingabe!$AO$12:$AO$300,"keine Zeiten",0,1)="keine Zeiten",TRUE,FALSE),
_xlpm.fake,
IF($A$4&amp;"1"="1",FALSE,TRUE),
_xlpm.abwesend,
BK80&amp;"1"&lt;&gt;"1",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_xlpm.wochenstunden/5,SUMIFS(Arbeitszeiten[[Arbeitszeit]:[Arbeitszeit]],Arbeitszeiten[[Name]:[Name]],GewählterMA,Arbeitszeiten[[Tag]:[Tag]],DATE(_xlpm.jahrCalc,$B80,AA$20)))*$A80,0),
_xlpm.ausgabe, _xlpm.stunden+IF(AND(_xlpm.stunden&gt;0,_xlpm.fake),ROUND(RANDBETWEEN(-100,100)/200,1),0),
IF(_xlpm.ausgabe&lt;=0,"",_xlpm.ausgabe)
)</f>
        <v/>
      </c>
      <c r="AB80" s="253" t="str" cm="1">
        <f t="array" aca="1" ref="AB80" ca="1">_xlfn.LET(
_xlpm.jahrCalc,
INDIRECT("Jahr" &amp; ROUNDUP(SUM($B$21:$B80)/78,0)),
_xlpm.auto,
IF(_xlfn.XLOOKUP(GewählterMA&amp;"|"&amp;_xlpm.jahrCalc,Personaleingabe!$AO$12:$AO$300,Personaleingabe!$AO$12:$AO$300,"keine Zeiten",0,1)="keine Zeiten",TRUE,FALSE),
_xlpm.fake,
IF($A$4&amp;"1"="1",FALSE,TRUE),
_xlpm.abwesend,
BL80&amp;"1"&lt;&gt;"1",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_xlpm.wochenstunden/5,SUMIFS(Arbeitszeiten[[Arbeitszeit]:[Arbeitszeit]],Arbeitszeiten[[Name]:[Name]],GewählterMA,Arbeitszeiten[[Tag]:[Tag]],DATE(_xlpm.jahrCalc,$B80,AB$20)))*$A80,0),
_xlpm.ausgabe, _xlpm.stunden+IF(AND(_xlpm.stunden&gt;0,_xlpm.fake),ROUND(RANDBETWEEN(-100,100)/200,1),0),
IF(_xlpm.ausgabe&lt;=0,"",_xlpm.ausgabe)
)</f>
        <v/>
      </c>
      <c r="AC80" s="253" t="str" cm="1">
        <f t="array" aca="1" ref="AC80" ca="1">_xlfn.LET(
_xlpm.jahrCalc,
INDIRECT("Jahr" &amp; ROUNDUP(SUM($B$21:$B80)/78,0)),
_xlpm.auto,
IF(_xlfn.XLOOKUP(GewählterMA&amp;"|"&amp;_xlpm.jahrCalc,Personaleingabe!$AO$12:$AO$300,Personaleingabe!$AO$12:$AO$300,"keine Zeiten",0,1)="keine Zeiten",TRUE,FALSE),
_xlpm.fake,
IF($A$4&amp;"1"="1",FALSE,TRUE),
_xlpm.abwesend,
BM80&amp;"1"&lt;&gt;"1",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_xlpm.wochenstunden/5,SUMIFS(Arbeitszeiten[[Arbeitszeit]:[Arbeitszeit]],Arbeitszeiten[[Name]:[Name]],GewählterMA,Arbeitszeiten[[Tag]:[Tag]],DATE(_xlpm.jahrCalc,$B80,AC$20)))*$A80,0),
_xlpm.ausgabe, _xlpm.stunden+IF(AND(_xlpm.stunden&gt;0,_xlpm.fake),ROUND(RANDBETWEEN(-100,100)/200,1),0),
IF(_xlpm.ausgabe&lt;=0,"",_xlpm.ausgabe)
)</f>
        <v/>
      </c>
      <c r="AD80" s="253" t="str" cm="1">
        <f t="array" aca="1" ref="AD80" ca="1">_xlfn.LET(
_xlpm.jahrCalc,
INDIRECT("Jahr" &amp; ROUNDUP(SUM($B$21:$B80)/78,0)),
_xlpm.auto,
IF(_xlfn.XLOOKUP(GewählterMA&amp;"|"&amp;_xlpm.jahrCalc,Personaleingabe!$AO$12:$AO$300,Personaleingabe!$AO$12:$AO$300,"keine Zeiten",0,1)="keine Zeiten",TRUE,FALSE),
_xlpm.fake,
IF($A$4&amp;"1"="1",FALSE,TRUE),
_xlpm.abwesend,
BN80&amp;"1"&lt;&gt;"1",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_xlpm.wochenstunden/5,SUMIFS(Arbeitszeiten[[Arbeitszeit]:[Arbeitszeit]],Arbeitszeiten[[Name]:[Name]],GewählterMA,Arbeitszeiten[[Tag]:[Tag]],DATE(_xlpm.jahrCalc,$B80,AD$20)))*$A80,0),
_xlpm.ausgabe, _xlpm.stunden+IF(AND(_xlpm.stunden&gt;0,_xlpm.fake),ROUND(RANDBETWEEN(-100,100)/200,1),0),
IF(_xlpm.ausgabe&lt;=0,"",_xlpm.ausgabe)
)</f>
        <v/>
      </c>
      <c r="AE80" s="253" t="str" cm="1">
        <f t="array" aca="1" ref="AE80" ca="1">_xlfn.LET(
_xlpm.jahrCalc,
INDIRECT("Jahr" &amp; ROUNDUP(SUM($B$21:$B80)/78,0)),
_xlpm.auto,
IF(_xlfn.XLOOKUP(GewählterMA&amp;"|"&amp;_xlpm.jahrCalc,Personaleingabe!$AO$12:$AO$300,Personaleingabe!$AO$12:$AO$300,"keine Zeiten",0,1)="keine Zeiten",TRUE,FALSE),
_xlpm.fake,
IF($A$4&amp;"1"="1",FALSE,TRUE),
_xlpm.abwesend,
BO80&amp;"1"&lt;&gt;"1",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_xlpm.wochenstunden/5,SUMIFS(Arbeitszeiten[[Arbeitszeit]:[Arbeitszeit]],Arbeitszeiten[[Name]:[Name]],GewählterMA,Arbeitszeiten[[Tag]:[Tag]],DATE(_xlpm.jahrCalc,$B80,AE$20)))*$A80,0),
_xlpm.ausgabe, _xlpm.stunden+IF(AND(_xlpm.stunden&gt;0,_xlpm.fake),ROUND(RANDBETWEEN(-100,100)/200,1),0),
IF(_xlpm.ausgabe&lt;=0,"",_xlpm.ausgabe)
)</f>
        <v/>
      </c>
      <c r="AF80" s="253" t="str" cm="1">
        <f t="array" aca="1" ref="AF80" ca="1">_xlfn.LET(
_xlpm.jahrCalc,
INDIRECT("Jahr" &amp; ROUNDUP(SUM($B$21:$B80)/78,0)),
_xlpm.auto,
IF(_xlfn.XLOOKUP(GewählterMA&amp;"|"&amp;_xlpm.jahrCalc,Personaleingabe!$AO$12:$AO$300,Personaleingabe!$AO$12:$AO$300,"keine Zeiten",0,1)="keine Zeiten",TRUE,FALSE),
_xlpm.fake,
IF($A$4&amp;"1"="1",FALSE,TRUE),
_xlpm.abwesend,
BP80&amp;"1"&lt;&gt;"1",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_xlpm.wochenstunden/5,SUMIFS(Arbeitszeiten[[Arbeitszeit]:[Arbeitszeit]],Arbeitszeiten[[Name]:[Name]],GewählterMA,Arbeitszeiten[[Tag]:[Tag]],DATE(_xlpm.jahrCalc,$B80,AF$20)))*$A80,0),
_xlpm.ausgabe, _xlpm.stunden+IF(AND(_xlpm.stunden&gt;0,_xlpm.fake),ROUND(RANDBETWEEN(-100,100)/200,1),0),
IF(_xlpm.ausgabe&lt;=0,"",_xlpm.ausgabe)
)</f>
        <v/>
      </c>
      <c r="AG80" s="253" t="str" cm="1">
        <f t="array" aca="1" ref="AG80" ca="1">_xlfn.LET(
_xlpm.jahrCalc,
INDIRECT("Jahr" &amp; ROUNDUP(SUM($B$21:$B80)/78,0)),
_xlpm.auto,
IF(_xlfn.XLOOKUP(GewählterMA&amp;"|"&amp;_xlpm.jahrCalc,Personaleingabe!$AO$12:$AO$300,Personaleingabe!$AO$12:$AO$300,"keine Zeiten",0,1)="keine Zeiten",TRUE,FALSE),
_xlpm.fake,
IF($A$4&amp;"1"="1",FALSE,TRUE),
_xlpm.abwesend,
BQ80&amp;"1"&lt;&gt;"1",
_xlpm.wochenstunden,_xlfn.XLOOKUP(GewählterMA&amp;"|"&amp;GewähltesVorhaben&amp;"|"&amp;$B80&amp;"|"&amp;_xlpm.jahrCalc,MitarbeiterFTE[[lookup]:[lookup]],MitarbeiterFTE[[Std. / Wo.]:[Std. / Wo.]],0,0,1),
_xlpm.stunden,
IF(NOT(_xlpm.abwesend),IF(_xlpm.auto,
    _xlpm.wochenstunden/5,SUMIFS(Arbeitszeiten[[Arbeitszeit]:[Arbeitszeit]],Arbeitszeiten[[Name]:[Name]],GewählterMA,Arbeitszeiten[[Tag]:[Tag]],DATE(_xlpm.jahrCalc,$B80,AG$20)))*$A80,0),
_xlpm.ausgabe, _xlpm.stunden+IF(AND(_xlpm.stunden&gt;0,_xlpm.fake),ROUND(RANDBETWEEN(-100,100)/200,1),0),
IF(_xlpm.ausgabe&lt;=0,"",_xlpm.ausgabe)
)</f>
        <v/>
      </c>
      <c r="AH80" s="254">
        <f t="shared" ca="1" si="82"/>
        <v>0</v>
      </c>
      <c r="AI80" s="303"/>
      <c r="AJ80" s="212"/>
      <c r="AL80" s="211">
        <f t="shared" si="83"/>
        <v>4</v>
      </c>
      <c r="AM80" s="211" t="str" cm="1">
        <f t="array" aca="1" ref="AM80" ca="1">_xlfn.LET(
     _xlpm.jahrCalc,INDIRECT("Jahr" &amp; ROUNDUP(SUM($B$21:$B80)/78,0)),
     _xlpm.dat,DATE(_xlpm.jahrCalc,$B80,C$20),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N80" s="211" t="str" cm="1">
        <f t="array" aca="1" ref="AN80" ca="1">_xlfn.LET(
     _xlpm.jahrCalc,INDIRECT("Jahr" &amp; ROUNDUP(SUM($B$21:$B80)/78,0)),
     _xlpm.dat,DATE(_xlpm.jahrCalc,$B80,D$20),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O80" s="211" t="str" cm="1">
        <f t="array" aca="1" ref="AO80" ca="1">_xlfn.LET(
     _xlpm.jahrCalc,INDIRECT("Jahr" &amp; ROUNDUP(SUM($B$21:$B80)/78,0)),
     _xlpm.dat,DATE(_xlpm.jahrCalc,$B80,E$20),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P80" s="211" t="str" cm="1">
        <f t="array" aca="1" ref="AP80" ca="1">_xlfn.LET(
     _xlpm.jahrCalc,INDIRECT("Jahr" &amp; ROUNDUP(SUM($B$21:$B80)/78,0)),
     _xlpm.dat,DATE(_xlpm.jahrCalc,$B80,F$20),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Q80" s="211" t="str" cm="1">
        <f t="array" aca="1" ref="AQ80" ca="1">_xlfn.LET(
     _xlpm.jahrCalc,INDIRECT("Jahr" &amp; ROUNDUP(SUM($B$21:$B80)/78,0)),
     _xlpm.dat,DATE(_xlpm.jahrCalc,$B80,G$20),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R80" s="211" t="str" cm="1">
        <f t="array" aca="1" ref="AR80" ca="1">_xlfn.LET(
     _xlpm.jahrCalc,INDIRECT("Jahr" &amp; ROUNDUP(SUM($B$21:$B80)/78,0)),
     _xlpm.dat,DATE(_xlpm.jahrCalc,$B80,H$20),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S80" s="211" t="str" cm="1">
        <f t="array" aca="1" ref="AS80" ca="1">_xlfn.LET(
     _xlpm.jahrCalc,INDIRECT("Jahr" &amp; ROUNDUP(SUM($B$21:$B80)/78,0)),
     _xlpm.dat,DATE(_xlpm.jahrCalc,$B80,I$20),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T80" s="211" t="str" cm="1">
        <f t="array" aca="1" ref="AT80" ca="1">_xlfn.LET(
     _xlpm.jahrCalc,INDIRECT("Jahr" &amp; ROUNDUP(SUM($B$21:$B80)/78,0)),
     _xlpm.dat,DATE(_xlpm.jahrCalc,$B80,J$20),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U80" s="211" t="str" cm="1">
        <f t="array" aca="1" ref="AU80" ca="1">_xlfn.LET(
     _xlpm.jahrCalc,INDIRECT("Jahr" &amp; ROUNDUP(SUM($B$21:$B80)/78,0)),
     _xlpm.dat,DATE(_xlpm.jahrCalc,$B80,K$20),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V80" s="211" t="str" cm="1">
        <f t="array" aca="1" ref="AV80" ca="1">_xlfn.LET(
     _xlpm.jahrCalc,INDIRECT("Jahr" &amp; ROUNDUP(SUM($B$21:$B80)/78,0)),
     _xlpm.dat,DATE(_xlpm.jahrCalc,$B80,L$20),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AW80" s="211" t="str" cm="1">
        <f t="array" aca="1" ref="AW80" ca="1">_xlfn.LET(
     _xlpm.jahrCalc,INDIRECT("Jahr" &amp; ROUNDUP(SUM($B$21:$B80)/78,0)),
     _xlpm.dat,DATE(_xlpm.jahrCalc,$B80,M$20),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X80" s="211" t="str" cm="1">
        <f t="array" aca="1" ref="AX80" ca="1">_xlfn.LET(
     _xlpm.jahrCalc,INDIRECT("Jahr" &amp; ROUNDUP(SUM($B$21:$B80)/78,0)),
     _xlpm.dat,DATE(_xlpm.jahrCalc,$B80,N$20),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Y80" s="211" t="str" cm="1">
        <f t="array" aca="1" ref="AY80" ca="1">_xlfn.LET(
     _xlpm.jahrCalc,INDIRECT("Jahr" &amp; ROUNDUP(SUM($B$21:$B80)/78,0)),
     _xlpm.dat,DATE(_xlpm.jahrCalc,$B80,O$20),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AZ80" s="211" t="str" cm="1">
        <f t="array" aca="1" ref="AZ80" ca="1">_xlfn.LET(
     _xlpm.jahrCalc,INDIRECT("Jahr" &amp; ROUNDUP(SUM($B$21:$B80)/78,0)),
     _xlpm.dat,DATE(_xlpm.jahrCalc,$B80,P$20),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A80" s="211" t="str" cm="1">
        <f t="array" aca="1" ref="BA80" ca="1">_xlfn.LET(
     _xlpm.jahrCalc,INDIRECT("Jahr" &amp; ROUNDUP(SUM($B$21:$B80)/78,0)),
     _xlpm.dat,DATE(_xlpm.jahrCalc,$B80,Q$20),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B80" s="211" t="str" cm="1">
        <f t="array" aca="1" ref="BB80" ca="1">_xlfn.LET(
     _xlpm.jahrCalc,INDIRECT("Jahr" &amp; ROUNDUP(SUM($B$21:$B80)/78,0)),
     _xlpm.dat,DATE(_xlpm.jahrCalc,$B80,R$20),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C80" s="211" t="str" cm="1">
        <f t="array" aca="1" ref="BC80" ca="1">_xlfn.LET(
     _xlpm.jahrCalc,INDIRECT("Jahr" &amp; ROUNDUP(SUM($B$21:$B80)/78,0)),
     _xlpm.dat,DATE(_xlpm.jahrCalc,$B80,S$20),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D80" s="211" t="str" cm="1">
        <f t="array" aca="1" ref="BD80" ca="1">_xlfn.LET(
     _xlpm.jahrCalc,INDIRECT("Jahr" &amp; ROUNDUP(SUM($B$21:$B80)/78,0)),
     _xlpm.dat,DATE(_xlpm.jahrCalc,$B80,T$20),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E80" s="211" t="str" cm="1">
        <f t="array" aca="1" ref="BE80" ca="1">_xlfn.LET(
     _xlpm.jahrCalc,INDIRECT("Jahr" &amp; ROUNDUP(SUM($B$21:$B80)/78,0)),
     _xlpm.dat,DATE(_xlpm.jahrCalc,$B80,U$20),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F80" s="211" t="str" cm="1">
        <f t="array" aca="1" ref="BF80" ca="1">_xlfn.LET(
     _xlpm.jahrCalc,INDIRECT("Jahr" &amp; ROUNDUP(SUM($B$21:$B80)/78,0)),
     _xlpm.dat,DATE(_xlpm.jahrCalc,$B80,V$20),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G80" s="211" t="str" cm="1">
        <f t="array" aca="1" ref="BG80" ca="1">_xlfn.LET(
     _xlpm.jahrCalc,INDIRECT("Jahr" &amp; ROUNDUP(SUM($B$21:$B80)/78,0)),
     _xlpm.dat,DATE(_xlpm.jahrCalc,$B80,W$20),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H80" s="211" t="str" cm="1">
        <f t="array" aca="1" ref="BH80" ca="1">_xlfn.LET(
     _xlpm.jahrCalc,INDIRECT("Jahr" &amp; ROUNDUP(SUM($B$21:$B80)/78,0)),
     _xlpm.dat,DATE(_xlpm.jahrCalc,$B80,X$20),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I80" s="211" t="str" cm="1">
        <f t="array" aca="1" ref="BI80" ca="1">_xlfn.LET(
     _xlpm.jahrCalc,INDIRECT("Jahr" &amp; ROUNDUP(SUM($B$21:$B80)/78,0)),
     _xlpm.dat,DATE(_xlpm.jahrCalc,$B80,Y$20),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J80" s="211" t="str" cm="1">
        <f t="array" aca="1" ref="BJ80" ca="1">_xlfn.LET(
     _xlpm.jahrCalc,INDIRECT("Jahr" &amp; ROUNDUP(SUM($B$21:$B80)/78,0)),
     _xlpm.dat,DATE(_xlpm.jahrCalc,$B80,Z$20),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K80" s="211" t="str" cm="1">
        <f t="array" aca="1" ref="BK80" ca="1">_xlfn.LET(
     _xlpm.jahrCalc,INDIRECT("Jahr" &amp; ROUNDUP(SUM($B$21:$B80)/78,0)),
     _xlpm.dat,DATE(_xlpm.jahrCalc,$B80,AA$20),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L80" s="211" t="str" cm="1">
        <f t="array" aca="1" ref="BL80" ca="1">_xlfn.LET(
     _xlpm.jahrCalc,INDIRECT("Jahr" &amp; ROUNDUP(SUM($B$21:$B80)/78,0)),
     _xlpm.dat,DATE(_xlpm.jahrCalc,$B80,AB$20),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M80" s="211" t="str" cm="1">
        <f t="array" aca="1" ref="BM80" ca="1">_xlfn.LET(
     _xlpm.jahrCalc,INDIRECT("Jahr" &amp; ROUNDUP(SUM($B$21:$B80)/78,0)),
     _xlpm.dat,DATE(_xlpm.jahrCalc,$B80,AC$20),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N80" s="211" t="str" cm="1">
        <f t="array" aca="1" ref="BN80" ca="1">_xlfn.LET(
     _xlpm.jahrCalc,INDIRECT("Jahr" &amp; ROUNDUP(SUM($B$21:$B80)/78,0)),
     _xlpm.dat,DATE(_xlpm.jahrCalc,$B80,AD$20),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O80" s="211" t="str" cm="1">
        <f t="array" aca="1" ref="BO80" ca="1">_xlfn.LET(
     _xlpm.jahrCalc,INDIRECT("Jahr" &amp; ROUNDUP(SUM($B$21:$B80)/78,0)),
     _xlpm.dat,DATE(_xlpm.jahrCalc,$B80,AE$20),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
      </c>
      <c r="BP80" s="211" t="str" cm="1">
        <f t="array" aca="1" ref="BP80" ca="1">_xlfn.LET(
     _xlpm.jahrCalc,INDIRECT("Jahr" &amp; ROUNDUP(SUM($B$21:$B80)/78,0)),
     _xlpm.dat,DATE(_xlpm.jahrCalc,$B80,AF$20),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WE</v>
      </c>
      <c r="BQ80" s="211" t="str" cm="1">
        <f t="array" aca="1" ref="BQ80" ca="1">_xlfn.LET(
     _xlpm.jahrCalc,INDIRECT("Jahr" &amp; ROUNDUP(SUM($B$21:$B80)/78,0)),
     _xlpm.dat,DATE(_xlpm.jahrCalc,$B80,AG$20),
     _xlpm.bundesland,$BR80,
     _xlpm.ft, IF(_xlpm.bundesland=0,FALSE,_xlfn.XLOOKUP(_xlpm.dat,Feiertage[[Datum]:[Datum]],_xlfn.XLOOKUP(_xlpm.bundesland,Feiertage[[#Headers],[BW]:[TH]],Feiertage[[BW]:[TH]]),0,0,1)&lt;&gt;0),
     _xlpm.schwarz,
          MONTH(_xlpm.dat)&lt;&gt;$B80,
     _xlpm.we,
          WEEKDAY(_xlpm.dat,2)&gt;=6,
     _xlpm.weg,
          IF(_xlfn.XLOOKUP(GewählterMA&amp;_xlpm.dat,Table6[[lookup]:[lookup]],Table6[[Name]:[Name]],"da",0,1)="da","","weg"),
     _xlpm.ausgabe,IF(_xlpm.schwarz,"SW",IF(_xlpm.ft,"FT",IF(_xlpm.we,"WE",IF(_xlpm.weg="weg","weg","")))),
     _xlpm.ausgabe
)</f>
        <v>SW</v>
      </c>
      <c r="BR80" s="211">
        <f ca="1">IF(BT80=0,BS76,BT80)</f>
        <v>0</v>
      </c>
      <c r="BT80" s="211" cm="1">
        <f t="array" aca="1" ref="BT80" ca="1">_xlfn.XLOOKUP(_xlfn.XLOOKUP(GewählterMA&amp;AL80&amp;INDIRECT("Jahr" &amp; ROUNDUP(SUM($B$21:$B80)/78,0)),MitarbeiterFTE[Name]&amp;MitarbeiterFTE[Monat]&amp;MitarbeiterFTE[Jahr],MitarbeiterFTE[Bundesland],0,0,1),Bundesländer[Deutsch],Bundesländer[Abkürzung],0,0,1)</f>
        <v>0</v>
      </c>
    </row>
    <row r="81" spans="1:72" ht="18" customHeight="1" thickBot="1">
      <c r="A81" s="223" cm="1">
        <f t="array" aca="1" ref="A81" ca="1">_xlfn.XLOOKUP(GewählterMA&amp;"|"&amp;GewähltesVorhaben&amp;"|"&amp;B81&amp;"|"&amp;INDIRECT("Jahr" &amp; ROUNDUP(SUM($B$21:B81)/78,0)),MitarbeiterFTE[lookup],MitarbeiterFTE[%-Vorhaben],0,0,1)</f>
        <v>0</v>
      </c>
      <c r="B81" s="256">
        <v>5</v>
      </c>
      <c r="C81" s="253" t="str" cm="1">
        <f t="array" aca="1" ref="C81" ca="1">_xlfn.LET(
_xlpm.jahrCalc,
INDIRECT("Jahr" &amp; ROUNDUP(SUM($B$21:$B81)/78,0)),
_xlpm.auto,
IF(_xlfn.XLOOKUP(GewählterMA&amp;"|"&amp;_xlpm.jahrCalc,Personaleingabe!$AO$12:$AO$300,Personaleingabe!$AO$12:$AO$300,"keine Zeiten",0,1)="keine Zeiten",TRUE,FALSE),
_xlpm.fake,
IF($A$4&amp;"1"="1",FALSE,TRUE),
_xlpm.abwesend,
AM81&amp;"1"&lt;&gt;"1",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_xlpm.wochenstunden/5,SUMIFS(Arbeitszeiten[[Arbeitszeit]:[Arbeitszeit]],Arbeitszeiten[[Name]:[Name]],GewählterMA,Arbeitszeiten[[Tag]:[Tag]],DATE(_xlpm.jahrCalc,$B81,C$20)))*$A81,0),
_xlpm.ausgabe, _xlpm.stunden+IF(AND(_xlpm.stunden&gt;0,_xlpm.fake),ROUND(RANDBETWEEN(-100,100)/200,1),0),
IF(_xlpm.ausgabe&lt;=0,"",_xlpm.ausgabe)
)</f>
        <v/>
      </c>
      <c r="D81" s="253" t="str" cm="1">
        <f t="array" aca="1" ref="D81" ca="1">_xlfn.LET(
_xlpm.jahrCalc,
INDIRECT("Jahr" &amp; ROUNDUP(SUM($B$21:$B81)/78,0)),
_xlpm.auto,
IF(_xlfn.XLOOKUP(GewählterMA&amp;"|"&amp;_xlpm.jahrCalc,Personaleingabe!$AO$12:$AO$300,Personaleingabe!$AO$12:$AO$300,"keine Zeiten",0,1)="keine Zeiten",TRUE,FALSE),
_xlpm.fake,
IF($A$4&amp;"1"="1",FALSE,TRUE),
_xlpm.abwesend,
AN81&amp;"1"&lt;&gt;"1",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_xlpm.wochenstunden/5,SUMIFS(Arbeitszeiten[[Arbeitszeit]:[Arbeitszeit]],Arbeitszeiten[[Name]:[Name]],GewählterMA,Arbeitszeiten[[Tag]:[Tag]],DATE(_xlpm.jahrCalc,$B81,D$20)))*$A81,0),
_xlpm.ausgabe, _xlpm.stunden+IF(AND(_xlpm.stunden&gt;0,_xlpm.fake),ROUND(RANDBETWEEN(-100,100)/200,1),0),
IF(_xlpm.ausgabe&lt;=0,"",_xlpm.ausgabe)
)</f>
        <v/>
      </c>
      <c r="E81" s="253" t="str" cm="1">
        <f t="array" aca="1" ref="E81" ca="1">_xlfn.LET(
_xlpm.jahrCalc,
INDIRECT("Jahr" &amp; ROUNDUP(SUM($B$21:$B81)/78,0)),
_xlpm.auto,
IF(_xlfn.XLOOKUP(GewählterMA&amp;"|"&amp;_xlpm.jahrCalc,Personaleingabe!$AO$12:$AO$300,Personaleingabe!$AO$12:$AO$300,"keine Zeiten",0,1)="keine Zeiten",TRUE,FALSE),
_xlpm.fake,
IF($A$4&amp;"1"="1",FALSE,TRUE),
_xlpm.abwesend,
AO81&amp;"1"&lt;&gt;"1",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_xlpm.wochenstunden/5,SUMIFS(Arbeitszeiten[[Arbeitszeit]:[Arbeitszeit]],Arbeitszeiten[[Name]:[Name]],GewählterMA,Arbeitszeiten[[Tag]:[Tag]],DATE(_xlpm.jahrCalc,$B81,E$20)))*$A81,0),
_xlpm.ausgabe, _xlpm.stunden+IF(AND(_xlpm.stunden&gt;0,_xlpm.fake),ROUND(RANDBETWEEN(-100,100)/200,1),0),
IF(_xlpm.ausgabe&lt;=0,"",_xlpm.ausgabe)
)</f>
        <v/>
      </c>
      <c r="F81" s="253" t="str" cm="1">
        <f t="array" aca="1" ref="F81" ca="1">_xlfn.LET(
_xlpm.jahrCalc,
INDIRECT("Jahr" &amp; ROUNDUP(SUM($B$21:$B81)/78,0)),
_xlpm.auto,
IF(_xlfn.XLOOKUP(GewählterMA&amp;"|"&amp;_xlpm.jahrCalc,Personaleingabe!$AO$12:$AO$300,Personaleingabe!$AO$12:$AO$300,"keine Zeiten",0,1)="keine Zeiten",TRUE,FALSE),
_xlpm.fake,
IF($A$4&amp;"1"="1",FALSE,TRUE),
_xlpm.abwesend,
AP81&amp;"1"&lt;&gt;"1",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_xlpm.wochenstunden/5,SUMIFS(Arbeitszeiten[[Arbeitszeit]:[Arbeitszeit]],Arbeitszeiten[[Name]:[Name]],GewählterMA,Arbeitszeiten[[Tag]:[Tag]],DATE(_xlpm.jahrCalc,$B81,F$20)))*$A81,0),
_xlpm.ausgabe, _xlpm.stunden+IF(AND(_xlpm.stunden&gt;0,_xlpm.fake),ROUND(RANDBETWEEN(-100,100)/200,1),0),
IF(_xlpm.ausgabe&lt;=0,"",_xlpm.ausgabe)
)</f>
        <v/>
      </c>
      <c r="G81" s="253" t="str" cm="1">
        <f t="array" aca="1" ref="G81" ca="1">_xlfn.LET(
_xlpm.jahrCalc,
INDIRECT("Jahr" &amp; ROUNDUP(SUM($B$21:$B81)/78,0)),
_xlpm.auto,
IF(_xlfn.XLOOKUP(GewählterMA&amp;"|"&amp;_xlpm.jahrCalc,Personaleingabe!$AO$12:$AO$300,Personaleingabe!$AO$12:$AO$300,"keine Zeiten",0,1)="keine Zeiten",TRUE,FALSE),
_xlpm.fake,
IF($A$4&amp;"1"="1",FALSE,TRUE),
_xlpm.abwesend,
AQ81&amp;"1"&lt;&gt;"1",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_xlpm.wochenstunden/5,SUMIFS(Arbeitszeiten[[Arbeitszeit]:[Arbeitszeit]],Arbeitszeiten[[Name]:[Name]],GewählterMA,Arbeitszeiten[[Tag]:[Tag]],DATE(_xlpm.jahrCalc,$B81,G$20)))*$A81,0),
_xlpm.ausgabe, _xlpm.stunden+IF(AND(_xlpm.stunden&gt;0,_xlpm.fake),ROUND(RANDBETWEEN(-100,100)/200,1),0),
IF(_xlpm.ausgabe&lt;=0,"",_xlpm.ausgabe)
)</f>
        <v/>
      </c>
      <c r="H81" s="253" t="str" cm="1">
        <f t="array" aca="1" ref="H81" ca="1">_xlfn.LET(
_xlpm.jahrCalc,
INDIRECT("Jahr" &amp; ROUNDUP(SUM($B$21:$B81)/78,0)),
_xlpm.auto,
IF(_xlfn.XLOOKUP(GewählterMA&amp;"|"&amp;_xlpm.jahrCalc,Personaleingabe!$AO$12:$AO$300,Personaleingabe!$AO$12:$AO$300,"keine Zeiten",0,1)="keine Zeiten",TRUE,FALSE),
_xlpm.fake,
IF($A$4&amp;"1"="1",FALSE,TRUE),
_xlpm.abwesend,
AR81&amp;"1"&lt;&gt;"1",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_xlpm.wochenstunden/5,SUMIFS(Arbeitszeiten[[Arbeitszeit]:[Arbeitszeit]],Arbeitszeiten[[Name]:[Name]],GewählterMA,Arbeitszeiten[[Tag]:[Tag]],DATE(_xlpm.jahrCalc,$B81,H$20)))*$A81,0),
_xlpm.ausgabe, _xlpm.stunden+IF(AND(_xlpm.stunden&gt;0,_xlpm.fake),ROUND(RANDBETWEEN(-100,100)/200,1),0),
IF(_xlpm.ausgabe&lt;=0,"",_xlpm.ausgabe)
)</f>
        <v/>
      </c>
      <c r="I81" s="253" t="str" cm="1">
        <f t="array" aca="1" ref="I81" ca="1">_xlfn.LET(
_xlpm.jahrCalc,
INDIRECT("Jahr" &amp; ROUNDUP(SUM($B$21:$B81)/78,0)),
_xlpm.auto,
IF(_xlfn.XLOOKUP(GewählterMA&amp;"|"&amp;_xlpm.jahrCalc,Personaleingabe!$AO$12:$AO$300,Personaleingabe!$AO$12:$AO$300,"keine Zeiten",0,1)="keine Zeiten",TRUE,FALSE),
_xlpm.fake,
IF($A$4&amp;"1"="1",FALSE,TRUE),
_xlpm.abwesend,
AS81&amp;"1"&lt;&gt;"1",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_xlpm.wochenstunden/5,SUMIFS(Arbeitszeiten[[Arbeitszeit]:[Arbeitszeit]],Arbeitszeiten[[Name]:[Name]],GewählterMA,Arbeitszeiten[[Tag]:[Tag]],DATE(_xlpm.jahrCalc,$B81,I$20)))*$A81,0),
_xlpm.ausgabe, _xlpm.stunden+IF(AND(_xlpm.stunden&gt;0,_xlpm.fake),ROUND(RANDBETWEEN(-100,100)/200,1),0),
IF(_xlpm.ausgabe&lt;=0,"",_xlpm.ausgabe)
)</f>
        <v/>
      </c>
      <c r="J81" s="253" t="str" cm="1">
        <f t="array" aca="1" ref="J81" ca="1">_xlfn.LET(
_xlpm.jahrCalc,
INDIRECT("Jahr" &amp; ROUNDUP(SUM($B$21:$B81)/78,0)),
_xlpm.auto,
IF(_xlfn.XLOOKUP(GewählterMA&amp;"|"&amp;_xlpm.jahrCalc,Personaleingabe!$AO$12:$AO$300,Personaleingabe!$AO$12:$AO$300,"keine Zeiten",0,1)="keine Zeiten",TRUE,FALSE),
_xlpm.fake,
IF($A$4&amp;"1"="1",FALSE,TRUE),
_xlpm.abwesend,
AT81&amp;"1"&lt;&gt;"1",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_xlpm.wochenstunden/5,SUMIFS(Arbeitszeiten[[Arbeitszeit]:[Arbeitszeit]],Arbeitszeiten[[Name]:[Name]],GewählterMA,Arbeitszeiten[[Tag]:[Tag]],DATE(_xlpm.jahrCalc,$B81,J$20)))*$A81,0),
_xlpm.ausgabe, _xlpm.stunden+IF(AND(_xlpm.stunden&gt;0,_xlpm.fake),ROUND(RANDBETWEEN(-100,100)/200,1),0),
IF(_xlpm.ausgabe&lt;=0,"",_xlpm.ausgabe)
)</f>
        <v/>
      </c>
      <c r="K81" s="253" t="str" cm="1">
        <f t="array" aca="1" ref="K81" ca="1">_xlfn.LET(
_xlpm.jahrCalc,
INDIRECT("Jahr" &amp; ROUNDUP(SUM($B$21:$B81)/78,0)),
_xlpm.auto,
IF(_xlfn.XLOOKUP(GewählterMA&amp;"|"&amp;_xlpm.jahrCalc,Personaleingabe!$AO$12:$AO$300,Personaleingabe!$AO$12:$AO$300,"keine Zeiten",0,1)="keine Zeiten",TRUE,FALSE),
_xlpm.fake,
IF($A$4&amp;"1"="1",FALSE,TRUE),
_xlpm.abwesend,
AU81&amp;"1"&lt;&gt;"1",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_xlpm.wochenstunden/5,SUMIFS(Arbeitszeiten[[Arbeitszeit]:[Arbeitszeit]],Arbeitszeiten[[Name]:[Name]],GewählterMA,Arbeitszeiten[[Tag]:[Tag]],DATE(_xlpm.jahrCalc,$B81,K$20)))*$A81,0),
_xlpm.ausgabe, _xlpm.stunden+IF(AND(_xlpm.stunden&gt;0,_xlpm.fake),ROUND(RANDBETWEEN(-100,100)/200,1),0),
IF(_xlpm.ausgabe&lt;=0,"",_xlpm.ausgabe)
)</f>
        <v/>
      </c>
      <c r="L81" s="253" t="str" cm="1">
        <f t="array" aca="1" ref="L81" ca="1">_xlfn.LET(
_xlpm.jahrCalc,
INDIRECT("Jahr" &amp; ROUNDUP(SUM($B$21:$B81)/78,0)),
_xlpm.auto,
IF(_xlfn.XLOOKUP(GewählterMA&amp;"|"&amp;_xlpm.jahrCalc,Personaleingabe!$AO$12:$AO$300,Personaleingabe!$AO$12:$AO$300,"keine Zeiten",0,1)="keine Zeiten",TRUE,FALSE),
_xlpm.fake,
IF($A$4&amp;"1"="1",FALSE,TRUE),
_xlpm.abwesend,
AV81&amp;"1"&lt;&gt;"1",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_xlpm.wochenstunden/5,SUMIFS(Arbeitszeiten[[Arbeitszeit]:[Arbeitszeit]],Arbeitszeiten[[Name]:[Name]],GewählterMA,Arbeitszeiten[[Tag]:[Tag]],DATE(_xlpm.jahrCalc,$B81,L$20)))*$A81,0),
_xlpm.ausgabe, _xlpm.stunden+IF(AND(_xlpm.stunden&gt;0,_xlpm.fake),ROUND(RANDBETWEEN(-100,100)/200,1),0),
IF(_xlpm.ausgabe&lt;=0,"",_xlpm.ausgabe)
)</f>
        <v/>
      </c>
      <c r="M81" s="253" t="str" cm="1">
        <f t="array" aca="1" ref="M81" ca="1">_xlfn.LET(
_xlpm.jahrCalc,
INDIRECT("Jahr" &amp; ROUNDUP(SUM($B$21:$B81)/78,0)),
_xlpm.auto,
IF(_xlfn.XLOOKUP(GewählterMA&amp;"|"&amp;_xlpm.jahrCalc,Personaleingabe!$AO$12:$AO$300,Personaleingabe!$AO$12:$AO$300,"keine Zeiten",0,1)="keine Zeiten",TRUE,FALSE),
_xlpm.fake,
IF($A$4&amp;"1"="1",FALSE,TRUE),
_xlpm.abwesend,
AW81&amp;"1"&lt;&gt;"1",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_xlpm.wochenstunden/5,SUMIFS(Arbeitszeiten[[Arbeitszeit]:[Arbeitszeit]],Arbeitszeiten[[Name]:[Name]],GewählterMA,Arbeitszeiten[[Tag]:[Tag]],DATE(_xlpm.jahrCalc,$B81,M$20)))*$A81,0),
_xlpm.ausgabe, _xlpm.stunden+IF(AND(_xlpm.stunden&gt;0,_xlpm.fake),ROUND(RANDBETWEEN(-100,100)/200,1),0),
IF(_xlpm.ausgabe&lt;=0,"",_xlpm.ausgabe)
)</f>
        <v/>
      </c>
      <c r="N81" s="253" t="str" cm="1">
        <f t="array" aca="1" ref="N81" ca="1">_xlfn.LET(
_xlpm.jahrCalc,
INDIRECT("Jahr" &amp; ROUNDUP(SUM($B$21:$B81)/78,0)),
_xlpm.auto,
IF(_xlfn.XLOOKUP(GewählterMA&amp;"|"&amp;_xlpm.jahrCalc,Personaleingabe!$AO$12:$AO$300,Personaleingabe!$AO$12:$AO$300,"keine Zeiten",0,1)="keine Zeiten",TRUE,FALSE),
_xlpm.fake,
IF($A$4&amp;"1"="1",FALSE,TRUE),
_xlpm.abwesend,
AX81&amp;"1"&lt;&gt;"1",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_xlpm.wochenstunden/5,SUMIFS(Arbeitszeiten[[Arbeitszeit]:[Arbeitszeit]],Arbeitszeiten[[Name]:[Name]],GewählterMA,Arbeitszeiten[[Tag]:[Tag]],DATE(_xlpm.jahrCalc,$B81,N$20)))*$A81,0),
_xlpm.ausgabe, _xlpm.stunden+IF(AND(_xlpm.stunden&gt;0,_xlpm.fake),ROUND(RANDBETWEEN(-100,100)/200,1),0),
IF(_xlpm.ausgabe&lt;=0,"",_xlpm.ausgabe)
)</f>
        <v/>
      </c>
      <c r="O81" s="253" t="str" cm="1">
        <f t="array" aca="1" ref="O81" ca="1">_xlfn.LET(
_xlpm.jahrCalc,
INDIRECT("Jahr" &amp; ROUNDUP(SUM($B$21:$B81)/78,0)),
_xlpm.auto,
IF(_xlfn.XLOOKUP(GewählterMA&amp;"|"&amp;_xlpm.jahrCalc,Personaleingabe!$AO$12:$AO$300,Personaleingabe!$AO$12:$AO$300,"keine Zeiten",0,1)="keine Zeiten",TRUE,FALSE),
_xlpm.fake,
IF($A$4&amp;"1"="1",FALSE,TRUE),
_xlpm.abwesend,
AY81&amp;"1"&lt;&gt;"1",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_xlpm.wochenstunden/5,SUMIFS(Arbeitszeiten[[Arbeitszeit]:[Arbeitszeit]],Arbeitszeiten[[Name]:[Name]],GewählterMA,Arbeitszeiten[[Tag]:[Tag]],DATE(_xlpm.jahrCalc,$B81,O$20)))*$A81,0),
_xlpm.ausgabe, _xlpm.stunden+IF(AND(_xlpm.stunden&gt;0,_xlpm.fake),ROUND(RANDBETWEEN(-100,100)/200,1),0),
IF(_xlpm.ausgabe&lt;=0,"",_xlpm.ausgabe)
)</f>
        <v/>
      </c>
      <c r="P81" s="253" t="str" cm="1">
        <f t="array" aca="1" ref="P81" ca="1">_xlfn.LET(
_xlpm.jahrCalc,
INDIRECT("Jahr" &amp; ROUNDUP(SUM($B$21:$B81)/78,0)),
_xlpm.auto,
IF(_xlfn.XLOOKUP(GewählterMA&amp;"|"&amp;_xlpm.jahrCalc,Personaleingabe!$AO$12:$AO$300,Personaleingabe!$AO$12:$AO$300,"keine Zeiten",0,1)="keine Zeiten",TRUE,FALSE),
_xlpm.fake,
IF($A$4&amp;"1"="1",FALSE,TRUE),
_xlpm.abwesend,
AZ81&amp;"1"&lt;&gt;"1",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_xlpm.wochenstunden/5,SUMIFS(Arbeitszeiten[[Arbeitszeit]:[Arbeitszeit]],Arbeitszeiten[[Name]:[Name]],GewählterMA,Arbeitszeiten[[Tag]:[Tag]],DATE(_xlpm.jahrCalc,$B81,P$20)))*$A81,0),
_xlpm.ausgabe, _xlpm.stunden+IF(AND(_xlpm.stunden&gt;0,_xlpm.fake),ROUND(RANDBETWEEN(-100,100)/200,1),0),
IF(_xlpm.ausgabe&lt;=0,"",_xlpm.ausgabe)
)</f>
        <v/>
      </c>
      <c r="Q81" s="253" t="str" cm="1">
        <f t="array" aca="1" ref="Q81" ca="1">_xlfn.LET(
_xlpm.jahrCalc,
INDIRECT("Jahr" &amp; ROUNDUP(SUM($B$21:$B81)/78,0)),
_xlpm.auto,
IF(_xlfn.XLOOKUP(GewählterMA&amp;"|"&amp;_xlpm.jahrCalc,Personaleingabe!$AO$12:$AO$300,Personaleingabe!$AO$12:$AO$300,"keine Zeiten",0,1)="keine Zeiten",TRUE,FALSE),
_xlpm.fake,
IF($A$4&amp;"1"="1",FALSE,TRUE),
_xlpm.abwesend,
BA81&amp;"1"&lt;&gt;"1",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_xlpm.wochenstunden/5,SUMIFS(Arbeitszeiten[[Arbeitszeit]:[Arbeitszeit]],Arbeitszeiten[[Name]:[Name]],GewählterMA,Arbeitszeiten[[Tag]:[Tag]],DATE(_xlpm.jahrCalc,$B81,Q$20)))*$A81,0),
_xlpm.ausgabe, _xlpm.stunden+IF(AND(_xlpm.stunden&gt;0,_xlpm.fake),ROUND(RANDBETWEEN(-100,100)/200,1),0),
IF(_xlpm.ausgabe&lt;=0,"",_xlpm.ausgabe)
)</f>
        <v/>
      </c>
      <c r="R81" s="253" t="str" cm="1">
        <f t="array" aca="1" ref="R81" ca="1">_xlfn.LET(
_xlpm.jahrCalc,
INDIRECT("Jahr" &amp; ROUNDUP(SUM($B$21:$B81)/78,0)),
_xlpm.auto,
IF(_xlfn.XLOOKUP(GewählterMA&amp;"|"&amp;_xlpm.jahrCalc,Personaleingabe!$AO$12:$AO$300,Personaleingabe!$AO$12:$AO$300,"keine Zeiten",0,1)="keine Zeiten",TRUE,FALSE),
_xlpm.fake,
IF($A$4&amp;"1"="1",FALSE,TRUE),
_xlpm.abwesend,
BB81&amp;"1"&lt;&gt;"1",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_xlpm.wochenstunden/5,SUMIFS(Arbeitszeiten[[Arbeitszeit]:[Arbeitszeit]],Arbeitszeiten[[Name]:[Name]],GewählterMA,Arbeitszeiten[[Tag]:[Tag]],DATE(_xlpm.jahrCalc,$B81,R$20)))*$A81,0),
_xlpm.ausgabe, _xlpm.stunden+IF(AND(_xlpm.stunden&gt;0,_xlpm.fake),ROUND(RANDBETWEEN(-100,100)/200,1),0),
IF(_xlpm.ausgabe&lt;=0,"",_xlpm.ausgabe)
)</f>
        <v/>
      </c>
      <c r="S81" s="253" t="str" cm="1">
        <f t="array" aca="1" ref="S81" ca="1">_xlfn.LET(
_xlpm.jahrCalc,
INDIRECT("Jahr" &amp; ROUNDUP(SUM($B$21:$B81)/78,0)),
_xlpm.auto,
IF(_xlfn.XLOOKUP(GewählterMA&amp;"|"&amp;_xlpm.jahrCalc,Personaleingabe!$AO$12:$AO$300,Personaleingabe!$AO$12:$AO$300,"keine Zeiten",0,1)="keine Zeiten",TRUE,FALSE),
_xlpm.fake,
IF($A$4&amp;"1"="1",FALSE,TRUE),
_xlpm.abwesend,
BC81&amp;"1"&lt;&gt;"1",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_xlpm.wochenstunden/5,SUMIFS(Arbeitszeiten[[Arbeitszeit]:[Arbeitszeit]],Arbeitszeiten[[Name]:[Name]],GewählterMA,Arbeitszeiten[[Tag]:[Tag]],DATE(_xlpm.jahrCalc,$B81,S$20)))*$A81,0),
_xlpm.ausgabe, _xlpm.stunden+IF(AND(_xlpm.stunden&gt;0,_xlpm.fake),ROUND(RANDBETWEEN(-100,100)/200,1),0),
IF(_xlpm.ausgabe&lt;=0,"",_xlpm.ausgabe)
)</f>
        <v/>
      </c>
      <c r="T81" s="253" t="str" cm="1">
        <f t="array" aca="1" ref="T81" ca="1">_xlfn.LET(
_xlpm.jahrCalc,
INDIRECT("Jahr" &amp; ROUNDUP(SUM($B$21:$B81)/78,0)),
_xlpm.auto,
IF(_xlfn.XLOOKUP(GewählterMA&amp;"|"&amp;_xlpm.jahrCalc,Personaleingabe!$AO$12:$AO$300,Personaleingabe!$AO$12:$AO$300,"keine Zeiten",0,1)="keine Zeiten",TRUE,FALSE),
_xlpm.fake,
IF($A$4&amp;"1"="1",FALSE,TRUE),
_xlpm.abwesend,
BD81&amp;"1"&lt;&gt;"1",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_xlpm.wochenstunden/5,SUMIFS(Arbeitszeiten[[Arbeitszeit]:[Arbeitszeit]],Arbeitszeiten[[Name]:[Name]],GewählterMA,Arbeitszeiten[[Tag]:[Tag]],DATE(_xlpm.jahrCalc,$B81,T$20)))*$A81,0),
_xlpm.ausgabe, _xlpm.stunden+IF(AND(_xlpm.stunden&gt;0,_xlpm.fake),ROUND(RANDBETWEEN(-100,100)/200,1),0),
IF(_xlpm.ausgabe&lt;=0,"",_xlpm.ausgabe)
)</f>
        <v/>
      </c>
      <c r="U81" s="253" t="str" cm="1">
        <f t="array" aca="1" ref="U81" ca="1">_xlfn.LET(
_xlpm.jahrCalc,
INDIRECT("Jahr" &amp; ROUNDUP(SUM($B$21:$B81)/78,0)),
_xlpm.auto,
IF(_xlfn.XLOOKUP(GewählterMA&amp;"|"&amp;_xlpm.jahrCalc,Personaleingabe!$AO$12:$AO$300,Personaleingabe!$AO$12:$AO$300,"keine Zeiten",0,1)="keine Zeiten",TRUE,FALSE),
_xlpm.fake,
IF($A$4&amp;"1"="1",FALSE,TRUE),
_xlpm.abwesend,
BE81&amp;"1"&lt;&gt;"1",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_xlpm.wochenstunden/5,SUMIFS(Arbeitszeiten[[Arbeitszeit]:[Arbeitszeit]],Arbeitszeiten[[Name]:[Name]],GewählterMA,Arbeitszeiten[[Tag]:[Tag]],DATE(_xlpm.jahrCalc,$B81,U$20)))*$A81,0),
_xlpm.ausgabe, _xlpm.stunden+IF(AND(_xlpm.stunden&gt;0,_xlpm.fake),ROUND(RANDBETWEEN(-100,100)/200,1),0),
IF(_xlpm.ausgabe&lt;=0,"",_xlpm.ausgabe)
)</f>
        <v/>
      </c>
      <c r="V81" s="253" t="str" cm="1">
        <f t="array" aca="1" ref="V81" ca="1">_xlfn.LET(
_xlpm.jahrCalc,
INDIRECT("Jahr" &amp; ROUNDUP(SUM($B$21:$B81)/78,0)),
_xlpm.auto,
IF(_xlfn.XLOOKUP(GewählterMA&amp;"|"&amp;_xlpm.jahrCalc,Personaleingabe!$AO$12:$AO$300,Personaleingabe!$AO$12:$AO$300,"keine Zeiten",0,1)="keine Zeiten",TRUE,FALSE),
_xlpm.fake,
IF($A$4&amp;"1"="1",FALSE,TRUE),
_xlpm.abwesend,
BF81&amp;"1"&lt;&gt;"1",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_xlpm.wochenstunden/5,SUMIFS(Arbeitszeiten[[Arbeitszeit]:[Arbeitszeit]],Arbeitszeiten[[Name]:[Name]],GewählterMA,Arbeitszeiten[[Tag]:[Tag]],DATE(_xlpm.jahrCalc,$B81,V$20)))*$A81,0),
_xlpm.ausgabe, _xlpm.stunden+IF(AND(_xlpm.stunden&gt;0,_xlpm.fake),ROUND(RANDBETWEEN(-100,100)/200,1),0),
IF(_xlpm.ausgabe&lt;=0,"",_xlpm.ausgabe)
)</f>
        <v/>
      </c>
      <c r="W81" s="253" t="str" cm="1">
        <f t="array" aca="1" ref="W81" ca="1">_xlfn.LET(
_xlpm.jahrCalc,
INDIRECT("Jahr" &amp; ROUNDUP(SUM($B$21:$B81)/78,0)),
_xlpm.auto,
IF(_xlfn.XLOOKUP(GewählterMA&amp;"|"&amp;_xlpm.jahrCalc,Personaleingabe!$AO$12:$AO$300,Personaleingabe!$AO$12:$AO$300,"keine Zeiten",0,1)="keine Zeiten",TRUE,FALSE),
_xlpm.fake,
IF($A$4&amp;"1"="1",FALSE,TRUE),
_xlpm.abwesend,
BG81&amp;"1"&lt;&gt;"1",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_xlpm.wochenstunden/5,SUMIFS(Arbeitszeiten[[Arbeitszeit]:[Arbeitszeit]],Arbeitszeiten[[Name]:[Name]],GewählterMA,Arbeitszeiten[[Tag]:[Tag]],DATE(_xlpm.jahrCalc,$B81,W$20)))*$A81,0),
_xlpm.ausgabe, _xlpm.stunden+IF(AND(_xlpm.stunden&gt;0,_xlpm.fake),ROUND(RANDBETWEEN(-100,100)/200,1),0),
IF(_xlpm.ausgabe&lt;=0,"",_xlpm.ausgabe)
)</f>
        <v/>
      </c>
      <c r="X81" s="253" t="str" cm="1">
        <f t="array" aca="1" ref="X81" ca="1">_xlfn.LET(
_xlpm.jahrCalc,
INDIRECT("Jahr" &amp; ROUNDUP(SUM($B$21:$B81)/78,0)),
_xlpm.auto,
IF(_xlfn.XLOOKUP(GewählterMA&amp;"|"&amp;_xlpm.jahrCalc,Personaleingabe!$AO$12:$AO$300,Personaleingabe!$AO$12:$AO$300,"keine Zeiten",0,1)="keine Zeiten",TRUE,FALSE),
_xlpm.fake,
IF($A$4&amp;"1"="1",FALSE,TRUE),
_xlpm.abwesend,
BH81&amp;"1"&lt;&gt;"1",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_xlpm.wochenstunden/5,SUMIFS(Arbeitszeiten[[Arbeitszeit]:[Arbeitszeit]],Arbeitszeiten[[Name]:[Name]],GewählterMA,Arbeitszeiten[[Tag]:[Tag]],DATE(_xlpm.jahrCalc,$B81,X$20)))*$A81,0),
_xlpm.ausgabe, _xlpm.stunden+IF(AND(_xlpm.stunden&gt;0,_xlpm.fake),ROUND(RANDBETWEEN(-100,100)/200,1),0),
IF(_xlpm.ausgabe&lt;=0,"",_xlpm.ausgabe)
)</f>
        <v/>
      </c>
      <c r="Y81" s="253" t="str" cm="1">
        <f t="array" aca="1" ref="Y81" ca="1">_xlfn.LET(
_xlpm.jahrCalc,
INDIRECT("Jahr" &amp; ROUNDUP(SUM($B$21:$B81)/78,0)),
_xlpm.auto,
IF(_xlfn.XLOOKUP(GewählterMA&amp;"|"&amp;_xlpm.jahrCalc,Personaleingabe!$AO$12:$AO$300,Personaleingabe!$AO$12:$AO$300,"keine Zeiten",0,1)="keine Zeiten",TRUE,FALSE),
_xlpm.fake,
IF($A$4&amp;"1"="1",FALSE,TRUE),
_xlpm.abwesend,
BI81&amp;"1"&lt;&gt;"1",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_xlpm.wochenstunden/5,SUMIFS(Arbeitszeiten[[Arbeitszeit]:[Arbeitszeit]],Arbeitszeiten[[Name]:[Name]],GewählterMA,Arbeitszeiten[[Tag]:[Tag]],DATE(_xlpm.jahrCalc,$B81,Y$20)))*$A81,0),
_xlpm.ausgabe, _xlpm.stunden+IF(AND(_xlpm.stunden&gt;0,_xlpm.fake),ROUND(RANDBETWEEN(-100,100)/200,1),0),
IF(_xlpm.ausgabe&lt;=0,"",_xlpm.ausgabe)
)</f>
        <v/>
      </c>
      <c r="Z81" s="253" t="str" cm="1">
        <f t="array" aca="1" ref="Z81" ca="1">_xlfn.LET(
_xlpm.jahrCalc,
INDIRECT("Jahr" &amp; ROUNDUP(SUM($B$21:$B81)/78,0)),
_xlpm.auto,
IF(_xlfn.XLOOKUP(GewählterMA&amp;"|"&amp;_xlpm.jahrCalc,Personaleingabe!$AO$12:$AO$300,Personaleingabe!$AO$12:$AO$300,"keine Zeiten",0,1)="keine Zeiten",TRUE,FALSE),
_xlpm.fake,
IF($A$4&amp;"1"="1",FALSE,TRUE),
_xlpm.abwesend,
BJ81&amp;"1"&lt;&gt;"1",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_xlpm.wochenstunden/5,SUMIFS(Arbeitszeiten[[Arbeitszeit]:[Arbeitszeit]],Arbeitszeiten[[Name]:[Name]],GewählterMA,Arbeitszeiten[[Tag]:[Tag]],DATE(_xlpm.jahrCalc,$B81,Z$20)))*$A81,0),
_xlpm.ausgabe, _xlpm.stunden+IF(AND(_xlpm.stunden&gt;0,_xlpm.fake),ROUND(RANDBETWEEN(-100,100)/200,1),0),
IF(_xlpm.ausgabe&lt;=0,"",_xlpm.ausgabe)
)</f>
        <v/>
      </c>
      <c r="AA81" s="253" t="str" cm="1">
        <f t="array" aca="1" ref="AA81" ca="1">_xlfn.LET(
_xlpm.jahrCalc,
INDIRECT("Jahr" &amp; ROUNDUP(SUM($B$21:$B81)/78,0)),
_xlpm.auto,
IF(_xlfn.XLOOKUP(GewählterMA&amp;"|"&amp;_xlpm.jahrCalc,Personaleingabe!$AO$12:$AO$300,Personaleingabe!$AO$12:$AO$300,"keine Zeiten",0,1)="keine Zeiten",TRUE,FALSE),
_xlpm.fake,
IF($A$4&amp;"1"="1",FALSE,TRUE),
_xlpm.abwesend,
BK81&amp;"1"&lt;&gt;"1",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_xlpm.wochenstunden/5,SUMIFS(Arbeitszeiten[[Arbeitszeit]:[Arbeitszeit]],Arbeitszeiten[[Name]:[Name]],GewählterMA,Arbeitszeiten[[Tag]:[Tag]],DATE(_xlpm.jahrCalc,$B81,AA$20)))*$A81,0),
_xlpm.ausgabe, _xlpm.stunden+IF(AND(_xlpm.stunden&gt;0,_xlpm.fake),ROUND(RANDBETWEEN(-100,100)/200,1),0),
IF(_xlpm.ausgabe&lt;=0,"",_xlpm.ausgabe)
)</f>
        <v/>
      </c>
      <c r="AB81" s="253" t="str" cm="1">
        <f t="array" aca="1" ref="AB81" ca="1">_xlfn.LET(
_xlpm.jahrCalc,
INDIRECT("Jahr" &amp; ROUNDUP(SUM($B$21:$B81)/78,0)),
_xlpm.auto,
IF(_xlfn.XLOOKUP(GewählterMA&amp;"|"&amp;_xlpm.jahrCalc,Personaleingabe!$AO$12:$AO$300,Personaleingabe!$AO$12:$AO$300,"keine Zeiten",0,1)="keine Zeiten",TRUE,FALSE),
_xlpm.fake,
IF($A$4&amp;"1"="1",FALSE,TRUE),
_xlpm.abwesend,
BL81&amp;"1"&lt;&gt;"1",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_xlpm.wochenstunden/5,SUMIFS(Arbeitszeiten[[Arbeitszeit]:[Arbeitszeit]],Arbeitszeiten[[Name]:[Name]],GewählterMA,Arbeitszeiten[[Tag]:[Tag]],DATE(_xlpm.jahrCalc,$B81,AB$20)))*$A81,0),
_xlpm.ausgabe, _xlpm.stunden+IF(AND(_xlpm.stunden&gt;0,_xlpm.fake),ROUND(RANDBETWEEN(-100,100)/200,1),0),
IF(_xlpm.ausgabe&lt;=0,"",_xlpm.ausgabe)
)</f>
        <v/>
      </c>
      <c r="AC81" s="253" t="str" cm="1">
        <f t="array" aca="1" ref="AC81" ca="1">_xlfn.LET(
_xlpm.jahrCalc,
INDIRECT("Jahr" &amp; ROUNDUP(SUM($B$21:$B81)/78,0)),
_xlpm.auto,
IF(_xlfn.XLOOKUP(GewählterMA&amp;"|"&amp;_xlpm.jahrCalc,Personaleingabe!$AO$12:$AO$300,Personaleingabe!$AO$12:$AO$300,"keine Zeiten",0,1)="keine Zeiten",TRUE,FALSE),
_xlpm.fake,
IF($A$4&amp;"1"="1",FALSE,TRUE),
_xlpm.abwesend,
BM81&amp;"1"&lt;&gt;"1",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_xlpm.wochenstunden/5,SUMIFS(Arbeitszeiten[[Arbeitszeit]:[Arbeitszeit]],Arbeitszeiten[[Name]:[Name]],GewählterMA,Arbeitszeiten[[Tag]:[Tag]],DATE(_xlpm.jahrCalc,$B81,AC$20)))*$A81,0),
_xlpm.ausgabe, _xlpm.stunden+IF(AND(_xlpm.stunden&gt;0,_xlpm.fake),ROUND(RANDBETWEEN(-100,100)/200,1),0),
IF(_xlpm.ausgabe&lt;=0,"",_xlpm.ausgabe)
)</f>
        <v/>
      </c>
      <c r="AD81" s="253" t="str" cm="1">
        <f t="array" aca="1" ref="AD81" ca="1">_xlfn.LET(
_xlpm.jahrCalc,
INDIRECT("Jahr" &amp; ROUNDUP(SUM($B$21:$B81)/78,0)),
_xlpm.auto,
IF(_xlfn.XLOOKUP(GewählterMA&amp;"|"&amp;_xlpm.jahrCalc,Personaleingabe!$AO$12:$AO$300,Personaleingabe!$AO$12:$AO$300,"keine Zeiten",0,1)="keine Zeiten",TRUE,FALSE),
_xlpm.fake,
IF($A$4&amp;"1"="1",FALSE,TRUE),
_xlpm.abwesend,
BN81&amp;"1"&lt;&gt;"1",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_xlpm.wochenstunden/5,SUMIFS(Arbeitszeiten[[Arbeitszeit]:[Arbeitszeit]],Arbeitszeiten[[Name]:[Name]],GewählterMA,Arbeitszeiten[[Tag]:[Tag]],DATE(_xlpm.jahrCalc,$B81,AD$20)))*$A81,0),
_xlpm.ausgabe, _xlpm.stunden+IF(AND(_xlpm.stunden&gt;0,_xlpm.fake),ROUND(RANDBETWEEN(-100,100)/200,1),0),
IF(_xlpm.ausgabe&lt;=0,"",_xlpm.ausgabe)
)</f>
        <v/>
      </c>
      <c r="AE81" s="253" t="str" cm="1">
        <f t="array" aca="1" ref="AE81" ca="1">_xlfn.LET(
_xlpm.jahrCalc,
INDIRECT("Jahr" &amp; ROUNDUP(SUM($B$21:$B81)/78,0)),
_xlpm.auto,
IF(_xlfn.XLOOKUP(GewählterMA&amp;"|"&amp;_xlpm.jahrCalc,Personaleingabe!$AO$12:$AO$300,Personaleingabe!$AO$12:$AO$300,"keine Zeiten",0,1)="keine Zeiten",TRUE,FALSE),
_xlpm.fake,
IF($A$4&amp;"1"="1",FALSE,TRUE),
_xlpm.abwesend,
BO81&amp;"1"&lt;&gt;"1",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_xlpm.wochenstunden/5,SUMIFS(Arbeitszeiten[[Arbeitszeit]:[Arbeitszeit]],Arbeitszeiten[[Name]:[Name]],GewählterMA,Arbeitszeiten[[Tag]:[Tag]],DATE(_xlpm.jahrCalc,$B81,AE$20)))*$A81,0),
_xlpm.ausgabe, _xlpm.stunden+IF(AND(_xlpm.stunden&gt;0,_xlpm.fake),ROUND(RANDBETWEEN(-100,100)/200,1),0),
IF(_xlpm.ausgabe&lt;=0,"",_xlpm.ausgabe)
)</f>
        <v/>
      </c>
      <c r="AF81" s="253" t="str" cm="1">
        <f t="array" aca="1" ref="AF81" ca="1">_xlfn.LET(
_xlpm.jahrCalc,
INDIRECT("Jahr" &amp; ROUNDUP(SUM($B$21:$B81)/78,0)),
_xlpm.auto,
IF(_xlfn.XLOOKUP(GewählterMA&amp;"|"&amp;_xlpm.jahrCalc,Personaleingabe!$AO$12:$AO$300,Personaleingabe!$AO$12:$AO$300,"keine Zeiten",0,1)="keine Zeiten",TRUE,FALSE),
_xlpm.fake,
IF($A$4&amp;"1"="1",FALSE,TRUE),
_xlpm.abwesend,
BP81&amp;"1"&lt;&gt;"1",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_xlpm.wochenstunden/5,SUMIFS(Arbeitszeiten[[Arbeitszeit]:[Arbeitszeit]],Arbeitszeiten[[Name]:[Name]],GewählterMA,Arbeitszeiten[[Tag]:[Tag]],DATE(_xlpm.jahrCalc,$B81,AF$20)))*$A81,0),
_xlpm.ausgabe, _xlpm.stunden+IF(AND(_xlpm.stunden&gt;0,_xlpm.fake),ROUND(RANDBETWEEN(-100,100)/200,1),0),
IF(_xlpm.ausgabe&lt;=0,"",_xlpm.ausgabe)
)</f>
        <v/>
      </c>
      <c r="AG81" s="253" t="str" cm="1">
        <f t="array" aca="1" ref="AG81" ca="1">_xlfn.LET(
_xlpm.jahrCalc,
INDIRECT("Jahr" &amp; ROUNDUP(SUM($B$21:$B81)/78,0)),
_xlpm.auto,
IF(_xlfn.XLOOKUP(GewählterMA&amp;"|"&amp;_xlpm.jahrCalc,Personaleingabe!$AO$12:$AO$300,Personaleingabe!$AO$12:$AO$300,"keine Zeiten",0,1)="keine Zeiten",TRUE,FALSE),
_xlpm.fake,
IF($A$4&amp;"1"="1",FALSE,TRUE),
_xlpm.abwesend,
BQ81&amp;"1"&lt;&gt;"1",
_xlpm.wochenstunden,_xlfn.XLOOKUP(GewählterMA&amp;"|"&amp;GewähltesVorhaben&amp;"|"&amp;$B81&amp;"|"&amp;_xlpm.jahrCalc,MitarbeiterFTE[[lookup]:[lookup]],MitarbeiterFTE[[Std. / Wo.]:[Std. / Wo.]],0,0,1),
_xlpm.stunden,
IF(NOT(_xlpm.abwesend),IF(_xlpm.auto,
    _xlpm.wochenstunden/5,SUMIFS(Arbeitszeiten[[Arbeitszeit]:[Arbeitszeit]],Arbeitszeiten[[Name]:[Name]],GewählterMA,Arbeitszeiten[[Tag]:[Tag]],DATE(_xlpm.jahrCalc,$B81,AG$20)))*$A81,0),
_xlpm.ausgabe, _xlpm.stunden+IF(AND(_xlpm.stunden&gt;0,_xlpm.fake),ROUND(RANDBETWEEN(-100,100)/200,1),0),
IF(_xlpm.ausgabe&lt;=0,"",_xlpm.ausgabe)
)</f>
        <v/>
      </c>
      <c r="AH81" s="254">
        <f t="shared" ca="1" si="82"/>
        <v>0</v>
      </c>
      <c r="AI81" s="303"/>
      <c r="AJ81" s="212"/>
      <c r="AL81" s="211">
        <f t="shared" si="83"/>
        <v>5</v>
      </c>
      <c r="AM81" s="211" t="str" cm="1">
        <f t="array" aca="1" ref="AM81" ca="1">_xlfn.LET(
     _xlpm.jahrCalc,INDIRECT("Jahr" &amp; ROUNDUP(SUM($B$21:$B81)/78,0)),
     _xlpm.dat,DATE(_xlpm.jahrCalc,$B81,C$20),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N81" s="211" t="str" cm="1">
        <f t="array" aca="1" ref="AN81" ca="1">_xlfn.LET(
     _xlpm.jahrCalc,INDIRECT("Jahr" &amp; ROUNDUP(SUM($B$21:$B81)/78,0)),
     _xlpm.dat,DATE(_xlpm.jahrCalc,$B81,D$20),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O81" s="211" t="str" cm="1">
        <f t="array" aca="1" ref="AO81" ca="1">_xlfn.LET(
     _xlpm.jahrCalc,INDIRECT("Jahr" &amp; ROUNDUP(SUM($B$21:$B81)/78,0)),
     _xlpm.dat,DATE(_xlpm.jahrCalc,$B81,E$20),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P81" s="211" t="str" cm="1">
        <f t="array" aca="1" ref="AP81" ca="1">_xlfn.LET(
     _xlpm.jahrCalc,INDIRECT("Jahr" &amp; ROUNDUP(SUM($B$21:$B81)/78,0)),
     _xlpm.dat,DATE(_xlpm.jahrCalc,$B81,F$20),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Q81" s="211" t="str" cm="1">
        <f t="array" aca="1" ref="AQ81" ca="1">_xlfn.LET(
     _xlpm.jahrCalc,INDIRECT("Jahr" &amp; ROUNDUP(SUM($B$21:$B81)/78,0)),
     _xlpm.dat,DATE(_xlpm.jahrCalc,$B81,G$20),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R81" s="211" t="str" cm="1">
        <f t="array" aca="1" ref="AR81" ca="1">_xlfn.LET(
     _xlpm.jahrCalc,INDIRECT("Jahr" &amp; ROUNDUP(SUM($B$21:$B81)/78,0)),
     _xlpm.dat,DATE(_xlpm.jahrCalc,$B81,H$20),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S81" s="211" t="str" cm="1">
        <f t="array" aca="1" ref="AS81" ca="1">_xlfn.LET(
     _xlpm.jahrCalc,INDIRECT("Jahr" &amp; ROUNDUP(SUM($B$21:$B81)/78,0)),
     _xlpm.dat,DATE(_xlpm.jahrCalc,$B81,I$20),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T81" s="211" t="str" cm="1">
        <f t="array" aca="1" ref="AT81" ca="1">_xlfn.LET(
     _xlpm.jahrCalc,INDIRECT("Jahr" &amp; ROUNDUP(SUM($B$21:$B81)/78,0)),
     _xlpm.dat,DATE(_xlpm.jahrCalc,$B81,J$20),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AU81" s="211" t="str" cm="1">
        <f t="array" aca="1" ref="AU81" ca="1">_xlfn.LET(
     _xlpm.jahrCalc,INDIRECT("Jahr" &amp; ROUNDUP(SUM($B$21:$B81)/78,0)),
     _xlpm.dat,DATE(_xlpm.jahrCalc,$B81,K$20),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V81" s="211" t="str" cm="1">
        <f t="array" aca="1" ref="AV81" ca="1">_xlfn.LET(
     _xlpm.jahrCalc,INDIRECT("Jahr" &amp; ROUNDUP(SUM($B$21:$B81)/78,0)),
     _xlpm.dat,DATE(_xlpm.jahrCalc,$B81,L$20),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W81" s="211" t="str" cm="1">
        <f t="array" aca="1" ref="AW81" ca="1">_xlfn.LET(
     _xlpm.jahrCalc,INDIRECT("Jahr" &amp; ROUNDUP(SUM($B$21:$B81)/78,0)),
     _xlpm.dat,DATE(_xlpm.jahrCalc,$B81,M$20),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X81" s="211" t="str" cm="1">
        <f t="array" aca="1" ref="AX81" ca="1">_xlfn.LET(
     _xlpm.jahrCalc,INDIRECT("Jahr" &amp; ROUNDUP(SUM($B$21:$B81)/78,0)),
     _xlpm.dat,DATE(_xlpm.jahrCalc,$B81,N$20),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Y81" s="211" t="str" cm="1">
        <f t="array" aca="1" ref="AY81" ca="1">_xlfn.LET(
     _xlpm.jahrCalc,INDIRECT("Jahr" &amp; ROUNDUP(SUM($B$21:$B81)/78,0)),
     _xlpm.dat,DATE(_xlpm.jahrCalc,$B81,O$20),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AZ81" s="211" t="str" cm="1">
        <f t="array" aca="1" ref="AZ81" ca="1">_xlfn.LET(
     _xlpm.jahrCalc,INDIRECT("Jahr" &amp; ROUNDUP(SUM($B$21:$B81)/78,0)),
     _xlpm.dat,DATE(_xlpm.jahrCalc,$B81,P$20),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A81" s="211" t="str" cm="1">
        <f t="array" aca="1" ref="BA81" ca="1">_xlfn.LET(
     _xlpm.jahrCalc,INDIRECT("Jahr" &amp; ROUNDUP(SUM($B$21:$B81)/78,0)),
     _xlpm.dat,DATE(_xlpm.jahrCalc,$B81,Q$20),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B81" s="211" t="str" cm="1">
        <f t="array" aca="1" ref="BB81" ca="1">_xlfn.LET(
     _xlpm.jahrCalc,INDIRECT("Jahr" &amp; ROUNDUP(SUM($B$21:$B81)/78,0)),
     _xlpm.dat,DATE(_xlpm.jahrCalc,$B81,R$20),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C81" s="211" t="str" cm="1">
        <f t="array" aca="1" ref="BC81" ca="1">_xlfn.LET(
     _xlpm.jahrCalc,INDIRECT("Jahr" &amp; ROUNDUP(SUM($B$21:$B81)/78,0)),
     _xlpm.dat,DATE(_xlpm.jahrCalc,$B81,S$20),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D81" s="211" t="str" cm="1">
        <f t="array" aca="1" ref="BD81" ca="1">_xlfn.LET(
     _xlpm.jahrCalc,INDIRECT("Jahr" &amp; ROUNDUP(SUM($B$21:$B81)/78,0)),
     _xlpm.dat,DATE(_xlpm.jahrCalc,$B81,T$20),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E81" s="211" t="str" cm="1">
        <f t="array" aca="1" ref="BE81" ca="1">_xlfn.LET(
     _xlpm.jahrCalc,INDIRECT("Jahr" &amp; ROUNDUP(SUM($B$21:$B81)/78,0)),
     _xlpm.dat,DATE(_xlpm.jahrCalc,$B81,U$20),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F81" s="211" t="str" cm="1">
        <f t="array" aca="1" ref="BF81" ca="1">_xlfn.LET(
     _xlpm.jahrCalc,INDIRECT("Jahr" &amp; ROUNDUP(SUM($B$21:$B81)/78,0)),
     _xlpm.dat,DATE(_xlpm.jahrCalc,$B81,V$20),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G81" s="211" t="str" cm="1">
        <f t="array" aca="1" ref="BG81" ca="1">_xlfn.LET(
     _xlpm.jahrCalc,INDIRECT("Jahr" &amp; ROUNDUP(SUM($B$21:$B81)/78,0)),
     _xlpm.dat,DATE(_xlpm.jahrCalc,$B81,W$20),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H81" s="211" t="str" cm="1">
        <f t="array" aca="1" ref="BH81" ca="1">_xlfn.LET(
     _xlpm.jahrCalc,INDIRECT("Jahr" &amp; ROUNDUP(SUM($B$21:$B81)/78,0)),
     _xlpm.dat,DATE(_xlpm.jahrCalc,$B81,X$20),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I81" s="211" t="str" cm="1">
        <f t="array" aca="1" ref="BI81" ca="1">_xlfn.LET(
     _xlpm.jahrCalc,INDIRECT("Jahr" &amp; ROUNDUP(SUM($B$21:$B81)/78,0)),
     _xlpm.dat,DATE(_xlpm.jahrCalc,$B81,Y$20),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J81" s="211" t="str" cm="1">
        <f t="array" aca="1" ref="BJ81" ca="1">_xlfn.LET(
     _xlpm.jahrCalc,INDIRECT("Jahr" &amp; ROUNDUP(SUM($B$21:$B81)/78,0)),
     _xlpm.dat,DATE(_xlpm.jahrCalc,$B81,Z$20),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K81" s="211" t="str" cm="1">
        <f t="array" aca="1" ref="BK81" ca="1">_xlfn.LET(
     _xlpm.jahrCalc,INDIRECT("Jahr" &amp; ROUNDUP(SUM($B$21:$B81)/78,0)),
     _xlpm.dat,DATE(_xlpm.jahrCalc,$B81,AA$20),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L81" s="211" t="str" cm="1">
        <f t="array" aca="1" ref="BL81" ca="1">_xlfn.LET(
     _xlpm.jahrCalc,INDIRECT("Jahr" &amp; ROUNDUP(SUM($B$21:$B81)/78,0)),
     _xlpm.dat,DATE(_xlpm.jahrCalc,$B81,AB$20),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M81" s="211" t="str" cm="1">
        <f t="array" aca="1" ref="BM81" ca="1">_xlfn.LET(
     _xlpm.jahrCalc,INDIRECT("Jahr" &amp; ROUNDUP(SUM($B$21:$B81)/78,0)),
     _xlpm.dat,DATE(_xlpm.jahrCalc,$B81,AC$20),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N81" s="211" t="str" cm="1">
        <f t="array" aca="1" ref="BN81" ca="1">_xlfn.LET(
     _xlpm.jahrCalc,INDIRECT("Jahr" &amp; ROUNDUP(SUM($B$21:$B81)/78,0)),
     _xlpm.dat,DATE(_xlpm.jahrCalc,$B81,AD$20),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O81" s="211" t="str" cm="1">
        <f t="array" aca="1" ref="BO81" ca="1">_xlfn.LET(
     _xlpm.jahrCalc,INDIRECT("Jahr" &amp; ROUNDUP(SUM($B$21:$B81)/78,0)),
     _xlpm.dat,DATE(_xlpm.jahrCalc,$B81,AE$20),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WE</v>
      </c>
      <c r="BP81" s="211" t="str" cm="1">
        <f t="array" aca="1" ref="BP81" ca="1">_xlfn.LET(
     _xlpm.jahrCalc,INDIRECT("Jahr" &amp; ROUNDUP(SUM($B$21:$B81)/78,0)),
     _xlpm.dat,DATE(_xlpm.jahrCalc,$B81,AF$20),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Q81" s="211" t="str" cm="1">
        <f t="array" aca="1" ref="BQ81" ca="1">_xlfn.LET(
     _xlpm.jahrCalc,INDIRECT("Jahr" &amp; ROUNDUP(SUM($B$21:$B81)/78,0)),
     _xlpm.dat,DATE(_xlpm.jahrCalc,$B81,AG$20),
     _xlpm.bundesland,$BR81,
     _xlpm.ft, IF(_xlpm.bundesland=0,FALSE,_xlfn.XLOOKUP(_xlpm.dat,Feiertage[[Datum]:[Datum]],_xlfn.XLOOKUP(_xlpm.bundesland,Feiertage[[#Headers],[BW]:[TH]],Feiertage[[BW]:[TH]]),0,0,1)&lt;&gt;0),
     _xlpm.schwarz,
          MONTH(_xlpm.dat)&lt;&gt;$B81,
     _xlpm.we,
          WEEKDAY(_xlpm.dat,2)&gt;=6,
     _xlpm.weg,
          IF(_xlfn.XLOOKUP(GewählterMA&amp;_xlpm.dat,Table6[[lookup]:[lookup]],Table6[[Name]:[Name]],"da",0,1)="da","","weg"),
     _xlpm.ausgabe,IF(_xlpm.schwarz,"SW",IF(_xlpm.ft,"FT",IF(_xlpm.we,"WE",IF(_xlpm.weg="weg","weg","")))),
     _xlpm.ausgabe
)</f>
        <v/>
      </c>
      <c r="BR81" s="211">
        <f ca="1">IF(BT81=0,BS76,BT81)</f>
        <v>0</v>
      </c>
      <c r="BT81" s="211" cm="1">
        <f t="array" aca="1" ref="BT81" ca="1">_xlfn.XLOOKUP(_xlfn.XLOOKUP(GewählterMA&amp;AL81&amp;INDIRECT("Jahr" &amp; ROUNDUP(SUM($B$21:$B81)/78,0)),MitarbeiterFTE[Name]&amp;MitarbeiterFTE[Monat]&amp;MitarbeiterFTE[Jahr],MitarbeiterFTE[Bundesland],0,0,1),Bundesländer[Deutsch],Bundesländer[Abkürzung],0,0,1)</f>
        <v>0</v>
      </c>
    </row>
    <row r="82" spans="1:72" ht="18" customHeight="1" thickBot="1">
      <c r="A82" s="223" cm="1">
        <f t="array" aca="1" ref="A82" ca="1">_xlfn.XLOOKUP(GewählterMA&amp;"|"&amp;GewähltesVorhaben&amp;"|"&amp;B82&amp;"|"&amp;INDIRECT("Jahr" &amp; ROUNDUP(SUM($B$21:B82)/78,0)),MitarbeiterFTE[lookup],MitarbeiterFTE[%-Vorhaben],0,0,1)</f>
        <v>0</v>
      </c>
      <c r="B82" s="256">
        <v>6</v>
      </c>
      <c r="C82" s="253" t="str" cm="1">
        <f t="array" aca="1" ref="C82" ca="1">_xlfn.LET(
_xlpm.jahrCalc,
INDIRECT("Jahr" &amp; ROUNDUP(SUM($B$21:$B82)/78,0)),
_xlpm.auto,
IF(_xlfn.XLOOKUP(GewählterMA&amp;"|"&amp;_xlpm.jahrCalc,Personaleingabe!$AO$12:$AO$300,Personaleingabe!$AO$12:$AO$300,"keine Zeiten",0,1)="keine Zeiten",TRUE,FALSE),
_xlpm.fake,
IF($A$4&amp;"1"="1",FALSE,TRUE),
_xlpm.abwesend,
AM82&amp;"1"&lt;&gt;"1",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_xlpm.wochenstunden/5,SUMIFS(Arbeitszeiten[[Arbeitszeit]:[Arbeitszeit]],Arbeitszeiten[[Name]:[Name]],GewählterMA,Arbeitszeiten[[Tag]:[Tag]],DATE(_xlpm.jahrCalc,$B82,C$20)))*$A82,0),
_xlpm.ausgabe, _xlpm.stunden+IF(AND(_xlpm.stunden&gt;0,_xlpm.fake),ROUND(RANDBETWEEN(-100,100)/200,1),0),
IF(_xlpm.ausgabe&lt;=0,"",_xlpm.ausgabe)
)</f>
        <v/>
      </c>
      <c r="D82" s="253" t="str" cm="1">
        <f t="array" aca="1" ref="D82" ca="1">_xlfn.LET(
_xlpm.jahrCalc,
INDIRECT("Jahr" &amp; ROUNDUP(SUM($B$21:$B82)/78,0)),
_xlpm.auto,
IF(_xlfn.XLOOKUP(GewählterMA&amp;"|"&amp;_xlpm.jahrCalc,Personaleingabe!$AO$12:$AO$300,Personaleingabe!$AO$12:$AO$300,"keine Zeiten",0,1)="keine Zeiten",TRUE,FALSE),
_xlpm.fake,
IF($A$4&amp;"1"="1",FALSE,TRUE),
_xlpm.abwesend,
AN82&amp;"1"&lt;&gt;"1",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_xlpm.wochenstunden/5,SUMIFS(Arbeitszeiten[[Arbeitszeit]:[Arbeitszeit]],Arbeitszeiten[[Name]:[Name]],GewählterMA,Arbeitszeiten[[Tag]:[Tag]],DATE(_xlpm.jahrCalc,$B82,D$20)))*$A82,0),
_xlpm.ausgabe, _xlpm.stunden+IF(AND(_xlpm.stunden&gt;0,_xlpm.fake),ROUND(RANDBETWEEN(-100,100)/200,1),0),
IF(_xlpm.ausgabe&lt;=0,"",_xlpm.ausgabe)
)</f>
        <v/>
      </c>
      <c r="E82" s="253" t="str" cm="1">
        <f t="array" aca="1" ref="E82" ca="1">_xlfn.LET(
_xlpm.jahrCalc,
INDIRECT("Jahr" &amp; ROUNDUP(SUM($B$21:$B82)/78,0)),
_xlpm.auto,
IF(_xlfn.XLOOKUP(GewählterMA&amp;"|"&amp;_xlpm.jahrCalc,Personaleingabe!$AO$12:$AO$300,Personaleingabe!$AO$12:$AO$300,"keine Zeiten",0,1)="keine Zeiten",TRUE,FALSE),
_xlpm.fake,
IF($A$4&amp;"1"="1",FALSE,TRUE),
_xlpm.abwesend,
AO82&amp;"1"&lt;&gt;"1",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_xlpm.wochenstunden/5,SUMIFS(Arbeitszeiten[[Arbeitszeit]:[Arbeitszeit]],Arbeitszeiten[[Name]:[Name]],GewählterMA,Arbeitszeiten[[Tag]:[Tag]],DATE(_xlpm.jahrCalc,$B82,E$20)))*$A82,0),
_xlpm.ausgabe, _xlpm.stunden+IF(AND(_xlpm.stunden&gt;0,_xlpm.fake),ROUND(RANDBETWEEN(-100,100)/200,1),0),
IF(_xlpm.ausgabe&lt;=0,"",_xlpm.ausgabe)
)</f>
        <v/>
      </c>
      <c r="F82" s="253" t="str" cm="1">
        <f t="array" aca="1" ref="F82" ca="1">_xlfn.LET(
_xlpm.jahrCalc,
INDIRECT("Jahr" &amp; ROUNDUP(SUM($B$21:$B82)/78,0)),
_xlpm.auto,
IF(_xlfn.XLOOKUP(GewählterMA&amp;"|"&amp;_xlpm.jahrCalc,Personaleingabe!$AO$12:$AO$300,Personaleingabe!$AO$12:$AO$300,"keine Zeiten",0,1)="keine Zeiten",TRUE,FALSE),
_xlpm.fake,
IF($A$4&amp;"1"="1",FALSE,TRUE),
_xlpm.abwesend,
AP82&amp;"1"&lt;&gt;"1",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_xlpm.wochenstunden/5,SUMIFS(Arbeitszeiten[[Arbeitszeit]:[Arbeitszeit]],Arbeitszeiten[[Name]:[Name]],GewählterMA,Arbeitszeiten[[Tag]:[Tag]],DATE(_xlpm.jahrCalc,$B82,F$20)))*$A82,0),
_xlpm.ausgabe, _xlpm.stunden+IF(AND(_xlpm.stunden&gt;0,_xlpm.fake),ROUND(RANDBETWEEN(-100,100)/200,1),0),
IF(_xlpm.ausgabe&lt;=0,"",_xlpm.ausgabe)
)</f>
        <v/>
      </c>
      <c r="G82" s="253" t="str" cm="1">
        <f t="array" aca="1" ref="G82" ca="1">_xlfn.LET(
_xlpm.jahrCalc,
INDIRECT("Jahr" &amp; ROUNDUP(SUM($B$21:$B82)/78,0)),
_xlpm.auto,
IF(_xlfn.XLOOKUP(GewählterMA&amp;"|"&amp;_xlpm.jahrCalc,Personaleingabe!$AO$12:$AO$300,Personaleingabe!$AO$12:$AO$300,"keine Zeiten",0,1)="keine Zeiten",TRUE,FALSE),
_xlpm.fake,
IF($A$4&amp;"1"="1",FALSE,TRUE),
_xlpm.abwesend,
AQ82&amp;"1"&lt;&gt;"1",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_xlpm.wochenstunden/5,SUMIFS(Arbeitszeiten[[Arbeitszeit]:[Arbeitszeit]],Arbeitszeiten[[Name]:[Name]],GewählterMA,Arbeitszeiten[[Tag]:[Tag]],DATE(_xlpm.jahrCalc,$B82,G$20)))*$A82,0),
_xlpm.ausgabe, _xlpm.stunden+IF(AND(_xlpm.stunden&gt;0,_xlpm.fake),ROUND(RANDBETWEEN(-100,100)/200,1),0),
IF(_xlpm.ausgabe&lt;=0,"",_xlpm.ausgabe)
)</f>
        <v/>
      </c>
      <c r="H82" s="253" t="str" cm="1">
        <f t="array" aca="1" ref="H82" ca="1">_xlfn.LET(
_xlpm.jahrCalc,
INDIRECT("Jahr" &amp; ROUNDUP(SUM($B$21:$B82)/78,0)),
_xlpm.auto,
IF(_xlfn.XLOOKUP(GewählterMA&amp;"|"&amp;_xlpm.jahrCalc,Personaleingabe!$AO$12:$AO$300,Personaleingabe!$AO$12:$AO$300,"keine Zeiten",0,1)="keine Zeiten",TRUE,FALSE),
_xlpm.fake,
IF($A$4&amp;"1"="1",FALSE,TRUE),
_xlpm.abwesend,
AR82&amp;"1"&lt;&gt;"1",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_xlpm.wochenstunden/5,SUMIFS(Arbeitszeiten[[Arbeitszeit]:[Arbeitszeit]],Arbeitszeiten[[Name]:[Name]],GewählterMA,Arbeitszeiten[[Tag]:[Tag]],DATE(_xlpm.jahrCalc,$B82,H$20)))*$A82,0),
_xlpm.ausgabe, _xlpm.stunden+IF(AND(_xlpm.stunden&gt;0,_xlpm.fake),ROUND(RANDBETWEEN(-100,100)/200,1),0),
IF(_xlpm.ausgabe&lt;=0,"",_xlpm.ausgabe)
)</f>
        <v/>
      </c>
      <c r="I82" s="253" t="str" cm="1">
        <f t="array" aca="1" ref="I82" ca="1">_xlfn.LET(
_xlpm.jahrCalc,
INDIRECT("Jahr" &amp; ROUNDUP(SUM($B$21:$B82)/78,0)),
_xlpm.auto,
IF(_xlfn.XLOOKUP(GewählterMA&amp;"|"&amp;_xlpm.jahrCalc,Personaleingabe!$AO$12:$AO$300,Personaleingabe!$AO$12:$AO$300,"keine Zeiten",0,1)="keine Zeiten",TRUE,FALSE),
_xlpm.fake,
IF($A$4&amp;"1"="1",FALSE,TRUE),
_xlpm.abwesend,
AS82&amp;"1"&lt;&gt;"1",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_xlpm.wochenstunden/5,SUMIFS(Arbeitszeiten[[Arbeitszeit]:[Arbeitszeit]],Arbeitszeiten[[Name]:[Name]],GewählterMA,Arbeitszeiten[[Tag]:[Tag]],DATE(_xlpm.jahrCalc,$B82,I$20)))*$A82,0),
_xlpm.ausgabe, _xlpm.stunden+IF(AND(_xlpm.stunden&gt;0,_xlpm.fake),ROUND(RANDBETWEEN(-100,100)/200,1),0),
IF(_xlpm.ausgabe&lt;=0,"",_xlpm.ausgabe)
)</f>
        <v/>
      </c>
      <c r="J82" s="253" t="str" cm="1">
        <f t="array" aca="1" ref="J82" ca="1">_xlfn.LET(
_xlpm.jahrCalc,
INDIRECT("Jahr" &amp; ROUNDUP(SUM($B$21:$B82)/78,0)),
_xlpm.auto,
IF(_xlfn.XLOOKUP(GewählterMA&amp;"|"&amp;_xlpm.jahrCalc,Personaleingabe!$AO$12:$AO$300,Personaleingabe!$AO$12:$AO$300,"keine Zeiten",0,1)="keine Zeiten",TRUE,FALSE),
_xlpm.fake,
IF($A$4&amp;"1"="1",FALSE,TRUE),
_xlpm.abwesend,
AT82&amp;"1"&lt;&gt;"1",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_xlpm.wochenstunden/5,SUMIFS(Arbeitszeiten[[Arbeitszeit]:[Arbeitszeit]],Arbeitszeiten[[Name]:[Name]],GewählterMA,Arbeitszeiten[[Tag]:[Tag]],DATE(_xlpm.jahrCalc,$B82,J$20)))*$A82,0),
_xlpm.ausgabe, _xlpm.stunden+IF(AND(_xlpm.stunden&gt;0,_xlpm.fake),ROUND(RANDBETWEEN(-100,100)/200,1),0),
IF(_xlpm.ausgabe&lt;=0,"",_xlpm.ausgabe)
)</f>
        <v/>
      </c>
      <c r="K82" s="253" t="str" cm="1">
        <f t="array" aca="1" ref="K82" ca="1">_xlfn.LET(
_xlpm.jahrCalc,
INDIRECT("Jahr" &amp; ROUNDUP(SUM($B$21:$B82)/78,0)),
_xlpm.auto,
IF(_xlfn.XLOOKUP(GewählterMA&amp;"|"&amp;_xlpm.jahrCalc,Personaleingabe!$AO$12:$AO$300,Personaleingabe!$AO$12:$AO$300,"keine Zeiten",0,1)="keine Zeiten",TRUE,FALSE),
_xlpm.fake,
IF($A$4&amp;"1"="1",FALSE,TRUE),
_xlpm.abwesend,
AU82&amp;"1"&lt;&gt;"1",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_xlpm.wochenstunden/5,SUMIFS(Arbeitszeiten[[Arbeitszeit]:[Arbeitszeit]],Arbeitszeiten[[Name]:[Name]],GewählterMA,Arbeitszeiten[[Tag]:[Tag]],DATE(_xlpm.jahrCalc,$B82,K$20)))*$A82,0),
_xlpm.ausgabe, _xlpm.stunden+IF(AND(_xlpm.stunden&gt;0,_xlpm.fake),ROUND(RANDBETWEEN(-100,100)/200,1),0),
IF(_xlpm.ausgabe&lt;=0,"",_xlpm.ausgabe)
)</f>
        <v/>
      </c>
      <c r="L82" s="253" t="str" cm="1">
        <f t="array" aca="1" ref="L82" ca="1">_xlfn.LET(
_xlpm.jahrCalc,
INDIRECT("Jahr" &amp; ROUNDUP(SUM($B$21:$B82)/78,0)),
_xlpm.auto,
IF(_xlfn.XLOOKUP(GewählterMA&amp;"|"&amp;_xlpm.jahrCalc,Personaleingabe!$AO$12:$AO$300,Personaleingabe!$AO$12:$AO$300,"keine Zeiten",0,1)="keine Zeiten",TRUE,FALSE),
_xlpm.fake,
IF($A$4&amp;"1"="1",FALSE,TRUE),
_xlpm.abwesend,
AV82&amp;"1"&lt;&gt;"1",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_xlpm.wochenstunden/5,SUMIFS(Arbeitszeiten[[Arbeitszeit]:[Arbeitszeit]],Arbeitszeiten[[Name]:[Name]],GewählterMA,Arbeitszeiten[[Tag]:[Tag]],DATE(_xlpm.jahrCalc,$B82,L$20)))*$A82,0),
_xlpm.ausgabe, _xlpm.stunden+IF(AND(_xlpm.stunden&gt;0,_xlpm.fake),ROUND(RANDBETWEEN(-100,100)/200,1),0),
IF(_xlpm.ausgabe&lt;=0,"",_xlpm.ausgabe)
)</f>
        <v/>
      </c>
      <c r="M82" s="253" t="str" cm="1">
        <f t="array" aca="1" ref="M82" ca="1">_xlfn.LET(
_xlpm.jahrCalc,
INDIRECT("Jahr" &amp; ROUNDUP(SUM($B$21:$B82)/78,0)),
_xlpm.auto,
IF(_xlfn.XLOOKUP(GewählterMA&amp;"|"&amp;_xlpm.jahrCalc,Personaleingabe!$AO$12:$AO$300,Personaleingabe!$AO$12:$AO$300,"keine Zeiten",0,1)="keine Zeiten",TRUE,FALSE),
_xlpm.fake,
IF($A$4&amp;"1"="1",FALSE,TRUE),
_xlpm.abwesend,
AW82&amp;"1"&lt;&gt;"1",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_xlpm.wochenstunden/5,SUMIFS(Arbeitszeiten[[Arbeitszeit]:[Arbeitszeit]],Arbeitszeiten[[Name]:[Name]],GewählterMA,Arbeitszeiten[[Tag]:[Tag]],DATE(_xlpm.jahrCalc,$B82,M$20)))*$A82,0),
_xlpm.ausgabe, _xlpm.stunden+IF(AND(_xlpm.stunden&gt;0,_xlpm.fake),ROUND(RANDBETWEEN(-100,100)/200,1),0),
IF(_xlpm.ausgabe&lt;=0,"",_xlpm.ausgabe)
)</f>
        <v/>
      </c>
      <c r="N82" s="253" t="str" cm="1">
        <f t="array" aca="1" ref="N82" ca="1">_xlfn.LET(
_xlpm.jahrCalc,
INDIRECT("Jahr" &amp; ROUNDUP(SUM($B$21:$B82)/78,0)),
_xlpm.auto,
IF(_xlfn.XLOOKUP(GewählterMA&amp;"|"&amp;_xlpm.jahrCalc,Personaleingabe!$AO$12:$AO$300,Personaleingabe!$AO$12:$AO$300,"keine Zeiten",0,1)="keine Zeiten",TRUE,FALSE),
_xlpm.fake,
IF($A$4&amp;"1"="1",FALSE,TRUE),
_xlpm.abwesend,
AX82&amp;"1"&lt;&gt;"1",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_xlpm.wochenstunden/5,SUMIFS(Arbeitszeiten[[Arbeitszeit]:[Arbeitszeit]],Arbeitszeiten[[Name]:[Name]],GewählterMA,Arbeitszeiten[[Tag]:[Tag]],DATE(_xlpm.jahrCalc,$B82,N$20)))*$A82,0),
_xlpm.ausgabe, _xlpm.stunden+IF(AND(_xlpm.stunden&gt;0,_xlpm.fake),ROUND(RANDBETWEEN(-100,100)/200,1),0),
IF(_xlpm.ausgabe&lt;=0,"",_xlpm.ausgabe)
)</f>
        <v/>
      </c>
      <c r="O82" s="253" t="str" cm="1">
        <f t="array" aca="1" ref="O82" ca="1">_xlfn.LET(
_xlpm.jahrCalc,
INDIRECT("Jahr" &amp; ROUNDUP(SUM($B$21:$B82)/78,0)),
_xlpm.auto,
IF(_xlfn.XLOOKUP(GewählterMA&amp;"|"&amp;_xlpm.jahrCalc,Personaleingabe!$AO$12:$AO$300,Personaleingabe!$AO$12:$AO$300,"keine Zeiten",0,1)="keine Zeiten",TRUE,FALSE),
_xlpm.fake,
IF($A$4&amp;"1"="1",FALSE,TRUE),
_xlpm.abwesend,
AY82&amp;"1"&lt;&gt;"1",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_xlpm.wochenstunden/5,SUMIFS(Arbeitszeiten[[Arbeitszeit]:[Arbeitszeit]],Arbeitszeiten[[Name]:[Name]],GewählterMA,Arbeitszeiten[[Tag]:[Tag]],DATE(_xlpm.jahrCalc,$B82,O$20)))*$A82,0),
_xlpm.ausgabe, _xlpm.stunden+IF(AND(_xlpm.stunden&gt;0,_xlpm.fake),ROUND(RANDBETWEEN(-100,100)/200,1),0),
IF(_xlpm.ausgabe&lt;=0,"",_xlpm.ausgabe)
)</f>
        <v/>
      </c>
      <c r="P82" s="253" t="str" cm="1">
        <f t="array" aca="1" ref="P82" ca="1">_xlfn.LET(
_xlpm.jahrCalc,
INDIRECT("Jahr" &amp; ROUNDUP(SUM($B$21:$B82)/78,0)),
_xlpm.auto,
IF(_xlfn.XLOOKUP(GewählterMA&amp;"|"&amp;_xlpm.jahrCalc,Personaleingabe!$AO$12:$AO$300,Personaleingabe!$AO$12:$AO$300,"keine Zeiten",0,1)="keine Zeiten",TRUE,FALSE),
_xlpm.fake,
IF($A$4&amp;"1"="1",FALSE,TRUE),
_xlpm.abwesend,
AZ82&amp;"1"&lt;&gt;"1",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_xlpm.wochenstunden/5,SUMIFS(Arbeitszeiten[[Arbeitszeit]:[Arbeitszeit]],Arbeitszeiten[[Name]:[Name]],GewählterMA,Arbeitszeiten[[Tag]:[Tag]],DATE(_xlpm.jahrCalc,$B82,P$20)))*$A82,0),
_xlpm.ausgabe, _xlpm.stunden+IF(AND(_xlpm.stunden&gt;0,_xlpm.fake),ROUND(RANDBETWEEN(-100,100)/200,1),0),
IF(_xlpm.ausgabe&lt;=0,"",_xlpm.ausgabe)
)</f>
        <v/>
      </c>
      <c r="Q82" s="253" t="str" cm="1">
        <f t="array" aca="1" ref="Q82" ca="1">_xlfn.LET(
_xlpm.jahrCalc,
INDIRECT("Jahr" &amp; ROUNDUP(SUM($B$21:$B82)/78,0)),
_xlpm.auto,
IF(_xlfn.XLOOKUP(GewählterMA&amp;"|"&amp;_xlpm.jahrCalc,Personaleingabe!$AO$12:$AO$300,Personaleingabe!$AO$12:$AO$300,"keine Zeiten",0,1)="keine Zeiten",TRUE,FALSE),
_xlpm.fake,
IF($A$4&amp;"1"="1",FALSE,TRUE),
_xlpm.abwesend,
BA82&amp;"1"&lt;&gt;"1",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_xlpm.wochenstunden/5,SUMIFS(Arbeitszeiten[[Arbeitszeit]:[Arbeitszeit]],Arbeitszeiten[[Name]:[Name]],GewählterMA,Arbeitszeiten[[Tag]:[Tag]],DATE(_xlpm.jahrCalc,$B82,Q$20)))*$A82,0),
_xlpm.ausgabe, _xlpm.stunden+IF(AND(_xlpm.stunden&gt;0,_xlpm.fake),ROUND(RANDBETWEEN(-100,100)/200,1),0),
IF(_xlpm.ausgabe&lt;=0,"",_xlpm.ausgabe)
)</f>
        <v/>
      </c>
      <c r="R82" s="253" t="str" cm="1">
        <f t="array" aca="1" ref="R82" ca="1">_xlfn.LET(
_xlpm.jahrCalc,
INDIRECT("Jahr" &amp; ROUNDUP(SUM($B$21:$B82)/78,0)),
_xlpm.auto,
IF(_xlfn.XLOOKUP(GewählterMA&amp;"|"&amp;_xlpm.jahrCalc,Personaleingabe!$AO$12:$AO$300,Personaleingabe!$AO$12:$AO$300,"keine Zeiten",0,1)="keine Zeiten",TRUE,FALSE),
_xlpm.fake,
IF($A$4&amp;"1"="1",FALSE,TRUE),
_xlpm.abwesend,
BB82&amp;"1"&lt;&gt;"1",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_xlpm.wochenstunden/5,SUMIFS(Arbeitszeiten[[Arbeitszeit]:[Arbeitszeit]],Arbeitszeiten[[Name]:[Name]],GewählterMA,Arbeitszeiten[[Tag]:[Tag]],DATE(_xlpm.jahrCalc,$B82,R$20)))*$A82,0),
_xlpm.ausgabe, _xlpm.stunden+IF(AND(_xlpm.stunden&gt;0,_xlpm.fake),ROUND(RANDBETWEEN(-100,100)/200,1),0),
IF(_xlpm.ausgabe&lt;=0,"",_xlpm.ausgabe)
)</f>
        <v/>
      </c>
      <c r="S82" s="253" t="str" cm="1">
        <f t="array" aca="1" ref="S82" ca="1">_xlfn.LET(
_xlpm.jahrCalc,
INDIRECT("Jahr" &amp; ROUNDUP(SUM($B$21:$B82)/78,0)),
_xlpm.auto,
IF(_xlfn.XLOOKUP(GewählterMA&amp;"|"&amp;_xlpm.jahrCalc,Personaleingabe!$AO$12:$AO$300,Personaleingabe!$AO$12:$AO$300,"keine Zeiten",0,1)="keine Zeiten",TRUE,FALSE),
_xlpm.fake,
IF($A$4&amp;"1"="1",FALSE,TRUE),
_xlpm.abwesend,
BC82&amp;"1"&lt;&gt;"1",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_xlpm.wochenstunden/5,SUMIFS(Arbeitszeiten[[Arbeitszeit]:[Arbeitszeit]],Arbeitszeiten[[Name]:[Name]],GewählterMA,Arbeitszeiten[[Tag]:[Tag]],DATE(_xlpm.jahrCalc,$B82,S$20)))*$A82,0),
_xlpm.ausgabe, _xlpm.stunden+IF(AND(_xlpm.stunden&gt;0,_xlpm.fake),ROUND(RANDBETWEEN(-100,100)/200,1),0),
IF(_xlpm.ausgabe&lt;=0,"",_xlpm.ausgabe)
)</f>
        <v/>
      </c>
      <c r="T82" s="253" t="str" cm="1">
        <f t="array" aca="1" ref="T82" ca="1">_xlfn.LET(
_xlpm.jahrCalc,
INDIRECT("Jahr" &amp; ROUNDUP(SUM($B$21:$B82)/78,0)),
_xlpm.auto,
IF(_xlfn.XLOOKUP(GewählterMA&amp;"|"&amp;_xlpm.jahrCalc,Personaleingabe!$AO$12:$AO$300,Personaleingabe!$AO$12:$AO$300,"keine Zeiten",0,1)="keine Zeiten",TRUE,FALSE),
_xlpm.fake,
IF($A$4&amp;"1"="1",FALSE,TRUE),
_xlpm.abwesend,
BD82&amp;"1"&lt;&gt;"1",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_xlpm.wochenstunden/5,SUMIFS(Arbeitszeiten[[Arbeitszeit]:[Arbeitszeit]],Arbeitszeiten[[Name]:[Name]],GewählterMA,Arbeitszeiten[[Tag]:[Tag]],DATE(_xlpm.jahrCalc,$B82,T$20)))*$A82,0),
_xlpm.ausgabe, _xlpm.stunden+IF(AND(_xlpm.stunden&gt;0,_xlpm.fake),ROUND(RANDBETWEEN(-100,100)/200,1),0),
IF(_xlpm.ausgabe&lt;=0,"",_xlpm.ausgabe)
)</f>
        <v/>
      </c>
      <c r="U82" s="253" t="str" cm="1">
        <f t="array" aca="1" ref="U82" ca="1">_xlfn.LET(
_xlpm.jahrCalc,
INDIRECT("Jahr" &amp; ROUNDUP(SUM($B$21:$B82)/78,0)),
_xlpm.auto,
IF(_xlfn.XLOOKUP(GewählterMA&amp;"|"&amp;_xlpm.jahrCalc,Personaleingabe!$AO$12:$AO$300,Personaleingabe!$AO$12:$AO$300,"keine Zeiten",0,1)="keine Zeiten",TRUE,FALSE),
_xlpm.fake,
IF($A$4&amp;"1"="1",FALSE,TRUE),
_xlpm.abwesend,
BE82&amp;"1"&lt;&gt;"1",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_xlpm.wochenstunden/5,SUMIFS(Arbeitszeiten[[Arbeitszeit]:[Arbeitszeit]],Arbeitszeiten[[Name]:[Name]],GewählterMA,Arbeitszeiten[[Tag]:[Tag]],DATE(_xlpm.jahrCalc,$B82,U$20)))*$A82,0),
_xlpm.ausgabe, _xlpm.stunden+IF(AND(_xlpm.stunden&gt;0,_xlpm.fake),ROUND(RANDBETWEEN(-100,100)/200,1),0),
IF(_xlpm.ausgabe&lt;=0,"",_xlpm.ausgabe)
)</f>
        <v/>
      </c>
      <c r="V82" s="253" t="str" cm="1">
        <f t="array" aca="1" ref="V82" ca="1">_xlfn.LET(
_xlpm.jahrCalc,
INDIRECT("Jahr" &amp; ROUNDUP(SUM($B$21:$B82)/78,0)),
_xlpm.auto,
IF(_xlfn.XLOOKUP(GewählterMA&amp;"|"&amp;_xlpm.jahrCalc,Personaleingabe!$AO$12:$AO$300,Personaleingabe!$AO$12:$AO$300,"keine Zeiten",0,1)="keine Zeiten",TRUE,FALSE),
_xlpm.fake,
IF($A$4&amp;"1"="1",FALSE,TRUE),
_xlpm.abwesend,
BF82&amp;"1"&lt;&gt;"1",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_xlpm.wochenstunden/5,SUMIFS(Arbeitszeiten[[Arbeitszeit]:[Arbeitszeit]],Arbeitszeiten[[Name]:[Name]],GewählterMA,Arbeitszeiten[[Tag]:[Tag]],DATE(_xlpm.jahrCalc,$B82,V$20)))*$A82,0),
_xlpm.ausgabe, _xlpm.stunden+IF(AND(_xlpm.stunden&gt;0,_xlpm.fake),ROUND(RANDBETWEEN(-100,100)/200,1),0),
IF(_xlpm.ausgabe&lt;=0,"",_xlpm.ausgabe)
)</f>
        <v/>
      </c>
      <c r="W82" s="253" t="str" cm="1">
        <f t="array" aca="1" ref="W82" ca="1">_xlfn.LET(
_xlpm.jahrCalc,
INDIRECT("Jahr" &amp; ROUNDUP(SUM($B$21:$B82)/78,0)),
_xlpm.auto,
IF(_xlfn.XLOOKUP(GewählterMA&amp;"|"&amp;_xlpm.jahrCalc,Personaleingabe!$AO$12:$AO$300,Personaleingabe!$AO$12:$AO$300,"keine Zeiten",0,1)="keine Zeiten",TRUE,FALSE),
_xlpm.fake,
IF($A$4&amp;"1"="1",FALSE,TRUE),
_xlpm.abwesend,
BG82&amp;"1"&lt;&gt;"1",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_xlpm.wochenstunden/5,SUMIFS(Arbeitszeiten[[Arbeitszeit]:[Arbeitszeit]],Arbeitszeiten[[Name]:[Name]],GewählterMA,Arbeitszeiten[[Tag]:[Tag]],DATE(_xlpm.jahrCalc,$B82,W$20)))*$A82,0),
_xlpm.ausgabe, _xlpm.stunden+IF(AND(_xlpm.stunden&gt;0,_xlpm.fake),ROUND(RANDBETWEEN(-100,100)/200,1),0),
IF(_xlpm.ausgabe&lt;=0,"",_xlpm.ausgabe)
)</f>
        <v/>
      </c>
      <c r="X82" s="253" t="str" cm="1">
        <f t="array" aca="1" ref="X82" ca="1">_xlfn.LET(
_xlpm.jahrCalc,
INDIRECT("Jahr" &amp; ROUNDUP(SUM($B$21:$B82)/78,0)),
_xlpm.auto,
IF(_xlfn.XLOOKUP(GewählterMA&amp;"|"&amp;_xlpm.jahrCalc,Personaleingabe!$AO$12:$AO$300,Personaleingabe!$AO$12:$AO$300,"keine Zeiten",0,1)="keine Zeiten",TRUE,FALSE),
_xlpm.fake,
IF($A$4&amp;"1"="1",FALSE,TRUE),
_xlpm.abwesend,
BH82&amp;"1"&lt;&gt;"1",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_xlpm.wochenstunden/5,SUMIFS(Arbeitszeiten[[Arbeitszeit]:[Arbeitszeit]],Arbeitszeiten[[Name]:[Name]],GewählterMA,Arbeitszeiten[[Tag]:[Tag]],DATE(_xlpm.jahrCalc,$B82,X$20)))*$A82,0),
_xlpm.ausgabe, _xlpm.stunden+IF(AND(_xlpm.stunden&gt;0,_xlpm.fake),ROUND(RANDBETWEEN(-100,100)/200,1),0),
IF(_xlpm.ausgabe&lt;=0,"",_xlpm.ausgabe)
)</f>
        <v/>
      </c>
      <c r="Y82" s="253" t="str" cm="1">
        <f t="array" aca="1" ref="Y82" ca="1">_xlfn.LET(
_xlpm.jahrCalc,
INDIRECT("Jahr" &amp; ROUNDUP(SUM($B$21:$B82)/78,0)),
_xlpm.auto,
IF(_xlfn.XLOOKUP(GewählterMA&amp;"|"&amp;_xlpm.jahrCalc,Personaleingabe!$AO$12:$AO$300,Personaleingabe!$AO$12:$AO$300,"keine Zeiten",0,1)="keine Zeiten",TRUE,FALSE),
_xlpm.fake,
IF($A$4&amp;"1"="1",FALSE,TRUE),
_xlpm.abwesend,
BI82&amp;"1"&lt;&gt;"1",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_xlpm.wochenstunden/5,SUMIFS(Arbeitszeiten[[Arbeitszeit]:[Arbeitszeit]],Arbeitszeiten[[Name]:[Name]],GewählterMA,Arbeitszeiten[[Tag]:[Tag]],DATE(_xlpm.jahrCalc,$B82,Y$20)))*$A82,0),
_xlpm.ausgabe, _xlpm.stunden+IF(AND(_xlpm.stunden&gt;0,_xlpm.fake),ROUND(RANDBETWEEN(-100,100)/200,1),0),
IF(_xlpm.ausgabe&lt;=0,"",_xlpm.ausgabe)
)</f>
        <v/>
      </c>
      <c r="Z82" s="253" t="str" cm="1">
        <f t="array" aca="1" ref="Z82" ca="1">_xlfn.LET(
_xlpm.jahrCalc,
INDIRECT("Jahr" &amp; ROUNDUP(SUM($B$21:$B82)/78,0)),
_xlpm.auto,
IF(_xlfn.XLOOKUP(GewählterMA&amp;"|"&amp;_xlpm.jahrCalc,Personaleingabe!$AO$12:$AO$300,Personaleingabe!$AO$12:$AO$300,"keine Zeiten",0,1)="keine Zeiten",TRUE,FALSE),
_xlpm.fake,
IF($A$4&amp;"1"="1",FALSE,TRUE),
_xlpm.abwesend,
BJ82&amp;"1"&lt;&gt;"1",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_xlpm.wochenstunden/5,SUMIFS(Arbeitszeiten[[Arbeitszeit]:[Arbeitszeit]],Arbeitszeiten[[Name]:[Name]],GewählterMA,Arbeitszeiten[[Tag]:[Tag]],DATE(_xlpm.jahrCalc,$B82,Z$20)))*$A82,0),
_xlpm.ausgabe, _xlpm.stunden+IF(AND(_xlpm.stunden&gt;0,_xlpm.fake),ROUND(RANDBETWEEN(-100,100)/200,1),0),
IF(_xlpm.ausgabe&lt;=0,"",_xlpm.ausgabe)
)</f>
        <v/>
      </c>
      <c r="AA82" s="253" t="str" cm="1">
        <f t="array" aca="1" ref="AA82" ca="1">_xlfn.LET(
_xlpm.jahrCalc,
INDIRECT("Jahr" &amp; ROUNDUP(SUM($B$21:$B82)/78,0)),
_xlpm.auto,
IF(_xlfn.XLOOKUP(GewählterMA&amp;"|"&amp;_xlpm.jahrCalc,Personaleingabe!$AO$12:$AO$300,Personaleingabe!$AO$12:$AO$300,"keine Zeiten",0,1)="keine Zeiten",TRUE,FALSE),
_xlpm.fake,
IF($A$4&amp;"1"="1",FALSE,TRUE),
_xlpm.abwesend,
BK82&amp;"1"&lt;&gt;"1",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_xlpm.wochenstunden/5,SUMIFS(Arbeitszeiten[[Arbeitszeit]:[Arbeitszeit]],Arbeitszeiten[[Name]:[Name]],GewählterMA,Arbeitszeiten[[Tag]:[Tag]],DATE(_xlpm.jahrCalc,$B82,AA$20)))*$A82,0),
_xlpm.ausgabe, _xlpm.stunden+IF(AND(_xlpm.stunden&gt;0,_xlpm.fake),ROUND(RANDBETWEEN(-100,100)/200,1),0),
IF(_xlpm.ausgabe&lt;=0,"",_xlpm.ausgabe)
)</f>
        <v/>
      </c>
      <c r="AB82" s="253" t="str" cm="1">
        <f t="array" aca="1" ref="AB82" ca="1">_xlfn.LET(
_xlpm.jahrCalc,
INDIRECT("Jahr" &amp; ROUNDUP(SUM($B$21:$B82)/78,0)),
_xlpm.auto,
IF(_xlfn.XLOOKUP(GewählterMA&amp;"|"&amp;_xlpm.jahrCalc,Personaleingabe!$AO$12:$AO$300,Personaleingabe!$AO$12:$AO$300,"keine Zeiten",0,1)="keine Zeiten",TRUE,FALSE),
_xlpm.fake,
IF($A$4&amp;"1"="1",FALSE,TRUE),
_xlpm.abwesend,
BL82&amp;"1"&lt;&gt;"1",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_xlpm.wochenstunden/5,SUMIFS(Arbeitszeiten[[Arbeitszeit]:[Arbeitszeit]],Arbeitszeiten[[Name]:[Name]],GewählterMA,Arbeitszeiten[[Tag]:[Tag]],DATE(_xlpm.jahrCalc,$B82,AB$20)))*$A82,0),
_xlpm.ausgabe, _xlpm.stunden+IF(AND(_xlpm.stunden&gt;0,_xlpm.fake),ROUND(RANDBETWEEN(-100,100)/200,1),0),
IF(_xlpm.ausgabe&lt;=0,"",_xlpm.ausgabe)
)</f>
        <v/>
      </c>
      <c r="AC82" s="253" t="str" cm="1">
        <f t="array" aca="1" ref="AC82" ca="1">_xlfn.LET(
_xlpm.jahrCalc,
INDIRECT("Jahr" &amp; ROUNDUP(SUM($B$21:$B82)/78,0)),
_xlpm.auto,
IF(_xlfn.XLOOKUP(GewählterMA&amp;"|"&amp;_xlpm.jahrCalc,Personaleingabe!$AO$12:$AO$300,Personaleingabe!$AO$12:$AO$300,"keine Zeiten",0,1)="keine Zeiten",TRUE,FALSE),
_xlpm.fake,
IF($A$4&amp;"1"="1",FALSE,TRUE),
_xlpm.abwesend,
BM82&amp;"1"&lt;&gt;"1",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_xlpm.wochenstunden/5,SUMIFS(Arbeitszeiten[[Arbeitszeit]:[Arbeitszeit]],Arbeitszeiten[[Name]:[Name]],GewählterMA,Arbeitszeiten[[Tag]:[Tag]],DATE(_xlpm.jahrCalc,$B82,AC$20)))*$A82,0),
_xlpm.ausgabe, _xlpm.stunden+IF(AND(_xlpm.stunden&gt;0,_xlpm.fake),ROUND(RANDBETWEEN(-100,100)/200,1),0),
IF(_xlpm.ausgabe&lt;=0,"",_xlpm.ausgabe)
)</f>
        <v/>
      </c>
      <c r="AD82" s="253" t="str" cm="1">
        <f t="array" aca="1" ref="AD82" ca="1">_xlfn.LET(
_xlpm.jahrCalc,
INDIRECT("Jahr" &amp; ROUNDUP(SUM($B$21:$B82)/78,0)),
_xlpm.auto,
IF(_xlfn.XLOOKUP(GewählterMA&amp;"|"&amp;_xlpm.jahrCalc,Personaleingabe!$AO$12:$AO$300,Personaleingabe!$AO$12:$AO$300,"keine Zeiten",0,1)="keine Zeiten",TRUE,FALSE),
_xlpm.fake,
IF($A$4&amp;"1"="1",FALSE,TRUE),
_xlpm.abwesend,
BN82&amp;"1"&lt;&gt;"1",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_xlpm.wochenstunden/5,SUMIFS(Arbeitszeiten[[Arbeitszeit]:[Arbeitszeit]],Arbeitszeiten[[Name]:[Name]],GewählterMA,Arbeitszeiten[[Tag]:[Tag]],DATE(_xlpm.jahrCalc,$B82,AD$20)))*$A82,0),
_xlpm.ausgabe, _xlpm.stunden+IF(AND(_xlpm.stunden&gt;0,_xlpm.fake),ROUND(RANDBETWEEN(-100,100)/200,1),0),
IF(_xlpm.ausgabe&lt;=0,"",_xlpm.ausgabe)
)</f>
        <v/>
      </c>
      <c r="AE82" s="253" t="str" cm="1">
        <f t="array" aca="1" ref="AE82" ca="1">_xlfn.LET(
_xlpm.jahrCalc,
INDIRECT("Jahr" &amp; ROUNDUP(SUM($B$21:$B82)/78,0)),
_xlpm.auto,
IF(_xlfn.XLOOKUP(GewählterMA&amp;"|"&amp;_xlpm.jahrCalc,Personaleingabe!$AO$12:$AO$300,Personaleingabe!$AO$12:$AO$300,"keine Zeiten",0,1)="keine Zeiten",TRUE,FALSE),
_xlpm.fake,
IF($A$4&amp;"1"="1",FALSE,TRUE),
_xlpm.abwesend,
BO82&amp;"1"&lt;&gt;"1",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_xlpm.wochenstunden/5,SUMIFS(Arbeitszeiten[[Arbeitszeit]:[Arbeitszeit]],Arbeitszeiten[[Name]:[Name]],GewählterMA,Arbeitszeiten[[Tag]:[Tag]],DATE(_xlpm.jahrCalc,$B82,AE$20)))*$A82,0),
_xlpm.ausgabe, _xlpm.stunden+IF(AND(_xlpm.stunden&gt;0,_xlpm.fake),ROUND(RANDBETWEEN(-100,100)/200,1),0),
IF(_xlpm.ausgabe&lt;=0,"",_xlpm.ausgabe)
)</f>
        <v/>
      </c>
      <c r="AF82" s="253" t="str" cm="1">
        <f t="array" aca="1" ref="AF82" ca="1">_xlfn.LET(
_xlpm.jahrCalc,
INDIRECT("Jahr" &amp; ROUNDUP(SUM($B$21:$B82)/78,0)),
_xlpm.auto,
IF(_xlfn.XLOOKUP(GewählterMA&amp;"|"&amp;_xlpm.jahrCalc,Personaleingabe!$AO$12:$AO$300,Personaleingabe!$AO$12:$AO$300,"keine Zeiten",0,1)="keine Zeiten",TRUE,FALSE),
_xlpm.fake,
IF($A$4&amp;"1"="1",FALSE,TRUE),
_xlpm.abwesend,
BP82&amp;"1"&lt;&gt;"1",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_xlpm.wochenstunden/5,SUMIFS(Arbeitszeiten[[Arbeitszeit]:[Arbeitszeit]],Arbeitszeiten[[Name]:[Name]],GewählterMA,Arbeitszeiten[[Tag]:[Tag]],DATE(_xlpm.jahrCalc,$B82,AF$20)))*$A82,0),
_xlpm.ausgabe, _xlpm.stunden+IF(AND(_xlpm.stunden&gt;0,_xlpm.fake),ROUND(RANDBETWEEN(-100,100)/200,1),0),
IF(_xlpm.ausgabe&lt;=0,"",_xlpm.ausgabe)
)</f>
        <v/>
      </c>
      <c r="AG82" s="253" t="str" cm="1">
        <f t="array" aca="1" ref="AG82" ca="1">_xlfn.LET(
_xlpm.jahrCalc,
INDIRECT("Jahr" &amp; ROUNDUP(SUM($B$21:$B82)/78,0)),
_xlpm.auto,
IF(_xlfn.XLOOKUP(GewählterMA&amp;"|"&amp;_xlpm.jahrCalc,Personaleingabe!$AO$12:$AO$300,Personaleingabe!$AO$12:$AO$300,"keine Zeiten",0,1)="keine Zeiten",TRUE,FALSE),
_xlpm.fake,
IF($A$4&amp;"1"="1",FALSE,TRUE),
_xlpm.abwesend,
BQ82&amp;"1"&lt;&gt;"1",
_xlpm.wochenstunden,_xlfn.XLOOKUP(GewählterMA&amp;"|"&amp;GewähltesVorhaben&amp;"|"&amp;$B82&amp;"|"&amp;_xlpm.jahrCalc,MitarbeiterFTE[[lookup]:[lookup]],MitarbeiterFTE[[Std. / Wo.]:[Std. / Wo.]],0,0,1),
_xlpm.stunden,
IF(NOT(_xlpm.abwesend),IF(_xlpm.auto,
    _xlpm.wochenstunden/5,SUMIFS(Arbeitszeiten[[Arbeitszeit]:[Arbeitszeit]],Arbeitszeiten[[Name]:[Name]],GewählterMA,Arbeitszeiten[[Tag]:[Tag]],DATE(_xlpm.jahrCalc,$B82,AG$20)))*$A82,0),
_xlpm.ausgabe, _xlpm.stunden+IF(AND(_xlpm.stunden&gt;0,_xlpm.fake),ROUND(RANDBETWEEN(-100,100)/200,1),0),
IF(_xlpm.ausgabe&lt;=0,"",_xlpm.ausgabe)
)</f>
        <v/>
      </c>
      <c r="AH82" s="254">
        <f t="shared" ca="1" si="82"/>
        <v>0</v>
      </c>
      <c r="AI82" s="303"/>
      <c r="AJ82" s="212"/>
      <c r="AL82" s="211">
        <f t="shared" si="83"/>
        <v>6</v>
      </c>
      <c r="AM82" s="211" t="str" cm="1">
        <f t="array" aca="1" ref="AM82" ca="1">_xlfn.LET(
     _xlpm.jahrCalc,INDIRECT("Jahr" &amp; ROUNDUP(SUM($B$21:$B82)/78,0)),
     _xlpm.dat,DATE(_xlpm.jahrCalc,$B82,C$20),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N82" s="211" t="str" cm="1">
        <f t="array" aca="1" ref="AN82" ca="1">_xlfn.LET(
     _xlpm.jahrCalc,INDIRECT("Jahr" &amp; ROUNDUP(SUM($B$21:$B82)/78,0)),
     _xlpm.dat,DATE(_xlpm.jahrCalc,$B82,D$20),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O82" s="211" t="str" cm="1">
        <f t="array" aca="1" ref="AO82" ca="1">_xlfn.LET(
     _xlpm.jahrCalc,INDIRECT("Jahr" &amp; ROUNDUP(SUM($B$21:$B82)/78,0)),
     _xlpm.dat,DATE(_xlpm.jahrCalc,$B82,E$20),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P82" s="211" t="str" cm="1">
        <f t="array" aca="1" ref="AP82" ca="1">_xlfn.LET(
     _xlpm.jahrCalc,INDIRECT("Jahr" &amp; ROUNDUP(SUM($B$21:$B82)/78,0)),
     _xlpm.dat,DATE(_xlpm.jahrCalc,$B82,F$20),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Q82" s="211" t="str" cm="1">
        <f t="array" aca="1" ref="AQ82" ca="1">_xlfn.LET(
     _xlpm.jahrCalc,INDIRECT("Jahr" &amp; ROUNDUP(SUM($B$21:$B82)/78,0)),
     _xlpm.dat,DATE(_xlpm.jahrCalc,$B82,G$20),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R82" s="211" t="str" cm="1">
        <f t="array" aca="1" ref="AR82" ca="1">_xlfn.LET(
     _xlpm.jahrCalc,INDIRECT("Jahr" &amp; ROUNDUP(SUM($B$21:$B82)/78,0)),
     _xlpm.dat,DATE(_xlpm.jahrCalc,$B82,H$20),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S82" s="211" t="str" cm="1">
        <f t="array" aca="1" ref="AS82" ca="1">_xlfn.LET(
     _xlpm.jahrCalc,INDIRECT("Jahr" &amp; ROUNDUP(SUM($B$21:$B82)/78,0)),
     _xlpm.dat,DATE(_xlpm.jahrCalc,$B82,I$20),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T82" s="211" t="str" cm="1">
        <f t="array" aca="1" ref="AT82" ca="1">_xlfn.LET(
     _xlpm.jahrCalc,INDIRECT("Jahr" &amp; ROUNDUP(SUM($B$21:$B82)/78,0)),
     _xlpm.dat,DATE(_xlpm.jahrCalc,$B82,J$20),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U82" s="211" t="str" cm="1">
        <f t="array" aca="1" ref="AU82" ca="1">_xlfn.LET(
     _xlpm.jahrCalc,INDIRECT("Jahr" &amp; ROUNDUP(SUM($B$21:$B82)/78,0)),
     _xlpm.dat,DATE(_xlpm.jahrCalc,$B82,K$20),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V82" s="211" t="str" cm="1">
        <f t="array" aca="1" ref="AV82" ca="1">_xlfn.LET(
     _xlpm.jahrCalc,INDIRECT("Jahr" &amp; ROUNDUP(SUM($B$21:$B82)/78,0)),
     _xlpm.dat,DATE(_xlpm.jahrCalc,$B82,L$20),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W82" s="211" t="str" cm="1">
        <f t="array" aca="1" ref="AW82" ca="1">_xlfn.LET(
     _xlpm.jahrCalc,INDIRECT("Jahr" &amp; ROUNDUP(SUM($B$21:$B82)/78,0)),
     _xlpm.dat,DATE(_xlpm.jahrCalc,$B82,M$20),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X82" s="211" t="str" cm="1">
        <f t="array" aca="1" ref="AX82" ca="1">_xlfn.LET(
     _xlpm.jahrCalc,INDIRECT("Jahr" &amp; ROUNDUP(SUM($B$21:$B82)/78,0)),
     _xlpm.dat,DATE(_xlpm.jahrCalc,$B82,N$20),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AY82" s="211" t="str" cm="1">
        <f t="array" aca="1" ref="AY82" ca="1">_xlfn.LET(
     _xlpm.jahrCalc,INDIRECT("Jahr" &amp; ROUNDUP(SUM($B$21:$B82)/78,0)),
     _xlpm.dat,DATE(_xlpm.jahrCalc,$B82,O$20),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AZ82" s="211" t="str" cm="1">
        <f t="array" aca="1" ref="AZ82" ca="1">_xlfn.LET(
     _xlpm.jahrCalc,INDIRECT("Jahr" &amp; ROUNDUP(SUM($B$21:$B82)/78,0)),
     _xlpm.dat,DATE(_xlpm.jahrCalc,$B82,P$20),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A82" s="211" t="str" cm="1">
        <f t="array" aca="1" ref="BA82" ca="1">_xlfn.LET(
     _xlpm.jahrCalc,INDIRECT("Jahr" &amp; ROUNDUP(SUM($B$21:$B82)/78,0)),
     _xlpm.dat,DATE(_xlpm.jahrCalc,$B82,Q$20),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B82" s="211" t="str" cm="1">
        <f t="array" aca="1" ref="BB82" ca="1">_xlfn.LET(
     _xlpm.jahrCalc,INDIRECT("Jahr" &amp; ROUNDUP(SUM($B$21:$B82)/78,0)),
     _xlpm.dat,DATE(_xlpm.jahrCalc,$B82,R$20),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C82" s="211" t="str" cm="1">
        <f t="array" aca="1" ref="BC82" ca="1">_xlfn.LET(
     _xlpm.jahrCalc,INDIRECT("Jahr" &amp; ROUNDUP(SUM($B$21:$B82)/78,0)),
     _xlpm.dat,DATE(_xlpm.jahrCalc,$B82,S$20),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D82" s="211" t="str" cm="1">
        <f t="array" aca="1" ref="BD82" ca="1">_xlfn.LET(
     _xlpm.jahrCalc,INDIRECT("Jahr" &amp; ROUNDUP(SUM($B$21:$B82)/78,0)),
     _xlpm.dat,DATE(_xlpm.jahrCalc,$B82,T$20),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E82" s="211" t="str" cm="1">
        <f t="array" aca="1" ref="BE82" ca="1">_xlfn.LET(
     _xlpm.jahrCalc,INDIRECT("Jahr" &amp; ROUNDUP(SUM($B$21:$B82)/78,0)),
     _xlpm.dat,DATE(_xlpm.jahrCalc,$B82,U$20),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F82" s="211" t="str" cm="1">
        <f t="array" aca="1" ref="BF82" ca="1">_xlfn.LET(
     _xlpm.jahrCalc,INDIRECT("Jahr" &amp; ROUNDUP(SUM($B$21:$B82)/78,0)),
     _xlpm.dat,DATE(_xlpm.jahrCalc,$B82,V$20),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G82" s="211" t="str" cm="1">
        <f t="array" aca="1" ref="BG82" ca="1">_xlfn.LET(
     _xlpm.jahrCalc,INDIRECT("Jahr" &amp; ROUNDUP(SUM($B$21:$B82)/78,0)),
     _xlpm.dat,DATE(_xlpm.jahrCalc,$B82,W$20),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H82" s="211" t="str" cm="1">
        <f t="array" aca="1" ref="BH82" ca="1">_xlfn.LET(
     _xlpm.jahrCalc,INDIRECT("Jahr" &amp; ROUNDUP(SUM($B$21:$B82)/78,0)),
     _xlpm.dat,DATE(_xlpm.jahrCalc,$B82,X$20),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I82" s="211" t="str" cm="1">
        <f t="array" aca="1" ref="BI82" ca="1">_xlfn.LET(
     _xlpm.jahrCalc,INDIRECT("Jahr" &amp; ROUNDUP(SUM($B$21:$B82)/78,0)),
     _xlpm.dat,DATE(_xlpm.jahrCalc,$B82,Y$20),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J82" s="211" t="str" cm="1">
        <f t="array" aca="1" ref="BJ82" ca="1">_xlfn.LET(
     _xlpm.jahrCalc,INDIRECT("Jahr" &amp; ROUNDUP(SUM($B$21:$B82)/78,0)),
     _xlpm.dat,DATE(_xlpm.jahrCalc,$B82,Z$20),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K82" s="211" t="str" cm="1">
        <f t="array" aca="1" ref="BK82" ca="1">_xlfn.LET(
     _xlpm.jahrCalc,INDIRECT("Jahr" &amp; ROUNDUP(SUM($B$21:$B82)/78,0)),
     _xlpm.dat,DATE(_xlpm.jahrCalc,$B82,AA$20),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L82" s="211" t="str" cm="1">
        <f t="array" aca="1" ref="BL82" ca="1">_xlfn.LET(
     _xlpm.jahrCalc,INDIRECT("Jahr" &amp; ROUNDUP(SUM($B$21:$B82)/78,0)),
     _xlpm.dat,DATE(_xlpm.jahrCalc,$B82,AB$20),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WE</v>
      </c>
      <c r="BM82" s="211" t="str" cm="1">
        <f t="array" aca="1" ref="BM82" ca="1">_xlfn.LET(
     _xlpm.jahrCalc,INDIRECT("Jahr" &amp; ROUNDUP(SUM($B$21:$B82)/78,0)),
     _xlpm.dat,DATE(_xlpm.jahrCalc,$B82,AC$20),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N82" s="211" t="str" cm="1">
        <f t="array" aca="1" ref="BN82" ca="1">_xlfn.LET(
     _xlpm.jahrCalc,INDIRECT("Jahr" &amp; ROUNDUP(SUM($B$21:$B82)/78,0)),
     _xlpm.dat,DATE(_xlpm.jahrCalc,$B82,AD$20),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O82" s="211" t="str" cm="1">
        <f t="array" aca="1" ref="BO82" ca="1">_xlfn.LET(
     _xlpm.jahrCalc,INDIRECT("Jahr" &amp; ROUNDUP(SUM($B$21:$B82)/78,0)),
     _xlpm.dat,DATE(_xlpm.jahrCalc,$B82,AE$20),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P82" s="211" t="str" cm="1">
        <f t="array" aca="1" ref="BP82" ca="1">_xlfn.LET(
     _xlpm.jahrCalc,INDIRECT("Jahr" &amp; ROUNDUP(SUM($B$21:$B82)/78,0)),
     _xlpm.dat,DATE(_xlpm.jahrCalc,$B82,AF$20),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
      </c>
      <c r="BQ82" s="211" t="str" cm="1">
        <f t="array" aca="1" ref="BQ82" ca="1">_xlfn.LET(
     _xlpm.jahrCalc,INDIRECT("Jahr" &amp; ROUNDUP(SUM($B$21:$B82)/78,0)),
     _xlpm.dat,DATE(_xlpm.jahrCalc,$B82,AG$20),
     _xlpm.bundesland,$BR82,
     _xlpm.ft, IF(_xlpm.bundesland=0,FALSE,_xlfn.XLOOKUP(_xlpm.dat,Feiertage[[Datum]:[Datum]],_xlfn.XLOOKUP(_xlpm.bundesland,Feiertage[[#Headers],[BW]:[TH]],Feiertage[[BW]:[TH]]),0,0,1)&lt;&gt;0),
     _xlpm.schwarz,
          MONTH(_xlpm.dat)&lt;&gt;$B82,
     _xlpm.we,
          WEEKDAY(_xlpm.dat,2)&gt;=6,
     _xlpm.weg,
          IF(_xlfn.XLOOKUP(GewählterMA&amp;_xlpm.dat,Table6[[lookup]:[lookup]],Table6[[Name]:[Name]],"da",0,1)="da","","weg"),
     _xlpm.ausgabe,IF(_xlpm.schwarz,"SW",IF(_xlpm.ft,"FT",IF(_xlpm.we,"WE",IF(_xlpm.weg="weg","weg","")))),
     _xlpm.ausgabe
)</f>
        <v>SW</v>
      </c>
      <c r="BR82" s="211">
        <f ca="1">IF(BT82=0,BS76,BT82)</f>
        <v>0</v>
      </c>
      <c r="BT82" s="211" cm="1">
        <f t="array" aca="1" ref="BT82" ca="1">_xlfn.XLOOKUP(_xlfn.XLOOKUP(GewählterMA&amp;AL82&amp;INDIRECT("Jahr" &amp; ROUNDUP(SUM($B$21:$B82)/78,0)),MitarbeiterFTE[Name]&amp;MitarbeiterFTE[Monat]&amp;MitarbeiterFTE[Jahr],MitarbeiterFTE[Bundesland],0,0,1),Bundesländer[Deutsch],Bundesländer[Abkürzung],0,0,1)</f>
        <v>0</v>
      </c>
    </row>
    <row r="83" spans="1:72" ht="18" customHeight="1" thickBot="1">
      <c r="A83" s="223" cm="1">
        <f t="array" aca="1" ref="A83" ca="1">_xlfn.XLOOKUP(GewählterMA&amp;"|"&amp;GewähltesVorhaben&amp;"|"&amp;B83&amp;"|"&amp;INDIRECT("Jahr" &amp; ROUNDUP(SUM($B$21:B83)/78,0)),MitarbeiterFTE[lookup],MitarbeiterFTE[%-Vorhaben],0,0,1)</f>
        <v>0</v>
      </c>
      <c r="B83" s="256">
        <v>7</v>
      </c>
      <c r="C83" s="253" t="str" cm="1">
        <f t="array" aca="1" ref="C83" ca="1">_xlfn.LET(
_xlpm.jahrCalc,
INDIRECT("Jahr" &amp; ROUNDUP(SUM($B$21:$B83)/78,0)),
_xlpm.auto,
IF(_xlfn.XLOOKUP(GewählterMA&amp;"|"&amp;_xlpm.jahrCalc,Personaleingabe!$AO$12:$AO$300,Personaleingabe!$AO$12:$AO$300,"keine Zeiten",0,1)="keine Zeiten",TRUE,FALSE),
_xlpm.fake,
IF($A$4&amp;"1"="1",FALSE,TRUE),
_xlpm.abwesend,
AM83&amp;"1"&lt;&gt;"1",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_xlpm.wochenstunden/5,SUMIFS(Arbeitszeiten[[Arbeitszeit]:[Arbeitszeit]],Arbeitszeiten[[Name]:[Name]],GewählterMA,Arbeitszeiten[[Tag]:[Tag]],DATE(_xlpm.jahrCalc,$B83,C$20)))*$A83,0),
_xlpm.ausgabe, _xlpm.stunden+IF(AND(_xlpm.stunden&gt;0,_xlpm.fake),ROUND(RANDBETWEEN(-100,100)/200,1),0),
IF(_xlpm.ausgabe&lt;=0,"",_xlpm.ausgabe)
)</f>
        <v/>
      </c>
      <c r="D83" s="253" t="str" cm="1">
        <f t="array" aca="1" ref="D83" ca="1">_xlfn.LET(
_xlpm.jahrCalc,
INDIRECT("Jahr" &amp; ROUNDUP(SUM($B$21:$B83)/78,0)),
_xlpm.auto,
IF(_xlfn.XLOOKUP(GewählterMA&amp;"|"&amp;_xlpm.jahrCalc,Personaleingabe!$AO$12:$AO$300,Personaleingabe!$AO$12:$AO$300,"keine Zeiten",0,1)="keine Zeiten",TRUE,FALSE),
_xlpm.fake,
IF($A$4&amp;"1"="1",FALSE,TRUE),
_xlpm.abwesend,
AN83&amp;"1"&lt;&gt;"1",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_xlpm.wochenstunden/5,SUMIFS(Arbeitszeiten[[Arbeitszeit]:[Arbeitszeit]],Arbeitszeiten[[Name]:[Name]],GewählterMA,Arbeitszeiten[[Tag]:[Tag]],DATE(_xlpm.jahrCalc,$B83,D$20)))*$A83,0),
_xlpm.ausgabe, _xlpm.stunden+IF(AND(_xlpm.stunden&gt;0,_xlpm.fake),ROUND(RANDBETWEEN(-100,100)/200,1),0),
IF(_xlpm.ausgabe&lt;=0,"",_xlpm.ausgabe)
)</f>
        <v/>
      </c>
      <c r="E83" s="253" t="str" cm="1">
        <f t="array" aca="1" ref="E83" ca="1">_xlfn.LET(
_xlpm.jahrCalc,
INDIRECT("Jahr" &amp; ROUNDUP(SUM($B$21:$B83)/78,0)),
_xlpm.auto,
IF(_xlfn.XLOOKUP(GewählterMA&amp;"|"&amp;_xlpm.jahrCalc,Personaleingabe!$AO$12:$AO$300,Personaleingabe!$AO$12:$AO$300,"keine Zeiten",0,1)="keine Zeiten",TRUE,FALSE),
_xlpm.fake,
IF($A$4&amp;"1"="1",FALSE,TRUE),
_xlpm.abwesend,
AO83&amp;"1"&lt;&gt;"1",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_xlpm.wochenstunden/5,SUMIFS(Arbeitszeiten[[Arbeitszeit]:[Arbeitszeit]],Arbeitszeiten[[Name]:[Name]],GewählterMA,Arbeitszeiten[[Tag]:[Tag]],DATE(_xlpm.jahrCalc,$B83,E$20)))*$A83,0),
_xlpm.ausgabe, _xlpm.stunden+IF(AND(_xlpm.stunden&gt;0,_xlpm.fake),ROUND(RANDBETWEEN(-100,100)/200,1),0),
IF(_xlpm.ausgabe&lt;=0,"",_xlpm.ausgabe)
)</f>
        <v/>
      </c>
      <c r="F83" s="253" t="str" cm="1">
        <f t="array" aca="1" ref="F83" ca="1">_xlfn.LET(
_xlpm.jahrCalc,
INDIRECT("Jahr" &amp; ROUNDUP(SUM($B$21:$B83)/78,0)),
_xlpm.auto,
IF(_xlfn.XLOOKUP(GewählterMA&amp;"|"&amp;_xlpm.jahrCalc,Personaleingabe!$AO$12:$AO$300,Personaleingabe!$AO$12:$AO$300,"keine Zeiten",0,1)="keine Zeiten",TRUE,FALSE),
_xlpm.fake,
IF($A$4&amp;"1"="1",FALSE,TRUE),
_xlpm.abwesend,
AP83&amp;"1"&lt;&gt;"1",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_xlpm.wochenstunden/5,SUMIFS(Arbeitszeiten[[Arbeitszeit]:[Arbeitszeit]],Arbeitszeiten[[Name]:[Name]],GewählterMA,Arbeitszeiten[[Tag]:[Tag]],DATE(_xlpm.jahrCalc,$B83,F$20)))*$A83,0),
_xlpm.ausgabe, _xlpm.stunden+IF(AND(_xlpm.stunden&gt;0,_xlpm.fake),ROUND(RANDBETWEEN(-100,100)/200,1),0),
IF(_xlpm.ausgabe&lt;=0,"",_xlpm.ausgabe)
)</f>
        <v/>
      </c>
      <c r="G83" s="253" t="str" cm="1">
        <f t="array" aca="1" ref="G83" ca="1">_xlfn.LET(
_xlpm.jahrCalc,
INDIRECT("Jahr" &amp; ROUNDUP(SUM($B$21:$B83)/78,0)),
_xlpm.auto,
IF(_xlfn.XLOOKUP(GewählterMA&amp;"|"&amp;_xlpm.jahrCalc,Personaleingabe!$AO$12:$AO$300,Personaleingabe!$AO$12:$AO$300,"keine Zeiten",0,1)="keine Zeiten",TRUE,FALSE),
_xlpm.fake,
IF($A$4&amp;"1"="1",FALSE,TRUE),
_xlpm.abwesend,
AQ83&amp;"1"&lt;&gt;"1",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_xlpm.wochenstunden/5,SUMIFS(Arbeitszeiten[[Arbeitszeit]:[Arbeitszeit]],Arbeitszeiten[[Name]:[Name]],GewählterMA,Arbeitszeiten[[Tag]:[Tag]],DATE(_xlpm.jahrCalc,$B83,G$20)))*$A83,0),
_xlpm.ausgabe, _xlpm.stunden+IF(AND(_xlpm.stunden&gt;0,_xlpm.fake),ROUND(RANDBETWEEN(-100,100)/200,1),0),
IF(_xlpm.ausgabe&lt;=0,"",_xlpm.ausgabe)
)</f>
        <v/>
      </c>
      <c r="H83" s="253" t="str" cm="1">
        <f t="array" aca="1" ref="H83" ca="1">_xlfn.LET(
_xlpm.jahrCalc,
INDIRECT("Jahr" &amp; ROUNDUP(SUM($B$21:$B83)/78,0)),
_xlpm.auto,
IF(_xlfn.XLOOKUP(GewählterMA&amp;"|"&amp;_xlpm.jahrCalc,Personaleingabe!$AO$12:$AO$300,Personaleingabe!$AO$12:$AO$300,"keine Zeiten",0,1)="keine Zeiten",TRUE,FALSE),
_xlpm.fake,
IF($A$4&amp;"1"="1",FALSE,TRUE),
_xlpm.abwesend,
AR83&amp;"1"&lt;&gt;"1",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_xlpm.wochenstunden/5,SUMIFS(Arbeitszeiten[[Arbeitszeit]:[Arbeitszeit]],Arbeitszeiten[[Name]:[Name]],GewählterMA,Arbeitszeiten[[Tag]:[Tag]],DATE(_xlpm.jahrCalc,$B83,H$20)))*$A83,0),
_xlpm.ausgabe, _xlpm.stunden+IF(AND(_xlpm.stunden&gt;0,_xlpm.fake),ROUND(RANDBETWEEN(-100,100)/200,1),0),
IF(_xlpm.ausgabe&lt;=0,"",_xlpm.ausgabe)
)</f>
        <v/>
      </c>
      <c r="I83" s="253" t="str" cm="1">
        <f t="array" aca="1" ref="I83" ca="1">_xlfn.LET(
_xlpm.jahrCalc,
INDIRECT("Jahr" &amp; ROUNDUP(SUM($B$21:$B83)/78,0)),
_xlpm.auto,
IF(_xlfn.XLOOKUP(GewählterMA&amp;"|"&amp;_xlpm.jahrCalc,Personaleingabe!$AO$12:$AO$300,Personaleingabe!$AO$12:$AO$300,"keine Zeiten",0,1)="keine Zeiten",TRUE,FALSE),
_xlpm.fake,
IF($A$4&amp;"1"="1",FALSE,TRUE),
_xlpm.abwesend,
AS83&amp;"1"&lt;&gt;"1",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_xlpm.wochenstunden/5,SUMIFS(Arbeitszeiten[[Arbeitszeit]:[Arbeitszeit]],Arbeitszeiten[[Name]:[Name]],GewählterMA,Arbeitszeiten[[Tag]:[Tag]],DATE(_xlpm.jahrCalc,$B83,I$20)))*$A83,0),
_xlpm.ausgabe, _xlpm.stunden+IF(AND(_xlpm.stunden&gt;0,_xlpm.fake),ROUND(RANDBETWEEN(-100,100)/200,1),0),
IF(_xlpm.ausgabe&lt;=0,"",_xlpm.ausgabe)
)</f>
        <v/>
      </c>
      <c r="J83" s="253" t="str" cm="1">
        <f t="array" aca="1" ref="J83" ca="1">_xlfn.LET(
_xlpm.jahrCalc,
INDIRECT("Jahr" &amp; ROUNDUP(SUM($B$21:$B83)/78,0)),
_xlpm.auto,
IF(_xlfn.XLOOKUP(GewählterMA&amp;"|"&amp;_xlpm.jahrCalc,Personaleingabe!$AO$12:$AO$300,Personaleingabe!$AO$12:$AO$300,"keine Zeiten",0,1)="keine Zeiten",TRUE,FALSE),
_xlpm.fake,
IF($A$4&amp;"1"="1",FALSE,TRUE),
_xlpm.abwesend,
AT83&amp;"1"&lt;&gt;"1",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_xlpm.wochenstunden/5,SUMIFS(Arbeitszeiten[[Arbeitszeit]:[Arbeitszeit]],Arbeitszeiten[[Name]:[Name]],GewählterMA,Arbeitszeiten[[Tag]:[Tag]],DATE(_xlpm.jahrCalc,$B83,J$20)))*$A83,0),
_xlpm.ausgabe, _xlpm.stunden+IF(AND(_xlpm.stunden&gt;0,_xlpm.fake),ROUND(RANDBETWEEN(-100,100)/200,1),0),
IF(_xlpm.ausgabe&lt;=0,"",_xlpm.ausgabe)
)</f>
        <v/>
      </c>
      <c r="K83" s="253" t="str" cm="1">
        <f t="array" aca="1" ref="K83" ca="1">_xlfn.LET(
_xlpm.jahrCalc,
INDIRECT("Jahr" &amp; ROUNDUP(SUM($B$21:$B83)/78,0)),
_xlpm.auto,
IF(_xlfn.XLOOKUP(GewählterMA&amp;"|"&amp;_xlpm.jahrCalc,Personaleingabe!$AO$12:$AO$300,Personaleingabe!$AO$12:$AO$300,"keine Zeiten",0,1)="keine Zeiten",TRUE,FALSE),
_xlpm.fake,
IF($A$4&amp;"1"="1",FALSE,TRUE),
_xlpm.abwesend,
AU83&amp;"1"&lt;&gt;"1",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_xlpm.wochenstunden/5,SUMIFS(Arbeitszeiten[[Arbeitszeit]:[Arbeitszeit]],Arbeitszeiten[[Name]:[Name]],GewählterMA,Arbeitszeiten[[Tag]:[Tag]],DATE(_xlpm.jahrCalc,$B83,K$20)))*$A83,0),
_xlpm.ausgabe, _xlpm.stunden+IF(AND(_xlpm.stunden&gt;0,_xlpm.fake),ROUND(RANDBETWEEN(-100,100)/200,1),0),
IF(_xlpm.ausgabe&lt;=0,"",_xlpm.ausgabe)
)</f>
        <v/>
      </c>
      <c r="L83" s="253" t="str" cm="1">
        <f t="array" aca="1" ref="L83" ca="1">_xlfn.LET(
_xlpm.jahrCalc,
INDIRECT("Jahr" &amp; ROUNDUP(SUM($B$21:$B83)/78,0)),
_xlpm.auto,
IF(_xlfn.XLOOKUP(GewählterMA&amp;"|"&amp;_xlpm.jahrCalc,Personaleingabe!$AO$12:$AO$300,Personaleingabe!$AO$12:$AO$300,"keine Zeiten",0,1)="keine Zeiten",TRUE,FALSE),
_xlpm.fake,
IF($A$4&amp;"1"="1",FALSE,TRUE),
_xlpm.abwesend,
AV83&amp;"1"&lt;&gt;"1",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_xlpm.wochenstunden/5,SUMIFS(Arbeitszeiten[[Arbeitszeit]:[Arbeitszeit]],Arbeitszeiten[[Name]:[Name]],GewählterMA,Arbeitszeiten[[Tag]:[Tag]],DATE(_xlpm.jahrCalc,$B83,L$20)))*$A83,0),
_xlpm.ausgabe, _xlpm.stunden+IF(AND(_xlpm.stunden&gt;0,_xlpm.fake),ROUND(RANDBETWEEN(-100,100)/200,1),0),
IF(_xlpm.ausgabe&lt;=0,"",_xlpm.ausgabe)
)</f>
        <v/>
      </c>
      <c r="M83" s="253" t="str" cm="1">
        <f t="array" aca="1" ref="M83" ca="1">_xlfn.LET(
_xlpm.jahrCalc,
INDIRECT("Jahr" &amp; ROUNDUP(SUM($B$21:$B83)/78,0)),
_xlpm.auto,
IF(_xlfn.XLOOKUP(GewählterMA&amp;"|"&amp;_xlpm.jahrCalc,Personaleingabe!$AO$12:$AO$300,Personaleingabe!$AO$12:$AO$300,"keine Zeiten",0,1)="keine Zeiten",TRUE,FALSE),
_xlpm.fake,
IF($A$4&amp;"1"="1",FALSE,TRUE),
_xlpm.abwesend,
AW83&amp;"1"&lt;&gt;"1",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_xlpm.wochenstunden/5,SUMIFS(Arbeitszeiten[[Arbeitszeit]:[Arbeitszeit]],Arbeitszeiten[[Name]:[Name]],GewählterMA,Arbeitszeiten[[Tag]:[Tag]],DATE(_xlpm.jahrCalc,$B83,M$20)))*$A83,0),
_xlpm.ausgabe, _xlpm.stunden+IF(AND(_xlpm.stunden&gt;0,_xlpm.fake),ROUND(RANDBETWEEN(-100,100)/200,1),0),
IF(_xlpm.ausgabe&lt;=0,"",_xlpm.ausgabe)
)</f>
        <v/>
      </c>
      <c r="N83" s="253" t="str" cm="1">
        <f t="array" aca="1" ref="N83" ca="1">_xlfn.LET(
_xlpm.jahrCalc,
INDIRECT("Jahr" &amp; ROUNDUP(SUM($B$21:$B83)/78,0)),
_xlpm.auto,
IF(_xlfn.XLOOKUP(GewählterMA&amp;"|"&amp;_xlpm.jahrCalc,Personaleingabe!$AO$12:$AO$300,Personaleingabe!$AO$12:$AO$300,"keine Zeiten",0,1)="keine Zeiten",TRUE,FALSE),
_xlpm.fake,
IF($A$4&amp;"1"="1",FALSE,TRUE),
_xlpm.abwesend,
AX83&amp;"1"&lt;&gt;"1",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_xlpm.wochenstunden/5,SUMIFS(Arbeitszeiten[[Arbeitszeit]:[Arbeitszeit]],Arbeitszeiten[[Name]:[Name]],GewählterMA,Arbeitszeiten[[Tag]:[Tag]],DATE(_xlpm.jahrCalc,$B83,N$20)))*$A83,0),
_xlpm.ausgabe, _xlpm.stunden+IF(AND(_xlpm.stunden&gt;0,_xlpm.fake),ROUND(RANDBETWEEN(-100,100)/200,1),0),
IF(_xlpm.ausgabe&lt;=0,"",_xlpm.ausgabe)
)</f>
        <v/>
      </c>
      <c r="O83" s="253" t="str" cm="1">
        <f t="array" aca="1" ref="O83" ca="1">_xlfn.LET(
_xlpm.jahrCalc,
INDIRECT("Jahr" &amp; ROUNDUP(SUM($B$21:$B83)/78,0)),
_xlpm.auto,
IF(_xlfn.XLOOKUP(GewählterMA&amp;"|"&amp;_xlpm.jahrCalc,Personaleingabe!$AO$12:$AO$300,Personaleingabe!$AO$12:$AO$300,"keine Zeiten",0,1)="keine Zeiten",TRUE,FALSE),
_xlpm.fake,
IF($A$4&amp;"1"="1",FALSE,TRUE),
_xlpm.abwesend,
AY83&amp;"1"&lt;&gt;"1",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_xlpm.wochenstunden/5,SUMIFS(Arbeitszeiten[[Arbeitszeit]:[Arbeitszeit]],Arbeitszeiten[[Name]:[Name]],GewählterMA,Arbeitszeiten[[Tag]:[Tag]],DATE(_xlpm.jahrCalc,$B83,O$20)))*$A83,0),
_xlpm.ausgabe, _xlpm.stunden+IF(AND(_xlpm.stunden&gt;0,_xlpm.fake),ROUND(RANDBETWEEN(-100,100)/200,1),0),
IF(_xlpm.ausgabe&lt;=0,"",_xlpm.ausgabe)
)</f>
        <v/>
      </c>
      <c r="P83" s="253" t="str" cm="1">
        <f t="array" aca="1" ref="P83" ca="1">_xlfn.LET(
_xlpm.jahrCalc,
INDIRECT("Jahr" &amp; ROUNDUP(SUM($B$21:$B83)/78,0)),
_xlpm.auto,
IF(_xlfn.XLOOKUP(GewählterMA&amp;"|"&amp;_xlpm.jahrCalc,Personaleingabe!$AO$12:$AO$300,Personaleingabe!$AO$12:$AO$300,"keine Zeiten",0,1)="keine Zeiten",TRUE,FALSE),
_xlpm.fake,
IF($A$4&amp;"1"="1",FALSE,TRUE),
_xlpm.abwesend,
AZ83&amp;"1"&lt;&gt;"1",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_xlpm.wochenstunden/5,SUMIFS(Arbeitszeiten[[Arbeitszeit]:[Arbeitszeit]],Arbeitszeiten[[Name]:[Name]],GewählterMA,Arbeitszeiten[[Tag]:[Tag]],DATE(_xlpm.jahrCalc,$B83,P$20)))*$A83,0),
_xlpm.ausgabe, _xlpm.stunden+IF(AND(_xlpm.stunden&gt;0,_xlpm.fake),ROUND(RANDBETWEEN(-100,100)/200,1),0),
IF(_xlpm.ausgabe&lt;=0,"",_xlpm.ausgabe)
)</f>
        <v/>
      </c>
      <c r="Q83" s="253" t="str" cm="1">
        <f t="array" aca="1" ref="Q83" ca="1">_xlfn.LET(
_xlpm.jahrCalc,
INDIRECT("Jahr" &amp; ROUNDUP(SUM($B$21:$B83)/78,0)),
_xlpm.auto,
IF(_xlfn.XLOOKUP(GewählterMA&amp;"|"&amp;_xlpm.jahrCalc,Personaleingabe!$AO$12:$AO$300,Personaleingabe!$AO$12:$AO$300,"keine Zeiten",0,1)="keine Zeiten",TRUE,FALSE),
_xlpm.fake,
IF($A$4&amp;"1"="1",FALSE,TRUE),
_xlpm.abwesend,
BA83&amp;"1"&lt;&gt;"1",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_xlpm.wochenstunden/5,SUMIFS(Arbeitszeiten[[Arbeitszeit]:[Arbeitszeit]],Arbeitszeiten[[Name]:[Name]],GewählterMA,Arbeitszeiten[[Tag]:[Tag]],DATE(_xlpm.jahrCalc,$B83,Q$20)))*$A83,0),
_xlpm.ausgabe, _xlpm.stunden+IF(AND(_xlpm.stunden&gt;0,_xlpm.fake),ROUND(RANDBETWEEN(-100,100)/200,1),0),
IF(_xlpm.ausgabe&lt;=0,"",_xlpm.ausgabe)
)</f>
        <v/>
      </c>
      <c r="R83" s="253" t="str" cm="1">
        <f t="array" aca="1" ref="R83" ca="1">_xlfn.LET(
_xlpm.jahrCalc,
INDIRECT("Jahr" &amp; ROUNDUP(SUM($B$21:$B83)/78,0)),
_xlpm.auto,
IF(_xlfn.XLOOKUP(GewählterMA&amp;"|"&amp;_xlpm.jahrCalc,Personaleingabe!$AO$12:$AO$300,Personaleingabe!$AO$12:$AO$300,"keine Zeiten",0,1)="keine Zeiten",TRUE,FALSE),
_xlpm.fake,
IF($A$4&amp;"1"="1",FALSE,TRUE),
_xlpm.abwesend,
BB83&amp;"1"&lt;&gt;"1",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_xlpm.wochenstunden/5,SUMIFS(Arbeitszeiten[[Arbeitszeit]:[Arbeitszeit]],Arbeitszeiten[[Name]:[Name]],GewählterMA,Arbeitszeiten[[Tag]:[Tag]],DATE(_xlpm.jahrCalc,$B83,R$20)))*$A83,0),
_xlpm.ausgabe, _xlpm.stunden+IF(AND(_xlpm.stunden&gt;0,_xlpm.fake),ROUND(RANDBETWEEN(-100,100)/200,1),0),
IF(_xlpm.ausgabe&lt;=0,"",_xlpm.ausgabe)
)</f>
        <v/>
      </c>
      <c r="S83" s="253" t="str" cm="1">
        <f t="array" aca="1" ref="S83" ca="1">_xlfn.LET(
_xlpm.jahrCalc,
INDIRECT("Jahr" &amp; ROUNDUP(SUM($B$21:$B83)/78,0)),
_xlpm.auto,
IF(_xlfn.XLOOKUP(GewählterMA&amp;"|"&amp;_xlpm.jahrCalc,Personaleingabe!$AO$12:$AO$300,Personaleingabe!$AO$12:$AO$300,"keine Zeiten",0,1)="keine Zeiten",TRUE,FALSE),
_xlpm.fake,
IF($A$4&amp;"1"="1",FALSE,TRUE),
_xlpm.abwesend,
BC83&amp;"1"&lt;&gt;"1",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_xlpm.wochenstunden/5,SUMIFS(Arbeitszeiten[[Arbeitszeit]:[Arbeitszeit]],Arbeitszeiten[[Name]:[Name]],GewählterMA,Arbeitszeiten[[Tag]:[Tag]],DATE(_xlpm.jahrCalc,$B83,S$20)))*$A83,0),
_xlpm.ausgabe, _xlpm.stunden+IF(AND(_xlpm.stunden&gt;0,_xlpm.fake),ROUND(RANDBETWEEN(-100,100)/200,1),0),
IF(_xlpm.ausgabe&lt;=0,"",_xlpm.ausgabe)
)</f>
        <v/>
      </c>
      <c r="T83" s="253" t="str" cm="1">
        <f t="array" aca="1" ref="T83" ca="1">_xlfn.LET(
_xlpm.jahrCalc,
INDIRECT("Jahr" &amp; ROUNDUP(SUM($B$21:$B83)/78,0)),
_xlpm.auto,
IF(_xlfn.XLOOKUP(GewählterMA&amp;"|"&amp;_xlpm.jahrCalc,Personaleingabe!$AO$12:$AO$300,Personaleingabe!$AO$12:$AO$300,"keine Zeiten",0,1)="keine Zeiten",TRUE,FALSE),
_xlpm.fake,
IF($A$4&amp;"1"="1",FALSE,TRUE),
_xlpm.abwesend,
BD83&amp;"1"&lt;&gt;"1",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_xlpm.wochenstunden/5,SUMIFS(Arbeitszeiten[[Arbeitszeit]:[Arbeitszeit]],Arbeitszeiten[[Name]:[Name]],GewählterMA,Arbeitszeiten[[Tag]:[Tag]],DATE(_xlpm.jahrCalc,$B83,T$20)))*$A83,0),
_xlpm.ausgabe, _xlpm.stunden+IF(AND(_xlpm.stunden&gt;0,_xlpm.fake),ROUND(RANDBETWEEN(-100,100)/200,1),0),
IF(_xlpm.ausgabe&lt;=0,"",_xlpm.ausgabe)
)</f>
        <v/>
      </c>
      <c r="U83" s="253" t="str" cm="1">
        <f t="array" aca="1" ref="U83" ca="1">_xlfn.LET(
_xlpm.jahrCalc,
INDIRECT("Jahr" &amp; ROUNDUP(SUM($B$21:$B83)/78,0)),
_xlpm.auto,
IF(_xlfn.XLOOKUP(GewählterMA&amp;"|"&amp;_xlpm.jahrCalc,Personaleingabe!$AO$12:$AO$300,Personaleingabe!$AO$12:$AO$300,"keine Zeiten",0,1)="keine Zeiten",TRUE,FALSE),
_xlpm.fake,
IF($A$4&amp;"1"="1",FALSE,TRUE),
_xlpm.abwesend,
BE83&amp;"1"&lt;&gt;"1",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_xlpm.wochenstunden/5,SUMIFS(Arbeitszeiten[[Arbeitszeit]:[Arbeitszeit]],Arbeitszeiten[[Name]:[Name]],GewählterMA,Arbeitszeiten[[Tag]:[Tag]],DATE(_xlpm.jahrCalc,$B83,U$20)))*$A83,0),
_xlpm.ausgabe, _xlpm.stunden+IF(AND(_xlpm.stunden&gt;0,_xlpm.fake),ROUND(RANDBETWEEN(-100,100)/200,1),0),
IF(_xlpm.ausgabe&lt;=0,"",_xlpm.ausgabe)
)</f>
        <v/>
      </c>
      <c r="V83" s="253" t="str" cm="1">
        <f t="array" aca="1" ref="V83" ca="1">_xlfn.LET(
_xlpm.jahrCalc,
INDIRECT("Jahr" &amp; ROUNDUP(SUM($B$21:$B83)/78,0)),
_xlpm.auto,
IF(_xlfn.XLOOKUP(GewählterMA&amp;"|"&amp;_xlpm.jahrCalc,Personaleingabe!$AO$12:$AO$300,Personaleingabe!$AO$12:$AO$300,"keine Zeiten",0,1)="keine Zeiten",TRUE,FALSE),
_xlpm.fake,
IF($A$4&amp;"1"="1",FALSE,TRUE),
_xlpm.abwesend,
BF83&amp;"1"&lt;&gt;"1",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_xlpm.wochenstunden/5,SUMIFS(Arbeitszeiten[[Arbeitszeit]:[Arbeitszeit]],Arbeitszeiten[[Name]:[Name]],GewählterMA,Arbeitszeiten[[Tag]:[Tag]],DATE(_xlpm.jahrCalc,$B83,V$20)))*$A83,0),
_xlpm.ausgabe, _xlpm.stunden+IF(AND(_xlpm.stunden&gt;0,_xlpm.fake),ROUND(RANDBETWEEN(-100,100)/200,1),0),
IF(_xlpm.ausgabe&lt;=0,"",_xlpm.ausgabe)
)</f>
        <v/>
      </c>
      <c r="W83" s="253" t="str" cm="1">
        <f t="array" aca="1" ref="W83" ca="1">_xlfn.LET(
_xlpm.jahrCalc,
INDIRECT("Jahr" &amp; ROUNDUP(SUM($B$21:$B83)/78,0)),
_xlpm.auto,
IF(_xlfn.XLOOKUP(GewählterMA&amp;"|"&amp;_xlpm.jahrCalc,Personaleingabe!$AO$12:$AO$300,Personaleingabe!$AO$12:$AO$300,"keine Zeiten",0,1)="keine Zeiten",TRUE,FALSE),
_xlpm.fake,
IF($A$4&amp;"1"="1",FALSE,TRUE),
_xlpm.abwesend,
BG83&amp;"1"&lt;&gt;"1",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_xlpm.wochenstunden/5,SUMIFS(Arbeitszeiten[[Arbeitszeit]:[Arbeitszeit]],Arbeitszeiten[[Name]:[Name]],GewählterMA,Arbeitszeiten[[Tag]:[Tag]],DATE(_xlpm.jahrCalc,$B83,W$20)))*$A83,0),
_xlpm.ausgabe, _xlpm.stunden+IF(AND(_xlpm.stunden&gt;0,_xlpm.fake),ROUND(RANDBETWEEN(-100,100)/200,1),0),
IF(_xlpm.ausgabe&lt;=0,"",_xlpm.ausgabe)
)</f>
        <v/>
      </c>
      <c r="X83" s="253" t="str" cm="1">
        <f t="array" aca="1" ref="X83" ca="1">_xlfn.LET(
_xlpm.jahrCalc,
INDIRECT("Jahr" &amp; ROUNDUP(SUM($B$21:$B83)/78,0)),
_xlpm.auto,
IF(_xlfn.XLOOKUP(GewählterMA&amp;"|"&amp;_xlpm.jahrCalc,Personaleingabe!$AO$12:$AO$300,Personaleingabe!$AO$12:$AO$300,"keine Zeiten",0,1)="keine Zeiten",TRUE,FALSE),
_xlpm.fake,
IF($A$4&amp;"1"="1",FALSE,TRUE),
_xlpm.abwesend,
BH83&amp;"1"&lt;&gt;"1",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_xlpm.wochenstunden/5,SUMIFS(Arbeitszeiten[[Arbeitszeit]:[Arbeitszeit]],Arbeitszeiten[[Name]:[Name]],GewählterMA,Arbeitszeiten[[Tag]:[Tag]],DATE(_xlpm.jahrCalc,$B83,X$20)))*$A83,0),
_xlpm.ausgabe, _xlpm.stunden+IF(AND(_xlpm.stunden&gt;0,_xlpm.fake),ROUND(RANDBETWEEN(-100,100)/200,1),0),
IF(_xlpm.ausgabe&lt;=0,"",_xlpm.ausgabe)
)</f>
        <v/>
      </c>
      <c r="Y83" s="253" t="str" cm="1">
        <f t="array" aca="1" ref="Y83" ca="1">_xlfn.LET(
_xlpm.jahrCalc,
INDIRECT("Jahr" &amp; ROUNDUP(SUM($B$21:$B83)/78,0)),
_xlpm.auto,
IF(_xlfn.XLOOKUP(GewählterMA&amp;"|"&amp;_xlpm.jahrCalc,Personaleingabe!$AO$12:$AO$300,Personaleingabe!$AO$12:$AO$300,"keine Zeiten",0,1)="keine Zeiten",TRUE,FALSE),
_xlpm.fake,
IF($A$4&amp;"1"="1",FALSE,TRUE),
_xlpm.abwesend,
BI83&amp;"1"&lt;&gt;"1",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_xlpm.wochenstunden/5,SUMIFS(Arbeitszeiten[[Arbeitszeit]:[Arbeitszeit]],Arbeitszeiten[[Name]:[Name]],GewählterMA,Arbeitszeiten[[Tag]:[Tag]],DATE(_xlpm.jahrCalc,$B83,Y$20)))*$A83,0),
_xlpm.ausgabe, _xlpm.stunden+IF(AND(_xlpm.stunden&gt;0,_xlpm.fake),ROUND(RANDBETWEEN(-100,100)/200,1),0),
IF(_xlpm.ausgabe&lt;=0,"",_xlpm.ausgabe)
)</f>
        <v/>
      </c>
      <c r="Z83" s="253" t="str" cm="1">
        <f t="array" aca="1" ref="Z83" ca="1">_xlfn.LET(
_xlpm.jahrCalc,
INDIRECT("Jahr" &amp; ROUNDUP(SUM($B$21:$B83)/78,0)),
_xlpm.auto,
IF(_xlfn.XLOOKUP(GewählterMA&amp;"|"&amp;_xlpm.jahrCalc,Personaleingabe!$AO$12:$AO$300,Personaleingabe!$AO$12:$AO$300,"keine Zeiten",0,1)="keine Zeiten",TRUE,FALSE),
_xlpm.fake,
IF($A$4&amp;"1"="1",FALSE,TRUE),
_xlpm.abwesend,
BJ83&amp;"1"&lt;&gt;"1",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_xlpm.wochenstunden/5,SUMIFS(Arbeitszeiten[[Arbeitszeit]:[Arbeitszeit]],Arbeitszeiten[[Name]:[Name]],GewählterMA,Arbeitszeiten[[Tag]:[Tag]],DATE(_xlpm.jahrCalc,$B83,Z$20)))*$A83,0),
_xlpm.ausgabe, _xlpm.stunden+IF(AND(_xlpm.stunden&gt;0,_xlpm.fake),ROUND(RANDBETWEEN(-100,100)/200,1),0),
IF(_xlpm.ausgabe&lt;=0,"",_xlpm.ausgabe)
)</f>
        <v/>
      </c>
      <c r="AA83" s="253" t="str" cm="1">
        <f t="array" aca="1" ref="AA83" ca="1">_xlfn.LET(
_xlpm.jahrCalc,
INDIRECT("Jahr" &amp; ROUNDUP(SUM($B$21:$B83)/78,0)),
_xlpm.auto,
IF(_xlfn.XLOOKUP(GewählterMA&amp;"|"&amp;_xlpm.jahrCalc,Personaleingabe!$AO$12:$AO$300,Personaleingabe!$AO$12:$AO$300,"keine Zeiten",0,1)="keine Zeiten",TRUE,FALSE),
_xlpm.fake,
IF($A$4&amp;"1"="1",FALSE,TRUE),
_xlpm.abwesend,
BK83&amp;"1"&lt;&gt;"1",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_xlpm.wochenstunden/5,SUMIFS(Arbeitszeiten[[Arbeitszeit]:[Arbeitszeit]],Arbeitszeiten[[Name]:[Name]],GewählterMA,Arbeitszeiten[[Tag]:[Tag]],DATE(_xlpm.jahrCalc,$B83,AA$20)))*$A83,0),
_xlpm.ausgabe, _xlpm.stunden+IF(AND(_xlpm.stunden&gt;0,_xlpm.fake),ROUND(RANDBETWEEN(-100,100)/200,1),0),
IF(_xlpm.ausgabe&lt;=0,"",_xlpm.ausgabe)
)</f>
        <v/>
      </c>
      <c r="AB83" s="253" t="str" cm="1">
        <f t="array" aca="1" ref="AB83" ca="1">_xlfn.LET(
_xlpm.jahrCalc,
INDIRECT("Jahr" &amp; ROUNDUP(SUM($B$21:$B83)/78,0)),
_xlpm.auto,
IF(_xlfn.XLOOKUP(GewählterMA&amp;"|"&amp;_xlpm.jahrCalc,Personaleingabe!$AO$12:$AO$300,Personaleingabe!$AO$12:$AO$300,"keine Zeiten",0,1)="keine Zeiten",TRUE,FALSE),
_xlpm.fake,
IF($A$4&amp;"1"="1",FALSE,TRUE),
_xlpm.abwesend,
BL83&amp;"1"&lt;&gt;"1",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_xlpm.wochenstunden/5,SUMIFS(Arbeitszeiten[[Arbeitszeit]:[Arbeitszeit]],Arbeitszeiten[[Name]:[Name]],GewählterMA,Arbeitszeiten[[Tag]:[Tag]],DATE(_xlpm.jahrCalc,$B83,AB$20)))*$A83,0),
_xlpm.ausgabe, _xlpm.stunden+IF(AND(_xlpm.stunden&gt;0,_xlpm.fake),ROUND(RANDBETWEEN(-100,100)/200,1),0),
IF(_xlpm.ausgabe&lt;=0,"",_xlpm.ausgabe)
)</f>
        <v/>
      </c>
      <c r="AC83" s="253" t="str" cm="1">
        <f t="array" aca="1" ref="AC83" ca="1">_xlfn.LET(
_xlpm.jahrCalc,
INDIRECT("Jahr" &amp; ROUNDUP(SUM($B$21:$B83)/78,0)),
_xlpm.auto,
IF(_xlfn.XLOOKUP(GewählterMA&amp;"|"&amp;_xlpm.jahrCalc,Personaleingabe!$AO$12:$AO$300,Personaleingabe!$AO$12:$AO$300,"keine Zeiten",0,1)="keine Zeiten",TRUE,FALSE),
_xlpm.fake,
IF($A$4&amp;"1"="1",FALSE,TRUE),
_xlpm.abwesend,
BM83&amp;"1"&lt;&gt;"1",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_xlpm.wochenstunden/5,SUMIFS(Arbeitszeiten[[Arbeitszeit]:[Arbeitszeit]],Arbeitszeiten[[Name]:[Name]],GewählterMA,Arbeitszeiten[[Tag]:[Tag]],DATE(_xlpm.jahrCalc,$B83,AC$20)))*$A83,0),
_xlpm.ausgabe, _xlpm.stunden+IF(AND(_xlpm.stunden&gt;0,_xlpm.fake),ROUND(RANDBETWEEN(-100,100)/200,1),0),
IF(_xlpm.ausgabe&lt;=0,"",_xlpm.ausgabe)
)</f>
        <v/>
      </c>
      <c r="AD83" s="253" t="str" cm="1">
        <f t="array" aca="1" ref="AD83" ca="1">_xlfn.LET(
_xlpm.jahrCalc,
INDIRECT("Jahr" &amp; ROUNDUP(SUM($B$21:$B83)/78,0)),
_xlpm.auto,
IF(_xlfn.XLOOKUP(GewählterMA&amp;"|"&amp;_xlpm.jahrCalc,Personaleingabe!$AO$12:$AO$300,Personaleingabe!$AO$12:$AO$300,"keine Zeiten",0,1)="keine Zeiten",TRUE,FALSE),
_xlpm.fake,
IF($A$4&amp;"1"="1",FALSE,TRUE),
_xlpm.abwesend,
BN83&amp;"1"&lt;&gt;"1",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_xlpm.wochenstunden/5,SUMIFS(Arbeitszeiten[[Arbeitszeit]:[Arbeitszeit]],Arbeitszeiten[[Name]:[Name]],GewählterMA,Arbeitszeiten[[Tag]:[Tag]],DATE(_xlpm.jahrCalc,$B83,AD$20)))*$A83,0),
_xlpm.ausgabe, _xlpm.stunden+IF(AND(_xlpm.stunden&gt;0,_xlpm.fake),ROUND(RANDBETWEEN(-100,100)/200,1),0),
IF(_xlpm.ausgabe&lt;=0,"",_xlpm.ausgabe)
)</f>
        <v/>
      </c>
      <c r="AE83" s="253" t="str" cm="1">
        <f t="array" aca="1" ref="AE83" ca="1">_xlfn.LET(
_xlpm.jahrCalc,
INDIRECT("Jahr" &amp; ROUNDUP(SUM($B$21:$B83)/78,0)),
_xlpm.auto,
IF(_xlfn.XLOOKUP(GewählterMA&amp;"|"&amp;_xlpm.jahrCalc,Personaleingabe!$AO$12:$AO$300,Personaleingabe!$AO$12:$AO$300,"keine Zeiten",0,1)="keine Zeiten",TRUE,FALSE),
_xlpm.fake,
IF($A$4&amp;"1"="1",FALSE,TRUE),
_xlpm.abwesend,
BO83&amp;"1"&lt;&gt;"1",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_xlpm.wochenstunden/5,SUMIFS(Arbeitszeiten[[Arbeitszeit]:[Arbeitszeit]],Arbeitszeiten[[Name]:[Name]],GewählterMA,Arbeitszeiten[[Tag]:[Tag]],DATE(_xlpm.jahrCalc,$B83,AE$20)))*$A83,0),
_xlpm.ausgabe, _xlpm.stunden+IF(AND(_xlpm.stunden&gt;0,_xlpm.fake),ROUND(RANDBETWEEN(-100,100)/200,1),0),
IF(_xlpm.ausgabe&lt;=0,"",_xlpm.ausgabe)
)</f>
        <v/>
      </c>
      <c r="AF83" s="253" t="str" cm="1">
        <f t="array" aca="1" ref="AF83" ca="1">_xlfn.LET(
_xlpm.jahrCalc,
INDIRECT("Jahr" &amp; ROUNDUP(SUM($B$21:$B83)/78,0)),
_xlpm.auto,
IF(_xlfn.XLOOKUP(GewählterMA&amp;"|"&amp;_xlpm.jahrCalc,Personaleingabe!$AO$12:$AO$300,Personaleingabe!$AO$12:$AO$300,"keine Zeiten",0,1)="keine Zeiten",TRUE,FALSE),
_xlpm.fake,
IF($A$4&amp;"1"="1",FALSE,TRUE),
_xlpm.abwesend,
BP83&amp;"1"&lt;&gt;"1",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_xlpm.wochenstunden/5,SUMIFS(Arbeitszeiten[[Arbeitszeit]:[Arbeitszeit]],Arbeitszeiten[[Name]:[Name]],GewählterMA,Arbeitszeiten[[Tag]:[Tag]],DATE(_xlpm.jahrCalc,$B83,AF$20)))*$A83,0),
_xlpm.ausgabe, _xlpm.stunden+IF(AND(_xlpm.stunden&gt;0,_xlpm.fake),ROUND(RANDBETWEEN(-100,100)/200,1),0),
IF(_xlpm.ausgabe&lt;=0,"",_xlpm.ausgabe)
)</f>
        <v/>
      </c>
      <c r="AG83" s="253" t="str" cm="1">
        <f t="array" aca="1" ref="AG83" ca="1">_xlfn.LET(
_xlpm.jahrCalc,
INDIRECT("Jahr" &amp; ROUNDUP(SUM($B$21:$B83)/78,0)),
_xlpm.auto,
IF(_xlfn.XLOOKUP(GewählterMA&amp;"|"&amp;_xlpm.jahrCalc,Personaleingabe!$AO$12:$AO$300,Personaleingabe!$AO$12:$AO$300,"keine Zeiten",0,1)="keine Zeiten",TRUE,FALSE),
_xlpm.fake,
IF($A$4&amp;"1"="1",FALSE,TRUE),
_xlpm.abwesend,
BQ83&amp;"1"&lt;&gt;"1",
_xlpm.wochenstunden,_xlfn.XLOOKUP(GewählterMA&amp;"|"&amp;GewähltesVorhaben&amp;"|"&amp;$B83&amp;"|"&amp;_xlpm.jahrCalc,MitarbeiterFTE[[lookup]:[lookup]],MitarbeiterFTE[[Std. / Wo.]:[Std. / Wo.]],0,0,1),
_xlpm.stunden,
IF(NOT(_xlpm.abwesend),IF(_xlpm.auto,
    _xlpm.wochenstunden/5,SUMIFS(Arbeitszeiten[[Arbeitszeit]:[Arbeitszeit]],Arbeitszeiten[[Name]:[Name]],GewählterMA,Arbeitszeiten[[Tag]:[Tag]],DATE(_xlpm.jahrCalc,$B83,AG$20)))*$A83,0),
_xlpm.ausgabe, _xlpm.stunden+IF(AND(_xlpm.stunden&gt;0,_xlpm.fake),ROUND(RANDBETWEEN(-100,100)/200,1),0),
IF(_xlpm.ausgabe&lt;=0,"",_xlpm.ausgabe)
)</f>
        <v/>
      </c>
      <c r="AH83" s="254">
        <f t="shared" ca="1" si="82"/>
        <v>0</v>
      </c>
      <c r="AI83" s="303"/>
      <c r="AJ83" s="212"/>
      <c r="AL83" s="211">
        <f t="shared" si="83"/>
        <v>7</v>
      </c>
      <c r="AM83" s="211" t="str" cm="1">
        <f t="array" aca="1" ref="AM83" ca="1">_xlfn.LET(
     _xlpm.jahrCalc,INDIRECT("Jahr" &amp; ROUNDUP(SUM($B$21:$B83)/78,0)),
     _xlpm.dat,DATE(_xlpm.jahrCalc,$B83,C$20),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N83" s="211" t="str" cm="1">
        <f t="array" aca="1" ref="AN83" ca="1">_xlfn.LET(
     _xlpm.jahrCalc,INDIRECT("Jahr" &amp; ROUNDUP(SUM($B$21:$B83)/78,0)),
     _xlpm.dat,DATE(_xlpm.jahrCalc,$B83,D$20),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O83" s="211" t="str" cm="1">
        <f t="array" aca="1" ref="AO83" ca="1">_xlfn.LET(
     _xlpm.jahrCalc,INDIRECT("Jahr" &amp; ROUNDUP(SUM($B$21:$B83)/78,0)),
     _xlpm.dat,DATE(_xlpm.jahrCalc,$B83,E$20),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P83" s="211" t="str" cm="1">
        <f t="array" aca="1" ref="AP83" ca="1">_xlfn.LET(
     _xlpm.jahrCalc,INDIRECT("Jahr" &amp; ROUNDUP(SUM($B$21:$B83)/78,0)),
     _xlpm.dat,DATE(_xlpm.jahrCalc,$B83,F$20),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Q83" s="211" t="str" cm="1">
        <f t="array" aca="1" ref="AQ83" ca="1">_xlfn.LET(
     _xlpm.jahrCalc,INDIRECT("Jahr" &amp; ROUNDUP(SUM($B$21:$B83)/78,0)),
     _xlpm.dat,DATE(_xlpm.jahrCalc,$B83,G$20),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R83" s="211" t="str" cm="1">
        <f t="array" aca="1" ref="AR83" ca="1">_xlfn.LET(
     _xlpm.jahrCalc,INDIRECT("Jahr" &amp; ROUNDUP(SUM($B$21:$B83)/78,0)),
     _xlpm.dat,DATE(_xlpm.jahrCalc,$B83,H$20),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S83" s="211" t="str" cm="1">
        <f t="array" aca="1" ref="AS83" ca="1">_xlfn.LET(
     _xlpm.jahrCalc,INDIRECT("Jahr" &amp; ROUNDUP(SUM($B$21:$B83)/78,0)),
     _xlpm.dat,DATE(_xlpm.jahrCalc,$B83,I$20),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T83" s="211" t="str" cm="1">
        <f t="array" aca="1" ref="AT83" ca="1">_xlfn.LET(
     _xlpm.jahrCalc,INDIRECT("Jahr" &amp; ROUNDUP(SUM($B$21:$B83)/78,0)),
     _xlpm.dat,DATE(_xlpm.jahrCalc,$B83,J$20),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U83" s="211" t="str" cm="1">
        <f t="array" aca="1" ref="AU83" ca="1">_xlfn.LET(
     _xlpm.jahrCalc,INDIRECT("Jahr" &amp; ROUNDUP(SUM($B$21:$B83)/78,0)),
     _xlpm.dat,DATE(_xlpm.jahrCalc,$B83,K$20),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V83" s="211" t="str" cm="1">
        <f t="array" aca="1" ref="AV83" ca="1">_xlfn.LET(
     _xlpm.jahrCalc,INDIRECT("Jahr" &amp; ROUNDUP(SUM($B$21:$B83)/78,0)),
     _xlpm.dat,DATE(_xlpm.jahrCalc,$B83,L$20),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AW83" s="211" t="str" cm="1">
        <f t="array" aca="1" ref="AW83" ca="1">_xlfn.LET(
     _xlpm.jahrCalc,INDIRECT("Jahr" &amp; ROUNDUP(SUM($B$21:$B83)/78,0)),
     _xlpm.dat,DATE(_xlpm.jahrCalc,$B83,M$20),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X83" s="211" t="str" cm="1">
        <f t="array" aca="1" ref="AX83" ca="1">_xlfn.LET(
     _xlpm.jahrCalc,INDIRECT("Jahr" &amp; ROUNDUP(SUM($B$21:$B83)/78,0)),
     _xlpm.dat,DATE(_xlpm.jahrCalc,$B83,N$20),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Y83" s="211" t="str" cm="1">
        <f t="array" aca="1" ref="AY83" ca="1">_xlfn.LET(
     _xlpm.jahrCalc,INDIRECT("Jahr" &amp; ROUNDUP(SUM($B$21:$B83)/78,0)),
     _xlpm.dat,DATE(_xlpm.jahrCalc,$B83,O$20),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AZ83" s="211" t="str" cm="1">
        <f t="array" aca="1" ref="AZ83" ca="1">_xlfn.LET(
     _xlpm.jahrCalc,INDIRECT("Jahr" &amp; ROUNDUP(SUM($B$21:$B83)/78,0)),
     _xlpm.dat,DATE(_xlpm.jahrCalc,$B83,P$20),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A83" s="211" t="str" cm="1">
        <f t="array" aca="1" ref="BA83" ca="1">_xlfn.LET(
     _xlpm.jahrCalc,INDIRECT("Jahr" &amp; ROUNDUP(SUM($B$21:$B83)/78,0)),
     _xlpm.dat,DATE(_xlpm.jahrCalc,$B83,Q$20),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B83" s="211" t="str" cm="1">
        <f t="array" aca="1" ref="BB83" ca="1">_xlfn.LET(
     _xlpm.jahrCalc,INDIRECT("Jahr" &amp; ROUNDUP(SUM($B$21:$B83)/78,0)),
     _xlpm.dat,DATE(_xlpm.jahrCalc,$B83,R$20),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C83" s="211" t="str" cm="1">
        <f t="array" aca="1" ref="BC83" ca="1">_xlfn.LET(
     _xlpm.jahrCalc,INDIRECT("Jahr" &amp; ROUNDUP(SUM($B$21:$B83)/78,0)),
     _xlpm.dat,DATE(_xlpm.jahrCalc,$B83,S$20),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D83" s="211" t="str" cm="1">
        <f t="array" aca="1" ref="BD83" ca="1">_xlfn.LET(
     _xlpm.jahrCalc,INDIRECT("Jahr" &amp; ROUNDUP(SUM($B$21:$B83)/78,0)),
     _xlpm.dat,DATE(_xlpm.jahrCalc,$B83,T$20),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E83" s="211" t="str" cm="1">
        <f t="array" aca="1" ref="BE83" ca="1">_xlfn.LET(
     _xlpm.jahrCalc,INDIRECT("Jahr" &amp; ROUNDUP(SUM($B$21:$B83)/78,0)),
     _xlpm.dat,DATE(_xlpm.jahrCalc,$B83,U$20),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F83" s="211" t="str" cm="1">
        <f t="array" aca="1" ref="BF83" ca="1">_xlfn.LET(
     _xlpm.jahrCalc,INDIRECT("Jahr" &amp; ROUNDUP(SUM($B$21:$B83)/78,0)),
     _xlpm.dat,DATE(_xlpm.jahrCalc,$B83,V$20),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G83" s="211" t="str" cm="1">
        <f t="array" aca="1" ref="BG83" ca="1">_xlfn.LET(
     _xlpm.jahrCalc,INDIRECT("Jahr" &amp; ROUNDUP(SUM($B$21:$B83)/78,0)),
     _xlpm.dat,DATE(_xlpm.jahrCalc,$B83,W$20),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H83" s="211" t="str" cm="1">
        <f t="array" aca="1" ref="BH83" ca="1">_xlfn.LET(
     _xlpm.jahrCalc,INDIRECT("Jahr" &amp; ROUNDUP(SUM($B$21:$B83)/78,0)),
     _xlpm.dat,DATE(_xlpm.jahrCalc,$B83,X$20),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I83" s="211" t="str" cm="1">
        <f t="array" aca="1" ref="BI83" ca="1">_xlfn.LET(
     _xlpm.jahrCalc,INDIRECT("Jahr" &amp; ROUNDUP(SUM($B$21:$B83)/78,0)),
     _xlpm.dat,DATE(_xlpm.jahrCalc,$B83,Y$20),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J83" s="211" t="str" cm="1">
        <f t="array" aca="1" ref="BJ83" ca="1">_xlfn.LET(
     _xlpm.jahrCalc,INDIRECT("Jahr" &amp; ROUNDUP(SUM($B$21:$B83)/78,0)),
     _xlpm.dat,DATE(_xlpm.jahrCalc,$B83,Z$20),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K83" s="211" t="str" cm="1">
        <f t="array" aca="1" ref="BK83" ca="1">_xlfn.LET(
     _xlpm.jahrCalc,INDIRECT("Jahr" &amp; ROUNDUP(SUM($B$21:$B83)/78,0)),
     _xlpm.dat,DATE(_xlpm.jahrCalc,$B83,AA$20),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L83" s="211" t="str" cm="1">
        <f t="array" aca="1" ref="BL83" ca="1">_xlfn.LET(
     _xlpm.jahrCalc,INDIRECT("Jahr" &amp; ROUNDUP(SUM($B$21:$B83)/78,0)),
     _xlpm.dat,DATE(_xlpm.jahrCalc,$B83,AB$20),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M83" s="211" t="str" cm="1">
        <f t="array" aca="1" ref="BM83" ca="1">_xlfn.LET(
     _xlpm.jahrCalc,INDIRECT("Jahr" &amp; ROUNDUP(SUM($B$21:$B83)/78,0)),
     _xlpm.dat,DATE(_xlpm.jahrCalc,$B83,AC$20),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N83" s="211" t="str" cm="1">
        <f t="array" aca="1" ref="BN83" ca="1">_xlfn.LET(
     _xlpm.jahrCalc,INDIRECT("Jahr" &amp; ROUNDUP(SUM($B$21:$B83)/78,0)),
     _xlpm.dat,DATE(_xlpm.jahrCalc,$B83,AD$20),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O83" s="211" t="str" cm="1">
        <f t="array" aca="1" ref="BO83" ca="1">_xlfn.LET(
     _xlpm.jahrCalc,INDIRECT("Jahr" &amp; ROUNDUP(SUM($B$21:$B83)/78,0)),
     _xlpm.dat,DATE(_xlpm.jahrCalc,$B83,AE$20),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
      </c>
      <c r="BP83" s="211" t="str" cm="1">
        <f t="array" aca="1" ref="BP83" ca="1">_xlfn.LET(
     _xlpm.jahrCalc,INDIRECT("Jahr" &amp; ROUNDUP(SUM($B$21:$B83)/78,0)),
     _xlpm.dat,DATE(_xlpm.jahrCalc,$B83,AF$20),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Q83" s="211" t="str" cm="1">
        <f t="array" aca="1" ref="BQ83" ca="1">_xlfn.LET(
     _xlpm.jahrCalc,INDIRECT("Jahr" &amp; ROUNDUP(SUM($B$21:$B83)/78,0)),
     _xlpm.dat,DATE(_xlpm.jahrCalc,$B83,AG$20),
     _xlpm.bundesland,$BR83,
     _xlpm.ft, IF(_xlpm.bundesland=0,FALSE,_xlfn.XLOOKUP(_xlpm.dat,Feiertage[[Datum]:[Datum]],_xlfn.XLOOKUP(_xlpm.bundesland,Feiertage[[#Headers],[BW]:[TH]],Feiertage[[BW]:[TH]]),0,0,1)&lt;&gt;0),
     _xlpm.schwarz,
          MONTH(_xlpm.dat)&lt;&gt;$B83,
     _xlpm.we,
          WEEKDAY(_xlpm.dat,2)&gt;=6,
     _xlpm.weg,
          IF(_xlfn.XLOOKUP(GewählterMA&amp;_xlpm.dat,Table6[[lookup]:[lookup]],Table6[[Name]:[Name]],"da",0,1)="da","","weg"),
     _xlpm.ausgabe,IF(_xlpm.schwarz,"SW",IF(_xlpm.ft,"FT",IF(_xlpm.we,"WE",IF(_xlpm.weg="weg","weg","")))),
     _xlpm.ausgabe
)</f>
        <v>WE</v>
      </c>
      <c r="BR83" s="211">
        <f ca="1">IF(BT83=0,BS76,BT83)</f>
        <v>0</v>
      </c>
      <c r="BT83" s="211" cm="1">
        <f t="array" aca="1" ref="BT83" ca="1">_xlfn.XLOOKUP(_xlfn.XLOOKUP(GewählterMA&amp;AL83&amp;INDIRECT("Jahr" &amp; ROUNDUP(SUM($B$21:$B83)/78,0)),MitarbeiterFTE[Name]&amp;MitarbeiterFTE[Monat]&amp;MitarbeiterFTE[Jahr],MitarbeiterFTE[Bundesland],0,0,1),Bundesländer[Deutsch],Bundesländer[Abkürzung],0,0,1)</f>
        <v>0</v>
      </c>
    </row>
    <row r="84" spans="1:72" ht="18" customHeight="1" thickBot="1">
      <c r="A84" s="223" cm="1">
        <f t="array" aca="1" ref="A84" ca="1">_xlfn.XLOOKUP(GewählterMA&amp;"|"&amp;GewähltesVorhaben&amp;"|"&amp;B84&amp;"|"&amp;INDIRECT("Jahr" &amp; ROUNDUP(SUM($B$21:B84)/78,0)),MitarbeiterFTE[lookup],MitarbeiterFTE[%-Vorhaben],0,0,1)</f>
        <v>0</v>
      </c>
      <c r="B84" s="256">
        <v>8</v>
      </c>
      <c r="C84" s="253" t="str" cm="1">
        <f t="array" aca="1" ref="C84" ca="1">_xlfn.LET(
_xlpm.jahrCalc,
INDIRECT("Jahr" &amp; ROUNDUP(SUM($B$21:$B84)/78,0)),
_xlpm.auto,
IF(_xlfn.XLOOKUP(GewählterMA&amp;"|"&amp;_xlpm.jahrCalc,Personaleingabe!$AO$12:$AO$300,Personaleingabe!$AO$12:$AO$300,"keine Zeiten",0,1)="keine Zeiten",TRUE,FALSE),
_xlpm.fake,
IF($A$4&amp;"1"="1",FALSE,TRUE),
_xlpm.abwesend,
AM84&amp;"1"&lt;&gt;"1",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_xlpm.wochenstunden/5,SUMIFS(Arbeitszeiten[[Arbeitszeit]:[Arbeitszeit]],Arbeitszeiten[[Name]:[Name]],GewählterMA,Arbeitszeiten[[Tag]:[Tag]],DATE(_xlpm.jahrCalc,$B84,C$20)))*$A84,0),
_xlpm.ausgabe, _xlpm.stunden+IF(AND(_xlpm.stunden&gt;0,_xlpm.fake),ROUND(RANDBETWEEN(-100,100)/200,1),0),
IF(_xlpm.ausgabe&lt;=0,"",_xlpm.ausgabe)
)</f>
        <v/>
      </c>
      <c r="D84" s="253" t="str" cm="1">
        <f t="array" aca="1" ref="D84" ca="1">_xlfn.LET(
_xlpm.jahrCalc,
INDIRECT("Jahr" &amp; ROUNDUP(SUM($B$21:$B84)/78,0)),
_xlpm.auto,
IF(_xlfn.XLOOKUP(GewählterMA&amp;"|"&amp;_xlpm.jahrCalc,Personaleingabe!$AO$12:$AO$300,Personaleingabe!$AO$12:$AO$300,"keine Zeiten",0,1)="keine Zeiten",TRUE,FALSE),
_xlpm.fake,
IF($A$4&amp;"1"="1",FALSE,TRUE),
_xlpm.abwesend,
AN84&amp;"1"&lt;&gt;"1",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_xlpm.wochenstunden/5,SUMIFS(Arbeitszeiten[[Arbeitszeit]:[Arbeitszeit]],Arbeitszeiten[[Name]:[Name]],GewählterMA,Arbeitszeiten[[Tag]:[Tag]],DATE(_xlpm.jahrCalc,$B84,D$20)))*$A84,0),
_xlpm.ausgabe, _xlpm.stunden+IF(AND(_xlpm.stunden&gt;0,_xlpm.fake),ROUND(RANDBETWEEN(-100,100)/200,1),0),
IF(_xlpm.ausgabe&lt;=0,"",_xlpm.ausgabe)
)</f>
        <v/>
      </c>
      <c r="E84" s="253" t="str" cm="1">
        <f t="array" aca="1" ref="E84" ca="1">_xlfn.LET(
_xlpm.jahrCalc,
INDIRECT("Jahr" &amp; ROUNDUP(SUM($B$21:$B84)/78,0)),
_xlpm.auto,
IF(_xlfn.XLOOKUP(GewählterMA&amp;"|"&amp;_xlpm.jahrCalc,Personaleingabe!$AO$12:$AO$300,Personaleingabe!$AO$12:$AO$300,"keine Zeiten",0,1)="keine Zeiten",TRUE,FALSE),
_xlpm.fake,
IF($A$4&amp;"1"="1",FALSE,TRUE),
_xlpm.abwesend,
AO84&amp;"1"&lt;&gt;"1",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_xlpm.wochenstunden/5,SUMIFS(Arbeitszeiten[[Arbeitszeit]:[Arbeitszeit]],Arbeitszeiten[[Name]:[Name]],GewählterMA,Arbeitszeiten[[Tag]:[Tag]],DATE(_xlpm.jahrCalc,$B84,E$20)))*$A84,0),
_xlpm.ausgabe, _xlpm.stunden+IF(AND(_xlpm.stunden&gt;0,_xlpm.fake),ROUND(RANDBETWEEN(-100,100)/200,1),0),
IF(_xlpm.ausgabe&lt;=0,"",_xlpm.ausgabe)
)</f>
        <v/>
      </c>
      <c r="F84" s="253" t="str" cm="1">
        <f t="array" aca="1" ref="F84" ca="1">_xlfn.LET(
_xlpm.jahrCalc,
INDIRECT("Jahr" &amp; ROUNDUP(SUM($B$21:$B84)/78,0)),
_xlpm.auto,
IF(_xlfn.XLOOKUP(GewählterMA&amp;"|"&amp;_xlpm.jahrCalc,Personaleingabe!$AO$12:$AO$300,Personaleingabe!$AO$12:$AO$300,"keine Zeiten",0,1)="keine Zeiten",TRUE,FALSE),
_xlpm.fake,
IF($A$4&amp;"1"="1",FALSE,TRUE),
_xlpm.abwesend,
AP84&amp;"1"&lt;&gt;"1",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_xlpm.wochenstunden/5,SUMIFS(Arbeitszeiten[[Arbeitszeit]:[Arbeitszeit]],Arbeitszeiten[[Name]:[Name]],GewählterMA,Arbeitszeiten[[Tag]:[Tag]],DATE(_xlpm.jahrCalc,$B84,F$20)))*$A84,0),
_xlpm.ausgabe, _xlpm.stunden+IF(AND(_xlpm.stunden&gt;0,_xlpm.fake),ROUND(RANDBETWEEN(-100,100)/200,1),0),
IF(_xlpm.ausgabe&lt;=0,"",_xlpm.ausgabe)
)</f>
        <v/>
      </c>
      <c r="G84" s="253" t="str" cm="1">
        <f t="array" aca="1" ref="G84" ca="1">_xlfn.LET(
_xlpm.jahrCalc,
INDIRECT("Jahr" &amp; ROUNDUP(SUM($B$21:$B84)/78,0)),
_xlpm.auto,
IF(_xlfn.XLOOKUP(GewählterMA&amp;"|"&amp;_xlpm.jahrCalc,Personaleingabe!$AO$12:$AO$300,Personaleingabe!$AO$12:$AO$300,"keine Zeiten",0,1)="keine Zeiten",TRUE,FALSE),
_xlpm.fake,
IF($A$4&amp;"1"="1",FALSE,TRUE),
_xlpm.abwesend,
AQ84&amp;"1"&lt;&gt;"1",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_xlpm.wochenstunden/5,SUMIFS(Arbeitszeiten[[Arbeitszeit]:[Arbeitszeit]],Arbeitszeiten[[Name]:[Name]],GewählterMA,Arbeitszeiten[[Tag]:[Tag]],DATE(_xlpm.jahrCalc,$B84,G$20)))*$A84,0),
_xlpm.ausgabe, _xlpm.stunden+IF(AND(_xlpm.stunden&gt;0,_xlpm.fake),ROUND(RANDBETWEEN(-100,100)/200,1),0),
IF(_xlpm.ausgabe&lt;=0,"",_xlpm.ausgabe)
)</f>
        <v/>
      </c>
      <c r="H84" s="253" t="str" cm="1">
        <f t="array" aca="1" ref="H84" ca="1">_xlfn.LET(
_xlpm.jahrCalc,
INDIRECT("Jahr" &amp; ROUNDUP(SUM($B$21:$B84)/78,0)),
_xlpm.auto,
IF(_xlfn.XLOOKUP(GewählterMA&amp;"|"&amp;_xlpm.jahrCalc,Personaleingabe!$AO$12:$AO$300,Personaleingabe!$AO$12:$AO$300,"keine Zeiten",0,1)="keine Zeiten",TRUE,FALSE),
_xlpm.fake,
IF($A$4&amp;"1"="1",FALSE,TRUE),
_xlpm.abwesend,
AR84&amp;"1"&lt;&gt;"1",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_xlpm.wochenstunden/5,SUMIFS(Arbeitszeiten[[Arbeitszeit]:[Arbeitszeit]],Arbeitszeiten[[Name]:[Name]],GewählterMA,Arbeitszeiten[[Tag]:[Tag]],DATE(_xlpm.jahrCalc,$B84,H$20)))*$A84,0),
_xlpm.ausgabe, _xlpm.stunden+IF(AND(_xlpm.stunden&gt;0,_xlpm.fake),ROUND(RANDBETWEEN(-100,100)/200,1),0),
IF(_xlpm.ausgabe&lt;=0,"",_xlpm.ausgabe)
)</f>
        <v/>
      </c>
      <c r="I84" s="253" t="str" cm="1">
        <f t="array" aca="1" ref="I84" ca="1">_xlfn.LET(
_xlpm.jahrCalc,
INDIRECT("Jahr" &amp; ROUNDUP(SUM($B$21:$B84)/78,0)),
_xlpm.auto,
IF(_xlfn.XLOOKUP(GewählterMA&amp;"|"&amp;_xlpm.jahrCalc,Personaleingabe!$AO$12:$AO$300,Personaleingabe!$AO$12:$AO$300,"keine Zeiten",0,1)="keine Zeiten",TRUE,FALSE),
_xlpm.fake,
IF($A$4&amp;"1"="1",FALSE,TRUE),
_xlpm.abwesend,
AS84&amp;"1"&lt;&gt;"1",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_xlpm.wochenstunden/5,SUMIFS(Arbeitszeiten[[Arbeitszeit]:[Arbeitszeit]],Arbeitszeiten[[Name]:[Name]],GewählterMA,Arbeitszeiten[[Tag]:[Tag]],DATE(_xlpm.jahrCalc,$B84,I$20)))*$A84,0),
_xlpm.ausgabe, _xlpm.stunden+IF(AND(_xlpm.stunden&gt;0,_xlpm.fake),ROUND(RANDBETWEEN(-100,100)/200,1),0),
IF(_xlpm.ausgabe&lt;=0,"",_xlpm.ausgabe)
)</f>
        <v/>
      </c>
      <c r="J84" s="253" t="str" cm="1">
        <f t="array" aca="1" ref="J84" ca="1">_xlfn.LET(
_xlpm.jahrCalc,
INDIRECT("Jahr" &amp; ROUNDUP(SUM($B$21:$B84)/78,0)),
_xlpm.auto,
IF(_xlfn.XLOOKUP(GewählterMA&amp;"|"&amp;_xlpm.jahrCalc,Personaleingabe!$AO$12:$AO$300,Personaleingabe!$AO$12:$AO$300,"keine Zeiten",0,1)="keine Zeiten",TRUE,FALSE),
_xlpm.fake,
IF($A$4&amp;"1"="1",FALSE,TRUE),
_xlpm.abwesend,
AT84&amp;"1"&lt;&gt;"1",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_xlpm.wochenstunden/5,SUMIFS(Arbeitszeiten[[Arbeitszeit]:[Arbeitszeit]],Arbeitszeiten[[Name]:[Name]],GewählterMA,Arbeitszeiten[[Tag]:[Tag]],DATE(_xlpm.jahrCalc,$B84,J$20)))*$A84,0),
_xlpm.ausgabe, _xlpm.stunden+IF(AND(_xlpm.stunden&gt;0,_xlpm.fake),ROUND(RANDBETWEEN(-100,100)/200,1),0),
IF(_xlpm.ausgabe&lt;=0,"",_xlpm.ausgabe)
)</f>
        <v/>
      </c>
      <c r="K84" s="253" t="str" cm="1">
        <f t="array" aca="1" ref="K84" ca="1">_xlfn.LET(
_xlpm.jahrCalc,
INDIRECT("Jahr" &amp; ROUNDUP(SUM($B$21:$B84)/78,0)),
_xlpm.auto,
IF(_xlfn.XLOOKUP(GewählterMA&amp;"|"&amp;_xlpm.jahrCalc,Personaleingabe!$AO$12:$AO$300,Personaleingabe!$AO$12:$AO$300,"keine Zeiten",0,1)="keine Zeiten",TRUE,FALSE),
_xlpm.fake,
IF($A$4&amp;"1"="1",FALSE,TRUE),
_xlpm.abwesend,
AU84&amp;"1"&lt;&gt;"1",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_xlpm.wochenstunden/5,SUMIFS(Arbeitszeiten[[Arbeitszeit]:[Arbeitszeit]],Arbeitszeiten[[Name]:[Name]],GewählterMA,Arbeitszeiten[[Tag]:[Tag]],DATE(_xlpm.jahrCalc,$B84,K$20)))*$A84,0),
_xlpm.ausgabe, _xlpm.stunden+IF(AND(_xlpm.stunden&gt;0,_xlpm.fake),ROUND(RANDBETWEEN(-100,100)/200,1),0),
IF(_xlpm.ausgabe&lt;=0,"",_xlpm.ausgabe)
)</f>
        <v/>
      </c>
      <c r="L84" s="253" t="str" cm="1">
        <f t="array" aca="1" ref="L84" ca="1">_xlfn.LET(
_xlpm.jahrCalc,
INDIRECT("Jahr" &amp; ROUNDUP(SUM($B$21:$B84)/78,0)),
_xlpm.auto,
IF(_xlfn.XLOOKUP(GewählterMA&amp;"|"&amp;_xlpm.jahrCalc,Personaleingabe!$AO$12:$AO$300,Personaleingabe!$AO$12:$AO$300,"keine Zeiten",0,1)="keine Zeiten",TRUE,FALSE),
_xlpm.fake,
IF($A$4&amp;"1"="1",FALSE,TRUE),
_xlpm.abwesend,
AV84&amp;"1"&lt;&gt;"1",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_xlpm.wochenstunden/5,SUMIFS(Arbeitszeiten[[Arbeitszeit]:[Arbeitszeit]],Arbeitszeiten[[Name]:[Name]],GewählterMA,Arbeitszeiten[[Tag]:[Tag]],DATE(_xlpm.jahrCalc,$B84,L$20)))*$A84,0),
_xlpm.ausgabe, _xlpm.stunden+IF(AND(_xlpm.stunden&gt;0,_xlpm.fake),ROUND(RANDBETWEEN(-100,100)/200,1),0),
IF(_xlpm.ausgabe&lt;=0,"",_xlpm.ausgabe)
)</f>
        <v/>
      </c>
      <c r="M84" s="253" t="str" cm="1">
        <f t="array" aca="1" ref="M84" ca="1">_xlfn.LET(
_xlpm.jahrCalc,
INDIRECT("Jahr" &amp; ROUNDUP(SUM($B$21:$B84)/78,0)),
_xlpm.auto,
IF(_xlfn.XLOOKUP(GewählterMA&amp;"|"&amp;_xlpm.jahrCalc,Personaleingabe!$AO$12:$AO$300,Personaleingabe!$AO$12:$AO$300,"keine Zeiten",0,1)="keine Zeiten",TRUE,FALSE),
_xlpm.fake,
IF($A$4&amp;"1"="1",FALSE,TRUE),
_xlpm.abwesend,
AW84&amp;"1"&lt;&gt;"1",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_xlpm.wochenstunden/5,SUMIFS(Arbeitszeiten[[Arbeitszeit]:[Arbeitszeit]],Arbeitszeiten[[Name]:[Name]],GewählterMA,Arbeitszeiten[[Tag]:[Tag]],DATE(_xlpm.jahrCalc,$B84,M$20)))*$A84,0),
_xlpm.ausgabe, _xlpm.stunden+IF(AND(_xlpm.stunden&gt;0,_xlpm.fake),ROUND(RANDBETWEEN(-100,100)/200,1),0),
IF(_xlpm.ausgabe&lt;=0,"",_xlpm.ausgabe)
)</f>
        <v/>
      </c>
      <c r="N84" s="253" t="str" cm="1">
        <f t="array" aca="1" ref="N84" ca="1">_xlfn.LET(
_xlpm.jahrCalc,
INDIRECT("Jahr" &amp; ROUNDUP(SUM($B$21:$B84)/78,0)),
_xlpm.auto,
IF(_xlfn.XLOOKUP(GewählterMA&amp;"|"&amp;_xlpm.jahrCalc,Personaleingabe!$AO$12:$AO$300,Personaleingabe!$AO$12:$AO$300,"keine Zeiten",0,1)="keine Zeiten",TRUE,FALSE),
_xlpm.fake,
IF($A$4&amp;"1"="1",FALSE,TRUE),
_xlpm.abwesend,
AX84&amp;"1"&lt;&gt;"1",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_xlpm.wochenstunden/5,SUMIFS(Arbeitszeiten[[Arbeitszeit]:[Arbeitszeit]],Arbeitszeiten[[Name]:[Name]],GewählterMA,Arbeitszeiten[[Tag]:[Tag]],DATE(_xlpm.jahrCalc,$B84,N$20)))*$A84,0),
_xlpm.ausgabe, _xlpm.stunden+IF(AND(_xlpm.stunden&gt;0,_xlpm.fake),ROUND(RANDBETWEEN(-100,100)/200,1),0),
IF(_xlpm.ausgabe&lt;=0,"",_xlpm.ausgabe)
)</f>
        <v/>
      </c>
      <c r="O84" s="253" t="str" cm="1">
        <f t="array" aca="1" ref="O84" ca="1">_xlfn.LET(
_xlpm.jahrCalc,
INDIRECT("Jahr" &amp; ROUNDUP(SUM($B$21:$B84)/78,0)),
_xlpm.auto,
IF(_xlfn.XLOOKUP(GewählterMA&amp;"|"&amp;_xlpm.jahrCalc,Personaleingabe!$AO$12:$AO$300,Personaleingabe!$AO$12:$AO$300,"keine Zeiten",0,1)="keine Zeiten",TRUE,FALSE),
_xlpm.fake,
IF($A$4&amp;"1"="1",FALSE,TRUE),
_xlpm.abwesend,
AY84&amp;"1"&lt;&gt;"1",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_xlpm.wochenstunden/5,SUMIFS(Arbeitszeiten[[Arbeitszeit]:[Arbeitszeit]],Arbeitszeiten[[Name]:[Name]],GewählterMA,Arbeitszeiten[[Tag]:[Tag]],DATE(_xlpm.jahrCalc,$B84,O$20)))*$A84,0),
_xlpm.ausgabe, _xlpm.stunden+IF(AND(_xlpm.stunden&gt;0,_xlpm.fake),ROUND(RANDBETWEEN(-100,100)/200,1),0),
IF(_xlpm.ausgabe&lt;=0,"",_xlpm.ausgabe)
)</f>
        <v/>
      </c>
      <c r="P84" s="253" t="str" cm="1">
        <f t="array" aca="1" ref="P84" ca="1">_xlfn.LET(
_xlpm.jahrCalc,
INDIRECT("Jahr" &amp; ROUNDUP(SUM($B$21:$B84)/78,0)),
_xlpm.auto,
IF(_xlfn.XLOOKUP(GewählterMA&amp;"|"&amp;_xlpm.jahrCalc,Personaleingabe!$AO$12:$AO$300,Personaleingabe!$AO$12:$AO$300,"keine Zeiten",0,1)="keine Zeiten",TRUE,FALSE),
_xlpm.fake,
IF($A$4&amp;"1"="1",FALSE,TRUE),
_xlpm.abwesend,
AZ84&amp;"1"&lt;&gt;"1",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_xlpm.wochenstunden/5,SUMIFS(Arbeitszeiten[[Arbeitszeit]:[Arbeitszeit]],Arbeitszeiten[[Name]:[Name]],GewählterMA,Arbeitszeiten[[Tag]:[Tag]],DATE(_xlpm.jahrCalc,$B84,P$20)))*$A84,0),
_xlpm.ausgabe, _xlpm.stunden+IF(AND(_xlpm.stunden&gt;0,_xlpm.fake),ROUND(RANDBETWEEN(-100,100)/200,1),0),
IF(_xlpm.ausgabe&lt;=0,"",_xlpm.ausgabe)
)</f>
        <v/>
      </c>
      <c r="Q84" s="253" t="str" cm="1">
        <f t="array" aca="1" ref="Q84" ca="1">_xlfn.LET(
_xlpm.jahrCalc,
INDIRECT("Jahr" &amp; ROUNDUP(SUM($B$21:$B84)/78,0)),
_xlpm.auto,
IF(_xlfn.XLOOKUP(GewählterMA&amp;"|"&amp;_xlpm.jahrCalc,Personaleingabe!$AO$12:$AO$300,Personaleingabe!$AO$12:$AO$300,"keine Zeiten",0,1)="keine Zeiten",TRUE,FALSE),
_xlpm.fake,
IF($A$4&amp;"1"="1",FALSE,TRUE),
_xlpm.abwesend,
BA84&amp;"1"&lt;&gt;"1",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_xlpm.wochenstunden/5,SUMIFS(Arbeitszeiten[[Arbeitszeit]:[Arbeitszeit]],Arbeitszeiten[[Name]:[Name]],GewählterMA,Arbeitszeiten[[Tag]:[Tag]],DATE(_xlpm.jahrCalc,$B84,Q$20)))*$A84,0),
_xlpm.ausgabe, _xlpm.stunden+IF(AND(_xlpm.stunden&gt;0,_xlpm.fake),ROUND(RANDBETWEEN(-100,100)/200,1),0),
IF(_xlpm.ausgabe&lt;=0,"",_xlpm.ausgabe)
)</f>
        <v/>
      </c>
      <c r="R84" s="253" t="str" cm="1">
        <f t="array" aca="1" ref="R84" ca="1">_xlfn.LET(
_xlpm.jahrCalc,
INDIRECT("Jahr" &amp; ROUNDUP(SUM($B$21:$B84)/78,0)),
_xlpm.auto,
IF(_xlfn.XLOOKUP(GewählterMA&amp;"|"&amp;_xlpm.jahrCalc,Personaleingabe!$AO$12:$AO$300,Personaleingabe!$AO$12:$AO$300,"keine Zeiten",0,1)="keine Zeiten",TRUE,FALSE),
_xlpm.fake,
IF($A$4&amp;"1"="1",FALSE,TRUE),
_xlpm.abwesend,
BB84&amp;"1"&lt;&gt;"1",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_xlpm.wochenstunden/5,SUMIFS(Arbeitszeiten[[Arbeitszeit]:[Arbeitszeit]],Arbeitszeiten[[Name]:[Name]],GewählterMA,Arbeitszeiten[[Tag]:[Tag]],DATE(_xlpm.jahrCalc,$B84,R$20)))*$A84,0),
_xlpm.ausgabe, _xlpm.stunden+IF(AND(_xlpm.stunden&gt;0,_xlpm.fake),ROUND(RANDBETWEEN(-100,100)/200,1),0),
IF(_xlpm.ausgabe&lt;=0,"",_xlpm.ausgabe)
)</f>
        <v/>
      </c>
      <c r="S84" s="253" t="str" cm="1">
        <f t="array" aca="1" ref="S84" ca="1">_xlfn.LET(
_xlpm.jahrCalc,
INDIRECT("Jahr" &amp; ROUNDUP(SUM($B$21:$B84)/78,0)),
_xlpm.auto,
IF(_xlfn.XLOOKUP(GewählterMA&amp;"|"&amp;_xlpm.jahrCalc,Personaleingabe!$AO$12:$AO$300,Personaleingabe!$AO$12:$AO$300,"keine Zeiten",0,1)="keine Zeiten",TRUE,FALSE),
_xlpm.fake,
IF($A$4&amp;"1"="1",FALSE,TRUE),
_xlpm.abwesend,
BC84&amp;"1"&lt;&gt;"1",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_xlpm.wochenstunden/5,SUMIFS(Arbeitszeiten[[Arbeitszeit]:[Arbeitszeit]],Arbeitszeiten[[Name]:[Name]],GewählterMA,Arbeitszeiten[[Tag]:[Tag]],DATE(_xlpm.jahrCalc,$B84,S$20)))*$A84,0),
_xlpm.ausgabe, _xlpm.stunden+IF(AND(_xlpm.stunden&gt;0,_xlpm.fake),ROUND(RANDBETWEEN(-100,100)/200,1),0),
IF(_xlpm.ausgabe&lt;=0,"",_xlpm.ausgabe)
)</f>
        <v/>
      </c>
      <c r="T84" s="253" t="str" cm="1">
        <f t="array" aca="1" ref="T84" ca="1">_xlfn.LET(
_xlpm.jahrCalc,
INDIRECT("Jahr" &amp; ROUNDUP(SUM($B$21:$B84)/78,0)),
_xlpm.auto,
IF(_xlfn.XLOOKUP(GewählterMA&amp;"|"&amp;_xlpm.jahrCalc,Personaleingabe!$AO$12:$AO$300,Personaleingabe!$AO$12:$AO$300,"keine Zeiten",0,1)="keine Zeiten",TRUE,FALSE),
_xlpm.fake,
IF($A$4&amp;"1"="1",FALSE,TRUE),
_xlpm.abwesend,
BD84&amp;"1"&lt;&gt;"1",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_xlpm.wochenstunden/5,SUMIFS(Arbeitszeiten[[Arbeitszeit]:[Arbeitszeit]],Arbeitszeiten[[Name]:[Name]],GewählterMA,Arbeitszeiten[[Tag]:[Tag]],DATE(_xlpm.jahrCalc,$B84,T$20)))*$A84,0),
_xlpm.ausgabe, _xlpm.stunden+IF(AND(_xlpm.stunden&gt;0,_xlpm.fake),ROUND(RANDBETWEEN(-100,100)/200,1),0),
IF(_xlpm.ausgabe&lt;=0,"",_xlpm.ausgabe)
)</f>
        <v/>
      </c>
      <c r="U84" s="253" t="str" cm="1">
        <f t="array" aca="1" ref="U84" ca="1">_xlfn.LET(
_xlpm.jahrCalc,
INDIRECT("Jahr" &amp; ROUNDUP(SUM($B$21:$B84)/78,0)),
_xlpm.auto,
IF(_xlfn.XLOOKUP(GewählterMA&amp;"|"&amp;_xlpm.jahrCalc,Personaleingabe!$AO$12:$AO$300,Personaleingabe!$AO$12:$AO$300,"keine Zeiten",0,1)="keine Zeiten",TRUE,FALSE),
_xlpm.fake,
IF($A$4&amp;"1"="1",FALSE,TRUE),
_xlpm.abwesend,
BE84&amp;"1"&lt;&gt;"1",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_xlpm.wochenstunden/5,SUMIFS(Arbeitszeiten[[Arbeitszeit]:[Arbeitszeit]],Arbeitszeiten[[Name]:[Name]],GewählterMA,Arbeitszeiten[[Tag]:[Tag]],DATE(_xlpm.jahrCalc,$B84,U$20)))*$A84,0),
_xlpm.ausgabe, _xlpm.stunden+IF(AND(_xlpm.stunden&gt;0,_xlpm.fake),ROUND(RANDBETWEEN(-100,100)/200,1),0),
IF(_xlpm.ausgabe&lt;=0,"",_xlpm.ausgabe)
)</f>
        <v/>
      </c>
      <c r="V84" s="253" t="str" cm="1">
        <f t="array" aca="1" ref="V84" ca="1">_xlfn.LET(
_xlpm.jahrCalc,
INDIRECT("Jahr" &amp; ROUNDUP(SUM($B$21:$B84)/78,0)),
_xlpm.auto,
IF(_xlfn.XLOOKUP(GewählterMA&amp;"|"&amp;_xlpm.jahrCalc,Personaleingabe!$AO$12:$AO$300,Personaleingabe!$AO$12:$AO$300,"keine Zeiten",0,1)="keine Zeiten",TRUE,FALSE),
_xlpm.fake,
IF($A$4&amp;"1"="1",FALSE,TRUE),
_xlpm.abwesend,
BF84&amp;"1"&lt;&gt;"1",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_xlpm.wochenstunden/5,SUMIFS(Arbeitszeiten[[Arbeitszeit]:[Arbeitszeit]],Arbeitszeiten[[Name]:[Name]],GewählterMA,Arbeitszeiten[[Tag]:[Tag]],DATE(_xlpm.jahrCalc,$B84,V$20)))*$A84,0),
_xlpm.ausgabe, _xlpm.stunden+IF(AND(_xlpm.stunden&gt;0,_xlpm.fake),ROUND(RANDBETWEEN(-100,100)/200,1),0),
IF(_xlpm.ausgabe&lt;=0,"",_xlpm.ausgabe)
)</f>
        <v/>
      </c>
      <c r="W84" s="253" t="str" cm="1">
        <f t="array" aca="1" ref="W84" ca="1">_xlfn.LET(
_xlpm.jahrCalc,
INDIRECT("Jahr" &amp; ROUNDUP(SUM($B$21:$B84)/78,0)),
_xlpm.auto,
IF(_xlfn.XLOOKUP(GewählterMA&amp;"|"&amp;_xlpm.jahrCalc,Personaleingabe!$AO$12:$AO$300,Personaleingabe!$AO$12:$AO$300,"keine Zeiten",0,1)="keine Zeiten",TRUE,FALSE),
_xlpm.fake,
IF($A$4&amp;"1"="1",FALSE,TRUE),
_xlpm.abwesend,
BG84&amp;"1"&lt;&gt;"1",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_xlpm.wochenstunden/5,SUMIFS(Arbeitszeiten[[Arbeitszeit]:[Arbeitszeit]],Arbeitszeiten[[Name]:[Name]],GewählterMA,Arbeitszeiten[[Tag]:[Tag]],DATE(_xlpm.jahrCalc,$B84,W$20)))*$A84,0),
_xlpm.ausgabe, _xlpm.stunden+IF(AND(_xlpm.stunden&gt;0,_xlpm.fake),ROUND(RANDBETWEEN(-100,100)/200,1),0),
IF(_xlpm.ausgabe&lt;=0,"",_xlpm.ausgabe)
)</f>
        <v/>
      </c>
      <c r="X84" s="253" t="str" cm="1">
        <f t="array" aca="1" ref="X84" ca="1">_xlfn.LET(
_xlpm.jahrCalc,
INDIRECT("Jahr" &amp; ROUNDUP(SUM($B$21:$B84)/78,0)),
_xlpm.auto,
IF(_xlfn.XLOOKUP(GewählterMA&amp;"|"&amp;_xlpm.jahrCalc,Personaleingabe!$AO$12:$AO$300,Personaleingabe!$AO$12:$AO$300,"keine Zeiten",0,1)="keine Zeiten",TRUE,FALSE),
_xlpm.fake,
IF($A$4&amp;"1"="1",FALSE,TRUE),
_xlpm.abwesend,
BH84&amp;"1"&lt;&gt;"1",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_xlpm.wochenstunden/5,SUMIFS(Arbeitszeiten[[Arbeitszeit]:[Arbeitszeit]],Arbeitszeiten[[Name]:[Name]],GewählterMA,Arbeitszeiten[[Tag]:[Tag]],DATE(_xlpm.jahrCalc,$B84,X$20)))*$A84,0),
_xlpm.ausgabe, _xlpm.stunden+IF(AND(_xlpm.stunden&gt;0,_xlpm.fake),ROUND(RANDBETWEEN(-100,100)/200,1),0),
IF(_xlpm.ausgabe&lt;=0,"",_xlpm.ausgabe)
)</f>
        <v/>
      </c>
      <c r="Y84" s="253" t="str" cm="1">
        <f t="array" aca="1" ref="Y84" ca="1">_xlfn.LET(
_xlpm.jahrCalc,
INDIRECT("Jahr" &amp; ROUNDUP(SUM($B$21:$B84)/78,0)),
_xlpm.auto,
IF(_xlfn.XLOOKUP(GewählterMA&amp;"|"&amp;_xlpm.jahrCalc,Personaleingabe!$AO$12:$AO$300,Personaleingabe!$AO$12:$AO$300,"keine Zeiten",0,1)="keine Zeiten",TRUE,FALSE),
_xlpm.fake,
IF($A$4&amp;"1"="1",FALSE,TRUE),
_xlpm.abwesend,
BI84&amp;"1"&lt;&gt;"1",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_xlpm.wochenstunden/5,SUMIFS(Arbeitszeiten[[Arbeitszeit]:[Arbeitszeit]],Arbeitszeiten[[Name]:[Name]],GewählterMA,Arbeitszeiten[[Tag]:[Tag]],DATE(_xlpm.jahrCalc,$B84,Y$20)))*$A84,0),
_xlpm.ausgabe, _xlpm.stunden+IF(AND(_xlpm.stunden&gt;0,_xlpm.fake),ROUND(RANDBETWEEN(-100,100)/200,1),0),
IF(_xlpm.ausgabe&lt;=0,"",_xlpm.ausgabe)
)</f>
        <v/>
      </c>
      <c r="Z84" s="253" t="str" cm="1">
        <f t="array" aca="1" ref="Z84" ca="1">_xlfn.LET(
_xlpm.jahrCalc,
INDIRECT("Jahr" &amp; ROUNDUP(SUM($B$21:$B84)/78,0)),
_xlpm.auto,
IF(_xlfn.XLOOKUP(GewählterMA&amp;"|"&amp;_xlpm.jahrCalc,Personaleingabe!$AO$12:$AO$300,Personaleingabe!$AO$12:$AO$300,"keine Zeiten",0,1)="keine Zeiten",TRUE,FALSE),
_xlpm.fake,
IF($A$4&amp;"1"="1",FALSE,TRUE),
_xlpm.abwesend,
BJ84&amp;"1"&lt;&gt;"1",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_xlpm.wochenstunden/5,SUMIFS(Arbeitszeiten[[Arbeitszeit]:[Arbeitszeit]],Arbeitszeiten[[Name]:[Name]],GewählterMA,Arbeitszeiten[[Tag]:[Tag]],DATE(_xlpm.jahrCalc,$B84,Z$20)))*$A84,0),
_xlpm.ausgabe, _xlpm.stunden+IF(AND(_xlpm.stunden&gt;0,_xlpm.fake),ROUND(RANDBETWEEN(-100,100)/200,1),0),
IF(_xlpm.ausgabe&lt;=0,"",_xlpm.ausgabe)
)</f>
        <v/>
      </c>
      <c r="AA84" s="253" t="str" cm="1">
        <f t="array" aca="1" ref="AA84" ca="1">_xlfn.LET(
_xlpm.jahrCalc,
INDIRECT("Jahr" &amp; ROUNDUP(SUM($B$21:$B84)/78,0)),
_xlpm.auto,
IF(_xlfn.XLOOKUP(GewählterMA&amp;"|"&amp;_xlpm.jahrCalc,Personaleingabe!$AO$12:$AO$300,Personaleingabe!$AO$12:$AO$300,"keine Zeiten",0,1)="keine Zeiten",TRUE,FALSE),
_xlpm.fake,
IF($A$4&amp;"1"="1",FALSE,TRUE),
_xlpm.abwesend,
BK84&amp;"1"&lt;&gt;"1",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_xlpm.wochenstunden/5,SUMIFS(Arbeitszeiten[[Arbeitszeit]:[Arbeitszeit]],Arbeitszeiten[[Name]:[Name]],GewählterMA,Arbeitszeiten[[Tag]:[Tag]],DATE(_xlpm.jahrCalc,$B84,AA$20)))*$A84,0),
_xlpm.ausgabe, _xlpm.stunden+IF(AND(_xlpm.stunden&gt;0,_xlpm.fake),ROUND(RANDBETWEEN(-100,100)/200,1),0),
IF(_xlpm.ausgabe&lt;=0,"",_xlpm.ausgabe)
)</f>
        <v/>
      </c>
      <c r="AB84" s="253" t="str" cm="1">
        <f t="array" aca="1" ref="AB84" ca="1">_xlfn.LET(
_xlpm.jahrCalc,
INDIRECT("Jahr" &amp; ROUNDUP(SUM($B$21:$B84)/78,0)),
_xlpm.auto,
IF(_xlfn.XLOOKUP(GewählterMA&amp;"|"&amp;_xlpm.jahrCalc,Personaleingabe!$AO$12:$AO$300,Personaleingabe!$AO$12:$AO$300,"keine Zeiten",0,1)="keine Zeiten",TRUE,FALSE),
_xlpm.fake,
IF($A$4&amp;"1"="1",FALSE,TRUE),
_xlpm.abwesend,
BL84&amp;"1"&lt;&gt;"1",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_xlpm.wochenstunden/5,SUMIFS(Arbeitszeiten[[Arbeitszeit]:[Arbeitszeit]],Arbeitszeiten[[Name]:[Name]],GewählterMA,Arbeitszeiten[[Tag]:[Tag]],DATE(_xlpm.jahrCalc,$B84,AB$20)))*$A84,0),
_xlpm.ausgabe, _xlpm.stunden+IF(AND(_xlpm.stunden&gt;0,_xlpm.fake),ROUND(RANDBETWEEN(-100,100)/200,1),0),
IF(_xlpm.ausgabe&lt;=0,"",_xlpm.ausgabe)
)</f>
        <v/>
      </c>
      <c r="AC84" s="253" t="str" cm="1">
        <f t="array" aca="1" ref="AC84" ca="1">_xlfn.LET(
_xlpm.jahrCalc,
INDIRECT("Jahr" &amp; ROUNDUP(SUM($B$21:$B84)/78,0)),
_xlpm.auto,
IF(_xlfn.XLOOKUP(GewählterMA&amp;"|"&amp;_xlpm.jahrCalc,Personaleingabe!$AO$12:$AO$300,Personaleingabe!$AO$12:$AO$300,"keine Zeiten",0,1)="keine Zeiten",TRUE,FALSE),
_xlpm.fake,
IF($A$4&amp;"1"="1",FALSE,TRUE),
_xlpm.abwesend,
BM84&amp;"1"&lt;&gt;"1",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_xlpm.wochenstunden/5,SUMIFS(Arbeitszeiten[[Arbeitszeit]:[Arbeitszeit]],Arbeitszeiten[[Name]:[Name]],GewählterMA,Arbeitszeiten[[Tag]:[Tag]],DATE(_xlpm.jahrCalc,$B84,AC$20)))*$A84,0),
_xlpm.ausgabe, _xlpm.stunden+IF(AND(_xlpm.stunden&gt;0,_xlpm.fake),ROUND(RANDBETWEEN(-100,100)/200,1),0),
IF(_xlpm.ausgabe&lt;=0,"",_xlpm.ausgabe)
)</f>
        <v/>
      </c>
      <c r="AD84" s="253" t="str" cm="1">
        <f t="array" aca="1" ref="AD84" ca="1">_xlfn.LET(
_xlpm.jahrCalc,
INDIRECT("Jahr" &amp; ROUNDUP(SUM($B$21:$B84)/78,0)),
_xlpm.auto,
IF(_xlfn.XLOOKUP(GewählterMA&amp;"|"&amp;_xlpm.jahrCalc,Personaleingabe!$AO$12:$AO$300,Personaleingabe!$AO$12:$AO$300,"keine Zeiten",0,1)="keine Zeiten",TRUE,FALSE),
_xlpm.fake,
IF($A$4&amp;"1"="1",FALSE,TRUE),
_xlpm.abwesend,
BN84&amp;"1"&lt;&gt;"1",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_xlpm.wochenstunden/5,SUMIFS(Arbeitszeiten[[Arbeitszeit]:[Arbeitszeit]],Arbeitszeiten[[Name]:[Name]],GewählterMA,Arbeitszeiten[[Tag]:[Tag]],DATE(_xlpm.jahrCalc,$B84,AD$20)))*$A84,0),
_xlpm.ausgabe, _xlpm.stunden+IF(AND(_xlpm.stunden&gt;0,_xlpm.fake),ROUND(RANDBETWEEN(-100,100)/200,1),0),
IF(_xlpm.ausgabe&lt;=0,"",_xlpm.ausgabe)
)</f>
        <v/>
      </c>
      <c r="AE84" s="253" t="str" cm="1">
        <f t="array" aca="1" ref="AE84" ca="1">_xlfn.LET(
_xlpm.jahrCalc,
INDIRECT("Jahr" &amp; ROUNDUP(SUM($B$21:$B84)/78,0)),
_xlpm.auto,
IF(_xlfn.XLOOKUP(GewählterMA&amp;"|"&amp;_xlpm.jahrCalc,Personaleingabe!$AO$12:$AO$300,Personaleingabe!$AO$12:$AO$300,"keine Zeiten",0,1)="keine Zeiten",TRUE,FALSE),
_xlpm.fake,
IF($A$4&amp;"1"="1",FALSE,TRUE),
_xlpm.abwesend,
BO84&amp;"1"&lt;&gt;"1",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_xlpm.wochenstunden/5,SUMIFS(Arbeitszeiten[[Arbeitszeit]:[Arbeitszeit]],Arbeitszeiten[[Name]:[Name]],GewählterMA,Arbeitszeiten[[Tag]:[Tag]],DATE(_xlpm.jahrCalc,$B84,AE$20)))*$A84,0),
_xlpm.ausgabe, _xlpm.stunden+IF(AND(_xlpm.stunden&gt;0,_xlpm.fake),ROUND(RANDBETWEEN(-100,100)/200,1),0),
IF(_xlpm.ausgabe&lt;=0,"",_xlpm.ausgabe)
)</f>
        <v/>
      </c>
      <c r="AF84" s="253" t="str" cm="1">
        <f t="array" aca="1" ref="AF84" ca="1">_xlfn.LET(
_xlpm.jahrCalc,
INDIRECT("Jahr" &amp; ROUNDUP(SUM($B$21:$B84)/78,0)),
_xlpm.auto,
IF(_xlfn.XLOOKUP(GewählterMA&amp;"|"&amp;_xlpm.jahrCalc,Personaleingabe!$AO$12:$AO$300,Personaleingabe!$AO$12:$AO$300,"keine Zeiten",0,1)="keine Zeiten",TRUE,FALSE),
_xlpm.fake,
IF($A$4&amp;"1"="1",FALSE,TRUE),
_xlpm.abwesend,
BP84&amp;"1"&lt;&gt;"1",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_xlpm.wochenstunden/5,SUMIFS(Arbeitszeiten[[Arbeitszeit]:[Arbeitszeit]],Arbeitszeiten[[Name]:[Name]],GewählterMA,Arbeitszeiten[[Tag]:[Tag]],DATE(_xlpm.jahrCalc,$B84,AF$20)))*$A84,0),
_xlpm.ausgabe, _xlpm.stunden+IF(AND(_xlpm.stunden&gt;0,_xlpm.fake),ROUND(RANDBETWEEN(-100,100)/200,1),0),
IF(_xlpm.ausgabe&lt;=0,"",_xlpm.ausgabe)
)</f>
        <v/>
      </c>
      <c r="AG84" s="253" t="str" cm="1">
        <f t="array" aca="1" ref="AG84" ca="1">_xlfn.LET(
_xlpm.jahrCalc,
INDIRECT("Jahr" &amp; ROUNDUP(SUM($B$21:$B84)/78,0)),
_xlpm.auto,
IF(_xlfn.XLOOKUP(GewählterMA&amp;"|"&amp;_xlpm.jahrCalc,Personaleingabe!$AO$12:$AO$300,Personaleingabe!$AO$12:$AO$300,"keine Zeiten",0,1)="keine Zeiten",TRUE,FALSE),
_xlpm.fake,
IF($A$4&amp;"1"="1",FALSE,TRUE),
_xlpm.abwesend,
BQ84&amp;"1"&lt;&gt;"1",
_xlpm.wochenstunden,_xlfn.XLOOKUP(GewählterMA&amp;"|"&amp;GewähltesVorhaben&amp;"|"&amp;$B84&amp;"|"&amp;_xlpm.jahrCalc,MitarbeiterFTE[[lookup]:[lookup]],MitarbeiterFTE[[Std. / Wo.]:[Std. / Wo.]],0,0,1),
_xlpm.stunden,
IF(NOT(_xlpm.abwesend),IF(_xlpm.auto,
    _xlpm.wochenstunden/5,SUMIFS(Arbeitszeiten[[Arbeitszeit]:[Arbeitszeit]],Arbeitszeiten[[Name]:[Name]],GewählterMA,Arbeitszeiten[[Tag]:[Tag]],DATE(_xlpm.jahrCalc,$B84,AG$20)))*$A84,0),
_xlpm.ausgabe, _xlpm.stunden+IF(AND(_xlpm.stunden&gt;0,_xlpm.fake),ROUND(RANDBETWEEN(-100,100)/200,1),0),
IF(_xlpm.ausgabe&lt;=0,"",_xlpm.ausgabe)
)</f>
        <v/>
      </c>
      <c r="AH84" s="254">
        <f t="shared" ca="1" si="82"/>
        <v>0</v>
      </c>
      <c r="AI84" s="304"/>
      <c r="AJ84" s="212"/>
      <c r="AL84" s="211">
        <f t="shared" si="83"/>
        <v>8</v>
      </c>
      <c r="AM84" s="211" t="str" cm="1">
        <f t="array" aca="1" ref="AM84" ca="1">_xlfn.LET(
     _xlpm.jahrCalc,INDIRECT("Jahr" &amp; ROUNDUP(SUM($B$21:$B84)/78,0)),
     _xlpm.dat,DATE(_xlpm.jahrCalc,$B84,C$20),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N84" s="211" t="str" cm="1">
        <f t="array" aca="1" ref="AN84" ca="1">_xlfn.LET(
     _xlpm.jahrCalc,INDIRECT("Jahr" &amp; ROUNDUP(SUM($B$21:$B84)/78,0)),
     _xlpm.dat,DATE(_xlpm.jahrCalc,$B84,D$20),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O84" s="211" t="str" cm="1">
        <f t="array" aca="1" ref="AO84" ca="1">_xlfn.LET(
     _xlpm.jahrCalc,INDIRECT("Jahr" &amp; ROUNDUP(SUM($B$21:$B84)/78,0)),
     _xlpm.dat,DATE(_xlpm.jahrCalc,$B84,E$20),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P84" s="211" t="str" cm="1">
        <f t="array" aca="1" ref="AP84" ca="1">_xlfn.LET(
     _xlpm.jahrCalc,INDIRECT("Jahr" &amp; ROUNDUP(SUM($B$21:$B84)/78,0)),
     _xlpm.dat,DATE(_xlpm.jahrCalc,$B84,F$20),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Q84" s="211" t="str" cm="1">
        <f t="array" aca="1" ref="AQ84" ca="1">_xlfn.LET(
     _xlpm.jahrCalc,INDIRECT("Jahr" &amp; ROUNDUP(SUM($B$21:$B84)/78,0)),
     _xlpm.dat,DATE(_xlpm.jahrCalc,$B84,G$20),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R84" s="211" t="str" cm="1">
        <f t="array" aca="1" ref="AR84" ca="1">_xlfn.LET(
     _xlpm.jahrCalc,INDIRECT("Jahr" &amp; ROUNDUP(SUM($B$21:$B84)/78,0)),
     _xlpm.dat,DATE(_xlpm.jahrCalc,$B84,H$20),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S84" s="211" t="str" cm="1">
        <f t="array" aca="1" ref="AS84" ca="1">_xlfn.LET(
     _xlpm.jahrCalc,INDIRECT("Jahr" &amp; ROUNDUP(SUM($B$21:$B84)/78,0)),
     _xlpm.dat,DATE(_xlpm.jahrCalc,$B84,I$20),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T84" s="211" t="str" cm="1">
        <f t="array" aca="1" ref="AT84" ca="1">_xlfn.LET(
     _xlpm.jahrCalc,INDIRECT("Jahr" &amp; ROUNDUP(SUM($B$21:$B84)/78,0)),
     _xlpm.dat,DATE(_xlpm.jahrCalc,$B84,J$20),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U84" s="211" t="str" cm="1">
        <f t="array" aca="1" ref="AU84" ca="1">_xlfn.LET(
     _xlpm.jahrCalc,INDIRECT("Jahr" &amp; ROUNDUP(SUM($B$21:$B84)/78,0)),
     _xlpm.dat,DATE(_xlpm.jahrCalc,$B84,K$20),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V84" s="211" t="str" cm="1">
        <f t="array" aca="1" ref="AV84" ca="1">_xlfn.LET(
     _xlpm.jahrCalc,INDIRECT("Jahr" &amp; ROUNDUP(SUM($B$21:$B84)/78,0)),
     _xlpm.dat,DATE(_xlpm.jahrCalc,$B84,L$20),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W84" s="211" t="str" cm="1">
        <f t="array" aca="1" ref="AW84" ca="1">_xlfn.LET(
     _xlpm.jahrCalc,INDIRECT("Jahr" &amp; ROUNDUP(SUM($B$21:$B84)/78,0)),
     _xlpm.dat,DATE(_xlpm.jahrCalc,$B84,M$20),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X84" s="211" t="str" cm="1">
        <f t="array" aca="1" ref="AX84" ca="1">_xlfn.LET(
     _xlpm.jahrCalc,INDIRECT("Jahr" &amp; ROUNDUP(SUM($B$21:$B84)/78,0)),
     _xlpm.dat,DATE(_xlpm.jahrCalc,$B84,N$20),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AY84" s="211" t="str" cm="1">
        <f t="array" aca="1" ref="AY84" ca="1">_xlfn.LET(
     _xlpm.jahrCalc,INDIRECT("Jahr" &amp; ROUNDUP(SUM($B$21:$B84)/78,0)),
     _xlpm.dat,DATE(_xlpm.jahrCalc,$B84,O$20),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AZ84" s="211" t="str" cm="1">
        <f t="array" aca="1" ref="AZ84" ca="1">_xlfn.LET(
     _xlpm.jahrCalc,INDIRECT("Jahr" &amp; ROUNDUP(SUM($B$21:$B84)/78,0)),
     _xlpm.dat,DATE(_xlpm.jahrCalc,$B84,P$20),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A84" s="211" t="str" cm="1">
        <f t="array" aca="1" ref="BA84" ca="1">_xlfn.LET(
     _xlpm.jahrCalc,INDIRECT("Jahr" &amp; ROUNDUP(SUM($B$21:$B84)/78,0)),
     _xlpm.dat,DATE(_xlpm.jahrCalc,$B84,Q$20),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B84" s="211" t="str" cm="1">
        <f t="array" aca="1" ref="BB84" ca="1">_xlfn.LET(
     _xlpm.jahrCalc,INDIRECT("Jahr" &amp; ROUNDUP(SUM($B$21:$B84)/78,0)),
     _xlpm.dat,DATE(_xlpm.jahrCalc,$B84,R$20),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C84" s="211" t="str" cm="1">
        <f t="array" aca="1" ref="BC84" ca="1">_xlfn.LET(
     _xlpm.jahrCalc,INDIRECT("Jahr" &amp; ROUNDUP(SUM($B$21:$B84)/78,0)),
     _xlpm.dat,DATE(_xlpm.jahrCalc,$B84,S$20),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D84" s="211" t="str" cm="1">
        <f t="array" aca="1" ref="BD84" ca="1">_xlfn.LET(
     _xlpm.jahrCalc,INDIRECT("Jahr" &amp; ROUNDUP(SUM($B$21:$B84)/78,0)),
     _xlpm.dat,DATE(_xlpm.jahrCalc,$B84,T$20),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E84" s="211" t="str" cm="1">
        <f t="array" aca="1" ref="BE84" ca="1">_xlfn.LET(
     _xlpm.jahrCalc,INDIRECT("Jahr" &amp; ROUNDUP(SUM($B$21:$B84)/78,0)),
     _xlpm.dat,DATE(_xlpm.jahrCalc,$B84,U$20),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F84" s="211" t="str" cm="1">
        <f t="array" aca="1" ref="BF84" ca="1">_xlfn.LET(
     _xlpm.jahrCalc,INDIRECT("Jahr" &amp; ROUNDUP(SUM($B$21:$B84)/78,0)),
     _xlpm.dat,DATE(_xlpm.jahrCalc,$B84,V$20),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G84" s="211" t="str" cm="1">
        <f t="array" aca="1" ref="BG84" ca="1">_xlfn.LET(
     _xlpm.jahrCalc,INDIRECT("Jahr" &amp; ROUNDUP(SUM($B$21:$B84)/78,0)),
     _xlpm.dat,DATE(_xlpm.jahrCalc,$B84,W$20),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H84" s="211" t="str" cm="1">
        <f t="array" aca="1" ref="BH84" ca="1">_xlfn.LET(
     _xlpm.jahrCalc,INDIRECT("Jahr" &amp; ROUNDUP(SUM($B$21:$B84)/78,0)),
     _xlpm.dat,DATE(_xlpm.jahrCalc,$B84,X$20),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I84" s="211" t="str" cm="1">
        <f t="array" aca="1" ref="BI84" ca="1">_xlfn.LET(
     _xlpm.jahrCalc,INDIRECT("Jahr" &amp; ROUNDUP(SUM($B$21:$B84)/78,0)),
     _xlpm.dat,DATE(_xlpm.jahrCalc,$B84,Y$20),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J84" s="211" t="str" cm="1">
        <f t="array" aca="1" ref="BJ84" ca="1">_xlfn.LET(
     _xlpm.jahrCalc,INDIRECT("Jahr" &amp; ROUNDUP(SUM($B$21:$B84)/78,0)),
     _xlpm.dat,DATE(_xlpm.jahrCalc,$B84,Z$20),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K84" s="211" t="str" cm="1">
        <f t="array" aca="1" ref="BK84" ca="1">_xlfn.LET(
     _xlpm.jahrCalc,INDIRECT("Jahr" &amp; ROUNDUP(SUM($B$21:$B84)/78,0)),
     _xlpm.dat,DATE(_xlpm.jahrCalc,$B84,AA$20),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L84" s="211" t="str" cm="1">
        <f t="array" aca="1" ref="BL84" ca="1">_xlfn.LET(
     _xlpm.jahrCalc,INDIRECT("Jahr" &amp; ROUNDUP(SUM($B$21:$B84)/78,0)),
     _xlpm.dat,DATE(_xlpm.jahrCalc,$B84,AB$20),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M84" s="211" t="str" cm="1">
        <f t="array" aca="1" ref="BM84" ca="1">_xlfn.LET(
     _xlpm.jahrCalc,INDIRECT("Jahr" &amp; ROUNDUP(SUM($B$21:$B84)/78,0)),
     _xlpm.dat,DATE(_xlpm.jahrCalc,$B84,AC$20),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N84" s="211" t="str" cm="1">
        <f t="array" aca="1" ref="BN84" ca="1">_xlfn.LET(
     _xlpm.jahrCalc,INDIRECT("Jahr" &amp; ROUNDUP(SUM($B$21:$B84)/78,0)),
     _xlpm.dat,DATE(_xlpm.jahrCalc,$B84,AD$20),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WE</v>
      </c>
      <c r="BO84" s="211" t="str" cm="1">
        <f t="array" aca="1" ref="BO84" ca="1">_xlfn.LET(
     _xlpm.jahrCalc,INDIRECT("Jahr" &amp; ROUNDUP(SUM($B$21:$B84)/78,0)),
     _xlpm.dat,DATE(_xlpm.jahrCalc,$B84,AE$20),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P84" s="211" t="str" cm="1">
        <f t="array" aca="1" ref="BP84" ca="1">_xlfn.LET(
     _xlpm.jahrCalc,INDIRECT("Jahr" &amp; ROUNDUP(SUM($B$21:$B84)/78,0)),
     _xlpm.dat,DATE(_xlpm.jahrCalc,$B84,AF$20),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Q84" s="211" t="str" cm="1">
        <f t="array" aca="1" ref="BQ84" ca="1">_xlfn.LET(
     _xlpm.jahrCalc,INDIRECT("Jahr" &amp; ROUNDUP(SUM($B$21:$B84)/78,0)),
     _xlpm.dat,DATE(_xlpm.jahrCalc,$B84,AG$20),
     _xlpm.bundesland,$BR84,
     _xlpm.ft, IF(_xlpm.bundesland=0,FALSE,_xlfn.XLOOKUP(_xlpm.dat,Feiertage[[Datum]:[Datum]],_xlfn.XLOOKUP(_xlpm.bundesland,Feiertage[[#Headers],[BW]:[TH]],Feiertage[[BW]:[TH]]),0,0,1)&lt;&gt;0),
     _xlpm.schwarz,
          MONTH(_xlpm.dat)&lt;&gt;$B84,
     _xlpm.we,
          WEEKDAY(_xlpm.dat,2)&gt;=6,
     _xlpm.weg,
          IF(_xlfn.XLOOKUP(GewählterMA&amp;_xlpm.dat,Table6[[lookup]:[lookup]],Table6[[Name]:[Name]],"da",0,1)="da","","weg"),
     _xlpm.ausgabe,IF(_xlpm.schwarz,"SW",IF(_xlpm.ft,"FT",IF(_xlpm.we,"WE",IF(_xlpm.weg="weg","weg","")))),
     _xlpm.ausgabe
)</f>
        <v/>
      </c>
      <c r="BR84" s="211">
        <f ca="1">IF(BT84=0,BS76,BT84)</f>
        <v>0</v>
      </c>
      <c r="BS84" s="260"/>
      <c r="BT84" s="211" cm="1">
        <f t="array" aca="1" ref="BT84" ca="1">_xlfn.XLOOKUP(_xlfn.XLOOKUP(GewählterMA&amp;AL84&amp;INDIRECT("Jahr" &amp; ROUNDUP(SUM($B$21:$B84)/78,0)),MitarbeiterFTE[Name]&amp;MitarbeiterFTE[Monat]&amp;MitarbeiterFTE[Jahr],MitarbeiterFTE[Bundesland],0,0,1),Bundesländer[Deutsch],Bundesländer[Abkürzung],0,0,1)</f>
        <v>0</v>
      </c>
    </row>
    <row r="85" spans="1:72" ht="18" customHeight="1" thickBot="1">
      <c r="A85" s="223" cm="1">
        <f t="array" aca="1" ref="A85" ca="1">_xlfn.XLOOKUP(GewählterMA&amp;"|"&amp;GewähltesVorhaben&amp;"|"&amp;B85&amp;"|"&amp;INDIRECT("Jahr" &amp; ROUNDUP(SUM($B$21:B85)/78,0)),MitarbeiterFTE[lookup],MitarbeiterFTE[%-Vorhaben],0,0,1)</f>
        <v>0</v>
      </c>
      <c r="B85" s="256">
        <v>9</v>
      </c>
      <c r="C85" s="253" t="str" cm="1">
        <f t="array" aca="1" ref="C85" ca="1">_xlfn.LET(
_xlpm.jahrCalc,
INDIRECT("Jahr" &amp; ROUNDUP(SUM($B$21:$B85)/78,0)),
_xlpm.auto,
IF(_xlfn.XLOOKUP(GewählterMA&amp;"|"&amp;_xlpm.jahrCalc,Personaleingabe!$AO$12:$AO$300,Personaleingabe!$AO$12:$AO$300,"keine Zeiten",0,1)="keine Zeiten",TRUE,FALSE),
_xlpm.fake,
IF($A$4&amp;"1"="1",FALSE,TRUE),
_xlpm.abwesend,
AM85&amp;"1"&lt;&gt;"1",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_xlpm.wochenstunden/5,SUMIFS(Arbeitszeiten[[Arbeitszeit]:[Arbeitszeit]],Arbeitszeiten[[Name]:[Name]],GewählterMA,Arbeitszeiten[[Tag]:[Tag]],DATE(_xlpm.jahrCalc,$B85,C$20)))*$A85,0),
_xlpm.ausgabe, _xlpm.stunden+IF(AND(_xlpm.stunden&gt;0,_xlpm.fake),ROUND(RANDBETWEEN(-100,100)/200,1),0),
IF(_xlpm.ausgabe&lt;=0,"",_xlpm.ausgabe)
)</f>
        <v/>
      </c>
      <c r="D85" s="253" t="str" cm="1">
        <f t="array" aca="1" ref="D85" ca="1">_xlfn.LET(
_xlpm.jahrCalc,
INDIRECT("Jahr" &amp; ROUNDUP(SUM($B$21:$B85)/78,0)),
_xlpm.auto,
IF(_xlfn.XLOOKUP(GewählterMA&amp;"|"&amp;_xlpm.jahrCalc,Personaleingabe!$AO$12:$AO$300,Personaleingabe!$AO$12:$AO$300,"keine Zeiten",0,1)="keine Zeiten",TRUE,FALSE),
_xlpm.fake,
IF($A$4&amp;"1"="1",FALSE,TRUE),
_xlpm.abwesend,
AN85&amp;"1"&lt;&gt;"1",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_xlpm.wochenstunden/5,SUMIFS(Arbeitszeiten[[Arbeitszeit]:[Arbeitszeit]],Arbeitszeiten[[Name]:[Name]],GewählterMA,Arbeitszeiten[[Tag]:[Tag]],DATE(_xlpm.jahrCalc,$B85,D$20)))*$A85,0),
_xlpm.ausgabe, _xlpm.stunden+IF(AND(_xlpm.stunden&gt;0,_xlpm.fake),ROUND(RANDBETWEEN(-100,100)/200,1),0),
IF(_xlpm.ausgabe&lt;=0,"",_xlpm.ausgabe)
)</f>
        <v/>
      </c>
      <c r="E85" s="253" t="str" cm="1">
        <f t="array" aca="1" ref="E85" ca="1">_xlfn.LET(
_xlpm.jahrCalc,
INDIRECT("Jahr" &amp; ROUNDUP(SUM($B$21:$B85)/78,0)),
_xlpm.auto,
IF(_xlfn.XLOOKUP(GewählterMA&amp;"|"&amp;_xlpm.jahrCalc,Personaleingabe!$AO$12:$AO$300,Personaleingabe!$AO$12:$AO$300,"keine Zeiten",0,1)="keine Zeiten",TRUE,FALSE),
_xlpm.fake,
IF($A$4&amp;"1"="1",FALSE,TRUE),
_xlpm.abwesend,
AO85&amp;"1"&lt;&gt;"1",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_xlpm.wochenstunden/5,SUMIFS(Arbeitszeiten[[Arbeitszeit]:[Arbeitszeit]],Arbeitszeiten[[Name]:[Name]],GewählterMA,Arbeitszeiten[[Tag]:[Tag]],DATE(_xlpm.jahrCalc,$B85,E$20)))*$A85,0),
_xlpm.ausgabe, _xlpm.stunden+IF(AND(_xlpm.stunden&gt;0,_xlpm.fake),ROUND(RANDBETWEEN(-100,100)/200,1),0),
IF(_xlpm.ausgabe&lt;=0,"",_xlpm.ausgabe)
)</f>
        <v/>
      </c>
      <c r="F85" s="253" t="str" cm="1">
        <f t="array" aca="1" ref="F85" ca="1">_xlfn.LET(
_xlpm.jahrCalc,
INDIRECT("Jahr" &amp; ROUNDUP(SUM($B$21:$B85)/78,0)),
_xlpm.auto,
IF(_xlfn.XLOOKUP(GewählterMA&amp;"|"&amp;_xlpm.jahrCalc,Personaleingabe!$AO$12:$AO$300,Personaleingabe!$AO$12:$AO$300,"keine Zeiten",0,1)="keine Zeiten",TRUE,FALSE),
_xlpm.fake,
IF($A$4&amp;"1"="1",FALSE,TRUE),
_xlpm.abwesend,
AP85&amp;"1"&lt;&gt;"1",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_xlpm.wochenstunden/5,SUMIFS(Arbeitszeiten[[Arbeitszeit]:[Arbeitszeit]],Arbeitszeiten[[Name]:[Name]],GewählterMA,Arbeitszeiten[[Tag]:[Tag]],DATE(_xlpm.jahrCalc,$B85,F$20)))*$A85,0),
_xlpm.ausgabe, _xlpm.stunden+IF(AND(_xlpm.stunden&gt;0,_xlpm.fake),ROUND(RANDBETWEEN(-100,100)/200,1),0),
IF(_xlpm.ausgabe&lt;=0,"",_xlpm.ausgabe)
)</f>
        <v/>
      </c>
      <c r="G85" s="253" t="str" cm="1">
        <f t="array" aca="1" ref="G85" ca="1">_xlfn.LET(
_xlpm.jahrCalc,
INDIRECT("Jahr" &amp; ROUNDUP(SUM($B$21:$B85)/78,0)),
_xlpm.auto,
IF(_xlfn.XLOOKUP(GewählterMA&amp;"|"&amp;_xlpm.jahrCalc,Personaleingabe!$AO$12:$AO$300,Personaleingabe!$AO$12:$AO$300,"keine Zeiten",0,1)="keine Zeiten",TRUE,FALSE),
_xlpm.fake,
IF($A$4&amp;"1"="1",FALSE,TRUE),
_xlpm.abwesend,
AQ85&amp;"1"&lt;&gt;"1",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_xlpm.wochenstunden/5,SUMIFS(Arbeitszeiten[[Arbeitszeit]:[Arbeitszeit]],Arbeitszeiten[[Name]:[Name]],GewählterMA,Arbeitszeiten[[Tag]:[Tag]],DATE(_xlpm.jahrCalc,$B85,G$20)))*$A85,0),
_xlpm.ausgabe, _xlpm.stunden+IF(AND(_xlpm.stunden&gt;0,_xlpm.fake),ROUND(RANDBETWEEN(-100,100)/200,1),0),
IF(_xlpm.ausgabe&lt;=0,"",_xlpm.ausgabe)
)</f>
        <v/>
      </c>
      <c r="H85" s="253" t="str" cm="1">
        <f t="array" aca="1" ref="H85" ca="1">_xlfn.LET(
_xlpm.jahrCalc,
INDIRECT("Jahr" &amp; ROUNDUP(SUM($B$21:$B85)/78,0)),
_xlpm.auto,
IF(_xlfn.XLOOKUP(GewählterMA&amp;"|"&amp;_xlpm.jahrCalc,Personaleingabe!$AO$12:$AO$300,Personaleingabe!$AO$12:$AO$300,"keine Zeiten",0,1)="keine Zeiten",TRUE,FALSE),
_xlpm.fake,
IF($A$4&amp;"1"="1",FALSE,TRUE),
_xlpm.abwesend,
AR85&amp;"1"&lt;&gt;"1",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_xlpm.wochenstunden/5,SUMIFS(Arbeitszeiten[[Arbeitszeit]:[Arbeitszeit]],Arbeitszeiten[[Name]:[Name]],GewählterMA,Arbeitszeiten[[Tag]:[Tag]],DATE(_xlpm.jahrCalc,$B85,H$20)))*$A85,0),
_xlpm.ausgabe, _xlpm.stunden+IF(AND(_xlpm.stunden&gt;0,_xlpm.fake),ROUND(RANDBETWEEN(-100,100)/200,1),0),
IF(_xlpm.ausgabe&lt;=0,"",_xlpm.ausgabe)
)</f>
        <v/>
      </c>
      <c r="I85" s="253" t="str" cm="1">
        <f t="array" aca="1" ref="I85" ca="1">_xlfn.LET(
_xlpm.jahrCalc,
INDIRECT("Jahr" &amp; ROUNDUP(SUM($B$21:$B85)/78,0)),
_xlpm.auto,
IF(_xlfn.XLOOKUP(GewählterMA&amp;"|"&amp;_xlpm.jahrCalc,Personaleingabe!$AO$12:$AO$300,Personaleingabe!$AO$12:$AO$300,"keine Zeiten",0,1)="keine Zeiten",TRUE,FALSE),
_xlpm.fake,
IF($A$4&amp;"1"="1",FALSE,TRUE),
_xlpm.abwesend,
AS85&amp;"1"&lt;&gt;"1",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_xlpm.wochenstunden/5,SUMIFS(Arbeitszeiten[[Arbeitszeit]:[Arbeitszeit]],Arbeitszeiten[[Name]:[Name]],GewählterMA,Arbeitszeiten[[Tag]:[Tag]],DATE(_xlpm.jahrCalc,$B85,I$20)))*$A85,0),
_xlpm.ausgabe, _xlpm.stunden+IF(AND(_xlpm.stunden&gt;0,_xlpm.fake),ROUND(RANDBETWEEN(-100,100)/200,1),0),
IF(_xlpm.ausgabe&lt;=0,"",_xlpm.ausgabe)
)</f>
        <v/>
      </c>
      <c r="J85" s="253" t="str" cm="1">
        <f t="array" aca="1" ref="J85" ca="1">_xlfn.LET(
_xlpm.jahrCalc,
INDIRECT("Jahr" &amp; ROUNDUP(SUM($B$21:$B85)/78,0)),
_xlpm.auto,
IF(_xlfn.XLOOKUP(GewählterMA&amp;"|"&amp;_xlpm.jahrCalc,Personaleingabe!$AO$12:$AO$300,Personaleingabe!$AO$12:$AO$300,"keine Zeiten",0,1)="keine Zeiten",TRUE,FALSE),
_xlpm.fake,
IF($A$4&amp;"1"="1",FALSE,TRUE),
_xlpm.abwesend,
AT85&amp;"1"&lt;&gt;"1",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_xlpm.wochenstunden/5,SUMIFS(Arbeitszeiten[[Arbeitszeit]:[Arbeitszeit]],Arbeitszeiten[[Name]:[Name]],GewählterMA,Arbeitszeiten[[Tag]:[Tag]],DATE(_xlpm.jahrCalc,$B85,J$20)))*$A85,0),
_xlpm.ausgabe, _xlpm.stunden+IF(AND(_xlpm.stunden&gt;0,_xlpm.fake),ROUND(RANDBETWEEN(-100,100)/200,1),0),
IF(_xlpm.ausgabe&lt;=0,"",_xlpm.ausgabe)
)</f>
        <v/>
      </c>
      <c r="K85" s="253" t="str" cm="1">
        <f t="array" aca="1" ref="K85" ca="1">_xlfn.LET(
_xlpm.jahrCalc,
INDIRECT("Jahr" &amp; ROUNDUP(SUM($B$21:$B85)/78,0)),
_xlpm.auto,
IF(_xlfn.XLOOKUP(GewählterMA&amp;"|"&amp;_xlpm.jahrCalc,Personaleingabe!$AO$12:$AO$300,Personaleingabe!$AO$12:$AO$300,"keine Zeiten",0,1)="keine Zeiten",TRUE,FALSE),
_xlpm.fake,
IF($A$4&amp;"1"="1",FALSE,TRUE),
_xlpm.abwesend,
AU85&amp;"1"&lt;&gt;"1",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_xlpm.wochenstunden/5,SUMIFS(Arbeitszeiten[[Arbeitszeit]:[Arbeitszeit]],Arbeitszeiten[[Name]:[Name]],GewählterMA,Arbeitszeiten[[Tag]:[Tag]],DATE(_xlpm.jahrCalc,$B85,K$20)))*$A85,0),
_xlpm.ausgabe, _xlpm.stunden+IF(AND(_xlpm.stunden&gt;0,_xlpm.fake),ROUND(RANDBETWEEN(-100,100)/200,1),0),
IF(_xlpm.ausgabe&lt;=0,"",_xlpm.ausgabe)
)</f>
        <v/>
      </c>
      <c r="L85" s="253" t="str" cm="1">
        <f t="array" aca="1" ref="L85" ca="1">_xlfn.LET(
_xlpm.jahrCalc,
INDIRECT("Jahr" &amp; ROUNDUP(SUM($B$21:$B85)/78,0)),
_xlpm.auto,
IF(_xlfn.XLOOKUP(GewählterMA&amp;"|"&amp;_xlpm.jahrCalc,Personaleingabe!$AO$12:$AO$300,Personaleingabe!$AO$12:$AO$300,"keine Zeiten",0,1)="keine Zeiten",TRUE,FALSE),
_xlpm.fake,
IF($A$4&amp;"1"="1",FALSE,TRUE),
_xlpm.abwesend,
AV85&amp;"1"&lt;&gt;"1",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_xlpm.wochenstunden/5,SUMIFS(Arbeitszeiten[[Arbeitszeit]:[Arbeitszeit]],Arbeitszeiten[[Name]:[Name]],GewählterMA,Arbeitszeiten[[Tag]:[Tag]],DATE(_xlpm.jahrCalc,$B85,L$20)))*$A85,0),
_xlpm.ausgabe, _xlpm.stunden+IF(AND(_xlpm.stunden&gt;0,_xlpm.fake),ROUND(RANDBETWEEN(-100,100)/200,1),0),
IF(_xlpm.ausgabe&lt;=0,"",_xlpm.ausgabe)
)</f>
        <v/>
      </c>
      <c r="M85" s="253" t="str" cm="1">
        <f t="array" aca="1" ref="M85" ca="1">_xlfn.LET(
_xlpm.jahrCalc,
INDIRECT("Jahr" &amp; ROUNDUP(SUM($B$21:$B85)/78,0)),
_xlpm.auto,
IF(_xlfn.XLOOKUP(GewählterMA&amp;"|"&amp;_xlpm.jahrCalc,Personaleingabe!$AO$12:$AO$300,Personaleingabe!$AO$12:$AO$300,"keine Zeiten",0,1)="keine Zeiten",TRUE,FALSE),
_xlpm.fake,
IF($A$4&amp;"1"="1",FALSE,TRUE),
_xlpm.abwesend,
AW85&amp;"1"&lt;&gt;"1",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_xlpm.wochenstunden/5,SUMIFS(Arbeitszeiten[[Arbeitszeit]:[Arbeitszeit]],Arbeitszeiten[[Name]:[Name]],GewählterMA,Arbeitszeiten[[Tag]:[Tag]],DATE(_xlpm.jahrCalc,$B85,M$20)))*$A85,0),
_xlpm.ausgabe, _xlpm.stunden+IF(AND(_xlpm.stunden&gt;0,_xlpm.fake),ROUND(RANDBETWEEN(-100,100)/200,1),0),
IF(_xlpm.ausgabe&lt;=0,"",_xlpm.ausgabe)
)</f>
        <v/>
      </c>
      <c r="N85" s="253" t="str" cm="1">
        <f t="array" aca="1" ref="N85" ca="1">_xlfn.LET(
_xlpm.jahrCalc,
INDIRECT("Jahr" &amp; ROUNDUP(SUM($B$21:$B85)/78,0)),
_xlpm.auto,
IF(_xlfn.XLOOKUP(GewählterMA&amp;"|"&amp;_xlpm.jahrCalc,Personaleingabe!$AO$12:$AO$300,Personaleingabe!$AO$12:$AO$300,"keine Zeiten",0,1)="keine Zeiten",TRUE,FALSE),
_xlpm.fake,
IF($A$4&amp;"1"="1",FALSE,TRUE),
_xlpm.abwesend,
AX85&amp;"1"&lt;&gt;"1",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_xlpm.wochenstunden/5,SUMIFS(Arbeitszeiten[[Arbeitszeit]:[Arbeitszeit]],Arbeitszeiten[[Name]:[Name]],GewählterMA,Arbeitszeiten[[Tag]:[Tag]],DATE(_xlpm.jahrCalc,$B85,N$20)))*$A85,0),
_xlpm.ausgabe, _xlpm.stunden+IF(AND(_xlpm.stunden&gt;0,_xlpm.fake),ROUND(RANDBETWEEN(-100,100)/200,1),0),
IF(_xlpm.ausgabe&lt;=0,"",_xlpm.ausgabe)
)</f>
        <v/>
      </c>
      <c r="O85" s="253" t="str" cm="1">
        <f t="array" aca="1" ref="O85" ca="1">_xlfn.LET(
_xlpm.jahrCalc,
INDIRECT("Jahr" &amp; ROUNDUP(SUM($B$21:$B85)/78,0)),
_xlpm.auto,
IF(_xlfn.XLOOKUP(GewählterMA&amp;"|"&amp;_xlpm.jahrCalc,Personaleingabe!$AO$12:$AO$300,Personaleingabe!$AO$12:$AO$300,"keine Zeiten",0,1)="keine Zeiten",TRUE,FALSE),
_xlpm.fake,
IF($A$4&amp;"1"="1",FALSE,TRUE),
_xlpm.abwesend,
AY85&amp;"1"&lt;&gt;"1",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_xlpm.wochenstunden/5,SUMIFS(Arbeitszeiten[[Arbeitszeit]:[Arbeitszeit]],Arbeitszeiten[[Name]:[Name]],GewählterMA,Arbeitszeiten[[Tag]:[Tag]],DATE(_xlpm.jahrCalc,$B85,O$20)))*$A85,0),
_xlpm.ausgabe, _xlpm.stunden+IF(AND(_xlpm.stunden&gt;0,_xlpm.fake),ROUND(RANDBETWEEN(-100,100)/200,1),0),
IF(_xlpm.ausgabe&lt;=0,"",_xlpm.ausgabe)
)</f>
        <v/>
      </c>
      <c r="P85" s="253" t="str" cm="1">
        <f t="array" aca="1" ref="P85" ca="1">_xlfn.LET(
_xlpm.jahrCalc,
INDIRECT("Jahr" &amp; ROUNDUP(SUM($B$21:$B85)/78,0)),
_xlpm.auto,
IF(_xlfn.XLOOKUP(GewählterMA&amp;"|"&amp;_xlpm.jahrCalc,Personaleingabe!$AO$12:$AO$300,Personaleingabe!$AO$12:$AO$300,"keine Zeiten",0,1)="keine Zeiten",TRUE,FALSE),
_xlpm.fake,
IF($A$4&amp;"1"="1",FALSE,TRUE),
_xlpm.abwesend,
AZ85&amp;"1"&lt;&gt;"1",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_xlpm.wochenstunden/5,SUMIFS(Arbeitszeiten[[Arbeitszeit]:[Arbeitszeit]],Arbeitszeiten[[Name]:[Name]],GewählterMA,Arbeitszeiten[[Tag]:[Tag]],DATE(_xlpm.jahrCalc,$B85,P$20)))*$A85,0),
_xlpm.ausgabe, _xlpm.stunden+IF(AND(_xlpm.stunden&gt;0,_xlpm.fake),ROUND(RANDBETWEEN(-100,100)/200,1),0),
IF(_xlpm.ausgabe&lt;=0,"",_xlpm.ausgabe)
)</f>
        <v/>
      </c>
      <c r="Q85" s="253" t="str" cm="1">
        <f t="array" aca="1" ref="Q85" ca="1">_xlfn.LET(
_xlpm.jahrCalc,
INDIRECT("Jahr" &amp; ROUNDUP(SUM($B$21:$B85)/78,0)),
_xlpm.auto,
IF(_xlfn.XLOOKUP(GewählterMA&amp;"|"&amp;_xlpm.jahrCalc,Personaleingabe!$AO$12:$AO$300,Personaleingabe!$AO$12:$AO$300,"keine Zeiten",0,1)="keine Zeiten",TRUE,FALSE),
_xlpm.fake,
IF($A$4&amp;"1"="1",FALSE,TRUE),
_xlpm.abwesend,
BA85&amp;"1"&lt;&gt;"1",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_xlpm.wochenstunden/5,SUMIFS(Arbeitszeiten[[Arbeitszeit]:[Arbeitszeit]],Arbeitszeiten[[Name]:[Name]],GewählterMA,Arbeitszeiten[[Tag]:[Tag]],DATE(_xlpm.jahrCalc,$B85,Q$20)))*$A85,0),
_xlpm.ausgabe, _xlpm.stunden+IF(AND(_xlpm.stunden&gt;0,_xlpm.fake),ROUND(RANDBETWEEN(-100,100)/200,1),0),
IF(_xlpm.ausgabe&lt;=0,"",_xlpm.ausgabe)
)</f>
        <v/>
      </c>
      <c r="R85" s="253" t="str" cm="1">
        <f t="array" aca="1" ref="R85" ca="1">_xlfn.LET(
_xlpm.jahrCalc,
INDIRECT("Jahr" &amp; ROUNDUP(SUM($B$21:$B85)/78,0)),
_xlpm.auto,
IF(_xlfn.XLOOKUP(GewählterMA&amp;"|"&amp;_xlpm.jahrCalc,Personaleingabe!$AO$12:$AO$300,Personaleingabe!$AO$12:$AO$300,"keine Zeiten",0,1)="keine Zeiten",TRUE,FALSE),
_xlpm.fake,
IF($A$4&amp;"1"="1",FALSE,TRUE),
_xlpm.abwesend,
BB85&amp;"1"&lt;&gt;"1",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_xlpm.wochenstunden/5,SUMIFS(Arbeitszeiten[[Arbeitszeit]:[Arbeitszeit]],Arbeitszeiten[[Name]:[Name]],GewählterMA,Arbeitszeiten[[Tag]:[Tag]],DATE(_xlpm.jahrCalc,$B85,R$20)))*$A85,0),
_xlpm.ausgabe, _xlpm.stunden+IF(AND(_xlpm.stunden&gt;0,_xlpm.fake),ROUND(RANDBETWEEN(-100,100)/200,1),0),
IF(_xlpm.ausgabe&lt;=0,"",_xlpm.ausgabe)
)</f>
        <v/>
      </c>
      <c r="S85" s="253" t="str" cm="1">
        <f t="array" aca="1" ref="S85" ca="1">_xlfn.LET(
_xlpm.jahrCalc,
INDIRECT("Jahr" &amp; ROUNDUP(SUM($B$21:$B85)/78,0)),
_xlpm.auto,
IF(_xlfn.XLOOKUP(GewählterMA&amp;"|"&amp;_xlpm.jahrCalc,Personaleingabe!$AO$12:$AO$300,Personaleingabe!$AO$12:$AO$300,"keine Zeiten",0,1)="keine Zeiten",TRUE,FALSE),
_xlpm.fake,
IF($A$4&amp;"1"="1",FALSE,TRUE),
_xlpm.abwesend,
BC85&amp;"1"&lt;&gt;"1",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_xlpm.wochenstunden/5,SUMIFS(Arbeitszeiten[[Arbeitszeit]:[Arbeitszeit]],Arbeitszeiten[[Name]:[Name]],GewählterMA,Arbeitszeiten[[Tag]:[Tag]],DATE(_xlpm.jahrCalc,$B85,S$20)))*$A85,0),
_xlpm.ausgabe, _xlpm.stunden+IF(AND(_xlpm.stunden&gt;0,_xlpm.fake),ROUND(RANDBETWEEN(-100,100)/200,1),0),
IF(_xlpm.ausgabe&lt;=0,"",_xlpm.ausgabe)
)</f>
        <v/>
      </c>
      <c r="T85" s="253" t="str" cm="1">
        <f t="array" aca="1" ref="T85" ca="1">_xlfn.LET(
_xlpm.jahrCalc,
INDIRECT("Jahr" &amp; ROUNDUP(SUM($B$21:$B85)/78,0)),
_xlpm.auto,
IF(_xlfn.XLOOKUP(GewählterMA&amp;"|"&amp;_xlpm.jahrCalc,Personaleingabe!$AO$12:$AO$300,Personaleingabe!$AO$12:$AO$300,"keine Zeiten",0,1)="keine Zeiten",TRUE,FALSE),
_xlpm.fake,
IF($A$4&amp;"1"="1",FALSE,TRUE),
_xlpm.abwesend,
BD85&amp;"1"&lt;&gt;"1",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_xlpm.wochenstunden/5,SUMIFS(Arbeitszeiten[[Arbeitszeit]:[Arbeitszeit]],Arbeitszeiten[[Name]:[Name]],GewählterMA,Arbeitszeiten[[Tag]:[Tag]],DATE(_xlpm.jahrCalc,$B85,T$20)))*$A85,0),
_xlpm.ausgabe, _xlpm.stunden+IF(AND(_xlpm.stunden&gt;0,_xlpm.fake),ROUND(RANDBETWEEN(-100,100)/200,1),0),
IF(_xlpm.ausgabe&lt;=0,"",_xlpm.ausgabe)
)</f>
        <v/>
      </c>
      <c r="U85" s="253" t="str" cm="1">
        <f t="array" aca="1" ref="U85" ca="1">_xlfn.LET(
_xlpm.jahrCalc,
INDIRECT("Jahr" &amp; ROUNDUP(SUM($B$21:$B85)/78,0)),
_xlpm.auto,
IF(_xlfn.XLOOKUP(GewählterMA&amp;"|"&amp;_xlpm.jahrCalc,Personaleingabe!$AO$12:$AO$300,Personaleingabe!$AO$12:$AO$300,"keine Zeiten",0,1)="keine Zeiten",TRUE,FALSE),
_xlpm.fake,
IF($A$4&amp;"1"="1",FALSE,TRUE),
_xlpm.abwesend,
BE85&amp;"1"&lt;&gt;"1",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_xlpm.wochenstunden/5,SUMIFS(Arbeitszeiten[[Arbeitszeit]:[Arbeitszeit]],Arbeitszeiten[[Name]:[Name]],GewählterMA,Arbeitszeiten[[Tag]:[Tag]],DATE(_xlpm.jahrCalc,$B85,U$20)))*$A85,0),
_xlpm.ausgabe, _xlpm.stunden+IF(AND(_xlpm.stunden&gt;0,_xlpm.fake),ROUND(RANDBETWEEN(-100,100)/200,1),0),
IF(_xlpm.ausgabe&lt;=0,"",_xlpm.ausgabe)
)</f>
        <v/>
      </c>
      <c r="V85" s="253" t="str" cm="1">
        <f t="array" aca="1" ref="V85" ca="1">_xlfn.LET(
_xlpm.jahrCalc,
INDIRECT("Jahr" &amp; ROUNDUP(SUM($B$21:$B85)/78,0)),
_xlpm.auto,
IF(_xlfn.XLOOKUP(GewählterMA&amp;"|"&amp;_xlpm.jahrCalc,Personaleingabe!$AO$12:$AO$300,Personaleingabe!$AO$12:$AO$300,"keine Zeiten",0,1)="keine Zeiten",TRUE,FALSE),
_xlpm.fake,
IF($A$4&amp;"1"="1",FALSE,TRUE),
_xlpm.abwesend,
BF85&amp;"1"&lt;&gt;"1",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_xlpm.wochenstunden/5,SUMIFS(Arbeitszeiten[[Arbeitszeit]:[Arbeitszeit]],Arbeitszeiten[[Name]:[Name]],GewählterMA,Arbeitszeiten[[Tag]:[Tag]],DATE(_xlpm.jahrCalc,$B85,V$20)))*$A85,0),
_xlpm.ausgabe, _xlpm.stunden+IF(AND(_xlpm.stunden&gt;0,_xlpm.fake),ROUND(RANDBETWEEN(-100,100)/200,1),0),
IF(_xlpm.ausgabe&lt;=0,"",_xlpm.ausgabe)
)</f>
        <v/>
      </c>
      <c r="W85" s="253" t="str" cm="1">
        <f t="array" aca="1" ref="W85" ca="1">_xlfn.LET(
_xlpm.jahrCalc,
INDIRECT("Jahr" &amp; ROUNDUP(SUM($B$21:$B85)/78,0)),
_xlpm.auto,
IF(_xlfn.XLOOKUP(GewählterMA&amp;"|"&amp;_xlpm.jahrCalc,Personaleingabe!$AO$12:$AO$300,Personaleingabe!$AO$12:$AO$300,"keine Zeiten",0,1)="keine Zeiten",TRUE,FALSE),
_xlpm.fake,
IF($A$4&amp;"1"="1",FALSE,TRUE),
_xlpm.abwesend,
BG85&amp;"1"&lt;&gt;"1",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_xlpm.wochenstunden/5,SUMIFS(Arbeitszeiten[[Arbeitszeit]:[Arbeitszeit]],Arbeitszeiten[[Name]:[Name]],GewählterMA,Arbeitszeiten[[Tag]:[Tag]],DATE(_xlpm.jahrCalc,$B85,W$20)))*$A85,0),
_xlpm.ausgabe, _xlpm.stunden+IF(AND(_xlpm.stunden&gt;0,_xlpm.fake),ROUND(RANDBETWEEN(-100,100)/200,1),0),
IF(_xlpm.ausgabe&lt;=0,"",_xlpm.ausgabe)
)</f>
        <v/>
      </c>
      <c r="X85" s="253" t="str" cm="1">
        <f t="array" aca="1" ref="X85" ca="1">_xlfn.LET(
_xlpm.jahrCalc,
INDIRECT("Jahr" &amp; ROUNDUP(SUM($B$21:$B85)/78,0)),
_xlpm.auto,
IF(_xlfn.XLOOKUP(GewählterMA&amp;"|"&amp;_xlpm.jahrCalc,Personaleingabe!$AO$12:$AO$300,Personaleingabe!$AO$12:$AO$300,"keine Zeiten",0,1)="keine Zeiten",TRUE,FALSE),
_xlpm.fake,
IF($A$4&amp;"1"="1",FALSE,TRUE),
_xlpm.abwesend,
BH85&amp;"1"&lt;&gt;"1",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_xlpm.wochenstunden/5,SUMIFS(Arbeitszeiten[[Arbeitszeit]:[Arbeitszeit]],Arbeitszeiten[[Name]:[Name]],GewählterMA,Arbeitszeiten[[Tag]:[Tag]],DATE(_xlpm.jahrCalc,$B85,X$20)))*$A85,0),
_xlpm.ausgabe, _xlpm.stunden+IF(AND(_xlpm.stunden&gt;0,_xlpm.fake),ROUND(RANDBETWEEN(-100,100)/200,1),0),
IF(_xlpm.ausgabe&lt;=0,"",_xlpm.ausgabe)
)</f>
        <v/>
      </c>
      <c r="Y85" s="253" t="str" cm="1">
        <f t="array" aca="1" ref="Y85" ca="1">_xlfn.LET(
_xlpm.jahrCalc,
INDIRECT("Jahr" &amp; ROUNDUP(SUM($B$21:$B85)/78,0)),
_xlpm.auto,
IF(_xlfn.XLOOKUP(GewählterMA&amp;"|"&amp;_xlpm.jahrCalc,Personaleingabe!$AO$12:$AO$300,Personaleingabe!$AO$12:$AO$300,"keine Zeiten",0,1)="keine Zeiten",TRUE,FALSE),
_xlpm.fake,
IF($A$4&amp;"1"="1",FALSE,TRUE),
_xlpm.abwesend,
BI85&amp;"1"&lt;&gt;"1",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_xlpm.wochenstunden/5,SUMIFS(Arbeitszeiten[[Arbeitszeit]:[Arbeitszeit]],Arbeitszeiten[[Name]:[Name]],GewählterMA,Arbeitszeiten[[Tag]:[Tag]],DATE(_xlpm.jahrCalc,$B85,Y$20)))*$A85,0),
_xlpm.ausgabe, _xlpm.stunden+IF(AND(_xlpm.stunden&gt;0,_xlpm.fake),ROUND(RANDBETWEEN(-100,100)/200,1),0),
IF(_xlpm.ausgabe&lt;=0,"",_xlpm.ausgabe)
)</f>
        <v/>
      </c>
      <c r="Z85" s="253" t="str" cm="1">
        <f t="array" aca="1" ref="Z85" ca="1">_xlfn.LET(
_xlpm.jahrCalc,
INDIRECT("Jahr" &amp; ROUNDUP(SUM($B$21:$B85)/78,0)),
_xlpm.auto,
IF(_xlfn.XLOOKUP(GewählterMA&amp;"|"&amp;_xlpm.jahrCalc,Personaleingabe!$AO$12:$AO$300,Personaleingabe!$AO$12:$AO$300,"keine Zeiten",0,1)="keine Zeiten",TRUE,FALSE),
_xlpm.fake,
IF($A$4&amp;"1"="1",FALSE,TRUE),
_xlpm.abwesend,
BJ85&amp;"1"&lt;&gt;"1",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_xlpm.wochenstunden/5,SUMIFS(Arbeitszeiten[[Arbeitszeit]:[Arbeitszeit]],Arbeitszeiten[[Name]:[Name]],GewählterMA,Arbeitszeiten[[Tag]:[Tag]],DATE(_xlpm.jahrCalc,$B85,Z$20)))*$A85,0),
_xlpm.ausgabe, _xlpm.stunden+IF(AND(_xlpm.stunden&gt;0,_xlpm.fake),ROUND(RANDBETWEEN(-100,100)/200,1),0),
IF(_xlpm.ausgabe&lt;=0,"",_xlpm.ausgabe)
)</f>
        <v/>
      </c>
      <c r="AA85" s="253" t="str" cm="1">
        <f t="array" aca="1" ref="AA85" ca="1">_xlfn.LET(
_xlpm.jahrCalc,
INDIRECT("Jahr" &amp; ROUNDUP(SUM($B$21:$B85)/78,0)),
_xlpm.auto,
IF(_xlfn.XLOOKUP(GewählterMA&amp;"|"&amp;_xlpm.jahrCalc,Personaleingabe!$AO$12:$AO$300,Personaleingabe!$AO$12:$AO$300,"keine Zeiten",0,1)="keine Zeiten",TRUE,FALSE),
_xlpm.fake,
IF($A$4&amp;"1"="1",FALSE,TRUE),
_xlpm.abwesend,
BK85&amp;"1"&lt;&gt;"1",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_xlpm.wochenstunden/5,SUMIFS(Arbeitszeiten[[Arbeitszeit]:[Arbeitszeit]],Arbeitszeiten[[Name]:[Name]],GewählterMA,Arbeitszeiten[[Tag]:[Tag]],DATE(_xlpm.jahrCalc,$B85,AA$20)))*$A85,0),
_xlpm.ausgabe, _xlpm.stunden+IF(AND(_xlpm.stunden&gt;0,_xlpm.fake),ROUND(RANDBETWEEN(-100,100)/200,1),0),
IF(_xlpm.ausgabe&lt;=0,"",_xlpm.ausgabe)
)</f>
        <v/>
      </c>
      <c r="AB85" s="253" t="str" cm="1">
        <f t="array" aca="1" ref="AB85" ca="1">_xlfn.LET(
_xlpm.jahrCalc,
INDIRECT("Jahr" &amp; ROUNDUP(SUM($B$21:$B85)/78,0)),
_xlpm.auto,
IF(_xlfn.XLOOKUP(GewählterMA&amp;"|"&amp;_xlpm.jahrCalc,Personaleingabe!$AO$12:$AO$300,Personaleingabe!$AO$12:$AO$300,"keine Zeiten",0,1)="keine Zeiten",TRUE,FALSE),
_xlpm.fake,
IF($A$4&amp;"1"="1",FALSE,TRUE),
_xlpm.abwesend,
BL85&amp;"1"&lt;&gt;"1",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_xlpm.wochenstunden/5,SUMIFS(Arbeitszeiten[[Arbeitszeit]:[Arbeitszeit]],Arbeitszeiten[[Name]:[Name]],GewählterMA,Arbeitszeiten[[Tag]:[Tag]],DATE(_xlpm.jahrCalc,$B85,AB$20)))*$A85,0),
_xlpm.ausgabe, _xlpm.stunden+IF(AND(_xlpm.stunden&gt;0,_xlpm.fake),ROUND(RANDBETWEEN(-100,100)/200,1),0),
IF(_xlpm.ausgabe&lt;=0,"",_xlpm.ausgabe)
)</f>
        <v/>
      </c>
      <c r="AC85" s="253" t="str" cm="1">
        <f t="array" aca="1" ref="AC85" ca="1">_xlfn.LET(
_xlpm.jahrCalc,
INDIRECT("Jahr" &amp; ROUNDUP(SUM($B$21:$B85)/78,0)),
_xlpm.auto,
IF(_xlfn.XLOOKUP(GewählterMA&amp;"|"&amp;_xlpm.jahrCalc,Personaleingabe!$AO$12:$AO$300,Personaleingabe!$AO$12:$AO$300,"keine Zeiten",0,1)="keine Zeiten",TRUE,FALSE),
_xlpm.fake,
IF($A$4&amp;"1"="1",FALSE,TRUE),
_xlpm.abwesend,
BM85&amp;"1"&lt;&gt;"1",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_xlpm.wochenstunden/5,SUMIFS(Arbeitszeiten[[Arbeitszeit]:[Arbeitszeit]],Arbeitszeiten[[Name]:[Name]],GewählterMA,Arbeitszeiten[[Tag]:[Tag]],DATE(_xlpm.jahrCalc,$B85,AC$20)))*$A85,0),
_xlpm.ausgabe, _xlpm.stunden+IF(AND(_xlpm.stunden&gt;0,_xlpm.fake),ROUND(RANDBETWEEN(-100,100)/200,1),0),
IF(_xlpm.ausgabe&lt;=0,"",_xlpm.ausgabe)
)</f>
        <v/>
      </c>
      <c r="AD85" s="253" t="str" cm="1">
        <f t="array" aca="1" ref="AD85" ca="1">_xlfn.LET(
_xlpm.jahrCalc,
INDIRECT("Jahr" &amp; ROUNDUP(SUM($B$21:$B85)/78,0)),
_xlpm.auto,
IF(_xlfn.XLOOKUP(GewählterMA&amp;"|"&amp;_xlpm.jahrCalc,Personaleingabe!$AO$12:$AO$300,Personaleingabe!$AO$12:$AO$300,"keine Zeiten",0,1)="keine Zeiten",TRUE,FALSE),
_xlpm.fake,
IF($A$4&amp;"1"="1",FALSE,TRUE),
_xlpm.abwesend,
BN85&amp;"1"&lt;&gt;"1",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_xlpm.wochenstunden/5,SUMIFS(Arbeitszeiten[[Arbeitszeit]:[Arbeitszeit]],Arbeitszeiten[[Name]:[Name]],GewählterMA,Arbeitszeiten[[Tag]:[Tag]],DATE(_xlpm.jahrCalc,$B85,AD$20)))*$A85,0),
_xlpm.ausgabe, _xlpm.stunden+IF(AND(_xlpm.stunden&gt;0,_xlpm.fake),ROUND(RANDBETWEEN(-100,100)/200,1),0),
IF(_xlpm.ausgabe&lt;=0,"",_xlpm.ausgabe)
)</f>
        <v/>
      </c>
      <c r="AE85" s="253" t="str" cm="1">
        <f t="array" aca="1" ref="AE85" ca="1">_xlfn.LET(
_xlpm.jahrCalc,
INDIRECT("Jahr" &amp; ROUNDUP(SUM($B$21:$B85)/78,0)),
_xlpm.auto,
IF(_xlfn.XLOOKUP(GewählterMA&amp;"|"&amp;_xlpm.jahrCalc,Personaleingabe!$AO$12:$AO$300,Personaleingabe!$AO$12:$AO$300,"keine Zeiten",0,1)="keine Zeiten",TRUE,FALSE),
_xlpm.fake,
IF($A$4&amp;"1"="1",FALSE,TRUE),
_xlpm.abwesend,
BO85&amp;"1"&lt;&gt;"1",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_xlpm.wochenstunden/5,SUMIFS(Arbeitszeiten[[Arbeitszeit]:[Arbeitszeit]],Arbeitszeiten[[Name]:[Name]],GewählterMA,Arbeitszeiten[[Tag]:[Tag]],DATE(_xlpm.jahrCalc,$B85,AE$20)))*$A85,0),
_xlpm.ausgabe, _xlpm.stunden+IF(AND(_xlpm.stunden&gt;0,_xlpm.fake),ROUND(RANDBETWEEN(-100,100)/200,1),0),
IF(_xlpm.ausgabe&lt;=0,"",_xlpm.ausgabe)
)</f>
        <v/>
      </c>
      <c r="AF85" s="253" t="str" cm="1">
        <f t="array" aca="1" ref="AF85" ca="1">_xlfn.LET(
_xlpm.jahrCalc,
INDIRECT("Jahr" &amp; ROUNDUP(SUM($B$21:$B85)/78,0)),
_xlpm.auto,
IF(_xlfn.XLOOKUP(GewählterMA&amp;"|"&amp;_xlpm.jahrCalc,Personaleingabe!$AO$12:$AO$300,Personaleingabe!$AO$12:$AO$300,"keine Zeiten",0,1)="keine Zeiten",TRUE,FALSE),
_xlpm.fake,
IF($A$4&amp;"1"="1",FALSE,TRUE),
_xlpm.abwesend,
BP85&amp;"1"&lt;&gt;"1",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_xlpm.wochenstunden/5,SUMIFS(Arbeitszeiten[[Arbeitszeit]:[Arbeitszeit]],Arbeitszeiten[[Name]:[Name]],GewählterMA,Arbeitszeiten[[Tag]:[Tag]],DATE(_xlpm.jahrCalc,$B85,AF$20)))*$A85,0),
_xlpm.ausgabe, _xlpm.stunden+IF(AND(_xlpm.stunden&gt;0,_xlpm.fake),ROUND(RANDBETWEEN(-100,100)/200,1),0),
IF(_xlpm.ausgabe&lt;=0,"",_xlpm.ausgabe)
)</f>
        <v/>
      </c>
      <c r="AG85" s="253" t="str" cm="1">
        <f t="array" aca="1" ref="AG85" ca="1">_xlfn.LET(
_xlpm.jahrCalc,
INDIRECT("Jahr" &amp; ROUNDUP(SUM($B$21:$B85)/78,0)),
_xlpm.auto,
IF(_xlfn.XLOOKUP(GewählterMA&amp;"|"&amp;_xlpm.jahrCalc,Personaleingabe!$AO$12:$AO$300,Personaleingabe!$AO$12:$AO$300,"keine Zeiten",0,1)="keine Zeiten",TRUE,FALSE),
_xlpm.fake,
IF($A$4&amp;"1"="1",FALSE,TRUE),
_xlpm.abwesend,
BQ85&amp;"1"&lt;&gt;"1",
_xlpm.wochenstunden,_xlfn.XLOOKUP(GewählterMA&amp;"|"&amp;GewähltesVorhaben&amp;"|"&amp;$B85&amp;"|"&amp;_xlpm.jahrCalc,MitarbeiterFTE[[lookup]:[lookup]],MitarbeiterFTE[[Std. / Wo.]:[Std. / Wo.]],0,0,1),
_xlpm.stunden,
IF(NOT(_xlpm.abwesend),IF(_xlpm.auto,
    _xlpm.wochenstunden/5,SUMIFS(Arbeitszeiten[[Arbeitszeit]:[Arbeitszeit]],Arbeitszeiten[[Name]:[Name]],GewählterMA,Arbeitszeiten[[Tag]:[Tag]],DATE(_xlpm.jahrCalc,$B85,AG$20)))*$A85,0),
_xlpm.ausgabe, _xlpm.stunden+IF(AND(_xlpm.stunden&gt;0,_xlpm.fake),ROUND(RANDBETWEEN(-100,100)/200,1),0),
IF(_xlpm.ausgabe&lt;=0,"",_xlpm.ausgabe)
)</f>
        <v/>
      </c>
      <c r="AH85" s="254">
        <f t="shared" ca="1" si="82"/>
        <v>0</v>
      </c>
      <c r="AI85" s="303"/>
      <c r="AJ85" s="212"/>
      <c r="AL85" s="211">
        <f t="shared" si="83"/>
        <v>9</v>
      </c>
      <c r="AM85" s="211" t="str" cm="1">
        <f t="array" aca="1" ref="AM85" ca="1">_xlfn.LET(
     _xlpm.jahrCalc,INDIRECT("Jahr" &amp; ROUNDUP(SUM($B$21:$B85)/78,0)),
     _xlpm.dat,DATE(_xlpm.jahrCalc,$B85,C$20),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N85" s="211" t="str" cm="1">
        <f t="array" aca="1" ref="AN85" ca="1">_xlfn.LET(
     _xlpm.jahrCalc,INDIRECT("Jahr" &amp; ROUNDUP(SUM($B$21:$B85)/78,0)),
     _xlpm.dat,DATE(_xlpm.jahrCalc,$B85,D$20),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O85" s="211" t="str" cm="1">
        <f t="array" aca="1" ref="AO85" ca="1">_xlfn.LET(
     _xlpm.jahrCalc,INDIRECT("Jahr" &amp; ROUNDUP(SUM($B$21:$B85)/78,0)),
     _xlpm.dat,DATE(_xlpm.jahrCalc,$B85,E$20),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P85" s="211" t="str" cm="1">
        <f t="array" aca="1" ref="AP85" ca="1">_xlfn.LET(
     _xlpm.jahrCalc,INDIRECT("Jahr" &amp; ROUNDUP(SUM($B$21:$B85)/78,0)),
     _xlpm.dat,DATE(_xlpm.jahrCalc,$B85,F$20),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Q85" s="211" t="str" cm="1">
        <f t="array" aca="1" ref="AQ85" ca="1">_xlfn.LET(
     _xlpm.jahrCalc,INDIRECT("Jahr" &amp; ROUNDUP(SUM($B$21:$B85)/78,0)),
     _xlpm.dat,DATE(_xlpm.jahrCalc,$B85,G$20),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R85" s="211" t="str" cm="1">
        <f t="array" aca="1" ref="AR85" ca="1">_xlfn.LET(
     _xlpm.jahrCalc,INDIRECT("Jahr" &amp; ROUNDUP(SUM($B$21:$B85)/78,0)),
     _xlpm.dat,DATE(_xlpm.jahrCalc,$B85,H$20),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S85" s="211" t="str" cm="1">
        <f t="array" aca="1" ref="AS85" ca="1">_xlfn.LET(
     _xlpm.jahrCalc,INDIRECT("Jahr" &amp; ROUNDUP(SUM($B$21:$B85)/78,0)),
     _xlpm.dat,DATE(_xlpm.jahrCalc,$B85,I$20),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T85" s="211" t="str" cm="1">
        <f t="array" aca="1" ref="AT85" ca="1">_xlfn.LET(
     _xlpm.jahrCalc,INDIRECT("Jahr" &amp; ROUNDUP(SUM($B$21:$B85)/78,0)),
     _xlpm.dat,DATE(_xlpm.jahrCalc,$B85,J$20),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U85" s="211" t="str" cm="1">
        <f t="array" aca="1" ref="AU85" ca="1">_xlfn.LET(
     _xlpm.jahrCalc,INDIRECT("Jahr" &amp; ROUNDUP(SUM($B$21:$B85)/78,0)),
     _xlpm.dat,DATE(_xlpm.jahrCalc,$B85,K$20),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V85" s="211" t="str" cm="1">
        <f t="array" aca="1" ref="AV85" ca="1">_xlfn.LET(
     _xlpm.jahrCalc,INDIRECT("Jahr" &amp; ROUNDUP(SUM($B$21:$B85)/78,0)),
     _xlpm.dat,DATE(_xlpm.jahrCalc,$B85,L$20),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W85" s="211" t="str" cm="1">
        <f t="array" aca="1" ref="AW85" ca="1">_xlfn.LET(
     _xlpm.jahrCalc,INDIRECT("Jahr" &amp; ROUNDUP(SUM($B$21:$B85)/78,0)),
     _xlpm.dat,DATE(_xlpm.jahrCalc,$B85,M$20),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AX85" s="211" t="str" cm="1">
        <f t="array" aca="1" ref="AX85" ca="1">_xlfn.LET(
     _xlpm.jahrCalc,INDIRECT("Jahr" &amp; ROUNDUP(SUM($B$21:$B85)/78,0)),
     _xlpm.dat,DATE(_xlpm.jahrCalc,$B85,N$20),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Y85" s="211" t="str" cm="1">
        <f t="array" aca="1" ref="AY85" ca="1">_xlfn.LET(
     _xlpm.jahrCalc,INDIRECT("Jahr" &amp; ROUNDUP(SUM($B$21:$B85)/78,0)),
     _xlpm.dat,DATE(_xlpm.jahrCalc,$B85,O$20),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AZ85" s="211" t="str" cm="1">
        <f t="array" aca="1" ref="AZ85" ca="1">_xlfn.LET(
     _xlpm.jahrCalc,INDIRECT("Jahr" &amp; ROUNDUP(SUM($B$21:$B85)/78,0)),
     _xlpm.dat,DATE(_xlpm.jahrCalc,$B85,P$20),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A85" s="211" t="str" cm="1">
        <f t="array" aca="1" ref="BA85" ca="1">_xlfn.LET(
     _xlpm.jahrCalc,INDIRECT("Jahr" &amp; ROUNDUP(SUM($B$21:$B85)/78,0)),
     _xlpm.dat,DATE(_xlpm.jahrCalc,$B85,Q$20),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B85" s="211" t="str" cm="1">
        <f t="array" aca="1" ref="BB85" ca="1">_xlfn.LET(
     _xlpm.jahrCalc,INDIRECT("Jahr" &amp; ROUNDUP(SUM($B$21:$B85)/78,0)),
     _xlpm.dat,DATE(_xlpm.jahrCalc,$B85,R$20),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C85" s="211" t="str" cm="1">
        <f t="array" aca="1" ref="BC85" ca="1">_xlfn.LET(
     _xlpm.jahrCalc,INDIRECT("Jahr" &amp; ROUNDUP(SUM($B$21:$B85)/78,0)),
     _xlpm.dat,DATE(_xlpm.jahrCalc,$B85,S$20),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D85" s="211" t="str" cm="1">
        <f t="array" aca="1" ref="BD85" ca="1">_xlfn.LET(
     _xlpm.jahrCalc,INDIRECT("Jahr" &amp; ROUNDUP(SUM($B$21:$B85)/78,0)),
     _xlpm.dat,DATE(_xlpm.jahrCalc,$B85,T$20),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E85" s="211" t="str" cm="1">
        <f t="array" aca="1" ref="BE85" ca="1">_xlfn.LET(
     _xlpm.jahrCalc,INDIRECT("Jahr" &amp; ROUNDUP(SUM($B$21:$B85)/78,0)),
     _xlpm.dat,DATE(_xlpm.jahrCalc,$B85,U$20),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F85" s="211" t="str" cm="1">
        <f t="array" aca="1" ref="BF85" ca="1">_xlfn.LET(
     _xlpm.jahrCalc,INDIRECT("Jahr" &amp; ROUNDUP(SUM($B$21:$B85)/78,0)),
     _xlpm.dat,DATE(_xlpm.jahrCalc,$B85,V$20),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G85" s="211" t="str" cm="1">
        <f t="array" aca="1" ref="BG85" ca="1">_xlfn.LET(
     _xlpm.jahrCalc,INDIRECT("Jahr" &amp; ROUNDUP(SUM($B$21:$B85)/78,0)),
     _xlpm.dat,DATE(_xlpm.jahrCalc,$B85,W$20),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H85" s="211" t="str" cm="1">
        <f t="array" aca="1" ref="BH85" ca="1">_xlfn.LET(
     _xlpm.jahrCalc,INDIRECT("Jahr" &amp; ROUNDUP(SUM($B$21:$B85)/78,0)),
     _xlpm.dat,DATE(_xlpm.jahrCalc,$B85,X$20),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I85" s="211" t="str" cm="1">
        <f t="array" aca="1" ref="BI85" ca="1">_xlfn.LET(
     _xlpm.jahrCalc,INDIRECT("Jahr" &amp; ROUNDUP(SUM($B$21:$B85)/78,0)),
     _xlpm.dat,DATE(_xlpm.jahrCalc,$B85,Y$20),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J85" s="211" t="str" cm="1">
        <f t="array" aca="1" ref="BJ85" ca="1">_xlfn.LET(
     _xlpm.jahrCalc,INDIRECT("Jahr" &amp; ROUNDUP(SUM($B$21:$B85)/78,0)),
     _xlpm.dat,DATE(_xlpm.jahrCalc,$B85,Z$20),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K85" s="211" t="str" cm="1">
        <f t="array" aca="1" ref="BK85" ca="1">_xlfn.LET(
     _xlpm.jahrCalc,INDIRECT("Jahr" &amp; ROUNDUP(SUM($B$21:$B85)/78,0)),
     _xlpm.dat,DATE(_xlpm.jahrCalc,$B85,AA$20),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WE</v>
      </c>
      <c r="BL85" s="211" t="str" cm="1">
        <f t="array" aca="1" ref="BL85" ca="1">_xlfn.LET(
     _xlpm.jahrCalc,INDIRECT("Jahr" &amp; ROUNDUP(SUM($B$21:$B85)/78,0)),
     _xlpm.dat,DATE(_xlpm.jahrCalc,$B85,AB$20),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M85" s="211" t="str" cm="1">
        <f t="array" aca="1" ref="BM85" ca="1">_xlfn.LET(
     _xlpm.jahrCalc,INDIRECT("Jahr" &amp; ROUNDUP(SUM($B$21:$B85)/78,0)),
     _xlpm.dat,DATE(_xlpm.jahrCalc,$B85,AC$20),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N85" s="211" t="str" cm="1">
        <f t="array" aca="1" ref="BN85" ca="1">_xlfn.LET(
     _xlpm.jahrCalc,INDIRECT("Jahr" &amp; ROUNDUP(SUM($B$21:$B85)/78,0)),
     _xlpm.dat,DATE(_xlpm.jahrCalc,$B85,AD$20),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O85" s="211" t="str" cm="1">
        <f t="array" aca="1" ref="BO85" ca="1">_xlfn.LET(
     _xlpm.jahrCalc,INDIRECT("Jahr" &amp; ROUNDUP(SUM($B$21:$B85)/78,0)),
     _xlpm.dat,DATE(_xlpm.jahrCalc,$B85,AE$20),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P85" s="211" t="str" cm="1">
        <f t="array" aca="1" ref="BP85" ca="1">_xlfn.LET(
     _xlpm.jahrCalc,INDIRECT("Jahr" &amp; ROUNDUP(SUM($B$21:$B85)/78,0)),
     _xlpm.dat,DATE(_xlpm.jahrCalc,$B85,AF$20),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
      </c>
      <c r="BQ85" s="211" t="str" cm="1">
        <f t="array" aca="1" ref="BQ85" ca="1">_xlfn.LET(
     _xlpm.jahrCalc,INDIRECT("Jahr" &amp; ROUNDUP(SUM($B$21:$B85)/78,0)),
     _xlpm.dat,DATE(_xlpm.jahrCalc,$B85,AG$20),
     _xlpm.bundesland,$BR85,
     _xlpm.ft, IF(_xlpm.bundesland=0,FALSE,_xlfn.XLOOKUP(_xlpm.dat,Feiertage[[Datum]:[Datum]],_xlfn.XLOOKUP(_xlpm.bundesland,Feiertage[[#Headers],[BW]:[TH]],Feiertage[[BW]:[TH]]),0,0,1)&lt;&gt;0),
     _xlpm.schwarz,
          MONTH(_xlpm.dat)&lt;&gt;$B85,
     _xlpm.we,
          WEEKDAY(_xlpm.dat,2)&gt;=6,
     _xlpm.weg,
          IF(_xlfn.XLOOKUP(GewählterMA&amp;_xlpm.dat,Table6[[lookup]:[lookup]],Table6[[Name]:[Name]],"da",0,1)="da","","weg"),
     _xlpm.ausgabe,IF(_xlpm.schwarz,"SW",IF(_xlpm.ft,"FT",IF(_xlpm.we,"WE",IF(_xlpm.weg="weg","weg","")))),
     _xlpm.ausgabe
)</f>
        <v>SW</v>
      </c>
      <c r="BR85" s="211">
        <f ca="1">IF(BT85=0,BS76,BT85)</f>
        <v>0</v>
      </c>
      <c r="BT85" s="211" cm="1">
        <f t="array" aca="1" ref="BT85" ca="1">_xlfn.XLOOKUP(_xlfn.XLOOKUP(GewählterMA&amp;AL85&amp;INDIRECT("Jahr" &amp; ROUNDUP(SUM($B$21:$B85)/78,0)),MitarbeiterFTE[Name]&amp;MitarbeiterFTE[Monat]&amp;MitarbeiterFTE[Jahr],MitarbeiterFTE[Bundesland],0,0,1),Bundesländer[Deutsch],Bundesländer[Abkürzung],0,0,1)</f>
        <v>0</v>
      </c>
    </row>
    <row r="86" spans="1:72" ht="18" customHeight="1" thickBot="1">
      <c r="A86" s="223" cm="1">
        <f t="array" aca="1" ref="A86" ca="1">_xlfn.XLOOKUP(GewählterMA&amp;"|"&amp;GewähltesVorhaben&amp;"|"&amp;B86&amp;"|"&amp;INDIRECT("Jahr" &amp; ROUNDUP(SUM($B$21:B86)/78,0)),MitarbeiterFTE[lookup],MitarbeiterFTE[%-Vorhaben],0,0,1)</f>
        <v>0</v>
      </c>
      <c r="B86" s="256">
        <v>10</v>
      </c>
      <c r="C86" s="253" t="str" cm="1">
        <f t="array" aca="1" ref="C86" ca="1">_xlfn.LET(
_xlpm.jahrCalc,
INDIRECT("Jahr" &amp; ROUNDUP(SUM($B$21:$B86)/78,0)),
_xlpm.auto,
IF(_xlfn.XLOOKUP(GewählterMA&amp;"|"&amp;_xlpm.jahrCalc,Personaleingabe!$AO$12:$AO$300,Personaleingabe!$AO$12:$AO$300,"keine Zeiten",0,1)="keine Zeiten",TRUE,FALSE),
_xlpm.fake,
IF($A$4&amp;"1"="1",FALSE,TRUE),
_xlpm.abwesend,
AM86&amp;"1"&lt;&gt;"1",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_xlpm.wochenstunden/5,SUMIFS(Arbeitszeiten[[Arbeitszeit]:[Arbeitszeit]],Arbeitszeiten[[Name]:[Name]],GewählterMA,Arbeitszeiten[[Tag]:[Tag]],DATE(_xlpm.jahrCalc,$B86,C$20)))*$A86,0),
_xlpm.ausgabe, _xlpm.stunden+IF(AND(_xlpm.stunden&gt;0,_xlpm.fake),ROUND(RANDBETWEEN(-100,100)/200,1),0),
IF(_xlpm.ausgabe&lt;=0,"",_xlpm.ausgabe)
)</f>
        <v/>
      </c>
      <c r="D86" s="253" t="str" cm="1">
        <f t="array" aca="1" ref="D86" ca="1">_xlfn.LET(
_xlpm.jahrCalc,
INDIRECT("Jahr" &amp; ROUNDUP(SUM($B$21:$B86)/78,0)),
_xlpm.auto,
IF(_xlfn.XLOOKUP(GewählterMA&amp;"|"&amp;_xlpm.jahrCalc,Personaleingabe!$AO$12:$AO$300,Personaleingabe!$AO$12:$AO$300,"keine Zeiten",0,1)="keine Zeiten",TRUE,FALSE),
_xlpm.fake,
IF($A$4&amp;"1"="1",FALSE,TRUE),
_xlpm.abwesend,
AN86&amp;"1"&lt;&gt;"1",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_xlpm.wochenstunden/5,SUMIFS(Arbeitszeiten[[Arbeitszeit]:[Arbeitszeit]],Arbeitszeiten[[Name]:[Name]],GewählterMA,Arbeitszeiten[[Tag]:[Tag]],DATE(_xlpm.jahrCalc,$B86,D$20)))*$A86,0),
_xlpm.ausgabe, _xlpm.stunden+IF(AND(_xlpm.stunden&gt;0,_xlpm.fake),ROUND(RANDBETWEEN(-100,100)/200,1),0),
IF(_xlpm.ausgabe&lt;=0,"",_xlpm.ausgabe)
)</f>
        <v/>
      </c>
      <c r="E86" s="253" t="str" cm="1">
        <f t="array" aca="1" ref="E86" ca="1">_xlfn.LET(
_xlpm.jahrCalc,
INDIRECT("Jahr" &amp; ROUNDUP(SUM($B$21:$B86)/78,0)),
_xlpm.auto,
IF(_xlfn.XLOOKUP(GewählterMA&amp;"|"&amp;_xlpm.jahrCalc,Personaleingabe!$AO$12:$AO$300,Personaleingabe!$AO$12:$AO$300,"keine Zeiten",0,1)="keine Zeiten",TRUE,FALSE),
_xlpm.fake,
IF($A$4&amp;"1"="1",FALSE,TRUE),
_xlpm.abwesend,
AO86&amp;"1"&lt;&gt;"1",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_xlpm.wochenstunden/5,SUMIFS(Arbeitszeiten[[Arbeitszeit]:[Arbeitszeit]],Arbeitszeiten[[Name]:[Name]],GewählterMA,Arbeitszeiten[[Tag]:[Tag]],DATE(_xlpm.jahrCalc,$B86,E$20)))*$A86,0),
_xlpm.ausgabe, _xlpm.stunden+IF(AND(_xlpm.stunden&gt;0,_xlpm.fake),ROUND(RANDBETWEEN(-100,100)/200,1),0),
IF(_xlpm.ausgabe&lt;=0,"",_xlpm.ausgabe)
)</f>
        <v/>
      </c>
      <c r="F86" s="253" t="str" cm="1">
        <f t="array" aca="1" ref="F86" ca="1">_xlfn.LET(
_xlpm.jahrCalc,
INDIRECT("Jahr" &amp; ROUNDUP(SUM($B$21:$B86)/78,0)),
_xlpm.auto,
IF(_xlfn.XLOOKUP(GewählterMA&amp;"|"&amp;_xlpm.jahrCalc,Personaleingabe!$AO$12:$AO$300,Personaleingabe!$AO$12:$AO$300,"keine Zeiten",0,1)="keine Zeiten",TRUE,FALSE),
_xlpm.fake,
IF($A$4&amp;"1"="1",FALSE,TRUE),
_xlpm.abwesend,
AP86&amp;"1"&lt;&gt;"1",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_xlpm.wochenstunden/5,SUMIFS(Arbeitszeiten[[Arbeitszeit]:[Arbeitszeit]],Arbeitszeiten[[Name]:[Name]],GewählterMA,Arbeitszeiten[[Tag]:[Tag]],DATE(_xlpm.jahrCalc,$B86,F$20)))*$A86,0),
_xlpm.ausgabe, _xlpm.stunden+IF(AND(_xlpm.stunden&gt;0,_xlpm.fake),ROUND(RANDBETWEEN(-100,100)/200,1),0),
IF(_xlpm.ausgabe&lt;=0,"",_xlpm.ausgabe)
)</f>
        <v/>
      </c>
      <c r="G86" s="253" t="str" cm="1">
        <f t="array" aca="1" ref="G86" ca="1">_xlfn.LET(
_xlpm.jahrCalc,
INDIRECT("Jahr" &amp; ROUNDUP(SUM($B$21:$B86)/78,0)),
_xlpm.auto,
IF(_xlfn.XLOOKUP(GewählterMA&amp;"|"&amp;_xlpm.jahrCalc,Personaleingabe!$AO$12:$AO$300,Personaleingabe!$AO$12:$AO$300,"keine Zeiten",0,1)="keine Zeiten",TRUE,FALSE),
_xlpm.fake,
IF($A$4&amp;"1"="1",FALSE,TRUE),
_xlpm.abwesend,
AQ86&amp;"1"&lt;&gt;"1",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_xlpm.wochenstunden/5,SUMIFS(Arbeitszeiten[[Arbeitszeit]:[Arbeitszeit]],Arbeitszeiten[[Name]:[Name]],GewählterMA,Arbeitszeiten[[Tag]:[Tag]],DATE(_xlpm.jahrCalc,$B86,G$20)))*$A86,0),
_xlpm.ausgabe, _xlpm.stunden+IF(AND(_xlpm.stunden&gt;0,_xlpm.fake),ROUND(RANDBETWEEN(-100,100)/200,1),0),
IF(_xlpm.ausgabe&lt;=0,"",_xlpm.ausgabe)
)</f>
        <v/>
      </c>
      <c r="H86" s="253" t="str" cm="1">
        <f t="array" aca="1" ref="H86" ca="1">_xlfn.LET(
_xlpm.jahrCalc,
INDIRECT("Jahr" &amp; ROUNDUP(SUM($B$21:$B86)/78,0)),
_xlpm.auto,
IF(_xlfn.XLOOKUP(GewählterMA&amp;"|"&amp;_xlpm.jahrCalc,Personaleingabe!$AO$12:$AO$300,Personaleingabe!$AO$12:$AO$300,"keine Zeiten",0,1)="keine Zeiten",TRUE,FALSE),
_xlpm.fake,
IF($A$4&amp;"1"="1",FALSE,TRUE),
_xlpm.abwesend,
AR86&amp;"1"&lt;&gt;"1",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_xlpm.wochenstunden/5,SUMIFS(Arbeitszeiten[[Arbeitszeit]:[Arbeitszeit]],Arbeitszeiten[[Name]:[Name]],GewählterMA,Arbeitszeiten[[Tag]:[Tag]],DATE(_xlpm.jahrCalc,$B86,H$20)))*$A86,0),
_xlpm.ausgabe, _xlpm.stunden+IF(AND(_xlpm.stunden&gt;0,_xlpm.fake),ROUND(RANDBETWEEN(-100,100)/200,1),0),
IF(_xlpm.ausgabe&lt;=0,"",_xlpm.ausgabe)
)</f>
        <v/>
      </c>
      <c r="I86" s="253" t="str" cm="1">
        <f t="array" aca="1" ref="I86" ca="1">_xlfn.LET(
_xlpm.jahrCalc,
INDIRECT("Jahr" &amp; ROUNDUP(SUM($B$21:$B86)/78,0)),
_xlpm.auto,
IF(_xlfn.XLOOKUP(GewählterMA&amp;"|"&amp;_xlpm.jahrCalc,Personaleingabe!$AO$12:$AO$300,Personaleingabe!$AO$12:$AO$300,"keine Zeiten",0,1)="keine Zeiten",TRUE,FALSE),
_xlpm.fake,
IF($A$4&amp;"1"="1",FALSE,TRUE),
_xlpm.abwesend,
AS86&amp;"1"&lt;&gt;"1",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_xlpm.wochenstunden/5,SUMIFS(Arbeitszeiten[[Arbeitszeit]:[Arbeitszeit]],Arbeitszeiten[[Name]:[Name]],GewählterMA,Arbeitszeiten[[Tag]:[Tag]],DATE(_xlpm.jahrCalc,$B86,I$20)))*$A86,0),
_xlpm.ausgabe, _xlpm.stunden+IF(AND(_xlpm.stunden&gt;0,_xlpm.fake),ROUND(RANDBETWEEN(-100,100)/200,1),0),
IF(_xlpm.ausgabe&lt;=0,"",_xlpm.ausgabe)
)</f>
        <v/>
      </c>
      <c r="J86" s="253" t="str" cm="1">
        <f t="array" aca="1" ref="J86" ca="1">_xlfn.LET(
_xlpm.jahrCalc,
INDIRECT("Jahr" &amp; ROUNDUP(SUM($B$21:$B86)/78,0)),
_xlpm.auto,
IF(_xlfn.XLOOKUP(GewählterMA&amp;"|"&amp;_xlpm.jahrCalc,Personaleingabe!$AO$12:$AO$300,Personaleingabe!$AO$12:$AO$300,"keine Zeiten",0,1)="keine Zeiten",TRUE,FALSE),
_xlpm.fake,
IF($A$4&amp;"1"="1",FALSE,TRUE),
_xlpm.abwesend,
AT86&amp;"1"&lt;&gt;"1",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_xlpm.wochenstunden/5,SUMIFS(Arbeitszeiten[[Arbeitszeit]:[Arbeitszeit]],Arbeitszeiten[[Name]:[Name]],GewählterMA,Arbeitszeiten[[Tag]:[Tag]],DATE(_xlpm.jahrCalc,$B86,J$20)))*$A86,0),
_xlpm.ausgabe, _xlpm.stunden+IF(AND(_xlpm.stunden&gt;0,_xlpm.fake),ROUND(RANDBETWEEN(-100,100)/200,1),0),
IF(_xlpm.ausgabe&lt;=0,"",_xlpm.ausgabe)
)</f>
        <v/>
      </c>
      <c r="K86" s="253" t="str" cm="1">
        <f t="array" aca="1" ref="K86" ca="1">_xlfn.LET(
_xlpm.jahrCalc,
INDIRECT("Jahr" &amp; ROUNDUP(SUM($B$21:$B86)/78,0)),
_xlpm.auto,
IF(_xlfn.XLOOKUP(GewählterMA&amp;"|"&amp;_xlpm.jahrCalc,Personaleingabe!$AO$12:$AO$300,Personaleingabe!$AO$12:$AO$300,"keine Zeiten",0,1)="keine Zeiten",TRUE,FALSE),
_xlpm.fake,
IF($A$4&amp;"1"="1",FALSE,TRUE),
_xlpm.abwesend,
AU86&amp;"1"&lt;&gt;"1",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_xlpm.wochenstunden/5,SUMIFS(Arbeitszeiten[[Arbeitszeit]:[Arbeitszeit]],Arbeitszeiten[[Name]:[Name]],GewählterMA,Arbeitszeiten[[Tag]:[Tag]],DATE(_xlpm.jahrCalc,$B86,K$20)))*$A86,0),
_xlpm.ausgabe, _xlpm.stunden+IF(AND(_xlpm.stunden&gt;0,_xlpm.fake),ROUND(RANDBETWEEN(-100,100)/200,1),0),
IF(_xlpm.ausgabe&lt;=0,"",_xlpm.ausgabe)
)</f>
        <v/>
      </c>
      <c r="L86" s="253" t="str" cm="1">
        <f t="array" aca="1" ref="L86" ca="1">_xlfn.LET(
_xlpm.jahrCalc,
INDIRECT("Jahr" &amp; ROUNDUP(SUM($B$21:$B86)/78,0)),
_xlpm.auto,
IF(_xlfn.XLOOKUP(GewählterMA&amp;"|"&amp;_xlpm.jahrCalc,Personaleingabe!$AO$12:$AO$300,Personaleingabe!$AO$12:$AO$300,"keine Zeiten",0,1)="keine Zeiten",TRUE,FALSE),
_xlpm.fake,
IF($A$4&amp;"1"="1",FALSE,TRUE),
_xlpm.abwesend,
AV86&amp;"1"&lt;&gt;"1",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_xlpm.wochenstunden/5,SUMIFS(Arbeitszeiten[[Arbeitszeit]:[Arbeitszeit]],Arbeitszeiten[[Name]:[Name]],GewählterMA,Arbeitszeiten[[Tag]:[Tag]],DATE(_xlpm.jahrCalc,$B86,L$20)))*$A86,0),
_xlpm.ausgabe, _xlpm.stunden+IF(AND(_xlpm.stunden&gt;0,_xlpm.fake),ROUND(RANDBETWEEN(-100,100)/200,1),0),
IF(_xlpm.ausgabe&lt;=0,"",_xlpm.ausgabe)
)</f>
        <v/>
      </c>
      <c r="M86" s="253" t="str" cm="1">
        <f t="array" aca="1" ref="M86" ca="1">_xlfn.LET(
_xlpm.jahrCalc,
INDIRECT("Jahr" &amp; ROUNDUP(SUM($B$21:$B86)/78,0)),
_xlpm.auto,
IF(_xlfn.XLOOKUP(GewählterMA&amp;"|"&amp;_xlpm.jahrCalc,Personaleingabe!$AO$12:$AO$300,Personaleingabe!$AO$12:$AO$300,"keine Zeiten",0,1)="keine Zeiten",TRUE,FALSE),
_xlpm.fake,
IF($A$4&amp;"1"="1",FALSE,TRUE),
_xlpm.abwesend,
AW86&amp;"1"&lt;&gt;"1",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_xlpm.wochenstunden/5,SUMIFS(Arbeitszeiten[[Arbeitszeit]:[Arbeitszeit]],Arbeitszeiten[[Name]:[Name]],GewählterMA,Arbeitszeiten[[Tag]:[Tag]],DATE(_xlpm.jahrCalc,$B86,M$20)))*$A86,0),
_xlpm.ausgabe, _xlpm.stunden+IF(AND(_xlpm.stunden&gt;0,_xlpm.fake),ROUND(RANDBETWEEN(-100,100)/200,1),0),
IF(_xlpm.ausgabe&lt;=0,"",_xlpm.ausgabe)
)</f>
        <v/>
      </c>
      <c r="N86" s="253" t="str" cm="1">
        <f t="array" aca="1" ref="N86" ca="1">_xlfn.LET(
_xlpm.jahrCalc,
INDIRECT("Jahr" &amp; ROUNDUP(SUM($B$21:$B86)/78,0)),
_xlpm.auto,
IF(_xlfn.XLOOKUP(GewählterMA&amp;"|"&amp;_xlpm.jahrCalc,Personaleingabe!$AO$12:$AO$300,Personaleingabe!$AO$12:$AO$300,"keine Zeiten",0,1)="keine Zeiten",TRUE,FALSE),
_xlpm.fake,
IF($A$4&amp;"1"="1",FALSE,TRUE),
_xlpm.abwesend,
AX86&amp;"1"&lt;&gt;"1",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_xlpm.wochenstunden/5,SUMIFS(Arbeitszeiten[[Arbeitszeit]:[Arbeitszeit]],Arbeitszeiten[[Name]:[Name]],GewählterMA,Arbeitszeiten[[Tag]:[Tag]],DATE(_xlpm.jahrCalc,$B86,N$20)))*$A86,0),
_xlpm.ausgabe, _xlpm.stunden+IF(AND(_xlpm.stunden&gt;0,_xlpm.fake),ROUND(RANDBETWEEN(-100,100)/200,1),0),
IF(_xlpm.ausgabe&lt;=0,"",_xlpm.ausgabe)
)</f>
        <v/>
      </c>
      <c r="O86" s="253" t="str" cm="1">
        <f t="array" aca="1" ref="O86" ca="1">_xlfn.LET(
_xlpm.jahrCalc,
INDIRECT("Jahr" &amp; ROUNDUP(SUM($B$21:$B86)/78,0)),
_xlpm.auto,
IF(_xlfn.XLOOKUP(GewählterMA&amp;"|"&amp;_xlpm.jahrCalc,Personaleingabe!$AO$12:$AO$300,Personaleingabe!$AO$12:$AO$300,"keine Zeiten",0,1)="keine Zeiten",TRUE,FALSE),
_xlpm.fake,
IF($A$4&amp;"1"="1",FALSE,TRUE),
_xlpm.abwesend,
AY86&amp;"1"&lt;&gt;"1",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_xlpm.wochenstunden/5,SUMIFS(Arbeitszeiten[[Arbeitszeit]:[Arbeitszeit]],Arbeitszeiten[[Name]:[Name]],GewählterMA,Arbeitszeiten[[Tag]:[Tag]],DATE(_xlpm.jahrCalc,$B86,O$20)))*$A86,0),
_xlpm.ausgabe, _xlpm.stunden+IF(AND(_xlpm.stunden&gt;0,_xlpm.fake),ROUND(RANDBETWEEN(-100,100)/200,1),0),
IF(_xlpm.ausgabe&lt;=0,"",_xlpm.ausgabe)
)</f>
        <v/>
      </c>
      <c r="P86" s="253" t="str" cm="1">
        <f t="array" aca="1" ref="P86" ca="1">_xlfn.LET(
_xlpm.jahrCalc,
INDIRECT("Jahr" &amp; ROUNDUP(SUM($B$21:$B86)/78,0)),
_xlpm.auto,
IF(_xlfn.XLOOKUP(GewählterMA&amp;"|"&amp;_xlpm.jahrCalc,Personaleingabe!$AO$12:$AO$300,Personaleingabe!$AO$12:$AO$300,"keine Zeiten",0,1)="keine Zeiten",TRUE,FALSE),
_xlpm.fake,
IF($A$4&amp;"1"="1",FALSE,TRUE),
_xlpm.abwesend,
AZ86&amp;"1"&lt;&gt;"1",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_xlpm.wochenstunden/5,SUMIFS(Arbeitszeiten[[Arbeitszeit]:[Arbeitszeit]],Arbeitszeiten[[Name]:[Name]],GewählterMA,Arbeitszeiten[[Tag]:[Tag]],DATE(_xlpm.jahrCalc,$B86,P$20)))*$A86,0),
_xlpm.ausgabe, _xlpm.stunden+IF(AND(_xlpm.stunden&gt;0,_xlpm.fake),ROUND(RANDBETWEEN(-100,100)/200,1),0),
IF(_xlpm.ausgabe&lt;=0,"",_xlpm.ausgabe)
)</f>
        <v/>
      </c>
      <c r="Q86" s="253" t="str" cm="1">
        <f t="array" aca="1" ref="Q86" ca="1">_xlfn.LET(
_xlpm.jahrCalc,
INDIRECT("Jahr" &amp; ROUNDUP(SUM($B$21:$B86)/78,0)),
_xlpm.auto,
IF(_xlfn.XLOOKUP(GewählterMA&amp;"|"&amp;_xlpm.jahrCalc,Personaleingabe!$AO$12:$AO$300,Personaleingabe!$AO$12:$AO$300,"keine Zeiten",0,1)="keine Zeiten",TRUE,FALSE),
_xlpm.fake,
IF($A$4&amp;"1"="1",FALSE,TRUE),
_xlpm.abwesend,
BA86&amp;"1"&lt;&gt;"1",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_xlpm.wochenstunden/5,SUMIFS(Arbeitszeiten[[Arbeitszeit]:[Arbeitszeit]],Arbeitszeiten[[Name]:[Name]],GewählterMA,Arbeitszeiten[[Tag]:[Tag]],DATE(_xlpm.jahrCalc,$B86,Q$20)))*$A86,0),
_xlpm.ausgabe, _xlpm.stunden+IF(AND(_xlpm.stunden&gt;0,_xlpm.fake),ROUND(RANDBETWEEN(-100,100)/200,1),0),
IF(_xlpm.ausgabe&lt;=0,"",_xlpm.ausgabe)
)</f>
        <v/>
      </c>
      <c r="R86" s="253" t="str" cm="1">
        <f t="array" aca="1" ref="R86" ca="1">_xlfn.LET(
_xlpm.jahrCalc,
INDIRECT("Jahr" &amp; ROUNDUP(SUM($B$21:$B86)/78,0)),
_xlpm.auto,
IF(_xlfn.XLOOKUP(GewählterMA&amp;"|"&amp;_xlpm.jahrCalc,Personaleingabe!$AO$12:$AO$300,Personaleingabe!$AO$12:$AO$300,"keine Zeiten",0,1)="keine Zeiten",TRUE,FALSE),
_xlpm.fake,
IF($A$4&amp;"1"="1",FALSE,TRUE),
_xlpm.abwesend,
BB86&amp;"1"&lt;&gt;"1",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_xlpm.wochenstunden/5,SUMIFS(Arbeitszeiten[[Arbeitszeit]:[Arbeitszeit]],Arbeitszeiten[[Name]:[Name]],GewählterMA,Arbeitszeiten[[Tag]:[Tag]],DATE(_xlpm.jahrCalc,$B86,R$20)))*$A86,0),
_xlpm.ausgabe, _xlpm.stunden+IF(AND(_xlpm.stunden&gt;0,_xlpm.fake),ROUND(RANDBETWEEN(-100,100)/200,1),0),
IF(_xlpm.ausgabe&lt;=0,"",_xlpm.ausgabe)
)</f>
        <v/>
      </c>
      <c r="S86" s="253" t="str" cm="1">
        <f t="array" aca="1" ref="S86" ca="1">_xlfn.LET(
_xlpm.jahrCalc,
INDIRECT("Jahr" &amp; ROUNDUP(SUM($B$21:$B86)/78,0)),
_xlpm.auto,
IF(_xlfn.XLOOKUP(GewählterMA&amp;"|"&amp;_xlpm.jahrCalc,Personaleingabe!$AO$12:$AO$300,Personaleingabe!$AO$12:$AO$300,"keine Zeiten",0,1)="keine Zeiten",TRUE,FALSE),
_xlpm.fake,
IF($A$4&amp;"1"="1",FALSE,TRUE),
_xlpm.abwesend,
BC86&amp;"1"&lt;&gt;"1",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_xlpm.wochenstunden/5,SUMIFS(Arbeitszeiten[[Arbeitszeit]:[Arbeitszeit]],Arbeitszeiten[[Name]:[Name]],GewählterMA,Arbeitszeiten[[Tag]:[Tag]],DATE(_xlpm.jahrCalc,$B86,S$20)))*$A86,0),
_xlpm.ausgabe, _xlpm.stunden+IF(AND(_xlpm.stunden&gt;0,_xlpm.fake),ROUND(RANDBETWEEN(-100,100)/200,1),0),
IF(_xlpm.ausgabe&lt;=0,"",_xlpm.ausgabe)
)</f>
        <v/>
      </c>
      <c r="T86" s="253" t="str" cm="1">
        <f t="array" aca="1" ref="T86" ca="1">_xlfn.LET(
_xlpm.jahrCalc,
INDIRECT("Jahr" &amp; ROUNDUP(SUM($B$21:$B86)/78,0)),
_xlpm.auto,
IF(_xlfn.XLOOKUP(GewählterMA&amp;"|"&amp;_xlpm.jahrCalc,Personaleingabe!$AO$12:$AO$300,Personaleingabe!$AO$12:$AO$300,"keine Zeiten",0,1)="keine Zeiten",TRUE,FALSE),
_xlpm.fake,
IF($A$4&amp;"1"="1",FALSE,TRUE),
_xlpm.abwesend,
BD86&amp;"1"&lt;&gt;"1",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_xlpm.wochenstunden/5,SUMIFS(Arbeitszeiten[[Arbeitszeit]:[Arbeitszeit]],Arbeitszeiten[[Name]:[Name]],GewählterMA,Arbeitszeiten[[Tag]:[Tag]],DATE(_xlpm.jahrCalc,$B86,T$20)))*$A86,0),
_xlpm.ausgabe, _xlpm.stunden+IF(AND(_xlpm.stunden&gt;0,_xlpm.fake),ROUND(RANDBETWEEN(-100,100)/200,1),0),
IF(_xlpm.ausgabe&lt;=0,"",_xlpm.ausgabe)
)</f>
        <v/>
      </c>
      <c r="U86" s="253" t="str" cm="1">
        <f t="array" aca="1" ref="U86" ca="1">_xlfn.LET(
_xlpm.jahrCalc,
INDIRECT("Jahr" &amp; ROUNDUP(SUM($B$21:$B86)/78,0)),
_xlpm.auto,
IF(_xlfn.XLOOKUP(GewählterMA&amp;"|"&amp;_xlpm.jahrCalc,Personaleingabe!$AO$12:$AO$300,Personaleingabe!$AO$12:$AO$300,"keine Zeiten",0,1)="keine Zeiten",TRUE,FALSE),
_xlpm.fake,
IF($A$4&amp;"1"="1",FALSE,TRUE),
_xlpm.abwesend,
BE86&amp;"1"&lt;&gt;"1",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_xlpm.wochenstunden/5,SUMIFS(Arbeitszeiten[[Arbeitszeit]:[Arbeitszeit]],Arbeitszeiten[[Name]:[Name]],GewählterMA,Arbeitszeiten[[Tag]:[Tag]],DATE(_xlpm.jahrCalc,$B86,U$20)))*$A86,0),
_xlpm.ausgabe, _xlpm.stunden+IF(AND(_xlpm.stunden&gt;0,_xlpm.fake),ROUND(RANDBETWEEN(-100,100)/200,1),0),
IF(_xlpm.ausgabe&lt;=0,"",_xlpm.ausgabe)
)</f>
        <v/>
      </c>
      <c r="V86" s="253" t="str" cm="1">
        <f t="array" aca="1" ref="V86" ca="1">_xlfn.LET(
_xlpm.jahrCalc,
INDIRECT("Jahr" &amp; ROUNDUP(SUM($B$21:$B86)/78,0)),
_xlpm.auto,
IF(_xlfn.XLOOKUP(GewählterMA&amp;"|"&amp;_xlpm.jahrCalc,Personaleingabe!$AO$12:$AO$300,Personaleingabe!$AO$12:$AO$300,"keine Zeiten",0,1)="keine Zeiten",TRUE,FALSE),
_xlpm.fake,
IF($A$4&amp;"1"="1",FALSE,TRUE),
_xlpm.abwesend,
BF86&amp;"1"&lt;&gt;"1",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_xlpm.wochenstunden/5,SUMIFS(Arbeitszeiten[[Arbeitszeit]:[Arbeitszeit]],Arbeitszeiten[[Name]:[Name]],GewählterMA,Arbeitszeiten[[Tag]:[Tag]],DATE(_xlpm.jahrCalc,$B86,V$20)))*$A86,0),
_xlpm.ausgabe, _xlpm.stunden+IF(AND(_xlpm.stunden&gt;0,_xlpm.fake),ROUND(RANDBETWEEN(-100,100)/200,1),0),
IF(_xlpm.ausgabe&lt;=0,"",_xlpm.ausgabe)
)</f>
        <v/>
      </c>
      <c r="W86" s="253" t="str" cm="1">
        <f t="array" aca="1" ref="W86" ca="1">_xlfn.LET(
_xlpm.jahrCalc,
INDIRECT("Jahr" &amp; ROUNDUP(SUM($B$21:$B86)/78,0)),
_xlpm.auto,
IF(_xlfn.XLOOKUP(GewählterMA&amp;"|"&amp;_xlpm.jahrCalc,Personaleingabe!$AO$12:$AO$300,Personaleingabe!$AO$12:$AO$300,"keine Zeiten",0,1)="keine Zeiten",TRUE,FALSE),
_xlpm.fake,
IF($A$4&amp;"1"="1",FALSE,TRUE),
_xlpm.abwesend,
BG86&amp;"1"&lt;&gt;"1",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_xlpm.wochenstunden/5,SUMIFS(Arbeitszeiten[[Arbeitszeit]:[Arbeitszeit]],Arbeitszeiten[[Name]:[Name]],GewählterMA,Arbeitszeiten[[Tag]:[Tag]],DATE(_xlpm.jahrCalc,$B86,W$20)))*$A86,0),
_xlpm.ausgabe, _xlpm.stunden+IF(AND(_xlpm.stunden&gt;0,_xlpm.fake),ROUND(RANDBETWEEN(-100,100)/200,1),0),
IF(_xlpm.ausgabe&lt;=0,"",_xlpm.ausgabe)
)</f>
        <v/>
      </c>
      <c r="X86" s="253" t="str" cm="1">
        <f t="array" aca="1" ref="X86" ca="1">_xlfn.LET(
_xlpm.jahrCalc,
INDIRECT("Jahr" &amp; ROUNDUP(SUM($B$21:$B86)/78,0)),
_xlpm.auto,
IF(_xlfn.XLOOKUP(GewählterMA&amp;"|"&amp;_xlpm.jahrCalc,Personaleingabe!$AO$12:$AO$300,Personaleingabe!$AO$12:$AO$300,"keine Zeiten",0,1)="keine Zeiten",TRUE,FALSE),
_xlpm.fake,
IF($A$4&amp;"1"="1",FALSE,TRUE),
_xlpm.abwesend,
BH86&amp;"1"&lt;&gt;"1",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_xlpm.wochenstunden/5,SUMIFS(Arbeitszeiten[[Arbeitszeit]:[Arbeitszeit]],Arbeitszeiten[[Name]:[Name]],GewählterMA,Arbeitszeiten[[Tag]:[Tag]],DATE(_xlpm.jahrCalc,$B86,X$20)))*$A86,0),
_xlpm.ausgabe, _xlpm.stunden+IF(AND(_xlpm.stunden&gt;0,_xlpm.fake),ROUND(RANDBETWEEN(-100,100)/200,1),0),
IF(_xlpm.ausgabe&lt;=0,"",_xlpm.ausgabe)
)</f>
        <v/>
      </c>
      <c r="Y86" s="253" t="str" cm="1">
        <f t="array" aca="1" ref="Y86" ca="1">_xlfn.LET(
_xlpm.jahrCalc,
INDIRECT("Jahr" &amp; ROUNDUP(SUM($B$21:$B86)/78,0)),
_xlpm.auto,
IF(_xlfn.XLOOKUP(GewählterMA&amp;"|"&amp;_xlpm.jahrCalc,Personaleingabe!$AO$12:$AO$300,Personaleingabe!$AO$12:$AO$300,"keine Zeiten",0,1)="keine Zeiten",TRUE,FALSE),
_xlpm.fake,
IF($A$4&amp;"1"="1",FALSE,TRUE),
_xlpm.abwesend,
BI86&amp;"1"&lt;&gt;"1",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_xlpm.wochenstunden/5,SUMIFS(Arbeitszeiten[[Arbeitszeit]:[Arbeitszeit]],Arbeitszeiten[[Name]:[Name]],GewählterMA,Arbeitszeiten[[Tag]:[Tag]],DATE(_xlpm.jahrCalc,$B86,Y$20)))*$A86,0),
_xlpm.ausgabe, _xlpm.stunden+IF(AND(_xlpm.stunden&gt;0,_xlpm.fake),ROUND(RANDBETWEEN(-100,100)/200,1),0),
IF(_xlpm.ausgabe&lt;=0,"",_xlpm.ausgabe)
)</f>
        <v/>
      </c>
      <c r="Z86" s="253" t="str" cm="1">
        <f t="array" aca="1" ref="Z86" ca="1">_xlfn.LET(
_xlpm.jahrCalc,
INDIRECT("Jahr" &amp; ROUNDUP(SUM($B$21:$B86)/78,0)),
_xlpm.auto,
IF(_xlfn.XLOOKUP(GewählterMA&amp;"|"&amp;_xlpm.jahrCalc,Personaleingabe!$AO$12:$AO$300,Personaleingabe!$AO$12:$AO$300,"keine Zeiten",0,1)="keine Zeiten",TRUE,FALSE),
_xlpm.fake,
IF($A$4&amp;"1"="1",FALSE,TRUE),
_xlpm.abwesend,
BJ86&amp;"1"&lt;&gt;"1",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_xlpm.wochenstunden/5,SUMIFS(Arbeitszeiten[[Arbeitszeit]:[Arbeitszeit]],Arbeitszeiten[[Name]:[Name]],GewählterMA,Arbeitszeiten[[Tag]:[Tag]],DATE(_xlpm.jahrCalc,$B86,Z$20)))*$A86,0),
_xlpm.ausgabe, _xlpm.stunden+IF(AND(_xlpm.stunden&gt;0,_xlpm.fake),ROUND(RANDBETWEEN(-100,100)/200,1),0),
IF(_xlpm.ausgabe&lt;=0,"",_xlpm.ausgabe)
)</f>
        <v/>
      </c>
      <c r="AA86" s="253" t="str" cm="1">
        <f t="array" aca="1" ref="AA86" ca="1">_xlfn.LET(
_xlpm.jahrCalc,
INDIRECT("Jahr" &amp; ROUNDUP(SUM($B$21:$B86)/78,0)),
_xlpm.auto,
IF(_xlfn.XLOOKUP(GewählterMA&amp;"|"&amp;_xlpm.jahrCalc,Personaleingabe!$AO$12:$AO$300,Personaleingabe!$AO$12:$AO$300,"keine Zeiten",0,1)="keine Zeiten",TRUE,FALSE),
_xlpm.fake,
IF($A$4&amp;"1"="1",FALSE,TRUE),
_xlpm.abwesend,
BK86&amp;"1"&lt;&gt;"1",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_xlpm.wochenstunden/5,SUMIFS(Arbeitszeiten[[Arbeitszeit]:[Arbeitszeit]],Arbeitszeiten[[Name]:[Name]],GewählterMA,Arbeitszeiten[[Tag]:[Tag]],DATE(_xlpm.jahrCalc,$B86,AA$20)))*$A86,0),
_xlpm.ausgabe, _xlpm.stunden+IF(AND(_xlpm.stunden&gt;0,_xlpm.fake),ROUND(RANDBETWEEN(-100,100)/200,1),0),
IF(_xlpm.ausgabe&lt;=0,"",_xlpm.ausgabe)
)</f>
        <v/>
      </c>
      <c r="AB86" s="253" t="str" cm="1">
        <f t="array" aca="1" ref="AB86" ca="1">_xlfn.LET(
_xlpm.jahrCalc,
INDIRECT("Jahr" &amp; ROUNDUP(SUM($B$21:$B86)/78,0)),
_xlpm.auto,
IF(_xlfn.XLOOKUP(GewählterMA&amp;"|"&amp;_xlpm.jahrCalc,Personaleingabe!$AO$12:$AO$300,Personaleingabe!$AO$12:$AO$300,"keine Zeiten",0,1)="keine Zeiten",TRUE,FALSE),
_xlpm.fake,
IF($A$4&amp;"1"="1",FALSE,TRUE),
_xlpm.abwesend,
BL86&amp;"1"&lt;&gt;"1",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_xlpm.wochenstunden/5,SUMIFS(Arbeitszeiten[[Arbeitszeit]:[Arbeitszeit]],Arbeitszeiten[[Name]:[Name]],GewählterMA,Arbeitszeiten[[Tag]:[Tag]],DATE(_xlpm.jahrCalc,$B86,AB$20)))*$A86,0),
_xlpm.ausgabe, _xlpm.stunden+IF(AND(_xlpm.stunden&gt;0,_xlpm.fake),ROUND(RANDBETWEEN(-100,100)/200,1),0),
IF(_xlpm.ausgabe&lt;=0,"",_xlpm.ausgabe)
)</f>
        <v/>
      </c>
      <c r="AC86" s="253" t="str" cm="1">
        <f t="array" aca="1" ref="AC86" ca="1">_xlfn.LET(
_xlpm.jahrCalc,
INDIRECT("Jahr" &amp; ROUNDUP(SUM($B$21:$B86)/78,0)),
_xlpm.auto,
IF(_xlfn.XLOOKUP(GewählterMA&amp;"|"&amp;_xlpm.jahrCalc,Personaleingabe!$AO$12:$AO$300,Personaleingabe!$AO$12:$AO$300,"keine Zeiten",0,1)="keine Zeiten",TRUE,FALSE),
_xlpm.fake,
IF($A$4&amp;"1"="1",FALSE,TRUE),
_xlpm.abwesend,
BM86&amp;"1"&lt;&gt;"1",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_xlpm.wochenstunden/5,SUMIFS(Arbeitszeiten[[Arbeitszeit]:[Arbeitszeit]],Arbeitszeiten[[Name]:[Name]],GewählterMA,Arbeitszeiten[[Tag]:[Tag]],DATE(_xlpm.jahrCalc,$B86,AC$20)))*$A86,0),
_xlpm.ausgabe, _xlpm.stunden+IF(AND(_xlpm.stunden&gt;0,_xlpm.fake),ROUND(RANDBETWEEN(-100,100)/200,1),0),
IF(_xlpm.ausgabe&lt;=0,"",_xlpm.ausgabe)
)</f>
        <v/>
      </c>
      <c r="AD86" s="253" t="str" cm="1">
        <f t="array" aca="1" ref="AD86" ca="1">_xlfn.LET(
_xlpm.jahrCalc,
INDIRECT("Jahr" &amp; ROUNDUP(SUM($B$21:$B86)/78,0)),
_xlpm.auto,
IF(_xlfn.XLOOKUP(GewählterMA&amp;"|"&amp;_xlpm.jahrCalc,Personaleingabe!$AO$12:$AO$300,Personaleingabe!$AO$12:$AO$300,"keine Zeiten",0,1)="keine Zeiten",TRUE,FALSE),
_xlpm.fake,
IF($A$4&amp;"1"="1",FALSE,TRUE),
_xlpm.abwesend,
BN86&amp;"1"&lt;&gt;"1",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_xlpm.wochenstunden/5,SUMIFS(Arbeitszeiten[[Arbeitszeit]:[Arbeitszeit]],Arbeitszeiten[[Name]:[Name]],GewählterMA,Arbeitszeiten[[Tag]:[Tag]],DATE(_xlpm.jahrCalc,$B86,AD$20)))*$A86,0),
_xlpm.ausgabe, _xlpm.stunden+IF(AND(_xlpm.stunden&gt;0,_xlpm.fake),ROUND(RANDBETWEEN(-100,100)/200,1),0),
IF(_xlpm.ausgabe&lt;=0,"",_xlpm.ausgabe)
)</f>
        <v/>
      </c>
      <c r="AE86" s="253" t="str" cm="1">
        <f t="array" aca="1" ref="AE86" ca="1">_xlfn.LET(
_xlpm.jahrCalc,
INDIRECT("Jahr" &amp; ROUNDUP(SUM($B$21:$B86)/78,0)),
_xlpm.auto,
IF(_xlfn.XLOOKUP(GewählterMA&amp;"|"&amp;_xlpm.jahrCalc,Personaleingabe!$AO$12:$AO$300,Personaleingabe!$AO$12:$AO$300,"keine Zeiten",0,1)="keine Zeiten",TRUE,FALSE),
_xlpm.fake,
IF($A$4&amp;"1"="1",FALSE,TRUE),
_xlpm.abwesend,
BO86&amp;"1"&lt;&gt;"1",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_xlpm.wochenstunden/5,SUMIFS(Arbeitszeiten[[Arbeitszeit]:[Arbeitszeit]],Arbeitszeiten[[Name]:[Name]],GewählterMA,Arbeitszeiten[[Tag]:[Tag]],DATE(_xlpm.jahrCalc,$B86,AE$20)))*$A86,0),
_xlpm.ausgabe, _xlpm.stunden+IF(AND(_xlpm.stunden&gt;0,_xlpm.fake),ROUND(RANDBETWEEN(-100,100)/200,1),0),
IF(_xlpm.ausgabe&lt;=0,"",_xlpm.ausgabe)
)</f>
        <v/>
      </c>
      <c r="AF86" s="253" t="str" cm="1">
        <f t="array" aca="1" ref="AF86" ca="1">_xlfn.LET(
_xlpm.jahrCalc,
INDIRECT("Jahr" &amp; ROUNDUP(SUM($B$21:$B86)/78,0)),
_xlpm.auto,
IF(_xlfn.XLOOKUP(GewählterMA&amp;"|"&amp;_xlpm.jahrCalc,Personaleingabe!$AO$12:$AO$300,Personaleingabe!$AO$12:$AO$300,"keine Zeiten",0,1)="keine Zeiten",TRUE,FALSE),
_xlpm.fake,
IF($A$4&amp;"1"="1",FALSE,TRUE),
_xlpm.abwesend,
BP86&amp;"1"&lt;&gt;"1",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_xlpm.wochenstunden/5,SUMIFS(Arbeitszeiten[[Arbeitszeit]:[Arbeitszeit]],Arbeitszeiten[[Name]:[Name]],GewählterMA,Arbeitszeiten[[Tag]:[Tag]],DATE(_xlpm.jahrCalc,$B86,AF$20)))*$A86,0),
_xlpm.ausgabe, _xlpm.stunden+IF(AND(_xlpm.stunden&gt;0,_xlpm.fake),ROUND(RANDBETWEEN(-100,100)/200,1),0),
IF(_xlpm.ausgabe&lt;=0,"",_xlpm.ausgabe)
)</f>
        <v/>
      </c>
      <c r="AG86" s="253" t="str" cm="1">
        <f t="array" aca="1" ref="AG86" ca="1">_xlfn.LET(
_xlpm.jahrCalc,
INDIRECT("Jahr" &amp; ROUNDUP(SUM($B$21:$B86)/78,0)),
_xlpm.auto,
IF(_xlfn.XLOOKUP(GewählterMA&amp;"|"&amp;_xlpm.jahrCalc,Personaleingabe!$AO$12:$AO$300,Personaleingabe!$AO$12:$AO$300,"keine Zeiten",0,1)="keine Zeiten",TRUE,FALSE),
_xlpm.fake,
IF($A$4&amp;"1"="1",FALSE,TRUE),
_xlpm.abwesend,
BQ86&amp;"1"&lt;&gt;"1",
_xlpm.wochenstunden,_xlfn.XLOOKUP(GewählterMA&amp;"|"&amp;GewähltesVorhaben&amp;"|"&amp;$B86&amp;"|"&amp;_xlpm.jahrCalc,MitarbeiterFTE[[lookup]:[lookup]],MitarbeiterFTE[[Std. / Wo.]:[Std. / Wo.]],0,0,1),
_xlpm.stunden,
IF(NOT(_xlpm.abwesend),IF(_xlpm.auto,
    _xlpm.wochenstunden/5,SUMIFS(Arbeitszeiten[[Arbeitszeit]:[Arbeitszeit]],Arbeitszeiten[[Name]:[Name]],GewählterMA,Arbeitszeiten[[Tag]:[Tag]],DATE(_xlpm.jahrCalc,$B86,AG$20)))*$A86,0),
_xlpm.ausgabe, _xlpm.stunden+IF(AND(_xlpm.stunden&gt;0,_xlpm.fake),ROUND(RANDBETWEEN(-100,100)/200,1),0),
IF(_xlpm.ausgabe&lt;=0,"",_xlpm.ausgabe)
)</f>
        <v/>
      </c>
      <c r="AH86" s="254">
        <f t="shared" ca="1" si="82"/>
        <v>0</v>
      </c>
      <c r="AI86" s="303"/>
      <c r="AJ86" s="212"/>
      <c r="AL86" s="211">
        <f t="shared" si="83"/>
        <v>10</v>
      </c>
      <c r="AM86" s="211" t="str" cm="1">
        <f t="array" aca="1" ref="AM86" ca="1">_xlfn.LET(
     _xlpm.jahrCalc,INDIRECT("Jahr" &amp; ROUNDUP(SUM($B$21:$B86)/78,0)),
     _xlpm.dat,DATE(_xlpm.jahrCalc,$B86,C$20),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N86" s="211" t="str" cm="1">
        <f t="array" aca="1" ref="AN86" ca="1">_xlfn.LET(
     _xlpm.jahrCalc,INDIRECT("Jahr" &amp; ROUNDUP(SUM($B$21:$B86)/78,0)),
     _xlpm.dat,DATE(_xlpm.jahrCalc,$B86,D$20),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O86" s="211" t="str" cm="1">
        <f t="array" aca="1" ref="AO86" ca="1">_xlfn.LET(
     _xlpm.jahrCalc,INDIRECT("Jahr" &amp; ROUNDUP(SUM($B$21:$B86)/78,0)),
     _xlpm.dat,DATE(_xlpm.jahrCalc,$B86,E$20),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P86" s="211" t="str" cm="1">
        <f t="array" aca="1" ref="AP86" ca="1">_xlfn.LET(
     _xlpm.jahrCalc,INDIRECT("Jahr" &amp; ROUNDUP(SUM($B$21:$B86)/78,0)),
     _xlpm.dat,DATE(_xlpm.jahrCalc,$B86,F$20),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Q86" s="211" t="str" cm="1">
        <f t="array" aca="1" ref="AQ86" ca="1">_xlfn.LET(
     _xlpm.jahrCalc,INDIRECT("Jahr" &amp; ROUNDUP(SUM($B$21:$B86)/78,0)),
     _xlpm.dat,DATE(_xlpm.jahrCalc,$B86,G$20),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R86" s="211" t="str" cm="1">
        <f t="array" aca="1" ref="AR86" ca="1">_xlfn.LET(
     _xlpm.jahrCalc,INDIRECT("Jahr" &amp; ROUNDUP(SUM($B$21:$B86)/78,0)),
     _xlpm.dat,DATE(_xlpm.jahrCalc,$B86,H$20),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S86" s="211" t="str" cm="1">
        <f t="array" aca="1" ref="AS86" ca="1">_xlfn.LET(
     _xlpm.jahrCalc,INDIRECT("Jahr" &amp; ROUNDUP(SUM($B$21:$B86)/78,0)),
     _xlpm.dat,DATE(_xlpm.jahrCalc,$B86,I$20),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T86" s="211" t="str" cm="1">
        <f t="array" aca="1" ref="AT86" ca="1">_xlfn.LET(
     _xlpm.jahrCalc,INDIRECT("Jahr" &amp; ROUNDUP(SUM($B$21:$B86)/78,0)),
     _xlpm.dat,DATE(_xlpm.jahrCalc,$B86,J$20),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U86" s="211" t="str" cm="1">
        <f t="array" aca="1" ref="AU86" ca="1">_xlfn.LET(
     _xlpm.jahrCalc,INDIRECT("Jahr" &amp; ROUNDUP(SUM($B$21:$B86)/78,0)),
     _xlpm.dat,DATE(_xlpm.jahrCalc,$B86,K$20),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AV86" s="211" t="str" cm="1">
        <f t="array" aca="1" ref="AV86" ca="1">_xlfn.LET(
     _xlpm.jahrCalc,INDIRECT("Jahr" &amp; ROUNDUP(SUM($B$21:$B86)/78,0)),
     _xlpm.dat,DATE(_xlpm.jahrCalc,$B86,L$20),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W86" s="211" t="str" cm="1">
        <f t="array" aca="1" ref="AW86" ca="1">_xlfn.LET(
     _xlpm.jahrCalc,INDIRECT("Jahr" &amp; ROUNDUP(SUM($B$21:$B86)/78,0)),
     _xlpm.dat,DATE(_xlpm.jahrCalc,$B86,M$20),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X86" s="211" t="str" cm="1">
        <f t="array" aca="1" ref="AX86" ca="1">_xlfn.LET(
     _xlpm.jahrCalc,INDIRECT("Jahr" &amp; ROUNDUP(SUM($B$21:$B86)/78,0)),
     _xlpm.dat,DATE(_xlpm.jahrCalc,$B86,N$20),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Y86" s="211" t="str" cm="1">
        <f t="array" aca="1" ref="AY86" ca="1">_xlfn.LET(
     _xlpm.jahrCalc,INDIRECT("Jahr" &amp; ROUNDUP(SUM($B$21:$B86)/78,0)),
     _xlpm.dat,DATE(_xlpm.jahrCalc,$B86,O$20),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AZ86" s="211" t="str" cm="1">
        <f t="array" aca="1" ref="AZ86" ca="1">_xlfn.LET(
     _xlpm.jahrCalc,INDIRECT("Jahr" &amp; ROUNDUP(SUM($B$21:$B86)/78,0)),
     _xlpm.dat,DATE(_xlpm.jahrCalc,$B86,P$20),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A86" s="211" t="str" cm="1">
        <f t="array" aca="1" ref="BA86" ca="1">_xlfn.LET(
     _xlpm.jahrCalc,INDIRECT("Jahr" &amp; ROUNDUP(SUM($B$21:$B86)/78,0)),
     _xlpm.dat,DATE(_xlpm.jahrCalc,$B86,Q$20),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B86" s="211" t="str" cm="1">
        <f t="array" aca="1" ref="BB86" ca="1">_xlfn.LET(
     _xlpm.jahrCalc,INDIRECT("Jahr" &amp; ROUNDUP(SUM($B$21:$B86)/78,0)),
     _xlpm.dat,DATE(_xlpm.jahrCalc,$B86,R$20),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C86" s="211" t="str" cm="1">
        <f t="array" aca="1" ref="BC86" ca="1">_xlfn.LET(
     _xlpm.jahrCalc,INDIRECT("Jahr" &amp; ROUNDUP(SUM($B$21:$B86)/78,0)),
     _xlpm.dat,DATE(_xlpm.jahrCalc,$B86,S$20),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D86" s="211" t="str" cm="1">
        <f t="array" aca="1" ref="BD86" ca="1">_xlfn.LET(
     _xlpm.jahrCalc,INDIRECT("Jahr" &amp; ROUNDUP(SUM($B$21:$B86)/78,0)),
     _xlpm.dat,DATE(_xlpm.jahrCalc,$B86,T$20),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E86" s="211" t="str" cm="1">
        <f t="array" aca="1" ref="BE86" ca="1">_xlfn.LET(
     _xlpm.jahrCalc,INDIRECT("Jahr" &amp; ROUNDUP(SUM($B$21:$B86)/78,0)),
     _xlpm.dat,DATE(_xlpm.jahrCalc,$B86,U$20),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F86" s="211" t="str" cm="1">
        <f t="array" aca="1" ref="BF86" ca="1">_xlfn.LET(
     _xlpm.jahrCalc,INDIRECT("Jahr" &amp; ROUNDUP(SUM($B$21:$B86)/78,0)),
     _xlpm.dat,DATE(_xlpm.jahrCalc,$B86,V$20),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G86" s="211" t="str" cm="1">
        <f t="array" aca="1" ref="BG86" ca="1">_xlfn.LET(
     _xlpm.jahrCalc,INDIRECT("Jahr" &amp; ROUNDUP(SUM($B$21:$B86)/78,0)),
     _xlpm.dat,DATE(_xlpm.jahrCalc,$B86,W$20),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H86" s="211" t="str" cm="1">
        <f t="array" aca="1" ref="BH86" ca="1">_xlfn.LET(
     _xlpm.jahrCalc,INDIRECT("Jahr" &amp; ROUNDUP(SUM($B$21:$B86)/78,0)),
     _xlpm.dat,DATE(_xlpm.jahrCalc,$B86,X$20),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I86" s="211" t="str" cm="1">
        <f t="array" aca="1" ref="BI86" ca="1">_xlfn.LET(
     _xlpm.jahrCalc,INDIRECT("Jahr" &amp; ROUNDUP(SUM($B$21:$B86)/78,0)),
     _xlpm.dat,DATE(_xlpm.jahrCalc,$B86,Y$20),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J86" s="211" t="str" cm="1">
        <f t="array" aca="1" ref="BJ86" ca="1">_xlfn.LET(
     _xlpm.jahrCalc,INDIRECT("Jahr" &amp; ROUNDUP(SUM($B$21:$B86)/78,0)),
     _xlpm.dat,DATE(_xlpm.jahrCalc,$B86,Z$20),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K86" s="211" t="str" cm="1">
        <f t="array" aca="1" ref="BK86" ca="1">_xlfn.LET(
     _xlpm.jahrCalc,INDIRECT("Jahr" &amp; ROUNDUP(SUM($B$21:$B86)/78,0)),
     _xlpm.dat,DATE(_xlpm.jahrCalc,$B86,AA$20),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L86" s="211" t="str" cm="1">
        <f t="array" aca="1" ref="BL86" ca="1">_xlfn.LET(
     _xlpm.jahrCalc,INDIRECT("Jahr" &amp; ROUNDUP(SUM($B$21:$B86)/78,0)),
     _xlpm.dat,DATE(_xlpm.jahrCalc,$B86,AB$20),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M86" s="211" t="str" cm="1">
        <f t="array" aca="1" ref="BM86" ca="1">_xlfn.LET(
     _xlpm.jahrCalc,INDIRECT("Jahr" &amp; ROUNDUP(SUM($B$21:$B86)/78,0)),
     _xlpm.dat,DATE(_xlpm.jahrCalc,$B86,AC$20),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N86" s="211" t="str" cm="1">
        <f t="array" aca="1" ref="BN86" ca="1">_xlfn.LET(
     _xlpm.jahrCalc,INDIRECT("Jahr" &amp; ROUNDUP(SUM($B$21:$B86)/78,0)),
     _xlpm.dat,DATE(_xlpm.jahrCalc,$B86,AD$20),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O86" s="211" t="str" cm="1">
        <f t="array" aca="1" ref="BO86" ca="1">_xlfn.LET(
     _xlpm.jahrCalc,INDIRECT("Jahr" &amp; ROUNDUP(SUM($B$21:$B86)/78,0)),
     _xlpm.dat,DATE(_xlpm.jahrCalc,$B86,AE$20),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P86" s="211" t="str" cm="1">
        <f t="array" aca="1" ref="BP86" ca="1">_xlfn.LET(
     _xlpm.jahrCalc,INDIRECT("Jahr" &amp; ROUNDUP(SUM($B$21:$B86)/78,0)),
     _xlpm.dat,DATE(_xlpm.jahrCalc,$B86,AF$20),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WE</v>
      </c>
      <c r="BQ86" s="211" t="str" cm="1">
        <f t="array" aca="1" ref="BQ86" ca="1">_xlfn.LET(
     _xlpm.jahrCalc,INDIRECT("Jahr" &amp; ROUNDUP(SUM($B$21:$B86)/78,0)),
     _xlpm.dat,DATE(_xlpm.jahrCalc,$B86,AG$20),
     _xlpm.bundesland,$BR86,
     _xlpm.ft, IF(_xlpm.bundesland=0,FALSE,_xlfn.XLOOKUP(_xlpm.dat,Feiertage[[Datum]:[Datum]],_xlfn.XLOOKUP(_xlpm.bundesland,Feiertage[[#Headers],[BW]:[TH]],Feiertage[[BW]:[TH]]),0,0,1)&lt;&gt;0),
     _xlpm.schwarz,
          MONTH(_xlpm.dat)&lt;&gt;$B86,
     _xlpm.we,
          WEEKDAY(_xlpm.dat,2)&gt;=6,
     _xlpm.weg,
          IF(_xlfn.XLOOKUP(GewählterMA&amp;_xlpm.dat,Table6[[lookup]:[lookup]],Table6[[Name]:[Name]],"da",0,1)="da","","weg"),
     _xlpm.ausgabe,IF(_xlpm.schwarz,"SW",IF(_xlpm.ft,"FT",IF(_xlpm.we,"WE",IF(_xlpm.weg="weg","weg","")))),
     _xlpm.ausgabe
)</f>
        <v/>
      </c>
      <c r="BR86" s="211">
        <f ca="1">IF(BT86=0,BS76,BT86)</f>
        <v>0</v>
      </c>
      <c r="BT86" s="211" cm="1">
        <f t="array" aca="1" ref="BT86" ca="1">_xlfn.XLOOKUP(_xlfn.XLOOKUP(GewählterMA&amp;AL86&amp;INDIRECT("Jahr" &amp; ROUNDUP(SUM($B$21:$B86)/78,0)),MitarbeiterFTE[Name]&amp;MitarbeiterFTE[Monat]&amp;MitarbeiterFTE[Jahr],MitarbeiterFTE[Bundesland],0,0,1),Bundesländer[Deutsch],Bundesländer[Abkürzung],0,0,1)</f>
        <v>0</v>
      </c>
    </row>
    <row r="87" spans="1:72" ht="18" customHeight="1" thickBot="1">
      <c r="A87" s="223" cm="1">
        <f t="array" aca="1" ref="A87" ca="1">_xlfn.XLOOKUP(GewählterMA&amp;"|"&amp;GewähltesVorhaben&amp;"|"&amp;B87&amp;"|"&amp;INDIRECT("Jahr" &amp; ROUNDUP(SUM($B$21:B87)/78,0)),MitarbeiterFTE[lookup],MitarbeiterFTE[%-Vorhaben],0,0,1)</f>
        <v>0</v>
      </c>
      <c r="B87" s="256">
        <v>11</v>
      </c>
      <c r="C87" s="253" t="str" cm="1">
        <f t="array" aca="1" ref="C87" ca="1">_xlfn.LET(
_xlpm.jahrCalc,
INDIRECT("Jahr" &amp; ROUNDUP(SUM($B$21:$B87)/78,0)),
_xlpm.auto,
IF(_xlfn.XLOOKUP(GewählterMA&amp;"|"&amp;_xlpm.jahrCalc,Personaleingabe!$AO$12:$AO$300,Personaleingabe!$AO$12:$AO$300,"keine Zeiten",0,1)="keine Zeiten",TRUE,FALSE),
_xlpm.fake,
IF($A$4&amp;"1"="1",FALSE,TRUE),
_xlpm.abwesend,
AM87&amp;"1"&lt;&gt;"1",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_xlpm.wochenstunden/5,SUMIFS(Arbeitszeiten[[Arbeitszeit]:[Arbeitszeit]],Arbeitszeiten[[Name]:[Name]],GewählterMA,Arbeitszeiten[[Tag]:[Tag]],DATE(_xlpm.jahrCalc,$B87,C$20)))*$A87,0),
_xlpm.ausgabe, _xlpm.stunden+IF(AND(_xlpm.stunden&gt;0,_xlpm.fake),ROUND(RANDBETWEEN(-100,100)/200,1),0),
IF(_xlpm.ausgabe&lt;=0,"",_xlpm.ausgabe)
)</f>
        <v/>
      </c>
      <c r="D87" s="253" t="str" cm="1">
        <f t="array" aca="1" ref="D87" ca="1">_xlfn.LET(
_xlpm.jahrCalc,
INDIRECT("Jahr" &amp; ROUNDUP(SUM($B$21:$B87)/78,0)),
_xlpm.auto,
IF(_xlfn.XLOOKUP(GewählterMA&amp;"|"&amp;_xlpm.jahrCalc,Personaleingabe!$AO$12:$AO$300,Personaleingabe!$AO$12:$AO$300,"keine Zeiten",0,1)="keine Zeiten",TRUE,FALSE),
_xlpm.fake,
IF($A$4&amp;"1"="1",FALSE,TRUE),
_xlpm.abwesend,
AN87&amp;"1"&lt;&gt;"1",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_xlpm.wochenstunden/5,SUMIFS(Arbeitszeiten[[Arbeitszeit]:[Arbeitszeit]],Arbeitszeiten[[Name]:[Name]],GewählterMA,Arbeitszeiten[[Tag]:[Tag]],DATE(_xlpm.jahrCalc,$B87,D$20)))*$A87,0),
_xlpm.ausgabe, _xlpm.stunden+IF(AND(_xlpm.stunden&gt;0,_xlpm.fake),ROUND(RANDBETWEEN(-100,100)/200,1),0),
IF(_xlpm.ausgabe&lt;=0,"",_xlpm.ausgabe)
)</f>
        <v/>
      </c>
      <c r="E87" s="253" t="str" cm="1">
        <f t="array" aca="1" ref="E87" ca="1">_xlfn.LET(
_xlpm.jahrCalc,
INDIRECT("Jahr" &amp; ROUNDUP(SUM($B$21:$B87)/78,0)),
_xlpm.auto,
IF(_xlfn.XLOOKUP(GewählterMA&amp;"|"&amp;_xlpm.jahrCalc,Personaleingabe!$AO$12:$AO$300,Personaleingabe!$AO$12:$AO$300,"keine Zeiten",0,1)="keine Zeiten",TRUE,FALSE),
_xlpm.fake,
IF($A$4&amp;"1"="1",FALSE,TRUE),
_xlpm.abwesend,
AO87&amp;"1"&lt;&gt;"1",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_xlpm.wochenstunden/5,SUMIFS(Arbeitszeiten[[Arbeitszeit]:[Arbeitszeit]],Arbeitszeiten[[Name]:[Name]],GewählterMA,Arbeitszeiten[[Tag]:[Tag]],DATE(_xlpm.jahrCalc,$B87,E$20)))*$A87,0),
_xlpm.ausgabe, _xlpm.stunden+IF(AND(_xlpm.stunden&gt;0,_xlpm.fake),ROUND(RANDBETWEEN(-100,100)/200,1),0),
IF(_xlpm.ausgabe&lt;=0,"",_xlpm.ausgabe)
)</f>
        <v/>
      </c>
      <c r="F87" s="253" t="str" cm="1">
        <f t="array" aca="1" ref="F87" ca="1">_xlfn.LET(
_xlpm.jahrCalc,
INDIRECT("Jahr" &amp; ROUNDUP(SUM($B$21:$B87)/78,0)),
_xlpm.auto,
IF(_xlfn.XLOOKUP(GewählterMA&amp;"|"&amp;_xlpm.jahrCalc,Personaleingabe!$AO$12:$AO$300,Personaleingabe!$AO$12:$AO$300,"keine Zeiten",0,1)="keine Zeiten",TRUE,FALSE),
_xlpm.fake,
IF($A$4&amp;"1"="1",FALSE,TRUE),
_xlpm.abwesend,
AP87&amp;"1"&lt;&gt;"1",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_xlpm.wochenstunden/5,SUMIFS(Arbeitszeiten[[Arbeitszeit]:[Arbeitszeit]],Arbeitszeiten[[Name]:[Name]],GewählterMA,Arbeitszeiten[[Tag]:[Tag]],DATE(_xlpm.jahrCalc,$B87,F$20)))*$A87,0),
_xlpm.ausgabe, _xlpm.stunden+IF(AND(_xlpm.stunden&gt;0,_xlpm.fake),ROUND(RANDBETWEEN(-100,100)/200,1),0),
IF(_xlpm.ausgabe&lt;=0,"",_xlpm.ausgabe)
)</f>
        <v/>
      </c>
      <c r="G87" s="253" t="str" cm="1">
        <f t="array" aca="1" ref="G87" ca="1">_xlfn.LET(
_xlpm.jahrCalc,
INDIRECT("Jahr" &amp; ROUNDUP(SUM($B$21:$B87)/78,0)),
_xlpm.auto,
IF(_xlfn.XLOOKUP(GewählterMA&amp;"|"&amp;_xlpm.jahrCalc,Personaleingabe!$AO$12:$AO$300,Personaleingabe!$AO$12:$AO$300,"keine Zeiten",0,1)="keine Zeiten",TRUE,FALSE),
_xlpm.fake,
IF($A$4&amp;"1"="1",FALSE,TRUE),
_xlpm.abwesend,
AQ87&amp;"1"&lt;&gt;"1",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_xlpm.wochenstunden/5,SUMIFS(Arbeitszeiten[[Arbeitszeit]:[Arbeitszeit]],Arbeitszeiten[[Name]:[Name]],GewählterMA,Arbeitszeiten[[Tag]:[Tag]],DATE(_xlpm.jahrCalc,$B87,G$20)))*$A87,0),
_xlpm.ausgabe, _xlpm.stunden+IF(AND(_xlpm.stunden&gt;0,_xlpm.fake),ROUND(RANDBETWEEN(-100,100)/200,1),0),
IF(_xlpm.ausgabe&lt;=0,"",_xlpm.ausgabe)
)</f>
        <v/>
      </c>
      <c r="H87" s="253" t="str" cm="1">
        <f t="array" aca="1" ref="H87" ca="1">_xlfn.LET(
_xlpm.jahrCalc,
INDIRECT("Jahr" &amp; ROUNDUP(SUM($B$21:$B87)/78,0)),
_xlpm.auto,
IF(_xlfn.XLOOKUP(GewählterMA&amp;"|"&amp;_xlpm.jahrCalc,Personaleingabe!$AO$12:$AO$300,Personaleingabe!$AO$12:$AO$300,"keine Zeiten",0,1)="keine Zeiten",TRUE,FALSE),
_xlpm.fake,
IF($A$4&amp;"1"="1",FALSE,TRUE),
_xlpm.abwesend,
AR87&amp;"1"&lt;&gt;"1",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_xlpm.wochenstunden/5,SUMIFS(Arbeitszeiten[[Arbeitszeit]:[Arbeitszeit]],Arbeitszeiten[[Name]:[Name]],GewählterMA,Arbeitszeiten[[Tag]:[Tag]],DATE(_xlpm.jahrCalc,$B87,H$20)))*$A87,0),
_xlpm.ausgabe, _xlpm.stunden+IF(AND(_xlpm.stunden&gt;0,_xlpm.fake),ROUND(RANDBETWEEN(-100,100)/200,1),0),
IF(_xlpm.ausgabe&lt;=0,"",_xlpm.ausgabe)
)</f>
        <v/>
      </c>
      <c r="I87" s="253" t="str" cm="1">
        <f t="array" aca="1" ref="I87" ca="1">_xlfn.LET(
_xlpm.jahrCalc,
INDIRECT("Jahr" &amp; ROUNDUP(SUM($B$21:$B87)/78,0)),
_xlpm.auto,
IF(_xlfn.XLOOKUP(GewählterMA&amp;"|"&amp;_xlpm.jahrCalc,Personaleingabe!$AO$12:$AO$300,Personaleingabe!$AO$12:$AO$300,"keine Zeiten",0,1)="keine Zeiten",TRUE,FALSE),
_xlpm.fake,
IF($A$4&amp;"1"="1",FALSE,TRUE),
_xlpm.abwesend,
AS87&amp;"1"&lt;&gt;"1",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_xlpm.wochenstunden/5,SUMIFS(Arbeitszeiten[[Arbeitszeit]:[Arbeitszeit]],Arbeitszeiten[[Name]:[Name]],GewählterMA,Arbeitszeiten[[Tag]:[Tag]],DATE(_xlpm.jahrCalc,$B87,I$20)))*$A87,0),
_xlpm.ausgabe, _xlpm.stunden+IF(AND(_xlpm.stunden&gt;0,_xlpm.fake),ROUND(RANDBETWEEN(-100,100)/200,1),0),
IF(_xlpm.ausgabe&lt;=0,"",_xlpm.ausgabe)
)</f>
        <v/>
      </c>
      <c r="J87" s="253" t="str" cm="1">
        <f t="array" aca="1" ref="J87" ca="1">_xlfn.LET(
_xlpm.jahrCalc,
INDIRECT("Jahr" &amp; ROUNDUP(SUM($B$21:$B87)/78,0)),
_xlpm.auto,
IF(_xlfn.XLOOKUP(GewählterMA&amp;"|"&amp;_xlpm.jahrCalc,Personaleingabe!$AO$12:$AO$300,Personaleingabe!$AO$12:$AO$300,"keine Zeiten",0,1)="keine Zeiten",TRUE,FALSE),
_xlpm.fake,
IF($A$4&amp;"1"="1",FALSE,TRUE),
_xlpm.abwesend,
AT87&amp;"1"&lt;&gt;"1",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_xlpm.wochenstunden/5,SUMIFS(Arbeitszeiten[[Arbeitszeit]:[Arbeitszeit]],Arbeitszeiten[[Name]:[Name]],GewählterMA,Arbeitszeiten[[Tag]:[Tag]],DATE(_xlpm.jahrCalc,$B87,J$20)))*$A87,0),
_xlpm.ausgabe, _xlpm.stunden+IF(AND(_xlpm.stunden&gt;0,_xlpm.fake),ROUND(RANDBETWEEN(-100,100)/200,1),0),
IF(_xlpm.ausgabe&lt;=0,"",_xlpm.ausgabe)
)</f>
        <v/>
      </c>
      <c r="K87" s="253" t="str" cm="1">
        <f t="array" aca="1" ref="K87" ca="1">_xlfn.LET(
_xlpm.jahrCalc,
INDIRECT("Jahr" &amp; ROUNDUP(SUM($B$21:$B87)/78,0)),
_xlpm.auto,
IF(_xlfn.XLOOKUP(GewählterMA&amp;"|"&amp;_xlpm.jahrCalc,Personaleingabe!$AO$12:$AO$300,Personaleingabe!$AO$12:$AO$300,"keine Zeiten",0,1)="keine Zeiten",TRUE,FALSE),
_xlpm.fake,
IF($A$4&amp;"1"="1",FALSE,TRUE),
_xlpm.abwesend,
AU87&amp;"1"&lt;&gt;"1",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_xlpm.wochenstunden/5,SUMIFS(Arbeitszeiten[[Arbeitszeit]:[Arbeitszeit]],Arbeitszeiten[[Name]:[Name]],GewählterMA,Arbeitszeiten[[Tag]:[Tag]],DATE(_xlpm.jahrCalc,$B87,K$20)))*$A87,0),
_xlpm.ausgabe, _xlpm.stunden+IF(AND(_xlpm.stunden&gt;0,_xlpm.fake),ROUND(RANDBETWEEN(-100,100)/200,1),0),
IF(_xlpm.ausgabe&lt;=0,"",_xlpm.ausgabe)
)</f>
        <v/>
      </c>
      <c r="L87" s="253" t="str" cm="1">
        <f t="array" aca="1" ref="L87" ca="1">_xlfn.LET(
_xlpm.jahrCalc,
INDIRECT("Jahr" &amp; ROUNDUP(SUM($B$21:$B87)/78,0)),
_xlpm.auto,
IF(_xlfn.XLOOKUP(GewählterMA&amp;"|"&amp;_xlpm.jahrCalc,Personaleingabe!$AO$12:$AO$300,Personaleingabe!$AO$12:$AO$300,"keine Zeiten",0,1)="keine Zeiten",TRUE,FALSE),
_xlpm.fake,
IF($A$4&amp;"1"="1",FALSE,TRUE),
_xlpm.abwesend,
AV87&amp;"1"&lt;&gt;"1",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_xlpm.wochenstunden/5,SUMIFS(Arbeitszeiten[[Arbeitszeit]:[Arbeitszeit]],Arbeitszeiten[[Name]:[Name]],GewählterMA,Arbeitszeiten[[Tag]:[Tag]],DATE(_xlpm.jahrCalc,$B87,L$20)))*$A87,0),
_xlpm.ausgabe, _xlpm.stunden+IF(AND(_xlpm.stunden&gt;0,_xlpm.fake),ROUND(RANDBETWEEN(-100,100)/200,1),0),
IF(_xlpm.ausgabe&lt;=0,"",_xlpm.ausgabe)
)</f>
        <v/>
      </c>
      <c r="M87" s="253" t="str" cm="1">
        <f t="array" aca="1" ref="M87" ca="1">_xlfn.LET(
_xlpm.jahrCalc,
INDIRECT("Jahr" &amp; ROUNDUP(SUM($B$21:$B87)/78,0)),
_xlpm.auto,
IF(_xlfn.XLOOKUP(GewählterMA&amp;"|"&amp;_xlpm.jahrCalc,Personaleingabe!$AO$12:$AO$300,Personaleingabe!$AO$12:$AO$300,"keine Zeiten",0,1)="keine Zeiten",TRUE,FALSE),
_xlpm.fake,
IF($A$4&amp;"1"="1",FALSE,TRUE),
_xlpm.abwesend,
AW87&amp;"1"&lt;&gt;"1",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_xlpm.wochenstunden/5,SUMIFS(Arbeitszeiten[[Arbeitszeit]:[Arbeitszeit]],Arbeitszeiten[[Name]:[Name]],GewählterMA,Arbeitszeiten[[Tag]:[Tag]],DATE(_xlpm.jahrCalc,$B87,M$20)))*$A87,0),
_xlpm.ausgabe, _xlpm.stunden+IF(AND(_xlpm.stunden&gt;0,_xlpm.fake),ROUND(RANDBETWEEN(-100,100)/200,1),0),
IF(_xlpm.ausgabe&lt;=0,"",_xlpm.ausgabe)
)</f>
        <v/>
      </c>
      <c r="N87" s="253" t="str" cm="1">
        <f t="array" aca="1" ref="N87" ca="1">_xlfn.LET(
_xlpm.jahrCalc,
INDIRECT("Jahr" &amp; ROUNDUP(SUM($B$21:$B87)/78,0)),
_xlpm.auto,
IF(_xlfn.XLOOKUP(GewählterMA&amp;"|"&amp;_xlpm.jahrCalc,Personaleingabe!$AO$12:$AO$300,Personaleingabe!$AO$12:$AO$300,"keine Zeiten",0,1)="keine Zeiten",TRUE,FALSE),
_xlpm.fake,
IF($A$4&amp;"1"="1",FALSE,TRUE),
_xlpm.abwesend,
AX87&amp;"1"&lt;&gt;"1",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_xlpm.wochenstunden/5,SUMIFS(Arbeitszeiten[[Arbeitszeit]:[Arbeitszeit]],Arbeitszeiten[[Name]:[Name]],GewählterMA,Arbeitszeiten[[Tag]:[Tag]],DATE(_xlpm.jahrCalc,$B87,N$20)))*$A87,0),
_xlpm.ausgabe, _xlpm.stunden+IF(AND(_xlpm.stunden&gt;0,_xlpm.fake),ROUND(RANDBETWEEN(-100,100)/200,1),0),
IF(_xlpm.ausgabe&lt;=0,"",_xlpm.ausgabe)
)</f>
        <v/>
      </c>
      <c r="O87" s="253" t="str" cm="1">
        <f t="array" aca="1" ref="O87" ca="1">_xlfn.LET(
_xlpm.jahrCalc,
INDIRECT("Jahr" &amp; ROUNDUP(SUM($B$21:$B87)/78,0)),
_xlpm.auto,
IF(_xlfn.XLOOKUP(GewählterMA&amp;"|"&amp;_xlpm.jahrCalc,Personaleingabe!$AO$12:$AO$300,Personaleingabe!$AO$12:$AO$300,"keine Zeiten",0,1)="keine Zeiten",TRUE,FALSE),
_xlpm.fake,
IF($A$4&amp;"1"="1",FALSE,TRUE),
_xlpm.abwesend,
AY87&amp;"1"&lt;&gt;"1",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_xlpm.wochenstunden/5,SUMIFS(Arbeitszeiten[[Arbeitszeit]:[Arbeitszeit]],Arbeitszeiten[[Name]:[Name]],GewählterMA,Arbeitszeiten[[Tag]:[Tag]],DATE(_xlpm.jahrCalc,$B87,O$20)))*$A87,0),
_xlpm.ausgabe, _xlpm.stunden+IF(AND(_xlpm.stunden&gt;0,_xlpm.fake),ROUND(RANDBETWEEN(-100,100)/200,1),0),
IF(_xlpm.ausgabe&lt;=0,"",_xlpm.ausgabe)
)</f>
        <v/>
      </c>
      <c r="P87" s="253" t="str" cm="1">
        <f t="array" aca="1" ref="P87" ca="1">_xlfn.LET(
_xlpm.jahrCalc,
INDIRECT("Jahr" &amp; ROUNDUP(SUM($B$21:$B87)/78,0)),
_xlpm.auto,
IF(_xlfn.XLOOKUP(GewählterMA&amp;"|"&amp;_xlpm.jahrCalc,Personaleingabe!$AO$12:$AO$300,Personaleingabe!$AO$12:$AO$300,"keine Zeiten",0,1)="keine Zeiten",TRUE,FALSE),
_xlpm.fake,
IF($A$4&amp;"1"="1",FALSE,TRUE),
_xlpm.abwesend,
AZ87&amp;"1"&lt;&gt;"1",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_xlpm.wochenstunden/5,SUMIFS(Arbeitszeiten[[Arbeitszeit]:[Arbeitszeit]],Arbeitszeiten[[Name]:[Name]],GewählterMA,Arbeitszeiten[[Tag]:[Tag]],DATE(_xlpm.jahrCalc,$B87,P$20)))*$A87,0),
_xlpm.ausgabe, _xlpm.stunden+IF(AND(_xlpm.stunden&gt;0,_xlpm.fake),ROUND(RANDBETWEEN(-100,100)/200,1),0),
IF(_xlpm.ausgabe&lt;=0,"",_xlpm.ausgabe)
)</f>
        <v/>
      </c>
      <c r="Q87" s="253" t="str" cm="1">
        <f t="array" aca="1" ref="Q87" ca="1">_xlfn.LET(
_xlpm.jahrCalc,
INDIRECT("Jahr" &amp; ROUNDUP(SUM($B$21:$B87)/78,0)),
_xlpm.auto,
IF(_xlfn.XLOOKUP(GewählterMA&amp;"|"&amp;_xlpm.jahrCalc,Personaleingabe!$AO$12:$AO$300,Personaleingabe!$AO$12:$AO$300,"keine Zeiten",0,1)="keine Zeiten",TRUE,FALSE),
_xlpm.fake,
IF($A$4&amp;"1"="1",FALSE,TRUE),
_xlpm.abwesend,
BA87&amp;"1"&lt;&gt;"1",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_xlpm.wochenstunden/5,SUMIFS(Arbeitszeiten[[Arbeitszeit]:[Arbeitszeit]],Arbeitszeiten[[Name]:[Name]],GewählterMA,Arbeitszeiten[[Tag]:[Tag]],DATE(_xlpm.jahrCalc,$B87,Q$20)))*$A87,0),
_xlpm.ausgabe, _xlpm.stunden+IF(AND(_xlpm.stunden&gt;0,_xlpm.fake),ROUND(RANDBETWEEN(-100,100)/200,1),0),
IF(_xlpm.ausgabe&lt;=0,"",_xlpm.ausgabe)
)</f>
        <v/>
      </c>
      <c r="R87" s="253" t="str" cm="1">
        <f t="array" aca="1" ref="R87" ca="1">_xlfn.LET(
_xlpm.jahrCalc,
INDIRECT("Jahr" &amp; ROUNDUP(SUM($B$21:$B87)/78,0)),
_xlpm.auto,
IF(_xlfn.XLOOKUP(GewählterMA&amp;"|"&amp;_xlpm.jahrCalc,Personaleingabe!$AO$12:$AO$300,Personaleingabe!$AO$12:$AO$300,"keine Zeiten",0,1)="keine Zeiten",TRUE,FALSE),
_xlpm.fake,
IF($A$4&amp;"1"="1",FALSE,TRUE),
_xlpm.abwesend,
BB87&amp;"1"&lt;&gt;"1",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_xlpm.wochenstunden/5,SUMIFS(Arbeitszeiten[[Arbeitszeit]:[Arbeitszeit]],Arbeitszeiten[[Name]:[Name]],GewählterMA,Arbeitszeiten[[Tag]:[Tag]],DATE(_xlpm.jahrCalc,$B87,R$20)))*$A87,0),
_xlpm.ausgabe, _xlpm.stunden+IF(AND(_xlpm.stunden&gt;0,_xlpm.fake),ROUND(RANDBETWEEN(-100,100)/200,1),0),
IF(_xlpm.ausgabe&lt;=0,"",_xlpm.ausgabe)
)</f>
        <v/>
      </c>
      <c r="S87" s="253" t="str" cm="1">
        <f t="array" aca="1" ref="S87" ca="1">_xlfn.LET(
_xlpm.jahrCalc,
INDIRECT("Jahr" &amp; ROUNDUP(SUM($B$21:$B87)/78,0)),
_xlpm.auto,
IF(_xlfn.XLOOKUP(GewählterMA&amp;"|"&amp;_xlpm.jahrCalc,Personaleingabe!$AO$12:$AO$300,Personaleingabe!$AO$12:$AO$300,"keine Zeiten",0,1)="keine Zeiten",TRUE,FALSE),
_xlpm.fake,
IF($A$4&amp;"1"="1",FALSE,TRUE),
_xlpm.abwesend,
BC87&amp;"1"&lt;&gt;"1",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_xlpm.wochenstunden/5,SUMIFS(Arbeitszeiten[[Arbeitszeit]:[Arbeitszeit]],Arbeitszeiten[[Name]:[Name]],GewählterMA,Arbeitszeiten[[Tag]:[Tag]],DATE(_xlpm.jahrCalc,$B87,S$20)))*$A87,0),
_xlpm.ausgabe, _xlpm.stunden+IF(AND(_xlpm.stunden&gt;0,_xlpm.fake),ROUND(RANDBETWEEN(-100,100)/200,1),0),
IF(_xlpm.ausgabe&lt;=0,"",_xlpm.ausgabe)
)</f>
        <v/>
      </c>
      <c r="T87" s="253" t="str" cm="1">
        <f t="array" aca="1" ref="T87" ca="1">_xlfn.LET(
_xlpm.jahrCalc,
INDIRECT("Jahr" &amp; ROUNDUP(SUM($B$21:$B87)/78,0)),
_xlpm.auto,
IF(_xlfn.XLOOKUP(GewählterMA&amp;"|"&amp;_xlpm.jahrCalc,Personaleingabe!$AO$12:$AO$300,Personaleingabe!$AO$12:$AO$300,"keine Zeiten",0,1)="keine Zeiten",TRUE,FALSE),
_xlpm.fake,
IF($A$4&amp;"1"="1",FALSE,TRUE),
_xlpm.abwesend,
BD87&amp;"1"&lt;&gt;"1",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_xlpm.wochenstunden/5,SUMIFS(Arbeitszeiten[[Arbeitszeit]:[Arbeitszeit]],Arbeitszeiten[[Name]:[Name]],GewählterMA,Arbeitszeiten[[Tag]:[Tag]],DATE(_xlpm.jahrCalc,$B87,T$20)))*$A87,0),
_xlpm.ausgabe, _xlpm.stunden+IF(AND(_xlpm.stunden&gt;0,_xlpm.fake),ROUND(RANDBETWEEN(-100,100)/200,1),0),
IF(_xlpm.ausgabe&lt;=0,"",_xlpm.ausgabe)
)</f>
        <v/>
      </c>
      <c r="U87" s="253" t="str" cm="1">
        <f t="array" aca="1" ref="U87" ca="1">_xlfn.LET(
_xlpm.jahrCalc,
INDIRECT("Jahr" &amp; ROUNDUP(SUM($B$21:$B87)/78,0)),
_xlpm.auto,
IF(_xlfn.XLOOKUP(GewählterMA&amp;"|"&amp;_xlpm.jahrCalc,Personaleingabe!$AO$12:$AO$300,Personaleingabe!$AO$12:$AO$300,"keine Zeiten",0,1)="keine Zeiten",TRUE,FALSE),
_xlpm.fake,
IF($A$4&amp;"1"="1",FALSE,TRUE),
_xlpm.abwesend,
BE87&amp;"1"&lt;&gt;"1",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_xlpm.wochenstunden/5,SUMIFS(Arbeitszeiten[[Arbeitszeit]:[Arbeitszeit]],Arbeitszeiten[[Name]:[Name]],GewählterMA,Arbeitszeiten[[Tag]:[Tag]],DATE(_xlpm.jahrCalc,$B87,U$20)))*$A87,0),
_xlpm.ausgabe, _xlpm.stunden+IF(AND(_xlpm.stunden&gt;0,_xlpm.fake),ROUND(RANDBETWEEN(-100,100)/200,1),0),
IF(_xlpm.ausgabe&lt;=0,"",_xlpm.ausgabe)
)</f>
        <v/>
      </c>
      <c r="V87" s="253" t="str" cm="1">
        <f t="array" aca="1" ref="V87" ca="1">_xlfn.LET(
_xlpm.jahrCalc,
INDIRECT("Jahr" &amp; ROUNDUP(SUM($B$21:$B87)/78,0)),
_xlpm.auto,
IF(_xlfn.XLOOKUP(GewählterMA&amp;"|"&amp;_xlpm.jahrCalc,Personaleingabe!$AO$12:$AO$300,Personaleingabe!$AO$12:$AO$300,"keine Zeiten",0,1)="keine Zeiten",TRUE,FALSE),
_xlpm.fake,
IF($A$4&amp;"1"="1",FALSE,TRUE),
_xlpm.abwesend,
BF87&amp;"1"&lt;&gt;"1",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_xlpm.wochenstunden/5,SUMIFS(Arbeitszeiten[[Arbeitszeit]:[Arbeitszeit]],Arbeitszeiten[[Name]:[Name]],GewählterMA,Arbeitszeiten[[Tag]:[Tag]],DATE(_xlpm.jahrCalc,$B87,V$20)))*$A87,0),
_xlpm.ausgabe, _xlpm.stunden+IF(AND(_xlpm.stunden&gt;0,_xlpm.fake),ROUND(RANDBETWEEN(-100,100)/200,1),0),
IF(_xlpm.ausgabe&lt;=0,"",_xlpm.ausgabe)
)</f>
        <v/>
      </c>
      <c r="W87" s="253" t="str" cm="1">
        <f t="array" aca="1" ref="W87" ca="1">_xlfn.LET(
_xlpm.jahrCalc,
INDIRECT("Jahr" &amp; ROUNDUP(SUM($B$21:$B87)/78,0)),
_xlpm.auto,
IF(_xlfn.XLOOKUP(GewählterMA&amp;"|"&amp;_xlpm.jahrCalc,Personaleingabe!$AO$12:$AO$300,Personaleingabe!$AO$12:$AO$300,"keine Zeiten",0,1)="keine Zeiten",TRUE,FALSE),
_xlpm.fake,
IF($A$4&amp;"1"="1",FALSE,TRUE),
_xlpm.abwesend,
BG87&amp;"1"&lt;&gt;"1",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_xlpm.wochenstunden/5,SUMIFS(Arbeitszeiten[[Arbeitszeit]:[Arbeitszeit]],Arbeitszeiten[[Name]:[Name]],GewählterMA,Arbeitszeiten[[Tag]:[Tag]],DATE(_xlpm.jahrCalc,$B87,W$20)))*$A87,0),
_xlpm.ausgabe, _xlpm.stunden+IF(AND(_xlpm.stunden&gt;0,_xlpm.fake),ROUND(RANDBETWEEN(-100,100)/200,1),0),
IF(_xlpm.ausgabe&lt;=0,"",_xlpm.ausgabe)
)</f>
        <v/>
      </c>
      <c r="X87" s="253" t="str" cm="1">
        <f t="array" aca="1" ref="X87" ca="1">_xlfn.LET(
_xlpm.jahrCalc,
INDIRECT("Jahr" &amp; ROUNDUP(SUM($B$21:$B87)/78,0)),
_xlpm.auto,
IF(_xlfn.XLOOKUP(GewählterMA&amp;"|"&amp;_xlpm.jahrCalc,Personaleingabe!$AO$12:$AO$300,Personaleingabe!$AO$12:$AO$300,"keine Zeiten",0,1)="keine Zeiten",TRUE,FALSE),
_xlpm.fake,
IF($A$4&amp;"1"="1",FALSE,TRUE),
_xlpm.abwesend,
BH87&amp;"1"&lt;&gt;"1",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_xlpm.wochenstunden/5,SUMIFS(Arbeitszeiten[[Arbeitszeit]:[Arbeitszeit]],Arbeitszeiten[[Name]:[Name]],GewählterMA,Arbeitszeiten[[Tag]:[Tag]],DATE(_xlpm.jahrCalc,$B87,X$20)))*$A87,0),
_xlpm.ausgabe, _xlpm.stunden+IF(AND(_xlpm.stunden&gt;0,_xlpm.fake),ROUND(RANDBETWEEN(-100,100)/200,1),0),
IF(_xlpm.ausgabe&lt;=0,"",_xlpm.ausgabe)
)</f>
        <v/>
      </c>
      <c r="Y87" s="253" t="str" cm="1">
        <f t="array" aca="1" ref="Y87" ca="1">_xlfn.LET(
_xlpm.jahrCalc,
INDIRECT("Jahr" &amp; ROUNDUP(SUM($B$21:$B87)/78,0)),
_xlpm.auto,
IF(_xlfn.XLOOKUP(GewählterMA&amp;"|"&amp;_xlpm.jahrCalc,Personaleingabe!$AO$12:$AO$300,Personaleingabe!$AO$12:$AO$300,"keine Zeiten",0,1)="keine Zeiten",TRUE,FALSE),
_xlpm.fake,
IF($A$4&amp;"1"="1",FALSE,TRUE),
_xlpm.abwesend,
BI87&amp;"1"&lt;&gt;"1",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_xlpm.wochenstunden/5,SUMIFS(Arbeitszeiten[[Arbeitszeit]:[Arbeitszeit]],Arbeitszeiten[[Name]:[Name]],GewählterMA,Arbeitszeiten[[Tag]:[Tag]],DATE(_xlpm.jahrCalc,$B87,Y$20)))*$A87,0),
_xlpm.ausgabe, _xlpm.stunden+IF(AND(_xlpm.stunden&gt;0,_xlpm.fake),ROUND(RANDBETWEEN(-100,100)/200,1),0),
IF(_xlpm.ausgabe&lt;=0,"",_xlpm.ausgabe)
)</f>
        <v/>
      </c>
      <c r="Z87" s="253" t="str" cm="1">
        <f t="array" aca="1" ref="Z87" ca="1">_xlfn.LET(
_xlpm.jahrCalc,
INDIRECT("Jahr" &amp; ROUNDUP(SUM($B$21:$B87)/78,0)),
_xlpm.auto,
IF(_xlfn.XLOOKUP(GewählterMA&amp;"|"&amp;_xlpm.jahrCalc,Personaleingabe!$AO$12:$AO$300,Personaleingabe!$AO$12:$AO$300,"keine Zeiten",0,1)="keine Zeiten",TRUE,FALSE),
_xlpm.fake,
IF($A$4&amp;"1"="1",FALSE,TRUE),
_xlpm.abwesend,
BJ87&amp;"1"&lt;&gt;"1",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_xlpm.wochenstunden/5,SUMIFS(Arbeitszeiten[[Arbeitszeit]:[Arbeitszeit]],Arbeitszeiten[[Name]:[Name]],GewählterMA,Arbeitszeiten[[Tag]:[Tag]],DATE(_xlpm.jahrCalc,$B87,Z$20)))*$A87,0),
_xlpm.ausgabe, _xlpm.stunden+IF(AND(_xlpm.stunden&gt;0,_xlpm.fake),ROUND(RANDBETWEEN(-100,100)/200,1),0),
IF(_xlpm.ausgabe&lt;=0,"",_xlpm.ausgabe)
)</f>
        <v/>
      </c>
      <c r="AA87" s="253" t="str" cm="1">
        <f t="array" aca="1" ref="AA87" ca="1">_xlfn.LET(
_xlpm.jahrCalc,
INDIRECT("Jahr" &amp; ROUNDUP(SUM($B$21:$B87)/78,0)),
_xlpm.auto,
IF(_xlfn.XLOOKUP(GewählterMA&amp;"|"&amp;_xlpm.jahrCalc,Personaleingabe!$AO$12:$AO$300,Personaleingabe!$AO$12:$AO$300,"keine Zeiten",0,1)="keine Zeiten",TRUE,FALSE),
_xlpm.fake,
IF($A$4&amp;"1"="1",FALSE,TRUE),
_xlpm.abwesend,
BK87&amp;"1"&lt;&gt;"1",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_xlpm.wochenstunden/5,SUMIFS(Arbeitszeiten[[Arbeitszeit]:[Arbeitszeit]],Arbeitszeiten[[Name]:[Name]],GewählterMA,Arbeitszeiten[[Tag]:[Tag]],DATE(_xlpm.jahrCalc,$B87,AA$20)))*$A87,0),
_xlpm.ausgabe, _xlpm.stunden+IF(AND(_xlpm.stunden&gt;0,_xlpm.fake),ROUND(RANDBETWEEN(-100,100)/200,1),0),
IF(_xlpm.ausgabe&lt;=0,"",_xlpm.ausgabe)
)</f>
        <v/>
      </c>
      <c r="AB87" s="253" t="str" cm="1">
        <f t="array" aca="1" ref="AB87" ca="1">_xlfn.LET(
_xlpm.jahrCalc,
INDIRECT("Jahr" &amp; ROUNDUP(SUM($B$21:$B87)/78,0)),
_xlpm.auto,
IF(_xlfn.XLOOKUP(GewählterMA&amp;"|"&amp;_xlpm.jahrCalc,Personaleingabe!$AO$12:$AO$300,Personaleingabe!$AO$12:$AO$300,"keine Zeiten",0,1)="keine Zeiten",TRUE,FALSE),
_xlpm.fake,
IF($A$4&amp;"1"="1",FALSE,TRUE),
_xlpm.abwesend,
BL87&amp;"1"&lt;&gt;"1",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_xlpm.wochenstunden/5,SUMIFS(Arbeitszeiten[[Arbeitszeit]:[Arbeitszeit]],Arbeitszeiten[[Name]:[Name]],GewählterMA,Arbeitszeiten[[Tag]:[Tag]],DATE(_xlpm.jahrCalc,$B87,AB$20)))*$A87,0),
_xlpm.ausgabe, _xlpm.stunden+IF(AND(_xlpm.stunden&gt;0,_xlpm.fake),ROUND(RANDBETWEEN(-100,100)/200,1),0),
IF(_xlpm.ausgabe&lt;=0,"",_xlpm.ausgabe)
)</f>
        <v/>
      </c>
      <c r="AC87" s="253" t="str" cm="1">
        <f t="array" aca="1" ref="AC87" ca="1">_xlfn.LET(
_xlpm.jahrCalc,
INDIRECT("Jahr" &amp; ROUNDUP(SUM($B$21:$B87)/78,0)),
_xlpm.auto,
IF(_xlfn.XLOOKUP(GewählterMA&amp;"|"&amp;_xlpm.jahrCalc,Personaleingabe!$AO$12:$AO$300,Personaleingabe!$AO$12:$AO$300,"keine Zeiten",0,1)="keine Zeiten",TRUE,FALSE),
_xlpm.fake,
IF($A$4&amp;"1"="1",FALSE,TRUE),
_xlpm.abwesend,
BM87&amp;"1"&lt;&gt;"1",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_xlpm.wochenstunden/5,SUMIFS(Arbeitszeiten[[Arbeitszeit]:[Arbeitszeit]],Arbeitszeiten[[Name]:[Name]],GewählterMA,Arbeitszeiten[[Tag]:[Tag]],DATE(_xlpm.jahrCalc,$B87,AC$20)))*$A87,0),
_xlpm.ausgabe, _xlpm.stunden+IF(AND(_xlpm.stunden&gt;0,_xlpm.fake),ROUND(RANDBETWEEN(-100,100)/200,1),0),
IF(_xlpm.ausgabe&lt;=0,"",_xlpm.ausgabe)
)</f>
        <v/>
      </c>
      <c r="AD87" s="253" t="str" cm="1">
        <f t="array" aca="1" ref="AD87" ca="1">_xlfn.LET(
_xlpm.jahrCalc,
INDIRECT("Jahr" &amp; ROUNDUP(SUM($B$21:$B87)/78,0)),
_xlpm.auto,
IF(_xlfn.XLOOKUP(GewählterMA&amp;"|"&amp;_xlpm.jahrCalc,Personaleingabe!$AO$12:$AO$300,Personaleingabe!$AO$12:$AO$300,"keine Zeiten",0,1)="keine Zeiten",TRUE,FALSE),
_xlpm.fake,
IF($A$4&amp;"1"="1",FALSE,TRUE),
_xlpm.abwesend,
BN87&amp;"1"&lt;&gt;"1",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_xlpm.wochenstunden/5,SUMIFS(Arbeitszeiten[[Arbeitszeit]:[Arbeitszeit]],Arbeitszeiten[[Name]:[Name]],GewählterMA,Arbeitszeiten[[Tag]:[Tag]],DATE(_xlpm.jahrCalc,$B87,AD$20)))*$A87,0),
_xlpm.ausgabe, _xlpm.stunden+IF(AND(_xlpm.stunden&gt;0,_xlpm.fake),ROUND(RANDBETWEEN(-100,100)/200,1),0),
IF(_xlpm.ausgabe&lt;=0,"",_xlpm.ausgabe)
)</f>
        <v/>
      </c>
      <c r="AE87" s="253" t="str" cm="1">
        <f t="array" aca="1" ref="AE87" ca="1">_xlfn.LET(
_xlpm.jahrCalc,
INDIRECT("Jahr" &amp; ROUNDUP(SUM($B$21:$B87)/78,0)),
_xlpm.auto,
IF(_xlfn.XLOOKUP(GewählterMA&amp;"|"&amp;_xlpm.jahrCalc,Personaleingabe!$AO$12:$AO$300,Personaleingabe!$AO$12:$AO$300,"keine Zeiten",0,1)="keine Zeiten",TRUE,FALSE),
_xlpm.fake,
IF($A$4&amp;"1"="1",FALSE,TRUE),
_xlpm.abwesend,
BO87&amp;"1"&lt;&gt;"1",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_xlpm.wochenstunden/5,SUMIFS(Arbeitszeiten[[Arbeitszeit]:[Arbeitszeit]],Arbeitszeiten[[Name]:[Name]],GewählterMA,Arbeitszeiten[[Tag]:[Tag]],DATE(_xlpm.jahrCalc,$B87,AE$20)))*$A87,0),
_xlpm.ausgabe, _xlpm.stunden+IF(AND(_xlpm.stunden&gt;0,_xlpm.fake),ROUND(RANDBETWEEN(-100,100)/200,1),0),
IF(_xlpm.ausgabe&lt;=0,"",_xlpm.ausgabe)
)</f>
        <v/>
      </c>
      <c r="AF87" s="253" t="str" cm="1">
        <f t="array" aca="1" ref="AF87" ca="1">_xlfn.LET(
_xlpm.jahrCalc,
INDIRECT("Jahr" &amp; ROUNDUP(SUM($B$21:$B87)/78,0)),
_xlpm.auto,
IF(_xlfn.XLOOKUP(GewählterMA&amp;"|"&amp;_xlpm.jahrCalc,Personaleingabe!$AO$12:$AO$300,Personaleingabe!$AO$12:$AO$300,"keine Zeiten",0,1)="keine Zeiten",TRUE,FALSE),
_xlpm.fake,
IF($A$4&amp;"1"="1",FALSE,TRUE),
_xlpm.abwesend,
BP87&amp;"1"&lt;&gt;"1",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_xlpm.wochenstunden/5,SUMIFS(Arbeitszeiten[[Arbeitszeit]:[Arbeitszeit]],Arbeitszeiten[[Name]:[Name]],GewählterMA,Arbeitszeiten[[Tag]:[Tag]],DATE(_xlpm.jahrCalc,$B87,AF$20)))*$A87,0),
_xlpm.ausgabe, _xlpm.stunden+IF(AND(_xlpm.stunden&gt;0,_xlpm.fake),ROUND(RANDBETWEEN(-100,100)/200,1),0),
IF(_xlpm.ausgabe&lt;=0,"",_xlpm.ausgabe)
)</f>
        <v/>
      </c>
      <c r="AG87" s="253" t="str" cm="1">
        <f t="array" aca="1" ref="AG87" ca="1">_xlfn.LET(
_xlpm.jahrCalc,
INDIRECT("Jahr" &amp; ROUNDUP(SUM($B$21:$B87)/78,0)),
_xlpm.auto,
IF(_xlfn.XLOOKUP(GewählterMA&amp;"|"&amp;_xlpm.jahrCalc,Personaleingabe!$AO$12:$AO$300,Personaleingabe!$AO$12:$AO$300,"keine Zeiten",0,1)="keine Zeiten",TRUE,FALSE),
_xlpm.fake,
IF($A$4&amp;"1"="1",FALSE,TRUE),
_xlpm.abwesend,
BQ87&amp;"1"&lt;&gt;"1",
_xlpm.wochenstunden,_xlfn.XLOOKUP(GewählterMA&amp;"|"&amp;GewähltesVorhaben&amp;"|"&amp;$B87&amp;"|"&amp;_xlpm.jahrCalc,MitarbeiterFTE[[lookup]:[lookup]],MitarbeiterFTE[[Std. / Wo.]:[Std. / Wo.]],0,0,1),
_xlpm.stunden,
IF(NOT(_xlpm.abwesend),IF(_xlpm.auto,
    _xlpm.wochenstunden/5,SUMIFS(Arbeitszeiten[[Arbeitszeit]:[Arbeitszeit]],Arbeitszeiten[[Name]:[Name]],GewählterMA,Arbeitszeiten[[Tag]:[Tag]],DATE(_xlpm.jahrCalc,$B87,AG$20)))*$A87,0),
_xlpm.ausgabe, _xlpm.stunden+IF(AND(_xlpm.stunden&gt;0,_xlpm.fake),ROUND(RANDBETWEEN(-100,100)/200,1),0),
IF(_xlpm.ausgabe&lt;=0,"",_xlpm.ausgabe)
)</f>
        <v/>
      </c>
      <c r="AH87" s="254">
        <f t="shared" ca="1" si="82"/>
        <v>0</v>
      </c>
      <c r="AI87" s="303"/>
      <c r="AJ87" s="212"/>
      <c r="AL87" s="211">
        <f t="shared" si="83"/>
        <v>11</v>
      </c>
      <c r="AM87" s="211" t="str" cm="1">
        <f t="array" aca="1" ref="AM87" ca="1">_xlfn.LET(
     _xlpm.jahrCalc,INDIRECT("Jahr" &amp; ROUNDUP(SUM($B$21:$B87)/78,0)),
     _xlpm.dat,DATE(_xlpm.jahrCalc,$B87,C$20),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N87" s="211" t="str" cm="1">
        <f t="array" aca="1" ref="AN87" ca="1">_xlfn.LET(
     _xlpm.jahrCalc,INDIRECT("Jahr" &amp; ROUNDUP(SUM($B$21:$B87)/78,0)),
     _xlpm.dat,DATE(_xlpm.jahrCalc,$B87,D$20),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O87" s="211" t="str" cm="1">
        <f t="array" aca="1" ref="AO87" ca="1">_xlfn.LET(
     _xlpm.jahrCalc,INDIRECT("Jahr" &amp; ROUNDUP(SUM($B$21:$B87)/78,0)),
     _xlpm.dat,DATE(_xlpm.jahrCalc,$B87,E$20),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P87" s="211" t="str" cm="1">
        <f t="array" aca="1" ref="AP87" ca="1">_xlfn.LET(
     _xlpm.jahrCalc,INDIRECT("Jahr" &amp; ROUNDUP(SUM($B$21:$B87)/78,0)),
     _xlpm.dat,DATE(_xlpm.jahrCalc,$B87,F$20),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Q87" s="211" t="str" cm="1">
        <f t="array" aca="1" ref="AQ87" ca="1">_xlfn.LET(
     _xlpm.jahrCalc,INDIRECT("Jahr" &amp; ROUNDUP(SUM($B$21:$B87)/78,0)),
     _xlpm.dat,DATE(_xlpm.jahrCalc,$B87,G$20),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R87" s="211" t="str" cm="1">
        <f t="array" aca="1" ref="AR87" ca="1">_xlfn.LET(
     _xlpm.jahrCalc,INDIRECT("Jahr" &amp; ROUNDUP(SUM($B$21:$B87)/78,0)),
     _xlpm.dat,DATE(_xlpm.jahrCalc,$B87,H$20),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S87" s="211" t="str" cm="1">
        <f t="array" aca="1" ref="AS87" ca="1">_xlfn.LET(
     _xlpm.jahrCalc,INDIRECT("Jahr" &amp; ROUNDUP(SUM($B$21:$B87)/78,0)),
     _xlpm.dat,DATE(_xlpm.jahrCalc,$B87,I$20),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T87" s="211" t="str" cm="1">
        <f t="array" aca="1" ref="AT87" ca="1">_xlfn.LET(
     _xlpm.jahrCalc,INDIRECT("Jahr" &amp; ROUNDUP(SUM($B$21:$B87)/78,0)),
     _xlpm.dat,DATE(_xlpm.jahrCalc,$B87,J$20),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U87" s="211" t="str" cm="1">
        <f t="array" aca="1" ref="AU87" ca="1">_xlfn.LET(
     _xlpm.jahrCalc,INDIRECT("Jahr" &amp; ROUNDUP(SUM($B$21:$B87)/78,0)),
     _xlpm.dat,DATE(_xlpm.jahrCalc,$B87,K$20),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V87" s="211" t="str" cm="1">
        <f t="array" aca="1" ref="AV87" ca="1">_xlfn.LET(
     _xlpm.jahrCalc,INDIRECT("Jahr" &amp; ROUNDUP(SUM($B$21:$B87)/78,0)),
     _xlpm.dat,DATE(_xlpm.jahrCalc,$B87,L$20),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W87" s="211" t="str" cm="1">
        <f t="array" aca="1" ref="AW87" ca="1">_xlfn.LET(
     _xlpm.jahrCalc,INDIRECT("Jahr" &amp; ROUNDUP(SUM($B$21:$B87)/78,0)),
     _xlpm.dat,DATE(_xlpm.jahrCalc,$B87,M$20),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AX87" s="211" t="str" cm="1">
        <f t="array" aca="1" ref="AX87" ca="1">_xlfn.LET(
     _xlpm.jahrCalc,INDIRECT("Jahr" &amp; ROUNDUP(SUM($B$21:$B87)/78,0)),
     _xlpm.dat,DATE(_xlpm.jahrCalc,$B87,N$20),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Y87" s="211" t="str" cm="1">
        <f t="array" aca="1" ref="AY87" ca="1">_xlfn.LET(
     _xlpm.jahrCalc,INDIRECT("Jahr" &amp; ROUNDUP(SUM($B$21:$B87)/78,0)),
     _xlpm.dat,DATE(_xlpm.jahrCalc,$B87,O$20),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AZ87" s="211" t="str" cm="1">
        <f t="array" aca="1" ref="AZ87" ca="1">_xlfn.LET(
     _xlpm.jahrCalc,INDIRECT("Jahr" &amp; ROUNDUP(SUM($B$21:$B87)/78,0)),
     _xlpm.dat,DATE(_xlpm.jahrCalc,$B87,P$20),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A87" s="211" t="str" cm="1">
        <f t="array" aca="1" ref="BA87" ca="1">_xlfn.LET(
     _xlpm.jahrCalc,INDIRECT("Jahr" &amp; ROUNDUP(SUM($B$21:$B87)/78,0)),
     _xlpm.dat,DATE(_xlpm.jahrCalc,$B87,Q$20),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B87" s="211" t="str" cm="1">
        <f t="array" aca="1" ref="BB87" ca="1">_xlfn.LET(
     _xlpm.jahrCalc,INDIRECT("Jahr" &amp; ROUNDUP(SUM($B$21:$B87)/78,0)),
     _xlpm.dat,DATE(_xlpm.jahrCalc,$B87,R$20),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C87" s="211" t="str" cm="1">
        <f t="array" aca="1" ref="BC87" ca="1">_xlfn.LET(
     _xlpm.jahrCalc,INDIRECT("Jahr" &amp; ROUNDUP(SUM($B$21:$B87)/78,0)),
     _xlpm.dat,DATE(_xlpm.jahrCalc,$B87,S$20),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D87" s="211" t="str" cm="1">
        <f t="array" aca="1" ref="BD87" ca="1">_xlfn.LET(
     _xlpm.jahrCalc,INDIRECT("Jahr" &amp; ROUNDUP(SUM($B$21:$B87)/78,0)),
     _xlpm.dat,DATE(_xlpm.jahrCalc,$B87,T$20),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E87" s="211" t="str" cm="1">
        <f t="array" aca="1" ref="BE87" ca="1">_xlfn.LET(
     _xlpm.jahrCalc,INDIRECT("Jahr" &amp; ROUNDUP(SUM($B$21:$B87)/78,0)),
     _xlpm.dat,DATE(_xlpm.jahrCalc,$B87,U$20),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F87" s="211" t="str" cm="1">
        <f t="array" aca="1" ref="BF87" ca="1">_xlfn.LET(
     _xlpm.jahrCalc,INDIRECT("Jahr" &amp; ROUNDUP(SUM($B$21:$B87)/78,0)),
     _xlpm.dat,DATE(_xlpm.jahrCalc,$B87,V$20),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G87" s="211" t="str" cm="1">
        <f t="array" aca="1" ref="BG87" ca="1">_xlfn.LET(
     _xlpm.jahrCalc,INDIRECT("Jahr" &amp; ROUNDUP(SUM($B$21:$B87)/78,0)),
     _xlpm.dat,DATE(_xlpm.jahrCalc,$B87,W$20),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H87" s="211" t="str" cm="1">
        <f t="array" aca="1" ref="BH87" ca="1">_xlfn.LET(
     _xlpm.jahrCalc,INDIRECT("Jahr" &amp; ROUNDUP(SUM($B$21:$B87)/78,0)),
     _xlpm.dat,DATE(_xlpm.jahrCalc,$B87,X$20),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I87" s="211" t="str" cm="1">
        <f t="array" aca="1" ref="BI87" ca="1">_xlfn.LET(
     _xlpm.jahrCalc,INDIRECT("Jahr" &amp; ROUNDUP(SUM($B$21:$B87)/78,0)),
     _xlpm.dat,DATE(_xlpm.jahrCalc,$B87,Y$20),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J87" s="211" t="str" cm="1">
        <f t="array" aca="1" ref="BJ87" ca="1">_xlfn.LET(
     _xlpm.jahrCalc,INDIRECT("Jahr" &amp; ROUNDUP(SUM($B$21:$B87)/78,0)),
     _xlpm.dat,DATE(_xlpm.jahrCalc,$B87,Z$20),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K87" s="211" t="str" cm="1">
        <f t="array" aca="1" ref="BK87" ca="1">_xlfn.LET(
     _xlpm.jahrCalc,INDIRECT("Jahr" &amp; ROUNDUP(SUM($B$21:$B87)/78,0)),
     _xlpm.dat,DATE(_xlpm.jahrCalc,$B87,AA$20),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L87" s="211" t="str" cm="1">
        <f t="array" aca="1" ref="BL87" ca="1">_xlfn.LET(
     _xlpm.jahrCalc,INDIRECT("Jahr" &amp; ROUNDUP(SUM($B$21:$B87)/78,0)),
     _xlpm.dat,DATE(_xlpm.jahrCalc,$B87,AB$20),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M87" s="211" t="str" cm="1">
        <f t="array" aca="1" ref="BM87" ca="1">_xlfn.LET(
     _xlpm.jahrCalc,INDIRECT("Jahr" &amp; ROUNDUP(SUM($B$21:$B87)/78,0)),
     _xlpm.dat,DATE(_xlpm.jahrCalc,$B87,AC$20),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WE</v>
      </c>
      <c r="BN87" s="211" t="str" cm="1">
        <f t="array" aca="1" ref="BN87" ca="1">_xlfn.LET(
     _xlpm.jahrCalc,INDIRECT("Jahr" &amp; ROUNDUP(SUM($B$21:$B87)/78,0)),
     _xlpm.dat,DATE(_xlpm.jahrCalc,$B87,AD$20),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O87" s="211" t="str" cm="1">
        <f t="array" aca="1" ref="BO87" ca="1">_xlfn.LET(
     _xlpm.jahrCalc,INDIRECT("Jahr" &amp; ROUNDUP(SUM($B$21:$B87)/78,0)),
     _xlpm.dat,DATE(_xlpm.jahrCalc,$B87,AE$20),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P87" s="211" t="str" cm="1">
        <f t="array" aca="1" ref="BP87" ca="1">_xlfn.LET(
     _xlpm.jahrCalc,INDIRECT("Jahr" &amp; ROUNDUP(SUM($B$21:$B87)/78,0)),
     _xlpm.dat,DATE(_xlpm.jahrCalc,$B87,AF$20),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
      </c>
      <c r="BQ87" s="211" t="str" cm="1">
        <f t="array" aca="1" ref="BQ87" ca="1">_xlfn.LET(
     _xlpm.jahrCalc,INDIRECT("Jahr" &amp; ROUNDUP(SUM($B$21:$B87)/78,0)),
     _xlpm.dat,DATE(_xlpm.jahrCalc,$B87,AG$20),
     _xlpm.bundesland,$BR87,
     _xlpm.ft, IF(_xlpm.bundesland=0,FALSE,_xlfn.XLOOKUP(_xlpm.dat,Feiertage[[Datum]:[Datum]],_xlfn.XLOOKUP(_xlpm.bundesland,Feiertage[[#Headers],[BW]:[TH]],Feiertage[[BW]:[TH]]),0,0,1)&lt;&gt;0),
     _xlpm.schwarz,
          MONTH(_xlpm.dat)&lt;&gt;$B87,
     _xlpm.we,
          WEEKDAY(_xlpm.dat,2)&gt;=6,
     _xlpm.weg,
          IF(_xlfn.XLOOKUP(GewählterMA&amp;_xlpm.dat,Table6[[lookup]:[lookup]],Table6[[Name]:[Name]],"da",0,1)="da","","weg"),
     _xlpm.ausgabe,IF(_xlpm.schwarz,"SW",IF(_xlpm.ft,"FT",IF(_xlpm.we,"WE",IF(_xlpm.weg="weg","weg","")))),
     _xlpm.ausgabe
)</f>
        <v>SW</v>
      </c>
      <c r="BR87" s="211">
        <f ca="1">IF(BT87=0,BS76,BT87)</f>
        <v>0</v>
      </c>
      <c r="BT87" s="211" cm="1">
        <f t="array" aca="1" ref="BT87" ca="1">_xlfn.XLOOKUP(_xlfn.XLOOKUP(GewählterMA&amp;AL87&amp;INDIRECT("Jahr" &amp; ROUNDUP(SUM($B$21:$B87)/78,0)),MitarbeiterFTE[Name]&amp;MitarbeiterFTE[Monat]&amp;MitarbeiterFTE[Jahr],MitarbeiterFTE[Bundesland],0,0,1),Bundesländer[Deutsch],Bundesländer[Abkürzung],0,0,1)</f>
        <v>0</v>
      </c>
    </row>
    <row r="88" spans="1:72" ht="18" customHeight="1" thickBot="1">
      <c r="A88" s="223" cm="1">
        <f t="array" aca="1" ref="A88" ca="1">_xlfn.XLOOKUP(GewählterMA&amp;"|"&amp;GewähltesVorhaben&amp;"|"&amp;B88&amp;"|"&amp;INDIRECT("Jahr" &amp; ROUNDUP(SUM($B$21:B88)/78,0)),MitarbeiterFTE[lookup],MitarbeiterFTE[%-Vorhaben],0,0,1)</f>
        <v>0</v>
      </c>
      <c r="B88" s="252">
        <v>12</v>
      </c>
      <c r="C88" s="253" t="str" cm="1">
        <f t="array" aca="1" ref="C88" ca="1">_xlfn.LET(
_xlpm.jahrCalc,
INDIRECT("Jahr" &amp; ROUNDUP(SUM($B$21:$B88)/78,0)),
_xlpm.auto,
IF(_xlfn.XLOOKUP(GewählterMA&amp;"|"&amp;_xlpm.jahrCalc,Personaleingabe!$AO$12:$AO$300,Personaleingabe!$AO$12:$AO$300,"keine Zeiten",0,1)="keine Zeiten",TRUE,FALSE),
_xlpm.fake,
IF($A$4&amp;"1"="1",FALSE,TRUE),
_xlpm.abwesend,
AM88&amp;"1"&lt;&gt;"1",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_xlpm.wochenstunden/5,SUMIFS(Arbeitszeiten[[Arbeitszeit]:[Arbeitszeit]],Arbeitszeiten[[Name]:[Name]],GewählterMA,Arbeitszeiten[[Tag]:[Tag]],DATE(_xlpm.jahrCalc,$B88,C$20)))*$A88,0),
_xlpm.ausgabe, _xlpm.stunden+IF(AND(_xlpm.stunden&gt;0,_xlpm.fake),ROUND(RANDBETWEEN(-100,100)/200,1),0),
IF(_xlpm.ausgabe&lt;=0,"",_xlpm.ausgabe)
)</f>
        <v/>
      </c>
      <c r="D88" s="253" t="str" cm="1">
        <f t="array" aca="1" ref="D88" ca="1">_xlfn.LET(
_xlpm.jahrCalc,
INDIRECT("Jahr" &amp; ROUNDUP(SUM($B$21:$B88)/78,0)),
_xlpm.auto,
IF(_xlfn.XLOOKUP(GewählterMA&amp;"|"&amp;_xlpm.jahrCalc,Personaleingabe!$AO$12:$AO$300,Personaleingabe!$AO$12:$AO$300,"keine Zeiten",0,1)="keine Zeiten",TRUE,FALSE),
_xlpm.fake,
IF($A$4&amp;"1"="1",FALSE,TRUE),
_xlpm.abwesend,
AN88&amp;"1"&lt;&gt;"1",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_xlpm.wochenstunden/5,SUMIFS(Arbeitszeiten[[Arbeitszeit]:[Arbeitszeit]],Arbeitszeiten[[Name]:[Name]],GewählterMA,Arbeitszeiten[[Tag]:[Tag]],DATE(_xlpm.jahrCalc,$B88,D$20)))*$A88,0),
_xlpm.ausgabe, _xlpm.stunden+IF(AND(_xlpm.stunden&gt;0,_xlpm.fake),ROUND(RANDBETWEEN(-100,100)/200,1),0),
IF(_xlpm.ausgabe&lt;=0,"",_xlpm.ausgabe)
)</f>
        <v/>
      </c>
      <c r="E88" s="253" t="str" cm="1">
        <f t="array" aca="1" ref="E88" ca="1">_xlfn.LET(
_xlpm.jahrCalc,
INDIRECT("Jahr" &amp; ROUNDUP(SUM($B$21:$B88)/78,0)),
_xlpm.auto,
IF(_xlfn.XLOOKUP(GewählterMA&amp;"|"&amp;_xlpm.jahrCalc,Personaleingabe!$AO$12:$AO$300,Personaleingabe!$AO$12:$AO$300,"keine Zeiten",0,1)="keine Zeiten",TRUE,FALSE),
_xlpm.fake,
IF($A$4&amp;"1"="1",FALSE,TRUE),
_xlpm.abwesend,
AO88&amp;"1"&lt;&gt;"1",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_xlpm.wochenstunden/5,SUMIFS(Arbeitszeiten[[Arbeitszeit]:[Arbeitszeit]],Arbeitszeiten[[Name]:[Name]],GewählterMA,Arbeitszeiten[[Tag]:[Tag]],DATE(_xlpm.jahrCalc,$B88,E$20)))*$A88,0),
_xlpm.ausgabe, _xlpm.stunden+IF(AND(_xlpm.stunden&gt;0,_xlpm.fake),ROUND(RANDBETWEEN(-100,100)/200,1),0),
IF(_xlpm.ausgabe&lt;=0,"",_xlpm.ausgabe)
)</f>
        <v/>
      </c>
      <c r="F88" s="253" t="str" cm="1">
        <f t="array" aca="1" ref="F88" ca="1">_xlfn.LET(
_xlpm.jahrCalc,
INDIRECT("Jahr" &amp; ROUNDUP(SUM($B$21:$B88)/78,0)),
_xlpm.auto,
IF(_xlfn.XLOOKUP(GewählterMA&amp;"|"&amp;_xlpm.jahrCalc,Personaleingabe!$AO$12:$AO$300,Personaleingabe!$AO$12:$AO$300,"keine Zeiten",0,1)="keine Zeiten",TRUE,FALSE),
_xlpm.fake,
IF($A$4&amp;"1"="1",FALSE,TRUE),
_xlpm.abwesend,
AP88&amp;"1"&lt;&gt;"1",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_xlpm.wochenstunden/5,SUMIFS(Arbeitszeiten[[Arbeitszeit]:[Arbeitszeit]],Arbeitszeiten[[Name]:[Name]],GewählterMA,Arbeitszeiten[[Tag]:[Tag]],DATE(_xlpm.jahrCalc,$B88,F$20)))*$A88,0),
_xlpm.ausgabe, _xlpm.stunden+IF(AND(_xlpm.stunden&gt;0,_xlpm.fake),ROUND(RANDBETWEEN(-100,100)/200,1),0),
IF(_xlpm.ausgabe&lt;=0,"",_xlpm.ausgabe)
)</f>
        <v/>
      </c>
      <c r="G88" s="253" t="str" cm="1">
        <f t="array" aca="1" ref="G88" ca="1">_xlfn.LET(
_xlpm.jahrCalc,
INDIRECT("Jahr" &amp; ROUNDUP(SUM($B$21:$B88)/78,0)),
_xlpm.auto,
IF(_xlfn.XLOOKUP(GewählterMA&amp;"|"&amp;_xlpm.jahrCalc,Personaleingabe!$AO$12:$AO$300,Personaleingabe!$AO$12:$AO$300,"keine Zeiten",0,1)="keine Zeiten",TRUE,FALSE),
_xlpm.fake,
IF($A$4&amp;"1"="1",FALSE,TRUE),
_xlpm.abwesend,
AQ88&amp;"1"&lt;&gt;"1",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_xlpm.wochenstunden/5,SUMIFS(Arbeitszeiten[[Arbeitszeit]:[Arbeitszeit]],Arbeitszeiten[[Name]:[Name]],GewählterMA,Arbeitszeiten[[Tag]:[Tag]],DATE(_xlpm.jahrCalc,$B88,G$20)))*$A88,0),
_xlpm.ausgabe, _xlpm.stunden+IF(AND(_xlpm.stunden&gt;0,_xlpm.fake),ROUND(RANDBETWEEN(-100,100)/200,1),0),
IF(_xlpm.ausgabe&lt;=0,"",_xlpm.ausgabe)
)</f>
        <v/>
      </c>
      <c r="H88" s="253" t="str" cm="1">
        <f t="array" aca="1" ref="H88" ca="1">_xlfn.LET(
_xlpm.jahrCalc,
INDIRECT("Jahr" &amp; ROUNDUP(SUM($B$21:$B88)/78,0)),
_xlpm.auto,
IF(_xlfn.XLOOKUP(GewählterMA&amp;"|"&amp;_xlpm.jahrCalc,Personaleingabe!$AO$12:$AO$300,Personaleingabe!$AO$12:$AO$300,"keine Zeiten",0,1)="keine Zeiten",TRUE,FALSE),
_xlpm.fake,
IF($A$4&amp;"1"="1",FALSE,TRUE),
_xlpm.abwesend,
AR88&amp;"1"&lt;&gt;"1",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_xlpm.wochenstunden/5,SUMIFS(Arbeitszeiten[[Arbeitszeit]:[Arbeitszeit]],Arbeitszeiten[[Name]:[Name]],GewählterMA,Arbeitszeiten[[Tag]:[Tag]],DATE(_xlpm.jahrCalc,$B88,H$20)))*$A88,0),
_xlpm.ausgabe, _xlpm.stunden+IF(AND(_xlpm.stunden&gt;0,_xlpm.fake),ROUND(RANDBETWEEN(-100,100)/200,1),0),
IF(_xlpm.ausgabe&lt;=0,"",_xlpm.ausgabe)
)</f>
        <v/>
      </c>
      <c r="I88" s="253" t="str" cm="1">
        <f t="array" aca="1" ref="I88" ca="1">_xlfn.LET(
_xlpm.jahrCalc,
INDIRECT("Jahr" &amp; ROUNDUP(SUM($B$21:$B88)/78,0)),
_xlpm.auto,
IF(_xlfn.XLOOKUP(GewählterMA&amp;"|"&amp;_xlpm.jahrCalc,Personaleingabe!$AO$12:$AO$300,Personaleingabe!$AO$12:$AO$300,"keine Zeiten",0,1)="keine Zeiten",TRUE,FALSE),
_xlpm.fake,
IF($A$4&amp;"1"="1",FALSE,TRUE),
_xlpm.abwesend,
AS88&amp;"1"&lt;&gt;"1",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_xlpm.wochenstunden/5,SUMIFS(Arbeitszeiten[[Arbeitszeit]:[Arbeitszeit]],Arbeitszeiten[[Name]:[Name]],GewählterMA,Arbeitszeiten[[Tag]:[Tag]],DATE(_xlpm.jahrCalc,$B88,I$20)))*$A88,0),
_xlpm.ausgabe, _xlpm.stunden+IF(AND(_xlpm.stunden&gt;0,_xlpm.fake),ROUND(RANDBETWEEN(-100,100)/200,1),0),
IF(_xlpm.ausgabe&lt;=0,"",_xlpm.ausgabe)
)</f>
        <v/>
      </c>
      <c r="J88" s="253" t="str" cm="1">
        <f t="array" aca="1" ref="J88" ca="1">_xlfn.LET(
_xlpm.jahrCalc,
INDIRECT("Jahr" &amp; ROUNDUP(SUM($B$21:$B88)/78,0)),
_xlpm.auto,
IF(_xlfn.XLOOKUP(GewählterMA&amp;"|"&amp;_xlpm.jahrCalc,Personaleingabe!$AO$12:$AO$300,Personaleingabe!$AO$12:$AO$300,"keine Zeiten",0,1)="keine Zeiten",TRUE,FALSE),
_xlpm.fake,
IF($A$4&amp;"1"="1",FALSE,TRUE),
_xlpm.abwesend,
AT88&amp;"1"&lt;&gt;"1",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_xlpm.wochenstunden/5,SUMIFS(Arbeitszeiten[[Arbeitszeit]:[Arbeitszeit]],Arbeitszeiten[[Name]:[Name]],GewählterMA,Arbeitszeiten[[Tag]:[Tag]],DATE(_xlpm.jahrCalc,$B88,J$20)))*$A88,0),
_xlpm.ausgabe, _xlpm.stunden+IF(AND(_xlpm.stunden&gt;0,_xlpm.fake),ROUND(RANDBETWEEN(-100,100)/200,1),0),
IF(_xlpm.ausgabe&lt;=0,"",_xlpm.ausgabe)
)</f>
        <v/>
      </c>
      <c r="K88" s="253" t="str" cm="1">
        <f t="array" aca="1" ref="K88" ca="1">_xlfn.LET(
_xlpm.jahrCalc,
INDIRECT("Jahr" &amp; ROUNDUP(SUM($B$21:$B88)/78,0)),
_xlpm.auto,
IF(_xlfn.XLOOKUP(GewählterMA&amp;"|"&amp;_xlpm.jahrCalc,Personaleingabe!$AO$12:$AO$300,Personaleingabe!$AO$12:$AO$300,"keine Zeiten",0,1)="keine Zeiten",TRUE,FALSE),
_xlpm.fake,
IF($A$4&amp;"1"="1",FALSE,TRUE),
_xlpm.abwesend,
AU88&amp;"1"&lt;&gt;"1",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_xlpm.wochenstunden/5,SUMIFS(Arbeitszeiten[[Arbeitszeit]:[Arbeitszeit]],Arbeitszeiten[[Name]:[Name]],GewählterMA,Arbeitszeiten[[Tag]:[Tag]],DATE(_xlpm.jahrCalc,$B88,K$20)))*$A88,0),
_xlpm.ausgabe, _xlpm.stunden+IF(AND(_xlpm.stunden&gt;0,_xlpm.fake),ROUND(RANDBETWEEN(-100,100)/200,1),0),
IF(_xlpm.ausgabe&lt;=0,"",_xlpm.ausgabe)
)</f>
        <v/>
      </c>
      <c r="L88" s="253" t="str" cm="1">
        <f t="array" aca="1" ref="L88" ca="1">_xlfn.LET(
_xlpm.jahrCalc,
INDIRECT("Jahr" &amp; ROUNDUP(SUM($B$21:$B88)/78,0)),
_xlpm.auto,
IF(_xlfn.XLOOKUP(GewählterMA&amp;"|"&amp;_xlpm.jahrCalc,Personaleingabe!$AO$12:$AO$300,Personaleingabe!$AO$12:$AO$300,"keine Zeiten",0,1)="keine Zeiten",TRUE,FALSE),
_xlpm.fake,
IF($A$4&amp;"1"="1",FALSE,TRUE),
_xlpm.abwesend,
AV88&amp;"1"&lt;&gt;"1",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_xlpm.wochenstunden/5,SUMIFS(Arbeitszeiten[[Arbeitszeit]:[Arbeitszeit]],Arbeitszeiten[[Name]:[Name]],GewählterMA,Arbeitszeiten[[Tag]:[Tag]],DATE(_xlpm.jahrCalc,$B88,L$20)))*$A88,0),
_xlpm.ausgabe, _xlpm.stunden+IF(AND(_xlpm.stunden&gt;0,_xlpm.fake),ROUND(RANDBETWEEN(-100,100)/200,1),0),
IF(_xlpm.ausgabe&lt;=0,"",_xlpm.ausgabe)
)</f>
        <v/>
      </c>
      <c r="M88" s="253" t="str" cm="1">
        <f t="array" aca="1" ref="M88" ca="1">_xlfn.LET(
_xlpm.jahrCalc,
INDIRECT("Jahr" &amp; ROUNDUP(SUM($B$21:$B88)/78,0)),
_xlpm.auto,
IF(_xlfn.XLOOKUP(GewählterMA&amp;"|"&amp;_xlpm.jahrCalc,Personaleingabe!$AO$12:$AO$300,Personaleingabe!$AO$12:$AO$300,"keine Zeiten",0,1)="keine Zeiten",TRUE,FALSE),
_xlpm.fake,
IF($A$4&amp;"1"="1",FALSE,TRUE),
_xlpm.abwesend,
AW88&amp;"1"&lt;&gt;"1",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_xlpm.wochenstunden/5,SUMIFS(Arbeitszeiten[[Arbeitszeit]:[Arbeitszeit]],Arbeitszeiten[[Name]:[Name]],GewählterMA,Arbeitszeiten[[Tag]:[Tag]],DATE(_xlpm.jahrCalc,$B88,M$20)))*$A88,0),
_xlpm.ausgabe, _xlpm.stunden+IF(AND(_xlpm.stunden&gt;0,_xlpm.fake),ROUND(RANDBETWEEN(-100,100)/200,1),0),
IF(_xlpm.ausgabe&lt;=0,"",_xlpm.ausgabe)
)</f>
        <v/>
      </c>
      <c r="N88" s="253" t="str" cm="1">
        <f t="array" aca="1" ref="N88" ca="1">_xlfn.LET(
_xlpm.jahrCalc,
INDIRECT("Jahr" &amp; ROUNDUP(SUM($B$21:$B88)/78,0)),
_xlpm.auto,
IF(_xlfn.XLOOKUP(GewählterMA&amp;"|"&amp;_xlpm.jahrCalc,Personaleingabe!$AO$12:$AO$300,Personaleingabe!$AO$12:$AO$300,"keine Zeiten",0,1)="keine Zeiten",TRUE,FALSE),
_xlpm.fake,
IF($A$4&amp;"1"="1",FALSE,TRUE),
_xlpm.abwesend,
AX88&amp;"1"&lt;&gt;"1",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_xlpm.wochenstunden/5,SUMIFS(Arbeitszeiten[[Arbeitszeit]:[Arbeitszeit]],Arbeitszeiten[[Name]:[Name]],GewählterMA,Arbeitszeiten[[Tag]:[Tag]],DATE(_xlpm.jahrCalc,$B88,N$20)))*$A88,0),
_xlpm.ausgabe, _xlpm.stunden+IF(AND(_xlpm.stunden&gt;0,_xlpm.fake),ROUND(RANDBETWEEN(-100,100)/200,1),0),
IF(_xlpm.ausgabe&lt;=0,"",_xlpm.ausgabe)
)</f>
        <v/>
      </c>
      <c r="O88" s="253" t="str" cm="1">
        <f t="array" aca="1" ref="O88" ca="1">_xlfn.LET(
_xlpm.jahrCalc,
INDIRECT("Jahr" &amp; ROUNDUP(SUM($B$21:$B88)/78,0)),
_xlpm.auto,
IF(_xlfn.XLOOKUP(GewählterMA&amp;"|"&amp;_xlpm.jahrCalc,Personaleingabe!$AO$12:$AO$300,Personaleingabe!$AO$12:$AO$300,"keine Zeiten",0,1)="keine Zeiten",TRUE,FALSE),
_xlpm.fake,
IF($A$4&amp;"1"="1",FALSE,TRUE),
_xlpm.abwesend,
AY88&amp;"1"&lt;&gt;"1",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_xlpm.wochenstunden/5,SUMIFS(Arbeitszeiten[[Arbeitszeit]:[Arbeitszeit]],Arbeitszeiten[[Name]:[Name]],GewählterMA,Arbeitszeiten[[Tag]:[Tag]],DATE(_xlpm.jahrCalc,$B88,O$20)))*$A88,0),
_xlpm.ausgabe, _xlpm.stunden+IF(AND(_xlpm.stunden&gt;0,_xlpm.fake),ROUND(RANDBETWEEN(-100,100)/200,1),0),
IF(_xlpm.ausgabe&lt;=0,"",_xlpm.ausgabe)
)</f>
        <v/>
      </c>
      <c r="P88" s="253" t="str" cm="1">
        <f t="array" aca="1" ref="P88" ca="1">_xlfn.LET(
_xlpm.jahrCalc,
INDIRECT("Jahr" &amp; ROUNDUP(SUM($B$21:$B88)/78,0)),
_xlpm.auto,
IF(_xlfn.XLOOKUP(GewählterMA&amp;"|"&amp;_xlpm.jahrCalc,Personaleingabe!$AO$12:$AO$300,Personaleingabe!$AO$12:$AO$300,"keine Zeiten",0,1)="keine Zeiten",TRUE,FALSE),
_xlpm.fake,
IF($A$4&amp;"1"="1",FALSE,TRUE),
_xlpm.abwesend,
AZ88&amp;"1"&lt;&gt;"1",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_xlpm.wochenstunden/5,SUMIFS(Arbeitszeiten[[Arbeitszeit]:[Arbeitszeit]],Arbeitszeiten[[Name]:[Name]],GewählterMA,Arbeitszeiten[[Tag]:[Tag]],DATE(_xlpm.jahrCalc,$B88,P$20)))*$A88,0),
_xlpm.ausgabe, _xlpm.stunden+IF(AND(_xlpm.stunden&gt;0,_xlpm.fake),ROUND(RANDBETWEEN(-100,100)/200,1),0),
IF(_xlpm.ausgabe&lt;=0,"",_xlpm.ausgabe)
)</f>
        <v/>
      </c>
      <c r="Q88" s="253" t="str" cm="1">
        <f t="array" aca="1" ref="Q88" ca="1">_xlfn.LET(
_xlpm.jahrCalc,
INDIRECT("Jahr" &amp; ROUNDUP(SUM($B$21:$B88)/78,0)),
_xlpm.auto,
IF(_xlfn.XLOOKUP(GewählterMA&amp;"|"&amp;_xlpm.jahrCalc,Personaleingabe!$AO$12:$AO$300,Personaleingabe!$AO$12:$AO$300,"keine Zeiten",0,1)="keine Zeiten",TRUE,FALSE),
_xlpm.fake,
IF($A$4&amp;"1"="1",FALSE,TRUE),
_xlpm.abwesend,
BA88&amp;"1"&lt;&gt;"1",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_xlpm.wochenstunden/5,SUMIFS(Arbeitszeiten[[Arbeitszeit]:[Arbeitszeit]],Arbeitszeiten[[Name]:[Name]],GewählterMA,Arbeitszeiten[[Tag]:[Tag]],DATE(_xlpm.jahrCalc,$B88,Q$20)))*$A88,0),
_xlpm.ausgabe, _xlpm.stunden+IF(AND(_xlpm.stunden&gt;0,_xlpm.fake),ROUND(RANDBETWEEN(-100,100)/200,1),0),
IF(_xlpm.ausgabe&lt;=0,"",_xlpm.ausgabe)
)</f>
        <v/>
      </c>
      <c r="R88" s="253" t="str" cm="1">
        <f t="array" aca="1" ref="R88" ca="1">_xlfn.LET(
_xlpm.jahrCalc,
INDIRECT("Jahr" &amp; ROUNDUP(SUM($B$21:$B88)/78,0)),
_xlpm.auto,
IF(_xlfn.XLOOKUP(GewählterMA&amp;"|"&amp;_xlpm.jahrCalc,Personaleingabe!$AO$12:$AO$300,Personaleingabe!$AO$12:$AO$300,"keine Zeiten",0,1)="keine Zeiten",TRUE,FALSE),
_xlpm.fake,
IF($A$4&amp;"1"="1",FALSE,TRUE),
_xlpm.abwesend,
BB88&amp;"1"&lt;&gt;"1",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_xlpm.wochenstunden/5,SUMIFS(Arbeitszeiten[[Arbeitszeit]:[Arbeitszeit]],Arbeitszeiten[[Name]:[Name]],GewählterMA,Arbeitszeiten[[Tag]:[Tag]],DATE(_xlpm.jahrCalc,$B88,R$20)))*$A88,0),
_xlpm.ausgabe, _xlpm.stunden+IF(AND(_xlpm.stunden&gt;0,_xlpm.fake),ROUND(RANDBETWEEN(-100,100)/200,1),0),
IF(_xlpm.ausgabe&lt;=0,"",_xlpm.ausgabe)
)</f>
        <v/>
      </c>
      <c r="S88" s="253" t="str" cm="1">
        <f t="array" aca="1" ref="S88" ca="1">_xlfn.LET(
_xlpm.jahrCalc,
INDIRECT("Jahr" &amp; ROUNDUP(SUM($B$21:$B88)/78,0)),
_xlpm.auto,
IF(_xlfn.XLOOKUP(GewählterMA&amp;"|"&amp;_xlpm.jahrCalc,Personaleingabe!$AO$12:$AO$300,Personaleingabe!$AO$12:$AO$300,"keine Zeiten",0,1)="keine Zeiten",TRUE,FALSE),
_xlpm.fake,
IF($A$4&amp;"1"="1",FALSE,TRUE),
_xlpm.abwesend,
BC88&amp;"1"&lt;&gt;"1",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_xlpm.wochenstunden/5,SUMIFS(Arbeitszeiten[[Arbeitszeit]:[Arbeitszeit]],Arbeitszeiten[[Name]:[Name]],GewählterMA,Arbeitszeiten[[Tag]:[Tag]],DATE(_xlpm.jahrCalc,$B88,S$20)))*$A88,0),
_xlpm.ausgabe, _xlpm.stunden+IF(AND(_xlpm.stunden&gt;0,_xlpm.fake),ROUND(RANDBETWEEN(-100,100)/200,1),0),
IF(_xlpm.ausgabe&lt;=0,"",_xlpm.ausgabe)
)</f>
        <v/>
      </c>
      <c r="T88" s="253" t="str" cm="1">
        <f t="array" aca="1" ref="T88" ca="1">_xlfn.LET(
_xlpm.jahrCalc,
INDIRECT("Jahr" &amp; ROUNDUP(SUM($B$21:$B88)/78,0)),
_xlpm.auto,
IF(_xlfn.XLOOKUP(GewählterMA&amp;"|"&amp;_xlpm.jahrCalc,Personaleingabe!$AO$12:$AO$300,Personaleingabe!$AO$12:$AO$300,"keine Zeiten",0,1)="keine Zeiten",TRUE,FALSE),
_xlpm.fake,
IF($A$4&amp;"1"="1",FALSE,TRUE),
_xlpm.abwesend,
BD88&amp;"1"&lt;&gt;"1",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_xlpm.wochenstunden/5,SUMIFS(Arbeitszeiten[[Arbeitszeit]:[Arbeitszeit]],Arbeitszeiten[[Name]:[Name]],GewählterMA,Arbeitszeiten[[Tag]:[Tag]],DATE(_xlpm.jahrCalc,$B88,T$20)))*$A88,0),
_xlpm.ausgabe, _xlpm.stunden+IF(AND(_xlpm.stunden&gt;0,_xlpm.fake),ROUND(RANDBETWEEN(-100,100)/200,1),0),
IF(_xlpm.ausgabe&lt;=0,"",_xlpm.ausgabe)
)</f>
        <v/>
      </c>
      <c r="U88" s="253" t="str" cm="1">
        <f t="array" aca="1" ref="U88" ca="1">_xlfn.LET(
_xlpm.jahrCalc,
INDIRECT("Jahr" &amp; ROUNDUP(SUM($B$21:$B88)/78,0)),
_xlpm.auto,
IF(_xlfn.XLOOKUP(GewählterMA&amp;"|"&amp;_xlpm.jahrCalc,Personaleingabe!$AO$12:$AO$300,Personaleingabe!$AO$12:$AO$300,"keine Zeiten",0,1)="keine Zeiten",TRUE,FALSE),
_xlpm.fake,
IF($A$4&amp;"1"="1",FALSE,TRUE),
_xlpm.abwesend,
BE88&amp;"1"&lt;&gt;"1",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_xlpm.wochenstunden/5,SUMIFS(Arbeitszeiten[[Arbeitszeit]:[Arbeitszeit]],Arbeitszeiten[[Name]:[Name]],GewählterMA,Arbeitszeiten[[Tag]:[Tag]],DATE(_xlpm.jahrCalc,$B88,U$20)))*$A88,0),
_xlpm.ausgabe, _xlpm.stunden+IF(AND(_xlpm.stunden&gt;0,_xlpm.fake),ROUND(RANDBETWEEN(-100,100)/200,1),0),
IF(_xlpm.ausgabe&lt;=0,"",_xlpm.ausgabe)
)</f>
        <v/>
      </c>
      <c r="V88" s="253" t="str" cm="1">
        <f t="array" aca="1" ref="V88" ca="1">_xlfn.LET(
_xlpm.jahrCalc,
INDIRECT("Jahr" &amp; ROUNDUP(SUM($B$21:$B88)/78,0)),
_xlpm.auto,
IF(_xlfn.XLOOKUP(GewählterMA&amp;"|"&amp;_xlpm.jahrCalc,Personaleingabe!$AO$12:$AO$300,Personaleingabe!$AO$12:$AO$300,"keine Zeiten",0,1)="keine Zeiten",TRUE,FALSE),
_xlpm.fake,
IF($A$4&amp;"1"="1",FALSE,TRUE),
_xlpm.abwesend,
BF88&amp;"1"&lt;&gt;"1",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_xlpm.wochenstunden/5,SUMIFS(Arbeitszeiten[[Arbeitszeit]:[Arbeitszeit]],Arbeitszeiten[[Name]:[Name]],GewählterMA,Arbeitszeiten[[Tag]:[Tag]],DATE(_xlpm.jahrCalc,$B88,V$20)))*$A88,0),
_xlpm.ausgabe, _xlpm.stunden+IF(AND(_xlpm.stunden&gt;0,_xlpm.fake),ROUND(RANDBETWEEN(-100,100)/200,1),0),
IF(_xlpm.ausgabe&lt;=0,"",_xlpm.ausgabe)
)</f>
        <v/>
      </c>
      <c r="W88" s="253" t="str" cm="1">
        <f t="array" aca="1" ref="W88" ca="1">_xlfn.LET(
_xlpm.jahrCalc,
INDIRECT("Jahr" &amp; ROUNDUP(SUM($B$21:$B88)/78,0)),
_xlpm.auto,
IF(_xlfn.XLOOKUP(GewählterMA&amp;"|"&amp;_xlpm.jahrCalc,Personaleingabe!$AO$12:$AO$300,Personaleingabe!$AO$12:$AO$300,"keine Zeiten",0,1)="keine Zeiten",TRUE,FALSE),
_xlpm.fake,
IF($A$4&amp;"1"="1",FALSE,TRUE),
_xlpm.abwesend,
BG88&amp;"1"&lt;&gt;"1",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_xlpm.wochenstunden/5,SUMIFS(Arbeitszeiten[[Arbeitszeit]:[Arbeitszeit]],Arbeitszeiten[[Name]:[Name]],GewählterMA,Arbeitszeiten[[Tag]:[Tag]],DATE(_xlpm.jahrCalc,$B88,W$20)))*$A88,0),
_xlpm.ausgabe, _xlpm.stunden+IF(AND(_xlpm.stunden&gt;0,_xlpm.fake),ROUND(RANDBETWEEN(-100,100)/200,1),0),
IF(_xlpm.ausgabe&lt;=0,"",_xlpm.ausgabe)
)</f>
        <v/>
      </c>
      <c r="X88" s="253" t="str" cm="1">
        <f t="array" aca="1" ref="X88" ca="1">_xlfn.LET(
_xlpm.jahrCalc,
INDIRECT("Jahr" &amp; ROUNDUP(SUM($B$21:$B88)/78,0)),
_xlpm.auto,
IF(_xlfn.XLOOKUP(GewählterMA&amp;"|"&amp;_xlpm.jahrCalc,Personaleingabe!$AO$12:$AO$300,Personaleingabe!$AO$12:$AO$300,"keine Zeiten",0,1)="keine Zeiten",TRUE,FALSE),
_xlpm.fake,
IF($A$4&amp;"1"="1",FALSE,TRUE),
_xlpm.abwesend,
BH88&amp;"1"&lt;&gt;"1",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_xlpm.wochenstunden/5,SUMIFS(Arbeitszeiten[[Arbeitszeit]:[Arbeitszeit]],Arbeitszeiten[[Name]:[Name]],GewählterMA,Arbeitszeiten[[Tag]:[Tag]],DATE(_xlpm.jahrCalc,$B88,X$20)))*$A88,0),
_xlpm.ausgabe, _xlpm.stunden+IF(AND(_xlpm.stunden&gt;0,_xlpm.fake),ROUND(RANDBETWEEN(-100,100)/200,1),0),
IF(_xlpm.ausgabe&lt;=0,"",_xlpm.ausgabe)
)</f>
        <v/>
      </c>
      <c r="Y88" s="253" t="str" cm="1">
        <f t="array" aca="1" ref="Y88" ca="1">_xlfn.LET(
_xlpm.jahrCalc,
INDIRECT("Jahr" &amp; ROUNDUP(SUM($B$21:$B88)/78,0)),
_xlpm.auto,
IF(_xlfn.XLOOKUP(GewählterMA&amp;"|"&amp;_xlpm.jahrCalc,Personaleingabe!$AO$12:$AO$300,Personaleingabe!$AO$12:$AO$300,"keine Zeiten",0,1)="keine Zeiten",TRUE,FALSE),
_xlpm.fake,
IF($A$4&amp;"1"="1",FALSE,TRUE),
_xlpm.abwesend,
BI88&amp;"1"&lt;&gt;"1",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_xlpm.wochenstunden/5,SUMIFS(Arbeitszeiten[[Arbeitszeit]:[Arbeitszeit]],Arbeitszeiten[[Name]:[Name]],GewählterMA,Arbeitszeiten[[Tag]:[Tag]],DATE(_xlpm.jahrCalc,$B88,Y$20)))*$A88,0),
_xlpm.ausgabe, _xlpm.stunden+IF(AND(_xlpm.stunden&gt;0,_xlpm.fake),ROUND(RANDBETWEEN(-100,100)/200,1),0),
IF(_xlpm.ausgabe&lt;=0,"",_xlpm.ausgabe)
)</f>
        <v/>
      </c>
      <c r="Z88" s="253" t="str" cm="1">
        <f t="array" aca="1" ref="Z88" ca="1">_xlfn.LET(
_xlpm.jahrCalc,
INDIRECT("Jahr" &amp; ROUNDUP(SUM($B$21:$B88)/78,0)),
_xlpm.auto,
IF(_xlfn.XLOOKUP(GewählterMA&amp;"|"&amp;_xlpm.jahrCalc,Personaleingabe!$AO$12:$AO$300,Personaleingabe!$AO$12:$AO$300,"keine Zeiten",0,1)="keine Zeiten",TRUE,FALSE),
_xlpm.fake,
IF($A$4&amp;"1"="1",FALSE,TRUE),
_xlpm.abwesend,
BJ88&amp;"1"&lt;&gt;"1",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_xlpm.wochenstunden/5,SUMIFS(Arbeitszeiten[[Arbeitszeit]:[Arbeitszeit]],Arbeitszeiten[[Name]:[Name]],GewählterMA,Arbeitszeiten[[Tag]:[Tag]],DATE(_xlpm.jahrCalc,$B88,Z$20)))*$A88,0),
_xlpm.ausgabe, _xlpm.stunden+IF(AND(_xlpm.stunden&gt;0,_xlpm.fake),ROUND(RANDBETWEEN(-100,100)/200,1),0),
IF(_xlpm.ausgabe&lt;=0,"",_xlpm.ausgabe)
)</f>
        <v/>
      </c>
      <c r="AA88" s="253" t="str" cm="1">
        <f t="array" aca="1" ref="AA88" ca="1">_xlfn.LET(
_xlpm.jahrCalc,
INDIRECT("Jahr" &amp; ROUNDUP(SUM($B$21:$B88)/78,0)),
_xlpm.auto,
IF(_xlfn.XLOOKUP(GewählterMA&amp;"|"&amp;_xlpm.jahrCalc,Personaleingabe!$AO$12:$AO$300,Personaleingabe!$AO$12:$AO$300,"keine Zeiten",0,1)="keine Zeiten",TRUE,FALSE),
_xlpm.fake,
IF($A$4&amp;"1"="1",FALSE,TRUE),
_xlpm.abwesend,
BK88&amp;"1"&lt;&gt;"1",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_xlpm.wochenstunden/5,SUMIFS(Arbeitszeiten[[Arbeitszeit]:[Arbeitszeit]],Arbeitszeiten[[Name]:[Name]],GewählterMA,Arbeitszeiten[[Tag]:[Tag]],DATE(_xlpm.jahrCalc,$B88,AA$20)))*$A88,0),
_xlpm.ausgabe, _xlpm.stunden+IF(AND(_xlpm.stunden&gt;0,_xlpm.fake),ROUND(RANDBETWEEN(-100,100)/200,1),0),
IF(_xlpm.ausgabe&lt;=0,"",_xlpm.ausgabe)
)</f>
        <v/>
      </c>
      <c r="AB88" s="253" t="str" cm="1">
        <f t="array" aca="1" ref="AB88" ca="1">_xlfn.LET(
_xlpm.jahrCalc,
INDIRECT("Jahr" &amp; ROUNDUP(SUM($B$21:$B88)/78,0)),
_xlpm.auto,
IF(_xlfn.XLOOKUP(GewählterMA&amp;"|"&amp;_xlpm.jahrCalc,Personaleingabe!$AO$12:$AO$300,Personaleingabe!$AO$12:$AO$300,"keine Zeiten",0,1)="keine Zeiten",TRUE,FALSE),
_xlpm.fake,
IF($A$4&amp;"1"="1",FALSE,TRUE),
_xlpm.abwesend,
BL88&amp;"1"&lt;&gt;"1",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_xlpm.wochenstunden/5,SUMIFS(Arbeitszeiten[[Arbeitszeit]:[Arbeitszeit]],Arbeitszeiten[[Name]:[Name]],GewählterMA,Arbeitszeiten[[Tag]:[Tag]],DATE(_xlpm.jahrCalc,$B88,AB$20)))*$A88,0),
_xlpm.ausgabe, _xlpm.stunden+IF(AND(_xlpm.stunden&gt;0,_xlpm.fake),ROUND(RANDBETWEEN(-100,100)/200,1),0),
IF(_xlpm.ausgabe&lt;=0,"",_xlpm.ausgabe)
)</f>
        <v/>
      </c>
      <c r="AC88" s="253" t="str" cm="1">
        <f t="array" aca="1" ref="AC88" ca="1">_xlfn.LET(
_xlpm.jahrCalc,
INDIRECT("Jahr" &amp; ROUNDUP(SUM($B$21:$B88)/78,0)),
_xlpm.auto,
IF(_xlfn.XLOOKUP(GewählterMA&amp;"|"&amp;_xlpm.jahrCalc,Personaleingabe!$AO$12:$AO$300,Personaleingabe!$AO$12:$AO$300,"keine Zeiten",0,1)="keine Zeiten",TRUE,FALSE),
_xlpm.fake,
IF($A$4&amp;"1"="1",FALSE,TRUE),
_xlpm.abwesend,
BM88&amp;"1"&lt;&gt;"1",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_xlpm.wochenstunden/5,SUMIFS(Arbeitszeiten[[Arbeitszeit]:[Arbeitszeit]],Arbeitszeiten[[Name]:[Name]],GewählterMA,Arbeitszeiten[[Tag]:[Tag]],DATE(_xlpm.jahrCalc,$B88,AC$20)))*$A88,0),
_xlpm.ausgabe, _xlpm.stunden+IF(AND(_xlpm.stunden&gt;0,_xlpm.fake),ROUND(RANDBETWEEN(-100,100)/200,1),0),
IF(_xlpm.ausgabe&lt;=0,"",_xlpm.ausgabe)
)</f>
        <v/>
      </c>
      <c r="AD88" s="253" t="str" cm="1">
        <f t="array" aca="1" ref="AD88" ca="1">_xlfn.LET(
_xlpm.jahrCalc,
INDIRECT("Jahr" &amp; ROUNDUP(SUM($B$21:$B88)/78,0)),
_xlpm.auto,
IF(_xlfn.XLOOKUP(GewählterMA&amp;"|"&amp;_xlpm.jahrCalc,Personaleingabe!$AO$12:$AO$300,Personaleingabe!$AO$12:$AO$300,"keine Zeiten",0,1)="keine Zeiten",TRUE,FALSE),
_xlpm.fake,
IF($A$4&amp;"1"="1",FALSE,TRUE),
_xlpm.abwesend,
BN88&amp;"1"&lt;&gt;"1",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_xlpm.wochenstunden/5,SUMIFS(Arbeitszeiten[[Arbeitszeit]:[Arbeitszeit]],Arbeitszeiten[[Name]:[Name]],GewählterMA,Arbeitszeiten[[Tag]:[Tag]],DATE(_xlpm.jahrCalc,$B88,AD$20)))*$A88,0),
_xlpm.ausgabe, _xlpm.stunden+IF(AND(_xlpm.stunden&gt;0,_xlpm.fake),ROUND(RANDBETWEEN(-100,100)/200,1),0),
IF(_xlpm.ausgabe&lt;=0,"",_xlpm.ausgabe)
)</f>
        <v/>
      </c>
      <c r="AE88" s="253" t="str" cm="1">
        <f t="array" aca="1" ref="AE88" ca="1">_xlfn.LET(
_xlpm.jahrCalc,
INDIRECT("Jahr" &amp; ROUNDUP(SUM($B$21:$B88)/78,0)),
_xlpm.auto,
IF(_xlfn.XLOOKUP(GewählterMA&amp;"|"&amp;_xlpm.jahrCalc,Personaleingabe!$AO$12:$AO$300,Personaleingabe!$AO$12:$AO$300,"keine Zeiten",0,1)="keine Zeiten",TRUE,FALSE),
_xlpm.fake,
IF($A$4&amp;"1"="1",FALSE,TRUE),
_xlpm.abwesend,
BO88&amp;"1"&lt;&gt;"1",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_xlpm.wochenstunden/5,SUMIFS(Arbeitszeiten[[Arbeitszeit]:[Arbeitszeit]],Arbeitszeiten[[Name]:[Name]],GewählterMA,Arbeitszeiten[[Tag]:[Tag]],DATE(_xlpm.jahrCalc,$B88,AE$20)))*$A88,0),
_xlpm.ausgabe, _xlpm.stunden+IF(AND(_xlpm.stunden&gt;0,_xlpm.fake),ROUND(RANDBETWEEN(-100,100)/200,1),0),
IF(_xlpm.ausgabe&lt;=0,"",_xlpm.ausgabe)
)</f>
        <v/>
      </c>
      <c r="AF88" s="253" t="str" cm="1">
        <f t="array" aca="1" ref="AF88" ca="1">_xlfn.LET(
_xlpm.jahrCalc,
INDIRECT("Jahr" &amp; ROUNDUP(SUM($B$21:$B88)/78,0)),
_xlpm.auto,
IF(_xlfn.XLOOKUP(GewählterMA&amp;"|"&amp;_xlpm.jahrCalc,Personaleingabe!$AO$12:$AO$300,Personaleingabe!$AO$12:$AO$300,"keine Zeiten",0,1)="keine Zeiten",TRUE,FALSE),
_xlpm.fake,
IF($A$4&amp;"1"="1",FALSE,TRUE),
_xlpm.abwesend,
BP88&amp;"1"&lt;&gt;"1",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_xlpm.wochenstunden/5,SUMIFS(Arbeitszeiten[[Arbeitszeit]:[Arbeitszeit]],Arbeitszeiten[[Name]:[Name]],GewählterMA,Arbeitszeiten[[Tag]:[Tag]],DATE(_xlpm.jahrCalc,$B88,AF$20)))*$A88,0),
_xlpm.ausgabe, _xlpm.stunden+IF(AND(_xlpm.stunden&gt;0,_xlpm.fake),ROUND(RANDBETWEEN(-100,100)/200,1),0),
IF(_xlpm.ausgabe&lt;=0,"",_xlpm.ausgabe)
)</f>
        <v/>
      </c>
      <c r="AG88" s="253" t="str" cm="1">
        <f t="array" aca="1" ref="AG88" ca="1">_xlfn.LET(
_xlpm.jahrCalc,
INDIRECT("Jahr" &amp; ROUNDUP(SUM($B$21:$B88)/78,0)),
_xlpm.auto,
IF(_xlfn.XLOOKUP(GewählterMA&amp;"|"&amp;_xlpm.jahrCalc,Personaleingabe!$AO$12:$AO$300,Personaleingabe!$AO$12:$AO$300,"keine Zeiten",0,1)="keine Zeiten",TRUE,FALSE),
_xlpm.fake,
IF($A$4&amp;"1"="1",FALSE,TRUE),
_xlpm.abwesend,
BQ88&amp;"1"&lt;&gt;"1",
_xlpm.wochenstunden,_xlfn.XLOOKUP(GewählterMA&amp;"|"&amp;GewähltesVorhaben&amp;"|"&amp;$B88&amp;"|"&amp;_xlpm.jahrCalc,MitarbeiterFTE[[lookup]:[lookup]],MitarbeiterFTE[[Std. / Wo.]:[Std. / Wo.]],0,0,1),
_xlpm.stunden,
IF(NOT(_xlpm.abwesend),IF(_xlpm.auto,
    _xlpm.wochenstunden/5,SUMIFS(Arbeitszeiten[[Arbeitszeit]:[Arbeitszeit]],Arbeitszeiten[[Name]:[Name]],GewählterMA,Arbeitszeiten[[Tag]:[Tag]],DATE(_xlpm.jahrCalc,$B88,AG$20)))*$A88,0),
_xlpm.ausgabe, _xlpm.stunden+IF(AND(_xlpm.stunden&gt;0,_xlpm.fake),ROUND(RANDBETWEEN(-100,100)/200,1),0),
IF(_xlpm.ausgabe&lt;=0,"",_xlpm.ausgabe)
)</f>
        <v/>
      </c>
      <c r="AH88" s="254">
        <f t="shared" ca="1" si="82"/>
        <v>0</v>
      </c>
      <c r="AI88" s="303"/>
      <c r="AJ88" s="212"/>
      <c r="AL88" s="211">
        <f t="shared" si="83"/>
        <v>12</v>
      </c>
      <c r="AM88" s="211" t="str" cm="1">
        <f t="array" aca="1" ref="AM88" ca="1">_xlfn.LET(
     _xlpm.jahrCalc,INDIRECT("Jahr" &amp; ROUNDUP(SUM($B$21:$B88)/78,0)),
     _xlpm.dat,DATE(_xlpm.jahrCalc,$B88,C$20),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N88" s="211" t="str" cm="1">
        <f t="array" aca="1" ref="AN88" ca="1">_xlfn.LET(
     _xlpm.jahrCalc,INDIRECT("Jahr" &amp; ROUNDUP(SUM($B$21:$B88)/78,0)),
     _xlpm.dat,DATE(_xlpm.jahrCalc,$B88,D$20),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O88" s="211" t="str" cm="1">
        <f t="array" aca="1" ref="AO88" ca="1">_xlfn.LET(
     _xlpm.jahrCalc,INDIRECT("Jahr" &amp; ROUNDUP(SUM($B$21:$B88)/78,0)),
     _xlpm.dat,DATE(_xlpm.jahrCalc,$B88,E$20),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P88" s="211" t="str" cm="1">
        <f t="array" aca="1" ref="AP88" ca="1">_xlfn.LET(
     _xlpm.jahrCalc,INDIRECT("Jahr" &amp; ROUNDUP(SUM($B$21:$B88)/78,0)),
     _xlpm.dat,DATE(_xlpm.jahrCalc,$B88,F$20),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Q88" s="211" t="str" cm="1">
        <f t="array" aca="1" ref="AQ88" ca="1">_xlfn.LET(
     _xlpm.jahrCalc,INDIRECT("Jahr" &amp; ROUNDUP(SUM($B$21:$B88)/78,0)),
     _xlpm.dat,DATE(_xlpm.jahrCalc,$B88,G$20),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R88" s="211" t="str" cm="1">
        <f t="array" aca="1" ref="AR88" ca="1">_xlfn.LET(
     _xlpm.jahrCalc,INDIRECT("Jahr" &amp; ROUNDUP(SUM($B$21:$B88)/78,0)),
     _xlpm.dat,DATE(_xlpm.jahrCalc,$B88,H$20),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S88" s="211" t="str" cm="1">
        <f t="array" aca="1" ref="AS88" ca="1">_xlfn.LET(
     _xlpm.jahrCalc,INDIRECT("Jahr" &amp; ROUNDUP(SUM($B$21:$B88)/78,0)),
     _xlpm.dat,DATE(_xlpm.jahrCalc,$B88,I$20),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T88" s="211" t="str" cm="1">
        <f t="array" aca="1" ref="AT88" ca="1">_xlfn.LET(
     _xlpm.jahrCalc,INDIRECT("Jahr" &amp; ROUNDUP(SUM($B$21:$B88)/78,0)),
     _xlpm.dat,DATE(_xlpm.jahrCalc,$B88,J$20),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U88" s="211" t="str" cm="1">
        <f t="array" aca="1" ref="AU88" ca="1">_xlfn.LET(
     _xlpm.jahrCalc,INDIRECT("Jahr" &amp; ROUNDUP(SUM($B$21:$B88)/78,0)),
     _xlpm.dat,DATE(_xlpm.jahrCalc,$B88,K$20),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V88" s="211" t="str" cm="1">
        <f t="array" aca="1" ref="AV88" ca="1">_xlfn.LET(
     _xlpm.jahrCalc,INDIRECT("Jahr" &amp; ROUNDUP(SUM($B$21:$B88)/78,0)),
     _xlpm.dat,DATE(_xlpm.jahrCalc,$B88,L$20),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W88" s="211" t="str" cm="1">
        <f t="array" aca="1" ref="AW88" ca="1">_xlfn.LET(
     _xlpm.jahrCalc,INDIRECT("Jahr" &amp; ROUNDUP(SUM($B$21:$B88)/78,0)),
     _xlpm.dat,DATE(_xlpm.jahrCalc,$B88,M$20),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AX88" s="211" t="str" cm="1">
        <f t="array" aca="1" ref="AX88" ca="1">_xlfn.LET(
     _xlpm.jahrCalc,INDIRECT("Jahr" &amp; ROUNDUP(SUM($B$21:$B88)/78,0)),
     _xlpm.dat,DATE(_xlpm.jahrCalc,$B88,N$20),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Y88" s="211" t="str" cm="1">
        <f t="array" aca="1" ref="AY88" ca="1">_xlfn.LET(
     _xlpm.jahrCalc,INDIRECT("Jahr" &amp; ROUNDUP(SUM($B$21:$B88)/78,0)),
     _xlpm.dat,DATE(_xlpm.jahrCalc,$B88,O$20),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AZ88" s="211" t="str" cm="1">
        <f t="array" aca="1" ref="AZ88" ca="1">_xlfn.LET(
     _xlpm.jahrCalc,INDIRECT("Jahr" &amp; ROUNDUP(SUM($B$21:$B88)/78,0)),
     _xlpm.dat,DATE(_xlpm.jahrCalc,$B88,P$20),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A88" s="211" t="str" cm="1">
        <f t="array" aca="1" ref="BA88" ca="1">_xlfn.LET(
     _xlpm.jahrCalc,INDIRECT("Jahr" &amp; ROUNDUP(SUM($B$21:$B88)/78,0)),
     _xlpm.dat,DATE(_xlpm.jahrCalc,$B88,Q$20),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B88" s="211" t="str" cm="1">
        <f t="array" aca="1" ref="BB88" ca="1">_xlfn.LET(
     _xlpm.jahrCalc,INDIRECT("Jahr" &amp; ROUNDUP(SUM($B$21:$B88)/78,0)),
     _xlpm.dat,DATE(_xlpm.jahrCalc,$B88,R$20),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C88" s="211" t="str" cm="1">
        <f t="array" aca="1" ref="BC88" ca="1">_xlfn.LET(
     _xlpm.jahrCalc,INDIRECT("Jahr" &amp; ROUNDUP(SUM($B$21:$B88)/78,0)),
     _xlpm.dat,DATE(_xlpm.jahrCalc,$B88,S$20),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D88" s="211" t="str" cm="1">
        <f t="array" aca="1" ref="BD88" ca="1">_xlfn.LET(
     _xlpm.jahrCalc,INDIRECT("Jahr" &amp; ROUNDUP(SUM($B$21:$B88)/78,0)),
     _xlpm.dat,DATE(_xlpm.jahrCalc,$B88,T$20),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E88" s="211" t="str" cm="1">
        <f t="array" aca="1" ref="BE88" ca="1">_xlfn.LET(
     _xlpm.jahrCalc,INDIRECT("Jahr" &amp; ROUNDUP(SUM($B$21:$B88)/78,0)),
     _xlpm.dat,DATE(_xlpm.jahrCalc,$B88,U$20),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F88" s="211" t="str" cm="1">
        <f t="array" aca="1" ref="BF88" ca="1">_xlfn.LET(
     _xlpm.jahrCalc,INDIRECT("Jahr" &amp; ROUNDUP(SUM($B$21:$B88)/78,0)),
     _xlpm.dat,DATE(_xlpm.jahrCalc,$B88,V$20),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G88" s="211" t="str" cm="1">
        <f t="array" aca="1" ref="BG88" ca="1">_xlfn.LET(
     _xlpm.jahrCalc,INDIRECT("Jahr" &amp; ROUNDUP(SUM($B$21:$B88)/78,0)),
     _xlpm.dat,DATE(_xlpm.jahrCalc,$B88,W$20),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H88" s="211" t="str" cm="1">
        <f t="array" aca="1" ref="BH88" ca="1">_xlfn.LET(
     _xlpm.jahrCalc,INDIRECT("Jahr" &amp; ROUNDUP(SUM($B$21:$B88)/78,0)),
     _xlpm.dat,DATE(_xlpm.jahrCalc,$B88,X$20),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I88" s="211" t="str" cm="1">
        <f t="array" aca="1" ref="BI88" ca="1">_xlfn.LET(
     _xlpm.jahrCalc,INDIRECT("Jahr" &amp; ROUNDUP(SUM($B$21:$B88)/78,0)),
     _xlpm.dat,DATE(_xlpm.jahrCalc,$B88,Y$20),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J88" s="211" t="str" cm="1">
        <f t="array" aca="1" ref="BJ88" ca="1">_xlfn.LET(
     _xlpm.jahrCalc,INDIRECT("Jahr" &amp; ROUNDUP(SUM($B$21:$B88)/78,0)),
     _xlpm.dat,DATE(_xlpm.jahrCalc,$B88,Z$20),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K88" s="211" t="str" cm="1">
        <f t="array" aca="1" ref="BK88" ca="1">_xlfn.LET(
     _xlpm.jahrCalc,INDIRECT("Jahr" &amp; ROUNDUP(SUM($B$21:$B88)/78,0)),
     _xlpm.dat,DATE(_xlpm.jahrCalc,$B88,AA$20),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L88" s="211" t="str" cm="1">
        <f t="array" aca="1" ref="BL88" ca="1">_xlfn.LET(
     _xlpm.jahrCalc,INDIRECT("Jahr" &amp; ROUNDUP(SUM($B$21:$B88)/78,0)),
     _xlpm.dat,DATE(_xlpm.jahrCalc,$B88,AB$20),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M88" s="211" t="str" cm="1">
        <f t="array" aca="1" ref="BM88" ca="1">_xlfn.LET(
     _xlpm.jahrCalc,INDIRECT("Jahr" &amp; ROUNDUP(SUM($B$21:$B88)/78,0)),
     _xlpm.dat,DATE(_xlpm.jahrCalc,$B88,AC$20),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N88" s="211" t="str" cm="1">
        <f t="array" aca="1" ref="BN88" ca="1">_xlfn.LET(
     _xlpm.jahrCalc,INDIRECT("Jahr" &amp; ROUNDUP(SUM($B$21:$B88)/78,0)),
     _xlpm.dat,DATE(_xlpm.jahrCalc,$B88,AD$20),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O88" s="211" t="str" cm="1">
        <f t="array" aca="1" ref="BO88" ca="1">_xlfn.LET(
     _xlpm.jahrCalc,INDIRECT("Jahr" &amp; ROUNDUP(SUM($B$21:$B88)/78,0)),
     _xlpm.dat,DATE(_xlpm.jahrCalc,$B88,AE$20),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P88" s="211" t="str" cm="1">
        <f t="array" aca="1" ref="BP88" ca="1">_xlfn.LET(
     _xlpm.jahrCalc,INDIRECT("Jahr" &amp; ROUNDUP(SUM($B$21:$B88)/78,0)),
     _xlpm.dat,DATE(_xlpm.jahrCalc,$B88,AF$20),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
      </c>
      <c r="BQ88" s="211" t="str" cm="1">
        <f t="array" aca="1" ref="BQ88" ca="1">_xlfn.LET(
     _xlpm.jahrCalc,INDIRECT("Jahr" &amp; ROUNDUP(SUM($B$21:$B88)/78,0)),
     _xlpm.dat,DATE(_xlpm.jahrCalc,$B88,AG$20),
     _xlpm.bundesland,$BR88,
     _xlpm.ft, IF(_xlpm.bundesland=0,FALSE,_xlfn.XLOOKUP(_xlpm.dat,Feiertage[[Datum]:[Datum]],_xlfn.XLOOKUP(_xlpm.bundesland,Feiertage[[#Headers],[BW]:[TH]],Feiertage[[BW]:[TH]]),0,0,1)&lt;&gt;0),
     _xlpm.schwarz,
          MONTH(_xlpm.dat)&lt;&gt;$B88,
     _xlpm.we,
          WEEKDAY(_xlpm.dat,2)&gt;=6,
     _xlpm.weg,
          IF(_xlfn.XLOOKUP(GewählterMA&amp;_xlpm.dat,Table6[[lookup]:[lookup]],Table6[[Name]:[Name]],"da",0,1)="da","","weg"),
     _xlpm.ausgabe,IF(_xlpm.schwarz,"SW",IF(_xlpm.ft,"FT",IF(_xlpm.we,"WE",IF(_xlpm.weg="weg","weg","")))),
     _xlpm.ausgabe
)</f>
        <v>WE</v>
      </c>
      <c r="BR88" s="211">
        <f ca="1">IF(BT88=0,BS76,BT88)</f>
        <v>0</v>
      </c>
      <c r="BT88" s="211" cm="1">
        <f t="array" aca="1" ref="BT88" ca="1">_xlfn.XLOOKUP(_xlfn.XLOOKUP(GewählterMA&amp;AL88&amp;INDIRECT("Jahr" &amp; ROUNDUP(SUM($B$21:$B88)/78,0)),MitarbeiterFTE[Name]&amp;MitarbeiterFTE[Monat]&amp;MitarbeiterFTE[Jahr],MitarbeiterFTE[Bundesland],0,0,1),Bundesländer[Deutsch],Bundesländer[Abkürzung],0,0,1)</f>
        <v>0</v>
      </c>
    </row>
    <row r="89" spans="1:72" ht="18" customHeight="1" thickBot="1">
      <c r="A89" s="223"/>
      <c r="B89" s="288"/>
      <c r="C89" s="286"/>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641" t="s">
        <v>171</v>
      </c>
      <c r="AC89" s="641"/>
      <c r="AD89" s="641"/>
      <c r="AE89" s="641"/>
      <c r="AF89" s="641"/>
      <c r="AG89" s="641"/>
      <c r="AH89" s="290">
        <f ca="1">SUM(AH77:AH88)</f>
        <v>0</v>
      </c>
      <c r="AI89" s="283"/>
      <c r="AJ89" s="212"/>
    </row>
    <row r="90" spans="1:72" ht="18" customHeight="1">
      <c r="A90" s="223"/>
      <c r="B90" s="288"/>
      <c r="C90" s="286"/>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641"/>
      <c r="AC90" s="641"/>
      <c r="AD90" s="641"/>
      <c r="AE90" s="641"/>
      <c r="AF90" s="641"/>
      <c r="AG90" s="641"/>
      <c r="AH90" s="291"/>
      <c r="AI90" s="283"/>
      <c r="AJ90" s="212"/>
    </row>
    <row r="91" spans="1:72" ht="18" customHeight="1">
      <c r="A91" s="223"/>
      <c r="B91" s="292"/>
      <c r="C91" s="292"/>
      <c r="D91" s="292"/>
      <c r="E91" s="292"/>
      <c r="F91" s="292"/>
      <c r="G91" s="293"/>
      <c r="H91" s="293"/>
      <c r="I91" s="293"/>
      <c r="J91" s="293"/>
      <c r="K91" s="293"/>
      <c r="L91" s="293"/>
      <c r="M91" s="293"/>
      <c r="N91" s="292"/>
      <c r="O91" s="292"/>
      <c r="P91" s="292"/>
      <c r="Q91" s="292"/>
      <c r="R91" s="292"/>
      <c r="S91" s="292"/>
      <c r="T91" s="292"/>
      <c r="U91" s="292"/>
      <c r="V91" s="293"/>
      <c r="W91" s="293"/>
      <c r="X91" s="293"/>
      <c r="Y91" s="293"/>
      <c r="Z91" s="293"/>
      <c r="AA91" s="293"/>
      <c r="AB91" s="293"/>
      <c r="AC91" s="293"/>
      <c r="AD91" s="293"/>
      <c r="AE91" s="293"/>
      <c r="AF91" s="293"/>
      <c r="AG91" s="294"/>
      <c r="AH91" s="293"/>
      <c r="AI91" s="283"/>
      <c r="AJ91" s="212"/>
    </row>
    <row r="92" spans="1:72" ht="18" customHeight="1">
      <c r="A92" s="223"/>
      <c r="B92" s="295" t="s">
        <v>172</v>
      </c>
      <c r="C92" s="296"/>
      <c r="D92" s="296"/>
      <c r="E92" s="296"/>
      <c r="F92" s="296"/>
      <c r="G92" s="296"/>
      <c r="H92" s="296"/>
      <c r="I92" s="296"/>
      <c r="J92" s="296"/>
      <c r="K92" s="296"/>
      <c r="L92" s="296"/>
      <c r="M92" s="296"/>
      <c r="N92" s="295" t="s">
        <v>173</v>
      </c>
      <c r="O92" s="296"/>
      <c r="P92" s="296"/>
      <c r="Q92" s="296"/>
      <c r="R92" s="293"/>
      <c r="S92" s="293"/>
      <c r="T92" s="293"/>
      <c r="U92" s="293"/>
      <c r="V92" s="293"/>
      <c r="W92" s="293"/>
      <c r="X92" s="293"/>
      <c r="Y92" s="296"/>
      <c r="Z92" s="296"/>
      <c r="AA92" s="296"/>
      <c r="AB92" s="296"/>
      <c r="AC92" s="296"/>
      <c r="AD92" s="296"/>
      <c r="AE92" s="296"/>
      <c r="AF92" s="296"/>
      <c r="AG92" s="296"/>
      <c r="AH92" s="296"/>
      <c r="AI92" s="283"/>
      <c r="AJ92" s="212"/>
    </row>
    <row r="93" spans="1:72" ht="18" customHeight="1">
      <c r="A93" s="223"/>
      <c r="B93" s="297"/>
      <c r="C93" s="298"/>
      <c r="D93" s="298"/>
      <c r="E93" s="298"/>
      <c r="F93" s="298"/>
      <c r="G93" s="298"/>
      <c r="H93" s="298"/>
      <c r="I93" s="298"/>
      <c r="J93" s="298"/>
      <c r="K93" s="298"/>
      <c r="L93" s="298"/>
      <c r="M93" s="298"/>
      <c r="N93" s="298"/>
      <c r="O93" s="298"/>
      <c r="P93" s="298"/>
      <c r="Q93" s="298"/>
      <c r="R93" s="297"/>
      <c r="S93" s="297"/>
      <c r="T93" s="297"/>
      <c r="U93" s="297"/>
      <c r="V93" s="297"/>
      <c r="W93" s="297"/>
      <c r="X93" s="297"/>
      <c r="Y93" s="298"/>
      <c r="Z93" s="298"/>
      <c r="AA93" s="298"/>
      <c r="AB93" s="298"/>
      <c r="AC93" s="298"/>
      <c r="AD93" s="298"/>
      <c r="AE93" s="298"/>
      <c r="AF93" s="298"/>
      <c r="AG93" s="298"/>
      <c r="AH93" s="298"/>
      <c r="AJ93" s="212"/>
    </row>
    <row r="94" spans="1:72" ht="18" customHeight="1">
      <c r="A94" s="223"/>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row>
    <row r="95" spans="1:72" ht="18" customHeight="1">
      <c r="A95" s="223"/>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row>
    <row r="96" spans="1:72" ht="18" customHeight="1">
      <c r="A96" s="223"/>
      <c r="B96" s="223"/>
      <c r="C96" s="224"/>
      <c r="D96" s="275"/>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row>
    <row r="97" spans="1:72" ht="56.25" customHeight="1">
      <c r="A97" s="223"/>
      <c r="B97" s="276" t="s">
        <v>161</v>
      </c>
      <c r="T97" s="640" t="str">
        <f>T41</f>
        <v>xy</v>
      </c>
      <c r="U97" s="640"/>
      <c r="V97" s="640"/>
      <c r="W97" s="640"/>
      <c r="X97" s="640"/>
      <c r="Y97" s="640"/>
      <c r="Z97" s="640"/>
      <c r="AA97" s="640"/>
      <c r="AB97" s="640"/>
      <c r="AC97" s="640"/>
      <c r="AD97" s="640"/>
      <c r="AE97" s="640"/>
      <c r="AF97" s="640"/>
      <c r="AG97" s="640"/>
      <c r="AH97" s="640"/>
      <c r="AJ97" s="212"/>
    </row>
    <row r="98" spans="1:72" ht="18" customHeight="1">
      <c r="A98" s="223"/>
      <c r="B98" s="278" t="s">
        <v>162</v>
      </c>
      <c r="C98" s="640" t="str">
        <f>C42</f>
        <v>Ping Zhou Consulting</v>
      </c>
      <c r="D98" s="640"/>
      <c r="E98" s="640"/>
      <c r="F98" s="640"/>
      <c r="G98" s="640"/>
      <c r="H98" s="640"/>
      <c r="I98" s="640"/>
      <c r="J98" s="279"/>
      <c r="K98" s="278" t="s">
        <v>163</v>
      </c>
      <c r="L98" s="279"/>
      <c r="M98" s="279"/>
      <c r="N98" s="279"/>
      <c r="O98" s="279"/>
      <c r="P98" s="280"/>
      <c r="Q98" s="280"/>
      <c r="R98" s="280"/>
      <c r="S98" s="278"/>
      <c r="T98" s="640"/>
      <c r="U98" s="640"/>
      <c r="V98" s="640"/>
      <c r="W98" s="640"/>
      <c r="X98" s="640"/>
      <c r="Y98" s="640"/>
      <c r="Z98" s="640"/>
      <c r="AA98" s="640"/>
      <c r="AB98" s="640"/>
      <c r="AC98" s="640"/>
      <c r="AD98" s="640"/>
      <c r="AE98" s="640"/>
      <c r="AF98" s="640"/>
      <c r="AG98" s="640"/>
      <c r="AH98" s="640"/>
      <c r="AI98" s="281"/>
      <c r="AJ98" s="212"/>
    </row>
    <row r="99" spans="1:72" ht="18" customHeight="1">
      <c r="A99" s="223"/>
      <c r="B99" s="278" t="s">
        <v>164</v>
      </c>
      <c r="C99" s="640">
        <f>C71+1</f>
        <v>2023</v>
      </c>
      <c r="D99" s="640"/>
      <c r="E99" s="640"/>
      <c r="F99" s="640"/>
      <c r="G99" s="640"/>
      <c r="H99" s="640"/>
      <c r="I99" s="640"/>
      <c r="J99" s="282"/>
      <c r="K99" s="278" t="s">
        <v>165</v>
      </c>
      <c r="L99" s="278"/>
      <c r="M99" s="282"/>
      <c r="N99" s="282"/>
      <c r="O99" s="282"/>
      <c r="P99" s="283"/>
      <c r="Q99" s="283"/>
      <c r="R99" s="283"/>
      <c r="S99" s="278"/>
      <c r="T99" s="640" t="str">
        <f>T43</f>
        <v/>
      </c>
      <c r="U99" s="640"/>
      <c r="V99" s="640"/>
      <c r="W99" s="640"/>
      <c r="X99" s="640"/>
      <c r="Y99" s="640"/>
      <c r="Z99" s="640"/>
      <c r="AA99" s="640"/>
      <c r="AB99" s="640"/>
      <c r="AC99" s="640"/>
      <c r="AD99" s="640"/>
      <c r="AE99" s="640"/>
      <c r="AF99" s="640"/>
      <c r="AG99" s="640"/>
      <c r="AH99" s="640"/>
      <c r="AI99" s="640"/>
      <c r="AJ99" s="212"/>
    </row>
    <row r="100" spans="1:72" ht="18" customHeight="1">
      <c r="A100" s="223"/>
      <c r="B100" s="278" t="s">
        <v>166</v>
      </c>
      <c r="C100" s="640" t="str">
        <f>C44</f>
        <v>Max Mustermann</v>
      </c>
      <c r="D100" s="640"/>
      <c r="E100" s="640"/>
      <c r="F100" s="640"/>
      <c r="G100" s="640"/>
      <c r="H100" s="640"/>
      <c r="I100" s="640"/>
      <c r="J100" s="278"/>
      <c r="K100" s="284" t="s">
        <v>167</v>
      </c>
      <c r="M100" s="278"/>
      <c r="N100" s="278"/>
      <c r="O100" s="278"/>
      <c r="P100" s="285"/>
      <c r="Q100" s="285"/>
      <c r="R100" s="286"/>
      <c r="S100" s="278"/>
      <c r="T100" s="642" t="str" cm="1">
        <f t="array" ref="T100">_xlfn.XLOOKUP(C100&amp;C99&amp;T97,MitarbeiterFTE[Name]&amp;MitarbeiterFTE[Jahr]&amp;MitarbeiterFTE[Vorhaben],MitarbeiterFTE[Art d. Arbeiten],"Art der Arbeit in Eingabe ausfüllen.",0,1)</f>
        <v>Art der Arbeit in Eingabe ausfüllen.</v>
      </c>
      <c r="U100" s="642"/>
      <c r="V100" s="642"/>
      <c r="W100" s="642"/>
      <c r="X100" s="642"/>
      <c r="Y100" s="642"/>
      <c r="Z100" s="642"/>
      <c r="AA100" s="642"/>
      <c r="AB100" s="642"/>
      <c r="AC100" s="642"/>
      <c r="AD100" s="642"/>
      <c r="AE100" s="642"/>
      <c r="AF100" s="642"/>
      <c r="AG100" s="642"/>
      <c r="AH100" s="642"/>
      <c r="AI100" s="281"/>
      <c r="AJ100" s="212"/>
    </row>
    <row r="101" spans="1:72" ht="18" customHeight="1">
      <c r="A101" s="223"/>
      <c r="B101" s="282"/>
      <c r="C101" s="282"/>
      <c r="D101" s="282"/>
      <c r="E101" s="282"/>
      <c r="F101" s="287"/>
      <c r="G101" s="279"/>
      <c r="H101" s="278"/>
      <c r="I101" s="278"/>
      <c r="J101" s="278"/>
      <c r="K101" s="278"/>
      <c r="L101" s="278"/>
      <c r="M101" s="278"/>
      <c r="N101" s="278"/>
      <c r="O101" s="278"/>
      <c r="P101" s="285"/>
      <c r="Q101" s="285"/>
      <c r="R101" s="286"/>
      <c r="S101" s="363"/>
      <c r="T101" s="642"/>
      <c r="U101" s="642"/>
      <c r="V101" s="642"/>
      <c r="W101" s="642"/>
      <c r="X101" s="642"/>
      <c r="Y101" s="642"/>
      <c r="Z101" s="642"/>
      <c r="AA101" s="642"/>
      <c r="AB101" s="642"/>
      <c r="AC101" s="642"/>
      <c r="AD101" s="642"/>
      <c r="AE101" s="642"/>
      <c r="AF101" s="642"/>
      <c r="AG101" s="642"/>
      <c r="AH101" s="642"/>
      <c r="AI101" s="287"/>
      <c r="AJ101" s="212"/>
    </row>
    <row r="102" spans="1:72" ht="18" customHeight="1">
      <c r="A102" s="223"/>
      <c r="B102" s="240" t="s">
        <v>168</v>
      </c>
      <c r="C102" s="241" cm="1">
        <f t="array" aca="1" ref="C102" ca="1">_xlfn.LET(
_xlpm.jahr,INDIRECT("Jahr"&amp;ROUNDUP(SUM($B$21:$B105)/78,0)),
_xlpm.ary,_xlfn._xlws.FILTER(MitarbeiterFTE[],(MitarbeiterFTE[Jahr]=_xlpm.jahr)*(MitarbeiterFTE[Vorhaben]=GewähltesVorhaben)*(MitarbeiterFTE[Name]=GewählterMA)),
_xlpm.col, COLUMN(Personaleingabe!$U$13)-COLUMN(Personaleingabe!$I$13)+1,
IFERROR(AVERAGE(_xlfn.CHOOSECOLS(_xlpm.ary,_xlpm.col)),40))</f>
        <v>40</v>
      </c>
      <c r="D102" s="242"/>
      <c r="E102" s="242" t="str" cm="1">
        <f t="array" aca="1" ref="E102" ca="1">_xlfn.LET(
_xlpm.jahr,INDIRECT("Jahr"&amp;ROUNDUP(SUM($B$21:$B105)/78,0)),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02" s="240"/>
      <c r="G102" s="240"/>
      <c r="H102" s="243"/>
      <c r="I102" s="227"/>
      <c r="J102" s="227"/>
      <c r="K102" s="227"/>
      <c r="L102" s="244"/>
      <c r="M102" s="227"/>
      <c r="N102" s="227"/>
      <c r="O102" s="228"/>
      <c r="P102" s="245"/>
      <c r="Q102" s="235"/>
      <c r="R102" s="235"/>
      <c r="S102" s="245"/>
      <c r="T102" s="245"/>
      <c r="U102" s="245"/>
      <c r="V102" s="245"/>
      <c r="W102" s="245"/>
      <c r="X102" s="245"/>
      <c r="Y102" s="237"/>
      <c r="Z102" s="237"/>
      <c r="AA102" s="237"/>
      <c r="AB102" s="237"/>
      <c r="AC102" s="237"/>
      <c r="AD102" s="235"/>
      <c r="AE102" s="235"/>
      <c r="AF102" s="232"/>
      <c r="AG102" s="238"/>
      <c r="AH102" s="300"/>
      <c r="AI102" s="283"/>
      <c r="AJ102" s="212"/>
    </row>
    <row r="103" spans="1:72" ht="18" customHeight="1" thickBot="1">
      <c r="A103" s="223"/>
      <c r="B103" s="247"/>
      <c r="C103" s="235"/>
      <c r="D103" s="235"/>
      <c r="E103" s="247"/>
      <c r="F103" s="247"/>
      <c r="G103" s="234"/>
      <c r="H103" s="234"/>
      <c r="I103" s="234"/>
      <c r="J103" s="234"/>
      <c r="K103" s="234"/>
      <c r="L103" s="234"/>
      <c r="M103" s="234"/>
      <c r="N103" s="245"/>
      <c r="O103" s="245"/>
      <c r="P103" s="245"/>
      <c r="Q103" s="235"/>
      <c r="R103" s="235"/>
      <c r="S103" s="245"/>
      <c r="T103" s="245"/>
      <c r="U103" s="245"/>
      <c r="V103" s="245"/>
      <c r="W103" s="245"/>
      <c r="X103" s="245"/>
      <c r="Y103" s="237"/>
      <c r="Z103" s="237"/>
      <c r="AA103" s="237"/>
      <c r="AB103" s="237"/>
      <c r="AC103" s="237"/>
      <c r="AD103" s="235"/>
      <c r="AE103" s="235"/>
      <c r="AF103" s="232"/>
      <c r="AG103" s="238"/>
      <c r="AH103" s="300"/>
      <c r="AI103" s="283"/>
      <c r="AJ103" s="212"/>
    </row>
    <row r="104" spans="1:72" ht="28" customHeight="1" thickBot="1">
      <c r="A104" s="223"/>
      <c r="B104" s="248" t="s">
        <v>123</v>
      </c>
      <c r="C104" s="249">
        <v>1</v>
      </c>
      <c r="D104" s="249">
        <v>2</v>
      </c>
      <c r="E104" s="249">
        <v>3</v>
      </c>
      <c r="F104" s="249">
        <v>4</v>
      </c>
      <c r="G104" s="249">
        <v>5</v>
      </c>
      <c r="H104" s="249">
        <v>6</v>
      </c>
      <c r="I104" s="249">
        <v>7</v>
      </c>
      <c r="J104" s="249">
        <v>8</v>
      </c>
      <c r="K104" s="249">
        <v>9</v>
      </c>
      <c r="L104" s="249">
        <v>10</v>
      </c>
      <c r="M104" s="249">
        <v>11</v>
      </c>
      <c r="N104" s="249">
        <v>12</v>
      </c>
      <c r="O104" s="249">
        <v>13</v>
      </c>
      <c r="P104" s="249">
        <v>14</v>
      </c>
      <c r="Q104" s="249">
        <v>15</v>
      </c>
      <c r="R104" s="249">
        <v>16</v>
      </c>
      <c r="S104" s="249">
        <v>17</v>
      </c>
      <c r="T104" s="249">
        <v>18</v>
      </c>
      <c r="U104" s="249">
        <v>19</v>
      </c>
      <c r="V104" s="249">
        <v>20</v>
      </c>
      <c r="W104" s="249">
        <v>21</v>
      </c>
      <c r="X104" s="249">
        <v>22</v>
      </c>
      <c r="Y104" s="249">
        <v>23</v>
      </c>
      <c r="Z104" s="249">
        <v>24</v>
      </c>
      <c r="AA104" s="249">
        <v>25</v>
      </c>
      <c r="AB104" s="249">
        <v>26</v>
      </c>
      <c r="AC104" s="249">
        <v>27</v>
      </c>
      <c r="AD104" s="249">
        <v>28</v>
      </c>
      <c r="AE104" s="249">
        <v>29</v>
      </c>
      <c r="AF104" s="249">
        <v>30</v>
      </c>
      <c r="AG104" s="250">
        <v>31</v>
      </c>
      <c r="AH104" s="301" t="s">
        <v>169</v>
      </c>
      <c r="AI104" s="301" t="s">
        <v>170</v>
      </c>
      <c r="AJ104" s="212"/>
      <c r="AL104" s="211" t="str">
        <f>B104</f>
        <v>Monat</v>
      </c>
      <c r="AM104" s="211">
        <f t="shared" ref="AM104" si="84">C104</f>
        <v>1</v>
      </c>
      <c r="AN104" s="211">
        <f t="shared" ref="AN104" si="85">D104</f>
        <v>2</v>
      </c>
      <c r="AO104" s="211">
        <f t="shared" ref="AO104" si="86">E104</f>
        <v>3</v>
      </c>
      <c r="AP104" s="211">
        <f t="shared" ref="AP104" si="87">F104</f>
        <v>4</v>
      </c>
      <c r="AQ104" s="211">
        <f t="shared" ref="AQ104" si="88">G104</f>
        <v>5</v>
      </c>
      <c r="AR104" s="211">
        <f t="shared" ref="AR104" si="89">H104</f>
        <v>6</v>
      </c>
      <c r="AS104" s="211">
        <f t="shared" ref="AS104" si="90">I104</f>
        <v>7</v>
      </c>
      <c r="AT104" s="211">
        <f t="shared" ref="AT104" si="91">J104</f>
        <v>8</v>
      </c>
      <c r="AU104" s="211">
        <f t="shared" ref="AU104" si="92">K104</f>
        <v>9</v>
      </c>
      <c r="AV104" s="211">
        <f t="shared" ref="AV104" si="93">L104</f>
        <v>10</v>
      </c>
      <c r="AW104" s="211">
        <f t="shared" ref="AW104" si="94">M104</f>
        <v>11</v>
      </c>
      <c r="AX104" s="211">
        <f t="shared" ref="AX104" si="95">N104</f>
        <v>12</v>
      </c>
      <c r="AY104" s="211">
        <f t="shared" ref="AY104" si="96">O104</f>
        <v>13</v>
      </c>
      <c r="AZ104" s="211">
        <f t="shared" ref="AZ104" si="97">P104</f>
        <v>14</v>
      </c>
      <c r="BA104" s="211">
        <f t="shared" ref="BA104" si="98">Q104</f>
        <v>15</v>
      </c>
      <c r="BB104" s="211">
        <f t="shared" ref="BB104" si="99">R104</f>
        <v>16</v>
      </c>
      <c r="BC104" s="211">
        <f t="shared" ref="BC104" si="100">S104</f>
        <v>17</v>
      </c>
      <c r="BD104" s="211">
        <f t="shared" ref="BD104" si="101">T104</f>
        <v>18</v>
      </c>
      <c r="BE104" s="211">
        <f t="shared" ref="BE104" si="102">U104</f>
        <v>19</v>
      </c>
      <c r="BF104" s="211">
        <f t="shared" ref="BF104" si="103">V104</f>
        <v>20</v>
      </c>
      <c r="BG104" s="211">
        <f t="shared" ref="BG104" si="104">W104</f>
        <v>21</v>
      </c>
      <c r="BH104" s="211">
        <f t="shared" ref="BH104" si="105">X104</f>
        <v>22</v>
      </c>
      <c r="BI104" s="211">
        <f t="shared" ref="BI104" si="106">Y104</f>
        <v>23</v>
      </c>
      <c r="BJ104" s="211">
        <f t="shared" ref="BJ104" si="107">Z104</f>
        <v>24</v>
      </c>
      <c r="BK104" s="211">
        <f t="shared" ref="BK104" si="108">AA104</f>
        <v>25</v>
      </c>
      <c r="BL104" s="211">
        <f t="shared" ref="BL104" si="109">AB104</f>
        <v>26</v>
      </c>
      <c r="BM104" s="211">
        <f t="shared" ref="BM104" si="110">AC104</f>
        <v>27</v>
      </c>
      <c r="BN104" s="211">
        <f t="shared" ref="BN104" si="111">AD104</f>
        <v>28</v>
      </c>
      <c r="BO104" s="211">
        <f t="shared" ref="BO104" si="112">AE104</f>
        <v>29</v>
      </c>
      <c r="BP104" s="211">
        <f t="shared" ref="BP104" si="113">AF104</f>
        <v>30</v>
      </c>
      <c r="BQ104" s="211">
        <f t="shared" ref="BQ104" si="114">AG104</f>
        <v>31</v>
      </c>
      <c r="BS104" s="211" cm="1">
        <f t="array" aca="1" ref="BS104" ca="1">IF(SUM(BT105:BT116)=0,0,_xlfn.UNIQUE(_xlfn._xlws.FILTER(BT105:BT116, BT105:BT116&lt;&gt;0)))</f>
        <v>0</v>
      </c>
    </row>
    <row r="105" spans="1:72" ht="18" customHeight="1" thickBot="1">
      <c r="A105" s="223" cm="1">
        <f t="array" aca="1" ref="A105" ca="1">_xlfn.XLOOKUP(GewählterMA&amp;"|"&amp;GewähltesVorhaben&amp;"|"&amp;B105&amp;"|"&amp;INDIRECT("Jahr" &amp; ROUNDUP(SUM($B$21:B105)/78,0)),MitarbeiterFTE[lookup],MitarbeiterFTE[%-Vorhaben],0,0,1)</f>
        <v>0</v>
      </c>
      <c r="B105" s="252">
        <v>1</v>
      </c>
      <c r="C105" s="253" t="str" cm="1">
        <f t="array" aca="1" ref="C105" ca="1">_xlfn.LET(
_xlpm.jahrCalc,
INDIRECT("Jahr" &amp; ROUNDUP(SUM($B$21:$B105)/78,0)),
_xlpm.auto,
IF(_xlfn.XLOOKUP(GewählterMA&amp;"|"&amp;_xlpm.jahrCalc,Personaleingabe!$AO$12:$AO$300,Personaleingabe!$AO$12:$AO$300,"keine Zeiten",0,1)="keine Zeiten",TRUE,FALSE),
_xlpm.fake,
IF($A$4&amp;"1"="1",FALSE,TRUE),
_xlpm.abwesend,
AM105&amp;"1"&lt;&gt;"1",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_xlpm.wochenstunden/5,SUMIFS(Arbeitszeiten[[Arbeitszeit]:[Arbeitszeit]],Arbeitszeiten[[Name]:[Name]],GewählterMA,Arbeitszeiten[[Tag]:[Tag]],DATE(_xlpm.jahrCalc,$B105,C$20)))*$A105,0),
_xlpm.ausgabe, _xlpm.stunden+IF(AND(_xlpm.stunden&gt;0,_xlpm.fake),ROUND(RANDBETWEEN(-100,100)/200,1),0),
IF(_xlpm.ausgabe&lt;=0,"",_xlpm.ausgabe)
)</f>
        <v/>
      </c>
      <c r="D105" s="253" t="str" cm="1">
        <f t="array" aca="1" ref="D105" ca="1">_xlfn.LET(
_xlpm.jahrCalc,
INDIRECT("Jahr" &amp; ROUNDUP(SUM($B$21:$B105)/78,0)),
_xlpm.auto,
IF(_xlfn.XLOOKUP(GewählterMA&amp;"|"&amp;_xlpm.jahrCalc,Personaleingabe!$AO$12:$AO$300,Personaleingabe!$AO$12:$AO$300,"keine Zeiten",0,1)="keine Zeiten",TRUE,FALSE),
_xlpm.fake,
IF($A$4&amp;"1"="1",FALSE,TRUE),
_xlpm.abwesend,
AN105&amp;"1"&lt;&gt;"1",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_xlpm.wochenstunden/5,SUMIFS(Arbeitszeiten[[Arbeitszeit]:[Arbeitszeit]],Arbeitszeiten[[Name]:[Name]],GewählterMA,Arbeitszeiten[[Tag]:[Tag]],DATE(_xlpm.jahrCalc,$B105,D$20)))*$A105,0),
_xlpm.ausgabe, _xlpm.stunden+IF(AND(_xlpm.stunden&gt;0,_xlpm.fake),ROUND(RANDBETWEEN(-100,100)/200,1),0),
IF(_xlpm.ausgabe&lt;=0,"",_xlpm.ausgabe)
)</f>
        <v/>
      </c>
      <c r="E105" s="253" t="str" cm="1">
        <f t="array" aca="1" ref="E105" ca="1">_xlfn.LET(
_xlpm.jahrCalc,
INDIRECT("Jahr" &amp; ROUNDUP(SUM($B$21:$B105)/78,0)),
_xlpm.auto,
IF(_xlfn.XLOOKUP(GewählterMA&amp;"|"&amp;_xlpm.jahrCalc,Personaleingabe!$AO$12:$AO$300,Personaleingabe!$AO$12:$AO$300,"keine Zeiten",0,1)="keine Zeiten",TRUE,FALSE),
_xlpm.fake,
IF($A$4&amp;"1"="1",FALSE,TRUE),
_xlpm.abwesend,
AO105&amp;"1"&lt;&gt;"1",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_xlpm.wochenstunden/5,SUMIFS(Arbeitszeiten[[Arbeitszeit]:[Arbeitszeit]],Arbeitszeiten[[Name]:[Name]],GewählterMA,Arbeitszeiten[[Tag]:[Tag]],DATE(_xlpm.jahrCalc,$B105,E$20)))*$A105,0),
_xlpm.ausgabe, _xlpm.stunden+IF(AND(_xlpm.stunden&gt;0,_xlpm.fake),ROUND(RANDBETWEEN(-100,100)/200,1),0),
IF(_xlpm.ausgabe&lt;=0,"",_xlpm.ausgabe)
)</f>
        <v/>
      </c>
      <c r="F105" s="253" t="str" cm="1">
        <f t="array" aca="1" ref="F105" ca="1">_xlfn.LET(
_xlpm.jahrCalc,
INDIRECT("Jahr" &amp; ROUNDUP(SUM($B$21:$B105)/78,0)),
_xlpm.auto,
IF(_xlfn.XLOOKUP(GewählterMA&amp;"|"&amp;_xlpm.jahrCalc,Personaleingabe!$AO$12:$AO$300,Personaleingabe!$AO$12:$AO$300,"keine Zeiten",0,1)="keine Zeiten",TRUE,FALSE),
_xlpm.fake,
IF($A$4&amp;"1"="1",FALSE,TRUE),
_xlpm.abwesend,
AP105&amp;"1"&lt;&gt;"1",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_xlpm.wochenstunden/5,SUMIFS(Arbeitszeiten[[Arbeitszeit]:[Arbeitszeit]],Arbeitszeiten[[Name]:[Name]],GewählterMA,Arbeitszeiten[[Tag]:[Tag]],DATE(_xlpm.jahrCalc,$B105,F$20)))*$A105,0),
_xlpm.ausgabe, _xlpm.stunden+IF(AND(_xlpm.stunden&gt;0,_xlpm.fake),ROUND(RANDBETWEEN(-100,100)/200,1),0),
IF(_xlpm.ausgabe&lt;=0,"",_xlpm.ausgabe)
)</f>
        <v/>
      </c>
      <c r="G105" s="253" t="str" cm="1">
        <f t="array" aca="1" ref="G105" ca="1">_xlfn.LET(
_xlpm.jahrCalc,
INDIRECT("Jahr" &amp; ROUNDUP(SUM($B$21:$B105)/78,0)),
_xlpm.auto,
IF(_xlfn.XLOOKUP(GewählterMA&amp;"|"&amp;_xlpm.jahrCalc,Personaleingabe!$AO$12:$AO$300,Personaleingabe!$AO$12:$AO$300,"keine Zeiten",0,1)="keine Zeiten",TRUE,FALSE),
_xlpm.fake,
IF($A$4&amp;"1"="1",FALSE,TRUE),
_xlpm.abwesend,
AQ105&amp;"1"&lt;&gt;"1",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_xlpm.wochenstunden/5,SUMIFS(Arbeitszeiten[[Arbeitszeit]:[Arbeitszeit]],Arbeitszeiten[[Name]:[Name]],GewählterMA,Arbeitszeiten[[Tag]:[Tag]],DATE(_xlpm.jahrCalc,$B105,G$20)))*$A105,0),
_xlpm.ausgabe, _xlpm.stunden+IF(AND(_xlpm.stunden&gt;0,_xlpm.fake),ROUND(RANDBETWEEN(-100,100)/200,1),0),
IF(_xlpm.ausgabe&lt;=0,"",_xlpm.ausgabe)
)</f>
        <v/>
      </c>
      <c r="H105" s="253" t="str" cm="1">
        <f t="array" aca="1" ref="H105" ca="1">_xlfn.LET(
_xlpm.jahrCalc,
INDIRECT("Jahr" &amp; ROUNDUP(SUM($B$21:$B105)/78,0)),
_xlpm.auto,
IF(_xlfn.XLOOKUP(GewählterMA&amp;"|"&amp;_xlpm.jahrCalc,Personaleingabe!$AO$12:$AO$300,Personaleingabe!$AO$12:$AO$300,"keine Zeiten",0,1)="keine Zeiten",TRUE,FALSE),
_xlpm.fake,
IF($A$4&amp;"1"="1",FALSE,TRUE),
_xlpm.abwesend,
AR105&amp;"1"&lt;&gt;"1",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_xlpm.wochenstunden/5,SUMIFS(Arbeitszeiten[[Arbeitszeit]:[Arbeitszeit]],Arbeitszeiten[[Name]:[Name]],GewählterMA,Arbeitszeiten[[Tag]:[Tag]],DATE(_xlpm.jahrCalc,$B105,H$20)))*$A105,0),
_xlpm.ausgabe, _xlpm.stunden+IF(AND(_xlpm.stunden&gt;0,_xlpm.fake),ROUND(RANDBETWEEN(-100,100)/200,1),0),
IF(_xlpm.ausgabe&lt;=0,"",_xlpm.ausgabe)
)</f>
        <v/>
      </c>
      <c r="I105" s="253" t="str" cm="1">
        <f t="array" aca="1" ref="I105" ca="1">_xlfn.LET(
_xlpm.jahrCalc,
INDIRECT("Jahr" &amp; ROUNDUP(SUM($B$21:$B105)/78,0)),
_xlpm.auto,
IF(_xlfn.XLOOKUP(GewählterMA&amp;"|"&amp;_xlpm.jahrCalc,Personaleingabe!$AO$12:$AO$300,Personaleingabe!$AO$12:$AO$300,"keine Zeiten",0,1)="keine Zeiten",TRUE,FALSE),
_xlpm.fake,
IF($A$4&amp;"1"="1",FALSE,TRUE),
_xlpm.abwesend,
AS105&amp;"1"&lt;&gt;"1",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_xlpm.wochenstunden/5,SUMIFS(Arbeitszeiten[[Arbeitszeit]:[Arbeitszeit]],Arbeitszeiten[[Name]:[Name]],GewählterMA,Arbeitszeiten[[Tag]:[Tag]],DATE(_xlpm.jahrCalc,$B105,I$20)))*$A105,0),
_xlpm.ausgabe, _xlpm.stunden+IF(AND(_xlpm.stunden&gt;0,_xlpm.fake),ROUND(RANDBETWEEN(-100,100)/200,1),0),
IF(_xlpm.ausgabe&lt;=0,"",_xlpm.ausgabe)
)</f>
        <v/>
      </c>
      <c r="J105" s="253" t="str" cm="1">
        <f t="array" aca="1" ref="J105" ca="1">_xlfn.LET(
_xlpm.jahrCalc,
INDIRECT("Jahr" &amp; ROUNDUP(SUM($B$21:$B105)/78,0)),
_xlpm.auto,
IF(_xlfn.XLOOKUP(GewählterMA&amp;"|"&amp;_xlpm.jahrCalc,Personaleingabe!$AO$12:$AO$300,Personaleingabe!$AO$12:$AO$300,"keine Zeiten",0,1)="keine Zeiten",TRUE,FALSE),
_xlpm.fake,
IF($A$4&amp;"1"="1",FALSE,TRUE),
_xlpm.abwesend,
AT105&amp;"1"&lt;&gt;"1",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_xlpm.wochenstunden/5,SUMIFS(Arbeitszeiten[[Arbeitszeit]:[Arbeitszeit]],Arbeitszeiten[[Name]:[Name]],GewählterMA,Arbeitszeiten[[Tag]:[Tag]],DATE(_xlpm.jahrCalc,$B105,J$20)))*$A105,0),
_xlpm.ausgabe, _xlpm.stunden+IF(AND(_xlpm.stunden&gt;0,_xlpm.fake),ROUND(RANDBETWEEN(-100,100)/200,1),0),
IF(_xlpm.ausgabe&lt;=0,"",_xlpm.ausgabe)
)</f>
        <v/>
      </c>
      <c r="K105" s="253" t="str" cm="1">
        <f t="array" aca="1" ref="K105" ca="1">_xlfn.LET(
_xlpm.jahrCalc,
INDIRECT("Jahr" &amp; ROUNDUP(SUM($B$21:$B105)/78,0)),
_xlpm.auto,
IF(_xlfn.XLOOKUP(GewählterMA&amp;"|"&amp;_xlpm.jahrCalc,Personaleingabe!$AO$12:$AO$300,Personaleingabe!$AO$12:$AO$300,"keine Zeiten",0,1)="keine Zeiten",TRUE,FALSE),
_xlpm.fake,
IF($A$4&amp;"1"="1",FALSE,TRUE),
_xlpm.abwesend,
AU105&amp;"1"&lt;&gt;"1",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_xlpm.wochenstunden/5,SUMIFS(Arbeitszeiten[[Arbeitszeit]:[Arbeitszeit]],Arbeitszeiten[[Name]:[Name]],GewählterMA,Arbeitszeiten[[Tag]:[Tag]],DATE(_xlpm.jahrCalc,$B105,K$20)))*$A105,0),
_xlpm.ausgabe, _xlpm.stunden+IF(AND(_xlpm.stunden&gt;0,_xlpm.fake),ROUND(RANDBETWEEN(-100,100)/200,1),0),
IF(_xlpm.ausgabe&lt;=0,"",_xlpm.ausgabe)
)</f>
        <v/>
      </c>
      <c r="L105" s="253" t="str" cm="1">
        <f t="array" aca="1" ref="L105" ca="1">_xlfn.LET(
_xlpm.jahrCalc,
INDIRECT("Jahr" &amp; ROUNDUP(SUM($B$21:$B105)/78,0)),
_xlpm.auto,
IF(_xlfn.XLOOKUP(GewählterMA&amp;"|"&amp;_xlpm.jahrCalc,Personaleingabe!$AO$12:$AO$300,Personaleingabe!$AO$12:$AO$300,"keine Zeiten",0,1)="keine Zeiten",TRUE,FALSE),
_xlpm.fake,
IF($A$4&amp;"1"="1",FALSE,TRUE),
_xlpm.abwesend,
AV105&amp;"1"&lt;&gt;"1",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_xlpm.wochenstunden/5,SUMIFS(Arbeitszeiten[[Arbeitszeit]:[Arbeitszeit]],Arbeitszeiten[[Name]:[Name]],GewählterMA,Arbeitszeiten[[Tag]:[Tag]],DATE(_xlpm.jahrCalc,$B105,L$20)))*$A105,0),
_xlpm.ausgabe, _xlpm.stunden+IF(AND(_xlpm.stunden&gt;0,_xlpm.fake),ROUND(RANDBETWEEN(-100,100)/200,1),0),
IF(_xlpm.ausgabe&lt;=0,"",_xlpm.ausgabe)
)</f>
        <v/>
      </c>
      <c r="M105" s="253" t="str" cm="1">
        <f t="array" aca="1" ref="M105" ca="1">_xlfn.LET(
_xlpm.jahrCalc,
INDIRECT("Jahr" &amp; ROUNDUP(SUM($B$21:$B105)/78,0)),
_xlpm.auto,
IF(_xlfn.XLOOKUP(GewählterMA&amp;"|"&amp;_xlpm.jahrCalc,Personaleingabe!$AO$12:$AO$300,Personaleingabe!$AO$12:$AO$300,"keine Zeiten",0,1)="keine Zeiten",TRUE,FALSE),
_xlpm.fake,
IF($A$4&amp;"1"="1",FALSE,TRUE),
_xlpm.abwesend,
AW105&amp;"1"&lt;&gt;"1",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_xlpm.wochenstunden/5,SUMIFS(Arbeitszeiten[[Arbeitszeit]:[Arbeitszeit]],Arbeitszeiten[[Name]:[Name]],GewählterMA,Arbeitszeiten[[Tag]:[Tag]],DATE(_xlpm.jahrCalc,$B105,M$20)))*$A105,0),
_xlpm.ausgabe, _xlpm.stunden+IF(AND(_xlpm.stunden&gt;0,_xlpm.fake),ROUND(RANDBETWEEN(-100,100)/200,1),0),
IF(_xlpm.ausgabe&lt;=0,"",_xlpm.ausgabe)
)</f>
        <v/>
      </c>
      <c r="N105" s="253" t="str" cm="1">
        <f t="array" aca="1" ref="N105" ca="1">_xlfn.LET(
_xlpm.jahrCalc,
INDIRECT("Jahr" &amp; ROUNDUP(SUM($B$21:$B105)/78,0)),
_xlpm.auto,
IF(_xlfn.XLOOKUP(GewählterMA&amp;"|"&amp;_xlpm.jahrCalc,Personaleingabe!$AO$12:$AO$300,Personaleingabe!$AO$12:$AO$300,"keine Zeiten",0,1)="keine Zeiten",TRUE,FALSE),
_xlpm.fake,
IF($A$4&amp;"1"="1",FALSE,TRUE),
_xlpm.abwesend,
AX105&amp;"1"&lt;&gt;"1",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_xlpm.wochenstunden/5,SUMIFS(Arbeitszeiten[[Arbeitszeit]:[Arbeitszeit]],Arbeitszeiten[[Name]:[Name]],GewählterMA,Arbeitszeiten[[Tag]:[Tag]],DATE(_xlpm.jahrCalc,$B105,N$20)))*$A105,0),
_xlpm.ausgabe, _xlpm.stunden+IF(AND(_xlpm.stunden&gt;0,_xlpm.fake),ROUND(RANDBETWEEN(-100,100)/200,1),0),
IF(_xlpm.ausgabe&lt;=0,"",_xlpm.ausgabe)
)</f>
        <v/>
      </c>
      <c r="O105" s="253" t="str" cm="1">
        <f t="array" aca="1" ref="O105" ca="1">_xlfn.LET(
_xlpm.jahrCalc,
INDIRECT("Jahr" &amp; ROUNDUP(SUM($B$21:$B105)/78,0)),
_xlpm.auto,
IF(_xlfn.XLOOKUP(GewählterMA&amp;"|"&amp;_xlpm.jahrCalc,Personaleingabe!$AO$12:$AO$300,Personaleingabe!$AO$12:$AO$300,"keine Zeiten",0,1)="keine Zeiten",TRUE,FALSE),
_xlpm.fake,
IF($A$4&amp;"1"="1",FALSE,TRUE),
_xlpm.abwesend,
AY105&amp;"1"&lt;&gt;"1",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_xlpm.wochenstunden/5,SUMIFS(Arbeitszeiten[[Arbeitszeit]:[Arbeitszeit]],Arbeitszeiten[[Name]:[Name]],GewählterMA,Arbeitszeiten[[Tag]:[Tag]],DATE(_xlpm.jahrCalc,$B105,O$20)))*$A105,0),
_xlpm.ausgabe, _xlpm.stunden+IF(AND(_xlpm.stunden&gt;0,_xlpm.fake),ROUND(RANDBETWEEN(-100,100)/200,1),0),
IF(_xlpm.ausgabe&lt;=0,"",_xlpm.ausgabe)
)</f>
        <v/>
      </c>
      <c r="P105" s="253" t="str" cm="1">
        <f t="array" aca="1" ref="P105" ca="1">_xlfn.LET(
_xlpm.jahrCalc,
INDIRECT("Jahr" &amp; ROUNDUP(SUM($B$21:$B105)/78,0)),
_xlpm.auto,
IF(_xlfn.XLOOKUP(GewählterMA&amp;"|"&amp;_xlpm.jahrCalc,Personaleingabe!$AO$12:$AO$300,Personaleingabe!$AO$12:$AO$300,"keine Zeiten",0,1)="keine Zeiten",TRUE,FALSE),
_xlpm.fake,
IF($A$4&amp;"1"="1",FALSE,TRUE),
_xlpm.abwesend,
AZ105&amp;"1"&lt;&gt;"1",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_xlpm.wochenstunden/5,SUMIFS(Arbeitszeiten[[Arbeitszeit]:[Arbeitszeit]],Arbeitszeiten[[Name]:[Name]],GewählterMA,Arbeitszeiten[[Tag]:[Tag]],DATE(_xlpm.jahrCalc,$B105,P$20)))*$A105,0),
_xlpm.ausgabe, _xlpm.stunden+IF(AND(_xlpm.stunden&gt;0,_xlpm.fake),ROUND(RANDBETWEEN(-100,100)/200,1),0),
IF(_xlpm.ausgabe&lt;=0,"",_xlpm.ausgabe)
)</f>
        <v/>
      </c>
      <c r="Q105" s="253" t="str" cm="1">
        <f t="array" aca="1" ref="Q105" ca="1">_xlfn.LET(
_xlpm.jahrCalc,
INDIRECT("Jahr" &amp; ROUNDUP(SUM($B$21:$B105)/78,0)),
_xlpm.auto,
IF(_xlfn.XLOOKUP(GewählterMA&amp;"|"&amp;_xlpm.jahrCalc,Personaleingabe!$AO$12:$AO$300,Personaleingabe!$AO$12:$AO$300,"keine Zeiten",0,1)="keine Zeiten",TRUE,FALSE),
_xlpm.fake,
IF($A$4&amp;"1"="1",FALSE,TRUE),
_xlpm.abwesend,
BA105&amp;"1"&lt;&gt;"1",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_xlpm.wochenstunden/5,SUMIFS(Arbeitszeiten[[Arbeitszeit]:[Arbeitszeit]],Arbeitszeiten[[Name]:[Name]],GewählterMA,Arbeitszeiten[[Tag]:[Tag]],DATE(_xlpm.jahrCalc,$B105,Q$20)))*$A105,0),
_xlpm.ausgabe, _xlpm.stunden+IF(AND(_xlpm.stunden&gt;0,_xlpm.fake),ROUND(RANDBETWEEN(-100,100)/200,1),0),
IF(_xlpm.ausgabe&lt;=0,"",_xlpm.ausgabe)
)</f>
        <v/>
      </c>
      <c r="R105" s="253" t="str" cm="1">
        <f t="array" aca="1" ref="R105" ca="1">_xlfn.LET(
_xlpm.jahrCalc,
INDIRECT("Jahr" &amp; ROUNDUP(SUM($B$21:$B105)/78,0)),
_xlpm.auto,
IF(_xlfn.XLOOKUP(GewählterMA&amp;"|"&amp;_xlpm.jahrCalc,Personaleingabe!$AO$12:$AO$300,Personaleingabe!$AO$12:$AO$300,"keine Zeiten",0,1)="keine Zeiten",TRUE,FALSE),
_xlpm.fake,
IF($A$4&amp;"1"="1",FALSE,TRUE),
_xlpm.abwesend,
BB105&amp;"1"&lt;&gt;"1",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_xlpm.wochenstunden/5,SUMIFS(Arbeitszeiten[[Arbeitszeit]:[Arbeitszeit]],Arbeitszeiten[[Name]:[Name]],GewählterMA,Arbeitszeiten[[Tag]:[Tag]],DATE(_xlpm.jahrCalc,$B105,R$20)))*$A105,0),
_xlpm.ausgabe, _xlpm.stunden+IF(AND(_xlpm.stunden&gt;0,_xlpm.fake),ROUND(RANDBETWEEN(-100,100)/200,1),0),
IF(_xlpm.ausgabe&lt;=0,"",_xlpm.ausgabe)
)</f>
        <v/>
      </c>
      <c r="S105" s="253" t="str" cm="1">
        <f t="array" aca="1" ref="S105" ca="1">_xlfn.LET(
_xlpm.jahrCalc,
INDIRECT("Jahr" &amp; ROUNDUP(SUM($B$21:$B105)/78,0)),
_xlpm.auto,
IF(_xlfn.XLOOKUP(GewählterMA&amp;"|"&amp;_xlpm.jahrCalc,Personaleingabe!$AO$12:$AO$300,Personaleingabe!$AO$12:$AO$300,"keine Zeiten",0,1)="keine Zeiten",TRUE,FALSE),
_xlpm.fake,
IF($A$4&amp;"1"="1",FALSE,TRUE),
_xlpm.abwesend,
BC105&amp;"1"&lt;&gt;"1",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_xlpm.wochenstunden/5,SUMIFS(Arbeitszeiten[[Arbeitszeit]:[Arbeitszeit]],Arbeitszeiten[[Name]:[Name]],GewählterMA,Arbeitszeiten[[Tag]:[Tag]],DATE(_xlpm.jahrCalc,$B105,S$20)))*$A105,0),
_xlpm.ausgabe, _xlpm.stunden+IF(AND(_xlpm.stunden&gt;0,_xlpm.fake),ROUND(RANDBETWEEN(-100,100)/200,1),0),
IF(_xlpm.ausgabe&lt;=0,"",_xlpm.ausgabe)
)</f>
        <v/>
      </c>
      <c r="T105" s="253" t="str" cm="1">
        <f t="array" aca="1" ref="T105" ca="1">_xlfn.LET(
_xlpm.jahrCalc,
INDIRECT("Jahr" &amp; ROUNDUP(SUM($B$21:$B105)/78,0)),
_xlpm.auto,
IF(_xlfn.XLOOKUP(GewählterMA&amp;"|"&amp;_xlpm.jahrCalc,Personaleingabe!$AO$12:$AO$300,Personaleingabe!$AO$12:$AO$300,"keine Zeiten",0,1)="keine Zeiten",TRUE,FALSE),
_xlpm.fake,
IF($A$4&amp;"1"="1",FALSE,TRUE),
_xlpm.abwesend,
BD105&amp;"1"&lt;&gt;"1",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_xlpm.wochenstunden/5,SUMIFS(Arbeitszeiten[[Arbeitszeit]:[Arbeitszeit]],Arbeitszeiten[[Name]:[Name]],GewählterMA,Arbeitszeiten[[Tag]:[Tag]],DATE(_xlpm.jahrCalc,$B105,T$20)))*$A105,0),
_xlpm.ausgabe, _xlpm.stunden+IF(AND(_xlpm.stunden&gt;0,_xlpm.fake),ROUND(RANDBETWEEN(-100,100)/200,1),0),
IF(_xlpm.ausgabe&lt;=0,"",_xlpm.ausgabe)
)</f>
        <v/>
      </c>
      <c r="U105" s="253" t="str" cm="1">
        <f t="array" aca="1" ref="U105" ca="1">_xlfn.LET(
_xlpm.jahrCalc,
INDIRECT("Jahr" &amp; ROUNDUP(SUM($B$21:$B105)/78,0)),
_xlpm.auto,
IF(_xlfn.XLOOKUP(GewählterMA&amp;"|"&amp;_xlpm.jahrCalc,Personaleingabe!$AO$12:$AO$300,Personaleingabe!$AO$12:$AO$300,"keine Zeiten",0,1)="keine Zeiten",TRUE,FALSE),
_xlpm.fake,
IF($A$4&amp;"1"="1",FALSE,TRUE),
_xlpm.abwesend,
BE105&amp;"1"&lt;&gt;"1",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_xlpm.wochenstunden/5,SUMIFS(Arbeitszeiten[[Arbeitszeit]:[Arbeitszeit]],Arbeitszeiten[[Name]:[Name]],GewählterMA,Arbeitszeiten[[Tag]:[Tag]],DATE(_xlpm.jahrCalc,$B105,U$20)))*$A105,0),
_xlpm.ausgabe, _xlpm.stunden+IF(AND(_xlpm.stunden&gt;0,_xlpm.fake),ROUND(RANDBETWEEN(-100,100)/200,1),0),
IF(_xlpm.ausgabe&lt;=0,"",_xlpm.ausgabe)
)</f>
        <v/>
      </c>
      <c r="V105" s="253" t="str" cm="1">
        <f t="array" aca="1" ref="V105" ca="1">_xlfn.LET(
_xlpm.jahrCalc,
INDIRECT("Jahr" &amp; ROUNDUP(SUM($B$21:$B105)/78,0)),
_xlpm.auto,
IF(_xlfn.XLOOKUP(GewählterMA&amp;"|"&amp;_xlpm.jahrCalc,Personaleingabe!$AO$12:$AO$300,Personaleingabe!$AO$12:$AO$300,"keine Zeiten",0,1)="keine Zeiten",TRUE,FALSE),
_xlpm.fake,
IF($A$4&amp;"1"="1",FALSE,TRUE),
_xlpm.abwesend,
BF105&amp;"1"&lt;&gt;"1",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_xlpm.wochenstunden/5,SUMIFS(Arbeitszeiten[[Arbeitszeit]:[Arbeitszeit]],Arbeitszeiten[[Name]:[Name]],GewählterMA,Arbeitszeiten[[Tag]:[Tag]],DATE(_xlpm.jahrCalc,$B105,V$20)))*$A105,0),
_xlpm.ausgabe, _xlpm.stunden+IF(AND(_xlpm.stunden&gt;0,_xlpm.fake),ROUND(RANDBETWEEN(-100,100)/200,1),0),
IF(_xlpm.ausgabe&lt;=0,"",_xlpm.ausgabe)
)</f>
        <v/>
      </c>
      <c r="W105" s="253" t="str" cm="1">
        <f t="array" aca="1" ref="W105" ca="1">_xlfn.LET(
_xlpm.jahrCalc,
INDIRECT("Jahr" &amp; ROUNDUP(SUM($B$21:$B105)/78,0)),
_xlpm.auto,
IF(_xlfn.XLOOKUP(GewählterMA&amp;"|"&amp;_xlpm.jahrCalc,Personaleingabe!$AO$12:$AO$300,Personaleingabe!$AO$12:$AO$300,"keine Zeiten",0,1)="keine Zeiten",TRUE,FALSE),
_xlpm.fake,
IF($A$4&amp;"1"="1",FALSE,TRUE),
_xlpm.abwesend,
BG105&amp;"1"&lt;&gt;"1",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_xlpm.wochenstunden/5,SUMIFS(Arbeitszeiten[[Arbeitszeit]:[Arbeitszeit]],Arbeitszeiten[[Name]:[Name]],GewählterMA,Arbeitszeiten[[Tag]:[Tag]],DATE(_xlpm.jahrCalc,$B105,W$20)))*$A105,0),
_xlpm.ausgabe, _xlpm.stunden+IF(AND(_xlpm.stunden&gt;0,_xlpm.fake),ROUND(RANDBETWEEN(-100,100)/200,1),0),
IF(_xlpm.ausgabe&lt;=0,"",_xlpm.ausgabe)
)</f>
        <v/>
      </c>
      <c r="X105" s="253" t="str" cm="1">
        <f t="array" aca="1" ref="X105" ca="1">_xlfn.LET(
_xlpm.jahrCalc,
INDIRECT("Jahr" &amp; ROUNDUP(SUM($B$21:$B105)/78,0)),
_xlpm.auto,
IF(_xlfn.XLOOKUP(GewählterMA&amp;"|"&amp;_xlpm.jahrCalc,Personaleingabe!$AO$12:$AO$300,Personaleingabe!$AO$12:$AO$300,"keine Zeiten",0,1)="keine Zeiten",TRUE,FALSE),
_xlpm.fake,
IF($A$4&amp;"1"="1",FALSE,TRUE),
_xlpm.abwesend,
BH105&amp;"1"&lt;&gt;"1",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_xlpm.wochenstunden/5,SUMIFS(Arbeitszeiten[[Arbeitszeit]:[Arbeitszeit]],Arbeitszeiten[[Name]:[Name]],GewählterMA,Arbeitszeiten[[Tag]:[Tag]],DATE(_xlpm.jahrCalc,$B105,X$20)))*$A105,0),
_xlpm.ausgabe, _xlpm.stunden+IF(AND(_xlpm.stunden&gt;0,_xlpm.fake),ROUND(RANDBETWEEN(-100,100)/200,1),0),
IF(_xlpm.ausgabe&lt;=0,"",_xlpm.ausgabe)
)</f>
        <v/>
      </c>
      <c r="Y105" s="253" t="str" cm="1">
        <f t="array" aca="1" ref="Y105" ca="1">_xlfn.LET(
_xlpm.jahrCalc,
INDIRECT("Jahr" &amp; ROUNDUP(SUM($B$21:$B105)/78,0)),
_xlpm.auto,
IF(_xlfn.XLOOKUP(GewählterMA&amp;"|"&amp;_xlpm.jahrCalc,Personaleingabe!$AO$12:$AO$300,Personaleingabe!$AO$12:$AO$300,"keine Zeiten",0,1)="keine Zeiten",TRUE,FALSE),
_xlpm.fake,
IF($A$4&amp;"1"="1",FALSE,TRUE),
_xlpm.abwesend,
BI105&amp;"1"&lt;&gt;"1",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_xlpm.wochenstunden/5,SUMIFS(Arbeitszeiten[[Arbeitszeit]:[Arbeitszeit]],Arbeitszeiten[[Name]:[Name]],GewählterMA,Arbeitszeiten[[Tag]:[Tag]],DATE(_xlpm.jahrCalc,$B105,Y$20)))*$A105,0),
_xlpm.ausgabe, _xlpm.stunden+IF(AND(_xlpm.stunden&gt;0,_xlpm.fake),ROUND(RANDBETWEEN(-100,100)/200,1),0),
IF(_xlpm.ausgabe&lt;=0,"",_xlpm.ausgabe)
)</f>
        <v/>
      </c>
      <c r="Z105" s="253" t="str" cm="1">
        <f t="array" aca="1" ref="Z105" ca="1">_xlfn.LET(
_xlpm.jahrCalc,
INDIRECT("Jahr" &amp; ROUNDUP(SUM($B$21:$B105)/78,0)),
_xlpm.auto,
IF(_xlfn.XLOOKUP(GewählterMA&amp;"|"&amp;_xlpm.jahrCalc,Personaleingabe!$AO$12:$AO$300,Personaleingabe!$AO$12:$AO$300,"keine Zeiten",0,1)="keine Zeiten",TRUE,FALSE),
_xlpm.fake,
IF($A$4&amp;"1"="1",FALSE,TRUE),
_xlpm.abwesend,
BJ105&amp;"1"&lt;&gt;"1",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_xlpm.wochenstunden/5,SUMIFS(Arbeitszeiten[[Arbeitszeit]:[Arbeitszeit]],Arbeitszeiten[[Name]:[Name]],GewählterMA,Arbeitszeiten[[Tag]:[Tag]],DATE(_xlpm.jahrCalc,$B105,Z$20)))*$A105,0),
_xlpm.ausgabe, _xlpm.stunden+IF(AND(_xlpm.stunden&gt;0,_xlpm.fake),ROUND(RANDBETWEEN(-100,100)/200,1),0),
IF(_xlpm.ausgabe&lt;=0,"",_xlpm.ausgabe)
)</f>
        <v/>
      </c>
      <c r="AA105" s="253" t="str" cm="1">
        <f t="array" aca="1" ref="AA105" ca="1">_xlfn.LET(
_xlpm.jahrCalc,
INDIRECT("Jahr" &amp; ROUNDUP(SUM($B$21:$B105)/78,0)),
_xlpm.auto,
IF(_xlfn.XLOOKUP(GewählterMA&amp;"|"&amp;_xlpm.jahrCalc,Personaleingabe!$AO$12:$AO$300,Personaleingabe!$AO$12:$AO$300,"keine Zeiten",0,1)="keine Zeiten",TRUE,FALSE),
_xlpm.fake,
IF($A$4&amp;"1"="1",FALSE,TRUE),
_xlpm.abwesend,
BK105&amp;"1"&lt;&gt;"1",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_xlpm.wochenstunden/5,SUMIFS(Arbeitszeiten[[Arbeitszeit]:[Arbeitszeit]],Arbeitszeiten[[Name]:[Name]],GewählterMA,Arbeitszeiten[[Tag]:[Tag]],DATE(_xlpm.jahrCalc,$B105,AA$20)))*$A105,0),
_xlpm.ausgabe, _xlpm.stunden+IF(AND(_xlpm.stunden&gt;0,_xlpm.fake),ROUND(RANDBETWEEN(-100,100)/200,1),0),
IF(_xlpm.ausgabe&lt;=0,"",_xlpm.ausgabe)
)</f>
        <v/>
      </c>
      <c r="AB105" s="253" t="str" cm="1">
        <f t="array" aca="1" ref="AB105" ca="1">_xlfn.LET(
_xlpm.jahrCalc,
INDIRECT("Jahr" &amp; ROUNDUP(SUM($B$21:$B105)/78,0)),
_xlpm.auto,
IF(_xlfn.XLOOKUP(GewählterMA&amp;"|"&amp;_xlpm.jahrCalc,Personaleingabe!$AO$12:$AO$300,Personaleingabe!$AO$12:$AO$300,"keine Zeiten",0,1)="keine Zeiten",TRUE,FALSE),
_xlpm.fake,
IF($A$4&amp;"1"="1",FALSE,TRUE),
_xlpm.abwesend,
BL105&amp;"1"&lt;&gt;"1",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_xlpm.wochenstunden/5,SUMIFS(Arbeitszeiten[[Arbeitszeit]:[Arbeitszeit]],Arbeitszeiten[[Name]:[Name]],GewählterMA,Arbeitszeiten[[Tag]:[Tag]],DATE(_xlpm.jahrCalc,$B105,AB$20)))*$A105,0),
_xlpm.ausgabe, _xlpm.stunden+IF(AND(_xlpm.stunden&gt;0,_xlpm.fake),ROUND(RANDBETWEEN(-100,100)/200,1),0),
IF(_xlpm.ausgabe&lt;=0,"",_xlpm.ausgabe)
)</f>
        <v/>
      </c>
      <c r="AC105" s="253" t="str" cm="1">
        <f t="array" aca="1" ref="AC105" ca="1">_xlfn.LET(
_xlpm.jahrCalc,
INDIRECT("Jahr" &amp; ROUNDUP(SUM($B$21:$B105)/78,0)),
_xlpm.auto,
IF(_xlfn.XLOOKUP(GewählterMA&amp;"|"&amp;_xlpm.jahrCalc,Personaleingabe!$AO$12:$AO$300,Personaleingabe!$AO$12:$AO$300,"keine Zeiten",0,1)="keine Zeiten",TRUE,FALSE),
_xlpm.fake,
IF($A$4&amp;"1"="1",FALSE,TRUE),
_xlpm.abwesend,
BM105&amp;"1"&lt;&gt;"1",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_xlpm.wochenstunden/5,SUMIFS(Arbeitszeiten[[Arbeitszeit]:[Arbeitszeit]],Arbeitszeiten[[Name]:[Name]],GewählterMA,Arbeitszeiten[[Tag]:[Tag]],DATE(_xlpm.jahrCalc,$B105,AC$20)))*$A105,0),
_xlpm.ausgabe, _xlpm.stunden+IF(AND(_xlpm.stunden&gt;0,_xlpm.fake),ROUND(RANDBETWEEN(-100,100)/200,1),0),
IF(_xlpm.ausgabe&lt;=0,"",_xlpm.ausgabe)
)</f>
        <v/>
      </c>
      <c r="AD105" s="253" t="str" cm="1">
        <f t="array" aca="1" ref="AD105" ca="1">_xlfn.LET(
_xlpm.jahrCalc,
INDIRECT("Jahr" &amp; ROUNDUP(SUM($B$21:$B105)/78,0)),
_xlpm.auto,
IF(_xlfn.XLOOKUP(GewählterMA&amp;"|"&amp;_xlpm.jahrCalc,Personaleingabe!$AO$12:$AO$300,Personaleingabe!$AO$12:$AO$300,"keine Zeiten",0,1)="keine Zeiten",TRUE,FALSE),
_xlpm.fake,
IF($A$4&amp;"1"="1",FALSE,TRUE),
_xlpm.abwesend,
BN105&amp;"1"&lt;&gt;"1",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_xlpm.wochenstunden/5,SUMIFS(Arbeitszeiten[[Arbeitszeit]:[Arbeitszeit]],Arbeitszeiten[[Name]:[Name]],GewählterMA,Arbeitszeiten[[Tag]:[Tag]],DATE(_xlpm.jahrCalc,$B105,AD$20)))*$A105,0),
_xlpm.ausgabe, _xlpm.stunden+IF(AND(_xlpm.stunden&gt;0,_xlpm.fake),ROUND(RANDBETWEEN(-100,100)/200,1),0),
IF(_xlpm.ausgabe&lt;=0,"",_xlpm.ausgabe)
)</f>
        <v/>
      </c>
      <c r="AE105" s="253" t="str" cm="1">
        <f t="array" aca="1" ref="AE105" ca="1">_xlfn.LET(
_xlpm.jahrCalc,
INDIRECT("Jahr" &amp; ROUNDUP(SUM($B$21:$B105)/78,0)),
_xlpm.auto,
IF(_xlfn.XLOOKUP(GewählterMA&amp;"|"&amp;_xlpm.jahrCalc,Personaleingabe!$AO$12:$AO$300,Personaleingabe!$AO$12:$AO$300,"keine Zeiten",0,1)="keine Zeiten",TRUE,FALSE),
_xlpm.fake,
IF($A$4&amp;"1"="1",FALSE,TRUE),
_xlpm.abwesend,
BO105&amp;"1"&lt;&gt;"1",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_xlpm.wochenstunden/5,SUMIFS(Arbeitszeiten[[Arbeitszeit]:[Arbeitszeit]],Arbeitszeiten[[Name]:[Name]],GewählterMA,Arbeitszeiten[[Tag]:[Tag]],DATE(_xlpm.jahrCalc,$B105,AE$20)))*$A105,0),
_xlpm.ausgabe, _xlpm.stunden+IF(AND(_xlpm.stunden&gt;0,_xlpm.fake),ROUND(RANDBETWEEN(-100,100)/200,1),0),
IF(_xlpm.ausgabe&lt;=0,"",_xlpm.ausgabe)
)</f>
        <v/>
      </c>
      <c r="AF105" s="253" t="str" cm="1">
        <f t="array" aca="1" ref="AF105" ca="1">_xlfn.LET(
_xlpm.jahrCalc,
INDIRECT("Jahr" &amp; ROUNDUP(SUM($B$21:$B105)/78,0)),
_xlpm.auto,
IF(_xlfn.XLOOKUP(GewählterMA&amp;"|"&amp;_xlpm.jahrCalc,Personaleingabe!$AO$12:$AO$300,Personaleingabe!$AO$12:$AO$300,"keine Zeiten",0,1)="keine Zeiten",TRUE,FALSE),
_xlpm.fake,
IF($A$4&amp;"1"="1",FALSE,TRUE),
_xlpm.abwesend,
BP105&amp;"1"&lt;&gt;"1",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_xlpm.wochenstunden/5,SUMIFS(Arbeitszeiten[[Arbeitszeit]:[Arbeitszeit]],Arbeitszeiten[[Name]:[Name]],GewählterMA,Arbeitszeiten[[Tag]:[Tag]],DATE(_xlpm.jahrCalc,$B105,AF$20)))*$A105,0),
_xlpm.ausgabe, _xlpm.stunden+IF(AND(_xlpm.stunden&gt;0,_xlpm.fake),ROUND(RANDBETWEEN(-100,100)/200,1),0),
IF(_xlpm.ausgabe&lt;=0,"",_xlpm.ausgabe)
)</f>
        <v/>
      </c>
      <c r="AG105" s="253" t="str" cm="1">
        <f t="array" aca="1" ref="AG105" ca="1">_xlfn.LET(
_xlpm.jahrCalc,
INDIRECT("Jahr" &amp; ROUNDUP(SUM($B$21:$B105)/78,0)),
_xlpm.auto,
IF(_xlfn.XLOOKUP(GewählterMA&amp;"|"&amp;_xlpm.jahrCalc,Personaleingabe!$AO$12:$AO$300,Personaleingabe!$AO$12:$AO$300,"keine Zeiten",0,1)="keine Zeiten",TRUE,FALSE),
_xlpm.fake,
IF($A$4&amp;"1"="1",FALSE,TRUE),
_xlpm.abwesend,
BQ105&amp;"1"&lt;&gt;"1",
_xlpm.wochenstunden,_xlfn.XLOOKUP(GewählterMA&amp;"|"&amp;GewähltesVorhaben&amp;"|"&amp;$B105&amp;"|"&amp;_xlpm.jahrCalc,MitarbeiterFTE[[lookup]:[lookup]],MitarbeiterFTE[[Std. / Wo.]:[Std. / Wo.]],0,0,1),
_xlpm.stunden,
IF(NOT(_xlpm.abwesend),IF(_xlpm.auto,
    _xlpm.wochenstunden/5,SUMIFS(Arbeitszeiten[[Arbeitszeit]:[Arbeitszeit]],Arbeitszeiten[[Name]:[Name]],GewählterMA,Arbeitszeiten[[Tag]:[Tag]],DATE(_xlpm.jahrCalc,$B105,AG$20)))*$A105,0),
_xlpm.ausgabe, _xlpm.stunden+IF(AND(_xlpm.stunden&gt;0,_xlpm.fake),ROUND(RANDBETWEEN(-100,100)/200,1),0),
IF(_xlpm.ausgabe&lt;=0,"",_xlpm.ausgabe)
)</f>
        <v/>
      </c>
      <c r="AH105" s="254">
        <f ca="1">SUM(C105:AG105)</f>
        <v>0</v>
      </c>
      <c r="AI105" s="302"/>
      <c r="AJ105" s="212"/>
      <c r="AL105" s="211">
        <f>B105</f>
        <v>1</v>
      </c>
      <c r="AM105" s="211" t="str" cm="1">
        <f t="array" aca="1" ref="AM105" ca="1">_xlfn.LET(
     _xlpm.jahrCalc,INDIRECT("Jahr" &amp; ROUNDUP(SUM($B$21:$B105)/78,0)),
     _xlpm.dat,DATE(_xlpm.jahrCalc,$B105,C$20),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N105" s="211" t="str" cm="1">
        <f t="array" aca="1" ref="AN105" ca="1">_xlfn.LET(
     _xlpm.jahrCalc,INDIRECT("Jahr" &amp; ROUNDUP(SUM($B$21:$B105)/78,0)),
     _xlpm.dat,DATE(_xlpm.jahrCalc,$B105,D$20),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O105" s="211" t="str" cm="1">
        <f t="array" aca="1" ref="AO105" ca="1">_xlfn.LET(
     _xlpm.jahrCalc,INDIRECT("Jahr" &amp; ROUNDUP(SUM($B$21:$B105)/78,0)),
     _xlpm.dat,DATE(_xlpm.jahrCalc,$B105,E$20),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P105" s="211" t="str" cm="1">
        <f t="array" aca="1" ref="AP105" ca="1">_xlfn.LET(
     _xlpm.jahrCalc,INDIRECT("Jahr" &amp; ROUNDUP(SUM($B$21:$B105)/78,0)),
     _xlpm.dat,DATE(_xlpm.jahrCalc,$B105,F$20),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Q105" s="211" t="str" cm="1">
        <f t="array" aca="1" ref="AQ105" ca="1">_xlfn.LET(
     _xlpm.jahrCalc,INDIRECT("Jahr" &amp; ROUNDUP(SUM($B$21:$B105)/78,0)),
     _xlpm.dat,DATE(_xlpm.jahrCalc,$B105,G$20),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R105" s="211" t="str" cm="1">
        <f t="array" aca="1" ref="AR105" ca="1">_xlfn.LET(
     _xlpm.jahrCalc,INDIRECT("Jahr" &amp; ROUNDUP(SUM($B$21:$B105)/78,0)),
     _xlpm.dat,DATE(_xlpm.jahrCalc,$B105,H$20),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S105" s="211" t="str" cm="1">
        <f t="array" aca="1" ref="AS105" ca="1">_xlfn.LET(
     _xlpm.jahrCalc,INDIRECT("Jahr" &amp; ROUNDUP(SUM($B$21:$B105)/78,0)),
     _xlpm.dat,DATE(_xlpm.jahrCalc,$B105,I$20),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T105" s="211" t="str" cm="1">
        <f t="array" aca="1" ref="AT105" ca="1">_xlfn.LET(
     _xlpm.jahrCalc,INDIRECT("Jahr" &amp; ROUNDUP(SUM($B$21:$B105)/78,0)),
     _xlpm.dat,DATE(_xlpm.jahrCalc,$B105,J$20),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AU105" s="211" t="str" cm="1">
        <f t="array" aca="1" ref="AU105" ca="1">_xlfn.LET(
     _xlpm.jahrCalc,INDIRECT("Jahr" &amp; ROUNDUP(SUM($B$21:$B105)/78,0)),
     _xlpm.dat,DATE(_xlpm.jahrCalc,$B105,K$20),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V105" s="211" t="str" cm="1">
        <f t="array" aca="1" ref="AV105" ca="1">_xlfn.LET(
     _xlpm.jahrCalc,INDIRECT("Jahr" &amp; ROUNDUP(SUM($B$21:$B105)/78,0)),
     _xlpm.dat,DATE(_xlpm.jahrCalc,$B105,L$20),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W105" s="211" t="str" cm="1">
        <f t="array" aca="1" ref="AW105" ca="1">_xlfn.LET(
     _xlpm.jahrCalc,INDIRECT("Jahr" &amp; ROUNDUP(SUM($B$21:$B105)/78,0)),
     _xlpm.dat,DATE(_xlpm.jahrCalc,$B105,M$20),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X105" s="211" t="str" cm="1">
        <f t="array" aca="1" ref="AX105" ca="1">_xlfn.LET(
     _xlpm.jahrCalc,INDIRECT("Jahr" &amp; ROUNDUP(SUM($B$21:$B105)/78,0)),
     _xlpm.dat,DATE(_xlpm.jahrCalc,$B105,N$20),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Y105" s="211" t="str" cm="1">
        <f t="array" aca="1" ref="AY105" ca="1">_xlfn.LET(
     _xlpm.jahrCalc,INDIRECT("Jahr" &amp; ROUNDUP(SUM($B$21:$B105)/78,0)),
     _xlpm.dat,DATE(_xlpm.jahrCalc,$B105,O$20),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AZ105" s="211" t="str" cm="1">
        <f t="array" aca="1" ref="AZ105" ca="1">_xlfn.LET(
     _xlpm.jahrCalc,INDIRECT("Jahr" &amp; ROUNDUP(SUM($B$21:$B105)/78,0)),
     _xlpm.dat,DATE(_xlpm.jahrCalc,$B105,P$20),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A105" s="211" t="str" cm="1">
        <f t="array" aca="1" ref="BA105" ca="1">_xlfn.LET(
     _xlpm.jahrCalc,INDIRECT("Jahr" &amp; ROUNDUP(SUM($B$21:$B105)/78,0)),
     _xlpm.dat,DATE(_xlpm.jahrCalc,$B105,Q$20),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B105" s="211" t="str" cm="1">
        <f t="array" aca="1" ref="BB105" ca="1">_xlfn.LET(
     _xlpm.jahrCalc,INDIRECT("Jahr" &amp; ROUNDUP(SUM($B$21:$B105)/78,0)),
     _xlpm.dat,DATE(_xlpm.jahrCalc,$B105,R$20),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C105" s="211" t="str" cm="1">
        <f t="array" aca="1" ref="BC105" ca="1">_xlfn.LET(
     _xlpm.jahrCalc,INDIRECT("Jahr" &amp; ROUNDUP(SUM($B$21:$B105)/78,0)),
     _xlpm.dat,DATE(_xlpm.jahrCalc,$B105,S$20),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D105" s="211" t="str" cm="1">
        <f t="array" aca="1" ref="BD105" ca="1">_xlfn.LET(
     _xlpm.jahrCalc,INDIRECT("Jahr" &amp; ROUNDUP(SUM($B$21:$B105)/78,0)),
     _xlpm.dat,DATE(_xlpm.jahrCalc,$B105,T$20),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E105" s="211" t="str" cm="1">
        <f t="array" aca="1" ref="BE105" ca="1">_xlfn.LET(
     _xlpm.jahrCalc,INDIRECT("Jahr" &amp; ROUNDUP(SUM($B$21:$B105)/78,0)),
     _xlpm.dat,DATE(_xlpm.jahrCalc,$B105,U$20),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F105" s="211" t="str" cm="1">
        <f t="array" aca="1" ref="BF105" ca="1">_xlfn.LET(
     _xlpm.jahrCalc,INDIRECT("Jahr" &amp; ROUNDUP(SUM($B$21:$B105)/78,0)),
     _xlpm.dat,DATE(_xlpm.jahrCalc,$B105,V$20),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G105" s="211" t="str" cm="1">
        <f t="array" aca="1" ref="BG105" ca="1">_xlfn.LET(
     _xlpm.jahrCalc,INDIRECT("Jahr" &amp; ROUNDUP(SUM($B$21:$B105)/78,0)),
     _xlpm.dat,DATE(_xlpm.jahrCalc,$B105,W$20),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H105" s="211" t="str" cm="1">
        <f t="array" aca="1" ref="BH105" ca="1">_xlfn.LET(
     _xlpm.jahrCalc,INDIRECT("Jahr" &amp; ROUNDUP(SUM($B$21:$B105)/78,0)),
     _xlpm.dat,DATE(_xlpm.jahrCalc,$B105,X$20),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I105" s="211" t="str" cm="1">
        <f t="array" aca="1" ref="BI105" ca="1">_xlfn.LET(
     _xlpm.jahrCalc,INDIRECT("Jahr" &amp; ROUNDUP(SUM($B$21:$B105)/78,0)),
     _xlpm.dat,DATE(_xlpm.jahrCalc,$B105,Y$20),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J105" s="211" t="str" cm="1">
        <f t="array" aca="1" ref="BJ105" ca="1">_xlfn.LET(
     _xlpm.jahrCalc,INDIRECT("Jahr" &amp; ROUNDUP(SUM($B$21:$B105)/78,0)),
     _xlpm.dat,DATE(_xlpm.jahrCalc,$B105,Z$20),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K105" s="211" t="str" cm="1">
        <f t="array" aca="1" ref="BK105" ca="1">_xlfn.LET(
     _xlpm.jahrCalc,INDIRECT("Jahr" &amp; ROUNDUP(SUM($B$21:$B105)/78,0)),
     _xlpm.dat,DATE(_xlpm.jahrCalc,$B105,AA$20),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L105" s="211" t="str" cm="1">
        <f t="array" aca="1" ref="BL105" ca="1">_xlfn.LET(
     _xlpm.jahrCalc,INDIRECT("Jahr" &amp; ROUNDUP(SUM($B$21:$B105)/78,0)),
     _xlpm.dat,DATE(_xlpm.jahrCalc,$B105,AB$20),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M105" s="211" t="str" cm="1">
        <f t="array" aca="1" ref="BM105" ca="1">_xlfn.LET(
     _xlpm.jahrCalc,INDIRECT("Jahr" &amp; ROUNDUP(SUM($B$21:$B105)/78,0)),
     _xlpm.dat,DATE(_xlpm.jahrCalc,$B105,AC$20),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N105" s="211" t="str" cm="1">
        <f t="array" aca="1" ref="BN105" ca="1">_xlfn.LET(
     _xlpm.jahrCalc,INDIRECT("Jahr" &amp; ROUNDUP(SUM($B$21:$B105)/78,0)),
     _xlpm.dat,DATE(_xlpm.jahrCalc,$B105,AD$20),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O105" s="211" t="str" cm="1">
        <f t="array" aca="1" ref="BO105" ca="1">_xlfn.LET(
     _xlpm.jahrCalc,INDIRECT("Jahr" &amp; ROUNDUP(SUM($B$21:$B105)/78,0)),
     _xlpm.dat,DATE(_xlpm.jahrCalc,$B105,AE$20),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WE</v>
      </c>
      <c r="BP105" s="211" t="str" cm="1">
        <f t="array" aca="1" ref="BP105" ca="1">_xlfn.LET(
     _xlpm.jahrCalc,INDIRECT("Jahr" &amp; ROUNDUP(SUM($B$21:$B105)/78,0)),
     _xlpm.dat,DATE(_xlpm.jahrCalc,$B105,AF$20),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Q105" s="211" t="str" cm="1">
        <f t="array" aca="1" ref="BQ105" ca="1">_xlfn.LET(
     _xlpm.jahrCalc,INDIRECT("Jahr" &amp; ROUNDUP(SUM($B$21:$B105)/78,0)),
     _xlpm.dat,DATE(_xlpm.jahrCalc,$B105,AG$20),
     _xlpm.bundesland,$BR105,
     _xlpm.ft, IF(_xlpm.bundesland=0,FALSE,_xlfn.XLOOKUP(_xlpm.dat,Feiertage[[Datum]:[Datum]],_xlfn.XLOOKUP(_xlpm.bundesland,Feiertage[[#Headers],[BW]:[TH]],Feiertage[[BW]:[TH]]),0,0,1)&lt;&gt;0),
     _xlpm.schwarz,
          MONTH(_xlpm.dat)&lt;&gt;$B105,
     _xlpm.we,
          WEEKDAY(_xlpm.dat,2)&gt;=6,
     _xlpm.weg,
          IF(_xlfn.XLOOKUP(GewählterMA&amp;_xlpm.dat,Table6[[lookup]:[lookup]],Table6[[Name]:[Name]],"da",0,1)="da","","weg"),
     _xlpm.ausgabe,IF(_xlpm.schwarz,"SW",IF(_xlpm.ft,"FT",IF(_xlpm.we,"WE",IF(_xlpm.weg="weg","weg","")))),
     _xlpm.ausgabe
)</f>
        <v/>
      </c>
      <c r="BR105" s="211">
        <f ca="1">IF(BT105=0,BS104,BT105)</f>
        <v>0</v>
      </c>
      <c r="BT105" s="211" cm="1">
        <f t="array" aca="1" ref="BT105" ca="1">_xlfn.XLOOKUP(_xlfn.XLOOKUP(GewählterMA&amp;AL105&amp;INDIRECT("Jahr" &amp; ROUNDUP(SUM($B$21:$B105)/78,0)),MitarbeiterFTE[Name]&amp;MitarbeiterFTE[Monat]&amp;MitarbeiterFTE[Jahr],MitarbeiterFTE[Bundesland],0,0,1),Bundesländer[Deutsch],Bundesländer[Abkürzung],0,0,1)</f>
        <v>0</v>
      </c>
    </row>
    <row r="106" spans="1:72" ht="18" customHeight="1" thickBot="1">
      <c r="A106" s="223" cm="1">
        <f t="array" aca="1" ref="A106" ca="1">_xlfn.XLOOKUP(GewählterMA&amp;"|"&amp;GewähltesVorhaben&amp;"|"&amp;B106&amp;"|"&amp;INDIRECT("Jahr" &amp; ROUNDUP(SUM($B$21:B106)/78,0)),MitarbeiterFTE[lookup],MitarbeiterFTE[%-Vorhaben],0,0,1)</f>
        <v>0</v>
      </c>
      <c r="B106" s="256">
        <v>2</v>
      </c>
      <c r="C106" s="253" t="str" cm="1">
        <f t="array" aca="1" ref="C106" ca="1">_xlfn.LET(
_xlpm.jahrCalc,
INDIRECT("Jahr" &amp; ROUNDUP(SUM($B$21:$B106)/78,0)),
_xlpm.auto,
IF(_xlfn.XLOOKUP(GewählterMA&amp;"|"&amp;_xlpm.jahrCalc,Personaleingabe!$AO$12:$AO$300,Personaleingabe!$AO$12:$AO$300,"keine Zeiten",0,1)="keine Zeiten",TRUE,FALSE),
_xlpm.fake,
IF($A$4&amp;"1"="1",FALSE,TRUE),
_xlpm.abwesend,
AM106&amp;"1"&lt;&gt;"1",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_xlpm.wochenstunden/5,SUMIFS(Arbeitszeiten[[Arbeitszeit]:[Arbeitszeit]],Arbeitszeiten[[Name]:[Name]],GewählterMA,Arbeitszeiten[[Tag]:[Tag]],DATE(_xlpm.jahrCalc,$B106,C$20)))*$A106,0),
_xlpm.ausgabe, _xlpm.stunden+IF(AND(_xlpm.stunden&gt;0,_xlpm.fake),ROUND(RANDBETWEEN(-100,100)/200,1),0),
IF(_xlpm.ausgabe&lt;=0,"",_xlpm.ausgabe)
)</f>
        <v/>
      </c>
      <c r="D106" s="253" t="str" cm="1">
        <f t="array" aca="1" ref="D106" ca="1">_xlfn.LET(
_xlpm.jahrCalc,
INDIRECT("Jahr" &amp; ROUNDUP(SUM($B$21:$B106)/78,0)),
_xlpm.auto,
IF(_xlfn.XLOOKUP(GewählterMA&amp;"|"&amp;_xlpm.jahrCalc,Personaleingabe!$AO$12:$AO$300,Personaleingabe!$AO$12:$AO$300,"keine Zeiten",0,1)="keine Zeiten",TRUE,FALSE),
_xlpm.fake,
IF($A$4&amp;"1"="1",FALSE,TRUE),
_xlpm.abwesend,
AN106&amp;"1"&lt;&gt;"1",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_xlpm.wochenstunden/5,SUMIFS(Arbeitszeiten[[Arbeitszeit]:[Arbeitszeit]],Arbeitszeiten[[Name]:[Name]],GewählterMA,Arbeitszeiten[[Tag]:[Tag]],DATE(_xlpm.jahrCalc,$B106,D$20)))*$A106,0),
_xlpm.ausgabe, _xlpm.stunden+IF(AND(_xlpm.stunden&gt;0,_xlpm.fake),ROUND(RANDBETWEEN(-100,100)/200,1),0),
IF(_xlpm.ausgabe&lt;=0,"",_xlpm.ausgabe)
)</f>
        <v/>
      </c>
      <c r="E106" s="253" t="str" cm="1">
        <f t="array" aca="1" ref="E106" ca="1">_xlfn.LET(
_xlpm.jahrCalc,
INDIRECT("Jahr" &amp; ROUNDUP(SUM($B$21:$B106)/78,0)),
_xlpm.auto,
IF(_xlfn.XLOOKUP(GewählterMA&amp;"|"&amp;_xlpm.jahrCalc,Personaleingabe!$AO$12:$AO$300,Personaleingabe!$AO$12:$AO$300,"keine Zeiten",0,1)="keine Zeiten",TRUE,FALSE),
_xlpm.fake,
IF($A$4&amp;"1"="1",FALSE,TRUE),
_xlpm.abwesend,
AO106&amp;"1"&lt;&gt;"1",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_xlpm.wochenstunden/5,SUMIFS(Arbeitszeiten[[Arbeitszeit]:[Arbeitszeit]],Arbeitszeiten[[Name]:[Name]],GewählterMA,Arbeitszeiten[[Tag]:[Tag]],DATE(_xlpm.jahrCalc,$B106,E$20)))*$A106,0),
_xlpm.ausgabe, _xlpm.stunden+IF(AND(_xlpm.stunden&gt;0,_xlpm.fake),ROUND(RANDBETWEEN(-100,100)/200,1),0),
IF(_xlpm.ausgabe&lt;=0,"",_xlpm.ausgabe)
)</f>
        <v/>
      </c>
      <c r="F106" s="253" t="str" cm="1">
        <f t="array" aca="1" ref="F106" ca="1">_xlfn.LET(
_xlpm.jahrCalc,
INDIRECT("Jahr" &amp; ROUNDUP(SUM($B$21:$B106)/78,0)),
_xlpm.auto,
IF(_xlfn.XLOOKUP(GewählterMA&amp;"|"&amp;_xlpm.jahrCalc,Personaleingabe!$AO$12:$AO$300,Personaleingabe!$AO$12:$AO$300,"keine Zeiten",0,1)="keine Zeiten",TRUE,FALSE),
_xlpm.fake,
IF($A$4&amp;"1"="1",FALSE,TRUE),
_xlpm.abwesend,
AP106&amp;"1"&lt;&gt;"1",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_xlpm.wochenstunden/5,SUMIFS(Arbeitszeiten[[Arbeitszeit]:[Arbeitszeit]],Arbeitszeiten[[Name]:[Name]],GewählterMA,Arbeitszeiten[[Tag]:[Tag]],DATE(_xlpm.jahrCalc,$B106,F$20)))*$A106,0),
_xlpm.ausgabe, _xlpm.stunden+IF(AND(_xlpm.stunden&gt;0,_xlpm.fake),ROUND(RANDBETWEEN(-100,100)/200,1),0),
IF(_xlpm.ausgabe&lt;=0,"",_xlpm.ausgabe)
)</f>
        <v/>
      </c>
      <c r="G106" s="253" t="str" cm="1">
        <f t="array" aca="1" ref="G106" ca="1">_xlfn.LET(
_xlpm.jahrCalc,
INDIRECT("Jahr" &amp; ROUNDUP(SUM($B$21:$B106)/78,0)),
_xlpm.auto,
IF(_xlfn.XLOOKUP(GewählterMA&amp;"|"&amp;_xlpm.jahrCalc,Personaleingabe!$AO$12:$AO$300,Personaleingabe!$AO$12:$AO$300,"keine Zeiten",0,1)="keine Zeiten",TRUE,FALSE),
_xlpm.fake,
IF($A$4&amp;"1"="1",FALSE,TRUE),
_xlpm.abwesend,
AQ106&amp;"1"&lt;&gt;"1",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_xlpm.wochenstunden/5,SUMIFS(Arbeitszeiten[[Arbeitszeit]:[Arbeitszeit]],Arbeitszeiten[[Name]:[Name]],GewählterMA,Arbeitszeiten[[Tag]:[Tag]],DATE(_xlpm.jahrCalc,$B106,G$20)))*$A106,0),
_xlpm.ausgabe, _xlpm.stunden+IF(AND(_xlpm.stunden&gt;0,_xlpm.fake),ROUND(RANDBETWEEN(-100,100)/200,1),0),
IF(_xlpm.ausgabe&lt;=0,"",_xlpm.ausgabe)
)</f>
        <v/>
      </c>
      <c r="H106" s="253" t="str" cm="1">
        <f t="array" aca="1" ref="H106" ca="1">_xlfn.LET(
_xlpm.jahrCalc,
INDIRECT("Jahr" &amp; ROUNDUP(SUM($B$21:$B106)/78,0)),
_xlpm.auto,
IF(_xlfn.XLOOKUP(GewählterMA&amp;"|"&amp;_xlpm.jahrCalc,Personaleingabe!$AO$12:$AO$300,Personaleingabe!$AO$12:$AO$300,"keine Zeiten",0,1)="keine Zeiten",TRUE,FALSE),
_xlpm.fake,
IF($A$4&amp;"1"="1",FALSE,TRUE),
_xlpm.abwesend,
AR106&amp;"1"&lt;&gt;"1",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_xlpm.wochenstunden/5,SUMIFS(Arbeitszeiten[[Arbeitszeit]:[Arbeitszeit]],Arbeitszeiten[[Name]:[Name]],GewählterMA,Arbeitszeiten[[Tag]:[Tag]],DATE(_xlpm.jahrCalc,$B106,H$20)))*$A106,0),
_xlpm.ausgabe, _xlpm.stunden+IF(AND(_xlpm.stunden&gt;0,_xlpm.fake),ROUND(RANDBETWEEN(-100,100)/200,1),0),
IF(_xlpm.ausgabe&lt;=0,"",_xlpm.ausgabe)
)</f>
        <v/>
      </c>
      <c r="I106" s="253" t="str" cm="1">
        <f t="array" aca="1" ref="I106" ca="1">_xlfn.LET(
_xlpm.jahrCalc,
INDIRECT("Jahr" &amp; ROUNDUP(SUM($B$21:$B106)/78,0)),
_xlpm.auto,
IF(_xlfn.XLOOKUP(GewählterMA&amp;"|"&amp;_xlpm.jahrCalc,Personaleingabe!$AO$12:$AO$300,Personaleingabe!$AO$12:$AO$300,"keine Zeiten",0,1)="keine Zeiten",TRUE,FALSE),
_xlpm.fake,
IF($A$4&amp;"1"="1",FALSE,TRUE),
_xlpm.abwesend,
AS106&amp;"1"&lt;&gt;"1",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_xlpm.wochenstunden/5,SUMIFS(Arbeitszeiten[[Arbeitszeit]:[Arbeitszeit]],Arbeitszeiten[[Name]:[Name]],GewählterMA,Arbeitszeiten[[Tag]:[Tag]],DATE(_xlpm.jahrCalc,$B106,I$20)))*$A106,0),
_xlpm.ausgabe, _xlpm.stunden+IF(AND(_xlpm.stunden&gt;0,_xlpm.fake),ROUND(RANDBETWEEN(-100,100)/200,1),0),
IF(_xlpm.ausgabe&lt;=0,"",_xlpm.ausgabe)
)</f>
        <v/>
      </c>
      <c r="J106" s="253" t="str" cm="1">
        <f t="array" aca="1" ref="J106" ca="1">_xlfn.LET(
_xlpm.jahrCalc,
INDIRECT("Jahr" &amp; ROUNDUP(SUM($B$21:$B106)/78,0)),
_xlpm.auto,
IF(_xlfn.XLOOKUP(GewählterMA&amp;"|"&amp;_xlpm.jahrCalc,Personaleingabe!$AO$12:$AO$300,Personaleingabe!$AO$12:$AO$300,"keine Zeiten",0,1)="keine Zeiten",TRUE,FALSE),
_xlpm.fake,
IF($A$4&amp;"1"="1",FALSE,TRUE),
_xlpm.abwesend,
AT106&amp;"1"&lt;&gt;"1",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_xlpm.wochenstunden/5,SUMIFS(Arbeitszeiten[[Arbeitszeit]:[Arbeitszeit]],Arbeitszeiten[[Name]:[Name]],GewählterMA,Arbeitszeiten[[Tag]:[Tag]],DATE(_xlpm.jahrCalc,$B106,J$20)))*$A106,0),
_xlpm.ausgabe, _xlpm.stunden+IF(AND(_xlpm.stunden&gt;0,_xlpm.fake),ROUND(RANDBETWEEN(-100,100)/200,1),0),
IF(_xlpm.ausgabe&lt;=0,"",_xlpm.ausgabe)
)</f>
        <v/>
      </c>
      <c r="K106" s="253" t="str" cm="1">
        <f t="array" aca="1" ref="K106" ca="1">_xlfn.LET(
_xlpm.jahrCalc,
INDIRECT("Jahr" &amp; ROUNDUP(SUM($B$21:$B106)/78,0)),
_xlpm.auto,
IF(_xlfn.XLOOKUP(GewählterMA&amp;"|"&amp;_xlpm.jahrCalc,Personaleingabe!$AO$12:$AO$300,Personaleingabe!$AO$12:$AO$300,"keine Zeiten",0,1)="keine Zeiten",TRUE,FALSE),
_xlpm.fake,
IF($A$4&amp;"1"="1",FALSE,TRUE),
_xlpm.abwesend,
AU106&amp;"1"&lt;&gt;"1",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_xlpm.wochenstunden/5,SUMIFS(Arbeitszeiten[[Arbeitszeit]:[Arbeitszeit]],Arbeitszeiten[[Name]:[Name]],GewählterMA,Arbeitszeiten[[Tag]:[Tag]],DATE(_xlpm.jahrCalc,$B106,K$20)))*$A106,0),
_xlpm.ausgabe, _xlpm.stunden+IF(AND(_xlpm.stunden&gt;0,_xlpm.fake),ROUND(RANDBETWEEN(-100,100)/200,1),0),
IF(_xlpm.ausgabe&lt;=0,"",_xlpm.ausgabe)
)</f>
        <v/>
      </c>
      <c r="L106" s="253" t="str" cm="1">
        <f t="array" aca="1" ref="L106" ca="1">_xlfn.LET(
_xlpm.jahrCalc,
INDIRECT("Jahr" &amp; ROUNDUP(SUM($B$21:$B106)/78,0)),
_xlpm.auto,
IF(_xlfn.XLOOKUP(GewählterMA&amp;"|"&amp;_xlpm.jahrCalc,Personaleingabe!$AO$12:$AO$300,Personaleingabe!$AO$12:$AO$300,"keine Zeiten",0,1)="keine Zeiten",TRUE,FALSE),
_xlpm.fake,
IF($A$4&amp;"1"="1",FALSE,TRUE),
_xlpm.abwesend,
AV106&amp;"1"&lt;&gt;"1",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_xlpm.wochenstunden/5,SUMIFS(Arbeitszeiten[[Arbeitszeit]:[Arbeitszeit]],Arbeitszeiten[[Name]:[Name]],GewählterMA,Arbeitszeiten[[Tag]:[Tag]],DATE(_xlpm.jahrCalc,$B106,L$20)))*$A106,0),
_xlpm.ausgabe, _xlpm.stunden+IF(AND(_xlpm.stunden&gt;0,_xlpm.fake),ROUND(RANDBETWEEN(-100,100)/200,1),0),
IF(_xlpm.ausgabe&lt;=0,"",_xlpm.ausgabe)
)</f>
        <v/>
      </c>
      <c r="M106" s="253" t="str" cm="1">
        <f t="array" aca="1" ref="M106" ca="1">_xlfn.LET(
_xlpm.jahrCalc,
INDIRECT("Jahr" &amp; ROUNDUP(SUM($B$21:$B106)/78,0)),
_xlpm.auto,
IF(_xlfn.XLOOKUP(GewählterMA&amp;"|"&amp;_xlpm.jahrCalc,Personaleingabe!$AO$12:$AO$300,Personaleingabe!$AO$12:$AO$300,"keine Zeiten",0,1)="keine Zeiten",TRUE,FALSE),
_xlpm.fake,
IF($A$4&amp;"1"="1",FALSE,TRUE),
_xlpm.abwesend,
AW106&amp;"1"&lt;&gt;"1",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_xlpm.wochenstunden/5,SUMIFS(Arbeitszeiten[[Arbeitszeit]:[Arbeitszeit]],Arbeitszeiten[[Name]:[Name]],GewählterMA,Arbeitszeiten[[Tag]:[Tag]],DATE(_xlpm.jahrCalc,$B106,M$20)))*$A106,0),
_xlpm.ausgabe, _xlpm.stunden+IF(AND(_xlpm.stunden&gt;0,_xlpm.fake),ROUND(RANDBETWEEN(-100,100)/200,1),0),
IF(_xlpm.ausgabe&lt;=0,"",_xlpm.ausgabe)
)</f>
        <v/>
      </c>
      <c r="N106" s="253" t="str" cm="1">
        <f t="array" aca="1" ref="N106" ca="1">_xlfn.LET(
_xlpm.jahrCalc,
INDIRECT("Jahr" &amp; ROUNDUP(SUM($B$21:$B106)/78,0)),
_xlpm.auto,
IF(_xlfn.XLOOKUP(GewählterMA&amp;"|"&amp;_xlpm.jahrCalc,Personaleingabe!$AO$12:$AO$300,Personaleingabe!$AO$12:$AO$300,"keine Zeiten",0,1)="keine Zeiten",TRUE,FALSE),
_xlpm.fake,
IF($A$4&amp;"1"="1",FALSE,TRUE),
_xlpm.abwesend,
AX106&amp;"1"&lt;&gt;"1",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_xlpm.wochenstunden/5,SUMIFS(Arbeitszeiten[[Arbeitszeit]:[Arbeitszeit]],Arbeitszeiten[[Name]:[Name]],GewählterMA,Arbeitszeiten[[Tag]:[Tag]],DATE(_xlpm.jahrCalc,$B106,N$20)))*$A106,0),
_xlpm.ausgabe, _xlpm.stunden+IF(AND(_xlpm.stunden&gt;0,_xlpm.fake),ROUND(RANDBETWEEN(-100,100)/200,1),0),
IF(_xlpm.ausgabe&lt;=0,"",_xlpm.ausgabe)
)</f>
        <v/>
      </c>
      <c r="O106" s="253" t="str" cm="1">
        <f t="array" aca="1" ref="O106" ca="1">_xlfn.LET(
_xlpm.jahrCalc,
INDIRECT("Jahr" &amp; ROUNDUP(SUM($B$21:$B106)/78,0)),
_xlpm.auto,
IF(_xlfn.XLOOKUP(GewählterMA&amp;"|"&amp;_xlpm.jahrCalc,Personaleingabe!$AO$12:$AO$300,Personaleingabe!$AO$12:$AO$300,"keine Zeiten",0,1)="keine Zeiten",TRUE,FALSE),
_xlpm.fake,
IF($A$4&amp;"1"="1",FALSE,TRUE),
_xlpm.abwesend,
AY106&amp;"1"&lt;&gt;"1",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_xlpm.wochenstunden/5,SUMIFS(Arbeitszeiten[[Arbeitszeit]:[Arbeitszeit]],Arbeitszeiten[[Name]:[Name]],GewählterMA,Arbeitszeiten[[Tag]:[Tag]],DATE(_xlpm.jahrCalc,$B106,O$20)))*$A106,0),
_xlpm.ausgabe, _xlpm.stunden+IF(AND(_xlpm.stunden&gt;0,_xlpm.fake),ROUND(RANDBETWEEN(-100,100)/200,1),0),
IF(_xlpm.ausgabe&lt;=0,"",_xlpm.ausgabe)
)</f>
        <v/>
      </c>
      <c r="P106" s="253" t="str" cm="1">
        <f t="array" aca="1" ref="P106" ca="1">_xlfn.LET(
_xlpm.jahrCalc,
INDIRECT("Jahr" &amp; ROUNDUP(SUM($B$21:$B106)/78,0)),
_xlpm.auto,
IF(_xlfn.XLOOKUP(GewählterMA&amp;"|"&amp;_xlpm.jahrCalc,Personaleingabe!$AO$12:$AO$300,Personaleingabe!$AO$12:$AO$300,"keine Zeiten",0,1)="keine Zeiten",TRUE,FALSE),
_xlpm.fake,
IF($A$4&amp;"1"="1",FALSE,TRUE),
_xlpm.abwesend,
AZ106&amp;"1"&lt;&gt;"1",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_xlpm.wochenstunden/5,SUMIFS(Arbeitszeiten[[Arbeitszeit]:[Arbeitszeit]],Arbeitszeiten[[Name]:[Name]],GewählterMA,Arbeitszeiten[[Tag]:[Tag]],DATE(_xlpm.jahrCalc,$B106,P$20)))*$A106,0),
_xlpm.ausgabe, _xlpm.stunden+IF(AND(_xlpm.stunden&gt;0,_xlpm.fake),ROUND(RANDBETWEEN(-100,100)/200,1),0),
IF(_xlpm.ausgabe&lt;=0,"",_xlpm.ausgabe)
)</f>
        <v/>
      </c>
      <c r="Q106" s="253" t="str" cm="1">
        <f t="array" aca="1" ref="Q106" ca="1">_xlfn.LET(
_xlpm.jahrCalc,
INDIRECT("Jahr" &amp; ROUNDUP(SUM($B$21:$B106)/78,0)),
_xlpm.auto,
IF(_xlfn.XLOOKUP(GewählterMA&amp;"|"&amp;_xlpm.jahrCalc,Personaleingabe!$AO$12:$AO$300,Personaleingabe!$AO$12:$AO$300,"keine Zeiten",0,1)="keine Zeiten",TRUE,FALSE),
_xlpm.fake,
IF($A$4&amp;"1"="1",FALSE,TRUE),
_xlpm.abwesend,
BA106&amp;"1"&lt;&gt;"1",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_xlpm.wochenstunden/5,SUMIFS(Arbeitszeiten[[Arbeitszeit]:[Arbeitszeit]],Arbeitszeiten[[Name]:[Name]],GewählterMA,Arbeitszeiten[[Tag]:[Tag]],DATE(_xlpm.jahrCalc,$B106,Q$20)))*$A106,0),
_xlpm.ausgabe, _xlpm.stunden+IF(AND(_xlpm.stunden&gt;0,_xlpm.fake),ROUND(RANDBETWEEN(-100,100)/200,1),0),
IF(_xlpm.ausgabe&lt;=0,"",_xlpm.ausgabe)
)</f>
        <v/>
      </c>
      <c r="R106" s="253" t="str" cm="1">
        <f t="array" aca="1" ref="R106" ca="1">_xlfn.LET(
_xlpm.jahrCalc,
INDIRECT("Jahr" &amp; ROUNDUP(SUM($B$21:$B106)/78,0)),
_xlpm.auto,
IF(_xlfn.XLOOKUP(GewählterMA&amp;"|"&amp;_xlpm.jahrCalc,Personaleingabe!$AO$12:$AO$300,Personaleingabe!$AO$12:$AO$300,"keine Zeiten",0,1)="keine Zeiten",TRUE,FALSE),
_xlpm.fake,
IF($A$4&amp;"1"="1",FALSE,TRUE),
_xlpm.abwesend,
BB106&amp;"1"&lt;&gt;"1",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_xlpm.wochenstunden/5,SUMIFS(Arbeitszeiten[[Arbeitszeit]:[Arbeitszeit]],Arbeitszeiten[[Name]:[Name]],GewählterMA,Arbeitszeiten[[Tag]:[Tag]],DATE(_xlpm.jahrCalc,$B106,R$20)))*$A106,0),
_xlpm.ausgabe, _xlpm.stunden+IF(AND(_xlpm.stunden&gt;0,_xlpm.fake),ROUND(RANDBETWEEN(-100,100)/200,1),0),
IF(_xlpm.ausgabe&lt;=0,"",_xlpm.ausgabe)
)</f>
        <v/>
      </c>
      <c r="S106" s="253" t="str" cm="1">
        <f t="array" aca="1" ref="S106" ca="1">_xlfn.LET(
_xlpm.jahrCalc,
INDIRECT("Jahr" &amp; ROUNDUP(SUM($B$21:$B106)/78,0)),
_xlpm.auto,
IF(_xlfn.XLOOKUP(GewählterMA&amp;"|"&amp;_xlpm.jahrCalc,Personaleingabe!$AO$12:$AO$300,Personaleingabe!$AO$12:$AO$300,"keine Zeiten",0,1)="keine Zeiten",TRUE,FALSE),
_xlpm.fake,
IF($A$4&amp;"1"="1",FALSE,TRUE),
_xlpm.abwesend,
BC106&amp;"1"&lt;&gt;"1",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_xlpm.wochenstunden/5,SUMIFS(Arbeitszeiten[[Arbeitszeit]:[Arbeitszeit]],Arbeitszeiten[[Name]:[Name]],GewählterMA,Arbeitszeiten[[Tag]:[Tag]],DATE(_xlpm.jahrCalc,$B106,S$20)))*$A106,0),
_xlpm.ausgabe, _xlpm.stunden+IF(AND(_xlpm.stunden&gt;0,_xlpm.fake),ROUND(RANDBETWEEN(-100,100)/200,1),0),
IF(_xlpm.ausgabe&lt;=0,"",_xlpm.ausgabe)
)</f>
        <v/>
      </c>
      <c r="T106" s="253" t="str" cm="1">
        <f t="array" aca="1" ref="T106" ca="1">_xlfn.LET(
_xlpm.jahrCalc,
INDIRECT("Jahr" &amp; ROUNDUP(SUM($B$21:$B106)/78,0)),
_xlpm.auto,
IF(_xlfn.XLOOKUP(GewählterMA&amp;"|"&amp;_xlpm.jahrCalc,Personaleingabe!$AO$12:$AO$300,Personaleingabe!$AO$12:$AO$300,"keine Zeiten",0,1)="keine Zeiten",TRUE,FALSE),
_xlpm.fake,
IF($A$4&amp;"1"="1",FALSE,TRUE),
_xlpm.abwesend,
BD106&amp;"1"&lt;&gt;"1",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_xlpm.wochenstunden/5,SUMIFS(Arbeitszeiten[[Arbeitszeit]:[Arbeitszeit]],Arbeitszeiten[[Name]:[Name]],GewählterMA,Arbeitszeiten[[Tag]:[Tag]],DATE(_xlpm.jahrCalc,$B106,T$20)))*$A106,0),
_xlpm.ausgabe, _xlpm.stunden+IF(AND(_xlpm.stunden&gt;0,_xlpm.fake),ROUND(RANDBETWEEN(-100,100)/200,1),0),
IF(_xlpm.ausgabe&lt;=0,"",_xlpm.ausgabe)
)</f>
        <v/>
      </c>
      <c r="U106" s="253" t="str" cm="1">
        <f t="array" aca="1" ref="U106" ca="1">_xlfn.LET(
_xlpm.jahrCalc,
INDIRECT("Jahr" &amp; ROUNDUP(SUM($B$21:$B106)/78,0)),
_xlpm.auto,
IF(_xlfn.XLOOKUP(GewählterMA&amp;"|"&amp;_xlpm.jahrCalc,Personaleingabe!$AO$12:$AO$300,Personaleingabe!$AO$12:$AO$300,"keine Zeiten",0,1)="keine Zeiten",TRUE,FALSE),
_xlpm.fake,
IF($A$4&amp;"1"="1",FALSE,TRUE),
_xlpm.abwesend,
BE106&amp;"1"&lt;&gt;"1",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_xlpm.wochenstunden/5,SUMIFS(Arbeitszeiten[[Arbeitszeit]:[Arbeitszeit]],Arbeitszeiten[[Name]:[Name]],GewählterMA,Arbeitszeiten[[Tag]:[Tag]],DATE(_xlpm.jahrCalc,$B106,U$20)))*$A106,0),
_xlpm.ausgabe, _xlpm.stunden+IF(AND(_xlpm.stunden&gt;0,_xlpm.fake),ROUND(RANDBETWEEN(-100,100)/200,1),0),
IF(_xlpm.ausgabe&lt;=0,"",_xlpm.ausgabe)
)</f>
        <v/>
      </c>
      <c r="V106" s="253" t="str" cm="1">
        <f t="array" aca="1" ref="V106" ca="1">_xlfn.LET(
_xlpm.jahrCalc,
INDIRECT("Jahr" &amp; ROUNDUP(SUM($B$21:$B106)/78,0)),
_xlpm.auto,
IF(_xlfn.XLOOKUP(GewählterMA&amp;"|"&amp;_xlpm.jahrCalc,Personaleingabe!$AO$12:$AO$300,Personaleingabe!$AO$12:$AO$300,"keine Zeiten",0,1)="keine Zeiten",TRUE,FALSE),
_xlpm.fake,
IF($A$4&amp;"1"="1",FALSE,TRUE),
_xlpm.abwesend,
BF106&amp;"1"&lt;&gt;"1",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_xlpm.wochenstunden/5,SUMIFS(Arbeitszeiten[[Arbeitszeit]:[Arbeitszeit]],Arbeitszeiten[[Name]:[Name]],GewählterMA,Arbeitszeiten[[Tag]:[Tag]],DATE(_xlpm.jahrCalc,$B106,V$20)))*$A106,0),
_xlpm.ausgabe, _xlpm.stunden+IF(AND(_xlpm.stunden&gt;0,_xlpm.fake),ROUND(RANDBETWEEN(-100,100)/200,1),0),
IF(_xlpm.ausgabe&lt;=0,"",_xlpm.ausgabe)
)</f>
        <v/>
      </c>
      <c r="W106" s="253" t="str" cm="1">
        <f t="array" aca="1" ref="W106" ca="1">_xlfn.LET(
_xlpm.jahrCalc,
INDIRECT("Jahr" &amp; ROUNDUP(SUM($B$21:$B106)/78,0)),
_xlpm.auto,
IF(_xlfn.XLOOKUP(GewählterMA&amp;"|"&amp;_xlpm.jahrCalc,Personaleingabe!$AO$12:$AO$300,Personaleingabe!$AO$12:$AO$300,"keine Zeiten",0,1)="keine Zeiten",TRUE,FALSE),
_xlpm.fake,
IF($A$4&amp;"1"="1",FALSE,TRUE),
_xlpm.abwesend,
BG106&amp;"1"&lt;&gt;"1",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_xlpm.wochenstunden/5,SUMIFS(Arbeitszeiten[[Arbeitszeit]:[Arbeitszeit]],Arbeitszeiten[[Name]:[Name]],GewählterMA,Arbeitszeiten[[Tag]:[Tag]],DATE(_xlpm.jahrCalc,$B106,W$20)))*$A106,0),
_xlpm.ausgabe, _xlpm.stunden+IF(AND(_xlpm.stunden&gt;0,_xlpm.fake),ROUND(RANDBETWEEN(-100,100)/200,1),0),
IF(_xlpm.ausgabe&lt;=0,"",_xlpm.ausgabe)
)</f>
        <v/>
      </c>
      <c r="X106" s="253" t="str" cm="1">
        <f t="array" aca="1" ref="X106" ca="1">_xlfn.LET(
_xlpm.jahrCalc,
INDIRECT("Jahr" &amp; ROUNDUP(SUM($B$21:$B106)/78,0)),
_xlpm.auto,
IF(_xlfn.XLOOKUP(GewählterMA&amp;"|"&amp;_xlpm.jahrCalc,Personaleingabe!$AO$12:$AO$300,Personaleingabe!$AO$12:$AO$300,"keine Zeiten",0,1)="keine Zeiten",TRUE,FALSE),
_xlpm.fake,
IF($A$4&amp;"1"="1",FALSE,TRUE),
_xlpm.abwesend,
BH106&amp;"1"&lt;&gt;"1",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_xlpm.wochenstunden/5,SUMIFS(Arbeitszeiten[[Arbeitszeit]:[Arbeitszeit]],Arbeitszeiten[[Name]:[Name]],GewählterMA,Arbeitszeiten[[Tag]:[Tag]],DATE(_xlpm.jahrCalc,$B106,X$20)))*$A106,0),
_xlpm.ausgabe, _xlpm.stunden+IF(AND(_xlpm.stunden&gt;0,_xlpm.fake),ROUND(RANDBETWEEN(-100,100)/200,1),0),
IF(_xlpm.ausgabe&lt;=0,"",_xlpm.ausgabe)
)</f>
        <v/>
      </c>
      <c r="Y106" s="253" t="str" cm="1">
        <f t="array" aca="1" ref="Y106" ca="1">_xlfn.LET(
_xlpm.jahrCalc,
INDIRECT("Jahr" &amp; ROUNDUP(SUM($B$21:$B106)/78,0)),
_xlpm.auto,
IF(_xlfn.XLOOKUP(GewählterMA&amp;"|"&amp;_xlpm.jahrCalc,Personaleingabe!$AO$12:$AO$300,Personaleingabe!$AO$12:$AO$300,"keine Zeiten",0,1)="keine Zeiten",TRUE,FALSE),
_xlpm.fake,
IF($A$4&amp;"1"="1",FALSE,TRUE),
_xlpm.abwesend,
BI106&amp;"1"&lt;&gt;"1",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_xlpm.wochenstunden/5,SUMIFS(Arbeitszeiten[[Arbeitszeit]:[Arbeitszeit]],Arbeitszeiten[[Name]:[Name]],GewählterMA,Arbeitszeiten[[Tag]:[Tag]],DATE(_xlpm.jahrCalc,$B106,Y$20)))*$A106,0),
_xlpm.ausgabe, _xlpm.stunden+IF(AND(_xlpm.stunden&gt;0,_xlpm.fake),ROUND(RANDBETWEEN(-100,100)/200,1),0),
IF(_xlpm.ausgabe&lt;=0,"",_xlpm.ausgabe)
)</f>
        <v/>
      </c>
      <c r="Z106" s="253" t="str" cm="1">
        <f t="array" aca="1" ref="Z106" ca="1">_xlfn.LET(
_xlpm.jahrCalc,
INDIRECT("Jahr" &amp; ROUNDUP(SUM($B$21:$B106)/78,0)),
_xlpm.auto,
IF(_xlfn.XLOOKUP(GewählterMA&amp;"|"&amp;_xlpm.jahrCalc,Personaleingabe!$AO$12:$AO$300,Personaleingabe!$AO$12:$AO$300,"keine Zeiten",0,1)="keine Zeiten",TRUE,FALSE),
_xlpm.fake,
IF($A$4&amp;"1"="1",FALSE,TRUE),
_xlpm.abwesend,
BJ106&amp;"1"&lt;&gt;"1",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_xlpm.wochenstunden/5,SUMIFS(Arbeitszeiten[[Arbeitszeit]:[Arbeitszeit]],Arbeitszeiten[[Name]:[Name]],GewählterMA,Arbeitszeiten[[Tag]:[Tag]],DATE(_xlpm.jahrCalc,$B106,Z$20)))*$A106,0),
_xlpm.ausgabe, _xlpm.stunden+IF(AND(_xlpm.stunden&gt;0,_xlpm.fake),ROUND(RANDBETWEEN(-100,100)/200,1),0),
IF(_xlpm.ausgabe&lt;=0,"",_xlpm.ausgabe)
)</f>
        <v/>
      </c>
      <c r="AA106" s="253" t="str" cm="1">
        <f t="array" aca="1" ref="AA106" ca="1">_xlfn.LET(
_xlpm.jahrCalc,
INDIRECT("Jahr" &amp; ROUNDUP(SUM($B$21:$B106)/78,0)),
_xlpm.auto,
IF(_xlfn.XLOOKUP(GewählterMA&amp;"|"&amp;_xlpm.jahrCalc,Personaleingabe!$AO$12:$AO$300,Personaleingabe!$AO$12:$AO$300,"keine Zeiten",0,1)="keine Zeiten",TRUE,FALSE),
_xlpm.fake,
IF($A$4&amp;"1"="1",FALSE,TRUE),
_xlpm.abwesend,
BK106&amp;"1"&lt;&gt;"1",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_xlpm.wochenstunden/5,SUMIFS(Arbeitszeiten[[Arbeitszeit]:[Arbeitszeit]],Arbeitszeiten[[Name]:[Name]],GewählterMA,Arbeitszeiten[[Tag]:[Tag]],DATE(_xlpm.jahrCalc,$B106,AA$20)))*$A106,0),
_xlpm.ausgabe, _xlpm.stunden+IF(AND(_xlpm.stunden&gt;0,_xlpm.fake),ROUND(RANDBETWEEN(-100,100)/200,1),0),
IF(_xlpm.ausgabe&lt;=0,"",_xlpm.ausgabe)
)</f>
        <v/>
      </c>
      <c r="AB106" s="253" t="str" cm="1">
        <f t="array" aca="1" ref="AB106" ca="1">_xlfn.LET(
_xlpm.jahrCalc,
INDIRECT("Jahr" &amp; ROUNDUP(SUM($B$21:$B106)/78,0)),
_xlpm.auto,
IF(_xlfn.XLOOKUP(GewählterMA&amp;"|"&amp;_xlpm.jahrCalc,Personaleingabe!$AO$12:$AO$300,Personaleingabe!$AO$12:$AO$300,"keine Zeiten",0,1)="keine Zeiten",TRUE,FALSE),
_xlpm.fake,
IF($A$4&amp;"1"="1",FALSE,TRUE),
_xlpm.abwesend,
BL106&amp;"1"&lt;&gt;"1",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_xlpm.wochenstunden/5,SUMIFS(Arbeitszeiten[[Arbeitszeit]:[Arbeitszeit]],Arbeitszeiten[[Name]:[Name]],GewählterMA,Arbeitszeiten[[Tag]:[Tag]],DATE(_xlpm.jahrCalc,$B106,AB$20)))*$A106,0),
_xlpm.ausgabe, _xlpm.stunden+IF(AND(_xlpm.stunden&gt;0,_xlpm.fake),ROUND(RANDBETWEEN(-100,100)/200,1),0),
IF(_xlpm.ausgabe&lt;=0,"",_xlpm.ausgabe)
)</f>
        <v/>
      </c>
      <c r="AC106" s="253" t="str" cm="1">
        <f t="array" aca="1" ref="AC106" ca="1">_xlfn.LET(
_xlpm.jahrCalc,
INDIRECT("Jahr" &amp; ROUNDUP(SUM($B$21:$B106)/78,0)),
_xlpm.auto,
IF(_xlfn.XLOOKUP(GewählterMA&amp;"|"&amp;_xlpm.jahrCalc,Personaleingabe!$AO$12:$AO$300,Personaleingabe!$AO$12:$AO$300,"keine Zeiten",0,1)="keine Zeiten",TRUE,FALSE),
_xlpm.fake,
IF($A$4&amp;"1"="1",FALSE,TRUE),
_xlpm.abwesend,
BM106&amp;"1"&lt;&gt;"1",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_xlpm.wochenstunden/5,SUMIFS(Arbeitszeiten[[Arbeitszeit]:[Arbeitszeit]],Arbeitszeiten[[Name]:[Name]],GewählterMA,Arbeitszeiten[[Tag]:[Tag]],DATE(_xlpm.jahrCalc,$B106,AC$20)))*$A106,0),
_xlpm.ausgabe, _xlpm.stunden+IF(AND(_xlpm.stunden&gt;0,_xlpm.fake),ROUND(RANDBETWEEN(-100,100)/200,1),0),
IF(_xlpm.ausgabe&lt;=0,"",_xlpm.ausgabe)
)</f>
        <v/>
      </c>
      <c r="AD106" s="253" t="str" cm="1">
        <f t="array" aca="1" ref="AD106" ca="1">_xlfn.LET(
_xlpm.jahrCalc,
INDIRECT("Jahr" &amp; ROUNDUP(SUM($B$21:$B106)/78,0)),
_xlpm.auto,
IF(_xlfn.XLOOKUP(GewählterMA&amp;"|"&amp;_xlpm.jahrCalc,Personaleingabe!$AO$12:$AO$300,Personaleingabe!$AO$12:$AO$300,"keine Zeiten",0,1)="keine Zeiten",TRUE,FALSE),
_xlpm.fake,
IF($A$4&amp;"1"="1",FALSE,TRUE),
_xlpm.abwesend,
BN106&amp;"1"&lt;&gt;"1",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_xlpm.wochenstunden/5,SUMIFS(Arbeitszeiten[[Arbeitszeit]:[Arbeitszeit]],Arbeitszeiten[[Name]:[Name]],GewählterMA,Arbeitszeiten[[Tag]:[Tag]],DATE(_xlpm.jahrCalc,$B106,AD$20)))*$A106,0),
_xlpm.ausgabe, _xlpm.stunden+IF(AND(_xlpm.stunden&gt;0,_xlpm.fake),ROUND(RANDBETWEEN(-100,100)/200,1),0),
IF(_xlpm.ausgabe&lt;=0,"",_xlpm.ausgabe)
)</f>
        <v/>
      </c>
      <c r="AE106" s="253" t="str" cm="1">
        <f t="array" aca="1" ref="AE106" ca="1">_xlfn.LET(
_xlpm.jahrCalc,
INDIRECT("Jahr" &amp; ROUNDUP(SUM($B$21:$B106)/78,0)),
_xlpm.auto,
IF(_xlfn.XLOOKUP(GewählterMA&amp;"|"&amp;_xlpm.jahrCalc,Personaleingabe!$AO$12:$AO$300,Personaleingabe!$AO$12:$AO$300,"keine Zeiten",0,1)="keine Zeiten",TRUE,FALSE),
_xlpm.fake,
IF($A$4&amp;"1"="1",FALSE,TRUE),
_xlpm.abwesend,
BO106&amp;"1"&lt;&gt;"1",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_xlpm.wochenstunden/5,SUMIFS(Arbeitszeiten[[Arbeitszeit]:[Arbeitszeit]],Arbeitszeiten[[Name]:[Name]],GewählterMA,Arbeitszeiten[[Tag]:[Tag]],DATE(_xlpm.jahrCalc,$B106,AE$20)))*$A106,0),
_xlpm.ausgabe, _xlpm.stunden+IF(AND(_xlpm.stunden&gt;0,_xlpm.fake),ROUND(RANDBETWEEN(-100,100)/200,1),0),
IF(_xlpm.ausgabe&lt;=0,"",_xlpm.ausgabe)
)</f>
        <v/>
      </c>
      <c r="AF106" s="253" t="str" cm="1">
        <f t="array" aca="1" ref="AF106" ca="1">_xlfn.LET(
_xlpm.jahrCalc,
INDIRECT("Jahr" &amp; ROUNDUP(SUM($B$21:$B106)/78,0)),
_xlpm.auto,
IF(_xlfn.XLOOKUP(GewählterMA&amp;"|"&amp;_xlpm.jahrCalc,Personaleingabe!$AO$12:$AO$300,Personaleingabe!$AO$12:$AO$300,"keine Zeiten",0,1)="keine Zeiten",TRUE,FALSE),
_xlpm.fake,
IF($A$4&amp;"1"="1",FALSE,TRUE),
_xlpm.abwesend,
BP106&amp;"1"&lt;&gt;"1",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_xlpm.wochenstunden/5,SUMIFS(Arbeitszeiten[[Arbeitszeit]:[Arbeitszeit]],Arbeitszeiten[[Name]:[Name]],GewählterMA,Arbeitszeiten[[Tag]:[Tag]],DATE(_xlpm.jahrCalc,$B106,AF$20)))*$A106,0),
_xlpm.ausgabe, _xlpm.stunden+IF(AND(_xlpm.stunden&gt;0,_xlpm.fake),ROUND(RANDBETWEEN(-100,100)/200,1),0),
IF(_xlpm.ausgabe&lt;=0,"",_xlpm.ausgabe)
)</f>
        <v/>
      </c>
      <c r="AG106" s="253" t="str" cm="1">
        <f t="array" aca="1" ref="AG106" ca="1">_xlfn.LET(
_xlpm.jahrCalc,
INDIRECT("Jahr" &amp; ROUNDUP(SUM($B$21:$B106)/78,0)),
_xlpm.auto,
IF(_xlfn.XLOOKUP(GewählterMA&amp;"|"&amp;_xlpm.jahrCalc,Personaleingabe!$AO$12:$AO$300,Personaleingabe!$AO$12:$AO$300,"keine Zeiten",0,1)="keine Zeiten",TRUE,FALSE),
_xlpm.fake,
IF($A$4&amp;"1"="1",FALSE,TRUE),
_xlpm.abwesend,
BQ106&amp;"1"&lt;&gt;"1",
_xlpm.wochenstunden,_xlfn.XLOOKUP(GewählterMA&amp;"|"&amp;GewähltesVorhaben&amp;"|"&amp;$B106&amp;"|"&amp;_xlpm.jahrCalc,MitarbeiterFTE[[lookup]:[lookup]],MitarbeiterFTE[[Std. / Wo.]:[Std. / Wo.]],0,0,1),
_xlpm.stunden,
IF(NOT(_xlpm.abwesend),IF(_xlpm.auto,
    _xlpm.wochenstunden/5,SUMIFS(Arbeitszeiten[[Arbeitszeit]:[Arbeitszeit]],Arbeitszeiten[[Name]:[Name]],GewählterMA,Arbeitszeiten[[Tag]:[Tag]],DATE(_xlpm.jahrCalc,$B106,AG$20)))*$A106,0),
_xlpm.ausgabe, _xlpm.stunden+IF(AND(_xlpm.stunden&gt;0,_xlpm.fake),ROUND(RANDBETWEEN(-100,100)/200,1),0),
IF(_xlpm.ausgabe&lt;=0,"",_xlpm.ausgabe)
)</f>
        <v/>
      </c>
      <c r="AH106" s="254">
        <f t="shared" ref="AH106:AH116" ca="1" si="115">SUM(C106:AG106)</f>
        <v>0</v>
      </c>
      <c r="AI106" s="303"/>
      <c r="AJ106" s="212"/>
      <c r="AL106" s="211">
        <f t="shared" ref="AL106:AL116" si="116">B106</f>
        <v>2</v>
      </c>
      <c r="AM106" s="211" t="str" cm="1">
        <f t="array" aca="1" ref="AM106" ca="1">_xlfn.LET(
     _xlpm.jahrCalc,INDIRECT("Jahr" &amp; ROUNDUP(SUM($B$21:$B106)/78,0)),
     _xlpm.dat,DATE(_xlpm.jahrCalc,$B106,C$20),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N106" s="211" t="str" cm="1">
        <f t="array" aca="1" ref="AN106" ca="1">_xlfn.LET(
     _xlpm.jahrCalc,INDIRECT("Jahr" &amp; ROUNDUP(SUM($B$21:$B106)/78,0)),
     _xlpm.dat,DATE(_xlpm.jahrCalc,$B106,D$20),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O106" s="211" t="str" cm="1">
        <f t="array" aca="1" ref="AO106" ca="1">_xlfn.LET(
     _xlpm.jahrCalc,INDIRECT("Jahr" &amp; ROUNDUP(SUM($B$21:$B106)/78,0)),
     _xlpm.dat,DATE(_xlpm.jahrCalc,$B106,E$20),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P106" s="211" t="str" cm="1">
        <f t="array" aca="1" ref="AP106" ca="1">_xlfn.LET(
     _xlpm.jahrCalc,INDIRECT("Jahr" &amp; ROUNDUP(SUM($B$21:$B106)/78,0)),
     _xlpm.dat,DATE(_xlpm.jahrCalc,$B106,F$20),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Q106" s="211" t="str" cm="1">
        <f t="array" aca="1" ref="AQ106" ca="1">_xlfn.LET(
     _xlpm.jahrCalc,INDIRECT("Jahr" &amp; ROUNDUP(SUM($B$21:$B106)/78,0)),
     _xlpm.dat,DATE(_xlpm.jahrCalc,$B106,G$20),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R106" s="211" t="str" cm="1">
        <f t="array" aca="1" ref="AR106" ca="1">_xlfn.LET(
     _xlpm.jahrCalc,INDIRECT("Jahr" &amp; ROUNDUP(SUM($B$21:$B106)/78,0)),
     _xlpm.dat,DATE(_xlpm.jahrCalc,$B106,H$20),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S106" s="211" t="str" cm="1">
        <f t="array" aca="1" ref="AS106" ca="1">_xlfn.LET(
     _xlpm.jahrCalc,INDIRECT("Jahr" &amp; ROUNDUP(SUM($B$21:$B106)/78,0)),
     _xlpm.dat,DATE(_xlpm.jahrCalc,$B106,I$20),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T106" s="211" t="str" cm="1">
        <f t="array" aca="1" ref="AT106" ca="1">_xlfn.LET(
     _xlpm.jahrCalc,INDIRECT("Jahr" &amp; ROUNDUP(SUM($B$21:$B106)/78,0)),
     _xlpm.dat,DATE(_xlpm.jahrCalc,$B106,J$20),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U106" s="211" t="str" cm="1">
        <f t="array" aca="1" ref="AU106" ca="1">_xlfn.LET(
     _xlpm.jahrCalc,INDIRECT("Jahr" &amp; ROUNDUP(SUM($B$21:$B106)/78,0)),
     _xlpm.dat,DATE(_xlpm.jahrCalc,$B106,K$20),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V106" s="211" t="str" cm="1">
        <f t="array" aca="1" ref="AV106" ca="1">_xlfn.LET(
     _xlpm.jahrCalc,INDIRECT("Jahr" &amp; ROUNDUP(SUM($B$21:$B106)/78,0)),
     _xlpm.dat,DATE(_xlpm.jahrCalc,$B106,L$20),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W106" s="211" t="str" cm="1">
        <f t="array" aca="1" ref="AW106" ca="1">_xlfn.LET(
     _xlpm.jahrCalc,INDIRECT("Jahr" &amp; ROUNDUP(SUM($B$21:$B106)/78,0)),
     _xlpm.dat,DATE(_xlpm.jahrCalc,$B106,M$20),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X106" s="211" t="str" cm="1">
        <f t="array" aca="1" ref="AX106" ca="1">_xlfn.LET(
     _xlpm.jahrCalc,INDIRECT("Jahr" &amp; ROUNDUP(SUM($B$21:$B106)/78,0)),
     _xlpm.dat,DATE(_xlpm.jahrCalc,$B106,N$20),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AY106" s="211" t="str" cm="1">
        <f t="array" aca="1" ref="AY106" ca="1">_xlfn.LET(
     _xlpm.jahrCalc,INDIRECT("Jahr" &amp; ROUNDUP(SUM($B$21:$B106)/78,0)),
     _xlpm.dat,DATE(_xlpm.jahrCalc,$B106,O$20),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AZ106" s="211" t="str" cm="1">
        <f t="array" aca="1" ref="AZ106" ca="1">_xlfn.LET(
     _xlpm.jahrCalc,INDIRECT("Jahr" &amp; ROUNDUP(SUM($B$21:$B106)/78,0)),
     _xlpm.dat,DATE(_xlpm.jahrCalc,$B106,P$20),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A106" s="211" t="str" cm="1">
        <f t="array" aca="1" ref="BA106" ca="1">_xlfn.LET(
     _xlpm.jahrCalc,INDIRECT("Jahr" &amp; ROUNDUP(SUM($B$21:$B106)/78,0)),
     _xlpm.dat,DATE(_xlpm.jahrCalc,$B106,Q$20),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B106" s="211" t="str" cm="1">
        <f t="array" aca="1" ref="BB106" ca="1">_xlfn.LET(
     _xlpm.jahrCalc,INDIRECT("Jahr" &amp; ROUNDUP(SUM($B$21:$B106)/78,0)),
     _xlpm.dat,DATE(_xlpm.jahrCalc,$B106,R$20),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C106" s="211" t="str" cm="1">
        <f t="array" aca="1" ref="BC106" ca="1">_xlfn.LET(
     _xlpm.jahrCalc,INDIRECT("Jahr" &amp; ROUNDUP(SUM($B$21:$B106)/78,0)),
     _xlpm.dat,DATE(_xlpm.jahrCalc,$B106,S$20),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D106" s="211" t="str" cm="1">
        <f t="array" aca="1" ref="BD106" ca="1">_xlfn.LET(
     _xlpm.jahrCalc,INDIRECT("Jahr" &amp; ROUNDUP(SUM($B$21:$B106)/78,0)),
     _xlpm.dat,DATE(_xlpm.jahrCalc,$B106,T$20),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E106" s="211" t="str" cm="1">
        <f t="array" aca="1" ref="BE106" ca="1">_xlfn.LET(
     _xlpm.jahrCalc,INDIRECT("Jahr" &amp; ROUNDUP(SUM($B$21:$B106)/78,0)),
     _xlpm.dat,DATE(_xlpm.jahrCalc,$B106,U$20),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F106" s="211" t="str" cm="1">
        <f t="array" aca="1" ref="BF106" ca="1">_xlfn.LET(
     _xlpm.jahrCalc,INDIRECT("Jahr" &amp; ROUNDUP(SUM($B$21:$B106)/78,0)),
     _xlpm.dat,DATE(_xlpm.jahrCalc,$B106,V$20),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G106" s="211" t="str" cm="1">
        <f t="array" aca="1" ref="BG106" ca="1">_xlfn.LET(
     _xlpm.jahrCalc,INDIRECT("Jahr" &amp; ROUNDUP(SUM($B$21:$B106)/78,0)),
     _xlpm.dat,DATE(_xlpm.jahrCalc,$B106,W$20),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H106" s="211" t="str" cm="1">
        <f t="array" aca="1" ref="BH106" ca="1">_xlfn.LET(
     _xlpm.jahrCalc,INDIRECT("Jahr" &amp; ROUNDUP(SUM($B$21:$B106)/78,0)),
     _xlpm.dat,DATE(_xlpm.jahrCalc,$B106,X$20),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I106" s="211" t="str" cm="1">
        <f t="array" aca="1" ref="BI106" ca="1">_xlfn.LET(
     _xlpm.jahrCalc,INDIRECT("Jahr" &amp; ROUNDUP(SUM($B$21:$B106)/78,0)),
     _xlpm.dat,DATE(_xlpm.jahrCalc,$B106,Y$20),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J106" s="211" t="str" cm="1">
        <f t="array" aca="1" ref="BJ106" ca="1">_xlfn.LET(
     _xlpm.jahrCalc,INDIRECT("Jahr" &amp; ROUNDUP(SUM($B$21:$B106)/78,0)),
     _xlpm.dat,DATE(_xlpm.jahrCalc,$B106,Z$20),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K106" s="211" t="str" cm="1">
        <f t="array" aca="1" ref="BK106" ca="1">_xlfn.LET(
     _xlpm.jahrCalc,INDIRECT("Jahr" &amp; ROUNDUP(SUM($B$21:$B106)/78,0)),
     _xlpm.dat,DATE(_xlpm.jahrCalc,$B106,AA$20),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L106" s="211" t="str" cm="1">
        <f t="array" aca="1" ref="BL106" ca="1">_xlfn.LET(
     _xlpm.jahrCalc,INDIRECT("Jahr" &amp; ROUNDUP(SUM($B$21:$B106)/78,0)),
     _xlpm.dat,DATE(_xlpm.jahrCalc,$B106,AB$20),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WE</v>
      </c>
      <c r="BM106" s="211" t="str" cm="1">
        <f t="array" aca="1" ref="BM106" ca="1">_xlfn.LET(
     _xlpm.jahrCalc,INDIRECT("Jahr" &amp; ROUNDUP(SUM($B$21:$B106)/78,0)),
     _xlpm.dat,DATE(_xlpm.jahrCalc,$B106,AC$20),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N106" s="211" t="str" cm="1">
        <f t="array" aca="1" ref="BN106" ca="1">_xlfn.LET(
     _xlpm.jahrCalc,INDIRECT("Jahr" &amp; ROUNDUP(SUM($B$21:$B106)/78,0)),
     _xlpm.dat,DATE(_xlpm.jahrCalc,$B106,AD$20),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
      </c>
      <c r="BO106" s="211" t="str" cm="1">
        <f t="array" aca="1" ref="BO106" ca="1">_xlfn.LET(
     _xlpm.jahrCalc,INDIRECT("Jahr" &amp; ROUNDUP(SUM($B$21:$B106)/78,0)),
     _xlpm.dat,DATE(_xlpm.jahrCalc,$B106,AE$20),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P106" s="211" t="str" cm="1">
        <f t="array" aca="1" ref="BP106" ca="1">_xlfn.LET(
     _xlpm.jahrCalc,INDIRECT("Jahr" &amp; ROUNDUP(SUM($B$21:$B106)/78,0)),
     _xlpm.dat,DATE(_xlpm.jahrCalc,$B106,AF$20),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Q106" s="211" t="str" cm="1">
        <f t="array" aca="1" ref="BQ106" ca="1">_xlfn.LET(
     _xlpm.jahrCalc,INDIRECT("Jahr" &amp; ROUNDUP(SUM($B$21:$B106)/78,0)),
     _xlpm.dat,DATE(_xlpm.jahrCalc,$B106,AG$20),
     _xlpm.bundesland,$BR106,
     _xlpm.ft, IF(_xlpm.bundesland=0,FALSE,_xlfn.XLOOKUP(_xlpm.dat,Feiertage[[Datum]:[Datum]],_xlfn.XLOOKUP(_xlpm.bundesland,Feiertage[[#Headers],[BW]:[TH]],Feiertage[[BW]:[TH]]),0,0,1)&lt;&gt;0),
     _xlpm.schwarz,
          MONTH(_xlpm.dat)&lt;&gt;$B106,
     _xlpm.we,
          WEEKDAY(_xlpm.dat,2)&gt;=6,
     _xlpm.weg,
          IF(_xlfn.XLOOKUP(GewählterMA&amp;_xlpm.dat,Table6[[lookup]:[lookup]],Table6[[Name]:[Name]],"da",0,1)="da","","weg"),
     _xlpm.ausgabe,IF(_xlpm.schwarz,"SW",IF(_xlpm.ft,"FT",IF(_xlpm.we,"WE",IF(_xlpm.weg="weg","weg","")))),
     _xlpm.ausgabe
)</f>
        <v>SW</v>
      </c>
      <c r="BR106" s="211">
        <f ca="1">IF(BT106=0,BS104,BT106)</f>
        <v>0</v>
      </c>
      <c r="BT106" s="211" cm="1">
        <f t="array" aca="1" ref="BT106" ca="1">_xlfn.XLOOKUP(_xlfn.XLOOKUP(GewählterMA&amp;AL106&amp;INDIRECT("Jahr" &amp; ROUNDUP(SUM($B$21:$B106)/78,0)),MitarbeiterFTE[Name]&amp;MitarbeiterFTE[Monat]&amp;MitarbeiterFTE[Jahr],MitarbeiterFTE[Bundesland],0,0,1),Bundesländer[Deutsch],Bundesländer[Abkürzung],0,0,1)</f>
        <v>0</v>
      </c>
    </row>
    <row r="107" spans="1:72" ht="18" customHeight="1" thickBot="1">
      <c r="A107" s="223" cm="1">
        <f t="array" aca="1" ref="A107" ca="1">_xlfn.XLOOKUP(GewählterMA&amp;"|"&amp;GewähltesVorhaben&amp;"|"&amp;B107&amp;"|"&amp;INDIRECT("Jahr" &amp; ROUNDUP(SUM($B$21:B107)/78,0)),MitarbeiterFTE[lookup],MitarbeiterFTE[%-Vorhaben],0,0,1)</f>
        <v>0</v>
      </c>
      <c r="B107" s="256">
        <v>3</v>
      </c>
      <c r="C107" s="253" t="str" cm="1">
        <f t="array" aca="1" ref="C107" ca="1">_xlfn.LET(
_xlpm.jahrCalc,
INDIRECT("Jahr" &amp; ROUNDUP(SUM($B$21:$B107)/78,0)),
_xlpm.auto,
IF(_xlfn.XLOOKUP(GewählterMA&amp;"|"&amp;_xlpm.jahrCalc,Personaleingabe!$AO$12:$AO$300,Personaleingabe!$AO$12:$AO$300,"keine Zeiten",0,1)="keine Zeiten",TRUE,FALSE),
_xlpm.fake,
IF($A$4&amp;"1"="1",FALSE,TRUE),
_xlpm.abwesend,
AM107&amp;"1"&lt;&gt;"1",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_xlpm.wochenstunden/5,SUMIFS(Arbeitszeiten[[Arbeitszeit]:[Arbeitszeit]],Arbeitszeiten[[Name]:[Name]],GewählterMA,Arbeitszeiten[[Tag]:[Tag]],DATE(_xlpm.jahrCalc,$B107,C$20)))*$A107,0),
_xlpm.ausgabe, _xlpm.stunden+IF(AND(_xlpm.stunden&gt;0,_xlpm.fake),ROUND(RANDBETWEEN(-100,100)/200,1),0),
IF(_xlpm.ausgabe&lt;=0,"",_xlpm.ausgabe)
)</f>
        <v/>
      </c>
      <c r="D107" s="253" t="str" cm="1">
        <f t="array" aca="1" ref="D107" ca="1">_xlfn.LET(
_xlpm.jahrCalc,
INDIRECT("Jahr" &amp; ROUNDUP(SUM($B$21:$B107)/78,0)),
_xlpm.auto,
IF(_xlfn.XLOOKUP(GewählterMA&amp;"|"&amp;_xlpm.jahrCalc,Personaleingabe!$AO$12:$AO$300,Personaleingabe!$AO$12:$AO$300,"keine Zeiten",0,1)="keine Zeiten",TRUE,FALSE),
_xlpm.fake,
IF($A$4&amp;"1"="1",FALSE,TRUE),
_xlpm.abwesend,
AN107&amp;"1"&lt;&gt;"1",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_xlpm.wochenstunden/5,SUMIFS(Arbeitszeiten[[Arbeitszeit]:[Arbeitszeit]],Arbeitszeiten[[Name]:[Name]],GewählterMA,Arbeitszeiten[[Tag]:[Tag]],DATE(_xlpm.jahrCalc,$B107,D$20)))*$A107,0),
_xlpm.ausgabe, _xlpm.stunden+IF(AND(_xlpm.stunden&gt;0,_xlpm.fake),ROUND(RANDBETWEEN(-100,100)/200,1),0),
IF(_xlpm.ausgabe&lt;=0,"",_xlpm.ausgabe)
)</f>
        <v/>
      </c>
      <c r="E107" s="253" t="str" cm="1">
        <f t="array" aca="1" ref="E107" ca="1">_xlfn.LET(
_xlpm.jahrCalc,
INDIRECT("Jahr" &amp; ROUNDUP(SUM($B$21:$B107)/78,0)),
_xlpm.auto,
IF(_xlfn.XLOOKUP(GewählterMA&amp;"|"&amp;_xlpm.jahrCalc,Personaleingabe!$AO$12:$AO$300,Personaleingabe!$AO$12:$AO$300,"keine Zeiten",0,1)="keine Zeiten",TRUE,FALSE),
_xlpm.fake,
IF($A$4&amp;"1"="1",FALSE,TRUE),
_xlpm.abwesend,
AO107&amp;"1"&lt;&gt;"1",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_xlpm.wochenstunden/5,SUMIFS(Arbeitszeiten[[Arbeitszeit]:[Arbeitszeit]],Arbeitszeiten[[Name]:[Name]],GewählterMA,Arbeitszeiten[[Tag]:[Tag]],DATE(_xlpm.jahrCalc,$B107,E$20)))*$A107,0),
_xlpm.ausgabe, _xlpm.stunden+IF(AND(_xlpm.stunden&gt;0,_xlpm.fake),ROUND(RANDBETWEEN(-100,100)/200,1),0),
IF(_xlpm.ausgabe&lt;=0,"",_xlpm.ausgabe)
)</f>
        <v/>
      </c>
      <c r="F107" s="253" t="str" cm="1">
        <f t="array" aca="1" ref="F107" ca="1">_xlfn.LET(
_xlpm.jahrCalc,
INDIRECT("Jahr" &amp; ROUNDUP(SUM($B$21:$B107)/78,0)),
_xlpm.auto,
IF(_xlfn.XLOOKUP(GewählterMA&amp;"|"&amp;_xlpm.jahrCalc,Personaleingabe!$AO$12:$AO$300,Personaleingabe!$AO$12:$AO$300,"keine Zeiten",0,1)="keine Zeiten",TRUE,FALSE),
_xlpm.fake,
IF($A$4&amp;"1"="1",FALSE,TRUE),
_xlpm.abwesend,
AP107&amp;"1"&lt;&gt;"1",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_xlpm.wochenstunden/5,SUMIFS(Arbeitszeiten[[Arbeitszeit]:[Arbeitszeit]],Arbeitszeiten[[Name]:[Name]],GewählterMA,Arbeitszeiten[[Tag]:[Tag]],DATE(_xlpm.jahrCalc,$B107,F$20)))*$A107,0),
_xlpm.ausgabe, _xlpm.stunden+IF(AND(_xlpm.stunden&gt;0,_xlpm.fake),ROUND(RANDBETWEEN(-100,100)/200,1),0),
IF(_xlpm.ausgabe&lt;=0,"",_xlpm.ausgabe)
)</f>
        <v/>
      </c>
      <c r="G107" s="253" t="str" cm="1">
        <f t="array" aca="1" ref="G107" ca="1">_xlfn.LET(
_xlpm.jahrCalc,
INDIRECT("Jahr" &amp; ROUNDUP(SUM($B$21:$B107)/78,0)),
_xlpm.auto,
IF(_xlfn.XLOOKUP(GewählterMA&amp;"|"&amp;_xlpm.jahrCalc,Personaleingabe!$AO$12:$AO$300,Personaleingabe!$AO$12:$AO$300,"keine Zeiten",0,1)="keine Zeiten",TRUE,FALSE),
_xlpm.fake,
IF($A$4&amp;"1"="1",FALSE,TRUE),
_xlpm.abwesend,
AQ107&amp;"1"&lt;&gt;"1",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_xlpm.wochenstunden/5,SUMIFS(Arbeitszeiten[[Arbeitszeit]:[Arbeitszeit]],Arbeitszeiten[[Name]:[Name]],GewählterMA,Arbeitszeiten[[Tag]:[Tag]],DATE(_xlpm.jahrCalc,$B107,G$20)))*$A107,0),
_xlpm.ausgabe, _xlpm.stunden+IF(AND(_xlpm.stunden&gt;0,_xlpm.fake),ROUND(RANDBETWEEN(-100,100)/200,1),0),
IF(_xlpm.ausgabe&lt;=0,"",_xlpm.ausgabe)
)</f>
        <v/>
      </c>
      <c r="H107" s="253" t="str" cm="1">
        <f t="array" aca="1" ref="H107" ca="1">_xlfn.LET(
_xlpm.jahrCalc,
INDIRECT("Jahr" &amp; ROUNDUP(SUM($B$21:$B107)/78,0)),
_xlpm.auto,
IF(_xlfn.XLOOKUP(GewählterMA&amp;"|"&amp;_xlpm.jahrCalc,Personaleingabe!$AO$12:$AO$300,Personaleingabe!$AO$12:$AO$300,"keine Zeiten",0,1)="keine Zeiten",TRUE,FALSE),
_xlpm.fake,
IF($A$4&amp;"1"="1",FALSE,TRUE),
_xlpm.abwesend,
AR107&amp;"1"&lt;&gt;"1",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_xlpm.wochenstunden/5,SUMIFS(Arbeitszeiten[[Arbeitszeit]:[Arbeitszeit]],Arbeitszeiten[[Name]:[Name]],GewählterMA,Arbeitszeiten[[Tag]:[Tag]],DATE(_xlpm.jahrCalc,$B107,H$20)))*$A107,0),
_xlpm.ausgabe, _xlpm.stunden+IF(AND(_xlpm.stunden&gt;0,_xlpm.fake),ROUND(RANDBETWEEN(-100,100)/200,1),0),
IF(_xlpm.ausgabe&lt;=0,"",_xlpm.ausgabe)
)</f>
        <v/>
      </c>
      <c r="I107" s="253" t="str" cm="1">
        <f t="array" aca="1" ref="I107" ca="1">_xlfn.LET(
_xlpm.jahrCalc,
INDIRECT("Jahr" &amp; ROUNDUP(SUM($B$21:$B107)/78,0)),
_xlpm.auto,
IF(_xlfn.XLOOKUP(GewählterMA&amp;"|"&amp;_xlpm.jahrCalc,Personaleingabe!$AO$12:$AO$300,Personaleingabe!$AO$12:$AO$300,"keine Zeiten",0,1)="keine Zeiten",TRUE,FALSE),
_xlpm.fake,
IF($A$4&amp;"1"="1",FALSE,TRUE),
_xlpm.abwesend,
AS107&amp;"1"&lt;&gt;"1",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_xlpm.wochenstunden/5,SUMIFS(Arbeitszeiten[[Arbeitszeit]:[Arbeitszeit]],Arbeitszeiten[[Name]:[Name]],GewählterMA,Arbeitszeiten[[Tag]:[Tag]],DATE(_xlpm.jahrCalc,$B107,I$20)))*$A107,0),
_xlpm.ausgabe, _xlpm.stunden+IF(AND(_xlpm.stunden&gt;0,_xlpm.fake),ROUND(RANDBETWEEN(-100,100)/200,1),0),
IF(_xlpm.ausgabe&lt;=0,"",_xlpm.ausgabe)
)</f>
        <v/>
      </c>
      <c r="J107" s="253" t="str" cm="1">
        <f t="array" aca="1" ref="J107" ca="1">_xlfn.LET(
_xlpm.jahrCalc,
INDIRECT("Jahr" &amp; ROUNDUP(SUM($B$21:$B107)/78,0)),
_xlpm.auto,
IF(_xlfn.XLOOKUP(GewählterMA&amp;"|"&amp;_xlpm.jahrCalc,Personaleingabe!$AO$12:$AO$300,Personaleingabe!$AO$12:$AO$300,"keine Zeiten",0,1)="keine Zeiten",TRUE,FALSE),
_xlpm.fake,
IF($A$4&amp;"1"="1",FALSE,TRUE),
_xlpm.abwesend,
AT107&amp;"1"&lt;&gt;"1",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_xlpm.wochenstunden/5,SUMIFS(Arbeitszeiten[[Arbeitszeit]:[Arbeitszeit]],Arbeitszeiten[[Name]:[Name]],GewählterMA,Arbeitszeiten[[Tag]:[Tag]],DATE(_xlpm.jahrCalc,$B107,J$20)))*$A107,0),
_xlpm.ausgabe, _xlpm.stunden+IF(AND(_xlpm.stunden&gt;0,_xlpm.fake),ROUND(RANDBETWEEN(-100,100)/200,1),0),
IF(_xlpm.ausgabe&lt;=0,"",_xlpm.ausgabe)
)</f>
        <v/>
      </c>
      <c r="K107" s="253" t="str" cm="1">
        <f t="array" aca="1" ref="K107" ca="1">_xlfn.LET(
_xlpm.jahrCalc,
INDIRECT("Jahr" &amp; ROUNDUP(SUM($B$21:$B107)/78,0)),
_xlpm.auto,
IF(_xlfn.XLOOKUP(GewählterMA&amp;"|"&amp;_xlpm.jahrCalc,Personaleingabe!$AO$12:$AO$300,Personaleingabe!$AO$12:$AO$300,"keine Zeiten",0,1)="keine Zeiten",TRUE,FALSE),
_xlpm.fake,
IF($A$4&amp;"1"="1",FALSE,TRUE),
_xlpm.abwesend,
AU107&amp;"1"&lt;&gt;"1",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_xlpm.wochenstunden/5,SUMIFS(Arbeitszeiten[[Arbeitszeit]:[Arbeitszeit]],Arbeitszeiten[[Name]:[Name]],GewählterMA,Arbeitszeiten[[Tag]:[Tag]],DATE(_xlpm.jahrCalc,$B107,K$20)))*$A107,0),
_xlpm.ausgabe, _xlpm.stunden+IF(AND(_xlpm.stunden&gt;0,_xlpm.fake),ROUND(RANDBETWEEN(-100,100)/200,1),0),
IF(_xlpm.ausgabe&lt;=0,"",_xlpm.ausgabe)
)</f>
        <v/>
      </c>
      <c r="L107" s="253" t="str" cm="1">
        <f t="array" aca="1" ref="L107" ca="1">_xlfn.LET(
_xlpm.jahrCalc,
INDIRECT("Jahr" &amp; ROUNDUP(SUM($B$21:$B107)/78,0)),
_xlpm.auto,
IF(_xlfn.XLOOKUP(GewählterMA&amp;"|"&amp;_xlpm.jahrCalc,Personaleingabe!$AO$12:$AO$300,Personaleingabe!$AO$12:$AO$300,"keine Zeiten",0,1)="keine Zeiten",TRUE,FALSE),
_xlpm.fake,
IF($A$4&amp;"1"="1",FALSE,TRUE),
_xlpm.abwesend,
AV107&amp;"1"&lt;&gt;"1",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_xlpm.wochenstunden/5,SUMIFS(Arbeitszeiten[[Arbeitszeit]:[Arbeitszeit]],Arbeitszeiten[[Name]:[Name]],GewählterMA,Arbeitszeiten[[Tag]:[Tag]],DATE(_xlpm.jahrCalc,$B107,L$20)))*$A107,0),
_xlpm.ausgabe, _xlpm.stunden+IF(AND(_xlpm.stunden&gt;0,_xlpm.fake),ROUND(RANDBETWEEN(-100,100)/200,1),0),
IF(_xlpm.ausgabe&lt;=0,"",_xlpm.ausgabe)
)</f>
        <v/>
      </c>
      <c r="M107" s="253" t="str" cm="1">
        <f t="array" aca="1" ref="M107" ca="1">_xlfn.LET(
_xlpm.jahrCalc,
INDIRECT("Jahr" &amp; ROUNDUP(SUM($B$21:$B107)/78,0)),
_xlpm.auto,
IF(_xlfn.XLOOKUP(GewählterMA&amp;"|"&amp;_xlpm.jahrCalc,Personaleingabe!$AO$12:$AO$300,Personaleingabe!$AO$12:$AO$300,"keine Zeiten",0,1)="keine Zeiten",TRUE,FALSE),
_xlpm.fake,
IF($A$4&amp;"1"="1",FALSE,TRUE),
_xlpm.abwesend,
AW107&amp;"1"&lt;&gt;"1",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_xlpm.wochenstunden/5,SUMIFS(Arbeitszeiten[[Arbeitszeit]:[Arbeitszeit]],Arbeitszeiten[[Name]:[Name]],GewählterMA,Arbeitszeiten[[Tag]:[Tag]],DATE(_xlpm.jahrCalc,$B107,M$20)))*$A107,0),
_xlpm.ausgabe, _xlpm.stunden+IF(AND(_xlpm.stunden&gt;0,_xlpm.fake),ROUND(RANDBETWEEN(-100,100)/200,1),0),
IF(_xlpm.ausgabe&lt;=0,"",_xlpm.ausgabe)
)</f>
        <v/>
      </c>
      <c r="N107" s="253" t="str" cm="1">
        <f t="array" aca="1" ref="N107" ca="1">_xlfn.LET(
_xlpm.jahrCalc,
INDIRECT("Jahr" &amp; ROUNDUP(SUM($B$21:$B107)/78,0)),
_xlpm.auto,
IF(_xlfn.XLOOKUP(GewählterMA&amp;"|"&amp;_xlpm.jahrCalc,Personaleingabe!$AO$12:$AO$300,Personaleingabe!$AO$12:$AO$300,"keine Zeiten",0,1)="keine Zeiten",TRUE,FALSE),
_xlpm.fake,
IF($A$4&amp;"1"="1",FALSE,TRUE),
_xlpm.abwesend,
AX107&amp;"1"&lt;&gt;"1",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_xlpm.wochenstunden/5,SUMIFS(Arbeitszeiten[[Arbeitszeit]:[Arbeitszeit]],Arbeitszeiten[[Name]:[Name]],GewählterMA,Arbeitszeiten[[Tag]:[Tag]],DATE(_xlpm.jahrCalc,$B107,N$20)))*$A107,0),
_xlpm.ausgabe, _xlpm.stunden+IF(AND(_xlpm.stunden&gt;0,_xlpm.fake),ROUND(RANDBETWEEN(-100,100)/200,1),0),
IF(_xlpm.ausgabe&lt;=0,"",_xlpm.ausgabe)
)</f>
        <v/>
      </c>
      <c r="O107" s="253" t="str" cm="1">
        <f t="array" aca="1" ref="O107" ca="1">_xlfn.LET(
_xlpm.jahrCalc,
INDIRECT("Jahr" &amp; ROUNDUP(SUM($B$21:$B107)/78,0)),
_xlpm.auto,
IF(_xlfn.XLOOKUP(GewählterMA&amp;"|"&amp;_xlpm.jahrCalc,Personaleingabe!$AO$12:$AO$300,Personaleingabe!$AO$12:$AO$300,"keine Zeiten",0,1)="keine Zeiten",TRUE,FALSE),
_xlpm.fake,
IF($A$4&amp;"1"="1",FALSE,TRUE),
_xlpm.abwesend,
AY107&amp;"1"&lt;&gt;"1",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_xlpm.wochenstunden/5,SUMIFS(Arbeitszeiten[[Arbeitszeit]:[Arbeitszeit]],Arbeitszeiten[[Name]:[Name]],GewählterMA,Arbeitszeiten[[Tag]:[Tag]],DATE(_xlpm.jahrCalc,$B107,O$20)))*$A107,0),
_xlpm.ausgabe, _xlpm.stunden+IF(AND(_xlpm.stunden&gt;0,_xlpm.fake),ROUND(RANDBETWEEN(-100,100)/200,1),0),
IF(_xlpm.ausgabe&lt;=0,"",_xlpm.ausgabe)
)</f>
        <v/>
      </c>
      <c r="P107" s="253" t="str" cm="1">
        <f t="array" aca="1" ref="P107" ca="1">_xlfn.LET(
_xlpm.jahrCalc,
INDIRECT("Jahr" &amp; ROUNDUP(SUM($B$21:$B107)/78,0)),
_xlpm.auto,
IF(_xlfn.XLOOKUP(GewählterMA&amp;"|"&amp;_xlpm.jahrCalc,Personaleingabe!$AO$12:$AO$300,Personaleingabe!$AO$12:$AO$300,"keine Zeiten",0,1)="keine Zeiten",TRUE,FALSE),
_xlpm.fake,
IF($A$4&amp;"1"="1",FALSE,TRUE),
_xlpm.abwesend,
AZ107&amp;"1"&lt;&gt;"1",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_xlpm.wochenstunden/5,SUMIFS(Arbeitszeiten[[Arbeitszeit]:[Arbeitszeit]],Arbeitszeiten[[Name]:[Name]],GewählterMA,Arbeitszeiten[[Tag]:[Tag]],DATE(_xlpm.jahrCalc,$B107,P$20)))*$A107,0),
_xlpm.ausgabe, _xlpm.stunden+IF(AND(_xlpm.stunden&gt;0,_xlpm.fake),ROUND(RANDBETWEEN(-100,100)/200,1),0),
IF(_xlpm.ausgabe&lt;=0,"",_xlpm.ausgabe)
)</f>
        <v/>
      </c>
      <c r="Q107" s="253" t="str" cm="1">
        <f t="array" aca="1" ref="Q107" ca="1">_xlfn.LET(
_xlpm.jahrCalc,
INDIRECT("Jahr" &amp; ROUNDUP(SUM($B$21:$B107)/78,0)),
_xlpm.auto,
IF(_xlfn.XLOOKUP(GewählterMA&amp;"|"&amp;_xlpm.jahrCalc,Personaleingabe!$AO$12:$AO$300,Personaleingabe!$AO$12:$AO$300,"keine Zeiten",0,1)="keine Zeiten",TRUE,FALSE),
_xlpm.fake,
IF($A$4&amp;"1"="1",FALSE,TRUE),
_xlpm.abwesend,
BA107&amp;"1"&lt;&gt;"1",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_xlpm.wochenstunden/5,SUMIFS(Arbeitszeiten[[Arbeitszeit]:[Arbeitszeit]],Arbeitszeiten[[Name]:[Name]],GewählterMA,Arbeitszeiten[[Tag]:[Tag]],DATE(_xlpm.jahrCalc,$B107,Q$20)))*$A107,0),
_xlpm.ausgabe, _xlpm.stunden+IF(AND(_xlpm.stunden&gt;0,_xlpm.fake),ROUND(RANDBETWEEN(-100,100)/200,1),0),
IF(_xlpm.ausgabe&lt;=0,"",_xlpm.ausgabe)
)</f>
        <v/>
      </c>
      <c r="R107" s="253" t="str" cm="1">
        <f t="array" aca="1" ref="R107" ca="1">_xlfn.LET(
_xlpm.jahrCalc,
INDIRECT("Jahr" &amp; ROUNDUP(SUM($B$21:$B107)/78,0)),
_xlpm.auto,
IF(_xlfn.XLOOKUP(GewählterMA&amp;"|"&amp;_xlpm.jahrCalc,Personaleingabe!$AO$12:$AO$300,Personaleingabe!$AO$12:$AO$300,"keine Zeiten",0,1)="keine Zeiten",TRUE,FALSE),
_xlpm.fake,
IF($A$4&amp;"1"="1",FALSE,TRUE),
_xlpm.abwesend,
BB107&amp;"1"&lt;&gt;"1",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_xlpm.wochenstunden/5,SUMIFS(Arbeitszeiten[[Arbeitszeit]:[Arbeitszeit]],Arbeitszeiten[[Name]:[Name]],GewählterMA,Arbeitszeiten[[Tag]:[Tag]],DATE(_xlpm.jahrCalc,$B107,R$20)))*$A107,0),
_xlpm.ausgabe, _xlpm.stunden+IF(AND(_xlpm.stunden&gt;0,_xlpm.fake),ROUND(RANDBETWEEN(-100,100)/200,1),0),
IF(_xlpm.ausgabe&lt;=0,"",_xlpm.ausgabe)
)</f>
        <v/>
      </c>
      <c r="S107" s="253" t="str" cm="1">
        <f t="array" aca="1" ref="S107" ca="1">_xlfn.LET(
_xlpm.jahrCalc,
INDIRECT("Jahr" &amp; ROUNDUP(SUM($B$21:$B107)/78,0)),
_xlpm.auto,
IF(_xlfn.XLOOKUP(GewählterMA&amp;"|"&amp;_xlpm.jahrCalc,Personaleingabe!$AO$12:$AO$300,Personaleingabe!$AO$12:$AO$300,"keine Zeiten",0,1)="keine Zeiten",TRUE,FALSE),
_xlpm.fake,
IF($A$4&amp;"1"="1",FALSE,TRUE),
_xlpm.abwesend,
BC107&amp;"1"&lt;&gt;"1",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_xlpm.wochenstunden/5,SUMIFS(Arbeitszeiten[[Arbeitszeit]:[Arbeitszeit]],Arbeitszeiten[[Name]:[Name]],GewählterMA,Arbeitszeiten[[Tag]:[Tag]],DATE(_xlpm.jahrCalc,$B107,S$20)))*$A107,0),
_xlpm.ausgabe, _xlpm.stunden+IF(AND(_xlpm.stunden&gt;0,_xlpm.fake),ROUND(RANDBETWEEN(-100,100)/200,1),0),
IF(_xlpm.ausgabe&lt;=0,"",_xlpm.ausgabe)
)</f>
        <v/>
      </c>
      <c r="T107" s="253" t="str" cm="1">
        <f t="array" aca="1" ref="T107" ca="1">_xlfn.LET(
_xlpm.jahrCalc,
INDIRECT("Jahr" &amp; ROUNDUP(SUM($B$21:$B107)/78,0)),
_xlpm.auto,
IF(_xlfn.XLOOKUP(GewählterMA&amp;"|"&amp;_xlpm.jahrCalc,Personaleingabe!$AO$12:$AO$300,Personaleingabe!$AO$12:$AO$300,"keine Zeiten",0,1)="keine Zeiten",TRUE,FALSE),
_xlpm.fake,
IF($A$4&amp;"1"="1",FALSE,TRUE),
_xlpm.abwesend,
BD107&amp;"1"&lt;&gt;"1",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_xlpm.wochenstunden/5,SUMIFS(Arbeitszeiten[[Arbeitszeit]:[Arbeitszeit]],Arbeitszeiten[[Name]:[Name]],GewählterMA,Arbeitszeiten[[Tag]:[Tag]],DATE(_xlpm.jahrCalc,$B107,T$20)))*$A107,0),
_xlpm.ausgabe, _xlpm.stunden+IF(AND(_xlpm.stunden&gt;0,_xlpm.fake),ROUND(RANDBETWEEN(-100,100)/200,1),0),
IF(_xlpm.ausgabe&lt;=0,"",_xlpm.ausgabe)
)</f>
        <v/>
      </c>
      <c r="U107" s="253" t="str" cm="1">
        <f t="array" aca="1" ref="U107" ca="1">_xlfn.LET(
_xlpm.jahrCalc,
INDIRECT("Jahr" &amp; ROUNDUP(SUM($B$21:$B107)/78,0)),
_xlpm.auto,
IF(_xlfn.XLOOKUP(GewählterMA&amp;"|"&amp;_xlpm.jahrCalc,Personaleingabe!$AO$12:$AO$300,Personaleingabe!$AO$12:$AO$300,"keine Zeiten",0,1)="keine Zeiten",TRUE,FALSE),
_xlpm.fake,
IF($A$4&amp;"1"="1",FALSE,TRUE),
_xlpm.abwesend,
BE107&amp;"1"&lt;&gt;"1",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_xlpm.wochenstunden/5,SUMIFS(Arbeitszeiten[[Arbeitszeit]:[Arbeitszeit]],Arbeitszeiten[[Name]:[Name]],GewählterMA,Arbeitszeiten[[Tag]:[Tag]],DATE(_xlpm.jahrCalc,$B107,U$20)))*$A107,0),
_xlpm.ausgabe, _xlpm.stunden+IF(AND(_xlpm.stunden&gt;0,_xlpm.fake),ROUND(RANDBETWEEN(-100,100)/200,1),0),
IF(_xlpm.ausgabe&lt;=0,"",_xlpm.ausgabe)
)</f>
        <v/>
      </c>
      <c r="V107" s="253" t="str" cm="1">
        <f t="array" aca="1" ref="V107" ca="1">_xlfn.LET(
_xlpm.jahrCalc,
INDIRECT("Jahr" &amp; ROUNDUP(SUM($B$21:$B107)/78,0)),
_xlpm.auto,
IF(_xlfn.XLOOKUP(GewählterMA&amp;"|"&amp;_xlpm.jahrCalc,Personaleingabe!$AO$12:$AO$300,Personaleingabe!$AO$12:$AO$300,"keine Zeiten",0,1)="keine Zeiten",TRUE,FALSE),
_xlpm.fake,
IF($A$4&amp;"1"="1",FALSE,TRUE),
_xlpm.abwesend,
BF107&amp;"1"&lt;&gt;"1",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_xlpm.wochenstunden/5,SUMIFS(Arbeitszeiten[[Arbeitszeit]:[Arbeitszeit]],Arbeitszeiten[[Name]:[Name]],GewählterMA,Arbeitszeiten[[Tag]:[Tag]],DATE(_xlpm.jahrCalc,$B107,V$20)))*$A107,0),
_xlpm.ausgabe, _xlpm.stunden+IF(AND(_xlpm.stunden&gt;0,_xlpm.fake),ROUND(RANDBETWEEN(-100,100)/200,1),0),
IF(_xlpm.ausgabe&lt;=0,"",_xlpm.ausgabe)
)</f>
        <v/>
      </c>
      <c r="W107" s="253" t="str" cm="1">
        <f t="array" aca="1" ref="W107" ca="1">_xlfn.LET(
_xlpm.jahrCalc,
INDIRECT("Jahr" &amp; ROUNDUP(SUM($B$21:$B107)/78,0)),
_xlpm.auto,
IF(_xlfn.XLOOKUP(GewählterMA&amp;"|"&amp;_xlpm.jahrCalc,Personaleingabe!$AO$12:$AO$300,Personaleingabe!$AO$12:$AO$300,"keine Zeiten",0,1)="keine Zeiten",TRUE,FALSE),
_xlpm.fake,
IF($A$4&amp;"1"="1",FALSE,TRUE),
_xlpm.abwesend,
BG107&amp;"1"&lt;&gt;"1",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_xlpm.wochenstunden/5,SUMIFS(Arbeitszeiten[[Arbeitszeit]:[Arbeitszeit]],Arbeitszeiten[[Name]:[Name]],GewählterMA,Arbeitszeiten[[Tag]:[Tag]],DATE(_xlpm.jahrCalc,$B107,W$20)))*$A107,0),
_xlpm.ausgabe, _xlpm.stunden+IF(AND(_xlpm.stunden&gt;0,_xlpm.fake),ROUND(RANDBETWEEN(-100,100)/200,1),0),
IF(_xlpm.ausgabe&lt;=0,"",_xlpm.ausgabe)
)</f>
        <v/>
      </c>
      <c r="X107" s="253" t="str" cm="1">
        <f t="array" aca="1" ref="X107" ca="1">_xlfn.LET(
_xlpm.jahrCalc,
INDIRECT("Jahr" &amp; ROUNDUP(SUM($B$21:$B107)/78,0)),
_xlpm.auto,
IF(_xlfn.XLOOKUP(GewählterMA&amp;"|"&amp;_xlpm.jahrCalc,Personaleingabe!$AO$12:$AO$300,Personaleingabe!$AO$12:$AO$300,"keine Zeiten",0,1)="keine Zeiten",TRUE,FALSE),
_xlpm.fake,
IF($A$4&amp;"1"="1",FALSE,TRUE),
_xlpm.abwesend,
BH107&amp;"1"&lt;&gt;"1",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_xlpm.wochenstunden/5,SUMIFS(Arbeitszeiten[[Arbeitszeit]:[Arbeitszeit]],Arbeitszeiten[[Name]:[Name]],GewählterMA,Arbeitszeiten[[Tag]:[Tag]],DATE(_xlpm.jahrCalc,$B107,X$20)))*$A107,0),
_xlpm.ausgabe, _xlpm.stunden+IF(AND(_xlpm.stunden&gt;0,_xlpm.fake),ROUND(RANDBETWEEN(-100,100)/200,1),0),
IF(_xlpm.ausgabe&lt;=0,"",_xlpm.ausgabe)
)</f>
        <v/>
      </c>
      <c r="Y107" s="253" t="str" cm="1">
        <f t="array" aca="1" ref="Y107" ca="1">_xlfn.LET(
_xlpm.jahrCalc,
INDIRECT("Jahr" &amp; ROUNDUP(SUM($B$21:$B107)/78,0)),
_xlpm.auto,
IF(_xlfn.XLOOKUP(GewählterMA&amp;"|"&amp;_xlpm.jahrCalc,Personaleingabe!$AO$12:$AO$300,Personaleingabe!$AO$12:$AO$300,"keine Zeiten",0,1)="keine Zeiten",TRUE,FALSE),
_xlpm.fake,
IF($A$4&amp;"1"="1",FALSE,TRUE),
_xlpm.abwesend,
BI107&amp;"1"&lt;&gt;"1",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_xlpm.wochenstunden/5,SUMIFS(Arbeitszeiten[[Arbeitszeit]:[Arbeitszeit]],Arbeitszeiten[[Name]:[Name]],GewählterMA,Arbeitszeiten[[Tag]:[Tag]],DATE(_xlpm.jahrCalc,$B107,Y$20)))*$A107,0),
_xlpm.ausgabe, _xlpm.stunden+IF(AND(_xlpm.stunden&gt;0,_xlpm.fake),ROUND(RANDBETWEEN(-100,100)/200,1),0),
IF(_xlpm.ausgabe&lt;=0,"",_xlpm.ausgabe)
)</f>
        <v/>
      </c>
      <c r="Z107" s="253" t="str" cm="1">
        <f t="array" aca="1" ref="Z107" ca="1">_xlfn.LET(
_xlpm.jahrCalc,
INDIRECT("Jahr" &amp; ROUNDUP(SUM($B$21:$B107)/78,0)),
_xlpm.auto,
IF(_xlfn.XLOOKUP(GewählterMA&amp;"|"&amp;_xlpm.jahrCalc,Personaleingabe!$AO$12:$AO$300,Personaleingabe!$AO$12:$AO$300,"keine Zeiten",0,1)="keine Zeiten",TRUE,FALSE),
_xlpm.fake,
IF($A$4&amp;"1"="1",FALSE,TRUE),
_xlpm.abwesend,
BJ107&amp;"1"&lt;&gt;"1",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_xlpm.wochenstunden/5,SUMIFS(Arbeitszeiten[[Arbeitszeit]:[Arbeitszeit]],Arbeitszeiten[[Name]:[Name]],GewählterMA,Arbeitszeiten[[Tag]:[Tag]],DATE(_xlpm.jahrCalc,$B107,Z$20)))*$A107,0),
_xlpm.ausgabe, _xlpm.stunden+IF(AND(_xlpm.stunden&gt;0,_xlpm.fake),ROUND(RANDBETWEEN(-100,100)/200,1),0),
IF(_xlpm.ausgabe&lt;=0,"",_xlpm.ausgabe)
)</f>
        <v/>
      </c>
      <c r="AA107" s="253" t="str" cm="1">
        <f t="array" aca="1" ref="AA107" ca="1">_xlfn.LET(
_xlpm.jahrCalc,
INDIRECT("Jahr" &amp; ROUNDUP(SUM($B$21:$B107)/78,0)),
_xlpm.auto,
IF(_xlfn.XLOOKUP(GewählterMA&amp;"|"&amp;_xlpm.jahrCalc,Personaleingabe!$AO$12:$AO$300,Personaleingabe!$AO$12:$AO$300,"keine Zeiten",0,1)="keine Zeiten",TRUE,FALSE),
_xlpm.fake,
IF($A$4&amp;"1"="1",FALSE,TRUE),
_xlpm.abwesend,
BK107&amp;"1"&lt;&gt;"1",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_xlpm.wochenstunden/5,SUMIFS(Arbeitszeiten[[Arbeitszeit]:[Arbeitszeit]],Arbeitszeiten[[Name]:[Name]],GewählterMA,Arbeitszeiten[[Tag]:[Tag]],DATE(_xlpm.jahrCalc,$B107,AA$20)))*$A107,0),
_xlpm.ausgabe, _xlpm.stunden+IF(AND(_xlpm.stunden&gt;0,_xlpm.fake),ROUND(RANDBETWEEN(-100,100)/200,1),0),
IF(_xlpm.ausgabe&lt;=0,"",_xlpm.ausgabe)
)</f>
        <v/>
      </c>
      <c r="AB107" s="253" t="str" cm="1">
        <f t="array" aca="1" ref="AB107" ca="1">_xlfn.LET(
_xlpm.jahrCalc,
INDIRECT("Jahr" &amp; ROUNDUP(SUM($B$21:$B107)/78,0)),
_xlpm.auto,
IF(_xlfn.XLOOKUP(GewählterMA&amp;"|"&amp;_xlpm.jahrCalc,Personaleingabe!$AO$12:$AO$300,Personaleingabe!$AO$12:$AO$300,"keine Zeiten",0,1)="keine Zeiten",TRUE,FALSE),
_xlpm.fake,
IF($A$4&amp;"1"="1",FALSE,TRUE),
_xlpm.abwesend,
BL107&amp;"1"&lt;&gt;"1",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_xlpm.wochenstunden/5,SUMIFS(Arbeitszeiten[[Arbeitszeit]:[Arbeitszeit]],Arbeitszeiten[[Name]:[Name]],GewählterMA,Arbeitszeiten[[Tag]:[Tag]],DATE(_xlpm.jahrCalc,$B107,AB$20)))*$A107,0),
_xlpm.ausgabe, _xlpm.stunden+IF(AND(_xlpm.stunden&gt;0,_xlpm.fake),ROUND(RANDBETWEEN(-100,100)/200,1),0),
IF(_xlpm.ausgabe&lt;=0,"",_xlpm.ausgabe)
)</f>
        <v/>
      </c>
      <c r="AC107" s="253" t="str" cm="1">
        <f t="array" aca="1" ref="AC107" ca="1">_xlfn.LET(
_xlpm.jahrCalc,
INDIRECT("Jahr" &amp; ROUNDUP(SUM($B$21:$B107)/78,0)),
_xlpm.auto,
IF(_xlfn.XLOOKUP(GewählterMA&amp;"|"&amp;_xlpm.jahrCalc,Personaleingabe!$AO$12:$AO$300,Personaleingabe!$AO$12:$AO$300,"keine Zeiten",0,1)="keine Zeiten",TRUE,FALSE),
_xlpm.fake,
IF($A$4&amp;"1"="1",FALSE,TRUE),
_xlpm.abwesend,
BM107&amp;"1"&lt;&gt;"1",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_xlpm.wochenstunden/5,SUMIFS(Arbeitszeiten[[Arbeitszeit]:[Arbeitszeit]],Arbeitszeiten[[Name]:[Name]],GewählterMA,Arbeitszeiten[[Tag]:[Tag]],DATE(_xlpm.jahrCalc,$B107,AC$20)))*$A107,0),
_xlpm.ausgabe, _xlpm.stunden+IF(AND(_xlpm.stunden&gt;0,_xlpm.fake),ROUND(RANDBETWEEN(-100,100)/200,1),0),
IF(_xlpm.ausgabe&lt;=0,"",_xlpm.ausgabe)
)</f>
        <v/>
      </c>
      <c r="AD107" s="253" t="str" cm="1">
        <f t="array" aca="1" ref="AD107" ca="1">_xlfn.LET(
_xlpm.jahrCalc,
INDIRECT("Jahr" &amp; ROUNDUP(SUM($B$21:$B107)/78,0)),
_xlpm.auto,
IF(_xlfn.XLOOKUP(GewählterMA&amp;"|"&amp;_xlpm.jahrCalc,Personaleingabe!$AO$12:$AO$300,Personaleingabe!$AO$12:$AO$300,"keine Zeiten",0,1)="keine Zeiten",TRUE,FALSE),
_xlpm.fake,
IF($A$4&amp;"1"="1",FALSE,TRUE),
_xlpm.abwesend,
BN107&amp;"1"&lt;&gt;"1",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_xlpm.wochenstunden/5,SUMIFS(Arbeitszeiten[[Arbeitszeit]:[Arbeitszeit]],Arbeitszeiten[[Name]:[Name]],GewählterMA,Arbeitszeiten[[Tag]:[Tag]],DATE(_xlpm.jahrCalc,$B107,AD$20)))*$A107,0),
_xlpm.ausgabe, _xlpm.stunden+IF(AND(_xlpm.stunden&gt;0,_xlpm.fake),ROUND(RANDBETWEEN(-100,100)/200,1),0),
IF(_xlpm.ausgabe&lt;=0,"",_xlpm.ausgabe)
)</f>
        <v/>
      </c>
      <c r="AE107" s="253" t="str" cm="1">
        <f t="array" aca="1" ref="AE107" ca="1">_xlfn.LET(
_xlpm.jahrCalc,
INDIRECT("Jahr" &amp; ROUNDUP(SUM($B$21:$B107)/78,0)),
_xlpm.auto,
IF(_xlfn.XLOOKUP(GewählterMA&amp;"|"&amp;_xlpm.jahrCalc,Personaleingabe!$AO$12:$AO$300,Personaleingabe!$AO$12:$AO$300,"keine Zeiten",0,1)="keine Zeiten",TRUE,FALSE),
_xlpm.fake,
IF($A$4&amp;"1"="1",FALSE,TRUE),
_xlpm.abwesend,
BO107&amp;"1"&lt;&gt;"1",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_xlpm.wochenstunden/5,SUMIFS(Arbeitszeiten[[Arbeitszeit]:[Arbeitszeit]],Arbeitszeiten[[Name]:[Name]],GewählterMA,Arbeitszeiten[[Tag]:[Tag]],DATE(_xlpm.jahrCalc,$B107,AE$20)))*$A107,0),
_xlpm.ausgabe, _xlpm.stunden+IF(AND(_xlpm.stunden&gt;0,_xlpm.fake),ROUND(RANDBETWEEN(-100,100)/200,1),0),
IF(_xlpm.ausgabe&lt;=0,"",_xlpm.ausgabe)
)</f>
        <v/>
      </c>
      <c r="AF107" s="253" t="str" cm="1">
        <f t="array" aca="1" ref="AF107" ca="1">_xlfn.LET(
_xlpm.jahrCalc,
INDIRECT("Jahr" &amp; ROUNDUP(SUM($B$21:$B107)/78,0)),
_xlpm.auto,
IF(_xlfn.XLOOKUP(GewählterMA&amp;"|"&amp;_xlpm.jahrCalc,Personaleingabe!$AO$12:$AO$300,Personaleingabe!$AO$12:$AO$300,"keine Zeiten",0,1)="keine Zeiten",TRUE,FALSE),
_xlpm.fake,
IF($A$4&amp;"1"="1",FALSE,TRUE),
_xlpm.abwesend,
BP107&amp;"1"&lt;&gt;"1",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_xlpm.wochenstunden/5,SUMIFS(Arbeitszeiten[[Arbeitszeit]:[Arbeitszeit]],Arbeitszeiten[[Name]:[Name]],GewählterMA,Arbeitszeiten[[Tag]:[Tag]],DATE(_xlpm.jahrCalc,$B107,AF$20)))*$A107,0),
_xlpm.ausgabe, _xlpm.stunden+IF(AND(_xlpm.stunden&gt;0,_xlpm.fake),ROUND(RANDBETWEEN(-100,100)/200,1),0),
IF(_xlpm.ausgabe&lt;=0,"",_xlpm.ausgabe)
)</f>
        <v/>
      </c>
      <c r="AG107" s="253" t="str" cm="1">
        <f t="array" aca="1" ref="AG107" ca="1">_xlfn.LET(
_xlpm.jahrCalc,
INDIRECT("Jahr" &amp; ROUNDUP(SUM($B$21:$B107)/78,0)),
_xlpm.auto,
IF(_xlfn.XLOOKUP(GewählterMA&amp;"|"&amp;_xlpm.jahrCalc,Personaleingabe!$AO$12:$AO$300,Personaleingabe!$AO$12:$AO$300,"keine Zeiten",0,1)="keine Zeiten",TRUE,FALSE),
_xlpm.fake,
IF($A$4&amp;"1"="1",FALSE,TRUE),
_xlpm.abwesend,
BQ107&amp;"1"&lt;&gt;"1",
_xlpm.wochenstunden,_xlfn.XLOOKUP(GewählterMA&amp;"|"&amp;GewähltesVorhaben&amp;"|"&amp;$B107&amp;"|"&amp;_xlpm.jahrCalc,MitarbeiterFTE[[lookup]:[lookup]],MitarbeiterFTE[[Std. / Wo.]:[Std. / Wo.]],0,0,1),
_xlpm.stunden,
IF(NOT(_xlpm.abwesend),IF(_xlpm.auto,
    _xlpm.wochenstunden/5,SUMIFS(Arbeitszeiten[[Arbeitszeit]:[Arbeitszeit]],Arbeitszeiten[[Name]:[Name]],GewählterMA,Arbeitszeiten[[Tag]:[Tag]],DATE(_xlpm.jahrCalc,$B107,AG$20)))*$A107,0),
_xlpm.ausgabe, _xlpm.stunden+IF(AND(_xlpm.stunden&gt;0,_xlpm.fake),ROUND(RANDBETWEEN(-100,100)/200,1),0),
IF(_xlpm.ausgabe&lt;=0,"",_xlpm.ausgabe)
)</f>
        <v/>
      </c>
      <c r="AH107" s="254">
        <f t="shared" ca="1" si="115"/>
        <v>0</v>
      </c>
      <c r="AI107" s="303"/>
      <c r="AJ107" s="212"/>
      <c r="AL107" s="211">
        <f t="shared" si="116"/>
        <v>3</v>
      </c>
      <c r="AM107" s="211" t="str" cm="1">
        <f t="array" aca="1" ref="AM107" ca="1">_xlfn.LET(
     _xlpm.jahrCalc,INDIRECT("Jahr" &amp; ROUNDUP(SUM($B$21:$B107)/78,0)),
     _xlpm.dat,DATE(_xlpm.jahrCalc,$B107,C$20),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N107" s="211" t="str" cm="1">
        <f t="array" aca="1" ref="AN107" ca="1">_xlfn.LET(
     _xlpm.jahrCalc,INDIRECT("Jahr" &amp; ROUNDUP(SUM($B$21:$B107)/78,0)),
     _xlpm.dat,DATE(_xlpm.jahrCalc,$B107,D$20),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O107" s="211" t="str" cm="1">
        <f t="array" aca="1" ref="AO107" ca="1">_xlfn.LET(
     _xlpm.jahrCalc,INDIRECT("Jahr" &amp; ROUNDUP(SUM($B$21:$B107)/78,0)),
     _xlpm.dat,DATE(_xlpm.jahrCalc,$B107,E$20),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P107" s="211" t="str" cm="1">
        <f t="array" aca="1" ref="AP107" ca="1">_xlfn.LET(
     _xlpm.jahrCalc,INDIRECT("Jahr" &amp; ROUNDUP(SUM($B$21:$B107)/78,0)),
     _xlpm.dat,DATE(_xlpm.jahrCalc,$B107,F$20),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Q107" s="211" t="str" cm="1">
        <f t="array" aca="1" ref="AQ107" ca="1">_xlfn.LET(
     _xlpm.jahrCalc,INDIRECT("Jahr" &amp; ROUNDUP(SUM($B$21:$B107)/78,0)),
     _xlpm.dat,DATE(_xlpm.jahrCalc,$B107,G$20),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R107" s="211" t="str" cm="1">
        <f t="array" aca="1" ref="AR107" ca="1">_xlfn.LET(
     _xlpm.jahrCalc,INDIRECT("Jahr" &amp; ROUNDUP(SUM($B$21:$B107)/78,0)),
     _xlpm.dat,DATE(_xlpm.jahrCalc,$B107,H$20),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S107" s="211" t="str" cm="1">
        <f t="array" aca="1" ref="AS107" ca="1">_xlfn.LET(
     _xlpm.jahrCalc,INDIRECT("Jahr" &amp; ROUNDUP(SUM($B$21:$B107)/78,0)),
     _xlpm.dat,DATE(_xlpm.jahrCalc,$B107,I$20),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T107" s="211" t="str" cm="1">
        <f t="array" aca="1" ref="AT107" ca="1">_xlfn.LET(
     _xlpm.jahrCalc,INDIRECT("Jahr" &amp; ROUNDUP(SUM($B$21:$B107)/78,0)),
     _xlpm.dat,DATE(_xlpm.jahrCalc,$B107,J$20),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U107" s="211" t="str" cm="1">
        <f t="array" aca="1" ref="AU107" ca="1">_xlfn.LET(
     _xlpm.jahrCalc,INDIRECT("Jahr" &amp; ROUNDUP(SUM($B$21:$B107)/78,0)),
     _xlpm.dat,DATE(_xlpm.jahrCalc,$B107,K$20),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V107" s="211" t="str" cm="1">
        <f t="array" aca="1" ref="AV107" ca="1">_xlfn.LET(
     _xlpm.jahrCalc,INDIRECT("Jahr" &amp; ROUNDUP(SUM($B$21:$B107)/78,0)),
     _xlpm.dat,DATE(_xlpm.jahrCalc,$B107,L$20),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W107" s="211" t="str" cm="1">
        <f t="array" aca="1" ref="AW107" ca="1">_xlfn.LET(
     _xlpm.jahrCalc,INDIRECT("Jahr" &amp; ROUNDUP(SUM($B$21:$B107)/78,0)),
     _xlpm.dat,DATE(_xlpm.jahrCalc,$B107,M$20),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X107" s="211" t="str" cm="1">
        <f t="array" aca="1" ref="AX107" ca="1">_xlfn.LET(
     _xlpm.jahrCalc,INDIRECT("Jahr" &amp; ROUNDUP(SUM($B$21:$B107)/78,0)),
     _xlpm.dat,DATE(_xlpm.jahrCalc,$B107,N$20),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AY107" s="211" t="str" cm="1">
        <f t="array" aca="1" ref="AY107" ca="1">_xlfn.LET(
     _xlpm.jahrCalc,INDIRECT("Jahr" &amp; ROUNDUP(SUM($B$21:$B107)/78,0)),
     _xlpm.dat,DATE(_xlpm.jahrCalc,$B107,O$20),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AZ107" s="211" t="str" cm="1">
        <f t="array" aca="1" ref="AZ107" ca="1">_xlfn.LET(
     _xlpm.jahrCalc,INDIRECT("Jahr" &amp; ROUNDUP(SUM($B$21:$B107)/78,0)),
     _xlpm.dat,DATE(_xlpm.jahrCalc,$B107,P$20),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A107" s="211" t="str" cm="1">
        <f t="array" aca="1" ref="BA107" ca="1">_xlfn.LET(
     _xlpm.jahrCalc,INDIRECT("Jahr" &amp; ROUNDUP(SUM($B$21:$B107)/78,0)),
     _xlpm.dat,DATE(_xlpm.jahrCalc,$B107,Q$20),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B107" s="211" t="str" cm="1">
        <f t="array" aca="1" ref="BB107" ca="1">_xlfn.LET(
     _xlpm.jahrCalc,INDIRECT("Jahr" &amp; ROUNDUP(SUM($B$21:$B107)/78,0)),
     _xlpm.dat,DATE(_xlpm.jahrCalc,$B107,R$20),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C107" s="211" t="str" cm="1">
        <f t="array" aca="1" ref="BC107" ca="1">_xlfn.LET(
     _xlpm.jahrCalc,INDIRECT("Jahr" &amp; ROUNDUP(SUM($B$21:$B107)/78,0)),
     _xlpm.dat,DATE(_xlpm.jahrCalc,$B107,S$20),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D107" s="211" t="str" cm="1">
        <f t="array" aca="1" ref="BD107" ca="1">_xlfn.LET(
     _xlpm.jahrCalc,INDIRECT("Jahr" &amp; ROUNDUP(SUM($B$21:$B107)/78,0)),
     _xlpm.dat,DATE(_xlpm.jahrCalc,$B107,T$20),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E107" s="211" t="str" cm="1">
        <f t="array" aca="1" ref="BE107" ca="1">_xlfn.LET(
     _xlpm.jahrCalc,INDIRECT("Jahr" &amp; ROUNDUP(SUM($B$21:$B107)/78,0)),
     _xlpm.dat,DATE(_xlpm.jahrCalc,$B107,U$20),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F107" s="211" t="str" cm="1">
        <f t="array" aca="1" ref="BF107" ca="1">_xlfn.LET(
     _xlpm.jahrCalc,INDIRECT("Jahr" &amp; ROUNDUP(SUM($B$21:$B107)/78,0)),
     _xlpm.dat,DATE(_xlpm.jahrCalc,$B107,V$20),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G107" s="211" t="str" cm="1">
        <f t="array" aca="1" ref="BG107" ca="1">_xlfn.LET(
     _xlpm.jahrCalc,INDIRECT("Jahr" &amp; ROUNDUP(SUM($B$21:$B107)/78,0)),
     _xlpm.dat,DATE(_xlpm.jahrCalc,$B107,W$20),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H107" s="211" t="str" cm="1">
        <f t="array" aca="1" ref="BH107" ca="1">_xlfn.LET(
     _xlpm.jahrCalc,INDIRECT("Jahr" &amp; ROUNDUP(SUM($B$21:$B107)/78,0)),
     _xlpm.dat,DATE(_xlpm.jahrCalc,$B107,X$20),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I107" s="211" t="str" cm="1">
        <f t="array" aca="1" ref="BI107" ca="1">_xlfn.LET(
     _xlpm.jahrCalc,INDIRECT("Jahr" &amp; ROUNDUP(SUM($B$21:$B107)/78,0)),
     _xlpm.dat,DATE(_xlpm.jahrCalc,$B107,Y$20),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J107" s="211" t="str" cm="1">
        <f t="array" aca="1" ref="BJ107" ca="1">_xlfn.LET(
     _xlpm.jahrCalc,INDIRECT("Jahr" &amp; ROUNDUP(SUM($B$21:$B107)/78,0)),
     _xlpm.dat,DATE(_xlpm.jahrCalc,$B107,Z$20),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K107" s="211" t="str" cm="1">
        <f t="array" aca="1" ref="BK107" ca="1">_xlfn.LET(
     _xlpm.jahrCalc,INDIRECT("Jahr" &amp; ROUNDUP(SUM($B$21:$B107)/78,0)),
     _xlpm.dat,DATE(_xlpm.jahrCalc,$B107,AA$20),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L107" s="211" t="str" cm="1">
        <f t="array" aca="1" ref="BL107" ca="1">_xlfn.LET(
     _xlpm.jahrCalc,INDIRECT("Jahr" &amp; ROUNDUP(SUM($B$21:$B107)/78,0)),
     _xlpm.dat,DATE(_xlpm.jahrCalc,$B107,AB$20),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WE</v>
      </c>
      <c r="BM107" s="211" t="str" cm="1">
        <f t="array" aca="1" ref="BM107" ca="1">_xlfn.LET(
     _xlpm.jahrCalc,INDIRECT("Jahr" &amp; ROUNDUP(SUM($B$21:$B107)/78,0)),
     _xlpm.dat,DATE(_xlpm.jahrCalc,$B107,AC$20),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N107" s="211" t="str" cm="1">
        <f t="array" aca="1" ref="BN107" ca="1">_xlfn.LET(
     _xlpm.jahrCalc,INDIRECT("Jahr" &amp; ROUNDUP(SUM($B$21:$B107)/78,0)),
     _xlpm.dat,DATE(_xlpm.jahrCalc,$B107,AD$20),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O107" s="211" t="str" cm="1">
        <f t="array" aca="1" ref="BO107" ca="1">_xlfn.LET(
     _xlpm.jahrCalc,INDIRECT("Jahr" &amp; ROUNDUP(SUM($B$21:$B107)/78,0)),
     _xlpm.dat,DATE(_xlpm.jahrCalc,$B107,AE$20),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P107" s="211" t="str" cm="1">
        <f t="array" aca="1" ref="BP107" ca="1">_xlfn.LET(
     _xlpm.jahrCalc,INDIRECT("Jahr" &amp; ROUNDUP(SUM($B$21:$B107)/78,0)),
     _xlpm.dat,DATE(_xlpm.jahrCalc,$B107,AF$20),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Q107" s="211" t="str" cm="1">
        <f t="array" aca="1" ref="BQ107" ca="1">_xlfn.LET(
     _xlpm.jahrCalc,INDIRECT("Jahr" &amp; ROUNDUP(SUM($B$21:$B107)/78,0)),
     _xlpm.dat,DATE(_xlpm.jahrCalc,$B107,AG$20),
     _xlpm.bundesland,$BR107,
     _xlpm.ft, IF(_xlpm.bundesland=0,FALSE,_xlfn.XLOOKUP(_xlpm.dat,Feiertage[[Datum]:[Datum]],_xlfn.XLOOKUP(_xlpm.bundesland,Feiertage[[#Headers],[BW]:[TH]],Feiertage[[BW]:[TH]]),0,0,1)&lt;&gt;0),
     _xlpm.schwarz,
          MONTH(_xlpm.dat)&lt;&gt;$B107,
     _xlpm.we,
          WEEKDAY(_xlpm.dat,2)&gt;=6,
     _xlpm.weg,
          IF(_xlfn.XLOOKUP(GewählterMA&amp;_xlpm.dat,Table6[[lookup]:[lookup]],Table6[[Name]:[Name]],"da",0,1)="da","","weg"),
     _xlpm.ausgabe,IF(_xlpm.schwarz,"SW",IF(_xlpm.ft,"FT",IF(_xlpm.we,"WE",IF(_xlpm.weg="weg","weg","")))),
     _xlpm.ausgabe
)</f>
        <v/>
      </c>
      <c r="BR107" s="211">
        <f ca="1">IF(BT107=0,BS104,BT107)</f>
        <v>0</v>
      </c>
      <c r="BT107" s="211" cm="1">
        <f t="array" aca="1" ref="BT107" ca="1">_xlfn.XLOOKUP(_xlfn.XLOOKUP(GewählterMA&amp;AL107&amp;INDIRECT("Jahr" &amp; ROUNDUP(SUM($B$21:$B107)/78,0)),MitarbeiterFTE[Name]&amp;MitarbeiterFTE[Monat]&amp;MitarbeiterFTE[Jahr],MitarbeiterFTE[Bundesland],0,0,1),Bundesländer[Deutsch],Bundesländer[Abkürzung],0,0,1)</f>
        <v>0</v>
      </c>
    </row>
    <row r="108" spans="1:72" ht="18" customHeight="1" thickBot="1">
      <c r="A108" s="223" cm="1">
        <f t="array" aca="1" ref="A108" ca="1">_xlfn.XLOOKUP(GewählterMA&amp;"|"&amp;GewähltesVorhaben&amp;"|"&amp;B108&amp;"|"&amp;INDIRECT("Jahr" &amp; ROUNDUP(SUM($B$21:B108)/78,0)),MitarbeiterFTE[lookup],MitarbeiterFTE[%-Vorhaben],0,0,1)</f>
        <v>0</v>
      </c>
      <c r="B108" s="256">
        <v>4</v>
      </c>
      <c r="C108" s="253" t="str" cm="1">
        <f t="array" aca="1" ref="C108" ca="1">_xlfn.LET(
_xlpm.jahrCalc,
INDIRECT("Jahr" &amp; ROUNDUP(SUM($B$21:$B108)/78,0)),
_xlpm.auto,
IF(_xlfn.XLOOKUP(GewählterMA&amp;"|"&amp;_xlpm.jahrCalc,Personaleingabe!$AO$12:$AO$300,Personaleingabe!$AO$12:$AO$300,"keine Zeiten",0,1)="keine Zeiten",TRUE,FALSE),
_xlpm.fake,
IF($A$4&amp;"1"="1",FALSE,TRUE),
_xlpm.abwesend,
AM108&amp;"1"&lt;&gt;"1",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_xlpm.wochenstunden/5,SUMIFS(Arbeitszeiten[[Arbeitszeit]:[Arbeitszeit]],Arbeitszeiten[[Name]:[Name]],GewählterMA,Arbeitszeiten[[Tag]:[Tag]],DATE(_xlpm.jahrCalc,$B108,C$20)))*$A108,0),
_xlpm.ausgabe, _xlpm.stunden+IF(AND(_xlpm.stunden&gt;0,_xlpm.fake),ROUND(RANDBETWEEN(-100,100)/200,1),0),
IF(_xlpm.ausgabe&lt;=0,"",_xlpm.ausgabe)
)</f>
        <v/>
      </c>
      <c r="D108" s="253" t="str" cm="1">
        <f t="array" aca="1" ref="D108" ca="1">_xlfn.LET(
_xlpm.jahrCalc,
INDIRECT("Jahr" &amp; ROUNDUP(SUM($B$21:$B108)/78,0)),
_xlpm.auto,
IF(_xlfn.XLOOKUP(GewählterMA&amp;"|"&amp;_xlpm.jahrCalc,Personaleingabe!$AO$12:$AO$300,Personaleingabe!$AO$12:$AO$300,"keine Zeiten",0,1)="keine Zeiten",TRUE,FALSE),
_xlpm.fake,
IF($A$4&amp;"1"="1",FALSE,TRUE),
_xlpm.abwesend,
AN108&amp;"1"&lt;&gt;"1",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_xlpm.wochenstunden/5,SUMIFS(Arbeitszeiten[[Arbeitszeit]:[Arbeitszeit]],Arbeitszeiten[[Name]:[Name]],GewählterMA,Arbeitszeiten[[Tag]:[Tag]],DATE(_xlpm.jahrCalc,$B108,D$20)))*$A108,0),
_xlpm.ausgabe, _xlpm.stunden+IF(AND(_xlpm.stunden&gt;0,_xlpm.fake),ROUND(RANDBETWEEN(-100,100)/200,1),0),
IF(_xlpm.ausgabe&lt;=0,"",_xlpm.ausgabe)
)</f>
        <v/>
      </c>
      <c r="E108" s="253" t="str" cm="1">
        <f t="array" aca="1" ref="E108" ca="1">_xlfn.LET(
_xlpm.jahrCalc,
INDIRECT("Jahr" &amp; ROUNDUP(SUM($B$21:$B108)/78,0)),
_xlpm.auto,
IF(_xlfn.XLOOKUP(GewählterMA&amp;"|"&amp;_xlpm.jahrCalc,Personaleingabe!$AO$12:$AO$300,Personaleingabe!$AO$12:$AO$300,"keine Zeiten",0,1)="keine Zeiten",TRUE,FALSE),
_xlpm.fake,
IF($A$4&amp;"1"="1",FALSE,TRUE),
_xlpm.abwesend,
AO108&amp;"1"&lt;&gt;"1",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_xlpm.wochenstunden/5,SUMIFS(Arbeitszeiten[[Arbeitszeit]:[Arbeitszeit]],Arbeitszeiten[[Name]:[Name]],GewählterMA,Arbeitszeiten[[Tag]:[Tag]],DATE(_xlpm.jahrCalc,$B108,E$20)))*$A108,0),
_xlpm.ausgabe, _xlpm.stunden+IF(AND(_xlpm.stunden&gt;0,_xlpm.fake),ROUND(RANDBETWEEN(-100,100)/200,1),0),
IF(_xlpm.ausgabe&lt;=0,"",_xlpm.ausgabe)
)</f>
        <v/>
      </c>
      <c r="F108" s="253" t="str" cm="1">
        <f t="array" aca="1" ref="F108" ca="1">_xlfn.LET(
_xlpm.jahrCalc,
INDIRECT("Jahr" &amp; ROUNDUP(SUM($B$21:$B108)/78,0)),
_xlpm.auto,
IF(_xlfn.XLOOKUP(GewählterMA&amp;"|"&amp;_xlpm.jahrCalc,Personaleingabe!$AO$12:$AO$300,Personaleingabe!$AO$12:$AO$300,"keine Zeiten",0,1)="keine Zeiten",TRUE,FALSE),
_xlpm.fake,
IF($A$4&amp;"1"="1",FALSE,TRUE),
_xlpm.abwesend,
AP108&amp;"1"&lt;&gt;"1",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_xlpm.wochenstunden/5,SUMIFS(Arbeitszeiten[[Arbeitszeit]:[Arbeitszeit]],Arbeitszeiten[[Name]:[Name]],GewählterMA,Arbeitszeiten[[Tag]:[Tag]],DATE(_xlpm.jahrCalc,$B108,F$20)))*$A108,0),
_xlpm.ausgabe, _xlpm.stunden+IF(AND(_xlpm.stunden&gt;0,_xlpm.fake),ROUND(RANDBETWEEN(-100,100)/200,1),0),
IF(_xlpm.ausgabe&lt;=0,"",_xlpm.ausgabe)
)</f>
        <v/>
      </c>
      <c r="G108" s="253" t="str" cm="1">
        <f t="array" aca="1" ref="G108" ca="1">_xlfn.LET(
_xlpm.jahrCalc,
INDIRECT("Jahr" &amp; ROUNDUP(SUM($B$21:$B108)/78,0)),
_xlpm.auto,
IF(_xlfn.XLOOKUP(GewählterMA&amp;"|"&amp;_xlpm.jahrCalc,Personaleingabe!$AO$12:$AO$300,Personaleingabe!$AO$12:$AO$300,"keine Zeiten",0,1)="keine Zeiten",TRUE,FALSE),
_xlpm.fake,
IF($A$4&amp;"1"="1",FALSE,TRUE),
_xlpm.abwesend,
AQ108&amp;"1"&lt;&gt;"1",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_xlpm.wochenstunden/5,SUMIFS(Arbeitszeiten[[Arbeitszeit]:[Arbeitszeit]],Arbeitszeiten[[Name]:[Name]],GewählterMA,Arbeitszeiten[[Tag]:[Tag]],DATE(_xlpm.jahrCalc,$B108,G$20)))*$A108,0),
_xlpm.ausgabe, _xlpm.stunden+IF(AND(_xlpm.stunden&gt;0,_xlpm.fake),ROUND(RANDBETWEEN(-100,100)/200,1),0),
IF(_xlpm.ausgabe&lt;=0,"",_xlpm.ausgabe)
)</f>
        <v/>
      </c>
      <c r="H108" s="253" t="str" cm="1">
        <f t="array" aca="1" ref="H108" ca="1">_xlfn.LET(
_xlpm.jahrCalc,
INDIRECT("Jahr" &amp; ROUNDUP(SUM($B$21:$B108)/78,0)),
_xlpm.auto,
IF(_xlfn.XLOOKUP(GewählterMA&amp;"|"&amp;_xlpm.jahrCalc,Personaleingabe!$AO$12:$AO$300,Personaleingabe!$AO$12:$AO$300,"keine Zeiten",0,1)="keine Zeiten",TRUE,FALSE),
_xlpm.fake,
IF($A$4&amp;"1"="1",FALSE,TRUE),
_xlpm.abwesend,
AR108&amp;"1"&lt;&gt;"1",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_xlpm.wochenstunden/5,SUMIFS(Arbeitszeiten[[Arbeitszeit]:[Arbeitszeit]],Arbeitszeiten[[Name]:[Name]],GewählterMA,Arbeitszeiten[[Tag]:[Tag]],DATE(_xlpm.jahrCalc,$B108,H$20)))*$A108,0),
_xlpm.ausgabe, _xlpm.stunden+IF(AND(_xlpm.stunden&gt;0,_xlpm.fake),ROUND(RANDBETWEEN(-100,100)/200,1),0),
IF(_xlpm.ausgabe&lt;=0,"",_xlpm.ausgabe)
)</f>
        <v/>
      </c>
      <c r="I108" s="253" t="str" cm="1">
        <f t="array" aca="1" ref="I108" ca="1">_xlfn.LET(
_xlpm.jahrCalc,
INDIRECT("Jahr" &amp; ROUNDUP(SUM($B$21:$B108)/78,0)),
_xlpm.auto,
IF(_xlfn.XLOOKUP(GewählterMA&amp;"|"&amp;_xlpm.jahrCalc,Personaleingabe!$AO$12:$AO$300,Personaleingabe!$AO$12:$AO$300,"keine Zeiten",0,1)="keine Zeiten",TRUE,FALSE),
_xlpm.fake,
IF($A$4&amp;"1"="1",FALSE,TRUE),
_xlpm.abwesend,
AS108&amp;"1"&lt;&gt;"1",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_xlpm.wochenstunden/5,SUMIFS(Arbeitszeiten[[Arbeitszeit]:[Arbeitszeit]],Arbeitszeiten[[Name]:[Name]],GewählterMA,Arbeitszeiten[[Tag]:[Tag]],DATE(_xlpm.jahrCalc,$B108,I$20)))*$A108,0),
_xlpm.ausgabe, _xlpm.stunden+IF(AND(_xlpm.stunden&gt;0,_xlpm.fake),ROUND(RANDBETWEEN(-100,100)/200,1),0),
IF(_xlpm.ausgabe&lt;=0,"",_xlpm.ausgabe)
)</f>
        <v/>
      </c>
      <c r="J108" s="253" t="str" cm="1">
        <f t="array" aca="1" ref="J108" ca="1">_xlfn.LET(
_xlpm.jahrCalc,
INDIRECT("Jahr" &amp; ROUNDUP(SUM($B$21:$B108)/78,0)),
_xlpm.auto,
IF(_xlfn.XLOOKUP(GewählterMA&amp;"|"&amp;_xlpm.jahrCalc,Personaleingabe!$AO$12:$AO$300,Personaleingabe!$AO$12:$AO$300,"keine Zeiten",0,1)="keine Zeiten",TRUE,FALSE),
_xlpm.fake,
IF($A$4&amp;"1"="1",FALSE,TRUE),
_xlpm.abwesend,
AT108&amp;"1"&lt;&gt;"1",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_xlpm.wochenstunden/5,SUMIFS(Arbeitszeiten[[Arbeitszeit]:[Arbeitszeit]],Arbeitszeiten[[Name]:[Name]],GewählterMA,Arbeitszeiten[[Tag]:[Tag]],DATE(_xlpm.jahrCalc,$B108,J$20)))*$A108,0),
_xlpm.ausgabe, _xlpm.stunden+IF(AND(_xlpm.stunden&gt;0,_xlpm.fake),ROUND(RANDBETWEEN(-100,100)/200,1),0),
IF(_xlpm.ausgabe&lt;=0,"",_xlpm.ausgabe)
)</f>
        <v/>
      </c>
      <c r="K108" s="253" t="str" cm="1">
        <f t="array" aca="1" ref="K108" ca="1">_xlfn.LET(
_xlpm.jahrCalc,
INDIRECT("Jahr" &amp; ROUNDUP(SUM($B$21:$B108)/78,0)),
_xlpm.auto,
IF(_xlfn.XLOOKUP(GewählterMA&amp;"|"&amp;_xlpm.jahrCalc,Personaleingabe!$AO$12:$AO$300,Personaleingabe!$AO$12:$AO$300,"keine Zeiten",0,1)="keine Zeiten",TRUE,FALSE),
_xlpm.fake,
IF($A$4&amp;"1"="1",FALSE,TRUE),
_xlpm.abwesend,
AU108&amp;"1"&lt;&gt;"1",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_xlpm.wochenstunden/5,SUMIFS(Arbeitszeiten[[Arbeitszeit]:[Arbeitszeit]],Arbeitszeiten[[Name]:[Name]],GewählterMA,Arbeitszeiten[[Tag]:[Tag]],DATE(_xlpm.jahrCalc,$B108,K$20)))*$A108,0),
_xlpm.ausgabe, _xlpm.stunden+IF(AND(_xlpm.stunden&gt;0,_xlpm.fake),ROUND(RANDBETWEEN(-100,100)/200,1),0),
IF(_xlpm.ausgabe&lt;=0,"",_xlpm.ausgabe)
)</f>
        <v/>
      </c>
      <c r="L108" s="253" t="str" cm="1">
        <f t="array" aca="1" ref="L108" ca="1">_xlfn.LET(
_xlpm.jahrCalc,
INDIRECT("Jahr" &amp; ROUNDUP(SUM($B$21:$B108)/78,0)),
_xlpm.auto,
IF(_xlfn.XLOOKUP(GewählterMA&amp;"|"&amp;_xlpm.jahrCalc,Personaleingabe!$AO$12:$AO$300,Personaleingabe!$AO$12:$AO$300,"keine Zeiten",0,1)="keine Zeiten",TRUE,FALSE),
_xlpm.fake,
IF($A$4&amp;"1"="1",FALSE,TRUE),
_xlpm.abwesend,
AV108&amp;"1"&lt;&gt;"1",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_xlpm.wochenstunden/5,SUMIFS(Arbeitszeiten[[Arbeitszeit]:[Arbeitszeit]],Arbeitszeiten[[Name]:[Name]],GewählterMA,Arbeitszeiten[[Tag]:[Tag]],DATE(_xlpm.jahrCalc,$B108,L$20)))*$A108,0),
_xlpm.ausgabe, _xlpm.stunden+IF(AND(_xlpm.stunden&gt;0,_xlpm.fake),ROUND(RANDBETWEEN(-100,100)/200,1),0),
IF(_xlpm.ausgabe&lt;=0,"",_xlpm.ausgabe)
)</f>
        <v/>
      </c>
      <c r="M108" s="253" t="str" cm="1">
        <f t="array" aca="1" ref="M108" ca="1">_xlfn.LET(
_xlpm.jahrCalc,
INDIRECT("Jahr" &amp; ROUNDUP(SUM($B$21:$B108)/78,0)),
_xlpm.auto,
IF(_xlfn.XLOOKUP(GewählterMA&amp;"|"&amp;_xlpm.jahrCalc,Personaleingabe!$AO$12:$AO$300,Personaleingabe!$AO$12:$AO$300,"keine Zeiten",0,1)="keine Zeiten",TRUE,FALSE),
_xlpm.fake,
IF($A$4&amp;"1"="1",FALSE,TRUE),
_xlpm.abwesend,
AW108&amp;"1"&lt;&gt;"1",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_xlpm.wochenstunden/5,SUMIFS(Arbeitszeiten[[Arbeitszeit]:[Arbeitszeit]],Arbeitszeiten[[Name]:[Name]],GewählterMA,Arbeitszeiten[[Tag]:[Tag]],DATE(_xlpm.jahrCalc,$B108,M$20)))*$A108,0),
_xlpm.ausgabe, _xlpm.stunden+IF(AND(_xlpm.stunden&gt;0,_xlpm.fake),ROUND(RANDBETWEEN(-100,100)/200,1),0),
IF(_xlpm.ausgabe&lt;=0,"",_xlpm.ausgabe)
)</f>
        <v/>
      </c>
      <c r="N108" s="253" t="str" cm="1">
        <f t="array" aca="1" ref="N108" ca="1">_xlfn.LET(
_xlpm.jahrCalc,
INDIRECT("Jahr" &amp; ROUNDUP(SUM($B$21:$B108)/78,0)),
_xlpm.auto,
IF(_xlfn.XLOOKUP(GewählterMA&amp;"|"&amp;_xlpm.jahrCalc,Personaleingabe!$AO$12:$AO$300,Personaleingabe!$AO$12:$AO$300,"keine Zeiten",0,1)="keine Zeiten",TRUE,FALSE),
_xlpm.fake,
IF($A$4&amp;"1"="1",FALSE,TRUE),
_xlpm.abwesend,
AX108&amp;"1"&lt;&gt;"1",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_xlpm.wochenstunden/5,SUMIFS(Arbeitszeiten[[Arbeitszeit]:[Arbeitszeit]],Arbeitszeiten[[Name]:[Name]],GewählterMA,Arbeitszeiten[[Tag]:[Tag]],DATE(_xlpm.jahrCalc,$B108,N$20)))*$A108,0),
_xlpm.ausgabe, _xlpm.stunden+IF(AND(_xlpm.stunden&gt;0,_xlpm.fake),ROUND(RANDBETWEEN(-100,100)/200,1),0),
IF(_xlpm.ausgabe&lt;=0,"",_xlpm.ausgabe)
)</f>
        <v/>
      </c>
      <c r="O108" s="253" t="str" cm="1">
        <f t="array" aca="1" ref="O108" ca="1">_xlfn.LET(
_xlpm.jahrCalc,
INDIRECT("Jahr" &amp; ROUNDUP(SUM($B$21:$B108)/78,0)),
_xlpm.auto,
IF(_xlfn.XLOOKUP(GewählterMA&amp;"|"&amp;_xlpm.jahrCalc,Personaleingabe!$AO$12:$AO$300,Personaleingabe!$AO$12:$AO$300,"keine Zeiten",0,1)="keine Zeiten",TRUE,FALSE),
_xlpm.fake,
IF($A$4&amp;"1"="1",FALSE,TRUE),
_xlpm.abwesend,
AY108&amp;"1"&lt;&gt;"1",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_xlpm.wochenstunden/5,SUMIFS(Arbeitszeiten[[Arbeitszeit]:[Arbeitszeit]],Arbeitszeiten[[Name]:[Name]],GewählterMA,Arbeitszeiten[[Tag]:[Tag]],DATE(_xlpm.jahrCalc,$B108,O$20)))*$A108,0),
_xlpm.ausgabe, _xlpm.stunden+IF(AND(_xlpm.stunden&gt;0,_xlpm.fake),ROUND(RANDBETWEEN(-100,100)/200,1),0),
IF(_xlpm.ausgabe&lt;=0,"",_xlpm.ausgabe)
)</f>
        <v/>
      </c>
      <c r="P108" s="253" t="str" cm="1">
        <f t="array" aca="1" ref="P108" ca="1">_xlfn.LET(
_xlpm.jahrCalc,
INDIRECT("Jahr" &amp; ROUNDUP(SUM($B$21:$B108)/78,0)),
_xlpm.auto,
IF(_xlfn.XLOOKUP(GewählterMA&amp;"|"&amp;_xlpm.jahrCalc,Personaleingabe!$AO$12:$AO$300,Personaleingabe!$AO$12:$AO$300,"keine Zeiten",0,1)="keine Zeiten",TRUE,FALSE),
_xlpm.fake,
IF($A$4&amp;"1"="1",FALSE,TRUE),
_xlpm.abwesend,
AZ108&amp;"1"&lt;&gt;"1",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_xlpm.wochenstunden/5,SUMIFS(Arbeitszeiten[[Arbeitszeit]:[Arbeitszeit]],Arbeitszeiten[[Name]:[Name]],GewählterMA,Arbeitszeiten[[Tag]:[Tag]],DATE(_xlpm.jahrCalc,$B108,P$20)))*$A108,0),
_xlpm.ausgabe, _xlpm.stunden+IF(AND(_xlpm.stunden&gt;0,_xlpm.fake),ROUND(RANDBETWEEN(-100,100)/200,1),0),
IF(_xlpm.ausgabe&lt;=0,"",_xlpm.ausgabe)
)</f>
        <v/>
      </c>
      <c r="Q108" s="253" t="str" cm="1">
        <f t="array" aca="1" ref="Q108" ca="1">_xlfn.LET(
_xlpm.jahrCalc,
INDIRECT("Jahr" &amp; ROUNDUP(SUM($B$21:$B108)/78,0)),
_xlpm.auto,
IF(_xlfn.XLOOKUP(GewählterMA&amp;"|"&amp;_xlpm.jahrCalc,Personaleingabe!$AO$12:$AO$300,Personaleingabe!$AO$12:$AO$300,"keine Zeiten",0,1)="keine Zeiten",TRUE,FALSE),
_xlpm.fake,
IF($A$4&amp;"1"="1",FALSE,TRUE),
_xlpm.abwesend,
BA108&amp;"1"&lt;&gt;"1",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_xlpm.wochenstunden/5,SUMIFS(Arbeitszeiten[[Arbeitszeit]:[Arbeitszeit]],Arbeitszeiten[[Name]:[Name]],GewählterMA,Arbeitszeiten[[Tag]:[Tag]],DATE(_xlpm.jahrCalc,$B108,Q$20)))*$A108,0),
_xlpm.ausgabe, _xlpm.stunden+IF(AND(_xlpm.stunden&gt;0,_xlpm.fake),ROUND(RANDBETWEEN(-100,100)/200,1),0),
IF(_xlpm.ausgabe&lt;=0,"",_xlpm.ausgabe)
)</f>
        <v/>
      </c>
      <c r="R108" s="253" t="str" cm="1">
        <f t="array" aca="1" ref="R108" ca="1">_xlfn.LET(
_xlpm.jahrCalc,
INDIRECT("Jahr" &amp; ROUNDUP(SUM($B$21:$B108)/78,0)),
_xlpm.auto,
IF(_xlfn.XLOOKUP(GewählterMA&amp;"|"&amp;_xlpm.jahrCalc,Personaleingabe!$AO$12:$AO$300,Personaleingabe!$AO$12:$AO$300,"keine Zeiten",0,1)="keine Zeiten",TRUE,FALSE),
_xlpm.fake,
IF($A$4&amp;"1"="1",FALSE,TRUE),
_xlpm.abwesend,
BB108&amp;"1"&lt;&gt;"1",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_xlpm.wochenstunden/5,SUMIFS(Arbeitszeiten[[Arbeitszeit]:[Arbeitszeit]],Arbeitszeiten[[Name]:[Name]],GewählterMA,Arbeitszeiten[[Tag]:[Tag]],DATE(_xlpm.jahrCalc,$B108,R$20)))*$A108,0),
_xlpm.ausgabe, _xlpm.stunden+IF(AND(_xlpm.stunden&gt;0,_xlpm.fake),ROUND(RANDBETWEEN(-100,100)/200,1),0),
IF(_xlpm.ausgabe&lt;=0,"",_xlpm.ausgabe)
)</f>
        <v/>
      </c>
      <c r="S108" s="253" t="str" cm="1">
        <f t="array" aca="1" ref="S108" ca="1">_xlfn.LET(
_xlpm.jahrCalc,
INDIRECT("Jahr" &amp; ROUNDUP(SUM($B$21:$B108)/78,0)),
_xlpm.auto,
IF(_xlfn.XLOOKUP(GewählterMA&amp;"|"&amp;_xlpm.jahrCalc,Personaleingabe!$AO$12:$AO$300,Personaleingabe!$AO$12:$AO$300,"keine Zeiten",0,1)="keine Zeiten",TRUE,FALSE),
_xlpm.fake,
IF($A$4&amp;"1"="1",FALSE,TRUE),
_xlpm.abwesend,
BC108&amp;"1"&lt;&gt;"1",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_xlpm.wochenstunden/5,SUMIFS(Arbeitszeiten[[Arbeitszeit]:[Arbeitszeit]],Arbeitszeiten[[Name]:[Name]],GewählterMA,Arbeitszeiten[[Tag]:[Tag]],DATE(_xlpm.jahrCalc,$B108,S$20)))*$A108,0),
_xlpm.ausgabe, _xlpm.stunden+IF(AND(_xlpm.stunden&gt;0,_xlpm.fake),ROUND(RANDBETWEEN(-100,100)/200,1),0),
IF(_xlpm.ausgabe&lt;=0,"",_xlpm.ausgabe)
)</f>
        <v/>
      </c>
      <c r="T108" s="253" t="str" cm="1">
        <f t="array" aca="1" ref="T108" ca="1">_xlfn.LET(
_xlpm.jahrCalc,
INDIRECT("Jahr" &amp; ROUNDUP(SUM($B$21:$B108)/78,0)),
_xlpm.auto,
IF(_xlfn.XLOOKUP(GewählterMA&amp;"|"&amp;_xlpm.jahrCalc,Personaleingabe!$AO$12:$AO$300,Personaleingabe!$AO$12:$AO$300,"keine Zeiten",0,1)="keine Zeiten",TRUE,FALSE),
_xlpm.fake,
IF($A$4&amp;"1"="1",FALSE,TRUE),
_xlpm.abwesend,
BD108&amp;"1"&lt;&gt;"1",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_xlpm.wochenstunden/5,SUMIFS(Arbeitszeiten[[Arbeitszeit]:[Arbeitszeit]],Arbeitszeiten[[Name]:[Name]],GewählterMA,Arbeitszeiten[[Tag]:[Tag]],DATE(_xlpm.jahrCalc,$B108,T$20)))*$A108,0),
_xlpm.ausgabe, _xlpm.stunden+IF(AND(_xlpm.stunden&gt;0,_xlpm.fake),ROUND(RANDBETWEEN(-100,100)/200,1),0),
IF(_xlpm.ausgabe&lt;=0,"",_xlpm.ausgabe)
)</f>
        <v/>
      </c>
      <c r="U108" s="253" t="str" cm="1">
        <f t="array" aca="1" ref="U108" ca="1">_xlfn.LET(
_xlpm.jahrCalc,
INDIRECT("Jahr" &amp; ROUNDUP(SUM($B$21:$B108)/78,0)),
_xlpm.auto,
IF(_xlfn.XLOOKUP(GewählterMA&amp;"|"&amp;_xlpm.jahrCalc,Personaleingabe!$AO$12:$AO$300,Personaleingabe!$AO$12:$AO$300,"keine Zeiten",0,1)="keine Zeiten",TRUE,FALSE),
_xlpm.fake,
IF($A$4&amp;"1"="1",FALSE,TRUE),
_xlpm.abwesend,
BE108&amp;"1"&lt;&gt;"1",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_xlpm.wochenstunden/5,SUMIFS(Arbeitszeiten[[Arbeitszeit]:[Arbeitszeit]],Arbeitszeiten[[Name]:[Name]],GewählterMA,Arbeitszeiten[[Tag]:[Tag]],DATE(_xlpm.jahrCalc,$B108,U$20)))*$A108,0),
_xlpm.ausgabe, _xlpm.stunden+IF(AND(_xlpm.stunden&gt;0,_xlpm.fake),ROUND(RANDBETWEEN(-100,100)/200,1),0),
IF(_xlpm.ausgabe&lt;=0,"",_xlpm.ausgabe)
)</f>
        <v/>
      </c>
      <c r="V108" s="253" t="str" cm="1">
        <f t="array" aca="1" ref="V108" ca="1">_xlfn.LET(
_xlpm.jahrCalc,
INDIRECT("Jahr" &amp; ROUNDUP(SUM($B$21:$B108)/78,0)),
_xlpm.auto,
IF(_xlfn.XLOOKUP(GewählterMA&amp;"|"&amp;_xlpm.jahrCalc,Personaleingabe!$AO$12:$AO$300,Personaleingabe!$AO$12:$AO$300,"keine Zeiten",0,1)="keine Zeiten",TRUE,FALSE),
_xlpm.fake,
IF($A$4&amp;"1"="1",FALSE,TRUE),
_xlpm.abwesend,
BF108&amp;"1"&lt;&gt;"1",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_xlpm.wochenstunden/5,SUMIFS(Arbeitszeiten[[Arbeitszeit]:[Arbeitszeit]],Arbeitszeiten[[Name]:[Name]],GewählterMA,Arbeitszeiten[[Tag]:[Tag]],DATE(_xlpm.jahrCalc,$B108,V$20)))*$A108,0),
_xlpm.ausgabe, _xlpm.stunden+IF(AND(_xlpm.stunden&gt;0,_xlpm.fake),ROUND(RANDBETWEEN(-100,100)/200,1),0),
IF(_xlpm.ausgabe&lt;=0,"",_xlpm.ausgabe)
)</f>
        <v/>
      </c>
      <c r="W108" s="253" t="str" cm="1">
        <f t="array" aca="1" ref="W108" ca="1">_xlfn.LET(
_xlpm.jahrCalc,
INDIRECT("Jahr" &amp; ROUNDUP(SUM($B$21:$B108)/78,0)),
_xlpm.auto,
IF(_xlfn.XLOOKUP(GewählterMA&amp;"|"&amp;_xlpm.jahrCalc,Personaleingabe!$AO$12:$AO$300,Personaleingabe!$AO$12:$AO$300,"keine Zeiten",0,1)="keine Zeiten",TRUE,FALSE),
_xlpm.fake,
IF($A$4&amp;"1"="1",FALSE,TRUE),
_xlpm.abwesend,
BG108&amp;"1"&lt;&gt;"1",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_xlpm.wochenstunden/5,SUMIFS(Arbeitszeiten[[Arbeitszeit]:[Arbeitszeit]],Arbeitszeiten[[Name]:[Name]],GewählterMA,Arbeitszeiten[[Tag]:[Tag]],DATE(_xlpm.jahrCalc,$B108,W$20)))*$A108,0),
_xlpm.ausgabe, _xlpm.stunden+IF(AND(_xlpm.stunden&gt;0,_xlpm.fake),ROUND(RANDBETWEEN(-100,100)/200,1),0),
IF(_xlpm.ausgabe&lt;=0,"",_xlpm.ausgabe)
)</f>
        <v/>
      </c>
      <c r="X108" s="253" t="str" cm="1">
        <f t="array" aca="1" ref="X108" ca="1">_xlfn.LET(
_xlpm.jahrCalc,
INDIRECT("Jahr" &amp; ROUNDUP(SUM($B$21:$B108)/78,0)),
_xlpm.auto,
IF(_xlfn.XLOOKUP(GewählterMA&amp;"|"&amp;_xlpm.jahrCalc,Personaleingabe!$AO$12:$AO$300,Personaleingabe!$AO$12:$AO$300,"keine Zeiten",0,1)="keine Zeiten",TRUE,FALSE),
_xlpm.fake,
IF($A$4&amp;"1"="1",FALSE,TRUE),
_xlpm.abwesend,
BH108&amp;"1"&lt;&gt;"1",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_xlpm.wochenstunden/5,SUMIFS(Arbeitszeiten[[Arbeitszeit]:[Arbeitszeit]],Arbeitszeiten[[Name]:[Name]],GewählterMA,Arbeitszeiten[[Tag]:[Tag]],DATE(_xlpm.jahrCalc,$B108,X$20)))*$A108,0),
_xlpm.ausgabe, _xlpm.stunden+IF(AND(_xlpm.stunden&gt;0,_xlpm.fake),ROUND(RANDBETWEEN(-100,100)/200,1),0),
IF(_xlpm.ausgabe&lt;=0,"",_xlpm.ausgabe)
)</f>
        <v/>
      </c>
      <c r="Y108" s="253" t="str" cm="1">
        <f t="array" aca="1" ref="Y108" ca="1">_xlfn.LET(
_xlpm.jahrCalc,
INDIRECT("Jahr" &amp; ROUNDUP(SUM($B$21:$B108)/78,0)),
_xlpm.auto,
IF(_xlfn.XLOOKUP(GewählterMA&amp;"|"&amp;_xlpm.jahrCalc,Personaleingabe!$AO$12:$AO$300,Personaleingabe!$AO$12:$AO$300,"keine Zeiten",0,1)="keine Zeiten",TRUE,FALSE),
_xlpm.fake,
IF($A$4&amp;"1"="1",FALSE,TRUE),
_xlpm.abwesend,
BI108&amp;"1"&lt;&gt;"1",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_xlpm.wochenstunden/5,SUMIFS(Arbeitszeiten[[Arbeitszeit]:[Arbeitszeit]],Arbeitszeiten[[Name]:[Name]],GewählterMA,Arbeitszeiten[[Tag]:[Tag]],DATE(_xlpm.jahrCalc,$B108,Y$20)))*$A108,0),
_xlpm.ausgabe, _xlpm.stunden+IF(AND(_xlpm.stunden&gt;0,_xlpm.fake),ROUND(RANDBETWEEN(-100,100)/200,1),0),
IF(_xlpm.ausgabe&lt;=0,"",_xlpm.ausgabe)
)</f>
        <v/>
      </c>
      <c r="Z108" s="253" t="str" cm="1">
        <f t="array" aca="1" ref="Z108" ca="1">_xlfn.LET(
_xlpm.jahrCalc,
INDIRECT("Jahr" &amp; ROUNDUP(SUM($B$21:$B108)/78,0)),
_xlpm.auto,
IF(_xlfn.XLOOKUP(GewählterMA&amp;"|"&amp;_xlpm.jahrCalc,Personaleingabe!$AO$12:$AO$300,Personaleingabe!$AO$12:$AO$300,"keine Zeiten",0,1)="keine Zeiten",TRUE,FALSE),
_xlpm.fake,
IF($A$4&amp;"1"="1",FALSE,TRUE),
_xlpm.abwesend,
BJ108&amp;"1"&lt;&gt;"1",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_xlpm.wochenstunden/5,SUMIFS(Arbeitszeiten[[Arbeitszeit]:[Arbeitszeit]],Arbeitszeiten[[Name]:[Name]],GewählterMA,Arbeitszeiten[[Tag]:[Tag]],DATE(_xlpm.jahrCalc,$B108,Z$20)))*$A108,0),
_xlpm.ausgabe, _xlpm.stunden+IF(AND(_xlpm.stunden&gt;0,_xlpm.fake),ROUND(RANDBETWEEN(-100,100)/200,1),0),
IF(_xlpm.ausgabe&lt;=0,"",_xlpm.ausgabe)
)</f>
        <v/>
      </c>
      <c r="AA108" s="253" t="str" cm="1">
        <f t="array" aca="1" ref="AA108" ca="1">_xlfn.LET(
_xlpm.jahrCalc,
INDIRECT("Jahr" &amp; ROUNDUP(SUM($B$21:$B108)/78,0)),
_xlpm.auto,
IF(_xlfn.XLOOKUP(GewählterMA&amp;"|"&amp;_xlpm.jahrCalc,Personaleingabe!$AO$12:$AO$300,Personaleingabe!$AO$12:$AO$300,"keine Zeiten",0,1)="keine Zeiten",TRUE,FALSE),
_xlpm.fake,
IF($A$4&amp;"1"="1",FALSE,TRUE),
_xlpm.abwesend,
BK108&amp;"1"&lt;&gt;"1",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_xlpm.wochenstunden/5,SUMIFS(Arbeitszeiten[[Arbeitszeit]:[Arbeitszeit]],Arbeitszeiten[[Name]:[Name]],GewählterMA,Arbeitszeiten[[Tag]:[Tag]],DATE(_xlpm.jahrCalc,$B108,AA$20)))*$A108,0),
_xlpm.ausgabe, _xlpm.stunden+IF(AND(_xlpm.stunden&gt;0,_xlpm.fake),ROUND(RANDBETWEEN(-100,100)/200,1),0),
IF(_xlpm.ausgabe&lt;=0,"",_xlpm.ausgabe)
)</f>
        <v/>
      </c>
      <c r="AB108" s="253" t="str" cm="1">
        <f t="array" aca="1" ref="AB108" ca="1">_xlfn.LET(
_xlpm.jahrCalc,
INDIRECT("Jahr" &amp; ROUNDUP(SUM($B$21:$B108)/78,0)),
_xlpm.auto,
IF(_xlfn.XLOOKUP(GewählterMA&amp;"|"&amp;_xlpm.jahrCalc,Personaleingabe!$AO$12:$AO$300,Personaleingabe!$AO$12:$AO$300,"keine Zeiten",0,1)="keine Zeiten",TRUE,FALSE),
_xlpm.fake,
IF($A$4&amp;"1"="1",FALSE,TRUE),
_xlpm.abwesend,
BL108&amp;"1"&lt;&gt;"1",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_xlpm.wochenstunden/5,SUMIFS(Arbeitszeiten[[Arbeitszeit]:[Arbeitszeit]],Arbeitszeiten[[Name]:[Name]],GewählterMA,Arbeitszeiten[[Tag]:[Tag]],DATE(_xlpm.jahrCalc,$B108,AB$20)))*$A108,0),
_xlpm.ausgabe, _xlpm.stunden+IF(AND(_xlpm.stunden&gt;0,_xlpm.fake),ROUND(RANDBETWEEN(-100,100)/200,1),0),
IF(_xlpm.ausgabe&lt;=0,"",_xlpm.ausgabe)
)</f>
        <v/>
      </c>
      <c r="AC108" s="253" t="str" cm="1">
        <f t="array" aca="1" ref="AC108" ca="1">_xlfn.LET(
_xlpm.jahrCalc,
INDIRECT("Jahr" &amp; ROUNDUP(SUM($B$21:$B108)/78,0)),
_xlpm.auto,
IF(_xlfn.XLOOKUP(GewählterMA&amp;"|"&amp;_xlpm.jahrCalc,Personaleingabe!$AO$12:$AO$300,Personaleingabe!$AO$12:$AO$300,"keine Zeiten",0,1)="keine Zeiten",TRUE,FALSE),
_xlpm.fake,
IF($A$4&amp;"1"="1",FALSE,TRUE),
_xlpm.abwesend,
BM108&amp;"1"&lt;&gt;"1",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_xlpm.wochenstunden/5,SUMIFS(Arbeitszeiten[[Arbeitszeit]:[Arbeitszeit]],Arbeitszeiten[[Name]:[Name]],GewählterMA,Arbeitszeiten[[Tag]:[Tag]],DATE(_xlpm.jahrCalc,$B108,AC$20)))*$A108,0),
_xlpm.ausgabe, _xlpm.stunden+IF(AND(_xlpm.stunden&gt;0,_xlpm.fake),ROUND(RANDBETWEEN(-100,100)/200,1),0),
IF(_xlpm.ausgabe&lt;=0,"",_xlpm.ausgabe)
)</f>
        <v/>
      </c>
      <c r="AD108" s="253" t="str" cm="1">
        <f t="array" aca="1" ref="AD108" ca="1">_xlfn.LET(
_xlpm.jahrCalc,
INDIRECT("Jahr" &amp; ROUNDUP(SUM($B$21:$B108)/78,0)),
_xlpm.auto,
IF(_xlfn.XLOOKUP(GewählterMA&amp;"|"&amp;_xlpm.jahrCalc,Personaleingabe!$AO$12:$AO$300,Personaleingabe!$AO$12:$AO$300,"keine Zeiten",0,1)="keine Zeiten",TRUE,FALSE),
_xlpm.fake,
IF($A$4&amp;"1"="1",FALSE,TRUE),
_xlpm.abwesend,
BN108&amp;"1"&lt;&gt;"1",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_xlpm.wochenstunden/5,SUMIFS(Arbeitszeiten[[Arbeitszeit]:[Arbeitszeit]],Arbeitszeiten[[Name]:[Name]],GewählterMA,Arbeitszeiten[[Tag]:[Tag]],DATE(_xlpm.jahrCalc,$B108,AD$20)))*$A108,0),
_xlpm.ausgabe, _xlpm.stunden+IF(AND(_xlpm.stunden&gt;0,_xlpm.fake),ROUND(RANDBETWEEN(-100,100)/200,1),0),
IF(_xlpm.ausgabe&lt;=0,"",_xlpm.ausgabe)
)</f>
        <v/>
      </c>
      <c r="AE108" s="253" t="str" cm="1">
        <f t="array" aca="1" ref="AE108" ca="1">_xlfn.LET(
_xlpm.jahrCalc,
INDIRECT("Jahr" &amp; ROUNDUP(SUM($B$21:$B108)/78,0)),
_xlpm.auto,
IF(_xlfn.XLOOKUP(GewählterMA&amp;"|"&amp;_xlpm.jahrCalc,Personaleingabe!$AO$12:$AO$300,Personaleingabe!$AO$12:$AO$300,"keine Zeiten",0,1)="keine Zeiten",TRUE,FALSE),
_xlpm.fake,
IF($A$4&amp;"1"="1",FALSE,TRUE),
_xlpm.abwesend,
BO108&amp;"1"&lt;&gt;"1",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_xlpm.wochenstunden/5,SUMIFS(Arbeitszeiten[[Arbeitszeit]:[Arbeitszeit]],Arbeitszeiten[[Name]:[Name]],GewählterMA,Arbeitszeiten[[Tag]:[Tag]],DATE(_xlpm.jahrCalc,$B108,AE$20)))*$A108,0),
_xlpm.ausgabe, _xlpm.stunden+IF(AND(_xlpm.stunden&gt;0,_xlpm.fake),ROUND(RANDBETWEEN(-100,100)/200,1),0),
IF(_xlpm.ausgabe&lt;=0,"",_xlpm.ausgabe)
)</f>
        <v/>
      </c>
      <c r="AF108" s="253" t="str" cm="1">
        <f t="array" aca="1" ref="AF108" ca="1">_xlfn.LET(
_xlpm.jahrCalc,
INDIRECT("Jahr" &amp; ROUNDUP(SUM($B$21:$B108)/78,0)),
_xlpm.auto,
IF(_xlfn.XLOOKUP(GewählterMA&amp;"|"&amp;_xlpm.jahrCalc,Personaleingabe!$AO$12:$AO$300,Personaleingabe!$AO$12:$AO$300,"keine Zeiten",0,1)="keine Zeiten",TRUE,FALSE),
_xlpm.fake,
IF($A$4&amp;"1"="1",FALSE,TRUE),
_xlpm.abwesend,
BP108&amp;"1"&lt;&gt;"1",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_xlpm.wochenstunden/5,SUMIFS(Arbeitszeiten[[Arbeitszeit]:[Arbeitszeit]],Arbeitszeiten[[Name]:[Name]],GewählterMA,Arbeitszeiten[[Tag]:[Tag]],DATE(_xlpm.jahrCalc,$B108,AF$20)))*$A108,0),
_xlpm.ausgabe, _xlpm.stunden+IF(AND(_xlpm.stunden&gt;0,_xlpm.fake),ROUND(RANDBETWEEN(-100,100)/200,1),0),
IF(_xlpm.ausgabe&lt;=0,"",_xlpm.ausgabe)
)</f>
        <v/>
      </c>
      <c r="AG108" s="253" t="str" cm="1">
        <f t="array" aca="1" ref="AG108" ca="1">_xlfn.LET(
_xlpm.jahrCalc,
INDIRECT("Jahr" &amp; ROUNDUP(SUM($B$21:$B108)/78,0)),
_xlpm.auto,
IF(_xlfn.XLOOKUP(GewählterMA&amp;"|"&amp;_xlpm.jahrCalc,Personaleingabe!$AO$12:$AO$300,Personaleingabe!$AO$12:$AO$300,"keine Zeiten",0,1)="keine Zeiten",TRUE,FALSE),
_xlpm.fake,
IF($A$4&amp;"1"="1",FALSE,TRUE),
_xlpm.abwesend,
BQ108&amp;"1"&lt;&gt;"1",
_xlpm.wochenstunden,_xlfn.XLOOKUP(GewählterMA&amp;"|"&amp;GewähltesVorhaben&amp;"|"&amp;$B108&amp;"|"&amp;_xlpm.jahrCalc,MitarbeiterFTE[[lookup]:[lookup]],MitarbeiterFTE[[Std. / Wo.]:[Std. / Wo.]],0,0,1),
_xlpm.stunden,
IF(NOT(_xlpm.abwesend),IF(_xlpm.auto,
    _xlpm.wochenstunden/5,SUMIFS(Arbeitszeiten[[Arbeitszeit]:[Arbeitszeit]],Arbeitszeiten[[Name]:[Name]],GewählterMA,Arbeitszeiten[[Tag]:[Tag]],DATE(_xlpm.jahrCalc,$B108,AG$20)))*$A108,0),
_xlpm.ausgabe, _xlpm.stunden+IF(AND(_xlpm.stunden&gt;0,_xlpm.fake),ROUND(RANDBETWEEN(-100,100)/200,1),0),
IF(_xlpm.ausgabe&lt;=0,"",_xlpm.ausgabe)
)</f>
        <v/>
      </c>
      <c r="AH108" s="254">
        <f t="shared" ca="1" si="115"/>
        <v>0</v>
      </c>
      <c r="AI108" s="303"/>
      <c r="AJ108" s="212"/>
      <c r="AL108" s="211">
        <f t="shared" si="116"/>
        <v>4</v>
      </c>
      <c r="AM108" s="211" t="str" cm="1">
        <f t="array" aca="1" ref="AM108" ca="1">_xlfn.LET(
     _xlpm.jahrCalc,INDIRECT("Jahr" &amp; ROUNDUP(SUM($B$21:$B108)/78,0)),
     _xlpm.dat,DATE(_xlpm.jahrCalc,$B108,C$20),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N108" s="211" t="str" cm="1">
        <f t="array" aca="1" ref="AN108" ca="1">_xlfn.LET(
     _xlpm.jahrCalc,INDIRECT("Jahr" &amp; ROUNDUP(SUM($B$21:$B108)/78,0)),
     _xlpm.dat,DATE(_xlpm.jahrCalc,$B108,D$20),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O108" s="211" t="str" cm="1">
        <f t="array" aca="1" ref="AO108" ca="1">_xlfn.LET(
     _xlpm.jahrCalc,INDIRECT("Jahr" &amp; ROUNDUP(SUM($B$21:$B108)/78,0)),
     _xlpm.dat,DATE(_xlpm.jahrCalc,$B108,E$20),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P108" s="211" t="str" cm="1">
        <f t="array" aca="1" ref="AP108" ca="1">_xlfn.LET(
     _xlpm.jahrCalc,INDIRECT("Jahr" &amp; ROUNDUP(SUM($B$21:$B108)/78,0)),
     _xlpm.dat,DATE(_xlpm.jahrCalc,$B108,F$20),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Q108" s="211" t="str" cm="1">
        <f t="array" aca="1" ref="AQ108" ca="1">_xlfn.LET(
     _xlpm.jahrCalc,INDIRECT("Jahr" &amp; ROUNDUP(SUM($B$21:$B108)/78,0)),
     _xlpm.dat,DATE(_xlpm.jahrCalc,$B108,G$20),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R108" s="211" t="str" cm="1">
        <f t="array" aca="1" ref="AR108" ca="1">_xlfn.LET(
     _xlpm.jahrCalc,INDIRECT("Jahr" &amp; ROUNDUP(SUM($B$21:$B108)/78,0)),
     _xlpm.dat,DATE(_xlpm.jahrCalc,$B108,H$20),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S108" s="211" t="str" cm="1">
        <f t="array" aca="1" ref="AS108" ca="1">_xlfn.LET(
     _xlpm.jahrCalc,INDIRECT("Jahr" &amp; ROUNDUP(SUM($B$21:$B108)/78,0)),
     _xlpm.dat,DATE(_xlpm.jahrCalc,$B108,I$20),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T108" s="211" t="str" cm="1">
        <f t="array" aca="1" ref="AT108" ca="1">_xlfn.LET(
     _xlpm.jahrCalc,INDIRECT("Jahr" &amp; ROUNDUP(SUM($B$21:$B108)/78,0)),
     _xlpm.dat,DATE(_xlpm.jahrCalc,$B108,J$20),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U108" s="211" t="str" cm="1">
        <f t="array" aca="1" ref="AU108" ca="1">_xlfn.LET(
     _xlpm.jahrCalc,INDIRECT("Jahr" &amp; ROUNDUP(SUM($B$21:$B108)/78,0)),
     _xlpm.dat,DATE(_xlpm.jahrCalc,$B108,K$20),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AV108" s="211" t="str" cm="1">
        <f t="array" aca="1" ref="AV108" ca="1">_xlfn.LET(
     _xlpm.jahrCalc,INDIRECT("Jahr" &amp; ROUNDUP(SUM($B$21:$B108)/78,0)),
     _xlpm.dat,DATE(_xlpm.jahrCalc,$B108,L$20),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W108" s="211" t="str" cm="1">
        <f t="array" aca="1" ref="AW108" ca="1">_xlfn.LET(
     _xlpm.jahrCalc,INDIRECT("Jahr" &amp; ROUNDUP(SUM($B$21:$B108)/78,0)),
     _xlpm.dat,DATE(_xlpm.jahrCalc,$B108,M$20),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X108" s="211" t="str" cm="1">
        <f t="array" aca="1" ref="AX108" ca="1">_xlfn.LET(
     _xlpm.jahrCalc,INDIRECT("Jahr" &amp; ROUNDUP(SUM($B$21:$B108)/78,0)),
     _xlpm.dat,DATE(_xlpm.jahrCalc,$B108,N$20),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Y108" s="211" t="str" cm="1">
        <f t="array" aca="1" ref="AY108" ca="1">_xlfn.LET(
     _xlpm.jahrCalc,INDIRECT("Jahr" &amp; ROUNDUP(SUM($B$21:$B108)/78,0)),
     _xlpm.dat,DATE(_xlpm.jahrCalc,$B108,O$20),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AZ108" s="211" t="str" cm="1">
        <f t="array" aca="1" ref="AZ108" ca="1">_xlfn.LET(
     _xlpm.jahrCalc,INDIRECT("Jahr" &amp; ROUNDUP(SUM($B$21:$B108)/78,0)),
     _xlpm.dat,DATE(_xlpm.jahrCalc,$B108,P$20),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A108" s="211" t="str" cm="1">
        <f t="array" aca="1" ref="BA108" ca="1">_xlfn.LET(
     _xlpm.jahrCalc,INDIRECT("Jahr" &amp; ROUNDUP(SUM($B$21:$B108)/78,0)),
     _xlpm.dat,DATE(_xlpm.jahrCalc,$B108,Q$20),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B108" s="211" t="str" cm="1">
        <f t="array" aca="1" ref="BB108" ca="1">_xlfn.LET(
     _xlpm.jahrCalc,INDIRECT("Jahr" &amp; ROUNDUP(SUM($B$21:$B108)/78,0)),
     _xlpm.dat,DATE(_xlpm.jahrCalc,$B108,R$20),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C108" s="211" t="str" cm="1">
        <f t="array" aca="1" ref="BC108" ca="1">_xlfn.LET(
     _xlpm.jahrCalc,INDIRECT("Jahr" &amp; ROUNDUP(SUM($B$21:$B108)/78,0)),
     _xlpm.dat,DATE(_xlpm.jahrCalc,$B108,S$20),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D108" s="211" t="str" cm="1">
        <f t="array" aca="1" ref="BD108" ca="1">_xlfn.LET(
     _xlpm.jahrCalc,INDIRECT("Jahr" &amp; ROUNDUP(SUM($B$21:$B108)/78,0)),
     _xlpm.dat,DATE(_xlpm.jahrCalc,$B108,T$20),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E108" s="211" t="str" cm="1">
        <f t="array" aca="1" ref="BE108" ca="1">_xlfn.LET(
     _xlpm.jahrCalc,INDIRECT("Jahr" &amp; ROUNDUP(SUM($B$21:$B108)/78,0)),
     _xlpm.dat,DATE(_xlpm.jahrCalc,$B108,U$20),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F108" s="211" t="str" cm="1">
        <f t="array" aca="1" ref="BF108" ca="1">_xlfn.LET(
     _xlpm.jahrCalc,INDIRECT("Jahr" &amp; ROUNDUP(SUM($B$21:$B108)/78,0)),
     _xlpm.dat,DATE(_xlpm.jahrCalc,$B108,V$20),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G108" s="211" t="str" cm="1">
        <f t="array" aca="1" ref="BG108" ca="1">_xlfn.LET(
     _xlpm.jahrCalc,INDIRECT("Jahr" &amp; ROUNDUP(SUM($B$21:$B108)/78,0)),
     _xlpm.dat,DATE(_xlpm.jahrCalc,$B108,W$20),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H108" s="211" t="str" cm="1">
        <f t="array" aca="1" ref="BH108" ca="1">_xlfn.LET(
     _xlpm.jahrCalc,INDIRECT("Jahr" &amp; ROUNDUP(SUM($B$21:$B108)/78,0)),
     _xlpm.dat,DATE(_xlpm.jahrCalc,$B108,X$20),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I108" s="211" t="str" cm="1">
        <f t="array" aca="1" ref="BI108" ca="1">_xlfn.LET(
     _xlpm.jahrCalc,INDIRECT("Jahr" &amp; ROUNDUP(SUM($B$21:$B108)/78,0)),
     _xlpm.dat,DATE(_xlpm.jahrCalc,$B108,Y$20),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J108" s="211" t="str" cm="1">
        <f t="array" aca="1" ref="BJ108" ca="1">_xlfn.LET(
     _xlpm.jahrCalc,INDIRECT("Jahr" &amp; ROUNDUP(SUM($B$21:$B108)/78,0)),
     _xlpm.dat,DATE(_xlpm.jahrCalc,$B108,Z$20),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K108" s="211" t="str" cm="1">
        <f t="array" aca="1" ref="BK108" ca="1">_xlfn.LET(
     _xlpm.jahrCalc,INDIRECT("Jahr" &amp; ROUNDUP(SUM($B$21:$B108)/78,0)),
     _xlpm.dat,DATE(_xlpm.jahrCalc,$B108,AA$20),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L108" s="211" t="str" cm="1">
        <f t="array" aca="1" ref="BL108" ca="1">_xlfn.LET(
     _xlpm.jahrCalc,INDIRECT("Jahr" &amp; ROUNDUP(SUM($B$21:$B108)/78,0)),
     _xlpm.dat,DATE(_xlpm.jahrCalc,$B108,AB$20),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M108" s="211" t="str" cm="1">
        <f t="array" aca="1" ref="BM108" ca="1">_xlfn.LET(
     _xlpm.jahrCalc,INDIRECT("Jahr" &amp; ROUNDUP(SUM($B$21:$B108)/78,0)),
     _xlpm.dat,DATE(_xlpm.jahrCalc,$B108,AC$20),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N108" s="211" t="str" cm="1">
        <f t="array" aca="1" ref="BN108" ca="1">_xlfn.LET(
     _xlpm.jahrCalc,INDIRECT("Jahr" &amp; ROUNDUP(SUM($B$21:$B108)/78,0)),
     _xlpm.dat,DATE(_xlpm.jahrCalc,$B108,AD$20),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
      </c>
      <c r="BO108" s="211" t="str" cm="1">
        <f t="array" aca="1" ref="BO108" ca="1">_xlfn.LET(
     _xlpm.jahrCalc,INDIRECT("Jahr" &amp; ROUNDUP(SUM($B$21:$B108)/78,0)),
     _xlpm.dat,DATE(_xlpm.jahrCalc,$B108,AE$20),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P108" s="211" t="str" cm="1">
        <f t="array" aca="1" ref="BP108" ca="1">_xlfn.LET(
     _xlpm.jahrCalc,INDIRECT("Jahr" &amp; ROUNDUP(SUM($B$21:$B108)/78,0)),
     _xlpm.dat,DATE(_xlpm.jahrCalc,$B108,AF$20),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WE</v>
      </c>
      <c r="BQ108" s="211" t="str" cm="1">
        <f t="array" aca="1" ref="BQ108" ca="1">_xlfn.LET(
     _xlpm.jahrCalc,INDIRECT("Jahr" &amp; ROUNDUP(SUM($B$21:$B108)/78,0)),
     _xlpm.dat,DATE(_xlpm.jahrCalc,$B108,AG$20),
     _xlpm.bundesland,$BR108,
     _xlpm.ft, IF(_xlpm.bundesland=0,FALSE,_xlfn.XLOOKUP(_xlpm.dat,Feiertage[[Datum]:[Datum]],_xlfn.XLOOKUP(_xlpm.bundesland,Feiertage[[#Headers],[BW]:[TH]],Feiertage[[BW]:[TH]]),0,0,1)&lt;&gt;0),
     _xlpm.schwarz,
          MONTH(_xlpm.dat)&lt;&gt;$B108,
     _xlpm.we,
          WEEKDAY(_xlpm.dat,2)&gt;=6,
     _xlpm.weg,
          IF(_xlfn.XLOOKUP(GewählterMA&amp;_xlpm.dat,Table6[[lookup]:[lookup]],Table6[[Name]:[Name]],"da",0,1)="da","","weg"),
     _xlpm.ausgabe,IF(_xlpm.schwarz,"SW",IF(_xlpm.ft,"FT",IF(_xlpm.we,"WE",IF(_xlpm.weg="weg","weg","")))),
     _xlpm.ausgabe
)</f>
        <v>SW</v>
      </c>
      <c r="BR108" s="211">
        <f ca="1">IF(BT108=0,BS104,BT108)</f>
        <v>0</v>
      </c>
      <c r="BT108" s="211" cm="1">
        <f t="array" aca="1" ref="BT108" ca="1">_xlfn.XLOOKUP(_xlfn.XLOOKUP(GewählterMA&amp;AL108&amp;INDIRECT("Jahr" &amp; ROUNDUP(SUM($B$21:$B108)/78,0)),MitarbeiterFTE[Name]&amp;MitarbeiterFTE[Monat]&amp;MitarbeiterFTE[Jahr],MitarbeiterFTE[Bundesland],0,0,1),Bundesländer[Deutsch],Bundesländer[Abkürzung],0,0,1)</f>
        <v>0</v>
      </c>
    </row>
    <row r="109" spans="1:72" ht="18" customHeight="1" thickBot="1">
      <c r="A109" s="223" cm="1">
        <f t="array" aca="1" ref="A109" ca="1">_xlfn.XLOOKUP(GewählterMA&amp;"|"&amp;GewähltesVorhaben&amp;"|"&amp;B109&amp;"|"&amp;INDIRECT("Jahr" &amp; ROUNDUP(SUM($B$21:B109)/78,0)),MitarbeiterFTE[lookup],MitarbeiterFTE[%-Vorhaben],0,0,1)</f>
        <v>0</v>
      </c>
      <c r="B109" s="256">
        <v>5</v>
      </c>
      <c r="C109" s="253" t="str" cm="1">
        <f t="array" aca="1" ref="C109" ca="1">_xlfn.LET(
_xlpm.jahrCalc,
INDIRECT("Jahr" &amp; ROUNDUP(SUM($B$21:$B109)/78,0)),
_xlpm.auto,
IF(_xlfn.XLOOKUP(GewählterMA&amp;"|"&amp;_xlpm.jahrCalc,Personaleingabe!$AO$12:$AO$300,Personaleingabe!$AO$12:$AO$300,"keine Zeiten",0,1)="keine Zeiten",TRUE,FALSE),
_xlpm.fake,
IF($A$4&amp;"1"="1",FALSE,TRUE),
_xlpm.abwesend,
AM109&amp;"1"&lt;&gt;"1",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_xlpm.wochenstunden/5,SUMIFS(Arbeitszeiten[[Arbeitszeit]:[Arbeitszeit]],Arbeitszeiten[[Name]:[Name]],GewählterMA,Arbeitszeiten[[Tag]:[Tag]],DATE(_xlpm.jahrCalc,$B109,C$20)))*$A109,0),
_xlpm.ausgabe, _xlpm.stunden+IF(AND(_xlpm.stunden&gt;0,_xlpm.fake),ROUND(RANDBETWEEN(-100,100)/200,1),0),
IF(_xlpm.ausgabe&lt;=0,"",_xlpm.ausgabe)
)</f>
        <v/>
      </c>
      <c r="D109" s="253" t="str" cm="1">
        <f t="array" aca="1" ref="D109" ca="1">_xlfn.LET(
_xlpm.jahrCalc,
INDIRECT("Jahr" &amp; ROUNDUP(SUM($B$21:$B109)/78,0)),
_xlpm.auto,
IF(_xlfn.XLOOKUP(GewählterMA&amp;"|"&amp;_xlpm.jahrCalc,Personaleingabe!$AO$12:$AO$300,Personaleingabe!$AO$12:$AO$300,"keine Zeiten",0,1)="keine Zeiten",TRUE,FALSE),
_xlpm.fake,
IF($A$4&amp;"1"="1",FALSE,TRUE),
_xlpm.abwesend,
AN109&amp;"1"&lt;&gt;"1",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_xlpm.wochenstunden/5,SUMIFS(Arbeitszeiten[[Arbeitszeit]:[Arbeitszeit]],Arbeitszeiten[[Name]:[Name]],GewählterMA,Arbeitszeiten[[Tag]:[Tag]],DATE(_xlpm.jahrCalc,$B109,D$20)))*$A109,0),
_xlpm.ausgabe, _xlpm.stunden+IF(AND(_xlpm.stunden&gt;0,_xlpm.fake),ROUND(RANDBETWEEN(-100,100)/200,1),0),
IF(_xlpm.ausgabe&lt;=0,"",_xlpm.ausgabe)
)</f>
        <v/>
      </c>
      <c r="E109" s="253" t="str" cm="1">
        <f t="array" aca="1" ref="E109" ca="1">_xlfn.LET(
_xlpm.jahrCalc,
INDIRECT("Jahr" &amp; ROUNDUP(SUM($B$21:$B109)/78,0)),
_xlpm.auto,
IF(_xlfn.XLOOKUP(GewählterMA&amp;"|"&amp;_xlpm.jahrCalc,Personaleingabe!$AO$12:$AO$300,Personaleingabe!$AO$12:$AO$300,"keine Zeiten",0,1)="keine Zeiten",TRUE,FALSE),
_xlpm.fake,
IF($A$4&amp;"1"="1",FALSE,TRUE),
_xlpm.abwesend,
AO109&amp;"1"&lt;&gt;"1",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_xlpm.wochenstunden/5,SUMIFS(Arbeitszeiten[[Arbeitszeit]:[Arbeitszeit]],Arbeitszeiten[[Name]:[Name]],GewählterMA,Arbeitszeiten[[Tag]:[Tag]],DATE(_xlpm.jahrCalc,$B109,E$20)))*$A109,0),
_xlpm.ausgabe, _xlpm.stunden+IF(AND(_xlpm.stunden&gt;0,_xlpm.fake),ROUND(RANDBETWEEN(-100,100)/200,1),0),
IF(_xlpm.ausgabe&lt;=0,"",_xlpm.ausgabe)
)</f>
        <v/>
      </c>
      <c r="F109" s="253" t="str" cm="1">
        <f t="array" aca="1" ref="F109" ca="1">_xlfn.LET(
_xlpm.jahrCalc,
INDIRECT("Jahr" &amp; ROUNDUP(SUM($B$21:$B109)/78,0)),
_xlpm.auto,
IF(_xlfn.XLOOKUP(GewählterMA&amp;"|"&amp;_xlpm.jahrCalc,Personaleingabe!$AO$12:$AO$300,Personaleingabe!$AO$12:$AO$300,"keine Zeiten",0,1)="keine Zeiten",TRUE,FALSE),
_xlpm.fake,
IF($A$4&amp;"1"="1",FALSE,TRUE),
_xlpm.abwesend,
AP109&amp;"1"&lt;&gt;"1",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_xlpm.wochenstunden/5,SUMIFS(Arbeitszeiten[[Arbeitszeit]:[Arbeitszeit]],Arbeitszeiten[[Name]:[Name]],GewählterMA,Arbeitszeiten[[Tag]:[Tag]],DATE(_xlpm.jahrCalc,$B109,F$20)))*$A109,0),
_xlpm.ausgabe, _xlpm.stunden+IF(AND(_xlpm.stunden&gt;0,_xlpm.fake),ROUND(RANDBETWEEN(-100,100)/200,1),0),
IF(_xlpm.ausgabe&lt;=0,"",_xlpm.ausgabe)
)</f>
        <v/>
      </c>
      <c r="G109" s="253" t="str" cm="1">
        <f t="array" aca="1" ref="G109" ca="1">_xlfn.LET(
_xlpm.jahrCalc,
INDIRECT("Jahr" &amp; ROUNDUP(SUM($B$21:$B109)/78,0)),
_xlpm.auto,
IF(_xlfn.XLOOKUP(GewählterMA&amp;"|"&amp;_xlpm.jahrCalc,Personaleingabe!$AO$12:$AO$300,Personaleingabe!$AO$12:$AO$300,"keine Zeiten",0,1)="keine Zeiten",TRUE,FALSE),
_xlpm.fake,
IF($A$4&amp;"1"="1",FALSE,TRUE),
_xlpm.abwesend,
AQ109&amp;"1"&lt;&gt;"1",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_xlpm.wochenstunden/5,SUMIFS(Arbeitszeiten[[Arbeitszeit]:[Arbeitszeit]],Arbeitszeiten[[Name]:[Name]],GewählterMA,Arbeitszeiten[[Tag]:[Tag]],DATE(_xlpm.jahrCalc,$B109,G$20)))*$A109,0),
_xlpm.ausgabe, _xlpm.stunden+IF(AND(_xlpm.stunden&gt;0,_xlpm.fake),ROUND(RANDBETWEEN(-100,100)/200,1),0),
IF(_xlpm.ausgabe&lt;=0,"",_xlpm.ausgabe)
)</f>
        <v/>
      </c>
      <c r="H109" s="253" t="str" cm="1">
        <f t="array" aca="1" ref="H109" ca="1">_xlfn.LET(
_xlpm.jahrCalc,
INDIRECT("Jahr" &amp; ROUNDUP(SUM($B$21:$B109)/78,0)),
_xlpm.auto,
IF(_xlfn.XLOOKUP(GewählterMA&amp;"|"&amp;_xlpm.jahrCalc,Personaleingabe!$AO$12:$AO$300,Personaleingabe!$AO$12:$AO$300,"keine Zeiten",0,1)="keine Zeiten",TRUE,FALSE),
_xlpm.fake,
IF($A$4&amp;"1"="1",FALSE,TRUE),
_xlpm.abwesend,
AR109&amp;"1"&lt;&gt;"1",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_xlpm.wochenstunden/5,SUMIFS(Arbeitszeiten[[Arbeitszeit]:[Arbeitszeit]],Arbeitszeiten[[Name]:[Name]],GewählterMA,Arbeitszeiten[[Tag]:[Tag]],DATE(_xlpm.jahrCalc,$B109,H$20)))*$A109,0),
_xlpm.ausgabe, _xlpm.stunden+IF(AND(_xlpm.stunden&gt;0,_xlpm.fake),ROUND(RANDBETWEEN(-100,100)/200,1),0),
IF(_xlpm.ausgabe&lt;=0,"",_xlpm.ausgabe)
)</f>
        <v/>
      </c>
      <c r="I109" s="253" t="str" cm="1">
        <f t="array" aca="1" ref="I109" ca="1">_xlfn.LET(
_xlpm.jahrCalc,
INDIRECT("Jahr" &amp; ROUNDUP(SUM($B$21:$B109)/78,0)),
_xlpm.auto,
IF(_xlfn.XLOOKUP(GewählterMA&amp;"|"&amp;_xlpm.jahrCalc,Personaleingabe!$AO$12:$AO$300,Personaleingabe!$AO$12:$AO$300,"keine Zeiten",0,1)="keine Zeiten",TRUE,FALSE),
_xlpm.fake,
IF($A$4&amp;"1"="1",FALSE,TRUE),
_xlpm.abwesend,
AS109&amp;"1"&lt;&gt;"1",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_xlpm.wochenstunden/5,SUMIFS(Arbeitszeiten[[Arbeitszeit]:[Arbeitszeit]],Arbeitszeiten[[Name]:[Name]],GewählterMA,Arbeitszeiten[[Tag]:[Tag]],DATE(_xlpm.jahrCalc,$B109,I$20)))*$A109,0),
_xlpm.ausgabe, _xlpm.stunden+IF(AND(_xlpm.stunden&gt;0,_xlpm.fake),ROUND(RANDBETWEEN(-100,100)/200,1),0),
IF(_xlpm.ausgabe&lt;=0,"",_xlpm.ausgabe)
)</f>
        <v/>
      </c>
      <c r="J109" s="253" t="str" cm="1">
        <f t="array" aca="1" ref="J109" ca="1">_xlfn.LET(
_xlpm.jahrCalc,
INDIRECT("Jahr" &amp; ROUNDUP(SUM($B$21:$B109)/78,0)),
_xlpm.auto,
IF(_xlfn.XLOOKUP(GewählterMA&amp;"|"&amp;_xlpm.jahrCalc,Personaleingabe!$AO$12:$AO$300,Personaleingabe!$AO$12:$AO$300,"keine Zeiten",0,1)="keine Zeiten",TRUE,FALSE),
_xlpm.fake,
IF($A$4&amp;"1"="1",FALSE,TRUE),
_xlpm.abwesend,
AT109&amp;"1"&lt;&gt;"1",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_xlpm.wochenstunden/5,SUMIFS(Arbeitszeiten[[Arbeitszeit]:[Arbeitszeit]],Arbeitszeiten[[Name]:[Name]],GewählterMA,Arbeitszeiten[[Tag]:[Tag]],DATE(_xlpm.jahrCalc,$B109,J$20)))*$A109,0),
_xlpm.ausgabe, _xlpm.stunden+IF(AND(_xlpm.stunden&gt;0,_xlpm.fake),ROUND(RANDBETWEEN(-100,100)/200,1),0),
IF(_xlpm.ausgabe&lt;=0,"",_xlpm.ausgabe)
)</f>
        <v/>
      </c>
      <c r="K109" s="253" t="str" cm="1">
        <f t="array" aca="1" ref="K109" ca="1">_xlfn.LET(
_xlpm.jahrCalc,
INDIRECT("Jahr" &amp; ROUNDUP(SUM($B$21:$B109)/78,0)),
_xlpm.auto,
IF(_xlfn.XLOOKUP(GewählterMA&amp;"|"&amp;_xlpm.jahrCalc,Personaleingabe!$AO$12:$AO$300,Personaleingabe!$AO$12:$AO$300,"keine Zeiten",0,1)="keine Zeiten",TRUE,FALSE),
_xlpm.fake,
IF($A$4&amp;"1"="1",FALSE,TRUE),
_xlpm.abwesend,
AU109&amp;"1"&lt;&gt;"1",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_xlpm.wochenstunden/5,SUMIFS(Arbeitszeiten[[Arbeitszeit]:[Arbeitszeit]],Arbeitszeiten[[Name]:[Name]],GewählterMA,Arbeitszeiten[[Tag]:[Tag]],DATE(_xlpm.jahrCalc,$B109,K$20)))*$A109,0),
_xlpm.ausgabe, _xlpm.stunden+IF(AND(_xlpm.stunden&gt;0,_xlpm.fake),ROUND(RANDBETWEEN(-100,100)/200,1),0),
IF(_xlpm.ausgabe&lt;=0,"",_xlpm.ausgabe)
)</f>
        <v/>
      </c>
      <c r="L109" s="253" t="str" cm="1">
        <f t="array" aca="1" ref="L109" ca="1">_xlfn.LET(
_xlpm.jahrCalc,
INDIRECT("Jahr" &amp; ROUNDUP(SUM($B$21:$B109)/78,0)),
_xlpm.auto,
IF(_xlfn.XLOOKUP(GewählterMA&amp;"|"&amp;_xlpm.jahrCalc,Personaleingabe!$AO$12:$AO$300,Personaleingabe!$AO$12:$AO$300,"keine Zeiten",0,1)="keine Zeiten",TRUE,FALSE),
_xlpm.fake,
IF($A$4&amp;"1"="1",FALSE,TRUE),
_xlpm.abwesend,
AV109&amp;"1"&lt;&gt;"1",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_xlpm.wochenstunden/5,SUMIFS(Arbeitszeiten[[Arbeitszeit]:[Arbeitszeit]],Arbeitszeiten[[Name]:[Name]],GewählterMA,Arbeitszeiten[[Tag]:[Tag]],DATE(_xlpm.jahrCalc,$B109,L$20)))*$A109,0),
_xlpm.ausgabe, _xlpm.stunden+IF(AND(_xlpm.stunden&gt;0,_xlpm.fake),ROUND(RANDBETWEEN(-100,100)/200,1),0),
IF(_xlpm.ausgabe&lt;=0,"",_xlpm.ausgabe)
)</f>
        <v/>
      </c>
      <c r="M109" s="253" t="str" cm="1">
        <f t="array" aca="1" ref="M109" ca="1">_xlfn.LET(
_xlpm.jahrCalc,
INDIRECT("Jahr" &amp; ROUNDUP(SUM($B$21:$B109)/78,0)),
_xlpm.auto,
IF(_xlfn.XLOOKUP(GewählterMA&amp;"|"&amp;_xlpm.jahrCalc,Personaleingabe!$AO$12:$AO$300,Personaleingabe!$AO$12:$AO$300,"keine Zeiten",0,1)="keine Zeiten",TRUE,FALSE),
_xlpm.fake,
IF($A$4&amp;"1"="1",FALSE,TRUE),
_xlpm.abwesend,
AW109&amp;"1"&lt;&gt;"1",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_xlpm.wochenstunden/5,SUMIFS(Arbeitszeiten[[Arbeitszeit]:[Arbeitszeit]],Arbeitszeiten[[Name]:[Name]],GewählterMA,Arbeitszeiten[[Tag]:[Tag]],DATE(_xlpm.jahrCalc,$B109,M$20)))*$A109,0),
_xlpm.ausgabe, _xlpm.stunden+IF(AND(_xlpm.stunden&gt;0,_xlpm.fake),ROUND(RANDBETWEEN(-100,100)/200,1),0),
IF(_xlpm.ausgabe&lt;=0,"",_xlpm.ausgabe)
)</f>
        <v/>
      </c>
      <c r="N109" s="253" t="str" cm="1">
        <f t="array" aca="1" ref="N109" ca="1">_xlfn.LET(
_xlpm.jahrCalc,
INDIRECT("Jahr" &amp; ROUNDUP(SUM($B$21:$B109)/78,0)),
_xlpm.auto,
IF(_xlfn.XLOOKUP(GewählterMA&amp;"|"&amp;_xlpm.jahrCalc,Personaleingabe!$AO$12:$AO$300,Personaleingabe!$AO$12:$AO$300,"keine Zeiten",0,1)="keine Zeiten",TRUE,FALSE),
_xlpm.fake,
IF($A$4&amp;"1"="1",FALSE,TRUE),
_xlpm.abwesend,
AX109&amp;"1"&lt;&gt;"1",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_xlpm.wochenstunden/5,SUMIFS(Arbeitszeiten[[Arbeitszeit]:[Arbeitszeit]],Arbeitszeiten[[Name]:[Name]],GewählterMA,Arbeitszeiten[[Tag]:[Tag]],DATE(_xlpm.jahrCalc,$B109,N$20)))*$A109,0),
_xlpm.ausgabe, _xlpm.stunden+IF(AND(_xlpm.stunden&gt;0,_xlpm.fake),ROUND(RANDBETWEEN(-100,100)/200,1),0),
IF(_xlpm.ausgabe&lt;=0,"",_xlpm.ausgabe)
)</f>
        <v/>
      </c>
      <c r="O109" s="253" t="str" cm="1">
        <f t="array" aca="1" ref="O109" ca="1">_xlfn.LET(
_xlpm.jahrCalc,
INDIRECT("Jahr" &amp; ROUNDUP(SUM($B$21:$B109)/78,0)),
_xlpm.auto,
IF(_xlfn.XLOOKUP(GewählterMA&amp;"|"&amp;_xlpm.jahrCalc,Personaleingabe!$AO$12:$AO$300,Personaleingabe!$AO$12:$AO$300,"keine Zeiten",0,1)="keine Zeiten",TRUE,FALSE),
_xlpm.fake,
IF($A$4&amp;"1"="1",FALSE,TRUE),
_xlpm.abwesend,
AY109&amp;"1"&lt;&gt;"1",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_xlpm.wochenstunden/5,SUMIFS(Arbeitszeiten[[Arbeitszeit]:[Arbeitszeit]],Arbeitszeiten[[Name]:[Name]],GewählterMA,Arbeitszeiten[[Tag]:[Tag]],DATE(_xlpm.jahrCalc,$B109,O$20)))*$A109,0),
_xlpm.ausgabe, _xlpm.stunden+IF(AND(_xlpm.stunden&gt;0,_xlpm.fake),ROUND(RANDBETWEEN(-100,100)/200,1),0),
IF(_xlpm.ausgabe&lt;=0,"",_xlpm.ausgabe)
)</f>
        <v/>
      </c>
      <c r="P109" s="253" t="str" cm="1">
        <f t="array" aca="1" ref="P109" ca="1">_xlfn.LET(
_xlpm.jahrCalc,
INDIRECT("Jahr" &amp; ROUNDUP(SUM($B$21:$B109)/78,0)),
_xlpm.auto,
IF(_xlfn.XLOOKUP(GewählterMA&amp;"|"&amp;_xlpm.jahrCalc,Personaleingabe!$AO$12:$AO$300,Personaleingabe!$AO$12:$AO$300,"keine Zeiten",0,1)="keine Zeiten",TRUE,FALSE),
_xlpm.fake,
IF($A$4&amp;"1"="1",FALSE,TRUE),
_xlpm.abwesend,
AZ109&amp;"1"&lt;&gt;"1",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_xlpm.wochenstunden/5,SUMIFS(Arbeitszeiten[[Arbeitszeit]:[Arbeitszeit]],Arbeitszeiten[[Name]:[Name]],GewählterMA,Arbeitszeiten[[Tag]:[Tag]],DATE(_xlpm.jahrCalc,$B109,P$20)))*$A109,0),
_xlpm.ausgabe, _xlpm.stunden+IF(AND(_xlpm.stunden&gt;0,_xlpm.fake),ROUND(RANDBETWEEN(-100,100)/200,1),0),
IF(_xlpm.ausgabe&lt;=0,"",_xlpm.ausgabe)
)</f>
        <v/>
      </c>
      <c r="Q109" s="253" t="str" cm="1">
        <f t="array" aca="1" ref="Q109" ca="1">_xlfn.LET(
_xlpm.jahrCalc,
INDIRECT("Jahr" &amp; ROUNDUP(SUM($B$21:$B109)/78,0)),
_xlpm.auto,
IF(_xlfn.XLOOKUP(GewählterMA&amp;"|"&amp;_xlpm.jahrCalc,Personaleingabe!$AO$12:$AO$300,Personaleingabe!$AO$12:$AO$300,"keine Zeiten",0,1)="keine Zeiten",TRUE,FALSE),
_xlpm.fake,
IF($A$4&amp;"1"="1",FALSE,TRUE),
_xlpm.abwesend,
BA109&amp;"1"&lt;&gt;"1",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_xlpm.wochenstunden/5,SUMIFS(Arbeitszeiten[[Arbeitszeit]:[Arbeitszeit]],Arbeitszeiten[[Name]:[Name]],GewählterMA,Arbeitszeiten[[Tag]:[Tag]],DATE(_xlpm.jahrCalc,$B109,Q$20)))*$A109,0),
_xlpm.ausgabe, _xlpm.stunden+IF(AND(_xlpm.stunden&gt;0,_xlpm.fake),ROUND(RANDBETWEEN(-100,100)/200,1),0),
IF(_xlpm.ausgabe&lt;=0,"",_xlpm.ausgabe)
)</f>
        <v/>
      </c>
      <c r="R109" s="253" t="str" cm="1">
        <f t="array" aca="1" ref="R109" ca="1">_xlfn.LET(
_xlpm.jahrCalc,
INDIRECT("Jahr" &amp; ROUNDUP(SUM($B$21:$B109)/78,0)),
_xlpm.auto,
IF(_xlfn.XLOOKUP(GewählterMA&amp;"|"&amp;_xlpm.jahrCalc,Personaleingabe!$AO$12:$AO$300,Personaleingabe!$AO$12:$AO$300,"keine Zeiten",0,1)="keine Zeiten",TRUE,FALSE),
_xlpm.fake,
IF($A$4&amp;"1"="1",FALSE,TRUE),
_xlpm.abwesend,
BB109&amp;"1"&lt;&gt;"1",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_xlpm.wochenstunden/5,SUMIFS(Arbeitszeiten[[Arbeitszeit]:[Arbeitszeit]],Arbeitszeiten[[Name]:[Name]],GewählterMA,Arbeitszeiten[[Tag]:[Tag]],DATE(_xlpm.jahrCalc,$B109,R$20)))*$A109,0),
_xlpm.ausgabe, _xlpm.stunden+IF(AND(_xlpm.stunden&gt;0,_xlpm.fake),ROUND(RANDBETWEEN(-100,100)/200,1),0),
IF(_xlpm.ausgabe&lt;=0,"",_xlpm.ausgabe)
)</f>
        <v/>
      </c>
      <c r="S109" s="253" t="str" cm="1">
        <f t="array" aca="1" ref="S109" ca="1">_xlfn.LET(
_xlpm.jahrCalc,
INDIRECT("Jahr" &amp; ROUNDUP(SUM($B$21:$B109)/78,0)),
_xlpm.auto,
IF(_xlfn.XLOOKUP(GewählterMA&amp;"|"&amp;_xlpm.jahrCalc,Personaleingabe!$AO$12:$AO$300,Personaleingabe!$AO$12:$AO$300,"keine Zeiten",0,1)="keine Zeiten",TRUE,FALSE),
_xlpm.fake,
IF($A$4&amp;"1"="1",FALSE,TRUE),
_xlpm.abwesend,
BC109&amp;"1"&lt;&gt;"1",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_xlpm.wochenstunden/5,SUMIFS(Arbeitszeiten[[Arbeitszeit]:[Arbeitszeit]],Arbeitszeiten[[Name]:[Name]],GewählterMA,Arbeitszeiten[[Tag]:[Tag]],DATE(_xlpm.jahrCalc,$B109,S$20)))*$A109,0),
_xlpm.ausgabe, _xlpm.stunden+IF(AND(_xlpm.stunden&gt;0,_xlpm.fake),ROUND(RANDBETWEEN(-100,100)/200,1),0),
IF(_xlpm.ausgabe&lt;=0,"",_xlpm.ausgabe)
)</f>
        <v/>
      </c>
      <c r="T109" s="253" t="str" cm="1">
        <f t="array" aca="1" ref="T109" ca="1">_xlfn.LET(
_xlpm.jahrCalc,
INDIRECT("Jahr" &amp; ROUNDUP(SUM($B$21:$B109)/78,0)),
_xlpm.auto,
IF(_xlfn.XLOOKUP(GewählterMA&amp;"|"&amp;_xlpm.jahrCalc,Personaleingabe!$AO$12:$AO$300,Personaleingabe!$AO$12:$AO$300,"keine Zeiten",0,1)="keine Zeiten",TRUE,FALSE),
_xlpm.fake,
IF($A$4&amp;"1"="1",FALSE,TRUE),
_xlpm.abwesend,
BD109&amp;"1"&lt;&gt;"1",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_xlpm.wochenstunden/5,SUMIFS(Arbeitszeiten[[Arbeitszeit]:[Arbeitszeit]],Arbeitszeiten[[Name]:[Name]],GewählterMA,Arbeitszeiten[[Tag]:[Tag]],DATE(_xlpm.jahrCalc,$B109,T$20)))*$A109,0),
_xlpm.ausgabe, _xlpm.stunden+IF(AND(_xlpm.stunden&gt;0,_xlpm.fake),ROUND(RANDBETWEEN(-100,100)/200,1),0),
IF(_xlpm.ausgabe&lt;=0,"",_xlpm.ausgabe)
)</f>
        <v/>
      </c>
      <c r="U109" s="253" t="str" cm="1">
        <f t="array" aca="1" ref="U109" ca="1">_xlfn.LET(
_xlpm.jahrCalc,
INDIRECT("Jahr" &amp; ROUNDUP(SUM($B$21:$B109)/78,0)),
_xlpm.auto,
IF(_xlfn.XLOOKUP(GewählterMA&amp;"|"&amp;_xlpm.jahrCalc,Personaleingabe!$AO$12:$AO$300,Personaleingabe!$AO$12:$AO$300,"keine Zeiten",0,1)="keine Zeiten",TRUE,FALSE),
_xlpm.fake,
IF($A$4&amp;"1"="1",FALSE,TRUE),
_xlpm.abwesend,
BE109&amp;"1"&lt;&gt;"1",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_xlpm.wochenstunden/5,SUMIFS(Arbeitszeiten[[Arbeitszeit]:[Arbeitszeit]],Arbeitszeiten[[Name]:[Name]],GewählterMA,Arbeitszeiten[[Tag]:[Tag]],DATE(_xlpm.jahrCalc,$B109,U$20)))*$A109,0),
_xlpm.ausgabe, _xlpm.stunden+IF(AND(_xlpm.stunden&gt;0,_xlpm.fake),ROUND(RANDBETWEEN(-100,100)/200,1),0),
IF(_xlpm.ausgabe&lt;=0,"",_xlpm.ausgabe)
)</f>
        <v/>
      </c>
      <c r="V109" s="253" t="str" cm="1">
        <f t="array" aca="1" ref="V109" ca="1">_xlfn.LET(
_xlpm.jahrCalc,
INDIRECT("Jahr" &amp; ROUNDUP(SUM($B$21:$B109)/78,0)),
_xlpm.auto,
IF(_xlfn.XLOOKUP(GewählterMA&amp;"|"&amp;_xlpm.jahrCalc,Personaleingabe!$AO$12:$AO$300,Personaleingabe!$AO$12:$AO$300,"keine Zeiten",0,1)="keine Zeiten",TRUE,FALSE),
_xlpm.fake,
IF($A$4&amp;"1"="1",FALSE,TRUE),
_xlpm.abwesend,
BF109&amp;"1"&lt;&gt;"1",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_xlpm.wochenstunden/5,SUMIFS(Arbeitszeiten[[Arbeitszeit]:[Arbeitszeit]],Arbeitszeiten[[Name]:[Name]],GewählterMA,Arbeitszeiten[[Tag]:[Tag]],DATE(_xlpm.jahrCalc,$B109,V$20)))*$A109,0),
_xlpm.ausgabe, _xlpm.stunden+IF(AND(_xlpm.stunden&gt;0,_xlpm.fake),ROUND(RANDBETWEEN(-100,100)/200,1),0),
IF(_xlpm.ausgabe&lt;=0,"",_xlpm.ausgabe)
)</f>
        <v/>
      </c>
      <c r="W109" s="253" t="str" cm="1">
        <f t="array" aca="1" ref="W109" ca="1">_xlfn.LET(
_xlpm.jahrCalc,
INDIRECT("Jahr" &amp; ROUNDUP(SUM($B$21:$B109)/78,0)),
_xlpm.auto,
IF(_xlfn.XLOOKUP(GewählterMA&amp;"|"&amp;_xlpm.jahrCalc,Personaleingabe!$AO$12:$AO$300,Personaleingabe!$AO$12:$AO$300,"keine Zeiten",0,1)="keine Zeiten",TRUE,FALSE),
_xlpm.fake,
IF($A$4&amp;"1"="1",FALSE,TRUE),
_xlpm.abwesend,
BG109&amp;"1"&lt;&gt;"1",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_xlpm.wochenstunden/5,SUMIFS(Arbeitszeiten[[Arbeitszeit]:[Arbeitszeit]],Arbeitszeiten[[Name]:[Name]],GewählterMA,Arbeitszeiten[[Tag]:[Tag]],DATE(_xlpm.jahrCalc,$B109,W$20)))*$A109,0),
_xlpm.ausgabe, _xlpm.stunden+IF(AND(_xlpm.stunden&gt;0,_xlpm.fake),ROUND(RANDBETWEEN(-100,100)/200,1),0),
IF(_xlpm.ausgabe&lt;=0,"",_xlpm.ausgabe)
)</f>
        <v/>
      </c>
      <c r="X109" s="253" t="str" cm="1">
        <f t="array" aca="1" ref="X109" ca="1">_xlfn.LET(
_xlpm.jahrCalc,
INDIRECT("Jahr" &amp; ROUNDUP(SUM($B$21:$B109)/78,0)),
_xlpm.auto,
IF(_xlfn.XLOOKUP(GewählterMA&amp;"|"&amp;_xlpm.jahrCalc,Personaleingabe!$AO$12:$AO$300,Personaleingabe!$AO$12:$AO$300,"keine Zeiten",0,1)="keine Zeiten",TRUE,FALSE),
_xlpm.fake,
IF($A$4&amp;"1"="1",FALSE,TRUE),
_xlpm.abwesend,
BH109&amp;"1"&lt;&gt;"1",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_xlpm.wochenstunden/5,SUMIFS(Arbeitszeiten[[Arbeitszeit]:[Arbeitszeit]],Arbeitszeiten[[Name]:[Name]],GewählterMA,Arbeitszeiten[[Tag]:[Tag]],DATE(_xlpm.jahrCalc,$B109,X$20)))*$A109,0),
_xlpm.ausgabe, _xlpm.stunden+IF(AND(_xlpm.stunden&gt;0,_xlpm.fake),ROUND(RANDBETWEEN(-100,100)/200,1),0),
IF(_xlpm.ausgabe&lt;=0,"",_xlpm.ausgabe)
)</f>
        <v/>
      </c>
      <c r="Y109" s="253" t="str" cm="1">
        <f t="array" aca="1" ref="Y109" ca="1">_xlfn.LET(
_xlpm.jahrCalc,
INDIRECT("Jahr" &amp; ROUNDUP(SUM($B$21:$B109)/78,0)),
_xlpm.auto,
IF(_xlfn.XLOOKUP(GewählterMA&amp;"|"&amp;_xlpm.jahrCalc,Personaleingabe!$AO$12:$AO$300,Personaleingabe!$AO$12:$AO$300,"keine Zeiten",0,1)="keine Zeiten",TRUE,FALSE),
_xlpm.fake,
IF($A$4&amp;"1"="1",FALSE,TRUE),
_xlpm.abwesend,
BI109&amp;"1"&lt;&gt;"1",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_xlpm.wochenstunden/5,SUMIFS(Arbeitszeiten[[Arbeitszeit]:[Arbeitszeit]],Arbeitszeiten[[Name]:[Name]],GewählterMA,Arbeitszeiten[[Tag]:[Tag]],DATE(_xlpm.jahrCalc,$B109,Y$20)))*$A109,0),
_xlpm.ausgabe, _xlpm.stunden+IF(AND(_xlpm.stunden&gt;0,_xlpm.fake),ROUND(RANDBETWEEN(-100,100)/200,1),0),
IF(_xlpm.ausgabe&lt;=0,"",_xlpm.ausgabe)
)</f>
        <v/>
      </c>
      <c r="Z109" s="253" t="str" cm="1">
        <f t="array" aca="1" ref="Z109" ca="1">_xlfn.LET(
_xlpm.jahrCalc,
INDIRECT("Jahr" &amp; ROUNDUP(SUM($B$21:$B109)/78,0)),
_xlpm.auto,
IF(_xlfn.XLOOKUP(GewählterMA&amp;"|"&amp;_xlpm.jahrCalc,Personaleingabe!$AO$12:$AO$300,Personaleingabe!$AO$12:$AO$300,"keine Zeiten",0,1)="keine Zeiten",TRUE,FALSE),
_xlpm.fake,
IF($A$4&amp;"1"="1",FALSE,TRUE),
_xlpm.abwesend,
BJ109&amp;"1"&lt;&gt;"1",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_xlpm.wochenstunden/5,SUMIFS(Arbeitszeiten[[Arbeitszeit]:[Arbeitszeit]],Arbeitszeiten[[Name]:[Name]],GewählterMA,Arbeitszeiten[[Tag]:[Tag]],DATE(_xlpm.jahrCalc,$B109,Z$20)))*$A109,0),
_xlpm.ausgabe, _xlpm.stunden+IF(AND(_xlpm.stunden&gt;0,_xlpm.fake),ROUND(RANDBETWEEN(-100,100)/200,1),0),
IF(_xlpm.ausgabe&lt;=0,"",_xlpm.ausgabe)
)</f>
        <v/>
      </c>
      <c r="AA109" s="253" t="str" cm="1">
        <f t="array" aca="1" ref="AA109" ca="1">_xlfn.LET(
_xlpm.jahrCalc,
INDIRECT("Jahr" &amp; ROUNDUP(SUM($B$21:$B109)/78,0)),
_xlpm.auto,
IF(_xlfn.XLOOKUP(GewählterMA&amp;"|"&amp;_xlpm.jahrCalc,Personaleingabe!$AO$12:$AO$300,Personaleingabe!$AO$12:$AO$300,"keine Zeiten",0,1)="keine Zeiten",TRUE,FALSE),
_xlpm.fake,
IF($A$4&amp;"1"="1",FALSE,TRUE),
_xlpm.abwesend,
BK109&amp;"1"&lt;&gt;"1",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_xlpm.wochenstunden/5,SUMIFS(Arbeitszeiten[[Arbeitszeit]:[Arbeitszeit]],Arbeitszeiten[[Name]:[Name]],GewählterMA,Arbeitszeiten[[Tag]:[Tag]],DATE(_xlpm.jahrCalc,$B109,AA$20)))*$A109,0),
_xlpm.ausgabe, _xlpm.stunden+IF(AND(_xlpm.stunden&gt;0,_xlpm.fake),ROUND(RANDBETWEEN(-100,100)/200,1),0),
IF(_xlpm.ausgabe&lt;=0,"",_xlpm.ausgabe)
)</f>
        <v/>
      </c>
      <c r="AB109" s="253" t="str" cm="1">
        <f t="array" aca="1" ref="AB109" ca="1">_xlfn.LET(
_xlpm.jahrCalc,
INDIRECT("Jahr" &amp; ROUNDUP(SUM($B$21:$B109)/78,0)),
_xlpm.auto,
IF(_xlfn.XLOOKUP(GewählterMA&amp;"|"&amp;_xlpm.jahrCalc,Personaleingabe!$AO$12:$AO$300,Personaleingabe!$AO$12:$AO$300,"keine Zeiten",0,1)="keine Zeiten",TRUE,FALSE),
_xlpm.fake,
IF($A$4&amp;"1"="1",FALSE,TRUE),
_xlpm.abwesend,
BL109&amp;"1"&lt;&gt;"1",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_xlpm.wochenstunden/5,SUMIFS(Arbeitszeiten[[Arbeitszeit]:[Arbeitszeit]],Arbeitszeiten[[Name]:[Name]],GewählterMA,Arbeitszeiten[[Tag]:[Tag]],DATE(_xlpm.jahrCalc,$B109,AB$20)))*$A109,0),
_xlpm.ausgabe, _xlpm.stunden+IF(AND(_xlpm.stunden&gt;0,_xlpm.fake),ROUND(RANDBETWEEN(-100,100)/200,1),0),
IF(_xlpm.ausgabe&lt;=0,"",_xlpm.ausgabe)
)</f>
        <v/>
      </c>
      <c r="AC109" s="253" t="str" cm="1">
        <f t="array" aca="1" ref="AC109" ca="1">_xlfn.LET(
_xlpm.jahrCalc,
INDIRECT("Jahr" &amp; ROUNDUP(SUM($B$21:$B109)/78,0)),
_xlpm.auto,
IF(_xlfn.XLOOKUP(GewählterMA&amp;"|"&amp;_xlpm.jahrCalc,Personaleingabe!$AO$12:$AO$300,Personaleingabe!$AO$12:$AO$300,"keine Zeiten",0,1)="keine Zeiten",TRUE,FALSE),
_xlpm.fake,
IF($A$4&amp;"1"="1",FALSE,TRUE),
_xlpm.abwesend,
BM109&amp;"1"&lt;&gt;"1",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_xlpm.wochenstunden/5,SUMIFS(Arbeitszeiten[[Arbeitszeit]:[Arbeitszeit]],Arbeitszeiten[[Name]:[Name]],GewählterMA,Arbeitszeiten[[Tag]:[Tag]],DATE(_xlpm.jahrCalc,$B109,AC$20)))*$A109,0),
_xlpm.ausgabe, _xlpm.stunden+IF(AND(_xlpm.stunden&gt;0,_xlpm.fake),ROUND(RANDBETWEEN(-100,100)/200,1),0),
IF(_xlpm.ausgabe&lt;=0,"",_xlpm.ausgabe)
)</f>
        <v/>
      </c>
      <c r="AD109" s="253" t="str" cm="1">
        <f t="array" aca="1" ref="AD109" ca="1">_xlfn.LET(
_xlpm.jahrCalc,
INDIRECT("Jahr" &amp; ROUNDUP(SUM($B$21:$B109)/78,0)),
_xlpm.auto,
IF(_xlfn.XLOOKUP(GewählterMA&amp;"|"&amp;_xlpm.jahrCalc,Personaleingabe!$AO$12:$AO$300,Personaleingabe!$AO$12:$AO$300,"keine Zeiten",0,1)="keine Zeiten",TRUE,FALSE),
_xlpm.fake,
IF($A$4&amp;"1"="1",FALSE,TRUE),
_xlpm.abwesend,
BN109&amp;"1"&lt;&gt;"1",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_xlpm.wochenstunden/5,SUMIFS(Arbeitszeiten[[Arbeitszeit]:[Arbeitszeit]],Arbeitszeiten[[Name]:[Name]],GewählterMA,Arbeitszeiten[[Tag]:[Tag]],DATE(_xlpm.jahrCalc,$B109,AD$20)))*$A109,0),
_xlpm.ausgabe, _xlpm.stunden+IF(AND(_xlpm.stunden&gt;0,_xlpm.fake),ROUND(RANDBETWEEN(-100,100)/200,1),0),
IF(_xlpm.ausgabe&lt;=0,"",_xlpm.ausgabe)
)</f>
        <v/>
      </c>
      <c r="AE109" s="253" t="str" cm="1">
        <f t="array" aca="1" ref="AE109" ca="1">_xlfn.LET(
_xlpm.jahrCalc,
INDIRECT("Jahr" &amp; ROUNDUP(SUM($B$21:$B109)/78,0)),
_xlpm.auto,
IF(_xlfn.XLOOKUP(GewählterMA&amp;"|"&amp;_xlpm.jahrCalc,Personaleingabe!$AO$12:$AO$300,Personaleingabe!$AO$12:$AO$300,"keine Zeiten",0,1)="keine Zeiten",TRUE,FALSE),
_xlpm.fake,
IF($A$4&amp;"1"="1",FALSE,TRUE),
_xlpm.abwesend,
BO109&amp;"1"&lt;&gt;"1",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_xlpm.wochenstunden/5,SUMIFS(Arbeitszeiten[[Arbeitszeit]:[Arbeitszeit]],Arbeitszeiten[[Name]:[Name]],GewählterMA,Arbeitszeiten[[Tag]:[Tag]],DATE(_xlpm.jahrCalc,$B109,AE$20)))*$A109,0),
_xlpm.ausgabe, _xlpm.stunden+IF(AND(_xlpm.stunden&gt;0,_xlpm.fake),ROUND(RANDBETWEEN(-100,100)/200,1),0),
IF(_xlpm.ausgabe&lt;=0,"",_xlpm.ausgabe)
)</f>
        <v/>
      </c>
      <c r="AF109" s="253" t="str" cm="1">
        <f t="array" aca="1" ref="AF109" ca="1">_xlfn.LET(
_xlpm.jahrCalc,
INDIRECT("Jahr" &amp; ROUNDUP(SUM($B$21:$B109)/78,0)),
_xlpm.auto,
IF(_xlfn.XLOOKUP(GewählterMA&amp;"|"&amp;_xlpm.jahrCalc,Personaleingabe!$AO$12:$AO$300,Personaleingabe!$AO$12:$AO$300,"keine Zeiten",0,1)="keine Zeiten",TRUE,FALSE),
_xlpm.fake,
IF($A$4&amp;"1"="1",FALSE,TRUE),
_xlpm.abwesend,
BP109&amp;"1"&lt;&gt;"1",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_xlpm.wochenstunden/5,SUMIFS(Arbeitszeiten[[Arbeitszeit]:[Arbeitszeit]],Arbeitszeiten[[Name]:[Name]],GewählterMA,Arbeitszeiten[[Tag]:[Tag]],DATE(_xlpm.jahrCalc,$B109,AF$20)))*$A109,0),
_xlpm.ausgabe, _xlpm.stunden+IF(AND(_xlpm.stunden&gt;0,_xlpm.fake),ROUND(RANDBETWEEN(-100,100)/200,1),0),
IF(_xlpm.ausgabe&lt;=0,"",_xlpm.ausgabe)
)</f>
        <v/>
      </c>
      <c r="AG109" s="253" t="str" cm="1">
        <f t="array" aca="1" ref="AG109" ca="1">_xlfn.LET(
_xlpm.jahrCalc,
INDIRECT("Jahr" &amp; ROUNDUP(SUM($B$21:$B109)/78,0)),
_xlpm.auto,
IF(_xlfn.XLOOKUP(GewählterMA&amp;"|"&amp;_xlpm.jahrCalc,Personaleingabe!$AO$12:$AO$300,Personaleingabe!$AO$12:$AO$300,"keine Zeiten",0,1)="keine Zeiten",TRUE,FALSE),
_xlpm.fake,
IF($A$4&amp;"1"="1",FALSE,TRUE),
_xlpm.abwesend,
BQ109&amp;"1"&lt;&gt;"1",
_xlpm.wochenstunden,_xlfn.XLOOKUP(GewählterMA&amp;"|"&amp;GewähltesVorhaben&amp;"|"&amp;$B109&amp;"|"&amp;_xlpm.jahrCalc,MitarbeiterFTE[[lookup]:[lookup]],MitarbeiterFTE[[Std. / Wo.]:[Std. / Wo.]],0,0,1),
_xlpm.stunden,
IF(NOT(_xlpm.abwesend),IF(_xlpm.auto,
    _xlpm.wochenstunden/5,SUMIFS(Arbeitszeiten[[Arbeitszeit]:[Arbeitszeit]],Arbeitszeiten[[Name]:[Name]],GewählterMA,Arbeitszeiten[[Tag]:[Tag]],DATE(_xlpm.jahrCalc,$B109,AG$20)))*$A109,0),
_xlpm.ausgabe, _xlpm.stunden+IF(AND(_xlpm.stunden&gt;0,_xlpm.fake),ROUND(RANDBETWEEN(-100,100)/200,1),0),
IF(_xlpm.ausgabe&lt;=0,"",_xlpm.ausgabe)
)</f>
        <v/>
      </c>
      <c r="AH109" s="254">
        <f t="shared" ca="1" si="115"/>
        <v>0</v>
      </c>
      <c r="AI109" s="303"/>
      <c r="AJ109" s="212"/>
      <c r="AL109" s="211">
        <f t="shared" si="116"/>
        <v>5</v>
      </c>
      <c r="AM109" s="211" t="str" cm="1">
        <f t="array" aca="1" ref="AM109" ca="1">_xlfn.LET(
     _xlpm.jahrCalc,INDIRECT("Jahr" &amp; ROUNDUP(SUM($B$21:$B109)/78,0)),
     _xlpm.dat,DATE(_xlpm.jahrCalc,$B109,C$20),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N109" s="211" t="str" cm="1">
        <f t="array" aca="1" ref="AN109" ca="1">_xlfn.LET(
     _xlpm.jahrCalc,INDIRECT("Jahr" &amp; ROUNDUP(SUM($B$21:$B109)/78,0)),
     _xlpm.dat,DATE(_xlpm.jahrCalc,$B109,D$20),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O109" s="211" t="str" cm="1">
        <f t="array" aca="1" ref="AO109" ca="1">_xlfn.LET(
     _xlpm.jahrCalc,INDIRECT("Jahr" &amp; ROUNDUP(SUM($B$21:$B109)/78,0)),
     _xlpm.dat,DATE(_xlpm.jahrCalc,$B109,E$20),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P109" s="211" t="str" cm="1">
        <f t="array" aca="1" ref="AP109" ca="1">_xlfn.LET(
     _xlpm.jahrCalc,INDIRECT("Jahr" &amp; ROUNDUP(SUM($B$21:$B109)/78,0)),
     _xlpm.dat,DATE(_xlpm.jahrCalc,$B109,F$20),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Q109" s="211" t="str" cm="1">
        <f t="array" aca="1" ref="AQ109" ca="1">_xlfn.LET(
     _xlpm.jahrCalc,INDIRECT("Jahr" &amp; ROUNDUP(SUM($B$21:$B109)/78,0)),
     _xlpm.dat,DATE(_xlpm.jahrCalc,$B109,G$20),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R109" s="211" t="str" cm="1">
        <f t="array" aca="1" ref="AR109" ca="1">_xlfn.LET(
     _xlpm.jahrCalc,INDIRECT("Jahr" &amp; ROUNDUP(SUM($B$21:$B109)/78,0)),
     _xlpm.dat,DATE(_xlpm.jahrCalc,$B109,H$20),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S109" s="211" t="str" cm="1">
        <f t="array" aca="1" ref="AS109" ca="1">_xlfn.LET(
     _xlpm.jahrCalc,INDIRECT("Jahr" &amp; ROUNDUP(SUM($B$21:$B109)/78,0)),
     _xlpm.dat,DATE(_xlpm.jahrCalc,$B109,I$20),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T109" s="211" t="str" cm="1">
        <f t="array" aca="1" ref="AT109" ca="1">_xlfn.LET(
     _xlpm.jahrCalc,INDIRECT("Jahr" &amp; ROUNDUP(SUM($B$21:$B109)/78,0)),
     _xlpm.dat,DATE(_xlpm.jahrCalc,$B109,J$20),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U109" s="211" t="str" cm="1">
        <f t="array" aca="1" ref="AU109" ca="1">_xlfn.LET(
     _xlpm.jahrCalc,INDIRECT("Jahr" &amp; ROUNDUP(SUM($B$21:$B109)/78,0)),
     _xlpm.dat,DATE(_xlpm.jahrCalc,$B109,K$20),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V109" s="211" t="str" cm="1">
        <f t="array" aca="1" ref="AV109" ca="1">_xlfn.LET(
     _xlpm.jahrCalc,INDIRECT("Jahr" &amp; ROUNDUP(SUM($B$21:$B109)/78,0)),
     _xlpm.dat,DATE(_xlpm.jahrCalc,$B109,L$20),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W109" s="211" t="str" cm="1">
        <f t="array" aca="1" ref="AW109" ca="1">_xlfn.LET(
     _xlpm.jahrCalc,INDIRECT("Jahr" &amp; ROUNDUP(SUM($B$21:$B109)/78,0)),
     _xlpm.dat,DATE(_xlpm.jahrCalc,$B109,M$20),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X109" s="211" t="str" cm="1">
        <f t="array" aca="1" ref="AX109" ca="1">_xlfn.LET(
     _xlpm.jahrCalc,INDIRECT("Jahr" &amp; ROUNDUP(SUM($B$21:$B109)/78,0)),
     _xlpm.dat,DATE(_xlpm.jahrCalc,$B109,N$20),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AY109" s="211" t="str" cm="1">
        <f t="array" aca="1" ref="AY109" ca="1">_xlfn.LET(
     _xlpm.jahrCalc,INDIRECT("Jahr" &amp; ROUNDUP(SUM($B$21:$B109)/78,0)),
     _xlpm.dat,DATE(_xlpm.jahrCalc,$B109,O$20),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AZ109" s="211" t="str" cm="1">
        <f t="array" aca="1" ref="AZ109" ca="1">_xlfn.LET(
     _xlpm.jahrCalc,INDIRECT("Jahr" &amp; ROUNDUP(SUM($B$21:$B109)/78,0)),
     _xlpm.dat,DATE(_xlpm.jahrCalc,$B109,P$20),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A109" s="211" t="str" cm="1">
        <f t="array" aca="1" ref="BA109" ca="1">_xlfn.LET(
     _xlpm.jahrCalc,INDIRECT("Jahr" &amp; ROUNDUP(SUM($B$21:$B109)/78,0)),
     _xlpm.dat,DATE(_xlpm.jahrCalc,$B109,Q$20),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B109" s="211" t="str" cm="1">
        <f t="array" aca="1" ref="BB109" ca="1">_xlfn.LET(
     _xlpm.jahrCalc,INDIRECT("Jahr" &amp; ROUNDUP(SUM($B$21:$B109)/78,0)),
     _xlpm.dat,DATE(_xlpm.jahrCalc,$B109,R$20),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C109" s="211" t="str" cm="1">
        <f t="array" aca="1" ref="BC109" ca="1">_xlfn.LET(
     _xlpm.jahrCalc,INDIRECT("Jahr" &amp; ROUNDUP(SUM($B$21:$B109)/78,0)),
     _xlpm.dat,DATE(_xlpm.jahrCalc,$B109,S$20),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D109" s="211" t="str" cm="1">
        <f t="array" aca="1" ref="BD109" ca="1">_xlfn.LET(
     _xlpm.jahrCalc,INDIRECT("Jahr" &amp; ROUNDUP(SUM($B$21:$B109)/78,0)),
     _xlpm.dat,DATE(_xlpm.jahrCalc,$B109,T$20),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E109" s="211" t="str" cm="1">
        <f t="array" aca="1" ref="BE109" ca="1">_xlfn.LET(
     _xlpm.jahrCalc,INDIRECT("Jahr" &amp; ROUNDUP(SUM($B$21:$B109)/78,0)),
     _xlpm.dat,DATE(_xlpm.jahrCalc,$B109,U$20),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F109" s="211" t="str" cm="1">
        <f t="array" aca="1" ref="BF109" ca="1">_xlfn.LET(
     _xlpm.jahrCalc,INDIRECT("Jahr" &amp; ROUNDUP(SUM($B$21:$B109)/78,0)),
     _xlpm.dat,DATE(_xlpm.jahrCalc,$B109,V$20),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G109" s="211" t="str" cm="1">
        <f t="array" aca="1" ref="BG109" ca="1">_xlfn.LET(
     _xlpm.jahrCalc,INDIRECT("Jahr" &amp; ROUNDUP(SUM($B$21:$B109)/78,0)),
     _xlpm.dat,DATE(_xlpm.jahrCalc,$B109,W$20),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H109" s="211" t="str" cm="1">
        <f t="array" aca="1" ref="BH109" ca="1">_xlfn.LET(
     _xlpm.jahrCalc,INDIRECT("Jahr" &amp; ROUNDUP(SUM($B$21:$B109)/78,0)),
     _xlpm.dat,DATE(_xlpm.jahrCalc,$B109,X$20),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I109" s="211" t="str" cm="1">
        <f t="array" aca="1" ref="BI109" ca="1">_xlfn.LET(
     _xlpm.jahrCalc,INDIRECT("Jahr" &amp; ROUNDUP(SUM($B$21:$B109)/78,0)),
     _xlpm.dat,DATE(_xlpm.jahrCalc,$B109,Y$20),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J109" s="211" t="str" cm="1">
        <f t="array" aca="1" ref="BJ109" ca="1">_xlfn.LET(
     _xlpm.jahrCalc,INDIRECT("Jahr" &amp; ROUNDUP(SUM($B$21:$B109)/78,0)),
     _xlpm.dat,DATE(_xlpm.jahrCalc,$B109,Z$20),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K109" s="211" t="str" cm="1">
        <f t="array" aca="1" ref="BK109" ca="1">_xlfn.LET(
     _xlpm.jahrCalc,INDIRECT("Jahr" &amp; ROUNDUP(SUM($B$21:$B109)/78,0)),
     _xlpm.dat,DATE(_xlpm.jahrCalc,$B109,AA$20),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L109" s="211" t="str" cm="1">
        <f t="array" aca="1" ref="BL109" ca="1">_xlfn.LET(
     _xlpm.jahrCalc,INDIRECT("Jahr" &amp; ROUNDUP(SUM($B$21:$B109)/78,0)),
     _xlpm.dat,DATE(_xlpm.jahrCalc,$B109,AB$20),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M109" s="211" t="str" cm="1">
        <f t="array" aca="1" ref="BM109" ca="1">_xlfn.LET(
     _xlpm.jahrCalc,INDIRECT("Jahr" &amp; ROUNDUP(SUM($B$21:$B109)/78,0)),
     _xlpm.dat,DATE(_xlpm.jahrCalc,$B109,AC$20),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N109" s="211" t="str" cm="1">
        <f t="array" aca="1" ref="BN109" ca="1">_xlfn.LET(
     _xlpm.jahrCalc,INDIRECT("Jahr" &amp; ROUNDUP(SUM($B$21:$B109)/78,0)),
     _xlpm.dat,DATE(_xlpm.jahrCalc,$B109,AD$20),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WE</v>
      </c>
      <c r="BO109" s="211" t="str" cm="1">
        <f t="array" aca="1" ref="BO109" ca="1">_xlfn.LET(
     _xlpm.jahrCalc,INDIRECT("Jahr" &amp; ROUNDUP(SUM($B$21:$B109)/78,0)),
     _xlpm.dat,DATE(_xlpm.jahrCalc,$B109,AE$20),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P109" s="211" t="str" cm="1">
        <f t="array" aca="1" ref="BP109" ca="1">_xlfn.LET(
     _xlpm.jahrCalc,INDIRECT("Jahr" &amp; ROUNDUP(SUM($B$21:$B109)/78,0)),
     _xlpm.dat,DATE(_xlpm.jahrCalc,$B109,AF$20),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Q109" s="211" t="str" cm="1">
        <f t="array" aca="1" ref="BQ109" ca="1">_xlfn.LET(
     _xlpm.jahrCalc,INDIRECT("Jahr" &amp; ROUNDUP(SUM($B$21:$B109)/78,0)),
     _xlpm.dat,DATE(_xlpm.jahrCalc,$B109,AG$20),
     _xlpm.bundesland,$BR109,
     _xlpm.ft, IF(_xlpm.bundesland=0,FALSE,_xlfn.XLOOKUP(_xlpm.dat,Feiertage[[Datum]:[Datum]],_xlfn.XLOOKUP(_xlpm.bundesland,Feiertage[[#Headers],[BW]:[TH]],Feiertage[[BW]:[TH]]),0,0,1)&lt;&gt;0),
     _xlpm.schwarz,
          MONTH(_xlpm.dat)&lt;&gt;$B109,
     _xlpm.we,
          WEEKDAY(_xlpm.dat,2)&gt;=6,
     _xlpm.weg,
          IF(_xlfn.XLOOKUP(GewählterMA&amp;_xlpm.dat,Table6[[lookup]:[lookup]],Table6[[Name]:[Name]],"da",0,1)="da","","weg"),
     _xlpm.ausgabe,IF(_xlpm.schwarz,"SW",IF(_xlpm.ft,"FT",IF(_xlpm.we,"WE",IF(_xlpm.weg="weg","weg","")))),
     _xlpm.ausgabe
)</f>
        <v/>
      </c>
      <c r="BR109" s="211">
        <f ca="1">IF(BT109=0,BS104,BT109)</f>
        <v>0</v>
      </c>
      <c r="BT109" s="211" cm="1">
        <f t="array" aca="1" ref="BT109" ca="1">_xlfn.XLOOKUP(_xlfn.XLOOKUP(GewählterMA&amp;AL109&amp;INDIRECT("Jahr" &amp; ROUNDUP(SUM($B$21:$B109)/78,0)),MitarbeiterFTE[Name]&amp;MitarbeiterFTE[Monat]&amp;MitarbeiterFTE[Jahr],MitarbeiterFTE[Bundesland],0,0,1),Bundesländer[Deutsch],Bundesländer[Abkürzung],0,0,1)</f>
        <v>0</v>
      </c>
    </row>
    <row r="110" spans="1:72" ht="18" customHeight="1" thickBot="1">
      <c r="A110" s="223" cm="1">
        <f t="array" aca="1" ref="A110" ca="1">_xlfn.XLOOKUP(GewählterMA&amp;"|"&amp;GewähltesVorhaben&amp;"|"&amp;B110&amp;"|"&amp;INDIRECT("Jahr" &amp; ROUNDUP(SUM($B$21:B110)/78,0)),MitarbeiterFTE[lookup],MitarbeiterFTE[%-Vorhaben],0,0,1)</f>
        <v>0</v>
      </c>
      <c r="B110" s="256">
        <v>6</v>
      </c>
      <c r="C110" s="253" t="str" cm="1">
        <f t="array" aca="1" ref="C110" ca="1">_xlfn.LET(
_xlpm.jahrCalc,
INDIRECT("Jahr" &amp; ROUNDUP(SUM($B$21:$B110)/78,0)),
_xlpm.auto,
IF(_xlfn.XLOOKUP(GewählterMA&amp;"|"&amp;_xlpm.jahrCalc,Personaleingabe!$AO$12:$AO$300,Personaleingabe!$AO$12:$AO$300,"keine Zeiten",0,1)="keine Zeiten",TRUE,FALSE),
_xlpm.fake,
IF($A$4&amp;"1"="1",FALSE,TRUE),
_xlpm.abwesend,
AM110&amp;"1"&lt;&gt;"1",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_xlpm.wochenstunden/5,SUMIFS(Arbeitszeiten[[Arbeitszeit]:[Arbeitszeit]],Arbeitszeiten[[Name]:[Name]],GewählterMA,Arbeitszeiten[[Tag]:[Tag]],DATE(_xlpm.jahrCalc,$B110,C$20)))*$A110,0),
_xlpm.ausgabe, _xlpm.stunden+IF(AND(_xlpm.stunden&gt;0,_xlpm.fake),ROUND(RANDBETWEEN(-100,100)/200,1),0),
IF(_xlpm.ausgabe&lt;=0,"",_xlpm.ausgabe)
)</f>
        <v/>
      </c>
      <c r="D110" s="253" t="str" cm="1">
        <f t="array" aca="1" ref="D110" ca="1">_xlfn.LET(
_xlpm.jahrCalc,
INDIRECT("Jahr" &amp; ROUNDUP(SUM($B$21:$B110)/78,0)),
_xlpm.auto,
IF(_xlfn.XLOOKUP(GewählterMA&amp;"|"&amp;_xlpm.jahrCalc,Personaleingabe!$AO$12:$AO$300,Personaleingabe!$AO$12:$AO$300,"keine Zeiten",0,1)="keine Zeiten",TRUE,FALSE),
_xlpm.fake,
IF($A$4&amp;"1"="1",FALSE,TRUE),
_xlpm.abwesend,
AN110&amp;"1"&lt;&gt;"1",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_xlpm.wochenstunden/5,SUMIFS(Arbeitszeiten[[Arbeitszeit]:[Arbeitszeit]],Arbeitszeiten[[Name]:[Name]],GewählterMA,Arbeitszeiten[[Tag]:[Tag]],DATE(_xlpm.jahrCalc,$B110,D$20)))*$A110,0),
_xlpm.ausgabe, _xlpm.stunden+IF(AND(_xlpm.stunden&gt;0,_xlpm.fake),ROUND(RANDBETWEEN(-100,100)/200,1),0),
IF(_xlpm.ausgabe&lt;=0,"",_xlpm.ausgabe)
)</f>
        <v/>
      </c>
      <c r="E110" s="253" t="str" cm="1">
        <f t="array" aca="1" ref="E110" ca="1">_xlfn.LET(
_xlpm.jahrCalc,
INDIRECT("Jahr" &amp; ROUNDUP(SUM($B$21:$B110)/78,0)),
_xlpm.auto,
IF(_xlfn.XLOOKUP(GewählterMA&amp;"|"&amp;_xlpm.jahrCalc,Personaleingabe!$AO$12:$AO$300,Personaleingabe!$AO$12:$AO$300,"keine Zeiten",0,1)="keine Zeiten",TRUE,FALSE),
_xlpm.fake,
IF($A$4&amp;"1"="1",FALSE,TRUE),
_xlpm.abwesend,
AO110&amp;"1"&lt;&gt;"1",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_xlpm.wochenstunden/5,SUMIFS(Arbeitszeiten[[Arbeitszeit]:[Arbeitszeit]],Arbeitszeiten[[Name]:[Name]],GewählterMA,Arbeitszeiten[[Tag]:[Tag]],DATE(_xlpm.jahrCalc,$B110,E$20)))*$A110,0),
_xlpm.ausgabe, _xlpm.stunden+IF(AND(_xlpm.stunden&gt;0,_xlpm.fake),ROUND(RANDBETWEEN(-100,100)/200,1),0),
IF(_xlpm.ausgabe&lt;=0,"",_xlpm.ausgabe)
)</f>
        <v/>
      </c>
      <c r="F110" s="253" t="str" cm="1">
        <f t="array" aca="1" ref="F110" ca="1">_xlfn.LET(
_xlpm.jahrCalc,
INDIRECT("Jahr" &amp; ROUNDUP(SUM($B$21:$B110)/78,0)),
_xlpm.auto,
IF(_xlfn.XLOOKUP(GewählterMA&amp;"|"&amp;_xlpm.jahrCalc,Personaleingabe!$AO$12:$AO$300,Personaleingabe!$AO$12:$AO$300,"keine Zeiten",0,1)="keine Zeiten",TRUE,FALSE),
_xlpm.fake,
IF($A$4&amp;"1"="1",FALSE,TRUE),
_xlpm.abwesend,
AP110&amp;"1"&lt;&gt;"1",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_xlpm.wochenstunden/5,SUMIFS(Arbeitszeiten[[Arbeitszeit]:[Arbeitszeit]],Arbeitszeiten[[Name]:[Name]],GewählterMA,Arbeitszeiten[[Tag]:[Tag]],DATE(_xlpm.jahrCalc,$B110,F$20)))*$A110,0),
_xlpm.ausgabe, _xlpm.stunden+IF(AND(_xlpm.stunden&gt;0,_xlpm.fake),ROUND(RANDBETWEEN(-100,100)/200,1),0),
IF(_xlpm.ausgabe&lt;=0,"",_xlpm.ausgabe)
)</f>
        <v/>
      </c>
      <c r="G110" s="253" t="str" cm="1">
        <f t="array" aca="1" ref="G110" ca="1">_xlfn.LET(
_xlpm.jahrCalc,
INDIRECT("Jahr" &amp; ROUNDUP(SUM($B$21:$B110)/78,0)),
_xlpm.auto,
IF(_xlfn.XLOOKUP(GewählterMA&amp;"|"&amp;_xlpm.jahrCalc,Personaleingabe!$AO$12:$AO$300,Personaleingabe!$AO$12:$AO$300,"keine Zeiten",0,1)="keine Zeiten",TRUE,FALSE),
_xlpm.fake,
IF($A$4&amp;"1"="1",FALSE,TRUE),
_xlpm.abwesend,
AQ110&amp;"1"&lt;&gt;"1",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_xlpm.wochenstunden/5,SUMIFS(Arbeitszeiten[[Arbeitszeit]:[Arbeitszeit]],Arbeitszeiten[[Name]:[Name]],GewählterMA,Arbeitszeiten[[Tag]:[Tag]],DATE(_xlpm.jahrCalc,$B110,G$20)))*$A110,0),
_xlpm.ausgabe, _xlpm.stunden+IF(AND(_xlpm.stunden&gt;0,_xlpm.fake),ROUND(RANDBETWEEN(-100,100)/200,1),0),
IF(_xlpm.ausgabe&lt;=0,"",_xlpm.ausgabe)
)</f>
        <v/>
      </c>
      <c r="H110" s="253" t="str" cm="1">
        <f t="array" aca="1" ref="H110" ca="1">_xlfn.LET(
_xlpm.jahrCalc,
INDIRECT("Jahr" &amp; ROUNDUP(SUM($B$21:$B110)/78,0)),
_xlpm.auto,
IF(_xlfn.XLOOKUP(GewählterMA&amp;"|"&amp;_xlpm.jahrCalc,Personaleingabe!$AO$12:$AO$300,Personaleingabe!$AO$12:$AO$300,"keine Zeiten",0,1)="keine Zeiten",TRUE,FALSE),
_xlpm.fake,
IF($A$4&amp;"1"="1",FALSE,TRUE),
_xlpm.abwesend,
AR110&amp;"1"&lt;&gt;"1",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_xlpm.wochenstunden/5,SUMIFS(Arbeitszeiten[[Arbeitszeit]:[Arbeitszeit]],Arbeitszeiten[[Name]:[Name]],GewählterMA,Arbeitszeiten[[Tag]:[Tag]],DATE(_xlpm.jahrCalc,$B110,H$20)))*$A110,0),
_xlpm.ausgabe, _xlpm.stunden+IF(AND(_xlpm.stunden&gt;0,_xlpm.fake),ROUND(RANDBETWEEN(-100,100)/200,1),0),
IF(_xlpm.ausgabe&lt;=0,"",_xlpm.ausgabe)
)</f>
        <v/>
      </c>
      <c r="I110" s="253" t="str" cm="1">
        <f t="array" aca="1" ref="I110" ca="1">_xlfn.LET(
_xlpm.jahrCalc,
INDIRECT("Jahr" &amp; ROUNDUP(SUM($B$21:$B110)/78,0)),
_xlpm.auto,
IF(_xlfn.XLOOKUP(GewählterMA&amp;"|"&amp;_xlpm.jahrCalc,Personaleingabe!$AO$12:$AO$300,Personaleingabe!$AO$12:$AO$300,"keine Zeiten",0,1)="keine Zeiten",TRUE,FALSE),
_xlpm.fake,
IF($A$4&amp;"1"="1",FALSE,TRUE),
_xlpm.abwesend,
AS110&amp;"1"&lt;&gt;"1",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_xlpm.wochenstunden/5,SUMIFS(Arbeitszeiten[[Arbeitszeit]:[Arbeitszeit]],Arbeitszeiten[[Name]:[Name]],GewählterMA,Arbeitszeiten[[Tag]:[Tag]],DATE(_xlpm.jahrCalc,$B110,I$20)))*$A110,0),
_xlpm.ausgabe, _xlpm.stunden+IF(AND(_xlpm.stunden&gt;0,_xlpm.fake),ROUND(RANDBETWEEN(-100,100)/200,1),0),
IF(_xlpm.ausgabe&lt;=0,"",_xlpm.ausgabe)
)</f>
        <v/>
      </c>
      <c r="J110" s="253" t="str" cm="1">
        <f t="array" aca="1" ref="J110" ca="1">_xlfn.LET(
_xlpm.jahrCalc,
INDIRECT("Jahr" &amp; ROUNDUP(SUM($B$21:$B110)/78,0)),
_xlpm.auto,
IF(_xlfn.XLOOKUP(GewählterMA&amp;"|"&amp;_xlpm.jahrCalc,Personaleingabe!$AO$12:$AO$300,Personaleingabe!$AO$12:$AO$300,"keine Zeiten",0,1)="keine Zeiten",TRUE,FALSE),
_xlpm.fake,
IF($A$4&amp;"1"="1",FALSE,TRUE),
_xlpm.abwesend,
AT110&amp;"1"&lt;&gt;"1",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_xlpm.wochenstunden/5,SUMIFS(Arbeitszeiten[[Arbeitszeit]:[Arbeitszeit]],Arbeitszeiten[[Name]:[Name]],GewählterMA,Arbeitszeiten[[Tag]:[Tag]],DATE(_xlpm.jahrCalc,$B110,J$20)))*$A110,0),
_xlpm.ausgabe, _xlpm.stunden+IF(AND(_xlpm.stunden&gt;0,_xlpm.fake),ROUND(RANDBETWEEN(-100,100)/200,1),0),
IF(_xlpm.ausgabe&lt;=0,"",_xlpm.ausgabe)
)</f>
        <v/>
      </c>
      <c r="K110" s="253" t="str" cm="1">
        <f t="array" aca="1" ref="K110" ca="1">_xlfn.LET(
_xlpm.jahrCalc,
INDIRECT("Jahr" &amp; ROUNDUP(SUM($B$21:$B110)/78,0)),
_xlpm.auto,
IF(_xlfn.XLOOKUP(GewählterMA&amp;"|"&amp;_xlpm.jahrCalc,Personaleingabe!$AO$12:$AO$300,Personaleingabe!$AO$12:$AO$300,"keine Zeiten",0,1)="keine Zeiten",TRUE,FALSE),
_xlpm.fake,
IF($A$4&amp;"1"="1",FALSE,TRUE),
_xlpm.abwesend,
AU110&amp;"1"&lt;&gt;"1",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_xlpm.wochenstunden/5,SUMIFS(Arbeitszeiten[[Arbeitszeit]:[Arbeitszeit]],Arbeitszeiten[[Name]:[Name]],GewählterMA,Arbeitszeiten[[Tag]:[Tag]],DATE(_xlpm.jahrCalc,$B110,K$20)))*$A110,0),
_xlpm.ausgabe, _xlpm.stunden+IF(AND(_xlpm.stunden&gt;0,_xlpm.fake),ROUND(RANDBETWEEN(-100,100)/200,1),0),
IF(_xlpm.ausgabe&lt;=0,"",_xlpm.ausgabe)
)</f>
        <v/>
      </c>
      <c r="L110" s="253" t="str" cm="1">
        <f t="array" aca="1" ref="L110" ca="1">_xlfn.LET(
_xlpm.jahrCalc,
INDIRECT("Jahr" &amp; ROUNDUP(SUM($B$21:$B110)/78,0)),
_xlpm.auto,
IF(_xlfn.XLOOKUP(GewählterMA&amp;"|"&amp;_xlpm.jahrCalc,Personaleingabe!$AO$12:$AO$300,Personaleingabe!$AO$12:$AO$300,"keine Zeiten",0,1)="keine Zeiten",TRUE,FALSE),
_xlpm.fake,
IF($A$4&amp;"1"="1",FALSE,TRUE),
_xlpm.abwesend,
AV110&amp;"1"&lt;&gt;"1",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_xlpm.wochenstunden/5,SUMIFS(Arbeitszeiten[[Arbeitszeit]:[Arbeitszeit]],Arbeitszeiten[[Name]:[Name]],GewählterMA,Arbeitszeiten[[Tag]:[Tag]],DATE(_xlpm.jahrCalc,$B110,L$20)))*$A110,0),
_xlpm.ausgabe, _xlpm.stunden+IF(AND(_xlpm.stunden&gt;0,_xlpm.fake),ROUND(RANDBETWEEN(-100,100)/200,1),0),
IF(_xlpm.ausgabe&lt;=0,"",_xlpm.ausgabe)
)</f>
        <v/>
      </c>
      <c r="M110" s="253" t="str" cm="1">
        <f t="array" aca="1" ref="M110" ca="1">_xlfn.LET(
_xlpm.jahrCalc,
INDIRECT("Jahr" &amp; ROUNDUP(SUM($B$21:$B110)/78,0)),
_xlpm.auto,
IF(_xlfn.XLOOKUP(GewählterMA&amp;"|"&amp;_xlpm.jahrCalc,Personaleingabe!$AO$12:$AO$300,Personaleingabe!$AO$12:$AO$300,"keine Zeiten",0,1)="keine Zeiten",TRUE,FALSE),
_xlpm.fake,
IF($A$4&amp;"1"="1",FALSE,TRUE),
_xlpm.abwesend,
AW110&amp;"1"&lt;&gt;"1",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_xlpm.wochenstunden/5,SUMIFS(Arbeitszeiten[[Arbeitszeit]:[Arbeitszeit]],Arbeitszeiten[[Name]:[Name]],GewählterMA,Arbeitszeiten[[Tag]:[Tag]],DATE(_xlpm.jahrCalc,$B110,M$20)))*$A110,0),
_xlpm.ausgabe, _xlpm.stunden+IF(AND(_xlpm.stunden&gt;0,_xlpm.fake),ROUND(RANDBETWEEN(-100,100)/200,1),0),
IF(_xlpm.ausgabe&lt;=0,"",_xlpm.ausgabe)
)</f>
        <v/>
      </c>
      <c r="N110" s="253" t="str" cm="1">
        <f t="array" aca="1" ref="N110" ca="1">_xlfn.LET(
_xlpm.jahrCalc,
INDIRECT("Jahr" &amp; ROUNDUP(SUM($B$21:$B110)/78,0)),
_xlpm.auto,
IF(_xlfn.XLOOKUP(GewählterMA&amp;"|"&amp;_xlpm.jahrCalc,Personaleingabe!$AO$12:$AO$300,Personaleingabe!$AO$12:$AO$300,"keine Zeiten",0,1)="keine Zeiten",TRUE,FALSE),
_xlpm.fake,
IF($A$4&amp;"1"="1",FALSE,TRUE),
_xlpm.abwesend,
AX110&amp;"1"&lt;&gt;"1",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_xlpm.wochenstunden/5,SUMIFS(Arbeitszeiten[[Arbeitszeit]:[Arbeitszeit]],Arbeitszeiten[[Name]:[Name]],GewählterMA,Arbeitszeiten[[Tag]:[Tag]],DATE(_xlpm.jahrCalc,$B110,N$20)))*$A110,0),
_xlpm.ausgabe, _xlpm.stunden+IF(AND(_xlpm.stunden&gt;0,_xlpm.fake),ROUND(RANDBETWEEN(-100,100)/200,1),0),
IF(_xlpm.ausgabe&lt;=0,"",_xlpm.ausgabe)
)</f>
        <v/>
      </c>
      <c r="O110" s="253" t="str" cm="1">
        <f t="array" aca="1" ref="O110" ca="1">_xlfn.LET(
_xlpm.jahrCalc,
INDIRECT("Jahr" &amp; ROUNDUP(SUM($B$21:$B110)/78,0)),
_xlpm.auto,
IF(_xlfn.XLOOKUP(GewählterMA&amp;"|"&amp;_xlpm.jahrCalc,Personaleingabe!$AO$12:$AO$300,Personaleingabe!$AO$12:$AO$300,"keine Zeiten",0,1)="keine Zeiten",TRUE,FALSE),
_xlpm.fake,
IF($A$4&amp;"1"="1",FALSE,TRUE),
_xlpm.abwesend,
AY110&amp;"1"&lt;&gt;"1",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_xlpm.wochenstunden/5,SUMIFS(Arbeitszeiten[[Arbeitszeit]:[Arbeitszeit]],Arbeitszeiten[[Name]:[Name]],GewählterMA,Arbeitszeiten[[Tag]:[Tag]],DATE(_xlpm.jahrCalc,$B110,O$20)))*$A110,0),
_xlpm.ausgabe, _xlpm.stunden+IF(AND(_xlpm.stunden&gt;0,_xlpm.fake),ROUND(RANDBETWEEN(-100,100)/200,1),0),
IF(_xlpm.ausgabe&lt;=0,"",_xlpm.ausgabe)
)</f>
        <v/>
      </c>
      <c r="P110" s="253" t="str" cm="1">
        <f t="array" aca="1" ref="P110" ca="1">_xlfn.LET(
_xlpm.jahrCalc,
INDIRECT("Jahr" &amp; ROUNDUP(SUM($B$21:$B110)/78,0)),
_xlpm.auto,
IF(_xlfn.XLOOKUP(GewählterMA&amp;"|"&amp;_xlpm.jahrCalc,Personaleingabe!$AO$12:$AO$300,Personaleingabe!$AO$12:$AO$300,"keine Zeiten",0,1)="keine Zeiten",TRUE,FALSE),
_xlpm.fake,
IF($A$4&amp;"1"="1",FALSE,TRUE),
_xlpm.abwesend,
AZ110&amp;"1"&lt;&gt;"1",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_xlpm.wochenstunden/5,SUMIFS(Arbeitszeiten[[Arbeitszeit]:[Arbeitszeit]],Arbeitszeiten[[Name]:[Name]],GewählterMA,Arbeitszeiten[[Tag]:[Tag]],DATE(_xlpm.jahrCalc,$B110,P$20)))*$A110,0),
_xlpm.ausgabe, _xlpm.stunden+IF(AND(_xlpm.stunden&gt;0,_xlpm.fake),ROUND(RANDBETWEEN(-100,100)/200,1),0),
IF(_xlpm.ausgabe&lt;=0,"",_xlpm.ausgabe)
)</f>
        <v/>
      </c>
      <c r="Q110" s="253" t="str" cm="1">
        <f t="array" aca="1" ref="Q110" ca="1">_xlfn.LET(
_xlpm.jahrCalc,
INDIRECT("Jahr" &amp; ROUNDUP(SUM($B$21:$B110)/78,0)),
_xlpm.auto,
IF(_xlfn.XLOOKUP(GewählterMA&amp;"|"&amp;_xlpm.jahrCalc,Personaleingabe!$AO$12:$AO$300,Personaleingabe!$AO$12:$AO$300,"keine Zeiten",0,1)="keine Zeiten",TRUE,FALSE),
_xlpm.fake,
IF($A$4&amp;"1"="1",FALSE,TRUE),
_xlpm.abwesend,
BA110&amp;"1"&lt;&gt;"1",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_xlpm.wochenstunden/5,SUMIFS(Arbeitszeiten[[Arbeitszeit]:[Arbeitszeit]],Arbeitszeiten[[Name]:[Name]],GewählterMA,Arbeitszeiten[[Tag]:[Tag]],DATE(_xlpm.jahrCalc,$B110,Q$20)))*$A110,0),
_xlpm.ausgabe, _xlpm.stunden+IF(AND(_xlpm.stunden&gt;0,_xlpm.fake),ROUND(RANDBETWEEN(-100,100)/200,1),0),
IF(_xlpm.ausgabe&lt;=0,"",_xlpm.ausgabe)
)</f>
        <v/>
      </c>
      <c r="R110" s="253" t="str" cm="1">
        <f t="array" aca="1" ref="R110" ca="1">_xlfn.LET(
_xlpm.jahrCalc,
INDIRECT("Jahr" &amp; ROUNDUP(SUM($B$21:$B110)/78,0)),
_xlpm.auto,
IF(_xlfn.XLOOKUP(GewählterMA&amp;"|"&amp;_xlpm.jahrCalc,Personaleingabe!$AO$12:$AO$300,Personaleingabe!$AO$12:$AO$300,"keine Zeiten",0,1)="keine Zeiten",TRUE,FALSE),
_xlpm.fake,
IF($A$4&amp;"1"="1",FALSE,TRUE),
_xlpm.abwesend,
BB110&amp;"1"&lt;&gt;"1",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_xlpm.wochenstunden/5,SUMIFS(Arbeitszeiten[[Arbeitszeit]:[Arbeitszeit]],Arbeitszeiten[[Name]:[Name]],GewählterMA,Arbeitszeiten[[Tag]:[Tag]],DATE(_xlpm.jahrCalc,$B110,R$20)))*$A110,0),
_xlpm.ausgabe, _xlpm.stunden+IF(AND(_xlpm.stunden&gt;0,_xlpm.fake),ROUND(RANDBETWEEN(-100,100)/200,1),0),
IF(_xlpm.ausgabe&lt;=0,"",_xlpm.ausgabe)
)</f>
        <v/>
      </c>
      <c r="S110" s="253" t="str" cm="1">
        <f t="array" aca="1" ref="S110" ca="1">_xlfn.LET(
_xlpm.jahrCalc,
INDIRECT("Jahr" &amp; ROUNDUP(SUM($B$21:$B110)/78,0)),
_xlpm.auto,
IF(_xlfn.XLOOKUP(GewählterMA&amp;"|"&amp;_xlpm.jahrCalc,Personaleingabe!$AO$12:$AO$300,Personaleingabe!$AO$12:$AO$300,"keine Zeiten",0,1)="keine Zeiten",TRUE,FALSE),
_xlpm.fake,
IF($A$4&amp;"1"="1",FALSE,TRUE),
_xlpm.abwesend,
BC110&amp;"1"&lt;&gt;"1",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_xlpm.wochenstunden/5,SUMIFS(Arbeitszeiten[[Arbeitszeit]:[Arbeitszeit]],Arbeitszeiten[[Name]:[Name]],GewählterMA,Arbeitszeiten[[Tag]:[Tag]],DATE(_xlpm.jahrCalc,$B110,S$20)))*$A110,0),
_xlpm.ausgabe, _xlpm.stunden+IF(AND(_xlpm.stunden&gt;0,_xlpm.fake),ROUND(RANDBETWEEN(-100,100)/200,1),0),
IF(_xlpm.ausgabe&lt;=0,"",_xlpm.ausgabe)
)</f>
        <v/>
      </c>
      <c r="T110" s="253" t="str" cm="1">
        <f t="array" aca="1" ref="T110" ca="1">_xlfn.LET(
_xlpm.jahrCalc,
INDIRECT("Jahr" &amp; ROUNDUP(SUM($B$21:$B110)/78,0)),
_xlpm.auto,
IF(_xlfn.XLOOKUP(GewählterMA&amp;"|"&amp;_xlpm.jahrCalc,Personaleingabe!$AO$12:$AO$300,Personaleingabe!$AO$12:$AO$300,"keine Zeiten",0,1)="keine Zeiten",TRUE,FALSE),
_xlpm.fake,
IF($A$4&amp;"1"="1",FALSE,TRUE),
_xlpm.abwesend,
BD110&amp;"1"&lt;&gt;"1",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_xlpm.wochenstunden/5,SUMIFS(Arbeitszeiten[[Arbeitszeit]:[Arbeitszeit]],Arbeitszeiten[[Name]:[Name]],GewählterMA,Arbeitszeiten[[Tag]:[Tag]],DATE(_xlpm.jahrCalc,$B110,T$20)))*$A110,0),
_xlpm.ausgabe, _xlpm.stunden+IF(AND(_xlpm.stunden&gt;0,_xlpm.fake),ROUND(RANDBETWEEN(-100,100)/200,1),0),
IF(_xlpm.ausgabe&lt;=0,"",_xlpm.ausgabe)
)</f>
        <v/>
      </c>
      <c r="U110" s="253" t="str" cm="1">
        <f t="array" aca="1" ref="U110" ca="1">_xlfn.LET(
_xlpm.jahrCalc,
INDIRECT("Jahr" &amp; ROUNDUP(SUM($B$21:$B110)/78,0)),
_xlpm.auto,
IF(_xlfn.XLOOKUP(GewählterMA&amp;"|"&amp;_xlpm.jahrCalc,Personaleingabe!$AO$12:$AO$300,Personaleingabe!$AO$12:$AO$300,"keine Zeiten",0,1)="keine Zeiten",TRUE,FALSE),
_xlpm.fake,
IF($A$4&amp;"1"="1",FALSE,TRUE),
_xlpm.abwesend,
BE110&amp;"1"&lt;&gt;"1",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_xlpm.wochenstunden/5,SUMIFS(Arbeitszeiten[[Arbeitszeit]:[Arbeitszeit]],Arbeitszeiten[[Name]:[Name]],GewählterMA,Arbeitszeiten[[Tag]:[Tag]],DATE(_xlpm.jahrCalc,$B110,U$20)))*$A110,0),
_xlpm.ausgabe, _xlpm.stunden+IF(AND(_xlpm.stunden&gt;0,_xlpm.fake),ROUND(RANDBETWEEN(-100,100)/200,1),0),
IF(_xlpm.ausgabe&lt;=0,"",_xlpm.ausgabe)
)</f>
        <v/>
      </c>
      <c r="V110" s="253" t="str" cm="1">
        <f t="array" aca="1" ref="V110" ca="1">_xlfn.LET(
_xlpm.jahrCalc,
INDIRECT("Jahr" &amp; ROUNDUP(SUM($B$21:$B110)/78,0)),
_xlpm.auto,
IF(_xlfn.XLOOKUP(GewählterMA&amp;"|"&amp;_xlpm.jahrCalc,Personaleingabe!$AO$12:$AO$300,Personaleingabe!$AO$12:$AO$300,"keine Zeiten",0,1)="keine Zeiten",TRUE,FALSE),
_xlpm.fake,
IF($A$4&amp;"1"="1",FALSE,TRUE),
_xlpm.abwesend,
BF110&amp;"1"&lt;&gt;"1",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_xlpm.wochenstunden/5,SUMIFS(Arbeitszeiten[[Arbeitszeit]:[Arbeitszeit]],Arbeitszeiten[[Name]:[Name]],GewählterMA,Arbeitszeiten[[Tag]:[Tag]],DATE(_xlpm.jahrCalc,$B110,V$20)))*$A110,0),
_xlpm.ausgabe, _xlpm.stunden+IF(AND(_xlpm.stunden&gt;0,_xlpm.fake),ROUND(RANDBETWEEN(-100,100)/200,1),0),
IF(_xlpm.ausgabe&lt;=0,"",_xlpm.ausgabe)
)</f>
        <v/>
      </c>
      <c r="W110" s="253" t="str" cm="1">
        <f t="array" aca="1" ref="W110" ca="1">_xlfn.LET(
_xlpm.jahrCalc,
INDIRECT("Jahr" &amp; ROUNDUP(SUM($B$21:$B110)/78,0)),
_xlpm.auto,
IF(_xlfn.XLOOKUP(GewählterMA&amp;"|"&amp;_xlpm.jahrCalc,Personaleingabe!$AO$12:$AO$300,Personaleingabe!$AO$12:$AO$300,"keine Zeiten",0,1)="keine Zeiten",TRUE,FALSE),
_xlpm.fake,
IF($A$4&amp;"1"="1",FALSE,TRUE),
_xlpm.abwesend,
BG110&amp;"1"&lt;&gt;"1",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_xlpm.wochenstunden/5,SUMIFS(Arbeitszeiten[[Arbeitszeit]:[Arbeitszeit]],Arbeitszeiten[[Name]:[Name]],GewählterMA,Arbeitszeiten[[Tag]:[Tag]],DATE(_xlpm.jahrCalc,$B110,W$20)))*$A110,0),
_xlpm.ausgabe, _xlpm.stunden+IF(AND(_xlpm.stunden&gt;0,_xlpm.fake),ROUND(RANDBETWEEN(-100,100)/200,1),0),
IF(_xlpm.ausgabe&lt;=0,"",_xlpm.ausgabe)
)</f>
        <v/>
      </c>
      <c r="X110" s="253" t="str" cm="1">
        <f t="array" aca="1" ref="X110" ca="1">_xlfn.LET(
_xlpm.jahrCalc,
INDIRECT("Jahr" &amp; ROUNDUP(SUM($B$21:$B110)/78,0)),
_xlpm.auto,
IF(_xlfn.XLOOKUP(GewählterMA&amp;"|"&amp;_xlpm.jahrCalc,Personaleingabe!$AO$12:$AO$300,Personaleingabe!$AO$12:$AO$300,"keine Zeiten",0,1)="keine Zeiten",TRUE,FALSE),
_xlpm.fake,
IF($A$4&amp;"1"="1",FALSE,TRUE),
_xlpm.abwesend,
BH110&amp;"1"&lt;&gt;"1",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_xlpm.wochenstunden/5,SUMIFS(Arbeitszeiten[[Arbeitszeit]:[Arbeitszeit]],Arbeitszeiten[[Name]:[Name]],GewählterMA,Arbeitszeiten[[Tag]:[Tag]],DATE(_xlpm.jahrCalc,$B110,X$20)))*$A110,0),
_xlpm.ausgabe, _xlpm.stunden+IF(AND(_xlpm.stunden&gt;0,_xlpm.fake),ROUND(RANDBETWEEN(-100,100)/200,1),0),
IF(_xlpm.ausgabe&lt;=0,"",_xlpm.ausgabe)
)</f>
        <v/>
      </c>
      <c r="Y110" s="253" t="str" cm="1">
        <f t="array" aca="1" ref="Y110" ca="1">_xlfn.LET(
_xlpm.jahrCalc,
INDIRECT("Jahr" &amp; ROUNDUP(SUM($B$21:$B110)/78,0)),
_xlpm.auto,
IF(_xlfn.XLOOKUP(GewählterMA&amp;"|"&amp;_xlpm.jahrCalc,Personaleingabe!$AO$12:$AO$300,Personaleingabe!$AO$12:$AO$300,"keine Zeiten",0,1)="keine Zeiten",TRUE,FALSE),
_xlpm.fake,
IF($A$4&amp;"1"="1",FALSE,TRUE),
_xlpm.abwesend,
BI110&amp;"1"&lt;&gt;"1",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_xlpm.wochenstunden/5,SUMIFS(Arbeitszeiten[[Arbeitszeit]:[Arbeitszeit]],Arbeitszeiten[[Name]:[Name]],GewählterMA,Arbeitszeiten[[Tag]:[Tag]],DATE(_xlpm.jahrCalc,$B110,Y$20)))*$A110,0),
_xlpm.ausgabe, _xlpm.stunden+IF(AND(_xlpm.stunden&gt;0,_xlpm.fake),ROUND(RANDBETWEEN(-100,100)/200,1),0),
IF(_xlpm.ausgabe&lt;=0,"",_xlpm.ausgabe)
)</f>
        <v/>
      </c>
      <c r="Z110" s="253" t="str" cm="1">
        <f t="array" aca="1" ref="Z110" ca="1">_xlfn.LET(
_xlpm.jahrCalc,
INDIRECT("Jahr" &amp; ROUNDUP(SUM($B$21:$B110)/78,0)),
_xlpm.auto,
IF(_xlfn.XLOOKUP(GewählterMA&amp;"|"&amp;_xlpm.jahrCalc,Personaleingabe!$AO$12:$AO$300,Personaleingabe!$AO$12:$AO$300,"keine Zeiten",0,1)="keine Zeiten",TRUE,FALSE),
_xlpm.fake,
IF($A$4&amp;"1"="1",FALSE,TRUE),
_xlpm.abwesend,
BJ110&amp;"1"&lt;&gt;"1",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_xlpm.wochenstunden/5,SUMIFS(Arbeitszeiten[[Arbeitszeit]:[Arbeitszeit]],Arbeitszeiten[[Name]:[Name]],GewählterMA,Arbeitszeiten[[Tag]:[Tag]],DATE(_xlpm.jahrCalc,$B110,Z$20)))*$A110,0),
_xlpm.ausgabe, _xlpm.stunden+IF(AND(_xlpm.stunden&gt;0,_xlpm.fake),ROUND(RANDBETWEEN(-100,100)/200,1),0),
IF(_xlpm.ausgabe&lt;=0,"",_xlpm.ausgabe)
)</f>
        <v/>
      </c>
      <c r="AA110" s="253" t="str" cm="1">
        <f t="array" aca="1" ref="AA110" ca="1">_xlfn.LET(
_xlpm.jahrCalc,
INDIRECT("Jahr" &amp; ROUNDUP(SUM($B$21:$B110)/78,0)),
_xlpm.auto,
IF(_xlfn.XLOOKUP(GewählterMA&amp;"|"&amp;_xlpm.jahrCalc,Personaleingabe!$AO$12:$AO$300,Personaleingabe!$AO$12:$AO$300,"keine Zeiten",0,1)="keine Zeiten",TRUE,FALSE),
_xlpm.fake,
IF($A$4&amp;"1"="1",FALSE,TRUE),
_xlpm.abwesend,
BK110&amp;"1"&lt;&gt;"1",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_xlpm.wochenstunden/5,SUMIFS(Arbeitszeiten[[Arbeitszeit]:[Arbeitszeit]],Arbeitszeiten[[Name]:[Name]],GewählterMA,Arbeitszeiten[[Tag]:[Tag]],DATE(_xlpm.jahrCalc,$B110,AA$20)))*$A110,0),
_xlpm.ausgabe, _xlpm.stunden+IF(AND(_xlpm.stunden&gt;0,_xlpm.fake),ROUND(RANDBETWEEN(-100,100)/200,1),0),
IF(_xlpm.ausgabe&lt;=0,"",_xlpm.ausgabe)
)</f>
        <v/>
      </c>
      <c r="AB110" s="253" t="str" cm="1">
        <f t="array" aca="1" ref="AB110" ca="1">_xlfn.LET(
_xlpm.jahrCalc,
INDIRECT("Jahr" &amp; ROUNDUP(SUM($B$21:$B110)/78,0)),
_xlpm.auto,
IF(_xlfn.XLOOKUP(GewählterMA&amp;"|"&amp;_xlpm.jahrCalc,Personaleingabe!$AO$12:$AO$300,Personaleingabe!$AO$12:$AO$300,"keine Zeiten",0,1)="keine Zeiten",TRUE,FALSE),
_xlpm.fake,
IF($A$4&amp;"1"="1",FALSE,TRUE),
_xlpm.abwesend,
BL110&amp;"1"&lt;&gt;"1",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_xlpm.wochenstunden/5,SUMIFS(Arbeitszeiten[[Arbeitszeit]:[Arbeitszeit]],Arbeitszeiten[[Name]:[Name]],GewählterMA,Arbeitszeiten[[Tag]:[Tag]],DATE(_xlpm.jahrCalc,$B110,AB$20)))*$A110,0),
_xlpm.ausgabe, _xlpm.stunden+IF(AND(_xlpm.stunden&gt;0,_xlpm.fake),ROUND(RANDBETWEEN(-100,100)/200,1),0),
IF(_xlpm.ausgabe&lt;=0,"",_xlpm.ausgabe)
)</f>
        <v/>
      </c>
      <c r="AC110" s="253" t="str" cm="1">
        <f t="array" aca="1" ref="AC110" ca="1">_xlfn.LET(
_xlpm.jahrCalc,
INDIRECT("Jahr" &amp; ROUNDUP(SUM($B$21:$B110)/78,0)),
_xlpm.auto,
IF(_xlfn.XLOOKUP(GewählterMA&amp;"|"&amp;_xlpm.jahrCalc,Personaleingabe!$AO$12:$AO$300,Personaleingabe!$AO$12:$AO$300,"keine Zeiten",0,1)="keine Zeiten",TRUE,FALSE),
_xlpm.fake,
IF($A$4&amp;"1"="1",FALSE,TRUE),
_xlpm.abwesend,
BM110&amp;"1"&lt;&gt;"1",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_xlpm.wochenstunden/5,SUMIFS(Arbeitszeiten[[Arbeitszeit]:[Arbeitszeit]],Arbeitszeiten[[Name]:[Name]],GewählterMA,Arbeitszeiten[[Tag]:[Tag]],DATE(_xlpm.jahrCalc,$B110,AC$20)))*$A110,0),
_xlpm.ausgabe, _xlpm.stunden+IF(AND(_xlpm.stunden&gt;0,_xlpm.fake),ROUND(RANDBETWEEN(-100,100)/200,1),0),
IF(_xlpm.ausgabe&lt;=0,"",_xlpm.ausgabe)
)</f>
        <v/>
      </c>
      <c r="AD110" s="253" t="str" cm="1">
        <f t="array" aca="1" ref="AD110" ca="1">_xlfn.LET(
_xlpm.jahrCalc,
INDIRECT("Jahr" &amp; ROUNDUP(SUM($B$21:$B110)/78,0)),
_xlpm.auto,
IF(_xlfn.XLOOKUP(GewählterMA&amp;"|"&amp;_xlpm.jahrCalc,Personaleingabe!$AO$12:$AO$300,Personaleingabe!$AO$12:$AO$300,"keine Zeiten",0,1)="keine Zeiten",TRUE,FALSE),
_xlpm.fake,
IF($A$4&amp;"1"="1",FALSE,TRUE),
_xlpm.abwesend,
BN110&amp;"1"&lt;&gt;"1",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_xlpm.wochenstunden/5,SUMIFS(Arbeitszeiten[[Arbeitszeit]:[Arbeitszeit]],Arbeitszeiten[[Name]:[Name]],GewählterMA,Arbeitszeiten[[Tag]:[Tag]],DATE(_xlpm.jahrCalc,$B110,AD$20)))*$A110,0),
_xlpm.ausgabe, _xlpm.stunden+IF(AND(_xlpm.stunden&gt;0,_xlpm.fake),ROUND(RANDBETWEEN(-100,100)/200,1),0),
IF(_xlpm.ausgabe&lt;=0,"",_xlpm.ausgabe)
)</f>
        <v/>
      </c>
      <c r="AE110" s="253" t="str" cm="1">
        <f t="array" aca="1" ref="AE110" ca="1">_xlfn.LET(
_xlpm.jahrCalc,
INDIRECT("Jahr" &amp; ROUNDUP(SUM($B$21:$B110)/78,0)),
_xlpm.auto,
IF(_xlfn.XLOOKUP(GewählterMA&amp;"|"&amp;_xlpm.jahrCalc,Personaleingabe!$AO$12:$AO$300,Personaleingabe!$AO$12:$AO$300,"keine Zeiten",0,1)="keine Zeiten",TRUE,FALSE),
_xlpm.fake,
IF($A$4&amp;"1"="1",FALSE,TRUE),
_xlpm.abwesend,
BO110&amp;"1"&lt;&gt;"1",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_xlpm.wochenstunden/5,SUMIFS(Arbeitszeiten[[Arbeitszeit]:[Arbeitszeit]],Arbeitszeiten[[Name]:[Name]],GewählterMA,Arbeitszeiten[[Tag]:[Tag]],DATE(_xlpm.jahrCalc,$B110,AE$20)))*$A110,0),
_xlpm.ausgabe, _xlpm.stunden+IF(AND(_xlpm.stunden&gt;0,_xlpm.fake),ROUND(RANDBETWEEN(-100,100)/200,1),0),
IF(_xlpm.ausgabe&lt;=0,"",_xlpm.ausgabe)
)</f>
        <v/>
      </c>
      <c r="AF110" s="253" t="str" cm="1">
        <f t="array" aca="1" ref="AF110" ca="1">_xlfn.LET(
_xlpm.jahrCalc,
INDIRECT("Jahr" &amp; ROUNDUP(SUM($B$21:$B110)/78,0)),
_xlpm.auto,
IF(_xlfn.XLOOKUP(GewählterMA&amp;"|"&amp;_xlpm.jahrCalc,Personaleingabe!$AO$12:$AO$300,Personaleingabe!$AO$12:$AO$300,"keine Zeiten",0,1)="keine Zeiten",TRUE,FALSE),
_xlpm.fake,
IF($A$4&amp;"1"="1",FALSE,TRUE),
_xlpm.abwesend,
BP110&amp;"1"&lt;&gt;"1",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_xlpm.wochenstunden/5,SUMIFS(Arbeitszeiten[[Arbeitszeit]:[Arbeitszeit]],Arbeitszeiten[[Name]:[Name]],GewählterMA,Arbeitszeiten[[Tag]:[Tag]],DATE(_xlpm.jahrCalc,$B110,AF$20)))*$A110,0),
_xlpm.ausgabe, _xlpm.stunden+IF(AND(_xlpm.stunden&gt;0,_xlpm.fake),ROUND(RANDBETWEEN(-100,100)/200,1),0),
IF(_xlpm.ausgabe&lt;=0,"",_xlpm.ausgabe)
)</f>
        <v/>
      </c>
      <c r="AG110" s="253" t="str" cm="1">
        <f t="array" aca="1" ref="AG110" ca="1">_xlfn.LET(
_xlpm.jahrCalc,
INDIRECT("Jahr" &amp; ROUNDUP(SUM($B$21:$B110)/78,0)),
_xlpm.auto,
IF(_xlfn.XLOOKUP(GewählterMA&amp;"|"&amp;_xlpm.jahrCalc,Personaleingabe!$AO$12:$AO$300,Personaleingabe!$AO$12:$AO$300,"keine Zeiten",0,1)="keine Zeiten",TRUE,FALSE),
_xlpm.fake,
IF($A$4&amp;"1"="1",FALSE,TRUE),
_xlpm.abwesend,
BQ110&amp;"1"&lt;&gt;"1",
_xlpm.wochenstunden,_xlfn.XLOOKUP(GewählterMA&amp;"|"&amp;GewähltesVorhaben&amp;"|"&amp;$B110&amp;"|"&amp;_xlpm.jahrCalc,MitarbeiterFTE[[lookup]:[lookup]],MitarbeiterFTE[[Std. / Wo.]:[Std. / Wo.]],0,0,1),
_xlpm.stunden,
IF(NOT(_xlpm.abwesend),IF(_xlpm.auto,
    _xlpm.wochenstunden/5,SUMIFS(Arbeitszeiten[[Arbeitszeit]:[Arbeitszeit]],Arbeitszeiten[[Name]:[Name]],GewählterMA,Arbeitszeiten[[Tag]:[Tag]],DATE(_xlpm.jahrCalc,$B110,AG$20)))*$A110,0),
_xlpm.ausgabe, _xlpm.stunden+IF(AND(_xlpm.stunden&gt;0,_xlpm.fake),ROUND(RANDBETWEEN(-100,100)/200,1),0),
IF(_xlpm.ausgabe&lt;=0,"",_xlpm.ausgabe)
)</f>
        <v/>
      </c>
      <c r="AH110" s="254">
        <f t="shared" ca="1" si="115"/>
        <v>0</v>
      </c>
      <c r="AI110" s="303"/>
      <c r="AJ110" s="212"/>
      <c r="AL110" s="211">
        <f t="shared" si="116"/>
        <v>6</v>
      </c>
      <c r="AM110" s="211" t="str" cm="1">
        <f t="array" aca="1" ref="AM110" ca="1">_xlfn.LET(
     _xlpm.jahrCalc,INDIRECT("Jahr" &amp; ROUNDUP(SUM($B$21:$B110)/78,0)),
     _xlpm.dat,DATE(_xlpm.jahrCalc,$B110,C$20),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N110" s="211" t="str" cm="1">
        <f t="array" aca="1" ref="AN110" ca="1">_xlfn.LET(
     _xlpm.jahrCalc,INDIRECT("Jahr" &amp; ROUNDUP(SUM($B$21:$B110)/78,0)),
     _xlpm.dat,DATE(_xlpm.jahrCalc,$B110,D$20),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O110" s="211" t="str" cm="1">
        <f t="array" aca="1" ref="AO110" ca="1">_xlfn.LET(
     _xlpm.jahrCalc,INDIRECT("Jahr" &amp; ROUNDUP(SUM($B$21:$B110)/78,0)),
     _xlpm.dat,DATE(_xlpm.jahrCalc,$B110,E$20),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P110" s="211" t="str" cm="1">
        <f t="array" aca="1" ref="AP110" ca="1">_xlfn.LET(
     _xlpm.jahrCalc,INDIRECT("Jahr" &amp; ROUNDUP(SUM($B$21:$B110)/78,0)),
     _xlpm.dat,DATE(_xlpm.jahrCalc,$B110,F$20),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Q110" s="211" t="str" cm="1">
        <f t="array" aca="1" ref="AQ110" ca="1">_xlfn.LET(
     _xlpm.jahrCalc,INDIRECT("Jahr" &amp; ROUNDUP(SUM($B$21:$B110)/78,0)),
     _xlpm.dat,DATE(_xlpm.jahrCalc,$B110,G$20),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R110" s="211" t="str" cm="1">
        <f t="array" aca="1" ref="AR110" ca="1">_xlfn.LET(
     _xlpm.jahrCalc,INDIRECT("Jahr" &amp; ROUNDUP(SUM($B$21:$B110)/78,0)),
     _xlpm.dat,DATE(_xlpm.jahrCalc,$B110,H$20),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S110" s="211" t="str" cm="1">
        <f t="array" aca="1" ref="AS110" ca="1">_xlfn.LET(
     _xlpm.jahrCalc,INDIRECT("Jahr" &amp; ROUNDUP(SUM($B$21:$B110)/78,0)),
     _xlpm.dat,DATE(_xlpm.jahrCalc,$B110,I$20),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T110" s="211" t="str" cm="1">
        <f t="array" aca="1" ref="AT110" ca="1">_xlfn.LET(
     _xlpm.jahrCalc,INDIRECT("Jahr" &amp; ROUNDUP(SUM($B$21:$B110)/78,0)),
     _xlpm.dat,DATE(_xlpm.jahrCalc,$B110,J$20),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U110" s="211" t="str" cm="1">
        <f t="array" aca="1" ref="AU110" ca="1">_xlfn.LET(
     _xlpm.jahrCalc,INDIRECT("Jahr" &amp; ROUNDUP(SUM($B$21:$B110)/78,0)),
     _xlpm.dat,DATE(_xlpm.jahrCalc,$B110,K$20),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V110" s="211" t="str" cm="1">
        <f t="array" aca="1" ref="AV110" ca="1">_xlfn.LET(
     _xlpm.jahrCalc,INDIRECT("Jahr" &amp; ROUNDUP(SUM($B$21:$B110)/78,0)),
     _xlpm.dat,DATE(_xlpm.jahrCalc,$B110,L$20),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W110" s="211" t="str" cm="1">
        <f t="array" aca="1" ref="AW110" ca="1">_xlfn.LET(
     _xlpm.jahrCalc,INDIRECT("Jahr" &amp; ROUNDUP(SUM($B$21:$B110)/78,0)),
     _xlpm.dat,DATE(_xlpm.jahrCalc,$B110,M$20),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AX110" s="211" t="str" cm="1">
        <f t="array" aca="1" ref="AX110" ca="1">_xlfn.LET(
     _xlpm.jahrCalc,INDIRECT("Jahr" &amp; ROUNDUP(SUM($B$21:$B110)/78,0)),
     _xlpm.dat,DATE(_xlpm.jahrCalc,$B110,N$20),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Y110" s="211" t="str" cm="1">
        <f t="array" aca="1" ref="AY110" ca="1">_xlfn.LET(
     _xlpm.jahrCalc,INDIRECT("Jahr" &amp; ROUNDUP(SUM($B$21:$B110)/78,0)),
     _xlpm.dat,DATE(_xlpm.jahrCalc,$B110,O$20),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AZ110" s="211" t="str" cm="1">
        <f t="array" aca="1" ref="AZ110" ca="1">_xlfn.LET(
     _xlpm.jahrCalc,INDIRECT("Jahr" &amp; ROUNDUP(SUM($B$21:$B110)/78,0)),
     _xlpm.dat,DATE(_xlpm.jahrCalc,$B110,P$20),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A110" s="211" t="str" cm="1">
        <f t="array" aca="1" ref="BA110" ca="1">_xlfn.LET(
     _xlpm.jahrCalc,INDIRECT("Jahr" &amp; ROUNDUP(SUM($B$21:$B110)/78,0)),
     _xlpm.dat,DATE(_xlpm.jahrCalc,$B110,Q$20),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B110" s="211" t="str" cm="1">
        <f t="array" aca="1" ref="BB110" ca="1">_xlfn.LET(
     _xlpm.jahrCalc,INDIRECT("Jahr" &amp; ROUNDUP(SUM($B$21:$B110)/78,0)),
     _xlpm.dat,DATE(_xlpm.jahrCalc,$B110,R$20),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C110" s="211" t="str" cm="1">
        <f t="array" aca="1" ref="BC110" ca="1">_xlfn.LET(
     _xlpm.jahrCalc,INDIRECT("Jahr" &amp; ROUNDUP(SUM($B$21:$B110)/78,0)),
     _xlpm.dat,DATE(_xlpm.jahrCalc,$B110,S$20),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D110" s="211" t="str" cm="1">
        <f t="array" aca="1" ref="BD110" ca="1">_xlfn.LET(
     _xlpm.jahrCalc,INDIRECT("Jahr" &amp; ROUNDUP(SUM($B$21:$B110)/78,0)),
     _xlpm.dat,DATE(_xlpm.jahrCalc,$B110,T$20),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E110" s="211" t="str" cm="1">
        <f t="array" aca="1" ref="BE110" ca="1">_xlfn.LET(
     _xlpm.jahrCalc,INDIRECT("Jahr" &amp; ROUNDUP(SUM($B$21:$B110)/78,0)),
     _xlpm.dat,DATE(_xlpm.jahrCalc,$B110,U$20),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F110" s="211" t="str" cm="1">
        <f t="array" aca="1" ref="BF110" ca="1">_xlfn.LET(
     _xlpm.jahrCalc,INDIRECT("Jahr" &amp; ROUNDUP(SUM($B$21:$B110)/78,0)),
     _xlpm.dat,DATE(_xlpm.jahrCalc,$B110,V$20),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G110" s="211" t="str" cm="1">
        <f t="array" aca="1" ref="BG110" ca="1">_xlfn.LET(
     _xlpm.jahrCalc,INDIRECT("Jahr" &amp; ROUNDUP(SUM($B$21:$B110)/78,0)),
     _xlpm.dat,DATE(_xlpm.jahrCalc,$B110,W$20),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H110" s="211" t="str" cm="1">
        <f t="array" aca="1" ref="BH110" ca="1">_xlfn.LET(
     _xlpm.jahrCalc,INDIRECT("Jahr" &amp; ROUNDUP(SUM($B$21:$B110)/78,0)),
     _xlpm.dat,DATE(_xlpm.jahrCalc,$B110,X$20),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I110" s="211" t="str" cm="1">
        <f t="array" aca="1" ref="BI110" ca="1">_xlfn.LET(
     _xlpm.jahrCalc,INDIRECT("Jahr" &amp; ROUNDUP(SUM($B$21:$B110)/78,0)),
     _xlpm.dat,DATE(_xlpm.jahrCalc,$B110,Y$20),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J110" s="211" t="str" cm="1">
        <f t="array" aca="1" ref="BJ110" ca="1">_xlfn.LET(
     _xlpm.jahrCalc,INDIRECT("Jahr" &amp; ROUNDUP(SUM($B$21:$B110)/78,0)),
     _xlpm.dat,DATE(_xlpm.jahrCalc,$B110,Z$20),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K110" s="211" t="str" cm="1">
        <f t="array" aca="1" ref="BK110" ca="1">_xlfn.LET(
     _xlpm.jahrCalc,INDIRECT("Jahr" &amp; ROUNDUP(SUM($B$21:$B110)/78,0)),
     _xlpm.dat,DATE(_xlpm.jahrCalc,$B110,AA$20),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WE</v>
      </c>
      <c r="BL110" s="211" t="str" cm="1">
        <f t="array" aca="1" ref="BL110" ca="1">_xlfn.LET(
     _xlpm.jahrCalc,INDIRECT("Jahr" &amp; ROUNDUP(SUM($B$21:$B110)/78,0)),
     _xlpm.dat,DATE(_xlpm.jahrCalc,$B110,AB$20),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M110" s="211" t="str" cm="1">
        <f t="array" aca="1" ref="BM110" ca="1">_xlfn.LET(
     _xlpm.jahrCalc,INDIRECT("Jahr" &amp; ROUNDUP(SUM($B$21:$B110)/78,0)),
     _xlpm.dat,DATE(_xlpm.jahrCalc,$B110,AC$20),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N110" s="211" t="str" cm="1">
        <f t="array" aca="1" ref="BN110" ca="1">_xlfn.LET(
     _xlpm.jahrCalc,INDIRECT("Jahr" &amp; ROUNDUP(SUM($B$21:$B110)/78,0)),
     _xlpm.dat,DATE(_xlpm.jahrCalc,$B110,AD$20),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O110" s="211" t="str" cm="1">
        <f t="array" aca="1" ref="BO110" ca="1">_xlfn.LET(
     _xlpm.jahrCalc,INDIRECT("Jahr" &amp; ROUNDUP(SUM($B$21:$B110)/78,0)),
     _xlpm.dat,DATE(_xlpm.jahrCalc,$B110,AE$20),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P110" s="211" t="str" cm="1">
        <f t="array" aca="1" ref="BP110" ca="1">_xlfn.LET(
     _xlpm.jahrCalc,INDIRECT("Jahr" &amp; ROUNDUP(SUM($B$21:$B110)/78,0)),
     _xlpm.dat,DATE(_xlpm.jahrCalc,$B110,AF$20),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
      </c>
      <c r="BQ110" s="211" t="str" cm="1">
        <f t="array" aca="1" ref="BQ110" ca="1">_xlfn.LET(
     _xlpm.jahrCalc,INDIRECT("Jahr" &amp; ROUNDUP(SUM($B$21:$B110)/78,0)),
     _xlpm.dat,DATE(_xlpm.jahrCalc,$B110,AG$20),
     _xlpm.bundesland,$BR110,
     _xlpm.ft, IF(_xlpm.bundesland=0,FALSE,_xlfn.XLOOKUP(_xlpm.dat,Feiertage[[Datum]:[Datum]],_xlfn.XLOOKUP(_xlpm.bundesland,Feiertage[[#Headers],[BW]:[TH]],Feiertage[[BW]:[TH]]),0,0,1)&lt;&gt;0),
     _xlpm.schwarz,
          MONTH(_xlpm.dat)&lt;&gt;$B110,
     _xlpm.we,
          WEEKDAY(_xlpm.dat,2)&gt;=6,
     _xlpm.weg,
          IF(_xlfn.XLOOKUP(GewählterMA&amp;_xlpm.dat,Table6[[lookup]:[lookup]],Table6[[Name]:[Name]],"da",0,1)="da","","weg"),
     _xlpm.ausgabe,IF(_xlpm.schwarz,"SW",IF(_xlpm.ft,"FT",IF(_xlpm.we,"WE",IF(_xlpm.weg="weg","weg","")))),
     _xlpm.ausgabe
)</f>
        <v>SW</v>
      </c>
      <c r="BR110" s="211">
        <f ca="1">IF(BT110=0,BS104,BT110)</f>
        <v>0</v>
      </c>
      <c r="BT110" s="211" cm="1">
        <f t="array" aca="1" ref="BT110" ca="1">_xlfn.XLOOKUP(_xlfn.XLOOKUP(GewählterMA&amp;AL110&amp;INDIRECT("Jahr" &amp; ROUNDUP(SUM($B$21:$B110)/78,0)),MitarbeiterFTE[Name]&amp;MitarbeiterFTE[Monat]&amp;MitarbeiterFTE[Jahr],MitarbeiterFTE[Bundesland],0,0,1),Bundesländer[Deutsch],Bundesländer[Abkürzung],0,0,1)</f>
        <v>0</v>
      </c>
    </row>
    <row r="111" spans="1:72" ht="18" customHeight="1" thickBot="1">
      <c r="A111" s="223" cm="1">
        <f t="array" aca="1" ref="A111" ca="1">_xlfn.XLOOKUP(GewählterMA&amp;"|"&amp;GewähltesVorhaben&amp;"|"&amp;B111&amp;"|"&amp;INDIRECT("Jahr" &amp; ROUNDUP(SUM($B$21:B111)/78,0)),MitarbeiterFTE[lookup],MitarbeiterFTE[%-Vorhaben],0,0,1)</f>
        <v>0</v>
      </c>
      <c r="B111" s="256">
        <v>7</v>
      </c>
      <c r="C111" s="253" t="str" cm="1">
        <f t="array" aca="1" ref="C111" ca="1">_xlfn.LET(
_xlpm.jahrCalc,
INDIRECT("Jahr" &amp; ROUNDUP(SUM($B$21:$B111)/78,0)),
_xlpm.auto,
IF(_xlfn.XLOOKUP(GewählterMA&amp;"|"&amp;_xlpm.jahrCalc,Personaleingabe!$AO$12:$AO$300,Personaleingabe!$AO$12:$AO$300,"keine Zeiten",0,1)="keine Zeiten",TRUE,FALSE),
_xlpm.fake,
IF($A$4&amp;"1"="1",FALSE,TRUE),
_xlpm.abwesend,
AM111&amp;"1"&lt;&gt;"1",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_xlpm.wochenstunden/5,SUMIFS(Arbeitszeiten[[Arbeitszeit]:[Arbeitszeit]],Arbeitszeiten[[Name]:[Name]],GewählterMA,Arbeitszeiten[[Tag]:[Tag]],DATE(_xlpm.jahrCalc,$B111,C$20)))*$A111,0),
_xlpm.ausgabe, _xlpm.stunden+IF(AND(_xlpm.stunden&gt;0,_xlpm.fake),ROUND(RANDBETWEEN(-100,100)/200,1),0),
IF(_xlpm.ausgabe&lt;=0,"",_xlpm.ausgabe)
)</f>
        <v/>
      </c>
      <c r="D111" s="253" t="str" cm="1">
        <f t="array" aca="1" ref="D111" ca="1">_xlfn.LET(
_xlpm.jahrCalc,
INDIRECT("Jahr" &amp; ROUNDUP(SUM($B$21:$B111)/78,0)),
_xlpm.auto,
IF(_xlfn.XLOOKUP(GewählterMA&amp;"|"&amp;_xlpm.jahrCalc,Personaleingabe!$AO$12:$AO$300,Personaleingabe!$AO$12:$AO$300,"keine Zeiten",0,1)="keine Zeiten",TRUE,FALSE),
_xlpm.fake,
IF($A$4&amp;"1"="1",FALSE,TRUE),
_xlpm.abwesend,
AN111&amp;"1"&lt;&gt;"1",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_xlpm.wochenstunden/5,SUMIFS(Arbeitszeiten[[Arbeitszeit]:[Arbeitszeit]],Arbeitszeiten[[Name]:[Name]],GewählterMA,Arbeitszeiten[[Tag]:[Tag]],DATE(_xlpm.jahrCalc,$B111,D$20)))*$A111,0),
_xlpm.ausgabe, _xlpm.stunden+IF(AND(_xlpm.stunden&gt;0,_xlpm.fake),ROUND(RANDBETWEEN(-100,100)/200,1),0),
IF(_xlpm.ausgabe&lt;=0,"",_xlpm.ausgabe)
)</f>
        <v/>
      </c>
      <c r="E111" s="253" t="str" cm="1">
        <f t="array" aca="1" ref="E111" ca="1">_xlfn.LET(
_xlpm.jahrCalc,
INDIRECT("Jahr" &amp; ROUNDUP(SUM($B$21:$B111)/78,0)),
_xlpm.auto,
IF(_xlfn.XLOOKUP(GewählterMA&amp;"|"&amp;_xlpm.jahrCalc,Personaleingabe!$AO$12:$AO$300,Personaleingabe!$AO$12:$AO$300,"keine Zeiten",0,1)="keine Zeiten",TRUE,FALSE),
_xlpm.fake,
IF($A$4&amp;"1"="1",FALSE,TRUE),
_xlpm.abwesend,
AO111&amp;"1"&lt;&gt;"1",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_xlpm.wochenstunden/5,SUMIFS(Arbeitszeiten[[Arbeitszeit]:[Arbeitszeit]],Arbeitszeiten[[Name]:[Name]],GewählterMA,Arbeitszeiten[[Tag]:[Tag]],DATE(_xlpm.jahrCalc,$B111,E$20)))*$A111,0),
_xlpm.ausgabe, _xlpm.stunden+IF(AND(_xlpm.stunden&gt;0,_xlpm.fake),ROUND(RANDBETWEEN(-100,100)/200,1),0),
IF(_xlpm.ausgabe&lt;=0,"",_xlpm.ausgabe)
)</f>
        <v/>
      </c>
      <c r="F111" s="253" t="str" cm="1">
        <f t="array" aca="1" ref="F111" ca="1">_xlfn.LET(
_xlpm.jahrCalc,
INDIRECT("Jahr" &amp; ROUNDUP(SUM($B$21:$B111)/78,0)),
_xlpm.auto,
IF(_xlfn.XLOOKUP(GewählterMA&amp;"|"&amp;_xlpm.jahrCalc,Personaleingabe!$AO$12:$AO$300,Personaleingabe!$AO$12:$AO$300,"keine Zeiten",0,1)="keine Zeiten",TRUE,FALSE),
_xlpm.fake,
IF($A$4&amp;"1"="1",FALSE,TRUE),
_xlpm.abwesend,
AP111&amp;"1"&lt;&gt;"1",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_xlpm.wochenstunden/5,SUMIFS(Arbeitszeiten[[Arbeitszeit]:[Arbeitszeit]],Arbeitszeiten[[Name]:[Name]],GewählterMA,Arbeitszeiten[[Tag]:[Tag]],DATE(_xlpm.jahrCalc,$B111,F$20)))*$A111,0),
_xlpm.ausgabe, _xlpm.stunden+IF(AND(_xlpm.stunden&gt;0,_xlpm.fake),ROUND(RANDBETWEEN(-100,100)/200,1),0),
IF(_xlpm.ausgabe&lt;=0,"",_xlpm.ausgabe)
)</f>
        <v/>
      </c>
      <c r="G111" s="253" t="str" cm="1">
        <f t="array" aca="1" ref="G111" ca="1">_xlfn.LET(
_xlpm.jahrCalc,
INDIRECT("Jahr" &amp; ROUNDUP(SUM($B$21:$B111)/78,0)),
_xlpm.auto,
IF(_xlfn.XLOOKUP(GewählterMA&amp;"|"&amp;_xlpm.jahrCalc,Personaleingabe!$AO$12:$AO$300,Personaleingabe!$AO$12:$AO$300,"keine Zeiten",0,1)="keine Zeiten",TRUE,FALSE),
_xlpm.fake,
IF($A$4&amp;"1"="1",FALSE,TRUE),
_xlpm.abwesend,
AQ111&amp;"1"&lt;&gt;"1",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_xlpm.wochenstunden/5,SUMIFS(Arbeitszeiten[[Arbeitszeit]:[Arbeitszeit]],Arbeitszeiten[[Name]:[Name]],GewählterMA,Arbeitszeiten[[Tag]:[Tag]],DATE(_xlpm.jahrCalc,$B111,G$20)))*$A111,0),
_xlpm.ausgabe, _xlpm.stunden+IF(AND(_xlpm.stunden&gt;0,_xlpm.fake),ROUND(RANDBETWEEN(-100,100)/200,1),0),
IF(_xlpm.ausgabe&lt;=0,"",_xlpm.ausgabe)
)</f>
        <v/>
      </c>
      <c r="H111" s="253" t="str" cm="1">
        <f t="array" aca="1" ref="H111" ca="1">_xlfn.LET(
_xlpm.jahrCalc,
INDIRECT("Jahr" &amp; ROUNDUP(SUM($B$21:$B111)/78,0)),
_xlpm.auto,
IF(_xlfn.XLOOKUP(GewählterMA&amp;"|"&amp;_xlpm.jahrCalc,Personaleingabe!$AO$12:$AO$300,Personaleingabe!$AO$12:$AO$300,"keine Zeiten",0,1)="keine Zeiten",TRUE,FALSE),
_xlpm.fake,
IF($A$4&amp;"1"="1",FALSE,TRUE),
_xlpm.abwesend,
AR111&amp;"1"&lt;&gt;"1",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_xlpm.wochenstunden/5,SUMIFS(Arbeitszeiten[[Arbeitszeit]:[Arbeitszeit]],Arbeitszeiten[[Name]:[Name]],GewählterMA,Arbeitszeiten[[Tag]:[Tag]],DATE(_xlpm.jahrCalc,$B111,H$20)))*$A111,0),
_xlpm.ausgabe, _xlpm.stunden+IF(AND(_xlpm.stunden&gt;0,_xlpm.fake),ROUND(RANDBETWEEN(-100,100)/200,1),0),
IF(_xlpm.ausgabe&lt;=0,"",_xlpm.ausgabe)
)</f>
        <v/>
      </c>
      <c r="I111" s="253" t="str" cm="1">
        <f t="array" aca="1" ref="I111" ca="1">_xlfn.LET(
_xlpm.jahrCalc,
INDIRECT("Jahr" &amp; ROUNDUP(SUM($B$21:$B111)/78,0)),
_xlpm.auto,
IF(_xlfn.XLOOKUP(GewählterMA&amp;"|"&amp;_xlpm.jahrCalc,Personaleingabe!$AO$12:$AO$300,Personaleingabe!$AO$12:$AO$300,"keine Zeiten",0,1)="keine Zeiten",TRUE,FALSE),
_xlpm.fake,
IF($A$4&amp;"1"="1",FALSE,TRUE),
_xlpm.abwesend,
AS111&amp;"1"&lt;&gt;"1",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_xlpm.wochenstunden/5,SUMIFS(Arbeitszeiten[[Arbeitszeit]:[Arbeitszeit]],Arbeitszeiten[[Name]:[Name]],GewählterMA,Arbeitszeiten[[Tag]:[Tag]],DATE(_xlpm.jahrCalc,$B111,I$20)))*$A111,0),
_xlpm.ausgabe, _xlpm.stunden+IF(AND(_xlpm.stunden&gt;0,_xlpm.fake),ROUND(RANDBETWEEN(-100,100)/200,1),0),
IF(_xlpm.ausgabe&lt;=0,"",_xlpm.ausgabe)
)</f>
        <v/>
      </c>
      <c r="J111" s="253" t="str" cm="1">
        <f t="array" aca="1" ref="J111" ca="1">_xlfn.LET(
_xlpm.jahrCalc,
INDIRECT("Jahr" &amp; ROUNDUP(SUM($B$21:$B111)/78,0)),
_xlpm.auto,
IF(_xlfn.XLOOKUP(GewählterMA&amp;"|"&amp;_xlpm.jahrCalc,Personaleingabe!$AO$12:$AO$300,Personaleingabe!$AO$12:$AO$300,"keine Zeiten",0,1)="keine Zeiten",TRUE,FALSE),
_xlpm.fake,
IF($A$4&amp;"1"="1",FALSE,TRUE),
_xlpm.abwesend,
AT111&amp;"1"&lt;&gt;"1",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_xlpm.wochenstunden/5,SUMIFS(Arbeitszeiten[[Arbeitszeit]:[Arbeitszeit]],Arbeitszeiten[[Name]:[Name]],GewählterMA,Arbeitszeiten[[Tag]:[Tag]],DATE(_xlpm.jahrCalc,$B111,J$20)))*$A111,0),
_xlpm.ausgabe, _xlpm.stunden+IF(AND(_xlpm.stunden&gt;0,_xlpm.fake),ROUND(RANDBETWEEN(-100,100)/200,1),0),
IF(_xlpm.ausgabe&lt;=0,"",_xlpm.ausgabe)
)</f>
        <v/>
      </c>
      <c r="K111" s="253" t="str" cm="1">
        <f t="array" aca="1" ref="K111" ca="1">_xlfn.LET(
_xlpm.jahrCalc,
INDIRECT("Jahr" &amp; ROUNDUP(SUM($B$21:$B111)/78,0)),
_xlpm.auto,
IF(_xlfn.XLOOKUP(GewählterMA&amp;"|"&amp;_xlpm.jahrCalc,Personaleingabe!$AO$12:$AO$300,Personaleingabe!$AO$12:$AO$300,"keine Zeiten",0,1)="keine Zeiten",TRUE,FALSE),
_xlpm.fake,
IF($A$4&amp;"1"="1",FALSE,TRUE),
_xlpm.abwesend,
AU111&amp;"1"&lt;&gt;"1",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_xlpm.wochenstunden/5,SUMIFS(Arbeitszeiten[[Arbeitszeit]:[Arbeitszeit]],Arbeitszeiten[[Name]:[Name]],GewählterMA,Arbeitszeiten[[Tag]:[Tag]],DATE(_xlpm.jahrCalc,$B111,K$20)))*$A111,0),
_xlpm.ausgabe, _xlpm.stunden+IF(AND(_xlpm.stunden&gt;0,_xlpm.fake),ROUND(RANDBETWEEN(-100,100)/200,1),0),
IF(_xlpm.ausgabe&lt;=0,"",_xlpm.ausgabe)
)</f>
        <v/>
      </c>
      <c r="L111" s="253" t="str" cm="1">
        <f t="array" aca="1" ref="L111" ca="1">_xlfn.LET(
_xlpm.jahrCalc,
INDIRECT("Jahr" &amp; ROUNDUP(SUM($B$21:$B111)/78,0)),
_xlpm.auto,
IF(_xlfn.XLOOKUP(GewählterMA&amp;"|"&amp;_xlpm.jahrCalc,Personaleingabe!$AO$12:$AO$300,Personaleingabe!$AO$12:$AO$300,"keine Zeiten",0,1)="keine Zeiten",TRUE,FALSE),
_xlpm.fake,
IF($A$4&amp;"1"="1",FALSE,TRUE),
_xlpm.abwesend,
AV111&amp;"1"&lt;&gt;"1",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_xlpm.wochenstunden/5,SUMIFS(Arbeitszeiten[[Arbeitszeit]:[Arbeitszeit]],Arbeitszeiten[[Name]:[Name]],GewählterMA,Arbeitszeiten[[Tag]:[Tag]],DATE(_xlpm.jahrCalc,$B111,L$20)))*$A111,0),
_xlpm.ausgabe, _xlpm.stunden+IF(AND(_xlpm.stunden&gt;0,_xlpm.fake),ROUND(RANDBETWEEN(-100,100)/200,1),0),
IF(_xlpm.ausgabe&lt;=0,"",_xlpm.ausgabe)
)</f>
        <v/>
      </c>
      <c r="M111" s="253" t="str" cm="1">
        <f t="array" aca="1" ref="M111" ca="1">_xlfn.LET(
_xlpm.jahrCalc,
INDIRECT("Jahr" &amp; ROUNDUP(SUM($B$21:$B111)/78,0)),
_xlpm.auto,
IF(_xlfn.XLOOKUP(GewählterMA&amp;"|"&amp;_xlpm.jahrCalc,Personaleingabe!$AO$12:$AO$300,Personaleingabe!$AO$12:$AO$300,"keine Zeiten",0,1)="keine Zeiten",TRUE,FALSE),
_xlpm.fake,
IF($A$4&amp;"1"="1",FALSE,TRUE),
_xlpm.abwesend,
AW111&amp;"1"&lt;&gt;"1",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_xlpm.wochenstunden/5,SUMIFS(Arbeitszeiten[[Arbeitszeit]:[Arbeitszeit]],Arbeitszeiten[[Name]:[Name]],GewählterMA,Arbeitszeiten[[Tag]:[Tag]],DATE(_xlpm.jahrCalc,$B111,M$20)))*$A111,0),
_xlpm.ausgabe, _xlpm.stunden+IF(AND(_xlpm.stunden&gt;0,_xlpm.fake),ROUND(RANDBETWEEN(-100,100)/200,1),0),
IF(_xlpm.ausgabe&lt;=0,"",_xlpm.ausgabe)
)</f>
        <v/>
      </c>
      <c r="N111" s="253" t="str" cm="1">
        <f t="array" aca="1" ref="N111" ca="1">_xlfn.LET(
_xlpm.jahrCalc,
INDIRECT("Jahr" &amp; ROUNDUP(SUM($B$21:$B111)/78,0)),
_xlpm.auto,
IF(_xlfn.XLOOKUP(GewählterMA&amp;"|"&amp;_xlpm.jahrCalc,Personaleingabe!$AO$12:$AO$300,Personaleingabe!$AO$12:$AO$300,"keine Zeiten",0,1)="keine Zeiten",TRUE,FALSE),
_xlpm.fake,
IF($A$4&amp;"1"="1",FALSE,TRUE),
_xlpm.abwesend,
AX111&amp;"1"&lt;&gt;"1",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_xlpm.wochenstunden/5,SUMIFS(Arbeitszeiten[[Arbeitszeit]:[Arbeitszeit]],Arbeitszeiten[[Name]:[Name]],GewählterMA,Arbeitszeiten[[Tag]:[Tag]],DATE(_xlpm.jahrCalc,$B111,N$20)))*$A111,0),
_xlpm.ausgabe, _xlpm.stunden+IF(AND(_xlpm.stunden&gt;0,_xlpm.fake),ROUND(RANDBETWEEN(-100,100)/200,1),0),
IF(_xlpm.ausgabe&lt;=0,"",_xlpm.ausgabe)
)</f>
        <v/>
      </c>
      <c r="O111" s="253" t="str" cm="1">
        <f t="array" aca="1" ref="O111" ca="1">_xlfn.LET(
_xlpm.jahrCalc,
INDIRECT("Jahr" &amp; ROUNDUP(SUM($B$21:$B111)/78,0)),
_xlpm.auto,
IF(_xlfn.XLOOKUP(GewählterMA&amp;"|"&amp;_xlpm.jahrCalc,Personaleingabe!$AO$12:$AO$300,Personaleingabe!$AO$12:$AO$300,"keine Zeiten",0,1)="keine Zeiten",TRUE,FALSE),
_xlpm.fake,
IF($A$4&amp;"1"="1",FALSE,TRUE),
_xlpm.abwesend,
AY111&amp;"1"&lt;&gt;"1",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_xlpm.wochenstunden/5,SUMIFS(Arbeitszeiten[[Arbeitszeit]:[Arbeitszeit]],Arbeitszeiten[[Name]:[Name]],GewählterMA,Arbeitszeiten[[Tag]:[Tag]],DATE(_xlpm.jahrCalc,$B111,O$20)))*$A111,0),
_xlpm.ausgabe, _xlpm.stunden+IF(AND(_xlpm.stunden&gt;0,_xlpm.fake),ROUND(RANDBETWEEN(-100,100)/200,1),0),
IF(_xlpm.ausgabe&lt;=0,"",_xlpm.ausgabe)
)</f>
        <v/>
      </c>
      <c r="P111" s="253" t="str" cm="1">
        <f t="array" aca="1" ref="P111" ca="1">_xlfn.LET(
_xlpm.jahrCalc,
INDIRECT("Jahr" &amp; ROUNDUP(SUM($B$21:$B111)/78,0)),
_xlpm.auto,
IF(_xlfn.XLOOKUP(GewählterMA&amp;"|"&amp;_xlpm.jahrCalc,Personaleingabe!$AO$12:$AO$300,Personaleingabe!$AO$12:$AO$300,"keine Zeiten",0,1)="keine Zeiten",TRUE,FALSE),
_xlpm.fake,
IF($A$4&amp;"1"="1",FALSE,TRUE),
_xlpm.abwesend,
AZ111&amp;"1"&lt;&gt;"1",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_xlpm.wochenstunden/5,SUMIFS(Arbeitszeiten[[Arbeitszeit]:[Arbeitszeit]],Arbeitszeiten[[Name]:[Name]],GewählterMA,Arbeitszeiten[[Tag]:[Tag]],DATE(_xlpm.jahrCalc,$B111,P$20)))*$A111,0),
_xlpm.ausgabe, _xlpm.stunden+IF(AND(_xlpm.stunden&gt;0,_xlpm.fake),ROUND(RANDBETWEEN(-100,100)/200,1),0),
IF(_xlpm.ausgabe&lt;=0,"",_xlpm.ausgabe)
)</f>
        <v/>
      </c>
      <c r="Q111" s="253" t="str" cm="1">
        <f t="array" aca="1" ref="Q111" ca="1">_xlfn.LET(
_xlpm.jahrCalc,
INDIRECT("Jahr" &amp; ROUNDUP(SUM($B$21:$B111)/78,0)),
_xlpm.auto,
IF(_xlfn.XLOOKUP(GewählterMA&amp;"|"&amp;_xlpm.jahrCalc,Personaleingabe!$AO$12:$AO$300,Personaleingabe!$AO$12:$AO$300,"keine Zeiten",0,1)="keine Zeiten",TRUE,FALSE),
_xlpm.fake,
IF($A$4&amp;"1"="1",FALSE,TRUE),
_xlpm.abwesend,
BA111&amp;"1"&lt;&gt;"1",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_xlpm.wochenstunden/5,SUMIFS(Arbeitszeiten[[Arbeitszeit]:[Arbeitszeit]],Arbeitszeiten[[Name]:[Name]],GewählterMA,Arbeitszeiten[[Tag]:[Tag]],DATE(_xlpm.jahrCalc,$B111,Q$20)))*$A111,0),
_xlpm.ausgabe, _xlpm.stunden+IF(AND(_xlpm.stunden&gt;0,_xlpm.fake),ROUND(RANDBETWEEN(-100,100)/200,1),0),
IF(_xlpm.ausgabe&lt;=0,"",_xlpm.ausgabe)
)</f>
        <v/>
      </c>
      <c r="R111" s="253" t="str" cm="1">
        <f t="array" aca="1" ref="R111" ca="1">_xlfn.LET(
_xlpm.jahrCalc,
INDIRECT("Jahr" &amp; ROUNDUP(SUM($B$21:$B111)/78,0)),
_xlpm.auto,
IF(_xlfn.XLOOKUP(GewählterMA&amp;"|"&amp;_xlpm.jahrCalc,Personaleingabe!$AO$12:$AO$300,Personaleingabe!$AO$12:$AO$300,"keine Zeiten",0,1)="keine Zeiten",TRUE,FALSE),
_xlpm.fake,
IF($A$4&amp;"1"="1",FALSE,TRUE),
_xlpm.abwesend,
BB111&amp;"1"&lt;&gt;"1",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_xlpm.wochenstunden/5,SUMIFS(Arbeitszeiten[[Arbeitszeit]:[Arbeitszeit]],Arbeitszeiten[[Name]:[Name]],GewählterMA,Arbeitszeiten[[Tag]:[Tag]],DATE(_xlpm.jahrCalc,$B111,R$20)))*$A111,0),
_xlpm.ausgabe, _xlpm.stunden+IF(AND(_xlpm.stunden&gt;0,_xlpm.fake),ROUND(RANDBETWEEN(-100,100)/200,1),0),
IF(_xlpm.ausgabe&lt;=0,"",_xlpm.ausgabe)
)</f>
        <v/>
      </c>
      <c r="S111" s="253" t="str" cm="1">
        <f t="array" aca="1" ref="S111" ca="1">_xlfn.LET(
_xlpm.jahrCalc,
INDIRECT("Jahr" &amp; ROUNDUP(SUM($B$21:$B111)/78,0)),
_xlpm.auto,
IF(_xlfn.XLOOKUP(GewählterMA&amp;"|"&amp;_xlpm.jahrCalc,Personaleingabe!$AO$12:$AO$300,Personaleingabe!$AO$12:$AO$300,"keine Zeiten",0,1)="keine Zeiten",TRUE,FALSE),
_xlpm.fake,
IF($A$4&amp;"1"="1",FALSE,TRUE),
_xlpm.abwesend,
BC111&amp;"1"&lt;&gt;"1",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_xlpm.wochenstunden/5,SUMIFS(Arbeitszeiten[[Arbeitszeit]:[Arbeitszeit]],Arbeitszeiten[[Name]:[Name]],GewählterMA,Arbeitszeiten[[Tag]:[Tag]],DATE(_xlpm.jahrCalc,$B111,S$20)))*$A111,0),
_xlpm.ausgabe, _xlpm.stunden+IF(AND(_xlpm.stunden&gt;0,_xlpm.fake),ROUND(RANDBETWEEN(-100,100)/200,1),0),
IF(_xlpm.ausgabe&lt;=0,"",_xlpm.ausgabe)
)</f>
        <v/>
      </c>
      <c r="T111" s="253" t="str" cm="1">
        <f t="array" aca="1" ref="T111" ca="1">_xlfn.LET(
_xlpm.jahrCalc,
INDIRECT("Jahr" &amp; ROUNDUP(SUM($B$21:$B111)/78,0)),
_xlpm.auto,
IF(_xlfn.XLOOKUP(GewählterMA&amp;"|"&amp;_xlpm.jahrCalc,Personaleingabe!$AO$12:$AO$300,Personaleingabe!$AO$12:$AO$300,"keine Zeiten",0,1)="keine Zeiten",TRUE,FALSE),
_xlpm.fake,
IF($A$4&amp;"1"="1",FALSE,TRUE),
_xlpm.abwesend,
BD111&amp;"1"&lt;&gt;"1",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_xlpm.wochenstunden/5,SUMIFS(Arbeitszeiten[[Arbeitszeit]:[Arbeitszeit]],Arbeitszeiten[[Name]:[Name]],GewählterMA,Arbeitszeiten[[Tag]:[Tag]],DATE(_xlpm.jahrCalc,$B111,T$20)))*$A111,0),
_xlpm.ausgabe, _xlpm.stunden+IF(AND(_xlpm.stunden&gt;0,_xlpm.fake),ROUND(RANDBETWEEN(-100,100)/200,1),0),
IF(_xlpm.ausgabe&lt;=0,"",_xlpm.ausgabe)
)</f>
        <v/>
      </c>
      <c r="U111" s="253" t="str" cm="1">
        <f t="array" aca="1" ref="U111" ca="1">_xlfn.LET(
_xlpm.jahrCalc,
INDIRECT("Jahr" &amp; ROUNDUP(SUM($B$21:$B111)/78,0)),
_xlpm.auto,
IF(_xlfn.XLOOKUP(GewählterMA&amp;"|"&amp;_xlpm.jahrCalc,Personaleingabe!$AO$12:$AO$300,Personaleingabe!$AO$12:$AO$300,"keine Zeiten",0,1)="keine Zeiten",TRUE,FALSE),
_xlpm.fake,
IF($A$4&amp;"1"="1",FALSE,TRUE),
_xlpm.abwesend,
BE111&amp;"1"&lt;&gt;"1",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_xlpm.wochenstunden/5,SUMIFS(Arbeitszeiten[[Arbeitszeit]:[Arbeitszeit]],Arbeitszeiten[[Name]:[Name]],GewählterMA,Arbeitszeiten[[Tag]:[Tag]],DATE(_xlpm.jahrCalc,$B111,U$20)))*$A111,0),
_xlpm.ausgabe, _xlpm.stunden+IF(AND(_xlpm.stunden&gt;0,_xlpm.fake),ROUND(RANDBETWEEN(-100,100)/200,1),0),
IF(_xlpm.ausgabe&lt;=0,"",_xlpm.ausgabe)
)</f>
        <v/>
      </c>
      <c r="V111" s="253" t="str" cm="1">
        <f t="array" aca="1" ref="V111" ca="1">_xlfn.LET(
_xlpm.jahrCalc,
INDIRECT("Jahr" &amp; ROUNDUP(SUM($B$21:$B111)/78,0)),
_xlpm.auto,
IF(_xlfn.XLOOKUP(GewählterMA&amp;"|"&amp;_xlpm.jahrCalc,Personaleingabe!$AO$12:$AO$300,Personaleingabe!$AO$12:$AO$300,"keine Zeiten",0,1)="keine Zeiten",TRUE,FALSE),
_xlpm.fake,
IF($A$4&amp;"1"="1",FALSE,TRUE),
_xlpm.abwesend,
BF111&amp;"1"&lt;&gt;"1",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_xlpm.wochenstunden/5,SUMIFS(Arbeitszeiten[[Arbeitszeit]:[Arbeitszeit]],Arbeitszeiten[[Name]:[Name]],GewählterMA,Arbeitszeiten[[Tag]:[Tag]],DATE(_xlpm.jahrCalc,$B111,V$20)))*$A111,0),
_xlpm.ausgabe, _xlpm.stunden+IF(AND(_xlpm.stunden&gt;0,_xlpm.fake),ROUND(RANDBETWEEN(-100,100)/200,1),0),
IF(_xlpm.ausgabe&lt;=0,"",_xlpm.ausgabe)
)</f>
        <v/>
      </c>
      <c r="W111" s="253" t="str" cm="1">
        <f t="array" aca="1" ref="W111" ca="1">_xlfn.LET(
_xlpm.jahrCalc,
INDIRECT("Jahr" &amp; ROUNDUP(SUM($B$21:$B111)/78,0)),
_xlpm.auto,
IF(_xlfn.XLOOKUP(GewählterMA&amp;"|"&amp;_xlpm.jahrCalc,Personaleingabe!$AO$12:$AO$300,Personaleingabe!$AO$12:$AO$300,"keine Zeiten",0,1)="keine Zeiten",TRUE,FALSE),
_xlpm.fake,
IF($A$4&amp;"1"="1",FALSE,TRUE),
_xlpm.abwesend,
BG111&amp;"1"&lt;&gt;"1",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_xlpm.wochenstunden/5,SUMIFS(Arbeitszeiten[[Arbeitszeit]:[Arbeitszeit]],Arbeitszeiten[[Name]:[Name]],GewählterMA,Arbeitszeiten[[Tag]:[Tag]],DATE(_xlpm.jahrCalc,$B111,W$20)))*$A111,0),
_xlpm.ausgabe, _xlpm.stunden+IF(AND(_xlpm.stunden&gt;0,_xlpm.fake),ROUND(RANDBETWEEN(-100,100)/200,1),0),
IF(_xlpm.ausgabe&lt;=0,"",_xlpm.ausgabe)
)</f>
        <v/>
      </c>
      <c r="X111" s="253" t="str" cm="1">
        <f t="array" aca="1" ref="X111" ca="1">_xlfn.LET(
_xlpm.jahrCalc,
INDIRECT("Jahr" &amp; ROUNDUP(SUM($B$21:$B111)/78,0)),
_xlpm.auto,
IF(_xlfn.XLOOKUP(GewählterMA&amp;"|"&amp;_xlpm.jahrCalc,Personaleingabe!$AO$12:$AO$300,Personaleingabe!$AO$12:$AO$300,"keine Zeiten",0,1)="keine Zeiten",TRUE,FALSE),
_xlpm.fake,
IF($A$4&amp;"1"="1",FALSE,TRUE),
_xlpm.abwesend,
BH111&amp;"1"&lt;&gt;"1",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_xlpm.wochenstunden/5,SUMIFS(Arbeitszeiten[[Arbeitszeit]:[Arbeitszeit]],Arbeitszeiten[[Name]:[Name]],GewählterMA,Arbeitszeiten[[Tag]:[Tag]],DATE(_xlpm.jahrCalc,$B111,X$20)))*$A111,0),
_xlpm.ausgabe, _xlpm.stunden+IF(AND(_xlpm.stunden&gt;0,_xlpm.fake),ROUND(RANDBETWEEN(-100,100)/200,1),0),
IF(_xlpm.ausgabe&lt;=0,"",_xlpm.ausgabe)
)</f>
        <v/>
      </c>
      <c r="Y111" s="253" t="str" cm="1">
        <f t="array" aca="1" ref="Y111" ca="1">_xlfn.LET(
_xlpm.jahrCalc,
INDIRECT("Jahr" &amp; ROUNDUP(SUM($B$21:$B111)/78,0)),
_xlpm.auto,
IF(_xlfn.XLOOKUP(GewählterMA&amp;"|"&amp;_xlpm.jahrCalc,Personaleingabe!$AO$12:$AO$300,Personaleingabe!$AO$12:$AO$300,"keine Zeiten",0,1)="keine Zeiten",TRUE,FALSE),
_xlpm.fake,
IF($A$4&amp;"1"="1",FALSE,TRUE),
_xlpm.abwesend,
BI111&amp;"1"&lt;&gt;"1",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_xlpm.wochenstunden/5,SUMIFS(Arbeitszeiten[[Arbeitszeit]:[Arbeitszeit]],Arbeitszeiten[[Name]:[Name]],GewählterMA,Arbeitszeiten[[Tag]:[Tag]],DATE(_xlpm.jahrCalc,$B111,Y$20)))*$A111,0),
_xlpm.ausgabe, _xlpm.stunden+IF(AND(_xlpm.stunden&gt;0,_xlpm.fake),ROUND(RANDBETWEEN(-100,100)/200,1),0),
IF(_xlpm.ausgabe&lt;=0,"",_xlpm.ausgabe)
)</f>
        <v/>
      </c>
      <c r="Z111" s="253" t="str" cm="1">
        <f t="array" aca="1" ref="Z111" ca="1">_xlfn.LET(
_xlpm.jahrCalc,
INDIRECT("Jahr" &amp; ROUNDUP(SUM($B$21:$B111)/78,0)),
_xlpm.auto,
IF(_xlfn.XLOOKUP(GewählterMA&amp;"|"&amp;_xlpm.jahrCalc,Personaleingabe!$AO$12:$AO$300,Personaleingabe!$AO$12:$AO$300,"keine Zeiten",0,1)="keine Zeiten",TRUE,FALSE),
_xlpm.fake,
IF($A$4&amp;"1"="1",FALSE,TRUE),
_xlpm.abwesend,
BJ111&amp;"1"&lt;&gt;"1",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_xlpm.wochenstunden/5,SUMIFS(Arbeitszeiten[[Arbeitszeit]:[Arbeitszeit]],Arbeitszeiten[[Name]:[Name]],GewählterMA,Arbeitszeiten[[Tag]:[Tag]],DATE(_xlpm.jahrCalc,$B111,Z$20)))*$A111,0),
_xlpm.ausgabe, _xlpm.stunden+IF(AND(_xlpm.stunden&gt;0,_xlpm.fake),ROUND(RANDBETWEEN(-100,100)/200,1),0),
IF(_xlpm.ausgabe&lt;=0,"",_xlpm.ausgabe)
)</f>
        <v/>
      </c>
      <c r="AA111" s="253" t="str" cm="1">
        <f t="array" aca="1" ref="AA111" ca="1">_xlfn.LET(
_xlpm.jahrCalc,
INDIRECT("Jahr" &amp; ROUNDUP(SUM($B$21:$B111)/78,0)),
_xlpm.auto,
IF(_xlfn.XLOOKUP(GewählterMA&amp;"|"&amp;_xlpm.jahrCalc,Personaleingabe!$AO$12:$AO$300,Personaleingabe!$AO$12:$AO$300,"keine Zeiten",0,1)="keine Zeiten",TRUE,FALSE),
_xlpm.fake,
IF($A$4&amp;"1"="1",FALSE,TRUE),
_xlpm.abwesend,
BK111&amp;"1"&lt;&gt;"1",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_xlpm.wochenstunden/5,SUMIFS(Arbeitszeiten[[Arbeitszeit]:[Arbeitszeit]],Arbeitszeiten[[Name]:[Name]],GewählterMA,Arbeitszeiten[[Tag]:[Tag]],DATE(_xlpm.jahrCalc,$B111,AA$20)))*$A111,0),
_xlpm.ausgabe, _xlpm.stunden+IF(AND(_xlpm.stunden&gt;0,_xlpm.fake),ROUND(RANDBETWEEN(-100,100)/200,1),0),
IF(_xlpm.ausgabe&lt;=0,"",_xlpm.ausgabe)
)</f>
        <v/>
      </c>
      <c r="AB111" s="253" t="str" cm="1">
        <f t="array" aca="1" ref="AB111" ca="1">_xlfn.LET(
_xlpm.jahrCalc,
INDIRECT("Jahr" &amp; ROUNDUP(SUM($B$21:$B111)/78,0)),
_xlpm.auto,
IF(_xlfn.XLOOKUP(GewählterMA&amp;"|"&amp;_xlpm.jahrCalc,Personaleingabe!$AO$12:$AO$300,Personaleingabe!$AO$12:$AO$300,"keine Zeiten",0,1)="keine Zeiten",TRUE,FALSE),
_xlpm.fake,
IF($A$4&amp;"1"="1",FALSE,TRUE),
_xlpm.abwesend,
BL111&amp;"1"&lt;&gt;"1",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_xlpm.wochenstunden/5,SUMIFS(Arbeitszeiten[[Arbeitszeit]:[Arbeitszeit]],Arbeitszeiten[[Name]:[Name]],GewählterMA,Arbeitszeiten[[Tag]:[Tag]],DATE(_xlpm.jahrCalc,$B111,AB$20)))*$A111,0),
_xlpm.ausgabe, _xlpm.stunden+IF(AND(_xlpm.stunden&gt;0,_xlpm.fake),ROUND(RANDBETWEEN(-100,100)/200,1),0),
IF(_xlpm.ausgabe&lt;=0,"",_xlpm.ausgabe)
)</f>
        <v/>
      </c>
      <c r="AC111" s="253" t="str" cm="1">
        <f t="array" aca="1" ref="AC111" ca="1">_xlfn.LET(
_xlpm.jahrCalc,
INDIRECT("Jahr" &amp; ROUNDUP(SUM($B$21:$B111)/78,0)),
_xlpm.auto,
IF(_xlfn.XLOOKUP(GewählterMA&amp;"|"&amp;_xlpm.jahrCalc,Personaleingabe!$AO$12:$AO$300,Personaleingabe!$AO$12:$AO$300,"keine Zeiten",0,1)="keine Zeiten",TRUE,FALSE),
_xlpm.fake,
IF($A$4&amp;"1"="1",FALSE,TRUE),
_xlpm.abwesend,
BM111&amp;"1"&lt;&gt;"1",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_xlpm.wochenstunden/5,SUMIFS(Arbeitszeiten[[Arbeitszeit]:[Arbeitszeit]],Arbeitszeiten[[Name]:[Name]],GewählterMA,Arbeitszeiten[[Tag]:[Tag]],DATE(_xlpm.jahrCalc,$B111,AC$20)))*$A111,0),
_xlpm.ausgabe, _xlpm.stunden+IF(AND(_xlpm.stunden&gt;0,_xlpm.fake),ROUND(RANDBETWEEN(-100,100)/200,1),0),
IF(_xlpm.ausgabe&lt;=0,"",_xlpm.ausgabe)
)</f>
        <v/>
      </c>
      <c r="AD111" s="253" t="str" cm="1">
        <f t="array" aca="1" ref="AD111" ca="1">_xlfn.LET(
_xlpm.jahrCalc,
INDIRECT("Jahr" &amp; ROUNDUP(SUM($B$21:$B111)/78,0)),
_xlpm.auto,
IF(_xlfn.XLOOKUP(GewählterMA&amp;"|"&amp;_xlpm.jahrCalc,Personaleingabe!$AO$12:$AO$300,Personaleingabe!$AO$12:$AO$300,"keine Zeiten",0,1)="keine Zeiten",TRUE,FALSE),
_xlpm.fake,
IF($A$4&amp;"1"="1",FALSE,TRUE),
_xlpm.abwesend,
BN111&amp;"1"&lt;&gt;"1",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_xlpm.wochenstunden/5,SUMIFS(Arbeitszeiten[[Arbeitszeit]:[Arbeitszeit]],Arbeitszeiten[[Name]:[Name]],GewählterMA,Arbeitszeiten[[Tag]:[Tag]],DATE(_xlpm.jahrCalc,$B111,AD$20)))*$A111,0),
_xlpm.ausgabe, _xlpm.stunden+IF(AND(_xlpm.stunden&gt;0,_xlpm.fake),ROUND(RANDBETWEEN(-100,100)/200,1),0),
IF(_xlpm.ausgabe&lt;=0,"",_xlpm.ausgabe)
)</f>
        <v/>
      </c>
      <c r="AE111" s="253" t="str" cm="1">
        <f t="array" aca="1" ref="AE111" ca="1">_xlfn.LET(
_xlpm.jahrCalc,
INDIRECT("Jahr" &amp; ROUNDUP(SUM($B$21:$B111)/78,0)),
_xlpm.auto,
IF(_xlfn.XLOOKUP(GewählterMA&amp;"|"&amp;_xlpm.jahrCalc,Personaleingabe!$AO$12:$AO$300,Personaleingabe!$AO$12:$AO$300,"keine Zeiten",0,1)="keine Zeiten",TRUE,FALSE),
_xlpm.fake,
IF($A$4&amp;"1"="1",FALSE,TRUE),
_xlpm.abwesend,
BO111&amp;"1"&lt;&gt;"1",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_xlpm.wochenstunden/5,SUMIFS(Arbeitszeiten[[Arbeitszeit]:[Arbeitszeit]],Arbeitszeiten[[Name]:[Name]],GewählterMA,Arbeitszeiten[[Tag]:[Tag]],DATE(_xlpm.jahrCalc,$B111,AE$20)))*$A111,0),
_xlpm.ausgabe, _xlpm.stunden+IF(AND(_xlpm.stunden&gt;0,_xlpm.fake),ROUND(RANDBETWEEN(-100,100)/200,1),0),
IF(_xlpm.ausgabe&lt;=0,"",_xlpm.ausgabe)
)</f>
        <v/>
      </c>
      <c r="AF111" s="253" t="str" cm="1">
        <f t="array" aca="1" ref="AF111" ca="1">_xlfn.LET(
_xlpm.jahrCalc,
INDIRECT("Jahr" &amp; ROUNDUP(SUM($B$21:$B111)/78,0)),
_xlpm.auto,
IF(_xlfn.XLOOKUP(GewählterMA&amp;"|"&amp;_xlpm.jahrCalc,Personaleingabe!$AO$12:$AO$300,Personaleingabe!$AO$12:$AO$300,"keine Zeiten",0,1)="keine Zeiten",TRUE,FALSE),
_xlpm.fake,
IF($A$4&amp;"1"="1",FALSE,TRUE),
_xlpm.abwesend,
BP111&amp;"1"&lt;&gt;"1",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_xlpm.wochenstunden/5,SUMIFS(Arbeitszeiten[[Arbeitszeit]:[Arbeitszeit]],Arbeitszeiten[[Name]:[Name]],GewählterMA,Arbeitszeiten[[Tag]:[Tag]],DATE(_xlpm.jahrCalc,$B111,AF$20)))*$A111,0),
_xlpm.ausgabe, _xlpm.stunden+IF(AND(_xlpm.stunden&gt;0,_xlpm.fake),ROUND(RANDBETWEEN(-100,100)/200,1),0),
IF(_xlpm.ausgabe&lt;=0,"",_xlpm.ausgabe)
)</f>
        <v/>
      </c>
      <c r="AG111" s="253" t="str" cm="1">
        <f t="array" aca="1" ref="AG111" ca="1">_xlfn.LET(
_xlpm.jahrCalc,
INDIRECT("Jahr" &amp; ROUNDUP(SUM($B$21:$B111)/78,0)),
_xlpm.auto,
IF(_xlfn.XLOOKUP(GewählterMA&amp;"|"&amp;_xlpm.jahrCalc,Personaleingabe!$AO$12:$AO$300,Personaleingabe!$AO$12:$AO$300,"keine Zeiten",0,1)="keine Zeiten",TRUE,FALSE),
_xlpm.fake,
IF($A$4&amp;"1"="1",FALSE,TRUE),
_xlpm.abwesend,
BQ111&amp;"1"&lt;&gt;"1",
_xlpm.wochenstunden,_xlfn.XLOOKUP(GewählterMA&amp;"|"&amp;GewähltesVorhaben&amp;"|"&amp;$B111&amp;"|"&amp;_xlpm.jahrCalc,MitarbeiterFTE[[lookup]:[lookup]],MitarbeiterFTE[[Std. / Wo.]:[Std. / Wo.]],0,0,1),
_xlpm.stunden,
IF(NOT(_xlpm.abwesend),IF(_xlpm.auto,
    _xlpm.wochenstunden/5,SUMIFS(Arbeitszeiten[[Arbeitszeit]:[Arbeitszeit]],Arbeitszeiten[[Name]:[Name]],GewählterMA,Arbeitszeiten[[Tag]:[Tag]],DATE(_xlpm.jahrCalc,$B111,AG$20)))*$A111,0),
_xlpm.ausgabe, _xlpm.stunden+IF(AND(_xlpm.stunden&gt;0,_xlpm.fake),ROUND(RANDBETWEEN(-100,100)/200,1),0),
IF(_xlpm.ausgabe&lt;=0,"",_xlpm.ausgabe)
)</f>
        <v/>
      </c>
      <c r="AH111" s="254">
        <f t="shared" ca="1" si="115"/>
        <v>0</v>
      </c>
      <c r="AI111" s="303"/>
      <c r="AJ111" s="212"/>
      <c r="AL111" s="211">
        <f t="shared" si="116"/>
        <v>7</v>
      </c>
      <c r="AM111" s="211" t="str" cm="1">
        <f t="array" aca="1" ref="AM111" ca="1">_xlfn.LET(
     _xlpm.jahrCalc,INDIRECT("Jahr" &amp; ROUNDUP(SUM($B$21:$B111)/78,0)),
     _xlpm.dat,DATE(_xlpm.jahrCalc,$B111,C$20),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N111" s="211" t="str" cm="1">
        <f t="array" aca="1" ref="AN111" ca="1">_xlfn.LET(
     _xlpm.jahrCalc,INDIRECT("Jahr" &amp; ROUNDUP(SUM($B$21:$B111)/78,0)),
     _xlpm.dat,DATE(_xlpm.jahrCalc,$B111,D$20),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O111" s="211" t="str" cm="1">
        <f t="array" aca="1" ref="AO111" ca="1">_xlfn.LET(
     _xlpm.jahrCalc,INDIRECT("Jahr" &amp; ROUNDUP(SUM($B$21:$B111)/78,0)),
     _xlpm.dat,DATE(_xlpm.jahrCalc,$B111,E$20),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P111" s="211" t="str" cm="1">
        <f t="array" aca="1" ref="AP111" ca="1">_xlfn.LET(
     _xlpm.jahrCalc,INDIRECT("Jahr" &amp; ROUNDUP(SUM($B$21:$B111)/78,0)),
     _xlpm.dat,DATE(_xlpm.jahrCalc,$B111,F$20),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Q111" s="211" t="str" cm="1">
        <f t="array" aca="1" ref="AQ111" ca="1">_xlfn.LET(
     _xlpm.jahrCalc,INDIRECT("Jahr" &amp; ROUNDUP(SUM($B$21:$B111)/78,0)),
     _xlpm.dat,DATE(_xlpm.jahrCalc,$B111,G$20),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R111" s="211" t="str" cm="1">
        <f t="array" aca="1" ref="AR111" ca="1">_xlfn.LET(
     _xlpm.jahrCalc,INDIRECT("Jahr" &amp; ROUNDUP(SUM($B$21:$B111)/78,0)),
     _xlpm.dat,DATE(_xlpm.jahrCalc,$B111,H$20),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S111" s="211" t="str" cm="1">
        <f t="array" aca="1" ref="AS111" ca="1">_xlfn.LET(
     _xlpm.jahrCalc,INDIRECT("Jahr" &amp; ROUNDUP(SUM($B$21:$B111)/78,0)),
     _xlpm.dat,DATE(_xlpm.jahrCalc,$B111,I$20),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T111" s="211" t="str" cm="1">
        <f t="array" aca="1" ref="AT111" ca="1">_xlfn.LET(
     _xlpm.jahrCalc,INDIRECT("Jahr" &amp; ROUNDUP(SUM($B$21:$B111)/78,0)),
     _xlpm.dat,DATE(_xlpm.jahrCalc,$B111,J$20),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U111" s="211" t="str" cm="1">
        <f t="array" aca="1" ref="AU111" ca="1">_xlfn.LET(
     _xlpm.jahrCalc,INDIRECT("Jahr" &amp; ROUNDUP(SUM($B$21:$B111)/78,0)),
     _xlpm.dat,DATE(_xlpm.jahrCalc,$B111,K$20),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AV111" s="211" t="str" cm="1">
        <f t="array" aca="1" ref="AV111" ca="1">_xlfn.LET(
     _xlpm.jahrCalc,INDIRECT("Jahr" &amp; ROUNDUP(SUM($B$21:$B111)/78,0)),
     _xlpm.dat,DATE(_xlpm.jahrCalc,$B111,L$20),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W111" s="211" t="str" cm="1">
        <f t="array" aca="1" ref="AW111" ca="1">_xlfn.LET(
     _xlpm.jahrCalc,INDIRECT("Jahr" &amp; ROUNDUP(SUM($B$21:$B111)/78,0)),
     _xlpm.dat,DATE(_xlpm.jahrCalc,$B111,M$20),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X111" s="211" t="str" cm="1">
        <f t="array" aca="1" ref="AX111" ca="1">_xlfn.LET(
     _xlpm.jahrCalc,INDIRECT("Jahr" &amp; ROUNDUP(SUM($B$21:$B111)/78,0)),
     _xlpm.dat,DATE(_xlpm.jahrCalc,$B111,N$20),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Y111" s="211" t="str" cm="1">
        <f t="array" aca="1" ref="AY111" ca="1">_xlfn.LET(
     _xlpm.jahrCalc,INDIRECT("Jahr" &amp; ROUNDUP(SUM($B$21:$B111)/78,0)),
     _xlpm.dat,DATE(_xlpm.jahrCalc,$B111,O$20),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AZ111" s="211" t="str" cm="1">
        <f t="array" aca="1" ref="AZ111" ca="1">_xlfn.LET(
     _xlpm.jahrCalc,INDIRECT("Jahr" &amp; ROUNDUP(SUM($B$21:$B111)/78,0)),
     _xlpm.dat,DATE(_xlpm.jahrCalc,$B111,P$20),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A111" s="211" t="str" cm="1">
        <f t="array" aca="1" ref="BA111" ca="1">_xlfn.LET(
     _xlpm.jahrCalc,INDIRECT("Jahr" &amp; ROUNDUP(SUM($B$21:$B111)/78,0)),
     _xlpm.dat,DATE(_xlpm.jahrCalc,$B111,Q$20),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B111" s="211" t="str" cm="1">
        <f t="array" aca="1" ref="BB111" ca="1">_xlfn.LET(
     _xlpm.jahrCalc,INDIRECT("Jahr" &amp; ROUNDUP(SUM($B$21:$B111)/78,0)),
     _xlpm.dat,DATE(_xlpm.jahrCalc,$B111,R$20),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C111" s="211" t="str" cm="1">
        <f t="array" aca="1" ref="BC111" ca="1">_xlfn.LET(
     _xlpm.jahrCalc,INDIRECT("Jahr" &amp; ROUNDUP(SUM($B$21:$B111)/78,0)),
     _xlpm.dat,DATE(_xlpm.jahrCalc,$B111,S$20),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D111" s="211" t="str" cm="1">
        <f t="array" aca="1" ref="BD111" ca="1">_xlfn.LET(
     _xlpm.jahrCalc,INDIRECT("Jahr" &amp; ROUNDUP(SUM($B$21:$B111)/78,0)),
     _xlpm.dat,DATE(_xlpm.jahrCalc,$B111,T$20),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E111" s="211" t="str" cm="1">
        <f t="array" aca="1" ref="BE111" ca="1">_xlfn.LET(
     _xlpm.jahrCalc,INDIRECT("Jahr" &amp; ROUNDUP(SUM($B$21:$B111)/78,0)),
     _xlpm.dat,DATE(_xlpm.jahrCalc,$B111,U$20),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F111" s="211" t="str" cm="1">
        <f t="array" aca="1" ref="BF111" ca="1">_xlfn.LET(
     _xlpm.jahrCalc,INDIRECT("Jahr" &amp; ROUNDUP(SUM($B$21:$B111)/78,0)),
     _xlpm.dat,DATE(_xlpm.jahrCalc,$B111,V$20),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G111" s="211" t="str" cm="1">
        <f t="array" aca="1" ref="BG111" ca="1">_xlfn.LET(
     _xlpm.jahrCalc,INDIRECT("Jahr" &amp; ROUNDUP(SUM($B$21:$B111)/78,0)),
     _xlpm.dat,DATE(_xlpm.jahrCalc,$B111,W$20),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H111" s="211" t="str" cm="1">
        <f t="array" aca="1" ref="BH111" ca="1">_xlfn.LET(
     _xlpm.jahrCalc,INDIRECT("Jahr" &amp; ROUNDUP(SUM($B$21:$B111)/78,0)),
     _xlpm.dat,DATE(_xlpm.jahrCalc,$B111,X$20),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I111" s="211" t="str" cm="1">
        <f t="array" aca="1" ref="BI111" ca="1">_xlfn.LET(
     _xlpm.jahrCalc,INDIRECT("Jahr" &amp; ROUNDUP(SUM($B$21:$B111)/78,0)),
     _xlpm.dat,DATE(_xlpm.jahrCalc,$B111,Y$20),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J111" s="211" t="str" cm="1">
        <f t="array" aca="1" ref="BJ111" ca="1">_xlfn.LET(
     _xlpm.jahrCalc,INDIRECT("Jahr" &amp; ROUNDUP(SUM($B$21:$B111)/78,0)),
     _xlpm.dat,DATE(_xlpm.jahrCalc,$B111,Z$20),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K111" s="211" t="str" cm="1">
        <f t="array" aca="1" ref="BK111" ca="1">_xlfn.LET(
     _xlpm.jahrCalc,INDIRECT("Jahr" &amp; ROUNDUP(SUM($B$21:$B111)/78,0)),
     _xlpm.dat,DATE(_xlpm.jahrCalc,$B111,AA$20),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L111" s="211" t="str" cm="1">
        <f t="array" aca="1" ref="BL111" ca="1">_xlfn.LET(
     _xlpm.jahrCalc,INDIRECT("Jahr" &amp; ROUNDUP(SUM($B$21:$B111)/78,0)),
     _xlpm.dat,DATE(_xlpm.jahrCalc,$B111,AB$20),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M111" s="211" t="str" cm="1">
        <f t="array" aca="1" ref="BM111" ca="1">_xlfn.LET(
     _xlpm.jahrCalc,INDIRECT("Jahr" &amp; ROUNDUP(SUM($B$21:$B111)/78,0)),
     _xlpm.dat,DATE(_xlpm.jahrCalc,$B111,AC$20),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N111" s="211" t="str" cm="1">
        <f t="array" aca="1" ref="BN111" ca="1">_xlfn.LET(
     _xlpm.jahrCalc,INDIRECT("Jahr" &amp; ROUNDUP(SUM($B$21:$B111)/78,0)),
     _xlpm.dat,DATE(_xlpm.jahrCalc,$B111,AD$20),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O111" s="211" t="str" cm="1">
        <f t="array" aca="1" ref="BO111" ca="1">_xlfn.LET(
     _xlpm.jahrCalc,INDIRECT("Jahr" &amp; ROUNDUP(SUM($B$21:$B111)/78,0)),
     _xlpm.dat,DATE(_xlpm.jahrCalc,$B111,AE$20),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P111" s="211" t="str" cm="1">
        <f t="array" aca="1" ref="BP111" ca="1">_xlfn.LET(
     _xlpm.jahrCalc,INDIRECT("Jahr" &amp; ROUNDUP(SUM($B$21:$B111)/78,0)),
     _xlpm.dat,DATE(_xlpm.jahrCalc,$B111,AF$20),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WE</v>
      </c>
      <c r="BQ111" s="211" t="str" cm="1">
        <f t="array" aca="1" ref="BQ111" ca="1">_xlfn.LET(
     _xlpm.jahrCalc,INDIRECT("Jahr" &amp; ROUNDUP(SUM($B$21:$B111)/78,0)),
     _xlpm.dat,DATE(_xlpm.jahrCalc,$B111,AG$20),
     _xlpm.bundesland,$BR111,
     _xlpm.ft, IF(_xlpm.bundesland=0,FALSE,_xlfn.XLOOKUP(_xlpm.dat,Feiertage[[Datum]:[Datum]],_xlfn.XLOOKUP(_xlpm.bundesland,Feiertage[[#Headers],[BW]:[TH]],Feiertage[[BW]:[TH]]),0,0,1)&lt;&gt;0),
     _xlpm.schwarz,
          MONTH(_xlpm.dat)&lt;&gt;$B111,
     _xlpm.we,
          WEEKDAY(_xlpm.dat,2)&gt;=6,
     _xlpm.weg,
          IF(_xlfn.XLOOKUP(GewählterMA&amp;_xlpm.dat,Table6[[lookup]:[lookup]],Table6[[Name]:[Name]],"da",0,1)="da","","weg"),
     _xlpm.ausgabe,IF(_xlpm.schwarz,"SW",IF(_xlpm.ft,"FT",IF(_xlpm.we,"WE",IF(_xlpm.weg="weg","weg","")))),
     _xlpm.ausgabe
)</f>
        <v/>
      </c>
      <c r="BR111" s="211">
        <f ca="1">IF(BT111=0,BS104,BT111)</f>
        <v>0</v>
      </c>
      <c r="BT111" s="211" cm="1">
        <f t="array" aca="1" ref="BT111" ca="1">_xlfn.XLOOKUP(_xlfn.XLOOKUP(GewählterMA&amp;AL111&amp;INDIRECT("Jahr" &amp; ROUNDUP(SUM($B$21:$B111)/78,0)),MitarbeiterFTE[Name]&amp;MitarbeiterFTE[Monat]&amp;MitarbeiterFTE[Jahr],MitarbeiterFTE[Bundesland],0,0,1),Bundesländer[Deutsch],Bundesländer[Abkürzung],0,0,1)</f>
        <v>0</v>
      </c>
    </row>
    <row r="112" spans="1:72" ht="18" customHeight="1" thickBot="1">
      <c r="A112" s="223" cm="1">
        <f t="array" aca="1" ref="A112" ca="1">_xlfn.XLOOKUP(GewählterMA&amp;"|"&amp;GewähltesVorhaben&amp;"|"&amp;B112&amp;"|"&amp;INDIRECT("Jahr" &amp; ROUNDUP(SUM($B$21:B112)/78,0)),MitarbeiterFTE[lookup],MitarbeiterFTE[%-Vorhaben],0,0,1)</f>
        <v>0</v>
      </c>
      <c r="B112" s="256">
        <v>8</v>
      </c>
      <c r="C112" s="253" t="str" cm="1">
        <f t="array" aca="1" ref="C112" ca="1">_xlfn.LET(
_xlpm.jahrCalc,
INDIRECT("Jahr" &amp; ROUNDUP(SUM($B$21:$B112)/78,0)),
_xlpm.auto,
IF(_xlfn.XLOOKUP(GewählterMA&amp;"|"&amp;_xlpm.jahrCalc,Personaleingabe!$AO$12:$AO$300,Personaleingabe!$AO$12:$AO$300,"keine Zeiten",0,1)="keine Zeiten",TRUE,FALSE),
_xlpm.fake,
IF($A$4&amp;"1"="1",FALSE,TRUE),
_xlpm.abwesend,
AM112&amp;"1"&lt;&gt;"1",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_xlpm.wochenstunden/5,SUMIFS(Arbeitszeiten[[Arbeitszeit]:[Arbeitszeit]],Arbeitszeiten[[Name]:[Name]],GewählterMA,Arbeitszeiten[[Tag]:[Tag]],DATE(_xlpm.jahrCalc,$B112,C$20)))*$A112,0),
_xlpm.ausgabe, _xlpm.stunden+IF(AND(_xlpm.stunden&gt;0,_xlpm.fake),ROUND(RANDBETWEEN(-100,100)/200,1),0),
IF(_xlpm.ausgabe&lt;=0,"",_xlpm.ausgabe)
)</f>
        <v/>
      </c>
      <c r="D112" s="253" t="str" cm="1">
        <f t="array" aca="1" ref="D112" ca="1">_xlfn.LET(
_xlpm.jahrCalc,
INDIRECT("Jahr" &amp; ROUNDUP(SUM($B$21:$B112)/78,0)),
_xlpm.auto,
IF(_xlfn.XLOOKUP(GewählterMA&amp;"|"&amp;_xlpm.jahrCalc,Personaleingabe!$AO$12:$AO$300,Personaleingabe!$AO$12:$AO$300,"keine Zeiten",0,1)="keine Zeiten",TRUE,FALSE),
_xlpm.fake,
IF($A$4&amp;"1"="1",FALSE,TRUE),
_xlpm.abwesend,
AN112&amp;"1"&lt;&gt;"1",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_xlpm.wochenstunden/5,SUMIFS(Arbeitszeiten[[Arbeitszeit]:[Arbeitszeit]],Arbeitszeiten[[Name]:[Name]],GewählterMA,Arbeitszeiten[[Tag]:[Tag]],DATE(_xlpm.jahrCalc,$B112,D$20)))*$A112,0),
_xlpm.ausgabe, _xlpm.stunden+IF(AND(_xlpm.stunden&gt;0,_xlpm.fake),ROUND(RANDBETWEEN(-100,100)/200,1),0),
IF(_xlpm.ausgabe&lt;=0,"",_xlpm.ausgabe)
)</f>
        <v/>
      </c>
      <c r="E112" s="253" t="str" cm="1">
        <f t="array" aca="1" ref="E112" ca="1">_xlfn.LET(
_xlpm.jahrCalc,
INDIRECT("Jahr" &amp; ROUNDUP(SUM($B$21:$B112)/78,0)),
_xlpm.auto,
IF(_xlfn.XLOOKUP(GewählterMA&amp;"|"&amp;_xlpm.jahrCalc,Personaleingabe!$AO$12:$AO$300,Personaleingabe!$AO$12:$AO$300,"keine Zeiten",0,1)="keine Zeiten",TRUE,FALSE),
_xlpm.fake,
IF($A$4&amp;"1"="1",FALSE,TRUE),
_xlpm.abwesend,
AO112&amp;"1"&lt;&gt;"1",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_xlpm.wochenstunden/5,SUMIFS(Arbeitszeiten[[Arbeitszeit]:[Arbeitszeit]],Arbeitszeiten[[Name]:[Name]],GewählterMA,Arbeitszeiten[[Tag]:[Tag]],DATE(_xlpm.jahrCalc,$B112,E$20)))*$A112,0),
_xlpm.ausgabe, _xlpm.stunden+IF(AND(_xlpm.stunden&gt;0,_xlpm.fake),ROUND(RANDBETWEEN(-100,100)/200,1),0),
IF(_xlpm.ausgabe&lt;=0,"",_xlpm.ausgabe)
)</f>
        <v/>
      </c>
      <c r="F112" s="253" t="str" cm="1">
        <f t="array" aca="1" ref="F112" ca="1">_xlfn.LET(
_xlpm.jahrCalc,
INDIRECT("Jahr" &amp; ROUNDUP(SUM($B$21:$B112)/78,0)),
_xlpm.auto,
IF(_xlfn.XLOOKUP(GewählterMA&amp;"|"&amp;_xlpm.jahrCalc,Personaleingabe!$AO$12:$AO$300,Personaleingabe!$AO$12:$AO$300,"keine Zeiten",0,1)="keine Zeiten",TRUE,FALSE),
_xlpm.fake,
IF($A$4&amp;"1"="1",FALSE,TRUE),
_xlpm.abwesend,
AP112&amp;"1"&lt;&gt;"1",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_xlpm.wochenstunden/5,SUMIFS(Arbeitszeiten[[Arbeitszeit]:[Arbeitszeit]],Arbeitszeiten[[Name]:[Name]],GewählterMA,Arbeitszeiten[[Tag]:[Tag]],DATE(_xlpm.jahrCalc,$B112,F$20)))*$A112,0),
_xlpm.ausgabe, _xlpm.stunden+IF(AND(_xlpm.stunden&gt;0,_xlpm.fake),ROUND(RANDBETWEEN(-100,100)/200,1),0),
IF(_xlpm.ausgabe&lt;=0,"",_xlpm.ausgabe)
)</f>
        <v/>
      </c>
      <c r="G112" s="253" t="str" cm="1">
        <f t="array" aca="1" ref="G112" ca="1">_xlfn.LET(
_xlpm.jahrCalc,
INDIRECT("Jahr" &amp; ROUNDUP(SUM($B$21:$B112)/78,0)),
_xlpm.auto,
IF(_xlfn.XLOOKUP(GewählterMA&amp;"|"&amp;_xlpm.jahrCalc,Personaleingabe!$AO$12:$AO$300,Personaleingabe!$AO$12:$AO$300,"keine Zeiten",0,1)="keine Zeiten",TRUE,FALSE),
_xlpm.fake,
IF($A$4&amp;"1"="1",FALSE,TRUE),
_xlpm.abwesend,
AQ112&amp;"1"&lt;&gt;"1",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_xlpm.wochenstunden/5,SUMIFS(Arbeitszeiten[[Arbeitszeit]:[Arbeitszeit]],Arbeitszeiten[[Name]:[Name]],GewählterMA,Arbeitszeiten[[Tag]:[Tag]],DATE(_xlpm.jahrCalc,$B112,G$20)))*$A112,0),
_xlpm.ausgabe, _xlpm.stunden+IF(AND(_xlpm.stunden&gt;0,_xlpm.fake),ROUND(RANDBETWEEN(-100,100)/200,1),0),
IF(_xlpm.ausgabe&lt;=0,"",_xlpm.ausgabe)
)</f>
        <v/>
      </c>
      <c r="H112" s="253" t="str" cm="1">
        <f t="array" aca="1" ref="H112" ca="1">_xlfn.LET(
_xlpm.jahrCalc,
INDIRECT("Jahr" &amp; ROUNDUP(SUM($B$21:$B112)/78,0)),
_xlpm.auto,
IF(_xlfn.XLOOKUP(GewählterMA&amp;"|"&amp;_xlpm.jahrCalc,Personaleingabe!$AO$12:$AO$300,Personaleingabe!$AO$12:$AO$300,"keine Zeiten",0,1)="keine Zeiten",TRUE,FALSE),
_xlpm.fake,
IF($A$4&amp;"1"="1",FALSE,TRUE),
_xlpm.abwesend,
AR112&amp;"1"&lt;&gt;"1",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_xlpm.wochenstunden/5,SUMIFS(Arbeitszeiten[[Arbeitszeit]:[Arbeitszeit]],Arbeitszeiten[[Name]:[Name]],GewählterMA,Arbeitszeiten[[Tag]:[Tag]],DATE(_xlpm.jahrCalc,$B112,H$20)))*$A112,0),
_xlpm.ausgabe, _xlpm.stunden+IF(AND(_xlpm.stunden&gt;0,_xlpm.fake),ROUND(RANDBETWEEN(-100,100)/200,1),0),
IF(_xlpm.ausgabe&lt;=0,"",_xlpm.ausgabe)
)</f>
        <v/>
      </c>
      <c r="I112" s="253" t="str" cm="1">
        <f t="array" aca="1" ref="I112" ca="1">_xlfn.LET(
_xlpm.jahrCalc,
INDIRECT("Jahr" &amp; ROUNDUP(SUM($B$21:$B112)/78,0)),
_xlpm.auto,
IF(_xlfn.XLOOKUP(GewählterMA&amp;"|"&amp;_xlpm.jahrCalc,Personaleingabe!$AO$12:$AO$300,Personaleingabe!$AO$12:$AO$300,"keine Zeiten",0,1)="keine Zeiten",TRUE,FALSE),
_xlpm.fake,
IF($A$4&amp;"1"="1",FALSE,TRUE),
_xlpm.abwesend,
AS112&amp;"1"&lt;&gt;"1",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_xlpm.wochenstunden/5,SUMIFS(Arbeitszeiten[[Arbeitszeit]:[Arbeitszeit]],Arbeitszeiten[[Name]:[Name]],GewählterMA,Arbeitszeiten[[Tag]:[Tag]],DATE(_xlpm.jahrCalc,$B112,I$20)))*$A112,0),
_xlpm.ausgabe, _xlpm.stunden+IF(AND(_xlpm.stunden&gt;0,_xlpm.fake),ROUND(RANDBETWEEN(-100,100)/200,1),0),
IF(_xlpm.ausgabe&lt;=0,"",_xlpm.ausgabe)
)</f>
        <v/>
      </c>
      <c r="J112" s="253" t="str" cm="1">
        <f t="array" aca="1" ref="J112" ca="1">_xlfn.LET(
_xlpm.jahrCalc,
INDIRECT("Jahr" &amp; ROUNDUP(SUM($B$21:$B112)/78,0)),
_xlpm.auto,
IF(_xlfn.XLOOKUP(GewählterMA&amp;"|"&amp;_xlpm.jahrCalc,Personaleingabe!$AO$12:$AO$300,Personaleingabe!$AO$12:$AO$300,"keine Zeiten",0,1)="keine Zeiten",TRUE,FALSE),
_xlpm.fake,
IF($A$4&amp;"1"="1",FALSE,TRUE),
_xlpm.abwesend,
AT112&amp;"1"&lt;&gt;"1",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_xlpm.wochenstunden/5,SUMIFS(Arbeitszeiten[[Arbeitszeit]:[Arbeitszeit]],Arbeitszeiten[[Name]:[Name]],GewählterMA,Arbeitszeiten[[Tag]:[Tag]],DATE(_xlpm.jahrCalc,$B112,J$20)))*$A112,0),
_xlpm.ausgabe, _xlpm.stunden+IF(AND(_xlpm.stunden&gt;0,_xlpm.fake),ROUND(RANDBETWEEN(-100,100)/200,1),0),
IF(_xlpm.ausgabe&lt;=0,"",_xlpm.ausgabe)
)</f>
        <v/>
      </c>
      <c r="K112" s="253" t="str" cm="1">
        <f t="array" aca="1" ref="K112" ca="1">_xlfn.LET(
_xlpm.jahrCalc,
INDIRECT("Jahr" &amp; ROUNDUP(SUM($B$21:$B112)/78,0)),
_xlpm.auto,
IF(_xlfn.XLOOKUP(GewählterMA&amp;"|"&amp;_xlpm.jahrCalc,Personaleingabe!$AO$12:$AO$300,Personaleingabe!$AO$12:$AO$300,"keine Zeiten",0,1)="keine Zeiten",TRUE,FALSE),
_xlpm.fake,
IF($A$4&amp;"1"="1",FALSE,TRUE),
_xlpm.abwesend,
AU112&amp;"1"&lt;&gt;"1",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_xlpm.wochenstunden/5,SUMIFS(Arbeitszeiten[[Arbeitszeit]:[Arbeitszeit]],Arbeitszeiten[[Name]:[Name]],GewählterMA,Arbeitszeiten[[Tag]:[Tag]],DATE(_xlpm.jahrCalc,$B112,K$20)))*$A112,0),
_xlpm.ausgabe, _xlpm.stunden+IF(AND(_xlpm.stunden&gt;0,_xlpm.fake),ROUND(RANDBETWEEN(-100,100)/200,1),0),
IF(_xlpm.ausgabe&lt;=0,"",_xlpm.ausgabe)
)</f>
        <v/>
      </c>
      <c r="L112" s="253" t="str" cm="1">
        <f t="array" aca="1" ref="L112" ca="1">_xlfn.LET(
_xlpm.jahrCalc,
INDIRECT("Jahr" &amp; ROUNDUP(SUM($B$21:$B112)/78,0)),
_xlpm.auto,
IF(_xlfn.XLOOKUP(GewählterMA&amp;"|"&amp;_xlpm.jahrCalc,Personaleingabe!$AO$12:$AO$300,Personaleingabe!$AO$12:$AO$300,"keine Zeiten",0,1)="keine Zeiten",TRUE,FALSE),
_xlpm.fake,
IF($A$4&amp;"1"="1",FALSE,TRUE),
_xlpm.abwesend,
AV112&amp;"1"&lt;&gt;"1",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_xlpm.wochenstunden/5,SUMIFS(Arbeitszeiten[[Arbeitszeit]:[Arbeitszeit]],Arbeitszeiten[[Name]:[Name]],GewählterMA,Arbeitszeiten[[Tag]:[Tag]],DATE(_xlpm.jahrCalc,$B112,L$20)))*$A112,0),
_xlpm.ausgabe, _xlpm.stunden+IF(AND(_xlpm.stunden&gt;0,_xlpm.fake),ROUND(RANDBETWEEN(-100,100)/200,1),0),
IF(_xlpm.ausgabe&lt;=0,"",_xlpm.ausgabe)
)</f>
        <v/>
      </c>
      <c r="M112" s="253" t="str" cm="1">
        <f t="array" aca="1" ref="M112" ca="1">_xlfn.LET(
_xlpm.jahrCalc,
INDIRECT("Jahr" &amp; ROUNDUP(SUM($B$21:$B112)/78,0)),
_xlpm.auto,
IF(_xlfn.XLOOKUP(GewählterMA&amp;"|"&amp;_xlpm.jahrCalc,Personaleingabe!$AO$12:$AO$300,Personaleingabe!$AO$12:$AO$300,"keine Zeiten",0,1)="keine Zeiten",TRUE,FALSE),
_xlpm.fake,
IF($A$4&amp;"1"="1",FALSE,TRUE),
_xlpm.abwesend,
AW112&amp;"1"&lt;&gt;"1",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_xlpm.wochenstunden/5,SUMIFS(Arbeitszeiten[[Arbeitszeit]:[Arbeitszeit]],Arbeitszeiten[[Name]:[Name]],GewählterMA,Arbeitszeiten[[Tag]:[Tag]],DATE(_xlpm.jahrCalc,$B112,M$20)))*$A112,0),
_xlpm.ausgabe, _xlpm.stunden+IF(AND(_xlpm.stunden&gt;0,_xlpm.fake),ROUND(RANDBETWEEN(-100,100)/200,1),0),
IF(_xlpm.ausgabe&lt;=0,"",_xlpm.ausgabe)
)</f>
        <v/>
      </c>
      <c r="N112" s="253" t="str" cm="1">
        <f t="array" aca="1" ref="N112" ca="1">_xlfn.LET(
_xlpm.jahrCalc,
INDIRECT("Jahr" &amp; ROUNDUP(SUM($B$21:$B112)/78,0)),
_xlpm.auto,
IF(_xlfn.XLOOKUP(GewählterMA&amp;"|"&amp;_xlpm.jahrCalc,Personaleingabe!$AO$12:$AO$300,Personaleingabe!$AO$12:$AO$300,"keine Zeiten",0,1)="keine Zeiten",TRUE,FALSE),
_xlpm.fake,
IF($A$4&amp;"1"="1",FALSE,TRUE),
_xlpm.abwesend,
AX112&amp;"1"&lt;&gt;"1",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_xlpm.wochenstunden/5,SUMIFS(Arbeitszeiten[[Arbeitszeit]:[Arbeitszeit]],Arbeitszeiten[[Name]:[Name]],GewählterMA,Arbeitszeiten[[Tag]:[Tag]],DATE(_xlpm.jahrCalc,$B112,N$20)))*$A112,0),
_xlpm.ausgabe, _xlpm.stunden+IF(AND(_xlpm.stunden&gt;0,_xlpm.fake),ROUND(RANDBETWEEN(-100,100)/200,1),0),
IF(_xlpm.ausgabe&lt;=0,"",_xlpm.ausgabe)
)</f>
        <v/>
      </c>
      <c r="O112" s="253" t="str" cm="1">
        <f t="array" aca="1" ref="O112" ca="1">_xlfn.LET(
_xlpm.jahrCalc,
INDIRECT("Jahr" &amp; ROUNDUP(SUM($B$21:$B112)/78,0)),
_xlpm.auto,
IF(_xlfn.XLOOKUP(GewählterMA&amp;"|"&amp;_xlpm.jahrCalc,Personaleingabe!$AO$12:$AO$300,Personaleingabe!$AO$12:$AO$300,"keine Zeiten",0,1)="keine Zeiten",TRUE,FALSE),
_xlpm.fake,
IF($A$4&amp;"1"="1",FALSE,TRUE),
_xlpm.abwesend,
AY112&amp;"1"&lt;&gt;"1",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_xlpm.wochenstunden/5,SUMIFS(Arbeitszeiten[[Arbeitszeit]:[Arbeitszeit]],Arbeitszeiten[[Name]:[Name]],GewählterMA,Arbeitszeiten[[Tag]:[Tag]],DATE(_xlpm.jahrCalc,$B112,O$20)))*$A112,0),
_xlpm.ausgabe, _xlpm.stunden+IF(AND(_xlpm.stunden&gt;0,_xlpm.fake),ROUND(RANDBETWEEN(-100,100)/200,1),0),
IF(_xlpm.ausgabe&lt;=0,"",_xlpm.ausgabe)
)</f>
        <v/>
      </c>
      <c r="P112" s="253" t="str" cm="1">
        <f t="array" aca="1" ref="P112" ca="1">_xlfn.LET(
_xlpm.jahrCalc,
INDIRECT("Jahr" &amp; ROUNDUP(SUM($B$21:$B112)/78,0)),
_xlpm.auto,
IF(_xlfn.XLOOKUP(GewählterMA&amp;"|"&amp;_xlpm.jahrCalc,Personaleingabe!$AO$12:$AO$300,Personaleingabe!$AO$12:$AO$300,"keine Zeiten",0,1)="keine Zeiten",TRUE,FALSE),
_xlpm.fake,
IF($A$4&amp;"1"="1",FALSE,TRUE),
_xlpm.abwesend,
AZ112&amp;"1"&lt;&gt;"1",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_xlpm.wochenstunden/5,SUMIFS(Arbeitszeiten[[Arbeitszeit]:[Arbeitszeit]],Arbeitszeiten[[Name]:[Name]],GewählterMA,Arbeitszeiten[[Tag]:[Tag]],DATE(_xlpm.jahrCalc,$B112,P$20)))*$A112,0),
_xlpm.ausgabe, _xlpm.stunden+IF(AND(_xlpm.stunden&gt;0,_xlpm.fake),ROUND(RANDBETWEEN(-100,100)/200,1),0),
IF(_xlpm.ausgabe&lt;=0,"",_xlpm.ausgabe)
)</f>
        <v/>
      </c>
      <c r="Q112" s="253" t="str" cm="1">
        <f t="array" aca="1" ref="Q112" ca="1">_xlfn.LET(
_xlpm.jahrCalc,
INDIRECT("Jahr" &amp; ROUNDUP(SUM($B$21:$B112)/78,0)),
_xlpm.auto,
IF(_xlfn.XLOOKUP(GewählterMA&amp;"|"&amp;_xlpm.jahrCalc,Personaleingabe!$AO$12:$AO$300,Personaleingabe!$AO$12:$AO$300,"keine Zeiten",0,1)="keine Zeiten",TRUE,FALSE),
_xlpm.fake,
IF($A$4&amp;"1"="1",FALSE,TRUE),
_xlpm.abwesend,
BA112&amp;"1"&lt;&gt;"1",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_xlpm.wochenstunden/5,SUMIFS(Arbeitszeiten[[Arbeitszeit]:[Arbeitszeit]],Arbeitszeiten[[Name]:[Name]],GewählterMA,Arbeitszeiten[[Tag]:[Tag]],DATE(_xlpm.jahrCalc,$B112,Q$20)))*$A112,0),
_xlpm.ausgabe, _xlpm.stunden+IF(AND(_xlpm.stunden&gt;0,_xlpm.fake),ROUND(RANDBETWEEN(-100,100)/200,1),0),
IF(_xlpm.ausgabe&lt;=0,"",_xlpm.ausgabe)
)</f>
        <v/>
      </c>
      <c r="R112" s="253" t="str" cm="1">
        <f t="array" aca="1" ref="R112" ca="1">_xlfn.LET(
_xlpm.jahrCalc,
INDIRECT("Jahr" &amp; ROUNDUP(SUM($B$21:$B112)/78,0)),
_xlpm.auto,
IF(_xlfn.XLOOKUP(GewählterMA&amp;"|"&amp;_xlpm.jahrCalc,Personaleingabe!$AO$12:$AO$300,Personaleingabe!$AO$12:$AO$300,"keine Zeiten",0,1)="keine Zeiten",TRUE,FALSE),
_xlpm.fake,
IF($A$4&amp;"1"="1",FALSE,TRUE),
_xlpm.abwesend,
BB112&amp;"1"&lt;&gt;"1",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_xlpm.wochenstunden/5,SUMIFS(Arbeitszeiten[[Arbeitszeit]:[Arbeitszeit]],Arbeitszeiten[[Name]:[Name]],GewählterMA,Arbeitszeiten[[Tag]:[Tag]],DATE(_xlpm.jahrCalc,$B112,R$20)))*$A112,0),
_xlpm.ausgabe, _xlpm.stunden+IF(AND(_xlpm.stunden&gt;0,_xlpm.fake),ROUND(RANDBETWEEN(-100,100)/200,1),0),
IF(_xlpm.ausgabe&lt;=0,"",_xlpm.ausgabe)
)</f>
        <v/>
      </c>
      <c r="S112" s="253" t="str" cm="1">
        <f t="array" aca="1" ref="S112" ca="1">_xlfn.LET(
_xlpm.jahrCalc,
INDIRECT("Jahr" &amp; ROUNDUP(SUM($B$21:$B112)/78,0)),
_xlpm.auto,
IF(_xlfn.XLOOKUP(GewählterMA&amp;"|"&amp;_xlpm.jahrCalc,Personaleingabe!$AO$12:$AO$300,Personaleingabe!$AO$12:$AO$300,"keine Zeiten",0,1)="keine Zeiten",TRUE,FALSE),
_xlpm.fake,
IF($A$4&amp;"1"="1",FALSE,TRUE),
_xlpm.abwesend,
BC112&amp;"1"&lt;&gt;"1",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_xlpm.wochenstunden/5,SUMIFS(Arbeitszeiten[[Arbeitszeit]:[Arbeitszeit]],Arbeitszeiten[[Name]:[Name]],GewählterMA,Arbeitszeiten[[Tag]:[Tag]],DATE(_xlpm.jahrCalc,$B112,S$20)))*$A112,0),
_xlpm.ausgabe, _xlpm.stunden+IF(AND(_xlpm.stunden&gt;0,_xlpm.fake),ROUND(RANDBETWEEN(-100,100)/200,1),0),
IF(_xlpm.ausgabe&lt;=0,"",_xlpm.ausgabe)
)</f>
        <v/>
      </c>
      <c r="T112" s="253" t="str" cm="1">
        <f t="array" aca="1" ref="T112" ca="1">_xlfn.LET(
_xlpm.jahrCalc,
INDIRECT("Jahr" &amp; ROUNDUP(SUM($B$21:$B112)/78,0)),
_xlpm.auto,
IF(_xlfn.XLOOKUP(GewählterMA&amp;"|"&amp;_xlpm.jahrCalc,Personaleingabe!$AO$12:$AO$300,Personaleingabe!$AO$12:$AO$300,"keine Zeiten",0,1)="keine Zeiten",TRUE,FALSE),
_xlpm.fake,
IF($A$4&amp;"1"="1",FALSE,TRUE),
_xlpm.abwesend,
BD112&amp;"1"&lt;&gt;"1",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_xlpm.wochenstunden/5,SUMIFS(Arbeitszeiten[[Arbeitszeit]:[Arbeitszeit]],Arbeitszeiten[[Name]:[Name]],GewählterMA,Arbeitszeiten[[Tag]:[Tag]],DATE(_xlpm.jahrCalc,$B112,T$20)))*$A112,0),
_xlpm.ausgabe, _xlpm.stunden+IF(AND(_xlpm.stunden&gt;0,_xlpm.fake),ROUND(RANDBETWEEN(-100,100)/200,1),0),
IF(_xlpm.ausgabe&lt;=0,"",_xlpm.ausgabe)
)</f>
        <v/>
      </c>
      <c r="U112" s="253" t="str" cm="1">
        <f t="array" aca="1" ref="U112" ca="1">_xlfn.LET(
_xlpm.jahrCalc,
INDIRECT("Jahr" &amp; ROUNDUP(SUM($B$21:$B112)/78,0)),
_xlpm.auto,
IF(_xlfn.XLOOKUP(GewählterMA&amp;"|"&amp;_xlpm.jahrCalc,Personaleingabe!$AO$12:$AO$300,Personaleingabe!$AO$12:$AO$300,"keine Zeiten",0,1)="keine Zeiten",TRUE,FALSE),
_xlpm.fake,
IF($A$4&amp;"1"="1",FALSE,TRUE),
_xlpm.abwesend,
BE112&amp;"1"&lt;&gt;"1",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_xlpm.wochenstunden/5,SUMIFS(Arbeitszeiten[[Arbeitszeit]:[Arbeitszeit]],Arbeitszeiten[[Name]:[Name]],GewählterMA,Arbeitszeiten[[Tag]:[Tag]],DATE(_xlpm.jahrCalc,$B112,U$20)))*$A112,0),
_xlpm.ausgabe, _xlpm.stunden+IF(AND(_xlpm.stunden&gt;0,_xlpm.fake),ROUND(RANDBETWEEN(-100,100)/200,1),0),
IF(_xlpm.ausgabe&lt;=0,"",_xlpm.ausgabe)
)</f>
        <v/>
      </c>
      <c r="V112" s="253" t="str" cm="1">
        <f t="array" aca="1" ref="V112" ca="1">_xlfn.LET(
_xlpm.jahrCalc,
INDIRECT("Jahr" &amp; ROUNDUP(SUM($B$21:$B112)/78,0)),
_xlpm.auto,
IF(_xlfn.XLOOKUP(GewählterMA&amp;"|"&amp;_xlpm.jahrCalc,Personaleingabe!$AO$12:$AO$300,Personaleingabe!$AO$12:$AO$300,"keine Zeiten",0,1)="keine Zeiten",TRUE,FALSE),
_xlpm.fake,
IF($A$4&amp;"1"="1",FALSE,TRUE),
_xlpm.abwesend,
BF112&amp;"1"&lt;&gt;"1",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_xlpm.wochenstunden/5,SUMIFS(Arbeitszeiten[[Arbeitszeit]:[Arbeitszeit]],Arbeitszeiten[[Name]:[Name]],GewählterMA,Arbeitszeiten[[Tag]:[Tag]],DATE(_xlpm.jahrCalc,$B112,V$20)))*$A112,0),
_xlpm.ausgabe, _xlpm.stunden+IF(AND(_xlpm.stunden&gt;0,_xlpm.fake),ROUND(RANDBETWEEN(-100,100)/200,1),0),
IF(_xlpm.ausgabe&lt;=0,"",_xlpm.ausgabe)
)</f>
        <v/>
      </c>
      <c r="W112" s="253" t="str" cm="1">
        <f t="array" aca="1" ref="W112" ca="1">_xlfn.LET(
_xlpm.jahrCalc,
INDIRECT("Jahr" &amp; ROUNDUP(SUM($B$21:$B112)/78,0)),
_xlpm.auto,
IF(_xlfn.XLOOKUP(GewählterMA&amp;"|"&amp;_xlpm.jahrCalc,Personaleingabe!$AO$12:$AO$300,Personaleingabe!$AO$12:$AO$300,"keine Zeiten",0,1)="keine Zeiten",TRUE,FALSE),
_xlpm.fake,
IF($A$4&amp;"1"="1",FALSE,TRUE),
_xlpm.abwesend,
BG112&amp;"1"&lt;&gt;"1",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_xlpm.wochenstunden/5,SUMIFS(Arbeitszeiten[[Arbeitszeit]:[Arbeitszeit]],Arbeitszeiten[[Name]:[Name]],GewählterMA,Arbeitszeiten[[Tag]:[Tag]],DATE(_xlpm.jahrCalc,$B112,W$20)))*$A112,0),
_xlpm.ausgabe, _xlpm.stunden+IF(AND(_xlpm.stunden&gt;0,_xlpm.fake),ROUND(RANDBETWEEN(-100,100)/200,1),0),
IF(_xlpm.ausgabe&lt;=0,"",_xlpm.ausgabe)
)</f>
        <v/>
      </c>
      <c r="X112" s="253" t="str" cm="1">
        <f t="array" aca="1" ref="X112" ca="1">_xlfn.LET(
_xlpm.jahrCalc,
INDIRECT("Jahr" &amp; ROUNDUP(SUM($B$21:$B112)/78,0)),
_xlpm.auto,
IF(_xlfn.XLOOKUP(GewählterMA&amp;"|"&amp;_xlpm.jahrCalc,Personaleingabe!$AO$12:$AO$300,Personaleingabe!$AO$12:$AO$300,"keine Zeiten",0,1)="keine Zeiten",TRUE,FALSE),
_xlpm.fake,
IF($A$4&amp;"1"="1",FALSE,TRUE),
_xlpm.abwesend,
BH112&amp;"1"&lt;&gt;"1",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_xlpm.wochenstunden/5,SUMIFS(Arbeitszeiten[[Arbeitszeit]:[Arbeitszeit]],Arbeitszeiten[[Name]:[Name]],GewählterMA,Arbeitszeiten[[Tag]:[Tag]],DATE(_xlpm.jahrCalc,$B112,X$20)))*$A112,0),
_xlpm.ausgabe, _xlpm.stunden+IF(AND(_xlpm.stunden&gt;0,_xlpm.fake),ROUND(RANDBETWEEN(-100,100)/200,1),0),
IF(_xlpm.ausgabe&lt;=0,"",_xlpm.ausgabe)
)</f>
        <v/>
      </c>
      <c r="Y112" s="253" t="str" cm="1">
        <f t="array" aca="1" ref="Y112" ca="1">_xlfn.LET(
_xlpm.jahrCalc,
INDIRECT("Jahr" &amp; ROUNDUP(SUM($B$21:$B112)/78,0)),
_xlpm.auto,
IF(_xlfn.XLOOKUP(GewählterMA&amp;"|"&amp;_xlpm.jahrCalc,Personaleingabe!$AO$12:$AO$300,Personaleingabe!$AO$12:$AO$300,"keine Zeiten",0,1)="keine Zeiten",TRUE,FALSE),
_xlpm.fake,
IF($A$4&amp;"1"="1",FALSE,TRUE),
_xlpm.abwesend,
BI112&amp;"1"&lt;&gt;"1",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_xlpm.wochenstunden/5,SUMIFS(Arbeitszeiten[[Arbeitszeit]:[Arbeitszeit]],Arbeitszeiten[[Name]:[Name]],GewählterMA,Arbeitszeiten[[Tag]:[Tag]],DATE(_xlpm.jahrCalc,$B112,Y$20)))*$A112,0),
_xlpm.ausgabe, _xlpm.stunden+IF(AND(_xlpm.stunden&gt;0,_xlpm.fake),ROUND(RANDBETWEEN(-100,100)/200,1),0),
IF(_xlpm.ausgabe&lt;=0,"",_xlpm.ausgabe)
)</f>
        <v/>
      </c>
      <c r="Z112" s="253" t="str" cm="1">
        <f t="array" aca="1" ref="Z112" ca="1">_xlfn.LET(
_xlpm.jahrCalc,
INDIRECT("Jahr" &amp; ROUNDUP(SUM($B$21:$B112)/78,0)),
_xlpm.auto,
IF(_xlfn.XLOOKUP(GewählterMA&amp;"|"&amp;_xlpm.jahrCalc,Personaleingabe!$AO$12:$AO$300,Personaleingabe!$AO$12:$AO$300,"keine Zeiten",0,1)="keine Zeiten",TRUE,FALSE),
_xlpm.fake,
IF($A$4&amp;"1"="1",FALSE,TRUE),
_xlpm.abwesend,
BJ112&amp;"1"&lt;&gt;"1",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_xlpm.wochenstunden/5,SUMIFS(Arbeitszeiten[[Arbeitszeit]:[Arbeitszeit]],Arbeitszeiten[[Name]:[Name]],GewählterMA,Arbeitszeiten[[Tag]:[Tag]],DATE(_xlpm.jahrCalc,$B112,Z$20)))*$A112,0),
_xlpm.ausgabe, _xlpm.stunden+IF(AND(_xlpm.stunden&gt;0,_xlpm.fake),ROUND(RANDBETWEEN(-100,100)/200,1),0),
IF(_xlpm.ausgabe&lt;=0,"",_xlpm.ausgabe)
)</f>
        <v/>
      </c>
      <c r="AA112" s="253" t="str" cm="1">
        <f t="array" aca="1" ref="AA112" ca="1">_xlfn.LET(
_xlpm.jahrCalc,
INDIRECT("Jahr" &amp; ROUNDUP(SUM($B$21:$B112)/78,0)),
_xlpm.auto,
IF(_xlfn.XLOOKUP(GewählterMA&amp;"|"&amp;_xlpm.jahrCalc,Personaleingabe!$AO$12:$AO$300,Personaleingabe!$AO$12:$AO$300,"keine Zeiten",0,1)="keine Zeiten",TRUE,FALSE),
_xlpm.fake,
IF($A$4&amp;"1"="1",FALSE,TRUE),
_xlpm.abwesend,
BK112&amp;"1"&lt;&gt;"1",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_xlpm.wochenstunden/5,SUMIFS(Arbeitszeiten[[Arbeitszeit]:[Arbeitszeit]],Arbeitszeiten[[Name]:[Name]],GewählterMA,Arbeitszeiten[[Tag]:[Tag]],DATE(_xlpm.jahrCalc,$B112,AA$20)))*$A112,0),
_xlpm.ausgabe, _xlpm.stunden+IF(AND(_xlpm.stunden&gt;0,_xlpm.fake),ROUND(RANDBETWEEN(-100,100)/200,1),0),
IF(_xlpm.ausgabe&lt;=0,"",_xlpm.ausgabe)
)</f>
        <v/>
      </c>
      <c r="AB112" s="253" t="str" cm="1">
        <f t="array" aca="1" ref="AB112" ca="1">_xlfn.LET(
_xlpm.jahrCalc,
INDIRECT("Jahr" &amp; ROUNDUP(SUM($B$21:$B112)/78,0)),
_xlpm.auto,
IF(_xlfn.XLOOKUP(GewählterMA&amp;"|"&amp;_xlpm.jahrCalc,Personaleingabe!$AO$12:$AO$300,Personaleingabe!$AO$12:$AO$300,"keine Zeiten",0,1)="keine Zeiten",TRUE,FALSE),
_xlpm.fake,
IF($A$4&amp;"1"="1",FALSE,TRUE),
_xlpm.abwesend,
BL112&amp;"1"&lt;&gt;"1",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_xlpm.wochenstunden/5,SUMIFS(Arbeitszeiten[[Arbeitszeit]:[Arbeitszeit]],Arbeitszeiten[[Name]:[Name]],GewählterMA,Arbeitszeiten[[Tag]:[Tag]],DATE(_xlpm.jahrCalc,$B112,AB$20)))*$A112,0),
_xlpm.ausgabe, _xlpm.stunden+IF(AND(_xlpm.stunden&gt;0,_xlpm.fake),ROUND(RANDBETWEEN(-100,100)/200,1),0),
IF(_xlpm.ausgabe&lt;=0,"",_xlpm.ausgabe)
)</f>
        <v/>
      </c>
      <c r="AC112" s="253" t="str" cm="1">
        <f t="array" aca="1" ref="AC112" ca="1">_xlfn.LET(
_xlpm.jahrCalc,
INDIRECT("Jahr" &amp; ROUNDUP(SUM($B$21:$B112)/78,0)),
_xlpm.auto,
IF(_xlfn.XLOOKUP(GewählterMA&amp;"|"&amp;_xlpm.jahrCalc,Personaleingabe!$AO$12:$AO$300,Personaleingabe!$AO$12:$AO$300,"keine Zeiten",0,1)="keine Zeiten",TRUE,FALSE),
_xlpm.fake,
IF($A$4&amp;"1"="1",FALSE,TRUE),
_xlpm.abwesend,
BM112&amp;"1"&lt;&gt;"1",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_xlpm.wochenstunden/5,SUMIFS(Arbeitszeiten[[Arbeitszeit]:[Arbeitszeit]],Arbeitszeiten[[Name]:[Name]],GewählterMA,Arbeitszeiten[[Tag]:[Tag]],DATE(_xlpm.jahrCalc,$B112,AC$20)))*$A112,0),
_xlpm.ausgabe, _xlpm.stunden+IF(AND(_xlpm.stunden&gt;0,_xlpm.fake),ROUND(RANDBETWEEN(-100,100)/200,1),0),
IF(_xlpm.ausgabe&lt;=0,"",_xlpm.ausgabe)
)</f>
        <v/>
      </c>
      <c r="AD112" s="253" t="str" cm="1">
        <f t="array" aca="1" ref="AD112" ca="1">_xlfn.LET(
_xlpm.jahrCalc,
INDIRECT("Jahr" &amp; ROUNDUP(SUM($B$21:$B112)/78,0)),
_xlpm.auto,
IF(_xlfn.XLOOKUP(GewählterMA&amp;"|"&amp;_xlpm.jahrCalc,Personaleingabe!$AO$12:$AO$300,Personaleingabe!$AO$12:$AO$300,"keine Zeiten",0,1)="keine Zeiten",TRUE,FALSE),
_xlpm.fake,
IF($A$4&amp;"1"="1",FALSE,TRUE),
_xlpm.abwesend,
BN112&amp;"1"&lt;&gt;"1",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_xlpm.wochenstunden/5,SUMIFS(Arbeitszeiten[[Arbeitszeit]:[Arbeitszeit]],Arbeitszeiten[[Name]:[Name]],GewählterMA,Arbeitszeiten[[Tag]:[Tag]],DATE(_xlpm.jahrCalc,$B112,AD$20)))*$A112,0),
_xlpm.ausgabe, _xlpm.stunden+IF(AND(_xlpm.stunden&gt;0,_xlpm.fake),ROUND(RANDBETWEEN(-100,100)/200,1),0),
IF(_xlpm.ausgabe&lt;=0,"",_xlpm.ausgabe)
)</f>
        <v/>
      </c>
      <c r="AE112" s="253" t="str" cm="1">
        <f t="array" aca="1" ref="AE112" ca="1">_xlfn.LET(
_xlpm.jahrCalc,
INDIRECT("Jahr" &amp; ROUNDUP(SUM($B$21:$B112)/78,0)),
_xlpm.auto,
IF(_xlfn.XLOOKUP(GewählterMA&amp;"|"&amp;_xlpm.jahrCalc,Personaleingabe!$AO$12:$AO$300,Personaleingabe!$AO$12:$AO$300,"keine Zeiten",0,1)="keine Zeiten",TRUE,FALSE),
_xlpm.fake,
IF($A$4&amp;"1"="1",FALSE,TRUE),
_xlpm.abwesend,
BO112&amp;"1"&lt;&gt;"1",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_xlpm.wochenstunden/5,SUMIFS(Arbeitszeiten[[Arbeitszeit]:[Arbeitszeit]],Arbeitszeiten[[Name]:[Name]],GewählterMA,Arbeitszeiten[[Tag]:[Tag]],DATE(_xlpm.jahrCalc,$B112,AE$20)))*$A112,0),
_xlpm.ausgabe, _xlpm.stunden+IF(AND(_xlpm.stunden&gt;0,_xlpm.fake),ROUND(RANDBETWEEN(-100,100)/200,1),0),
IF(_xlpm.ausgabe&lt;=0,"",_xlpm.ausgabe)
)</f>
        <v/>
      </c>
      <c r="AF112" s="253" t="str" cm="1">
        <f t="array" aca="1" ref="AF112" ca="1">_xlfn.LET(
_xlpm.jahrCalc,
INDIRECT("Jahr" &amp; ROUNDUP(SUM($B$21:$B112)/78,0)),
_xlpm.auto,
IF(_xlfn.XLOOKUP(GewählterMA&amp;"|"&amp;_xlpm.jahrCalc,Personaleingabe!$AO$12:$AO$300,Personaleingabe!$AO$12:$AO$300,"keine Zeiten",0,1)="keine Zeiten",TRUE,FALSE),
_xlpm.fake,
IF($A$4&amp;"1"="1",FALSE,TRUE),
_xlpm.abwesend,
BP112&amp;"1"&lt;&gt;"1",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_xlpm.wochenstunden/5,SUMIFS(Arbeitszeiten[[Arbeitszeit]:[Arbeitszeit]],Arbeitszeiten[[Name]:[Name]],GewählterMA,Arbeitszeiten[[Tag]:[Tag]],DATE(_xlpm.jahrCalc,$B112,AF$20)))*$A112,0),
_xlpm.ausgabe, _xlpm.stunden+IF(AND(_xlpm.stunden&gt;0,_xlpm.fake),ROUND(RANDBETWEEN(-100,100)/200,1),0),
IF(_xlpm.ausgabe&lt;=0,"",_xlpm.ausgabe)
)</f>
        <v/>
      </c>
      <c r="AG112" s="253" t="str" cm="1">
        <f t="array" aca="1" ref="AG112" ca="1">_xlfn.LET(
_xlpm.jahrCalc,
INDIRECT("Jahr" &amp; ROUNDUP(SUM($B$21:$B112)/78,0)),
_xlpm.auto,
IF(_xlfn.XLOOKUP(GewählterMA&amp;"|"&amp;_xlpm.jahrCalc,Personaleingabe!$AO$12:$AO$300,Personaleingabe!$AO$12:$AO$300,"keine Zeiten",0,1)="keine Zeiten",TRUE,FALSE),
_xlpm.fake,
IF($A$4&amp;"1"="1",FALSE,TRUE),
_xlpm.abwesend,
BQ112&amp;"1"&lt;&gt;"1",
_xlpm.wochenstunden,_xlfn.XLOOKUP(GewählterMA&amp;"|"&amp;GewähltesVorhaben&amp;"|"&amp;$B112&amp;"|"&amp;_xlpm.jahrCalc,MitarbeiterFTE[[lookup]:[lookup]],MitarbeiterFTE[[Std. / Wo.]:[Std. / Wo.]],0,0,1),
_xlpm.stunden,
IF(NOT(_xlpm.abwesend),IF(_xlpm.auto,
    _xlpm.wochenstunden/5,SUMIFS(Arbeitszeiten[[Arbeitszeit]:[Arbeitszeit]],Arbeitszeiten[[Name]:[Name]],GewählterMA,Arbeitszeiten[[Tag]:[Tag]],DATE(_xlpm.jahrCalc,$B112,AG$20)))*$A112,0),
_xlpm.ausgabe, _xlpm.stunden+IF(AND(_xlpm.stunden&gt;0,_xlpm.fake),ROUND(RANDBETWEEN(-100,100)/200,1),0),
IF(_xlpm.ausgabe&lt;=0,"",_xlpm.ausgabe)
)</f>
        <v/>
      </c>
      <c r="AH112" s="254">
        <f t="shared" ca="1" si="115"/>
        <v>0</v>
      </c>
      <c r="AI112" s="304"/>
      <c r="AJ112" s="212"/>
      <c r="AL112" s="211">
        <f t="shared" si="116"/>
        <v>8</v>
      </c>
      <c r="AM112" s="211" t="str" cm="1">
        <f t="array" aca="1" ref="AM112" ca="1">_xlfn.LET(
     _xlpm.jahrCalc,INDIRECT("Jahr" &amp; ROUNDUP(SUM($B$21:$B112)/78,0)),
     _xlpm.dat,DATE(_xlpm.jahrCalc,$B112,C$20),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N112" s="211" t="str" cm="1">
        <f t="array" aca="1" ref="AN112" ca="1">_xlfn.LET(
     _xlpm.jahrCalc,INDIRECT("Jahr" &amp; ROUNDUP(SUM($B$21:$B112)/78,0)),
     _xlpm.dat,DATE(_xlpm.jahrCalc,$B112,D$20),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O112" s="211" t="str" cm="1">
        <f t="array" aca="1" ref="AO112" ca="1">_xlfn.LET(
     _xlpm.jahrCalc,INDIRECT("Jahr" &amp; ROUNDUP(SUM($B$21:$B112)/78,0)),
     _xlpm.dat,DATE(_xlpm.jahrCalc,$B112,E$20),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P112" s="211" t="str" cm="1">
        <f t="array" aca="1" ref="AP112" ca="1">_xlfn.LET(
     _xlpm.jahrCalc,INDIRECT("Jahr" &amp; ROUNDUP(SUM($B$21:$B112)/78,0)),
     _xlpm.dat,DATE(_xlpm.jahrCalc,$B112,F$20),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Q112" s="211" t="str" cm="1">
        <f t="array" aca="1" ref="AQ112" ca="1">_xlfn.LET(
     _xlpm.jahrCalc,INDIRECT("Jahr" &amp; ROUNDUP(SUM($B$21:$B112)/78,0)),
     _xlpm.dat,DATE(_xlpm.jahrCalc,$B112,G$20),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R112" s="211" t="str" cm="1">
        <f t="array" aca="1" ref="AR112" ca="1">_xlfn.LET(
     _xlpm.jahrCalc,INDIRECT("Jahr" &amp; ROUNDUP(SUM($B$21:$B112)/78,0)),
     _xlpm.dat,DATE(_xlpm.jahrCalc,$B112,H$20),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S112" s="211" t="str" cm="1">
        <f t="array" aca="1" ref="AS112" ca="1">_xlfn.LET(
     _xlpm.jahrCalc,INDIRECT("Jahr" &amp; ROUNDUP(SUM($B$21:$B112)/78,0)),
     _xlpm.dat,DATE(_xlpm.jahrCalc,$B112,I$20),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T112" s="211" t="str" cm="1">
        <f t="array" aca="1" ref="AT112" ca="1">_xlfn.LET(
     _xlpm.jahrCalc,INDIRECT("Jahr" &amp; ROUNDUP(SUM($B$21:$B112)/78,0)),
     _xlpm.dat,DATE(_xlpm.jahrCalc,$B112,J$20),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U112" s="211" t="str" cm="1">
        <f t="array" aca="1" ref="AU112" ca="1">_xlfn.LET(
     _xlpm.jahrCalc,INDIRECT("Jahr" &amp; ROUNDUP(SUM($B$21:$B112)/78,0)),
     _xlpm.dat,DATE(_xlpm.jahrCalc,$B112,K$20),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V112" s="211" t="str" cm="1">
        <f t="array" aca="1" ref="AV112" ca="1">_xlfn.LET(
     _xlpm.jahrCalc,INDIRECT("Jahr" &amp; ROUNDUP(SUM($B$21:$B112)/78,0)),
     _xlpm.dat,DATE(_xlpm.jahrCalc,$B112,L$20),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W112" s="211" t="str" cm="1">
        <f t="array" aca="1" ref="AW112" ca="1">_xlfn.LET(
     _xlpm.jahrCalc,INDIRECT("Jahr" &amp; ROUNDUP(SUM($B$21:$B112)/78,0)),
     _xlpm.dat,DATE(_xlpm.jahrCalc,$B112,M$20),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AX112" s="211" t="str" cm="1">
        <f t="array" aca="1" ref="AX112" ca="1">_xlfn.LET(
     _xlpm.jahrCalc,INDIRECT("Jahr" &amp; ROUNDUP(SUM($B$21:$B112)/78,0)),
     _xlpm.dat,DATE(_xlpm.jahrCalc,$B112,N$20),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Y112" s="211" t="str" cm="1">
        <f t="array" aca="1" ref="AY112" ca="1">_xlfn.LET(
     _xlpm.jahrCalc,INDIRECT("Jahr" &amp; ROUNDUP(SUM($B$21:$B112)/78,0)),
     _xlpm.dat,DATE(_xlpm.jahrCalc,$B112,O$20),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AZ112" s="211" t="str" cm="1">
        <f t="array" aca="1" ref="AZ112" ca="1">_xlfn.LET(
     _xlpm.jahrCalc,INDIRECT("Jahr" &amp; ROUNDUP(SUM($B$21:$B112)/78,0)),
     _xlpm.dat,DATE(_xlpm.jahrCalc,$B112,P$20),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A112" s="211" t="str" cm="1">
        <f t="array" aca="1" ref="BA112" ca="1">_xlfn.LET(
     _xlpm.jahrCalc,INDIRECT("Jahr" &amp; ROUNDUP(SUM($B$21:$B112)/78,0)),
     _xlpm.dat,DATE(_xlpm.jahrCalc,$B112,Q$20),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B112" s="211" t="str" cm="1">
        <f t="array" aca="1" ref="BB112" ca="1">_xlfn.LET(
     _xlpm.jahrCalc,INDIRECT("Jahr" &amp; ROUNDUP(SUM($B$21:$B112)/78,0)),
     _xlpm.dat,DATE(_xlpm.jahrCalc,$B112,R$20),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C112" s="211" t="str" cm="1">
        <f t="array" aca="1" ref="BC112" ca="1">_xlfn.LET(
     _xlpm.jahrCalc,INDIRECT("Jahr" &amp; ROUNDUP(SUM($B$21:$B112)/78,0)),
     _xlpm.dat,DATE(_xlpm.jahrCalc,$B112,S$20),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D112" s="211" t="str" cm="1">
        <f t="array" aca="1" ref="BD112" ca="1">_xlfn.LET(
     _xlpm.jahrCalc,INDIRECT("Jahr" &amp; ROUNDUP(SUM($B$21:$B112)/78,0)),
     _xlpm.dat,DATE(_xlpm.jahrCalc,$B112,T$20),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E112" s="211" t="str" cm="1">
        <f t="array" aca="1" ref="BE112" ca="1">_xlfn.LET(
     _xlpm.jahrCalc,INDIRECT("Jahr" &amp; ROUNDUP(SUM($B$21:$B112)/78,0)),
     _xlpm.dat,DATE(_xlpm.jahrCalc,$B112,U$20),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F112" s="211" t="str" cm="1">
        <f t="array" aca="1" ref="BF112" ca="1">_xlfn.LET(
     _xlpm.jahrCalc,INDIRECT("Jahr" &amp; ROUNDUP(SUM($B$21:$B112)/78,0)),
     _xlpm.dat,DATE(_xlpm.jahrCalc,$B112,V$20),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G112" s="211" t="str" cm="1">
        <f t="array" aca="1" ref="BG112" ca="1">_xlfn.LET(
     _xlpm.jahrCalc,INDIRECT("Jahr" &amp; ROUNDUP(SUM($B$21:$B112)/78,0)),
     _xlpm.dat,DATE(_xlpm.jahrCalc,$B112,W$20),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H112" s="211" t="str" cm="1">
        <f t="array" aca="1" ref="BH112" ca="1">_xlfn.LET(
     _xlpm.jahrCalc,INDIRECT("Jahr" &amp; ROUNDUP(SUM($B$21:$B112)/78,0)),
     _xlpm.dat,DATE(_xlpm.jahrCalc,$B112,X$20),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I112" s="211" t="str" cm="1">
        <f t="array" aca="1" ref="BI112" ca="1">_xlfn.LET(
     _xlpm.jahrCalc,INDIRECT("Jahr" &amp; ROUNDUP(SUM($B$21:$B112)/78,0)),
     _xlpm.dat,DATE(_xlpm.jahrCalc,$B112,Y$20),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J112" s="211" t="str" cm="1">
        <f t="array" aca="1" ref="BJ112" ca="1">_xlfn.LET(
     _xlpm.jahrCalc,INDIRECT("Jahr" &amp; ROUNDUP(SUM($B$21:$B112)/78,0)),
     _xlpm.dat,DATE(_xlpm.jahrCalc,$B112,Z$20),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K112" s="211" t="str" cm="1">
        <f t="array" aca="1" ref="BK112" ca="1">_xlfn.LET(
     _xlpm.jahrCalc,INDIRECT("Jahr" &amp; ROUNDUP(SUM($B$21:$B112)/78,0)),
     _xlpm.dat,DATE(_xlpm.jahrCalc,$B112,AA$20),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L112" s="211" t="str" cm="1">
        <f t="array" aca="1" ref="BL112" ca="1">_xlfn.LET(
     _xlpm.jahrCalc,INDIRECT("Jahr" &amp; ROUNDUP(SUM($B$21:$B112)/78,0)),
     _xlpm.dat,DATE(_xlpm.jahrCalc,$B112,AB$20),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M112" s="211" t="str" cm="1">
        <f t="array" aca="1" ref="BM112" ca="1">_xlfn.LET(
     _xlpm.jahrCalc,INDIRECT("Jahr" &amp; ROUNDUP(SUM($B$21:$B112)/78,0)),
     _xlpm.dat,DATE(_xlpm.jahrCalc,$B112,AC$20),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WE</v>
      </c>
      <c r="BN112" s="211" t="str" cm="1">
        <f t="array" aca="1" ref="BN112" ca="1">_xlfn.LET(
     _xlpm.jahrCalc,INDIRECT("Jahr" &amp; ROUNDUP(SUM($B$21:$B112)/78,0)),
     _xlpm.dat,DATE(_xlpm.jahrCalc,$B112,AD$20),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O112" s="211" t="str" cm="1">
        <f t="array" aca="1" ref="BO112" ca="1">_xlfn.LET(
     _xlpm.jahrCalc,INDIRECT("Jahr" &amp; ROUNDUP(SUM($B$21:$B112)/78,0)),
     _xlpm.dat,DATE(_xlpm.jahrCalc,$B112,AE$20),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P112" s="211" t="str" cm="1">
        <f t="array" aca="1" ref="BP112" ca="1">_xlfn.LET(
     _xlpm.jahrCalc,INDIRECT("Jahr" &amp; ROUNDUP(SUM($B$21:$B112)/78,0)),
     _xlpm.dat,DATE(_xlpm.jahrCalc,$B112,AF$20),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Q112" s="211" t="str" cm="1">
        <f t="array" aca="1" ref="BQ112" ca="1">_xlfn.LET(
     _xlpm.jahrCalc,INDIRECT("Jahr" &amp; ROUNDUP(SUM($B$21:$B112)/78,0)),
     _xlpm.dat,DATE(_xlpm.jahrCalc,$B112,AG$20),
     _xlpm.bundesland,$BR112,
     _xlpm.ft, IF(_xlpm.bundesland=0,FALSE,_xlfn.XLOOKUP(_xlpm.dat,Feiertage[[Datum]:[Datum]],_xlfn.XLOOKUP(_xlpm.bundesland,Feiertage[[#Headers],[BW]:[TH]],Feiertage[[BW]:[TH]]),0,0,1)&lt;&gt;0),
     _xlpm.schwarz,
          MONTH(_xlpm.dat)&lt;&gt;$B112,
     _xlpm.we,
          WEEKDAY(_xlpm.dat,2)&gt;=6,
     _xlpm.weg,
          IF(_xlfn.XLOOKUP(GewählterMA&amp;_xlpm.dat,Table6[[lookup]:[lookup]],Table6[[Name]:[Name]],"da",0,1)="da","","weg"),
     _xlpm.ausgabe,IF(_xlpm.schwarz,"SW",IF(_xlpm.ft,"FT",IF(_xlpm.we,"WE",IF(_xlpm.weg="weg","weg","")))),
     _xlpm.ausgabe
)</f>
        <v/>
      </c>
      <c r="BR112" s="211">
        <f ca="1">IF(BT112=0,BS104,BT112)</f>
        <v>0</v>
      </c>
      <c r="BS112" s="260"/>
      <c r="BT112" s="211" cm="1">
        <f t="array" aca="1" ref="BT112" ca="1">_xlfn.XLOOKUP(_xlfn.XLOOKUP(GewählterMA&amp;AL112&amp;INDIRECT("Jahr" &amp; ROUNDUP(SUM($B$21:$B112)/78,0)),MitarbeiterFTE[Name]&amp;MitarbeiterFTE[Monat]&amp;MitarbeiterFTE[Jahr],MitarbeiterFTE[Bundesland],0,0,1),Bundesländer[Deutsch],Bundesländer[Abkürzung],0,0,1)</f>
        <v>0</v>
      </c>
    </row>
    <row r="113" spans="1:72" ht="18" customHeight="1" thickBot="1">
      <c r="A113" s="223" cm="1">
        <f t="array" aca="1" ref="A113" ca="1">_xlfn.XLOOKUP(GewählterMA&amp;"|"&amp;GewähltesVorhaben&amp;"|"&amp;B113&amp;"|"&amp;INDIRECT("Jahr" &amp; ROUNDUP(SUM($B$21:B113)/78,0)),MitarbeiterFTE[lookup],MitarbeiterFTE[%-Vorhaben],0,0,1)</f>
        <v>0</v>
      </c>
      <c r="B113" s="256">
        <v>9</v>
      </c>
      <c r="C113" s="253" t="str" cm="1">
        <f t="array" aca="1" ref="C113" ca="1">_xlfn.LET(
_xlpm.jahrCalc,
INDIRECT("Jahr" &amp; ROUNDUP(SUM($B$21:$B113)/78,0)),
_xlpm.auto,
IF(_xlfn.XLOOKUP(GewählterMA&amp;"|"&amp;_xlpm.jahrCalc,Personaleingabe!$AO$12:$AO$300,Personaleingabe!$AO$12:$AO$300,"keine Zeiten",0,1)="keine Zeiten",TRUE,FALSE),
_xlpm.fake,
IF($A$4&amp;"1"="1",FALSE,TRUE),
_xlpm.abwesend,
AM113&amp;"1"&lt;&gt;"1",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_xlpm.wochenstunden/5,SUMIFS(Arbeitszeiten[[Arbeitszeit]:[Arbeitszeit]],Arbeitszeiten[[Name]:[Name]],GewählterMA,Arbeitszeiten[[Tag]:[Tag]],DATE(_xlpm.jahrCalc,$B113,C$20)))*$A113,0),
_xlpm.ausgabe, _xlpm.stunden+IF(AND(_xlpm.stunden&gt;0,_xlpm.fake),ROUND(RANDBETWEEN(-100,100)/200,1),0),
IF(_xlpm.ausgabe&lt;=0,"",_xlpm.ausgabe)
)</f>
        <v/>
      </c>
      <c r="D113" s="253" t="str" cm="1">
        <f t="array" aca="1" ref="D113" ca="1">_xlfn.LET(
_xlpm.jahrCalc,
INDIRECT("Jahr" &amp; ROUNDUP(SUM($B$21:$B113)/78,0)),
_xlpm.auto,
IF(_xlfn.XLOOKUP(GewählterMA&amp;"|"&amp;_xlpm.jahrCalc,Personaleingabe!$AO$12:$AO$300,Personaleingabe!$AO$12:$AO$300,"keine Zeiten",0,1)="keine Zeiten",TRUE,FALSE),
_xlpm.fake,
IF($A$4&amp;"1"="1",FALSE,TRUE),
_xlpm.abwesend,
AN113&amp;"1"&lt;&gt;"1",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_xlpm.wochenstunden/5,SUMIFS(Arbeitszeiten[[Arbeitszeit]:[Arbeitszeit]],Arbeitszeiten[[Name]:[Name]],GewählterMA,Arbeitszeiten[[Tag]:[Tag]],DATE(_xlpm.jahrCalc,$B113,D$20)))*$A113,0),
_xlpm.ausgabe, _xlpm.stunden+IF(AND(_xlpm.stunden&gt;0,_xlpm.fake),ROUND(RANDBETWEEN(-100,100)/200,1),0),
IF(_xlpm.ausgabe&lt;=0,"",_xlpm.ausgabe)
)</f>
        <v/>
      </c>
      <c r="E113" s="253" t="str" cm="1">
        <f t="array" aca="1" ref="E113" ca="1">_xlfn.LET(
_xlpm.jahrCalc,
INDIRECT("Jahr" &amp; ROUNDUP(SUM($B$21:$B113)/78,0)),
_xlpm.auto,
IF(_xlfn.XLOOKUP(GewählterMA&amp;"|"&amp;_xlpm.jahrCalc,Personaleingabe!$AO$12:$AO$300,Personaleingabe!$AO$12:$AO$300,"keine Zeiten",0,1)="keine Zeiten",TRUE,FALSE),
_xlpm.fake,
IF($A$4&amp;"1"="1",FALSE,TRUE),
_xlpm.abwesend,
AO113&amp;"1"&lt;&gt;"1",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_xlpm.wochenstunden/5,SUMIFS(Arbeitszeiten[[Arbeitszeit]:[Arbeitszeit]],Arbeitszeiten[[Name]:[Name]],GewählterMA,Arbeitszeiten[[Tag]:[Tag]],DATE(_xlpm.jahrCalc,$B113,E$20)))*$A113,0),
_xlpm.ausgabe, _xlpm.stunden+IF(AND(_xlpm.stunden&gt;0,_xlpm.fake),ROUND(RANDBETWEEN(-100,100)/200,1),0),
IF(_xlpm.ausgabe&lt;=0,"",_xlpm.ausgabe)
)</f>
        <v/>
      </c>
      <c r="F113" s="253" t="str" cm="1">
        <f t="array" aca="1" ref="F113" ca="1">_xlfn.LET(
_xlpm.jahrCalc,
INDIRECT("Jahr" &amp; ROUNDUP(SUM($B$21:$B113)/78,0)),
_xlpm.auto,
IF(_xlfn.XLOOKUP(GewählterMA&amp;"|"&amp;_xlpm.jahrCalc,Personaleingabe!$AO$12:$AO$300,Personaleingabe!$AO$12:$AO$300,"keine Zeiten",0,1)="keine Zeiten",TRUE,FALSE),
_xlpm.fake,
IF($A$4&amp;"1"="1",FALSE,TRUE),
_xlpm.abwesend,
AP113&amp;"1"&lt;&gt;"1",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_xlpm.wochenstunden/5,SUMIFS(Arbeitszeiten[[Arbeitszeit]:[Arbeitszeit]],Arbeitszeiten[[Name]:[Name]],GewählterMA,Arbeitszeiten[[Tag]:[Tag]],DATE(_xlpm.jahrCalc,$B113,F$20)))*$A113,0),
_xlpm.ausgabe, _xlpm.stunden+IF(AND(_xlpm.stunden&gt;0,_xlpm.fake),ROUND(RANDBETWEEN(-100,100)/200,1),0),
IF(_xlpm.ausgabe&lt;=0,"",_xlpm.ausgabe)
)</f>
        <v/>
      </c>
      <c r="G113" s="253" t="str" cm="1">
        <f t="array" aca="1" ref="G113" ca="1">_xlfn.LET(
_xlpm.jahrCalc,
INDIRECT("Jahr" &amp; ROUNDUP(SUM($B$21:$B113)/78,0)),
_xlpm.auto,
IF(_xlfn.XLOOKUP(GewählterMA&amp;"|"&amp;_xlpm.jahrCalc,Personaleingabe!$AO$12:$AO$300,Personaleingabe!$AO$12:$AO$300,"keine Zeiten",0,1)="keine Zeiten",TRUE,FALSE),
_xlpm.fake,
IF($A$4&amp;"1"="1",FALSE,TRUE),
_xlpm.abwesend,
AQ113&amp;"1"&lt;&gt;"1",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_xlpm.wochenstunden/5,SUMIFS(Arbeitszeiten[[Arbeitszeit]:[Arbeitszeit]],Arbeitszeiten[[Name]:[Name]],GewählterMA,Arbeitszeiten[[Tag]:[Tag]],DATE(_xlpm.jahrCalc,$B113,G$20)))*$A113,0),
_xlpm.ausgabe, _xlpm.stunden+IF(AND(_xlpm.stunden&gt;0,_xlpm.fake),ROUND(RANDBETWEEN(-100,100)/200,1),0),
IF(_xlpm.ausgabe&lt;=0,"",_xlpm.ausgabe)
)</f>
        <v/>
      </c>
      <c r="H113" s="253" t="str" cm="1">
        <f t="array" aca="1" ref="H113" ca="1">_xlfn.LET(
_xlpm.jahrCalc,
INDIRECT("Jahr" &amp; ROUNDUP(SUM($B$21:$B113)/78,0)),
_xlpm.auto,
IF(_xlfn.XLOOKUP(GewählterMA&amp;"|"&amp;_xlpm.jahrCalc,Personaleingabe!$AO$12:$AO$300,Personaleingabe!$AO$12:$AO$300,"keine Zeiten",0,1)="keine Zeiten",TRUE,FALSE),
_xlpm.fake,
IF($A$4&amp;"1"="1",FALSE,TRUE),
_xlpm.abwesend,
AR113&amp;"1"&lt;&gt;"1",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_xlpm.wochenstunden/5,SUMIFS(Arbeitszeiten[[Arbeitszeit]:[Arbeitszeit]],Arbeitszeiten[[Name]:[Name]],GewählterMA,Arbeitszeiten[[Tag]:[Tag]],DATE(_xlpm.jahrCalc,$B113,H$20)))*$A113,0),
_xlpm.ausgabe, _xlpm.stunden+IF(AND(_xlpm.stunden&gt;0,_xlpm.fake),ROUND(RANDBETWEEN(-100,100)/200,1),0),
IF(_xlpm.ausgabe&lt;=0,"",_xlpm.ausgabe)
)</f>
        <v/>
      </c>
      <c r="I113" s="253" t="str" cm="1">
        <f t="array" aca="1" ref="I113" ca="1">_xlfn.LET(
_xlpm.jahrCalc,
INDIRECT("Jahr" &amp; ROUNDUP(SUM($B$21:$B113)/78,0)),
_xlpm.auto,
IF(_xlfn.XLOOKUP(GewählterMA&amp;"|"&amp;_xlpm.jahrCalc,Personaleingabe!$AO$12:$AO$300,Personaleingabe!$AO$12:$AO$300,"keine Zeiten",0,1)="keine Zeiten",TRUE,FALSE),
_xlpm.fake,
IF($A$4&amp;"1"="1",FALSE,TRUE),
_xlpm.abwesend,
AS113&amp;"1"&lt;&gt;"1",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_xlpm.wochenstunden/5,SUMIFS(Arbeitszeiten[[Arbeitszeit]:[Arbeitszeit]],Arbeitszeiten[[Name]:[Name]],GewählterMA,Arbeitszeiten[[Tag]:[Tag]],DATE(_xlpm.jahrCalc,$B113,I$20)))*$A113,0),
_xlpm.ausgabe, _xlpm.stunden+IF(AND(_xlpm.stunden&gt;0,_xlpm.fake),ROUND(RANDBETWEEN(-100,100)/200,1),0),
IF(_xlpm.ausgabe&lt;=0,"",_xlpm.ausgabe)
)</f>
        <v/>
      </c>
      <c r="J113" s="253" t="str" cm="1">
        <f t="array" aca="1" ref="J113" ca="1">_xlfn.LET(
_xlpm.jahrCalc,
INDIRECT("Jahr" &amp; ROUNDUP(SUM($B$21:$B113)/78,0)),
_xlpm.auto,
IF(_xlfn.XLOOKUP(GewählterMA&amp;"|"&amp;_xlpm.jahrCalc,Personaleingabe!$AO$12:$AO$300,Personaleingabe!$AO$12:$AO$300,"keine Zeiten",0,1)="keine Zeiten",TRUE,FALSE),
_xlpm.fake,
IF($A$4&amp;"1"="1",FALSE,TRUE),
_xlpm.abwesend,
AT113&amp;"1"&lt;&gt;"1",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_xlpm.wochenstunden/5,SUMIFS(Arbeitszeiten[[Arbeitszeit]:[Arbeitszeit]],Arbeitszeiten[[Name]:[Name]],GewählterMA,Arbeitszeiten[[Tag]:[Tag]],DATE(_xlpm.jahrCalc,$B113,J$20)))*$A113,0),
_xlpm.ausgabe, _xlpm.stunden+IF(AND(_xlpm.stunden&gt;0,_xlpm.fake),ROUND(RANDBETWEEN(-100,100)/200,1),0),
IF(_xlpm.ausgabe&lt;=0,"",_xlpm.ausgabe)
)</f>
        <v/>
      </c>
      <c r="K113" s="253" t="str" cm="1">
        <f t="array" aca="1" ref="K113" ca="1">_xlfn.LET(
_xlpm.jahrCalc,
INDIRECT("Jahr" &amp; ROUNDUP(SUM($B$21:$B113)/78,0)),
_xlpm.auto,
IF(_xlfn.XLOOKUP(GewählterMA&amp;"|"&amp;_xlpm.jahrCalc,Personaleingabe!$AO$12:$AO$300,Personaleingabe!$AO$12:$AO$300,"keine Zeiten",0,1)="keine Zeiten",TRUE,FALSE),
_xlpm.fake,
IF($A$4&amp;"1"="1",FALSE,TRUE),
_xlpm.abwesend,
AU113&amp;"1"&lt;&gt;"1",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_xlpm.wochenstunden/5,SUMIFS(Arbeitszeiten[[Arbeitszeit]:[Arbeitszeit]],Arbeitszeiten[[Name]:[Name]],GewählterMA,Arbeitszeiten[[Tag]:[Tag]],DATE(_xlpm.jahrCalc,$B113,K$20)))*$A113,0),
_xlpm.ausgabe, _xlpm.stunden+IF(AND(_xlpm.stunden&gt;0,_xlpm.fake),ROUND(RANDBETWEEN(-100,100)/200,1),0),
IF(_xlpm.ausgabe&lt;=0,"",_xlpm.ausgabe)
)</f>
        <v/>
      </c>
      <c r="L113" s="253" t="str" cm="1">
        <f t="array" aca="1" ref="L113" ca="1">_xlfn.LET(
_xlpm.jahrCalc,
INDIRECT("Jahr" &amp; ROUNDUP(SUM($B$21:$B113)/78,0)),
_xlpm.auto,
IF(_xlfn.XLOOKUP(GewählterMA&amp;"|"&amp;_xlpm.jahrCalc,Personaleingabe!$AO$12:$AO$300,Personaleingabe!$AO$12:$AO$300,"keine Zeiten",0,1)="keine Zeiten",TRUE,FALSE),
_xlpm.fake,
IF($A$4&amp;"1"="1",FALSE,TRUE),
_xlpm.abwesend,
AV113&amp;"1"&lt;&gt;"1",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_xlpm.wochenstunden/5,SUMIFS(Arbeitszeiten[[Arbeitszeit]:[Arbeitszeit]],Arbeitszeiten[[Name]:[Name]],GewählterMA,Arbeitszeiten[[Tag]:[Tag]],DATE(_xlpm.jahrCalc,$B113,L$20)))*$A113,0),
_xlpm.ausgabe, _xlpm.stunden+IF(AND(_xlpm.stunden&gt;0,_xlpm.fake),ROUND(RANDBETWEEN(-100,100)/200,1),0),
IF(_xlpm.ausgabe&lt;=0,"",_xlpm.ausgabe)
)</f>
        <v/>
      </c>
      <c r="M113" s="253" t="str" cm="1">
        <f t="array" aca="1" ref="M113" ca="1">_xlfn.LET(
_xlpm.jahrCalc,
INDIRECT("Jahr" &amp; ROUNDUP(SUM($B$21:$B113)/78,0)),
_xlpm.auto,
IF(_xlfn.XLOOKUP(GewählterMA&amp;"|"&amp;_xlpm.jahrCalc,Personaleingabe!$AO$12:$AO$300,Personaleingabe!$AO$12:$AO$300,"keine Zeiten",0,1)="keine Zeiten",TRUE,FALSE),
_xlpm.fake,
IF($A$4&amp;"1"="1",FALSE,TRUE),
_xlpm.abwesend,
AW113&amp;"1"&lt;&gt;"1",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_xlpm.wochenstunden/5,SUMIFS(Arbeitszeiten[[Arbeitszeit]:[Arbeitszeit]],Arbeitszeiten[[Name]:[Name]],GewählterMA,Arbeitszeiten[[Tag]:[Tag]],DATE(_xlpm.jahrCalc,$B113,M$20)))*$A113,0),
_xlpm.ausgabe, _xlpm.stunden+IF(AND(_xlpm.stunden&gt;0,_xlpm.fake),ROUND(RANDBETWEEN(-100,100)/200,1),0),
IF(_xlpm.ausgabe&lt;=0,"",_xlpm.ausgabe)
)</f>
        <v/>
      </c>
      <c r="N113" s="253" t="str" cm="1">
        <f t="array" aca="1" ref="N113" ca="1">_xlfn.LET(
_xlpm.jahrCalc,
INDIRECT("Jahr" &amp; ROUNDUP(SUM($B$21:$B113)/78,0)),
_xlpm.auto,
IF(_xlfn.XLOOKUP(GewählterMA&amp;"|"&amp;_xlpm.jahrCalc,Personaleingabe!$AO$12:$AO$300,Personaleingabe!$AO$12:$AO$300,"keine Zeiten",0,1)="keine Zeiten",TRUE,FALSE),
_xlpm.fake,
IF($A$4&amp;"1"="1",FALSE,TRUE),
_xlpm.abwesend,
AX113&amp;"1"&lt;&gt;"1",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_xlpm.wochenstunden/5,SUMIFS(Arbeitszeiten[[Arbeitszeit]:[Arbeitszeit]],Arbeitszeiten[[Name]:[Name]],GewählterMA,Arbeitszeiten[[Tag]:[Tag]],DATE(_xlpm.jahrCalc,$B113,N$20)))*$A113,0),
_xlpm.ausgabe, _xlpm.stunden+IF(AND(_xlpm.stunden&gt;0,_xlpm.fake),ROUND(RANDBETWEEN(-100,100)/200,1),0),
IF(_xlpm.ausgabe&lt;=0,"",_xlpm.ausgabe)
)</f>
        <v/>
      </c>
      <c r="O113" s="253" t="str" cm="1">
        <f t="array" aca="1" ref="O113" ca="1">_xlfn.LET(
_xlpm.jahrCalc,
INDIRECT("Jahr" &amp; ROUNDUP(SUM($B$21:$B113)/78,0)),
_xlpm.auto,
IF(_xlfn.XLOOKUP(GewählterMA&amp;"|"&amp;_xlpm.jahrCalc,Personaleingabe!$AO$12:$AO$300,Personaleingabe!$AO$12:$AO$300,"keine Zeiten",0,1)="keine Zeiten",TRUE,FALSE),
_xlpm.fake,
IF($A$4&amp;"1"="1",FALSE,TRUE),
_xlpm.abwesend,
AY113&amp;"1"&lt;&gt;"1",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_xlpm.wochenstunden/5,SUMIFS(Arbeitszeiten[[Arbeitszeit]:[Arbeitszeit]],Arbeitszeiten[[Name]:[Name]],GewählterMA,Arbeitszeiten[[Tag]:[Tag]],DATE(_xlpm.jahrCalc,$B113,O$20)))*$A113,0),
_xlpm.ausgabe, _xlpm.stunden+IF(AND(_xlpm.stunden&gt;0,_xlpm.fake),ROUND(RANDBETWEEN(-100,100)/200,1),0),
IF(_xlpm.ausgabe&lt;=0,"",_xlpm.ausgabe)
)</f>
        <v/>
      </c>
      <c r="P113" s="253" t="str" cm="1">
        <f t="array" aca="1" ref="P113" ca="1">_xlfn.LET(
_xlpm.jahrCalc,
INDIRECT("Jahr" &amp; ROUNDUP(SUM($B$21:$B113)/78,0)),
_xlpm.auto,
IF(_xlfn.XLOOKUP(GewählterMA&amp;"|"&amp;_xlpm.jahrCalc,Personaleingabe!$AO$12:$AO$300,Personaleingabe!$AO$12:$AO$300,"keine Zeiten",0,1)="keine Zeiten",TRUE,FALSE),
_xlpm.fake,
IF($A$4&amp;"1"="1",FALSE,TRUE),
_xlpm.abwesend,
AZ113&amp;"1"&lt;&gt;"1",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_xlpm.wochenstunden/5,SUMIFS(Arbeitszeiten[[Arbeitszeit]:[Arbeitszeit]],Arbeitszeiten[[Name]:[Name]],GewählterMA,Arbeitszeiten[[Tag]:[Tag]],DATE(_xlpm.jahrCalc,$B113,P$20)))*$A113,0),
_xlpm.ausgabe, _xlpm.stunden+IF(AND(_xlpm.stunden&gt;0,_xlpm.fake),ROUND(RANDBETWEEN(-100,100)/200,1),0),
IF(_xlpm.ausgabe&lt;=0,"",_xlpm.ausgabe)
)</f>
        <v/>
      </c>
      <c r="Q113" s="253" t="str" cm="1">
        <f t="array" aca="1" ref="Q113" ca="1">_xlfn.LET(
_xlpm.jahrCalc,
INDIRECT("Jahr" &amp; ROUNDUP(SUM($B$21:$B113)/78,0)),
_xlpm.auto,
IF(_xlfn.XLOOKUP(GewählterMA&amp;"|"&amp;_xlpm.jahrCalc,Personaleingabe!$AO$12:$AO$300,Personaleingabe!$AO$12:$AO$300,"keine Zeiten",0,1)="keine Zeiten",TRUE,FALSE),
_xlpm.fake,
IF($A$4&amp;"1"="1",FALSE,TRUE),
_xlpm.abwesend,
BA113&amp;"1"&lt;&gt;"1",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_xlpm.wochenstunden/5,SUMIFS(Arbeitszeiten[[Arbeitszeit]:[Arbeitszeit]],Arbeitszeiten[[Name]:[Name]],GewählterMA,Arbeitszeiten[[Tag]:[Tag]],DATE(_xlpm.jahrCalc,$B113,Q$20)))*$A113,0),
_xlpm.ausgabe, _xlpm.stunden+IF(AND(_xlpm.stunden&gt;0,_xlpm.fake),ROUND(RANDBETWEEN(-100,100)/200,1),0),
IF(_xlpm.ausgabe&lt;=0,"",_xlpm.ausgabe)
)</f>
        <v/>
      </c>
      <c r="R113" s="253" t="str" cm="1">
        <f t="array" aca="1" ref="R113" ca="1">_xlfn.LET(
_xlpm.jahrCalc,
INDIRECT("Jahr" &amp; ROUNDUP(SUM($B$21:$B113)/78,0)),
_xlpm.auto,
IF(_xlfn.XLOOKUP(GewählterMA&amp;"|"&amp;_xlpm.jahrCalc,Personaleingabe!$AO$12:$AO$300,Personaleingabe!$AO$12:$AO$300,"keine Zeiten",0,1)="keine Zeiten",TRUE,FALSE),
_xlpm.fake,
IF($A$4&amp;"1"="1",FALSE,TRUE),
_xlpm.abwesend,
BB113&amp;"1"&lt;&gt;"1",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_xlpm.wochenstunden/5,SUMIFS(Arbeitszeiten[[Arbeitszeit]:[Arbeitszeit]],Arbeitszeiten[[Name]:[Name]],GewählterMA,Arbeitszeiten[[Tag]:[Tag]],DATE(_xlpm.jahrCalc,$B113,R$20)))*$A113,0),
_xlpm.ausgabe, _xlpm.stunden+IF(AND(_xlpm.stunden&gt;0,_xlpm.fake),ROUND(RANDBETWEEN(-100,100)/200,1),0),
IF(_xlpm.ausgabe&lt;=0,"",_xlpm.ausgabe)
)</f>
        <v/>
      </c>
      <c r="S113" s="253" t="str" cm="1">
        <f t="array" aca="1" ref="S113" ca="1">_xlfn.LET(
_xlpm.jahrCalc,
INDIRECT("Jahr" &amp; ROUNDUP(SUM($B$21:$B113)/78,0)),
_xlpm.auto,
IF(_xlfn.XLOOKUP(GewählterMA&amp;"|"&amp;_xlpm.jahrCalc,Personaleingabe!$AO$12:$AO$300,Personaleingabe!$AO$12:$AO$300,"keine Zeiten",0,1)="keine Zeiten",TRUE,FALSE),
_xlpm.fake,
IF($A$4&amp;"1"="1",FALSE,TRUE),
_xlpm.abwesend,
BC113&amp;"1"&lt;&gt;"1",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_xlpm.wochenstunden/5,SUMIFS(Arbeitszeiten[[Arbeitszeit]:[Arbeitszeit]],Arbeitszeiten[[Name]:[Name]],GewählterMA,Arbeitszeiten[[Tag]:[Tag]],DATE(_xlpm.jahrCalc,$B113,S$20)))*$A113,0),
_xlpm.ausgabe, _xlpm.stunden+IF(AND(_xlpm.stunden&gt;0,_xlpm.fake),ROUND(RANDBETWEEN(-100,100)/200,1),0),
IF(_xlpm.ausgabe&lt;=0,"",_xlpm.ausgabe)
)</f>
        <v/>
      </c>
      <c r="T113" s="253" t="str" cm="1">
        <f t="array" aca="1" ref="T113" ca="1">_xlfn.LET(
_xlpm.jahrCalc,
INDIRECT("Jahr" &amp; ROUNDUP(SUM($B$21:$B113)/78,0)),
_xlpm.auto,
IF(_xlfn.XLOOKUP(GewählterMA&amp;"|"&amp;_xlpm.jahrCalc,Personaleingabe!$AO$12:$AO$300,Personaleingabe!$AO$12:$AO$300,"keine Zeiten",0,1)="keine Zeiten",TRUE,FALSE),
_xlpm.fake,
IF($A$4&amp;"1"="1",FALSE,TRUE),
_xlpm.abwesend,
BD113&amp;"1"&lt;&gt;"1",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_xlpm.wochenstunden/5,SUMIFS(Arbeitszeiten[[Arbeitszeit]:[Arbeitszeit]],Arbeitszeiten[[Name]:[Name]],GewählterMA,Arbeitszeiten[[Tag]:[Tag]],DATE(_xlpm.jahrCalc,$B113,T$20)))*$A113,0),
_xlpm.ausgabe, _xlpm.stunden+IF(AND(_xlpm.stunden&gt;0,_xlpm.fake),ROUND(RANDBETWEEN(-100,100)/200,1),0),
IF(_xlpm.ausgabe&lt;=0,"",_xlpm.ausgabe)
)</f>
        <v/>
      </c>
      <c r="U113" s="253" t="str" cm="1">
        <f t="array" aca="1" ref="U113" ca="1">_xlfn.LET(
_xlpm.jahrCalc,
INDIRECT("Jahr" &amp; ROUNDUP(SUM($B$21:$B113)/78,0)),
_xlpm.auto,
IF(_xlfn.XLOOKUP(GewählterMA&amp;"|"&amp;_xlpm.jahrCalc,Personaleingabe!$AO$12:$AO$300,Personaleingabe!$AO$12:$AO$300,"keine Zeiten",0,1)="keine Zeiten",TRUE,FALSE),
_xlpm.fake,
IF($A$4&amp;"1"="1",FALSE,TRUE),
_xlpm.abwesend,
BE113&amp;"1"&lt;&gt;"1",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_xlpm.wochenstunden/5,SUMIFS(Arbeitszeiten[[Arbeitszeit]:[Arbeitszeit]],Arbeitszeiten[[Name]:[Name]],GewählterMA,Arbeitszeiten[[Tag]:[Tag]],DATE(_xlpm.jahrCalc,$B113,U$20)))*$A113,0),
_xlpm.ausgabe, _xlpm.stunden+IF(AND(_xlpm.stunden&gt;0,_xlpm.fake),ROUND(RANDBETWEEN(-100,100)/200,1),0),
IF(_xlpm.ausgabe&lt;=0,"",_xlpm.ausgabe)
)</f>
        <v/>
      </c>
      <c r="V113" s="253" t="str" cm="1">
        <f t="array" aca="1" ref="V113" ca="1">_xlfn.LET(
_xlpm.jahrCalc,
INDIRECT("Jahr" &amp; ROUNDUP(SUM($B$21:$B113)/78,0)),
_xlpm.auto,
IF(_xlfn.XLOOKUP(GewählterMA&amp;"|"&amp;_xlpm.jahrCalc,Personaleingabe!$AO$12:$AO$300,Personaleingabe!$AO$12:$AO$300,"keine Zeiten",0,1)="keine Zeiten",TRUE,FALSE),
_xlpm.fake,
IF($A$4&amp;"1"="1",FALSE,TRUE),
_xlpm.abwesend,
BF113&amp;"1"&lt;&gt;"1",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_xlpm.wochenstunden/5,SUMIFS(Arbeitszeiten[[Arbeitszeit]:[Arbeitszeit]],Arbeitszeiten[[Name]:[Name]],GewählterMA,Arbeitszeiten[[Tag]:[Tag]],DATE(_xlpm.jahrCalc,$B113,V$20)))*$A113,0),
_xlpm.ausgabe, _xlpm.stunden+IF(AND(_xlpm.stunden&gt;0,_xlpm.fake),ROUND(RANDBETWEEN(-100,100)/200,1),0),
IF(_xlpm.ausgabe&lt;=0,"",_xlpm.ausgabe)
)</f>
        <v/>
      </c>
      <c r="W113" s="253" t="str" cm="1">
        <f t="array" aca="1" ref="W113" ca="1">_xlfn.LET(
_xlpm.jahrCalc,
INDIRECT("Jahr" &amp; ROUNDUP(SUM($B$21:$B113)/78,0)),
_xlpm.auto,
IF(_xlfn.XLOOKUP(GewählterMA&amp;"|"&amp;_xlpm.jahrCalc,Personaleingabe!$AO$12:$AO$300,Personaleingabe!$AO$12:$AO$300,"keine Zeiten",0,1)="keine Zeiten",TRUE,FALSE),
_xlpm.fake,
IF($A$4&amp;"1"="1",FALSE,TRUE),
_xlpm.abwesend,
BG113&amp;"1"&lt;&gt;"1",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_xlpm.wochenstunden/5,SUMIFS(Arbeitszeiten[[Arbeitszeit]:[Arbeitszeit]],Arbeitszeiten[[Name]:[Name]],GewählterMA,Arbeitszeiten[[Tag]:[Tag]],DATE(_xlpm.jahrCalc,$B113,W$20)))*$A113,0),
_xlpm.ausgabe, _xlpm.stunden+IF(AND(_xlpm.stunden&gt;0,_xlpm.fake),ROUND(RANDBETWEEN(-100,100)/200,1),0),
IF(_xlpm.ausgabe&lt;=0,"",_xlpm.ausgabe)
)</f>
        <v/>
      </c>
      <c r="X113" s="253" t="str" cm="1">
        <f t="array" aca="1" ref="X113" ca="1">_xlfn.LET(
_xlpm.jahrCalc,
INDIRECT("Jahr" &amp; ROUNDUP(SUM($B$21:$B113)/78,0)),
_xlpm.auto,
IF(_xlfn.XLOOKUP(GewählterMA&amp;"|"&amp;_xlpm.jahrCalc,Personaleingabe!$AO$12:$AO$300,Personaleingabe!$AO$12:$AO$300,"keine Zeiten",0,1)="keine Zeiten",TRUE,FALSE),
_xlpm.fake,
IF($A$4&amp;"1"="1",FALSE,TRUE),
_xlpm.abwesend,
BH113&amp;"1"&lt;&gt;"1",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_xlpm.wochenstunden/5,SUMIFS(Arbeitszeiten[[Arbeitszeit]:[Arbeitszeit]],Arbeitszeiten[[Name]:[Name]],GewählterMA,Arbeitszeiten[[Tag]:[Tag]],DATE(_xlpm.jahrCalc,$B113,X$20)))*$A113,0),
_xlpm.ausgabe, _xlpm.stunden+IF(AND(_xlpm.stunden&gt;0,_xlpm.fake),ROUND(RANDBETWEEN(-100,100)/200,1),0),
IF(_xlpm.ausgabe&lt;=0,"",_xlpm.ausgabe)
)</f>
        <v/>
      </c>
      <c r="Y113" s="253" t="str" cm="1">
        <f t="array" aca="1" ref="Y113" ca="1">_xlfn.LET(
_xlpm.jahrCalc,
INDIRECT("Jahr" &amp; ROUNDUP(SUM($B$21:$B113)/78,0)),
_xlpm.auto,
IF(_xlfn.XLOOKUP(GewählterMA&amp;"|"&amp;_xlpm.jahrCalc,Personaleingabe!$AO$12:$AO$300,Personaleingabe!$AO$12:$AO$300,"keine Zeiten",0,1)="keine Zeiten",TRUE,FALSE),
_xlpm.fake,
IF($A$4&amp;"1"="1",FALSE,TRUE),
_xlpm.abwesend,
BI113&amp;"1"&lt;&gt;"1",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_xlpm.wochenstunden/5,SUMIFS(Arbeitszeiten[[Arbeitszeit]:[Arbeitszeit]],Arbeitszeiten[[Name]:[Name]],GewählterMA,Arbeitszeiten[[Tag]:[Tag]],DATE(_xlpm.jahrCalc,$B113,Y$20)))*$A113,0),
_xlpm.ausgabe, _xlpm.stunden+IF(AND(_xlpm.stunden&gt;0,_xlpm.fake),ROUND(RANDBETWEEN(-100,100)/200,1),0),
IF(_xlpm.ausgabe&lt;=0,"",_xlpm.ausgabe)
)</f>
        <v/>
      </c>
      <c r="Z113" s="253" t="str" cm="1">
        <f t="array" aca="1" ref="Z113" ca="1">_xlfn.LET(
_xlpm.jahrCalc,
INDIRECT("Jahr" &amp; ROUNDUP(SUM($B$21:$B113)/78,0)),
_xlpm.auto,
IF(_xlfn.XLOOKUP(GewählterMA&amp;"|"&amp;_xlpm.jahrCalc,Personaleingabe!$AO$12:$AO$300,Personaleingabe!$AO$12:$AO$300,"keine Zeiten",0,1)="keine Zeiten",TRUE,FALSE),
_xlpm.fake,
IF($A$4&amp;"1"="1",FALSE,TRUE),
_xlpm.abwesend,
BJ113&amp;"1"&lt;&gt;"1",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_xlpm.wochenstunden/5,SUMIFS(Arbeitszeiten[[Arbeitszeit]:[Arbeitszeit]],Arbeitszeiten[[Name]:[Name]],GewählterMA,Arbeitszeiten[[Tag]:[Tag]],DATE(_xlpm.jahrCalc,$B113,Z$20)))*$A113,0),
_xlpm.ausgabe, _xlpm.stunden+IF(AND(_xlpm.stunden&gt;0,_xlpm.fake),ROUND(RANDBETWEEN(-100,100)/200,1),0),
IF(_xlpm.ausgabe&lt;=0,"",_xlpm.ausgabe)
)</f>
        <v/>
      </c>
      <c r="AA113" s="253" t="str" cm="1">
        <f t="array" aca="1" ref="AA113" ca="1">_xlfn.LET(
_xlpm.jahrCalc,
INDIRECT("Jahr" &amp; ROUNDUP(SUM($B$21:$B113)/78,0)),
_xlpm.auto,
IF(_xlfn.XLOOKUP(GewählterMA&amp;"|"&amp;_xlpm.jahrCalc,Personaleingabe!$AO$12:$AO$300,Personaleingabe!$AO$12:$AO$300,"keine Zeiten",0,1)="keine Zeiten",TRUE,FALSE),
_xlpm.fake,
IF($A$4&amp;"1"="1",FALSE,TRUE),
_xlpm.abwesend,
BK113&amp;"1"&lt;&gt;"1",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_xlpm.wochenstunden/5,SUMIFS(Arbeitszeiten[[Arbeitszeit]:[Arbeitszeit]],Arbeitszeiten[[Name]:[Name]],GewählterMA,Arbeitszeiten[[Tag]:[Tag]],DATE(_xlpm.jahrCalc,$B113,AA$20)))*$A113,0),
_xlpm.ausgabe, _xlpm.stunden+IF(AND(_xlpm.stunden&gt;0,_xlpm.fake),ROUND(RANDBETWEEN(-100,100)/200,1),0),
IF(_xlpm.ausgabe&lt;=0,"",_xlpm.ausgabe)
)</f>
        <v/>
      </c>
      <c r="AB113" s="253" t="str" cm="1">
        <f t="array" aca="1" ref="AB113" ca="1">_xlfn.LET(
_xlpm.jahrCalc,
INDIRECT("Jahr" &amp; ROUNDUP(SUM($B$21:$B113)/78,0)),
_xlpm.auto,
IF(_xlfn.XLOOKUP(GewählterMA&amp;"|"&amp;_xlpm.jahrCalc,Personaleingabe!$AO$12:$AO$300,Personaleingabe!$AO$12:$AO$300,"keine Zeiten",0,1)="keine Zeiten",TRUE,FALSE),
_xlpm.fake,
IF($A$4&amp;"1"="1",FALSE,TRUE),
_xlpm.abwesend,
BL113&amp;"1"&lt;&gt;"1",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_xlpm.wochenstunden/5,SUMIFS(Arbeitszeiten[[Arbeitszeit]:[Arbeitszeit]],Arbeitszeiten[[Name]:[Name]],GewählterMA,Arbeitszeiten[[Tag]:[Tag]],DATE(_xlpm.jahrCalc,$B113,AB$20)))*$A113,0),
_xlpm.ausgabe, _xlpm.stunden+IF(AND(_xlpm.stunden&gt;0,_xlpm.fake),ROUND(RANDBETWEEN(-100,100)/200,1),0),
IF(_xlpm.ausgabe&lt;=0,"",_xlpm.ausgabe)
)</f>
        <v/>
      </c>
      <c r="AC113" s="253" t="str" cm="1">
        <f t="array" aca="1" ref="AC113" ca="1">_xlfn.LET(
_xlpm.jahrCalc,
INDIRECT("Jahr" &amp; ROUNDUP(SUM($B$21:$B113)/78,0)),
_xlpm.auto,
IF(_xlfn.XLOOKUP(GewählterMA&amp;"|"&amp;_xlpm.jahrCalc,Personaleingabe!$AO$12:$AO$300,Personaleingabe!$AO$12:$AO$300,"keine Zeiten",0,1)="keine Zeiten",TRUE,FALSE),
_xlpm.fake,
IF($A$4&amp;"1"="1",FALSE,TRUE),
_xlpm.abwesend,
BM113&amp;"1"&lt;&gt;"1",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_xlpm.wochenstunden/5,SUMIFS(Arbeitszeiten[[Arbeitszeit]:[Arbeitszeit]],Arbeitszeiten[[Name]:[Name]],GewählterMA,Arbeitszeiten[[Tag]:[Tag]],DATE(_xlpm.jahrCalc,$B113,AC$20)))*$A113,0),
_xlpm.ausgabe, _xlpm.stunden+IF(AND(_xlpm.stunden&gt;0,_xlpm.fake),ROUND(RANDBETWEEN(-100,100)/200,1),0),
IF(_xlpm.ausgabe&lt;=0,"",_xlpm.ausgabe)
)</f>
        <v/>
      </c>
      <c r="AD113" s="253" t="str" cm="1">
        <f t="array" aca="1" ref="AD113" ca="1">_xlfn.LET(
_xlpm.jahrCalc,
INDIRECT("Jahr" &amp; ROUNDUP(SUM($B$21:$B113)/78,0)),
_xlpm.auto,
IF(_xlfn.XLOOKUP(GewählterMA&amp;"|"&amp;_xlpm.jahrCalc,Personaleingabe!$AO$12:$AO$300,Personaleingabe!$AO$12:$AO$300,"keine Zeiten",0,1)="keine Zeiten",TRUE,FALSE),
_xlpm.fake,
IF($A$4&amp;"1"="1",FALSE,TRUE),
_xlpm.abwesend,
BN113&amp;"1"&lt;&gt;"1",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_xlpm.wochenstunden/5,SUMIFS(Arbeitszeiten[[Arbeitszeit]:[Arbeitszeit]],Arbeitszeiten[[Name]:[Name]],GewählterMA,Arbeitszeiten[[Tag]:[Tag]],DATE(_xlpm.jahrCalc,$B113,AD$20)))*$A113,0),
_xlpm.ausgabe, _xlpm.stunden+IF(AND(_xlpm.stunden&gt;0,_xlpm.fake),ROUND(RANDBETWEEN(-100,100)/200,1),0),
IF(_xlpm.ausgabe&lt;=0,"",_xlpm.ausgabe)
)</f>
        <v/>
      </c>
      <c r="AE113" s="253" t="str" cm="1">
        <f t="array" aca="1" ref="AE113" ca="1">_xlfn.LET(
_xlpm.jahrCalc,
INDIRECT("Jahr" &amp; ROUNDUP(SUM($B$21:$B113)/78,0)),
_xlpm.auto,
IF(_xlfn.XLOOKUP(GewählterMA&amp;"|"&amp;_xlpm.jahrCalc,Personaleingabe!$AO$12:$AO$300,Personaleingabe!$AO$12:$AO$300,"keine Zeiten",0,1)="keine Zeiten",TRUE,FALSE),
_xlpm.fake,
IF($A$4&amp;"1"="1",FALSE,TRUE),
_xlpm.abwesend,
BO113&amp;"1"&lt;&gt;"1",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_xlpm.wochenstunden/5,SUMIFS(Arbeitszeiten[[Arbeitszeit]:[Arbeitszeit]],Arbeitszeiten[[Name]:[Name]],GewählterMA,Arbeitszeiten[[Tag]:[Tag]],DATE(_xlpm.jahrCalc,$B113,AE$20)))*$A113,0),
_xlpm.ausgabe, _xlpm.stunden+IF(AND(_xlpm.stunden&gt;0,_xlpm.fake),ROUND(RANDBETWEEN(-100,100)/200,1),0),
IF(_xlpm.ausgabe&lt;=0,"",_xlpm.ausgabe)
)</f>
        <v/>
      </c>
      <c r="AF113" s="253" t="str" cm="1">
        <f t="array" aca="1" ref="AF113" ca="1">_xlfn.LET(
_xlpm.jahrCalc,
INDIRECT("Jahr" &amp; ROUNDUP(SUM($B$21:$B113)/78,0)),
_xlpm.auto,
IF(_xlfn.XLOOKUP(GewählterMA&amp;"|"&amp;_xlpm.jahrCalc,Personaleingabe!$AO$12:$AO$300,Personaleingabe!$AO$12:$AO$300,"keine Zeiten",0,1)="keine Zeiten",TRUE,FALSE),
_xlpm.fake,
IF($A$4&amp;"1"="1",FALSE,TRUE),
_xlpm.abwesend,
BP113&amp;"1"&lt;&gt;"1",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_xlpm.wochenstunden/5,SUMIFS(Arbeitszeiten[[Arbeitszeit]:[Arbeitszeit]],Arbeitszeiten[[Name]:[Name]],GewählterMA,Arbeitszeiten[[Tag]:[Tag]],DATE(_xlpm.jahrCalc,$B113,AF$20)))*$A113,0),
_xlpm.ausgabe, _xlpm.stunden+IF(AND(_xlpm.stunden&gt;0,_xlpm.fake),ROUND(RANDBETWEEN(-100,100)/200,1),0),
IF(_xlpm.ausgabe&lt;=0,"",_xlpm.ausgabe)
)</f>
        <v/>
      </c>
      <c r="AG113" s="253" t="str" cm="1">
        <f t="array" aca="1" ref="AG113" ca="1">_xlfn.LET(
_xlpm.jahrCalc,
INDIRECT("Jahr" &amp; ROUNDUP(SUM($B$21:$B113)/78,0)),
_xlpm.auto,
IF(_xlfn.XLOOKUP(GewählterMA&amp;"|"&amp;_xlpm.jahrCalc,Personaleingabe!$AO$12:$AO$300,Personaleingabe!$AO$12:$AO$300,"keine Zeiten",0,1)="keine Zeiten",TRUE,FALSE),
_xlpm.fake,
IF($A$4&amp;"1"="1",FALSE,TRUE),
_xlpm.abwesend,
BQ113&amp;"1"&lt;&gt;"1",
_xlpm.wochenstunden,_xlfn.XLOOKUP(GewählterMA&amp;"|"&amp;GewähltesVorhaben&amp;"|"&amp;$B113&amp;"|"&amp;_xlpm.jahrCalc,MitarbeiterFTE[[lookup]:[lookup]],MitarbeiterFTE[[Std. / Wo.]:[Std. / Wo.]],0,0,1),
_xlpm.stunden,
IF(NOT(_xlpm.abwesend),IF(_xlpm.auto,
    _xlpm.wochenstunden/5,SUMIFS(Arbeitszeiten[[Arbeitszeit]:[Arbeitszeit]],Arbeitszeiten[[Name]:[Name]],GewählterMA,Arbeitszeiten[[Tag]:[Tag]],DATE(_xlpm.jahrCalc,$B113,AG$20)))*$A113,0),
_xlpm.ausgabe, _xlpm.stunden+IF(AND(_xlpm.stunden&gt;0,_xlpm.fake),ROUND(RANDBETWEEN(-100,100)/200,1),0),
IF(_xlpm.ausgabe&lt;=0,"",_xlpm.ausgabe)
)</f>
        <v/>
      </c>
      <c r="AH113" s="254">
        <f t="shared" ca="1" si="115"/>
        <v>0</v>
      </c>
      <c r="AI113" s="303"/>
      <c r="AJ113" s="212"/>
      <c r="AL113" s="211">
        <f t="shared" si="116"/>
        <v>9</v>
      </c>
      <c r="AM113" s="211" t="str" cm="1">
        <f t="array" aca="1" ref="AM113" ca="1">_xlfn.LET(
     _xlpm.jahrCalc,INDIRECT("Jahr" &amp; ROUNDUP(SUM($B$21:$B113)/78,0)),
     _xlpm.dat,DATE(_xlpm.jahrCalc,$B113,C$20),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N113" s="211" t="str" cm="1">
        <f t="array" aca="1" ref="AN113" ca="1">_xlfn.LET(
     _xlpm.jahrCalc,INDIRECT("Jahr" &amp; ROUNDUP(SUM($B$21:$B113)/78,0)),
     _xlpm.dat,DATE(_xlpm.jahrCalc,$B113,D$20),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O113" s="211" t="str" cm="1">
        <f t="array" aca="1" ref="AO113" ca="1">_xlfn.LET(
     _xlpm.jahrCalc,INDIRECT("Jahr" &amp; ROUNDUP(SUM($B$21:$B113)/78,0)),
     _xlpm.dat,DATE(_xlpm.jahrCalc,$B113,E$20),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P113" s="211" t="str" cm="1">
        <f t="array" aca="1" ref="AP113" ca="1">_xlfn.LET(
     _xlpm.jahrCalc,INDIRECT("Jahr" &amp; ROUNDUP(SUM($B$21:$B113)/78,0)),
     _xlpm.dat,DATE(_xlpm.jahrCalc,$B113,F$20),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Q113" s="211" t="str" cm="1">
        <f t="array" aca="1" ref="AQ113" ca="1">_xlfn.LET(
     _xlpm.jahrCalc,INDIRECT("Jahr" &amp; ROUNDUP(SUM($B$21:$B113)/78,0)),
     _xlpm.dat,DATE(_xlpm.jahrCalc,$B113,G$20),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R113" s="211" t="str" cm="1">
        <f t="array" aca="1" ref="AR113" ca="1">_xlfn.LET(
     _xlpm.jahrCalc,INDIRECT("Jahr" &amp; ROUNDUP(SUM($B$21:$B113)/78,0)),
     _xlpm.dat,DATE(_xlpm.jahrCalc,$B113,H$20),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S113" s="211" t="str" cm="1">
        <f t="array" aca="1" ref="AS113" ca="1">_xlfn.LET(
     _xlpm.jahrCalc,INDIRECT("Jahr" &amp; ROUNDUP(SUM($B$21:$B113)/78,0)),
     _xlpm.dat,DATE(_xlpm.jahrCalc,$B113,I$20),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T113" s="211" t="str" cm="1">
        <f t="array" aca="1" ref="AT113" ca="1">_xlfn.LET(
     _xlpm.jahrCalc,INDIRECT("Jahr" &amp; ROUNDUP(SUM($B$21:$B113)/78,0)),
     _xlpm.dat,DATE(_xlpm.jahrCalc,$B113,J$20),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U113" s="211" t="str" cm="1">
        <f t="array" aca="1" ref="AU113" ca="1">_xlfn.LET(
     _xlpm.jahrCalc,INDIRECT("Jahr" &amp; ROUNDUP(SUM($B$21:$B113)/78,0)),
     _xlpm.dat,DATE(_xlpm.jahrCalc,$B113,K$20),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V113" s="211" t="str" cm="1">
        <f t="array" aca="1" ref="AV113" ca="1">_xlfn.LET(
     _xlpm.jahrCalc,INDIRECT("Jahr" &amp; ROUNDUP(SUM($B$21:$B113)/78,0)),
     _xlpm.dat,DATE(_xlpm.jahrCalc,$B113,L$20),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AW113" s="211" t="str" cm="1">
        <f t="array" aca="1" ref="AW113" ca="1">_xlfn.LET(
     _xlpm.jahrCalc,INDIRECT("Jahr" &amp; ROUNDUP(SUM($B$21:$B113)/78,0)),
     _xlpm.dat,DATE(_xlpm.jahrCalc,$B113,M$20),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X113" s="211" t="str" cm="1">
        <f t="array" aca="1" ref="AX113" ca="1">_xlfn.LET(
     _xlpm.jahrCalc,INDIRECT("Jahr" &amp; ROUNDUP(SUM($B$21:$B113)/78,0)),
     _xlpm.dat,DATE(_xlpm.jahrCalc,$B113,N$20),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Y113" s="211" t="str" cm="1">
        <f t="array" aca="1" ref="AY113" ca="1">_xlfn.LET(
     _xlpm.jahrCalc,INDIRECT("Jahr" &amp; ROUNDUP(SUM($B$21:$B113)/78,0)),
     _xlpm.dat,DATE(_xlpm.jahrCalc,$B113,O$20),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AZ113" s="211" t="str" cm="1">
        <f t="array" aca="1" ref="AZ113" ca="1">_xlfn.LET(
     _xlpm.jahrCalc,INDIRECT("Jahr" &amp; ROUNDUP(SUM($B$21:$B113)/78,0)),
     _xlpm.dat,DATE(_xlpm.jahrCalc,$B113,P$20),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A113" s="211" t="str" cm="1">
        <f t="array" aca="1" ref="BA113" ca="1">_xlfn.LET(
     _xlpm.jahrCalc,INDIRECT("Jahr" &amp; ROUNDUP(SUM($B$21:$B113)/78,0)),
     _xlpm.dat,DATE(_xlpm.jahrCalc,$B113,Q$20),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B113" s="211" t="str" cm="1">
        <f t="array" aca="1" ref="BB113" ca="1">_xlfn.LET(
     _xlpm.jahrCalc,INDIRECT("Jahr" &amp; ROUNDUP(SUM($B$21:$B113)/78,0)),
     _xlpm.dat,DATE(_xlpm.jahrCalc,$B113,R$20),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C113" s="211" t="str" cm="1">
        <f t="array" aca="1" ref="BC113" ca="1">_xlfn.LET(
     _xlpm.jahrCalc,INDIRECT("Jahr" &amp; ROUNDUP(SUM($B$21:$B113)/78,0)),
     _xlpm.dat,DATE(_xlpm.jahrCalc,$B113,S$20),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D113" s="211" t="str" cm="1">
        <f t="array" aca="1" ref="BD113" ca="1">_xlfn.LET(
     _xlpm.jahrCalc,INDIRECT("Jahr" &amp; ROUNDUP(SUM($B$21:$B113)/78,0)),
     _xlpm.dat,DATE(_xlpm.jahrCalc,$B113,T$20),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E113" s="211" t="str" cm="1">
        <f t="array" aca="1" ref="BE113" ca="1">_xlfn.LET(
     _xlpm.jahrCalc,INDIRECT("Jahr" &amp; ROUNDUP(SUM($B$21:$B113)/78,0)),
     _xlpm.dat,DATE(_xlpm.jahrCalc,$B113,U$20),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F113" s="211" t="str" cm="1">
        <f t="array" aca="1" ref="BF113" ca="1">_xlfn.LET(
     _xlpm.jahrCalc,INDIRECT("Jahr" &amp; ROUNDUP(SUM($B$21:$B113)/78,0)),
     _xlpm.dat,DATE(_xlpm.jahrCalc,$B113,V$20),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G113" s="211" t="str" cm="1">
        <f t="array" aca="1" ref="BG113" ca="1">_xlfn.LET(
     _xlpm.jahrCalc,INDIRECT("Jahr" &amp; ROUNDUP(SUM($B$21:$B113)/78,0)),
     _xlpm.dat,DATE(_xlpm.jahrCalc,$B113,W$20),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H113" s="211" t="str" cm="1">
        <f t="array" aca="1" ref="BH113" ca="1">_xlfn.LET(
     _xlpm.jahrCalc,INDIRECT("Jahr" &amp; ROUNDUP(SUM($B$21:$B113)/78,0)),
     _xlpm.dat,DATE(_xlpm.jahrCalc,$B113,X$20),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I113" s="211" t="str" cm="1">
        <f t="array" aca="1" ref="BI113" ca="1">_xlfn.LET(
     _xlpm.jahrCalc,INDIRECT("Jahr" &amp; ROUNDUP(SUM($B$21:$B113)/78,0)),
     _xlpm.dat,DATE(_xlpm.jahrCalc,$B113,Y$20),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J113" s="211" t="str" cm="1">
        <f t="array" aca="1" ref="BJ113" ca="1">_xlfn.LET(
     _xlpm.jahrCalc,INDIRECT("Jahr" &amp; ROUNDUP(SUM($B$21:$B113)/78,0)),
     _xlpm.dat,DATE(_xlpm.jahrCalc,$B113,Z$20),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K113" s="211" t="str" cm="1">
        <f t="array" aca="1" ref="BK113" ca="1">_xlfn.LET(
     _xlpm.jahrCalc,INDIRECT("Jahr" &amp; ROUNDUP(SUM($B$21:$B113)/78,0)),
     _xlpm.dat,DATE(_xlpm.jahrCalc,$B113,AA$20),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L113" s="211" t="str" cm="1">
        <f t="array" aca="1" ref="BL113" ca="1">_xlfn.LET(
     _xlpm.jahrCalc,INDIRECT("Jahr" &amp; ROUNDUP(SUM($B$21:$B113)/78,0)),
     _xlpm.dat,DATE(_xlpm.jahrCalc,$B113,AB$20),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M113" s="211" t="str" cm="1">
        <f t="array" aca="1" ref="BM113" ca="1">_xlfn.LET(
     _xlpm.jahrCalc,INDIRECT("Jahr" &amp; ROUNDUP(SUM($B$21:$B113)/78,0)),
     _xlpm.dat,DATE(_xlpm.jahrCalc,$B113,AC$20),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N113" s="211" t="str" cm="1">
        <f t="array" aca="1" ref="BN113" ca="1">_xlfn.LET(
     _xlpm.jahrCalc,INDIRECT("Jahr" &amp; ROUNDUP(SUM($B$21:$B113)/78,0)),
     _xlpm.dat,DATE(_xlpm.jahrCalc,$B113,AD$20),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O113" s="211" t="str" cm="1">
        <f t="array" aca="1" ref="BO113" ca="1">_xlfn.LET(
     _xlpm.jahrCalc,INDIRECT("Jahr" &amp; ROUNDUP(SUM($B$21:$B113)/78,0)),
     _xlpm.dat,DATE(_xlpm.jahrCalc,$B113,AE$20),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
      </c>
      <c r="BP113" s="211" t="str" cm="1">
        <f t="array" aca="1" ref="BP113" ca="1">_xlfn.LET(
     _xlpm.jahrCalc,INDIRECT("Jahr" &amp; ROUNDUP(SUM($B$21:$B113)/78,0)),
     _xlpm.dat,DATE(_xlpm.jahrCalc,$B113,AF$20),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WE</v>
      </c>
      <c r="BQ113" s="211" t="str" cm="1">
        <f t="array" aca="1" ref="BQ113" ca="1">_xlfn.LET(
     _xlpm.jahrCalc,INDIRECT("Jahr" &amp; ROUNDUP(SUM($B$21:$B113)/78,0)),
     _xlpm.dat,DATE(_xlpm.jahrCalc,$B113,AG$20),
     _xlpm.bundesland,$BR113,
     _xlpm.ft, IF(_xlpm.bundesland=0,FALSE,_xlfn.XLOOKUP(_xlpm.dat,Feiertage[[Datum]:[Datum]],_xlfn.XLOOKUP(_xlpm.bundesland,Feiertage[[#Headers],[BW]:[TH]],Feiertage[[BW]:[TH]]),0,0,1)&lt;&gt;0),
     _xlpm.schwarz,
          MONTH(_xlpm.dat)&lt;&gt;$B113,
     _xlpm.we,
          WEEKDAY(_xlpm.dat,2)&gt;=6,
     _xlpm.weg,
          IF(_xlfn.XLOOKUP(GewählterMA&amp;_xlpm.dat,Table6[[lookup]:[lookup]],Table6[[Name]:[Name]],"da",0,1)="da","","weg"),
     _xlpm.ausgabe,IF(_xlpm.schwarz,"SW",IF(_xlpm.ft,"FT",IF(_xlpm.we,"WE",IF(_xlpm.weg="weg","weg","")))),
     _xlpm.ausgabe
)</f>
        <v>SW</v>
      </c>
      <c r="BR113" s="211">
        <f ca="1">IF(BT113=0,BS104,BT113)</f>
        <v>0</v>
      </c>
      <c r="BT113" s="211" cm="1">
        <f t="array" aca="1" ref="BT113" ca="1">_xlfn.XLOOKUP(_xlfn.XLOOKUP(GewählterMA&amp;AL113&amp;INDIRECT("Jahr" &amp; ROUNDUP(SUM($B$21:$B113)/78,0)),MitarbeiterFTE[Name]&amp;MitarbeiterFTE[Monat]&amp;MitarbeiterFTE[Jahr],MitarbeiterFTE[Bundesland],0,0,1),Bundesländer[Deutsch],Bundesländer[Abkürzung],0,0,1)</f>
        <v>0</v>
      </c>
    </row>
    <row r="114" spans="1:72" ht="18" customHeight="1" thickBot="1">
      <c r="A114" s="223" cm="1">
        <f t="array" aca="1" ref="A114" ca="1">_xlfn.XLOOKUP(GewählterMA&amp;"|"&amp;GewähltesVorhaben&amp;"|"&amp;B114&amp;"|"&amp;INDIRECT("Jahr" &amp; ROUNDUP(SUM($B$21:B114)/78,0)),MitarbeiterFTE[lookup],MitarbeiterFTE[%-Vorhaben],0,0,1)</f>
        <v>0</v>
      </c>
      <c r="B114" s="256">
        <v>10</v>
      </c>
      <c r="C114" s="253" t="str" cm="1">
        <f t="array" aca="1" ref="C114" ca="1">_xlfn.LET(
_xlpm.jahrCalc,
INDIRECT("Jahr" &amp; ROUNDUP(SUM($B$21:$B114)/78,0)),
_xlpm.auto,
IF(_xlfn.XLOOKUP(GewählterMA&amp;"|"&amp;_xlpm.jahrCalc,Personaleingabe!$AO$12:$AO$300,Personaleingabe!$AO$12:$AO$300,"keine Zeiten",0,1)="keine Zeiten",TRUE,FALSE),
_xlpm.fake,
IF($A$4&amp;"1"="1",FALSE,TRUE),
_xlpm.abwesend,
AM114&amp;"1"&lt;&gt;"1",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_xlpm.wochenstunden/5,SUMIFS(Arbeitszeiten[[Arbeitszeit]:[Arbeitszeit]],Arbeitszeiten[[Name]:[Name]],GewählterMA,Arbeitszeiten[[Tag]:[Tag]],DATE(_xlpm.jahrCalc,$B114,C$20)))*$A114,0),
_xlpm.ausgabe, _xlpm.stunden+IF(AND(_xlpm.stunden&gt;0,_xlpm.fake),ROUND(RANDBETWEEN(-100,100)/200,1),0),
IF(_xlpm.ausgabe&lt;=0,"",_xlpm.ausgabe)
)</f>
        <v/>
      </c>
      <c r="D114" s="253" t="str" cm="1">
        <f t="array" aca="1" ref="D114" ca="1">_xlfn.LET(
_xlpm.jahrCalc,
INDIRECT("Jahr" &amp; ROUNDUP(SUM($B$21:$B114)/78,0)),
_xlpm.auto,
IF(_xlfn.XLOOKUP(GewählterMA&amp;"|"&amp;_xlpm.jahrCalc,Personaleingabe!$AO$12:$AO$300,Personaleingabe!$AO$12:$AO$300,"keine Zeiten",0,1)="keine Zeiten",TRUE,FALSE),
_xlpm.fake,
IF($A$4&amp;"1"="1",FALSE,TRUE),
_xlpm.abwesend,
AN114&amp;"1"&lt;&gt;"1",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_xlpm.wochenstunden/5,SUMIFS(Arbeitszeiten[[Arbeitszeit]:[Arbeitszeit]],Arbeitszeiten[[Name]:[Name]],GewählterMA,Arbeitszeiten[[Tag]:[Tag]],DATE(_xlpm.jahrCalc,$B114,D$20)))*$A114,0),
_xlpm.ausgabe, _xlpm.stunden+IF(AND(_xlpm.stunden&gt;0,_xlpm.fake),ROUND(RANDBETWEEN(-100,100)/200,1),0),
IF(_xlpm.ausgabe&lt;=0,"",_xlpm.ausgabe)
)</f>
        <v/>
      </c>
      <c r="E114" s="253" t="str" cm="1">
        <f t="array" aca="1" ref="E114" ca="1">_xlfn.LET(
_xlpm.jahrCalc,
INDIRECT("Jahr" &amp; ROUNDUP(SUM($B$21:$B114)/78,0)),
_xlpm.auto,
IF(_xlfn.XLOOKUP(GewählterMA&amp;"|"&amp;_xlpm.jahrCalc,Personaleingabe!$AO$12:$AO$300,Personaleingabe!$AO$12:$AO$300,"keine Zeiten",0,1)="keine Zeiten",TRUE,FALSE),
_xlpm.fake,
IF($A$4&amp;"1"="1",FALSE,TRUE),
_xlpm.abwesend,
AO114&amp;"1"&lt;&gt;"1",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_xlpm.wochenstunden/5,SUMIFS(Arbeitszeiten[[Arbeitszeit]:[Arbeitszeit]],Arbeitszeiten[[Name]:[Name]],GewählterMA,Arbeitszeiten[[Tag]:[Tag]],DATE(_xlpm.jahrCalc,$B114,E$20)))*$A114,0),
_xlpm.ausgabe, _xlpm.stunden+IF(AND(_xlpm.stunden&gt;0,_xlpm.fake),ROUND(RANDBETWEEN(-100,100)/200,1),0),
IF(_xlpm.ausgabe&lt;=0,"",_xlpm.ausgabe)
)</f>
        <v/>
      </c>
      <c r="F114" s="253" t="str" cm="1">
        <f t="array" aca="1" ref="F114" ca="1">_xlfn.LET(
_xlpm.jahrCalc,
INDIRECT("Jahr" &amp; ROUNDUP(SUM($B$21:$B114)/78,0)),
_xlpm.auto,
IF(_xlfn.XLOOKUP(GewählterMA&amp;"|"&amp;_xlpm.jahrCalc,Personaleingabe!$AO$12:$AO$300,Personaleingabe!$AO$12:$AO$300,"keine Zeiten",0,1)="keine Zeiten",TRUE,FALSE),
_xlpm.fake,
IF($A$4&amp;"1"="1",FALSE,TRUE),
_xlpm.abwesend,
AP114&amp;"1"&lt;&gt;"1",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_xlpm.wochenstunden/5,SUMIFS(Arbeitszeiten[[Arbeitszeit]:[Arbeitszeit]],Arbeitszeiten[[Name]:[Name]],GewählterMA,Arbeitszeiten[[Tag]:[Tag]],DATE(_xlpm.jahrCalc,$B114,F$20)))*$A114,0),
_xlpm.ausgabe, _xlpm.stunden+IF(AND(_xlpm.stunden&gt;0,_xlpm.fake),ROUND(RANDBETWEEN(-100,100)/200,1),0),
IF(_xlpm.ausgabe&lt;=0,"",_xlpm.ausgabe)
)</f>
        <v/>
      </c>
      <c r="G114" s="253" t="str" cm="1">
        <f t="array" aca="1" ref="G114" ca="1">_xlfn.LET(
_xlpm.jahrCalc,
INDIRECT("Jahr" &amp; ROUNDUP(SUM($B$21:$B114)/78,0)),
_xlpm.auto,
IF(_xlfn.XLOOKUP(GewählterMA&amp;"|"&amp;_xlpm.jahrCalc,Personaleingabe!$AO$12:$AO$300,Personaleingabe!$AO$12:$AO$300,"keine Zeiten",0,1)="keine Zeiten",TRUE,FALSE),
_xlpm.fake,
IF($A$4&amp;"1"="1",FALSE,TRUE),
_xlpm.abwesend,
AQ114&amp;"1"&lt;&gt;"1",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_xlpm.wochenstunden/5,SUMIFS(Arbeitszeiten[[Arbeitszeit]:[Arbeitszeit]],Arbeitszeiten[[Name]:[Name]],GewählterMA,Arbeitszeiten[[Tag]:[Tag]],DATE(_xlpm.jahrCalc,$B114,G$20)))*$A114,0),
_xlpm.ausgabe, _xlpm.stunden+IF(AND(_xlpm.stunden&gt;0,_xlpm.fake),ROUND(RANDBETWEEN(-100,100)/200,1),0),
IF(_xlpm.ausgabe&lt;=0,"",_xlpm.ausgabe)
)</f>
        <v/>
      </c>
      <c r="H114" s="253" t="str" cm="1">
        <f t="array" aca="1" ref="H114" ca="1">_xlfn.LET(
_xlpm.jahrCalc,
INDIRECT("Jahr" &amp; ROUNDUP(SUM($B$21:$B114)/78,0)),
_xlpm.auto,
IF(_xlfn.XLOOKUP(GewählterMA&amp;"|"&amp;_xlpm.jahrCalc,Personaleingabe!$AO$12:$AO$300,Personaleingabe!$AO$12:$AO$300,"keine Zeiten",0,1)="keine Zeiten",TRUE,FALSE),
_xlpm.fake,
IF($A$4&amp;"1"="1",FALSE,TRUE),
_xlpm.abwesend,
AR114&amp;"1"&lt;&gt;"1",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_xlpm.wochenstunden/5,SUMIFS(Arbeitszeiten[[Arbeitszeit]:[Arbeitszeit]],Arbeitszeiten[[Name]:[Name]],GewählterMA,Arbeitszeiten[[Tag]:[Tag]],DATE(_xlpm.jahrCalc,$B114,H$20)))*$A114,0),
_xlpm.ausgabe, _xlpm.stunden+IF(AND(_xlpm.stunden&gt;0,_xlpm.fake),ROUND(RANDBETWEEN(-100,100)/200,1),0),
IF(_xlpm.ausgabe&lt;=0,"",_xlpm.ausgabe)
)</f>
        <v/>
      </c>
      <c r="I114" s="253" t="str" cm="1">
        <f t="array" aca="1" ref="I114" ca="1">_xlfn.LET(
_xlpm.jahrCalc,
INDIRECT("Jahr" &amp; ROUNDUP(SUM($B$21:$B114)/78,0)),
_xlpm.auto,
IF(_xlfn.XLOOKUP(GewählterMA&amp;"|"&amp;_xlpm.jahrCalc,Personaleingabe!$AO$12:$AO$300,Personaleingabe!$AO$12:$AO$300,"keine Zeiten",0,1)="keine Zeiten",TRUE,FALSE),
_xlpm.fake,
IF($A$4&amp;"1"="1",FALSE,TRUE),
_xlpm.abwesend,
AS114&amp;"1"&lt;&gt;"1",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_xlpm.wochenstunden/5,SUMIFS(Arbeitszeiten[[Arbeitszeit]:[Arbeitszeit]],Arbeitszeiten[[Name]:[Name]],GewählterMA,Arbeitszeiten[[Tag]:[Tag]],DATE(_xlpm.jahrCalc,$B114,I$20)))*$A114,0),
_xlpm.ausgabe, _xlpm.stunden+IF(AND(_xlpm.stunden&gt;0,_xlpm.fake),ROUND(RANDBETWEEN(-100,100)/200,1),0),
IF(_xlpm.ausgabe&lt;=0,"",_xlpm.ausgabe)
)</f>
        <v/>
      </c>
      <c r="J114" s="253" t="str" cm="1">
        <f t="array" aca="1" ref="J114" ca="1">_xlfn.LET(
_xlpm.jahrCalc,
INDIRECT("Jahr" &amp; ROUNDUP(SUM($B$21:$B114)/78,0)),
_xlpm.auto,
IF(_xlfn.XLOOKUP(GewählterMA&amp;"|"&amp;_xlpm.jahrCalc,Personaleingabe!$AO$12:$AO$300,Personaleingabe!$AO$12:$AO$300,"keine Zeiten",0,1)="keine Zeiten",TRUE,FALSE),
_xlpm.fake,
IF($A$4&amp;"1"="1",FALSE,TRUE),
_xlpm.abwesend,
AT114&amp;"1"&lt;&gt;"1",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_xlpm.wochenstunden/5,SUMIFS(Arbeitszeiten[[Arbeitszeit]:[Arbeitszeit]],Arbeitszeiten[[Name]:[Name]],GewählterMA,Arbeitszeiten[[Tag]:[Tag]],DATE(_xlpm.jahrCalc,$B114,J$20)))*$A114,0),
_xlpm.ausgabe, _xlpm.stunden+IF(AND(_xlpm.stunden&gt;0,_xlpm.fake),ROUND(RANDBETWEEN(-100,100)/200,1),0),
IF(_xlpm.ausgabe&lt;=0,"",_xlpm.ausgabe)
)</f>
        <v/>
      </c>
      <c r="K114" s="253" t="str" cm="1">
        <f t="array" aca="1" ref="K114" ca="1">_xlfn.LET(
_xlpm.jahrCalc,
INDIRECT("Jahr" &amp; ROUNDUP(SUM($B$21:$B114)/78,0)),
_xlpm.auto,
IF(_xlfn.XLOOKUP(GewählterMA&amp;"|"&amp;_xlpm.jahrCalc,Personaleingabe!$AO$12:$AO$300,Personaleingabe!$AO$12:$AO$300,"keine Zeiten",0,1)="keine Zeiten",TRUE,FALSE),
_xlpm.fake,
IF($A$4&amp;"1"="1",FALSE,TRUE),
_xlpm.abwesend,
AU114&amp;"1"&lt;&gt;"1",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_xlpm.wochenstunden/5,SUMIFS(Arbeitszeiten[[Arbeitszeit]:[Arbeitszeit]],Arbeitszeiten[[Name]:[Name]],GewählterMA,Arbeitszeiten[[Tag]:[Tag]],DATE(_xlpm.jahrCalc,$B114,K$20)))*$A114,0),
_xlpm.ausgabe, _xlpm.stunden+IF(AND(_xlpm.stunden&gt;0,_xlpm.fake),ROUND(RANDBETWEEN(-100,100)/200,1),0),
IF(_xlpm.ausgabe&lt;=0,"",_xlpm.ausgabe)
)</f>
        <v/>
      </c>
      <c r="L114" s="253" t="str" cm="1">
        <f t="array" aca="1" ref="L114" ca="1">_xlfn.LET(
_xlpm.jahrCalc,
INDIRECT("Jahr" &amp; ROUNDUP(SUM($B$21:$B114)/78,0)),
_xlpm.auto,
IF(_xlfn.XLOOKUP(GewählterMA&amp;"|"&amp;_xlpm.jahrCalc,Personaleingabe!$AO$12:$AO$300,Personaleingabe!$AO$12:$AO$300,"keine Zeiten",0,1)="keine Zeiten",TRUE,FALSE),
_xlpm.fake,
IF($A$4&amp;"1"="1",FALSE,TRUE),
_xlpm.abwesend,
AV114&amp;"1"&lt;&gt;"1",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_xlpm.wochenstunden/5,SUMIFS(Arbeitszeiten[[Arbeitszeit]:[Arbeitszeit]],Arbeitszeiten[[Name]:[Name]],GewählterMA,Arbeitszeiten[[Tag]:[Tag]],DATE(_xlpm.jahrCalc,$B114,L$20)))*$A114,0),
_xlpm.ausgabe, _xlpm.stunden+IF(AND(_xlpm.stunden&gt;0,_xlpm.fake),ROUND(RANDBETWEEN(-100,100)/200,1),0),
IF(_xlpm.ausgabe&lt;=0,"",_xlpm.ausgabe)
)</f>
        <v/>
      </c>
      <c r="M114" s="253" t="str" cm="1">
        <f t="array" aca="1" ref="M114" ca="1">_xlfn.LET(
_xlpm.jahrCalc,
INDIRECT("Jahr" &amp; ROUNDUP(SUM($B$21:$B114)/78,0)),
_xlpm.auto,
IF(_xlfn.XLOOKUP(GewählterMA&amp;"|"&amp;_xlpm.jahrCalc,Personaleingabe!$AO$12:$AO$300,Personaleingabe!$AO$12:$AO$300,"keine Zeiten",0,1)="keine Zeiten",TRUE,FALSE),
_xlpm.fake,
IF($A$4&amp;"1"="1",FALSE,TRUE),
_xlpm.abwesend,
AW114&amp;"1"&lt;&gt;"1",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_xlpm.wochenstunden/5,SUMIFS(Arbeitszeiten[[Arbeitszeit]:[Arbeitszeit]],Arbeitszeiten[[Name]:[Name]],GewählterMA,Arbeitszeiten[[Tag]:[Tag]],DATE(_xlpm.jahrCalc,$B114,M$20)))*$A114,0),
_xlpm.ausgabe, _xlpm.stunden+IF(AND(_xlpm.stunden&gt;0,_xlpm.fake),ROUND(RANDBETWEEN(-100,100)/200,1),0),
IF(_xlpm.ausgabe&lt;=0,"",_xlpm.ausgabe)
)</f>
        <v/>
      </c>
      <c r="N114" s="253" t="str" cm="1">
        <f t="array" aca="1" ref="N114" ca="1">_xlfn.LET(
_xlpm.jahrCalc,
INDIRECT("Jahr" &amp; ROUNDUP(SUM($B$21:$B114)/78,0)),
_xlpm.auto,
IF(_xlfn.XLOOKUP(GewählterMA&amp;"|"&amp;_xlpm.jahrCalc,Personaleingabe!$AO$12:$AO$300,Personaleingabe!$AO$12:$AO$300,"keine Zeiten",0,1)="keine Zeiten",TRUE,FALSE),
_xlpm.fake,
IF($A$4&amp;"1"="1",FALSE,TRUE),
_xlpm.abwesend,
AX114&amp;"1"&lt;&gt;"1",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_xlpm.wochenstunden/5,SUMIFS(Arbeitszeiten[[Arbeitszeit]:[Arbeitszeit]],Arbeitszeiten[[Name]:[Name]],GewählterMA,Arbeitszeiten[[Tag]:[Tag]],DATE(_xlpm.jahrCalc,$B114,N$20)))*$A114,0),
_xlpm.ausgabe, _xlpm.stunden+IF(AND(_xlpm.stunden&gt;0,_xlpm.fake),ROUND(RANDBETWEEN(-100,100)/200,1),0),
IF(_xlpm.ausgabe&lt;=0,"",_xlpm.ausgabe)
)</f>
        <v/>
      </c>
      <c r="O114" s="253" t="str" cm="1">
        <f t="array" aca="1" ref="O114" ca="1">_xlfn.LET(
_xlpm.jahrCalc,
INDIRECT("Jahr" &amp; ROUNDUP(SUM($B$21:$B114)/78,0)),
_xlpm.auto,
IF(_xlfn.XLOOKUP(GewählterMA&amp;"|"&amp;_xlpm.jahrCalc,Personaleingabe!$AO$12:$AO$300,Personaleingabe!$AO$12:$AO$300,"keine Zeiten",0,1)="keine Zeiten",TRUE,FALSE),
_xlpm.fake,
IF($A$4&amp;"1"="1",FALSE,TRUE),
_xlpm.abwesend,
AY114&amp;"1"&lt;&gt;"1",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_xlpm.wochenstunden/5,SUMIFS(Arbeitszeiten[[Arbeitszeit]:[Arbeitszeit]],Arbeitszeiten[[Name]:[Name]],GewählterMA,Arbeitszeiten[[Tag]:[Tag]],DATE(_xlpm.jahrCalc,$B114,O$20)))*$A114,0),
_xlpm.ausgabe, _xlpm.stunden+IF(AND(_xlpm.stunden&gt;0,_xlpm.fake),ROUND(RANDBETWEEN(-100,100)/200,1),0),
IF(_xlpm.ausgabe&lt;=0,"",_xlpm.ausgabe)
)</f>
        <v/>
      </c>
      <c r="P114" s="253" t="str" cm="1">
        <f t="array" aca="1" ref="P114" ca="1">_xlfn.LET(
_xlpm.jahrCalc,
INDIRECT("Jahr" &amp; ROUNDUP(SUM($B$21:$B114)/78,0)),
_xlpm.auto,
IF(_xlfn.XLOOKUP(GewählterMA&amp;"|"&amp;_xlpm.jahrCalc,Personaleingabe!$AO$12:$AO$300,Personaleingabe!$AO$12:$AO$300,"keine Zeiten",0,1)="keine Zeiten",TRUE,FALSE),
_xlpm.fake,
IF($A$4&amp;"1"="1",FALSE,TRUE),
_xlpm.abwesend,
AZ114&amp;"1"&lt;&gt;"1",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_xlpm.wochenstunden/5,SUMIFS(Arbeitszeiten[[Arbeitszeit]:[Arbeitszeit]],Arbeitszeiten[[Name]:[Name]],GewählterMA,Arbeitszeiten[[Tag]:[Tag]],DATE(_xlpm.jahrCalc,$B114,P$20)))*$A114,0),
_xlpm.ausgabe, _xlpm.stunden+IF(AND(_xlpm.stunden&gt;0,_xlpm.fake),ROUND(RANDBETWEEN(-100,100)/200,1),0),
IF(_xlpm.ausgabe&lt;=0,"",_xlpm.ausgabe)
)</f>
        <v/>
      </c>
      <c r="Q114" s="253" t="str" cm="1">
        <f t="array" aca="1" ref="Q114" ca="1">_xlfn.LET(
_xlpm.jahrCalc,
INDIRECT("Jahr" &amp; ROUNDUP(SUM($B$21:$B114)/78,0)),
_xlpm.auto,
IF(_xlfn.XLOOKUP(GewählterMA&amp;"|"&amp;_xlpm.jahrCalc,Personaleingabe!$AO$12:$AO$300,Personaleingabe!$AO$12:$AO$300,"keine Zeiten",0,1)="keine Zeiten",TRUE,FALSE),
_xlpm.fake,
IF($A$4&amp;"1"="1",FALSE,TRUE),
_xlpm.abwesend,
BA114&amp;"1"&lt;&gt;"1",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_xlpm.wochenstunden/5,SUMIFS(Arbeitszeiten[[Arbeitszeit]:[Arbeitszeit]],Arbeitszeiten[[Name]:[Name]],GewählterMA,Arbeitszeiten[[Tag]:[Tag]],DATE(_xlpm.jahrCalc,$B114,Q$20)))*$A114,0),
_xlpm.ausgabe, _xlpm.stunden+IF(AND(_xlpm.stunden&gt;0,_xlpm.fake),ROUND(RANDBETWEEN(-100,100)/200,1),0),
IF(_xlpm.ausgabe&lt;=0,"",_xlpm.ausgabe)
)</f>
        <v/>
      </c>
      <c r="R114" s="253" t="str" cm="1">
        <f t="array" aca="1" ref="R114" ca="1">_xlfn.LET(
_xlpm.jahrCalc,
INDIRECT("Jahr" &amp; ROUNDUP(SUM($B$21:$B114)/78,0)),
_xlpm.auto,
IF(_xlfn.XLOOKUP(GewählterMA&amp;"|"&amp;_xlpm.jahrCalc,Personaleingabe!$AO$12:$AO$300,Personaleingabe!$AO$12:$AO$300,"keine Zeiten",0,1)="keine Zeiten",TRUE,FALSE),
_xlpm.fake,
IF($A$4&amp;"1"="1",FALSE,TRUE),
_xlpm.abwesend,
BB114&amp;"1"&lt;&gt;"1",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_xlpm.wochenstunden/5,SUMIFS(Arbeitszeiten[[Arbeitszeit]:[Arbeitszeit]],Arbeitszeiten[[Name]:[Name]],GewählterMA,Arbeitszeiten[[Tag]:[Tag]],DATE(_xlpm.jahrCalc,$B114,R$20)))*$A114,0),
_xlpm.ausgabe, _xlpm.stunden+IF(AND(_xlpm.stunden&gt;0,_xlpm.fake),ROUND(RANDBETWEEN(-100,100)/200,1),0),
IF(_xlpm.ausgabe&lt;=0,"",_xlpm.ausgabe)
)</f>
        <v/>
      </c>
      <c r="S114" s="253" t="str" cm="1">
        <f t="array" aca="1" ref="S114" ca="1">_xlfn.LET(
_xlpm.jahrCalc,
INDIRECT("Jahr" &amp; ROUNDUP(SUM($B$21:$B114)/78,0)),
_xlpm.auto,
IF(_xlfn.XLOOKUP(GewählterMA&amp;"|"&amp;_xlpm.jahrCalc,Personaleingabe!$AO$12:$AO$300,Personaleingabe!$AO$12:$AO$300,"keine Zeiten",0,1)="keine Zeiten",TRUE,FALSE),
_xlpm.fake,
IF($A$4&amp;"1"="1",FALSE,TRUE),
_xlpm.abwesend,
BC114&amp;"1"&lt;&gt;"1",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_xlpm.wochenstunden/5,SUMIFS(Arbeitszeiten[[Arbeitszeit]:[Arbeitszeit]],Arbeitszeiten[[Name]:[Name]],GewählterMA,Arbeitszeiten[[Tag]:[Tag]],DATE(_xlpm.jahrCalc,$B114,S$20)))*$A114,0),
_xlpm.ausgabe, _xlpm.stunden+IF(AND(_xlpm.stunden&gt;0,_xlpm.fake),ROUND(RANDBETWEEN(-100,100)/200,1),0),
IF(_xlpm.ausgabe&lt;=0,"",_xlpm.ausgabe)
)</f>
        <v/>
      </c>
      <c r="T114" s="253" t="str" cm="1">
        <f t="array" aca="1" ref="T114" ca="1">_xlfn.LET(
_xlpm.jahrCalc,
INDIRECT("Jahr" &amp; ROUNDUP(SUM($B$21:$B114)/78,0)),
_xlpm.auto,
IF(_xlfn.XLOOKUP(GewählterMA&amp;"|"&amp;_xlpm.jahrCalc,Personaleingabe!$AO$12:$AO$300,Personaleingabe!$AO$12:$AO$300,"keine Zeiten",0,1)="keine Zeiten",TRUE,FALSE),
_xlpm.fake,
IF($A$4&amp;"1"="1",FALSE,TRUE),
_xlpm.abwesend,
BD114&amp;"1"&lt;&gt;"1",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_xlpm.wochenstunden/5,SUMIFS(Arbeitszeiten[[Arbeitszeit]:[Arbeitszeit]],Arbeitszeiten[[Name]:[Name]],GewählterMA,Arbeitszeiten[[Tag]:[Tag]],DATE(_xlpm.jahrCalc,$B114,T$20)))*$A114,0),
_xlpm.ausgabe, _xlpm.stunden+IF(AND(_xlpm.stunden&gt;0,_xlpm.fake),ROUND(RANDBETWEEN(-100,100)/200,1),0),
IF(_xlpm.ausgabe&lt;=0,"",_xlpm.ausgabe)
)</f>
        <v/>
      </c>
      <c r="U114" s="253" t="str" cm="1">
        <f t="array" aca="1" ref="U114" ca="1">_xlfn.LET(
_xlpm.jahrCalc,
INDIRECT("Jahr" &amp; ROUNDUP(SUM($B$21:$B114)/78,0)),
_xlpm.auto,
IF(_xlfn.XLOOKUP(GewählterMA&amp;"|"&amp;_xlpm.jahrCalc,Personaleingabe!$AO$12:$AO$300,Personaleingabe!$AO$12:$AO$300,"keine Zeiten",0,1)="keine Zeiten",TRUE,FALSE),
_xlpm.fake,
IF($A$4&amp;"1"="1",FALSE,TRUE),
_xlpm.abwesend,
BE114&amp;"1"&lt;&gt;"1",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_xlpm.wochenstunden/5,SUMIFS(Arbeitszeiten[[Arbeitszeit]:[Arbeitszeit]],Arbeitszeiten[[Name]:[Name]],GewählterMA,Arbeitszeiten[[Tag]:[Tag]],DATE(_xlpm.jahrCalc,$B114,U$20)))*$A114,0),
_xlpm.ausgabe, _xlpm.stunden+IF(AND(_xlpm.stunden&gt;0,_xlpm.fake),ROUND(RANDBETWEEN(-100,100)/200,1),0),
IF(_xlpm.ausgabe&lt;=0,"",_xlpm.ausgabe)
)</f>
        <v/>
      </c>
      <c r="V114" s="253" t="str" cm="1">
        <f t="array" aca="1" ref="V114" ca="1">_xlfn.LET(
_xlpm.jahrCalc,
INDIRECT("Jahr" &amp; ROUNDUP(SUM($B$21:$B114)/78,0)),
_xlpm.auto,
IF(_xlfn.XLOOKUP(GewählterMA&amp;"|"&amp;_xlpm.jahrCalc,Personaleingabe!$AO$12:$AO$300,Personaleingabe!$AO$12:$AO$300,"keine Zeiten",0,1)="keine Zeiten",TRUE,FALSE),
_xlpm.fake,
IF($A$4&amp;"1"="1",FALSE,TRUE),
_xlpm.abwesend,
BF114&amp;"1"&lt;&gt;"1",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_xlpm.wochenstunden/5,SUMIFS(Arbeitszeiten[[Arbeitszeit]:[Arbeitszeit]],Arbeitszeiten[[Name]:[Name]],GewählterMA,Arbeitszeiten[[Tag]:[Tag]],DATE(_xlpm.jahrCalc,$B114,V$20)))*$A114,0),
_xlpm.ausgabe, _xlpm.stunden+IF(AND(_xlpm.stunden&gt;0,_xlpm.fake),ROUND(RANDBETWEEN(-100,100)/200,1),0),
IF(_xlpm.ausgabe&lt;=0,"",_xlpm.ausgabe)
)</f>
        <v/>
      </c>
      <c r="W114" s="253" t="str" cm="1">
        <f t="array" aca="1" ref="W114" ca="1">_xlfn.LET(
_xlpm.jahrCalc,
INDIRECT("Jahr" &amp; ROUNDUP(SUM($B$21:$B114)/78,0)),
_xlpm.auto,
IF(_xlfn.XLOOKUP(GewählterMA&amp;"|"&amp;_xlpm.jahrCalc,Personaleingabe!$AO$12:$AO$300,Personaleingabe!$AO$12:$AO$300,"keine Zeiten",0,1)="keine Zeiten",TRUE,FALSE),
_xlpm.fake,
IF($A$4&amp;"1"="1",FALSE,TRUE),
_xlpm.abwesend,
BG114&amp;"1"&lt;&gt;"1",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_xlpm.wochenstunden/5,SUMIFS(Arbeitszeiten[[Arbeitszeit]:[Arbeitszeit]],Arbeitszeiten[[Name]:[Name]],GewählterMA,Arbeitszeiten[[Tag]:[Tag]],DATE(_xlpm.jahrCalc,$B114,W$20)))*$A114,0),
_xlpm.ausgabe, _xlpm.stunden+IF(AND(_xlpm.stunden&gt;0,_xlpm.fake),ROUND(RANDBETWEEN(-100,100)/200,1),0),
IF(_xlpm.ausgabe&lt;=0,"",_xlpm.ausgabe)
)</f>
        <v/>
      </c>
      <c r="X114" s="253" t="str" cm="1">
        <f t="array" aca="1" ref="X114" ca="1">_xlfn.LET(
_xlpm.jahrCalc,
INDIRECT("Jahr" &amp; ROUNDUP(SUM($B$21:$B114)/78,0)),
_xlpm.auto,
IF(_xlfn.XLOOKUP(GewählterMA&amp;"|"&amp;_xlpm.jahrCalc,Personaleingabe!$AO$12:$AO$300,Personaleingabe!$AO$12:$AO$300,"keine Zeiten",0,1)="keine Zeiten",TRUE,FALSE),
_xlpm.fake,
IF($A$4&amp;"1"="1",FALSE,TRUE),
_xlpm.abwesend,
BH114&amp;"1"&lt;&gt;"1",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_xlpm.wochenstunden/5,SUMIFS(Arbeitszeiten[[Arbeitszeit]:[Arbeitszeit]],Arbeitszeiten[[Name]:[Name]],GewählterMA,Arbeitszeiten[[Tag]:[Tag]],DATE(_xlpm.jahrCalc,$B114,X$20)))*$A114,0),
_xlpm.ausgabe, _xlpm.stunden+IF(AND(_xlpm.stunden&gt;0,_xlpm.fake),ROUND(RANDBETWEEN(-100,100)/200,1),0),
IF(_xlpm.ausgabe&lt;=0,"",_xlpm.ausgabe)
)</f>
        <v/>
      </c>
      <c r="Y114" s="253" t="str" cm="1">
        <f t="array" aca="1" ref="Y114" ca="1">_xlfn.LET(
_xlpm.jahrCalc,
INDIRECT("Jahr" &amp; ROUNDUP(SUM($B$21:$B114)/78,0)),
_xlpm.auto,
IF(_xlfn.XLOOKUP(GewählterMA&amp;"|"&amp;_xlpm.jahrCalc,Personaleingabe!$AO$12:$AO$300,Personaleingabe!$AO$12:$AO$300,"keine Zeiten",0,1)="keine Zeiten",TRUE,FALSE),
_xlpm.fake,
IF($A$4&amp;"1"="1",FALSE,TRUE),
_xlpm.abwesend,
BI114&amp;"1"&lt;&gt;"1",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_xlpm.wochenstunden/5,SUMIFS(Arbeitszeiten[[Arbeitszeit]:[Arbeitszeit]],Arbeitszeiten[[Name]:[Name]],GewählterMA,Arbeitszeiten[[Tag]:[Tag]],DATE(_xlpm.jahrCalc,$B114,Y$20)))*$A114,0),
_xlpm.ausgabe, _xlpm.stunden+IF(AND(_xlpm.stunden&gt;0,_xlpm.fake),ROUND(RANDBETWEEN(-100,100)/200,1),0),
IF(_xlpm.ausgabe&lt;=0,"",_xlpm.ausgabe)
)</f>
        <v/>
      </c>
      <c r="Z114" s="253" t="str" cm="1">
        <f t="array" aca="1" ref="Z114" ca="1">_xlfn.LET(
_xlpm.jahrCalc,
INDIRECT("Jahr" &amp; ROUNDUP(SUM($B$21:$B114)/78,0)),
_xlpm.auto,
IF(_xlfn.XLOOKUP(GewählterMA&amp;"|"&amp;_xlpm.jahrCalc,Personaleingabe!$AO$12:$AO$300,Personaleingabe!$AO$12:$AO$300,"keine Zeiten",0,1)="keine Zeiten",TRUE,FALSE),
_xlpm.fake,
IF($A$4&amp;"1"="1",FALSE,TRUE),
_xlpm.abwesend,
BJ114&amp;"1"&lt;&gt;"1",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_xlpm.wochenstunden/5,SUMIFS(Arbeitszeiten[[Arbeitszeit]:[Arbeitszeit]],Arbeitszeiten[[Name]:[Name]],GewählterMA,Arbeitszeiten[[Tag]:[Tag]],DATE(_xlpm.jahrCalc,$B114,Z$20)))*$A114,0),
_xlpm.ausgabe, _xlpm.stunden+IF(AND(_xlpm.stunden&gt;0,_xlpm.fake),ROUND(RANDBETWEEN(-100,100)/200,1),0),
IF(_xlpm.ausgabe&lt;=0,"",_xlpm.ausgabe)
)</f>
        <v/>
      </c>
      <c r="AA114" s="253" t="str" cm="1">
        <f t="array" aca="1" ref="AA114" ca="1">_xlfn.LET(
_xlpm.jahrCalc,
INDIRECT("Jahr" &amp; ROUNDUP(SUM($B$21:$B114)/78,0)),
_xlpm.auto,
IF(_xlfn.XLOOKUP(GewählterMA&amp;"|"&amp;_xlpm.jahrCalc,Personaleingabe!$AO$12:$AO$300,Personaleingabe!$AO$12:$AO$300,"keine Zeiten",0,1)="keine Zeiten",TRUE,FALSE),
_xlpm.fake,
IF($A$4&amp;"1"="1",FALSE,TRUE),
_xlpm.abwesend,
BK114&amp;"1"&lt;&gt;"1",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_xlpm.wochenstunden/5,SUMIFS(Arbeitszeiten[[Arbeitszeit]:[Arbeitszeit]],Arbeitszeiten[[Name]:[Name]],GewählterMA,Arbeitszeiten[[Tag]:[Tag]],DATE(_xlpm.jahrCalc,$B114,AA$20)))*$A114,0),
_xlpm.ausgabe, _xlpm.stunden+IF(AND(_xlpm.stunden&gt;0,_xlpm.fake),ROUND(RANDBETWEEN(-100,100)/200,1),0),
IF(_xlpm.ausgabe&lt;=0,"",_xlpm.ausgabe)
)</f>
        <v/>
      </c>
      <c r="AB114" s="253" t="str" cm="1">
        <f t="array" aca="1" ref="AB114" ca="1">_xlfn.LET(
_xlpm.jahrCalc,
INDIRECT("Jahr" &amp; ROUNDUP(SUM($B$21:$B114)/78,0)),
_xlpm.auto,
IF(_xlfn.XLOOKUP(GewählterMA&amp;"|"&amp;_xlpm.jahrCalc,Personaleingabe!$AO$12:$AO$300,Personaleingabe!$AO$12:$AO$300,"keine Zeiten",0,1)="keine Zeiten",TRUE,FALSE),
_xlpm.fake,
IF($A$4&amp;"1"="1",FALSE,TRUE),
_xlpm.abwesend,
BL114&amp;"1"&lt;&gt;"1",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_xlpm.wochenstunden/5,SUMIFS(Arbeitszeiten[[Arbeitszeit]:[Arbeitszeit]],Arbeitszeiten[[Name]:[Name]],GewählterMA,Arbeitszeiten[[Tag]:[Tag]],DATE(_xlpm.jahrCalc,$B114,AB$20)))*$A114,0),
_xlpm.ausgabe, _xlpm.stunden+IF(AND(_xlpm.stunden&gt;0,_xlpm.fake),ROUND(RANDBETWEEN(-100,100)/200,1),0),
IF(_xlpm.ausgabe&lt;=0,"",_xlpm.ausgabe)
)</f>
        <v/>
      </c>
      <c r="AC114" s="253" t="str" cm="1">
        <f t="array" aca="1" ref="AC114" ca="1">_xlfn.LET(
_xlpm.jahrCalc,
INDIRECT("Jahr" &amp; ROUNDUP(SUM($B$21:$B114)/78,0)),
_xlpm.auto,
IF(_xlfn.XLOOKUP(GewählterMA&amp;"|"&amp;_xlpm.jahrCalc,Personaleingabe!$AO$12:$AO$300,Personaleingabe!$AO$12:$AO$300,"keine Zeiten",0,1)="keine Zeiten",TRUE,FALSE),
_xlpm.fake,
IF($A$4&amp;"1"="1",FALSE,TRUE),
_xlpm.abwesend,
BM114&amp;"1"&lt;&gt;"1",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_xlpm.wochenstunden/5,SUMIFS(Arbeitszeiten[[Arbeitszeit]:[Arbeitszeit]],Arbeitszeiten[[Name]:[Name]],GewählterMA,Arbeitszeiten[[Tag]:[Tag]],DATE(_xlpm.jahrCalc,$B114,AC$20)))*$A114,0),
_xlpm.ausgabe, _xlpm.stunden+IF(AND(_xlpm.stunden&gt;0,_xlpm.fake),ROUND(RANDBETWEEN(-100,100)/200,1),0),
IF(_xlpm.ausgabe&lt;=0,"",_xlpm.ausgabe)
)</f>
        <v/>
      </c>
      <c r="AD114" s="253" t="str" cm="1">
        <f t="array" aca="1" ref="AD114" ca="1">_xlfn.LET(
_xlpm.jahrCalc,
INDIRECT("Jahr" &amp; ROUNDUP(SUM($B$21:$B114)/78,0)),
_xlpm.auto,
IF(_xlfn.XLOOKUP(GewählterMA&amp;"|"&amp;_xlpm.jahrCalc,Personaleingabe!$AO$12:$AO$300,Personaleingabe!$AO$12:$AO$300,"keine Zeiten",0,1)="keine Zeiten",TRUE,FALSE),
_xlpm.fake,
IF($A$4&amp;"1"="1",FALSE,TRUE),
_xlpm.abwesend,
BN114&amp;"1"&lt;&gt;"1",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_xlpm.wochenstunden/5,SUMIFS(Arbeitszeiten[[Arbeitszeit]:[Arbeitszeit]],Arbeitszeiten[[Name]:[Name]],GewählterMA,Arbeitszeiten[[Tag]:[Tag]],DATE(_xlpm.jahrCalc,$B114,AD$20)))*$A114,0),
_xlpm.ausgabe, _xlpm.stunden+IF(AND(_xlpm.stunden&gt;0,_xlpm.fake),ROUND(RANDBETWEEN(-100,100)/200,1),0),
IF(_xlpm.ausgabe&lt;=0,"",_xlpm.ausgabe)
)</f>
        <v/>
      </c>
      <c r="AE114" s="253" t="str" cm="1">
        <f t="array" aca="1" ref="AE114" ca="1">_xlfn.LET(
_xlpm.jahrCalc,
INDIRECT("Jahr" &amp; ROUNDUP(SUM($B$21:$B114)/78,0)),
_xlpm.auto,
IF(_xlfn.XLOOKUP(GewählterMA&amp;"|"&amp;_xlpm.jahrCalc,Personaleingabe!$AO$12:$AO$300,Personaleingabe!$AO$12:$AO$300,"keine Zeiten",0,1)="keine Zeiten",TRUE,FALSE),
_xlpm.fake,
IF($A$4&amp;"1"="1",FALSE,TRUE),
_xlpm.abwesend,
BO114&amp;"1"&lt;&gt;"1",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_xlpm.wochenstunden/5,SUMIFS(Arbeitszeiten[[Arbeitszeit]:[Arbeitszeit]],Arbeitszeiten[[Name]:[Name]],GewählterMA,Arbeitszeiten[[Tag]:[Tag]],DATE(_xlpm.jahrCalc,$B114,AE$20)))*$A114,0),
_xlpm.ausgabe, _xlpm.stunden+IF(AND(_xlpm.stunden&gt;0,_xlpm.fake),ROUND(RANDBETWEEN(-100,100)/200,1),0),
IF(_xlpm.ausgabe&lt;=0,"",_xlpm.ausgabe)
)</f>
        <v/>
      </c>
      <c r="AF114" s="253" t="str" cm="1">
        <f t="array" aca="1" ref="AF114" ca="1">_xlfn.LET(
_xlpm.jahrCalc,
INDIRECT("Jahr" &amp; ROUNDUP(SUM($B$21:$B114)/78,0)),
_xlpm.auto,
IF(_xlfn.XLOOKUP(GewählterMA&amp;"|"&amp;_xlpm.jahrCalc,Personaleingabe!$AO$12:$AO$300,Personaleingabe!$AO$12:$AO$300,"keine Zeiten",0,1)="keine Zeiten",TRUE,FALSE),
_xlpm.fake,
IF($A$4&amp;"1"="1",FALSE,TRUE),
_xlpm.abwesend,
BP114&amp;"1"&lt;&gt;"1",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_xlpm.wochenstunden/5,SUMIFS(Arbeitszeiten[[Arbeitszeit]:[Arbeitszeit]],Arbeitszeiten[[Name]:[Name]],GewählterMA,Arbeitszeiten[[Tag]:[Tag]],DATE(_xlpm.jahrCalc,$B114,AF$20)))*$A114,0),
_xlpm.ausgabe, _xlpm.stunden+IF(AND(_xlpm.stunden&gt;0,_xlpm.fake),ROUND(RANDBETWEEN(-100,100)/200,1),0),
IF(_xlpm.ausgabe&lt;=0,"",_xlpm.ausgabe)
)</f>
        <v/>
      </c>
      <c r="AG114" s="253" t="str" cm="1">
        <f t="array" aca="1" ref="AG114" ca="1">_xlfn.LET(
_xlpm.jahrCalc,
INDIRECT("Jahr" &amp; ROUNDUP(SUM($B$21:$B114)/78,0)),
_xlpm.auto,
IF(_xlfn.XLOOKUP(GewählterMA&amp;"|"&amp;_xlpm.jahrCalc,Personaleingabe!$AO$12:$AO$300,Personaleingabe!$AO$12:$AO$300,"keine Zeiten",0,1)="keine Zeiten",TRUE,FALSE),
_xlpm.fake,
IF($A$4&amp;"1"="1",FALSE,TRUE),
_xlpm.abwesend,
BQ114&amp;"1"&lt;&gt;"1",
_xlpm.wochenstunden,_xlfn.XLOOKUP(GewählterMA&amp;"|"&amp;GewähltesVorhaben&amp;"|"&amp;$B114&amp;"|"&amp;_xlpm.jahrCalc,MitarbeiterFTE[[lookup]:[lookup]],MitarbeiterFTE[[Std. / Wo.]:[Std. / Wo.]],0,0,1),
_xlpm.stunden,
IF(NOT(_xlpm.abwesend),IF(_xlpm.auto,
    _xlpm.wochenstunden/5,SUMIFS(Arbeitszeiten[[Arbeitszeit]:[Arbeitszeit]],Arbeitszeiten[[Name]:[Name]],GewählterMA,Arbeitszeiten[[Tag]:[Tag]],DATE(_xlpm.jahrCalc,$B114,AG$20)))*$A114,0),
_xlpm.ausgabe, _xlpm.stunden+IF(AND(_xlpm.stunden&gt;0,_xlpm.fake),ROUND(RANDBETWEEN(-100,100)/200,1),0),
IF(_xlpm.ausgabe&lt;=0,"",_xlpm.ausgabe)
)</f>
        <v/>
      </c>
      <c r="AH114" s="254">
        <f t="shared" ca="1" si="115"/>
        <v>0</v>
      </c>
      <c r="AI114" s="303"/>
      <c r="AJ114" s="212"/>
      <c r="AL114" s="211">
        <f t="shared" si="116"/>
        <v>10</v>
      </c>
      <c r="AM114" s="211" t="str" cm="1">
        <f t="array" aca="1" ref="AM114" ca="1">_xlfn.LET(
     _xlpm.jahrCalc,INDIRECT("Jahr" &amp; ROUNDUP(SUM($B$21:$B114)/78,0)),
     _xlpm.dat,DATE(_xlpm.jahrCalc,$B114,C$20),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N114" s="211" t="str" cm="1">
        <f t="array" aca="1" ref="AN114" ca="1">_xlfn.LET(
     _xlpm.jahrCalc,INDIRECT("Jahr" &amp; ROUNDUP(SUM($B$21:$B114)/78,0)),
     _xlpm.dat,DATE(_xlpm.jahrCalc,$B114,D$20),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O114" s="211" t="str" cm="1">
        <f t="array" aca="1" ref="AO114" ca="1">_xlfn.LET(
     _xlpm.jahrCalc,INDIRECT("Jahr" &amp; ROUNDUP(SUM($B$21:$B114)/78,0)),
     _xlpm.dat,DATE(_xlpm.jahrCalc,$B114,E$20),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P114" s="211" t="str" cm="1">
        <f t="array" aca="1" ref="AP114" ca="1">_xlfn.LET(
     _xlpm.jahrCalc,INDIRECT("Jahr" &amp; ROUNDUP(SUM($B$21:$B114)/78,0)),
     _xlpm.dat,DATE(_xlpm.jahrCalc,$B114,F$20),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Q114" s="211" t="str" cm="1">
        <f t="array" aca="1" ref="AQ114" ca="1">_xlfn.LET(
     _xlpm.jahrCalc,INDIRECT("Jahr" &amp; ROUNDUP(SUM($B$21:$B114)/78,0)),
     _xlpm.dat,DATE(_xlpm.jahrCalc,$B114,G$20),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R114" s="211" t="str" cm="1">
        <f t="array" aca="1" ref="AR114" ca="1">_xlfn.LET(
     _xlpm.jahrCalc,INDIRECT("Jahr" &amp; ROUNDUP(SUM($B$21:$B114)/78,0)),
     _xlpm.dat,DATE(_xlpm.jahrCalc,$B114,H$20),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S114" s="211" t="str" cm="1">
        <f t="array" aca="1" ref="AS114" ca="1">_xlfn.LET(
     _xlpm.jahrCalc,INDIRECT("Jahr" &amp; ROUNDUP(SUM($B$21:$B114)/78,0)),
     _xlpm.dat,DATE(_xlpm.jahrCalc,$B114,I$20),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T114" s="211" t="str" cm="1">
        <f t="array" aca="1" ref="AT114" ca="1">_xlfn.LET(
     _xlpm.jahrCalc,INDIRECT("Jahr" &amp; ROUNDUP(SUM($B$21:$B114)/78,0)),
     _xlpm.dat,DATE(_xlpm.jahrCalc,$B114,J$20),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AU114" s="211" t="str" cm="1">
        <f t="array" aca="1" ref="AU114" ca="1">_xlfn.LET(
     _xlpm.jahrCalc,INDIRECT("Jahr" &amp; ROUNDUP(SUM($B$21:$B114)/78,0)),
     _xlpm.dat,DATE(_xlpm.jahrCalc,$B114,K$20),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V114" s="211" t="str" cm="1">
        <f t="array" aca="1" ref="AV114" ca="1">_xlfn.LET(
     _xlpm.jahrCalc,INDIRECT("Jahr" &amp; ROUNDUP(SUM($B$21:$B114)/78,0)),
     _xlpm.dat,DATE(_xlpm.jahrCalc,$B114,L$20),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W114" s="211" t="str" cm="1">
        <f t="array" aca="1" ref="AW114" ca="1">_xlfn.LET(
     _xlpm.jahrCalc,INDIRECT("Jahr" &amp; ROUNDUP(SUM($B$21:$B114)/78,0)),
     _xlpm.dat,DATE(_xlpm.jahrCalc,$B114,M$20),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X114" s="211" t="str" cm="1">
        <f t="array" aca="1" ref="AX114" ca="1">_xlfn.LET(
     _xlpm.jahrCalc,INDIRECT("Jahr" &amp; ROUNDUP(SUM($B$21:$B114)/78,0)),
     _xlpm.dat,DATE(_xlpm.jahrCalc,$B114,N$20),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Y114" s="211" t="str" cm="1">
        <f t="array" aca="1" ref="AY114" ca="1">_xlfn.LET(
     _xlpm.jahrCalc,INDIRECT("Jahr" &amp; ROUNDUP(SUM($B$21:$B114)/78,0)),
     _xlpm.dat,DATE(_xlpm.jahrCalc,$B114,O$20),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AZ114" s="211" t="str" cm="1">
        <f t="array" aca="1" ref="AZ114" ca="1">_xlfn.LET(
     _xlpm.jahrCalc,INDIRECT("Jahr" &amp; ROUNDUP(SUM($B$21:$B114)/78,0)),
     _xlpm.dat,DATE(_xlpm.jahrCalc,$B114,P$20),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A114" s="211" t="str" cm="1">
        <f t="array" aca="1" ref="BA114" ca="1">_xlfn.LET(
     _xlpm.jahrCalc,INDIRECT("Jahr" &amp; ROUNDUP(SUM($B$21:$B114)/78,0)),
     _xlpm.dat,DATE(_xlpm.jahrCalc,$B114,Q$20),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B114" s="211" t="str" cm="1">
        <f t="array" aca="1" ref="BB114" ca="1">_xlfn.LET(
     _xlpm.jahrCalc,INDIRECT("Jahr" &amp; ROUNDUP(SUM($B$21:$B114)/78,0)),
     _xlpm.dat,DATE(_xlpm.jahrCalc,$B114,R$20),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C114" s="211" t="str" cm="1">
        <f t="array" aca="1" ref="BC114" ca="1">_xlfn.LET(
     _xlpm.jahrCalc,INDIRECT("Jahr" &amp; ROUNDUP(SUM($B$21:$B114)/78,0)),
     _xlpm.dat,DATE(_xlpm.jahrCalc,$B114,S$20),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D114" s="211" t="str" cm="1">
        <f t="array" aca="1" ref="BD114" ca="1">_xlfn.LET(
     _xlpm.jahrCalc,INDIRECT("Jahr" &amp; ROUNDUP(SUM($B$21:$B114)/78,0)),
     _xlpm.dat,DATE(_xlpm.jahrCalc,$B114,T$20),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E114" s="211" t="str" cm="1">
        <f t="array" aca="1" ref="BE114" ca="1">_xlfn.LET(
     _xlpm.jahrCalc,INDIRECT("Jahr" &amp; ROUNDUP(SUM($B$21:$B114)/78,0)),
     _xlpm.dat,DATE(_xlpm.jahrCalc,$B114,U$20),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F114" s="211" t="str" cm="1">
        <f t="array" aca="1" ref="BF114" ca="1">_xlfn.LET(
     _xlpm.jahrCalc,INDIRECT("Jahr" &amp; ROUNDUP(SUM($B$21:$B114)/78,0)),
     _xlpm.dat,DATE(_xlpm.jahrCalc,$B114,V$20),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G114" s="211" t="str" cm="1">
        <f t="array" aca="1" ref="BG114" ca="1">_xlfn.LET(
     _xlpm.jahrCalc,INDIRECT("Jahr" &amp; ROUNDUP(SUM($B$21:$B114)/78,0)),
     _xlpm.dat,DATE(_xlpm.jahrCalc,$B114,W$20),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H114" s="211" t="str" cm="1">
        <f t="array" aca="1" ref="BH114" ca="1">_xlfn.LET(
     _xlpm.jahrCalc,INDIRECT("Jahr" &amp; ROUNDUP(SUM($B$21:$B114)/78,0)),
     _xlpm.dat,DATE(_xlpm.jahrCalc,$B114,X$20),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I114" s="211" t="str" cm="1">
        <f t="array" aca="1" ref="BI114" ca="1">_xlfn.LET(
     _xlpm.jahrCalc,INDIRECT("Jahr" &amp; ROUNDUP(SUM($B$21:$B114)/78,0)),
     _xlpm.dat,DATE(_xlpm.jahrCalc,$B114,Y$20),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J114" s="211" t="str" cm="1">
        <f t="array" aca="1" ref="BJ114" ca="1">_xlfn.LET(
     _xlpm.jahrCalc,INDIRECT("Jahr" &amp; ROUNDUP(SUM($B$21:$B114)/78,0)),
     _xlpm.dat,DATE(_xlpm.jahrCalc,$B114,Z$20),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K114" s="211" t="str" cm="1">
        <f t="array" aca="1" ref="BK114" ca="1">_xlfn.LET(
     _xlpm.jahrCalc,INDIRECT("Jahr" &amp; ROUNDUP(SUM($B$21:$B114)/78,0)),
     _xlpm.dat,DATE(_xlpm.jahrCalc,$B114,AA$20),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L114" s="211" t="str" cm="1">
        <f t="array" aca="1" ref="BL114" ca="1">_xlfn.LET(
     _xlpm.jahrCalc,INDIRECT("Jahr" &amp; ROUNDUP(SUM($B$21:$B114)/78,0)),
     _xlpm.dat,DATE(_xlpm.jahrCalc,$B114,AB$20),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M114" s="211" t="str" cm="1">
        <f t="array" aca="1" ref="BM114" ca="1">_xlfn.LET(
     _xlpm.jahrCalc,INDIRECT("Jahr" &amp; ROUNDUP(SUM($B$21:$B114)/78,0)),
     _xlpm.dat,DATE(_xlpm.jahrCalc,$B114,AC$20),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N114" s="211" t="str" cm="1">
        <f t="array" aca="1" ref="BN114" ca="1">_xlfn.LET(
     _xlpm.jahrCalc,INDIRECT("Jahr" &amp; ROUNDUP(SUM($B$21:$B114)/78,0)),
     _xlpm.dat,DATE(_xlpm.jahrCalc,$B114,AD$20),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O114" s="211" t="str" cm="1">
        <f t="array" aca="1" ref="BO114" ca="1">_xlfn.LET(
     _xlpm.jahrCalc,INDIRECT("Jahr" &amp; ROUNDUP(SUM($B$21:$B114)/78,0)),
     _xlpm.dat,DATE(_xlpm.jahrCalc,$B114,AE$20),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WE</v>
      </c>
      <c r="BP114" s="211" t="str" cm="1">
        <f t="array" aca="1" ref="BP114" ca="1">_xlfn.LET(
     _xlpm.jahrCalc,INDIRECT("Jahr" &amp; ROUNDUP(SUM($B$21:$B114)/78,0)),
     _xlpm.dat,DATE(_xlpm.jahrCalc,$B114,AF$20),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Q114" s="211" t="str" cm="1">
        <f t="array" aca="1" ref="BQ114" ca="1">_xlfn.LET(
     _xlpm.jahrCalc,INDIRECT("Jahr" &amp; ROUNDUP(SUM($B$21:$B114)/78,0)),
     _xlpm.dat,DATE(_xlpm.jahrCalc,$B114,AG$20),
     _xlpm.bundesland,$BR114,
     _xlpm.ft, IF(_xlpm.bundesland=0,FALSE,_xlfn.XLOOKUP(_xlpm.dat,Feiertage[[Datum]:[Datum]],_xlfn.XLOOKUP(_xlpm.bundesland,Feiertage[[#Headers],[BW]:[TH]],Feiertage[[BW]:[TH]]),0,0,1)&lt;&gt;0),
     _xlpm.schwarz,
          MONTH(_xlpm.dat)&lt;&gt;$B114,
     _xlpm.we,
          WEEKDAY(_xlpm.dat,2)&gt;=6,
     _xlpm.weg,
          IF(_xlfn.XLOOKUP(GewählterMA&amp;_xlpm.dat,Table6[[lookup]:[lookup]],Table6[[Name]:[Name]],"da",0,1)="da","","weg"),
     _xlpm.ausgabe,IF(_xlpm.schwarz,"SW",IF(_xlpm.ft,"FT",IF(_xlpm.we,"WE",IF(_xlpm.weg="weg","weg","")))),
     _xlpm.ausgabe
)</f>
        <v/>
      </c>
      <c r="BR114" s="211">
        <f ca="1">IF(BT114=0,BS104,BT114)</f>
        <v>0</v>
      </c>
      <c r="BT114" s="211" cm="1">
        <f t="array" aca="1" ref="BT114" ca="1">_xlfn.XLOOKUP(_xlfn.XLOOKUP(GewählterMA&amp;AL114&amp;INDIRECT("Jahr" &amp; ROUNDUP(SUM($B$21:$B114)/78,0)),MitarbeiterFTE[Name]&amp;MitarbeiterFTE[Monat]&amp;MitarbeiterFTE[Jahr],MitarbeiterFTE[Bundesland],0,0,1),Bundesländer[Deutsch],Bundesländer[Abkürzung],0,0,1)</f>
        <v>0</v>
      </c>
    </row>
    <row r="115" spans="1:72" ht="18" customHeight="1" thickBot="1">
      <c r="A115" s="223" cm="1">
        <f t="array" aca="1" ref="A115" ca="1">_xlfn.XLOOKUP(GewählterMA&amp;"|"&amp;GewähltesVorhaben&amp;"|"&amp;B115&amp;"|"&amp;INDIRECT("Jahr" &amp; ROUNDUP(SUM($B$21:B115)/78,0)),MitarbeiterFTE[lookup],MitarbeiterFTE[%-Vorhaben],0,0,1)</f>
        <v>0</v>
      </c>
      <c r="B115" s="256">
        <v>11</v>
      </c>
      <c r="C115" s="253" t="str" cm="1">
        <f t="array" aca="1" ref="C115" ca="1">_xlfn.LET(
_xlpm.jahrCalc,
INDIRECT("Jahr" &amp; ROUNDUP(SUM($B$21:$B115)/78,0)),
_xlpm.auto,
IF(_xlfn.XLOOKUP(GewählterMA&amp;"|"&amp;_xlpm.jahrCalc,Personaleingabe!$AO$12:$AO$300,Personaleingabe!$AO$12:$AO$300,"keine Zeiten",0,1)="keine Zeiten",TRUE,FALSE),
_xlpm.fake,
IF($A$4&amp;"1"="1",FALSE,TRUE),
_xlpm.abwesend,
AM115&amp;"1"&lt;&gt;"1",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_xlpm.wochenstunden/5,SUMIFS(Arbeitszeiten[[Arbeitszeit]:[Arbeitszeit]],Arbeitszeiten[[Name]:[Name]],GewählterMA,Arbeitszeiten[[Tag]:[Tag]],DATE(_xlpm.jahrCalc,$B115,C$20)))*$A115,0),
_xlpm.ausgabe, _xlpm.stunden+IF(AND(_xlpm.stunden&gt;0,_xlpm.fake),ROUND(RANDBETWEEN(-100,100)/200,1),0),
IF(_xlpm.ausgabe&lt;=0,"",_xlpm.ausgabe)
)</f>
        <v/>
      </c>
      <c r="D115" s="253" t="str" cm="1">
        <f t="array" aca="1" ref="D115" ca="1">_xlfn.LET(
_xlpm.jahrCalc,
INDIRECT("Jahr" &amp; ROUNDUP(SUM($B$21:$B115)/78,0)),
_xlpm.auto,
IF(_xlfn.XLOOKUP(GewählterMA&amp;"|"&amp;_xlpm.jahrCalc,Personaleingabe!$AO$12:$AO$300,Personaleingabe!$AO$12:$AO$300,"keine Zeiten",0,1)="keine Zeiten",TRUE,FALSE),
_xlpm.fake,
IF($A$4&amp;"1"="1",FALSE,TRUE),
_xlpm.abwesend,
AN115&amp;"1"&lt;&gt;"1",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_xlpm.wochenstunden/5,SUMIFS(Arbeitszeiten[[Arbeitszeit]:[Arbeitszeit]],Arbeitszeiten[[Name]:[Name]],GewählterMA,Arbeitszeiten[[Tag]:[Tag]],DATE(_xlpm.jahrCalc,$B115,D$20)))*$A115,0),
_xlpm.ausgabe, _xlpm.stunden+IF(AND(_xlpm.stunden&gt;0,_xlpm.fake),ROUND(RANDBETWEEN(-100,100)/200,1),0),
IF(_xlpm.ausgabe&lt;=0,"",_xlpm.ausgabe)
)</f>
        <v/>
      </c>
      <c r="E115" s="253" t="str" cm="1">
        <f t="array" aca="1" ref="E115" ca="1">_xlfn.LET(
_xlpm.jahrCalc,
INDIRECT("Jahr" &amp; ROUNDUP(SUM($B$21:$B115)/78,0)),
_xlpm.auto,
IF(_xlfn.XLOOKUP(GewählterMA&amp;"|"&amp;_xlpm.jahrCalc,Personaleingabe!$AO$12:$AO$300,Personaleingabe!$AO$12:$AO$300,"keine Zeiten",0,1)="keine Zeiten",TRUE,FALSE),
_xlpm.fake,
IF($A$4&amp;"1"="1",FALSE,TRUE),
_xlpm.abwesend,
AO115&amp;"1"&lt;&gt;"1",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_xlpm.wochenstunden/5,SUMIFS(Arbeitszeiten[[Arbeitszeit]:[Arbeitszeit]],Arbeitszeiten[[Name]:[Name]],GewählterMA,Arbeitszeiten[[Tag]:[Tag]],DATE(_xlpm.jahrCalc,$B115,E$20)))*$A115,0),
_xlpm.ausgabe, _xlpm.stunden+IF(AND(_xlpm.stunden&gt;0,_xlpm.fake),ROUND(RANDBETWEEN(-100,100)/200,1),0),
IF(_xlpm.ausgabe&lt;=0,"",_xlpm.ausgabe)
)</f>
        <v/>
      </c>
      <c r="F115" s="253" t="str" cm="1">
        <f t="array" aca="1" ref="F115" ca="1">_xlfn.LET(
_xlpm.jahrCalc,
INDIRECT("Jahr" &amp; ROUNDUP(SUM($B$21:$B115)/78,0)),
_xlpm.auto,
IF(_xlfn.XLOOKUP(GewählterMA&amp;"|"&amp;_xlpm.jahrCalc,Personaleingabe!$AO$12:$AO$300,Personaleingabe!$AO$12:$AO$300,"keine Zeiten",0,1)="keine Zeiten",TRUE,FALSE),
_xlpm.fake,
IF($A$4&amp;"1"="1",FALSE,TRUE),
_xlpm.abwesend,
AP115&amp;"1"&lt;&gt;"1",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_xlpm.wochenstunden/5,SUMIFS(Arbeitszeiten[[Arbeitszeit]:[Arbeitszeit]],Arbeitszeiten[[Name]:[Name]],GewählterMA,Arbeitszeiten[[Tag]:[Tag]],DATE(_xlpm.jahrCalc,$B115,F$20)))*$A115,0),
_xlpm.ausgabe, _xlpm.stunden+IF(AND(_xlpm.stunden&gt;0,_xlpm.fake),ROUND(RANDBETWEEN(-100,100)/200,1),0),
IF(_xlpm.ausgabe&lt;=0,"",_xlpm.ausgabe)
)</f>
        <v/>
      </c>
      <c r="G115" s="253" t="str" cm="1">
        <f t="array" aca="1" ref="G115" ca="1">_xlfn.LET(
_xlpm.jahrCalc,
INDIRECT("Jahr" &amp; ROUNDUP(SUM($B$21:$B115)/78,0)),
_xlpm.auto,
IF(_xlfn.XLOOKUP(GewählterMA&amp;"|"&amp;_xlpm.jahrCalc,Personaleingabe!$AO$12:$AO$300,Personaleingabe!$AO$12:$AO$300,"keine Zeiten",0,1)="keine Zeiten",TRUE,FALSE),
_xlpm.fake,
IF($A$4&amp;"1"="1",FALSE,TRUE),
_xlpm.abwesend,
AQ115&amp;"1"&lt;&gt;"1",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_xlpm.wochenstunden/5,SUMIFS(Arbeitszeiten[[Arbeitszeit]:[Arbeitszeit]],Arbeitszeiten[[Name]:[Name]],GewählterMA,Arbeitszeiten[[Tag]:[Tag]],DATE(_xlpm.jahrCalc,$B115,G$20)))*$A115,0),
_xlpm.ausgabe, _xlpm.stunden+IF(AND(_xlpm.stunden&gt;0,_xlpm.fake),ROUND(RANDBETWEEN(-100,100)/200,1),0),
IF(_xlpm.ausgabe&lt;=0,"",_xlpm.ausgabe)
)</f>
        <v/>
      </c>
      <c r="H115" s="253" t="str" cm="1">
        <f t="array" aca="1" ref="H115" ca="1">_xlfn.LET(
_xlpm.jahrCalc,
INDIRECT("Jahr" &amp; ROUNDUP(SUM($B$21:$B115)/78,0)),
_xlpm.auto,
IF(_xlfn.XLOOKUP(GewählterMA&amp;"|"&amp;_xlpm.jahrCalc,Personaleingabe!$AO$12:$AO$300,Personaleingabe!$AO$12:$AO$300,"keine Zeiten",0,1)="keine Zeiten",TRUE,FALSE),
_xlpm.fake,
IF($A$4&amp;"1"="1",FALSE,TRUE),
_xlpm.abwesend,
AR115&amp;"1"&lt;&gt;"1",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_xlpm.wochenstunden/5,SUMIFS(Arbeitszeiten[[Arbeitszeit]:[Arbeitszeit]],Arbeitszeiten[[Name]:[Name]],GewählterMA,Arbeitszeiten[[Tag]:[Tag]],DATE(_xlpm.jahrCalc,$B115,H$20)))*$A115,0),
_xlpm.ausgabe, _xlpm.stunden+IF(AND(_xlpm.stunden&gt;0,_xlpm.fake),ROUND(RANDBETWEEN(-100,100)/200,1),0),
IF(_xlpm.ausgabe&lt;=0,"",_xlpm.ausgabe)
)</f>
        <v/>
      </c>
      <c r="I115" s="253" t="str" cm="1">
        <f t="array" aca="1" ref="I115" ca="1">_xlfn.LET(
_xlpm.jahrCalc,
INDIRECT("Jahr" &amp; ROUNDUP(SUM($B$21:$B115)/78,0)),
_xlpm.auto,
IF(_xlfn.XLOOKUP(GewählterMA&amp;"|"&amp;_xlpm.jahrCalc,Personaleingabe!$AO$12:$AO$300,Personaleingabe!$AO$12:$AO$300,"keine Zeiten",0,1)="keine Zeiten",TRUE,FALSE),
_xlpm.fake,
IF($A$4&amp;"1"="1",FALSE,TRUE),
_xlpm.abwesend,
AS115&amp;"1"&lt;&gt;"1",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_xlpm.wochenstunden/5,SUMIFS(Arbeitszeiten[[Arbeitszeit]:[Arbeitszeit]],Arbeitszeiten[[Name]:[Name]],GewählterMA,Arbeitszeiten[[Tag]:[Tag]],DATE(_xlpm.jahrCalc,$B115,I$20)))*$A115,0),
_xlpm.ausgabe, _xlpm.stunden+IF(AND(_xlpm.stunden&gt;0,_xlpm.fake),ROUND(RANDBETWEEN(-100,100)/200,1),0),
IF(_xlpm.ausgabe&lt;=0,"",_xlpm.ausgabe)
)</f>
        <v/>
      </c>
      <c r="J115" s="253" t="str" cm="1">
        <f t="array" aca="1" ref="J115" ca="1">_xlfn.LET(
_xlpm.jahrCalc,
INDIRECT("Jahr" &amp; ROUNDUP(SUM($B$21:$B115)/78,0)),
_xlpm.auto,
IF(_xlfn.XLOOKUP(GewählterMA&amp;"|"&amp;_xlpm.jahrCalc,Personaleingabe!$AO$12:$AO$300,Personaleingabe!$AO$12:$AO$300,"keine Zeiten",0,1)="keine Zeiten",TRUE,FALSE),
_xlpm.fake,
IF($A$4&amp;"1"="1",FALSE,TRUE),
_xlpm.abwesend,
AT115&amp;"1"&lt;&gt;"1",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_xlpm.wochenstunden/5,SUMIFS(Arbeitszeiten[[Arbeitszeit]:[Arbeitszeit]],Arbeitszeiten[[Name]:[Name]],GewählterMA,Arbeitszeiten[[Tag]:[Tag]],DATE(_xlpm.jahrCalc,$B115,J$20)))*$A115,0),
_xlpm.ausgabe, _xlpm.stunden+IF(AND(_xlpm.stunden&gt;0,_xlpm.fake),ROUND(RANDBETWEEN(-100,100)/200,1),0),
IF(_xlpm.ausgabe&lt;=0,"",_xlpm.ausgabe)
)</f>
        <v/>
      </c>
      <c r="K115" s="253" t="str" cm="1">
        <f t="array" aca="1" ref="K115" ca="1">_xlfn.LET(
_xlpm.jahrCalc,
INDIRECT("Jahr" &amp; ROUNDUP(SUM($B$21:$B115)/78,0)),
_xlpm.auto,
IF(_xlfn.XLOOKUP(GewählterMA&amp;"|"&amp;_xlpm.jahrCalc,Personaleingabe!$AO$12:$AO$300,Personaleingabe!$AO$12:$AO$300,"keine Zeiten",0,1)="keine Zeiten",TRUE,FALSE),
_xlpm.fake,
IF($A$4&amp;"1"="1",FALSE,TRUE),
_xlpm.abwesend,
AU115&amp;"1"&lt;&gt;"1",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_xlpm.wochenstunden/5,SUMIFS(Arbeitszeiten[[Arbeitszeit]:[Arbeitszeit]],Arbeitszeiten[[Name]:[Name]],GewählterMA,Arbeitszeiten[[Tag]:[Tag]],DATE(_xlpm.jahrCalc,$B115,K$20)))*$A115,0),
_xlpm.ausgabe, _xlpm.stunden+IF(AND(_xlpm.stunden&gt;0,_xlpm.fake),ROUND(RANDBETWEEN(-100,100)/200,1),0),
IF(_xlpm.ausgabe&lt;=0,"",_xlpm.ausgabe)
)</f>
        <v/>
      </c>
      <c r="L115" s="253" t="str" cm="1">
        <f t="array" aca="1" ref="L115" ca="1">_xlfn.LET(
_xlpm.jahrCalc,
INDIRECT("Jahr" &amp; ROUNDUP(SUM($B$21:$B115)/78,0)),
_xlpm.auto,
IF(_xlfn.XLOOKUP(GewählterMA&amp;"|"&amp;_xlpm.jahrCalc,Personaleingabe!$AO$12:$AO$300,Personaleingabe!$AO$12:$AO$300,"keine Zeiten",0,1)="keine Zeiten",TRUE,FALSE),
_xlpm.fake,
IF($A$4&amp;"1"="1",FALSE,TRUE),
_xlpm.abwesend,
AV115&amp;"1"&lt;&gt;"1",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_xlpm.wochenstunden/5,SUMIFS(Arbeitszeiten[[Arbeitszeit]:[Arbeitszeit]],Arbeitszeiten[[Name]:[Name]],GewählterMA,Arbeitszeiten[[Tag]:[Tag]],DATE(_xlpm.jahrCalc,$B115,L$20)))*$A115,0),
_xlpm.ausgabe, _xlpm.stunden+IF(AND(_xlpm.stunden&gt;0,_xlpm.fake),ROUND(RANDBETWEEN(-100,100)/200,1),0),
IF(_xlpm.ausgabe&lt;=0,"",_xlpm.ausgabe)
)</f>
        <v/>
      </c>
      <c r="M115" s="253" t="str" cm="1">
        <f t="array" aca="1" ref="M115" ca="1">_xlfn.LET(
_xlpm.jahrCalc,
INDIRECT("Jahr" &amp; ROUNDUP(SUM($B$21:$B115)/78,0)),
_xlpm.auto,
IF(_xlfn.XLOOKUP(GewählterMA&amp;"|"&amp;_xlpm.jahrCalc,Personaleingabe!$AO$12:$AO$300,Personaleingabe!$AO$12:$AO$300,"keine Zeiten",0,1)="keine Zeiten",TRUE,FALSE),
_xlpm.fake,
IF($A$4&amp;"1"="1",FALSE,TRUE),
_xlpm.abwesend,
AW115&amp;"1"&lt;&gt;"1",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_xlpm.wochenstunden/5,SUMIFS(Arbeitszeiten[[Arbeitszeit]:[Arbeitszeit]],Arbeitszeiten[[Name]:[Name]],GewählterMA,Arbeitszeiten[[Tag]:[Tag]],DATE(_xlpm.jahrCalc,$B115,M$20)))*$A115,0),
_xlpm.ausgabe, _xlpm.stunden+IF(AND(_xlpm.stunden&gt;0,_xlpm.fake),ROUND(RANDBETWEEN(-100,100)/200,1),0),
IF(_xlpm.ausgabe&lt;=0,"",_xlpm.ausgabe)
)</f>
        <v/>
      </c>
      <c r="N115" s="253" t="str" cm="1">
        <f t="array" aca="1" ref="N115" ca="1">_xlfn.LET(
_xlpm.jahrCalc,
INDIRECT("Jahr" &amp; ROUNDUP(SUM($B$21:$B115)/78,0)),
_xlpm.auto,
IF(_xlfn.XLOOKUP(GewählterMA&amp;"|"&amp;_xlpm.jahrCalc,Personaleingabe!$AO$12:$AO$300,Personaleingabe!$AO$12:$AO$300,"keine Zeiten",0,1)="keine Zeiten",TRUE,FALSE),
_xlpm.fake,
IF($A$4&amp;"1"="1",FALSE,TRUE),
_xlpm.abwesend,
AX115&amp;"1"&lt;&gt;"1",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_xlpm.wochenstunden/5,SUMIFS(Arbeitszeiten[[Arbeitszeit]:[Arbeitszeit]],Arbeitszeiten[[Name]:[Name]],GewählterMA,Arbeitszeiten[[Tag]:[Tag]],DATE(_xlpm.jahrCalc,$B115,N$20)))*$A115,0),
_xlpm.ausgabe, _xlpm.stunden+IF(AND(_xlpm.stunden&gt;0,_xlpm.fake),ROUND(RANDBETWEEN(-100,100)/200,1),0),
IF(_xlpm.ausgabe&lt;=0,"",_xlpm.ausgabe)
)</f>
        <v/>
      </c>
      <c r="O115" s="253" t="str" cm="1">
        <f t="array" aca="1" ref="O115" ca="1">_xlfn.LET(
_xlpm.jahrCalc,
INDIRECT("Jahr" &amp; ROUNDUP(SUM($B$21:$B115)/78,0)),
_xlpm.auto,
IF(_xlfn.XLOOKUP(GewählterMA&amp;"|"&amp;_xlpm.jahrCalc,Personaleingabe!$AO$12:$AO$300,Personaleingabe!$AO$12:$AO$300,"keine Zeiten",0,1)="keine Zeiten",TRUE,FALSE),
_xlpm.fake,
IF($A$4&amp;"1"="1",FALSE,TRUE),
_xlpm.abwesend,
AY115&amp;"1"&lt;&gt;"1",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_xlpm.wochenstunden/5,SUMIFS(Arbeitszeiten[[Arbeitszeit]:[Arbeitszeit]],Arbeitszeiten[[Name]:[Name]],GewählterMA,Arbeitszeiten[[Tag]:[Tag]],DATE(_xlpm.jahrCalc,$B115,O$20)))*$A115,0),
_xlpm.ausgabe, _xlpm.stunden+IF(AND(_xlpm.stunden&gt;0,_xlpm.fake),ROUND(RANDBETWEEN(-100,100)/200,1),0),
IF(_xlpm.ausgabe&lt;=0,"",_xlpm.ausgabe)
)</f>
        <v/>
      </c>
      <c r="P115" s="253" t="str" cm="1">
        <f t="array" aca="1" ref="P115" ca="1">_xlfn.LET(
_xlpm.jahrCalc,
INDIRECT("Jahr" &amp; ROUNDUP(SUM($B$21:$B115)/78,0)),
_xlpm.auto,
IF(_xlfn.XLOOKUP(GewählterMA&amp;"|"&amp;_xlpm.jahrCalc,Personaleingabe!$AO$12:$AO$300,Personaleingabe!$AO$12:$AO$300,"keine Zeiten",0,1)="keine Zeiten",TRUE,FALSE),
_xlpm.fake,
IF($A$4&amp;"1"="1",FALSE,TRUE),
_xlpm.abwesend,
AZ115&amp;"1"&lt;&gt;"1",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_xlpm.wochenstunden/5,SUMIFS(Arbeitszeiten[[Arbeitszeit]:[Arbeitszeit]],Arbeitszeiten[[Name]:[Name]],GewählterMA,Arbeitszeiten[[Tag]:[Tag]],DATE(_xlpm.jahrCalc,$B115,P$20)))*$A115,0),
_xlpm.ausgabe, _xlpm.stunden+IF(AND(_xlpm.stunden&gt;0,_xlpm.fake),ROUND(RANDBETWEEN(-100,100)/200,1),0),
IF(_xlpm.ausgabe&lt;=0,"",_xlpm.ausgabe)
)</f>
        <v/>
      </c>
      <c r="Q115" s="253" t="str" cm="1">
        <f t="array" aca="1" ref="Q115" ca="1">_xlfn.LET(
_xlpm.jahrCalc,
INDIRECT("Jahr" &amp; ROUNDUP(SUM($B$21:$B115)/78,0)),
_xlpm.auto,
IF(_xlfn.XLOOKUP(GewählterMA&amp;"|"&amp;_xlpm.jahrCalc,Personaleingabe!$AO$12:$AO$300,Personaleingabe!$AO$12:$AO$300,"keine Zeiten",0,1)="keine Zeiten",TRUE,FALSE),
_xlpm.fake,
IF($A$4&amp;"1"="1",FALSE,TRUE),
_xlpm.abwesend,
BA115&amp;"1"&lt;&gt;"1",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_xlpm.wochenstunden/5,SUMIFS(Arbeitszeiten[[Arbeitszeit]:[Arbeitszeit]],Arbeitszeiten[[Name]:[Name]],GewählterMA,Arbeitszeiten[[Tag]:[Tag]],DATE(_xlpm.jahrCalc,$B115,Q$20)))*$A115,0),
_xlpm.ausgabe, _xlpm.stunden+IF(AND(_xlpm.stunden&gt;0,_xlpm.fake),ROUND(RANDBETWEEN(-100,100)/200,1),0),
IF(_xlpm.ausgabe&lt;=0,"",_xlpm.ausgabe)
)</f>
        <v/>
      </c>
      <c r="R115" s="253" t="str" cm="1">
        <f t="array" aca="1" ref="R115" ca="1">_xlfn.LET(
_xlpm.jahrCalc,
INDIRECT("Jahr" &amp; ROUNDUP(SUM($B$21:$B115)/78,0)),
_xlpm.auto,
IF(_xlfn.XLOOKUP(GewählterMA&amp;"|"&amp;_xlpm.jahrCalc,Personaleingabe!$AO$12:$AO$300,Personaleingabe!$AO$12:$AO$300,"keine Zeiten",0,1)="keine Zeiten",TRUE,FALSE),
_xlpm.fake,
IF($A$4&amp;"1"="1",FALSE,TRUE),
_xlpm.abwesend,
BB115&amp;"1"&lt;&gt;"1",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_xlpm.wochenstunden/5,SUMIFS(Arbeitszeiten[[Arbeitszeit]:[Arbeitszeit]],Arbeitszeiten[[Name]:[Name]],GewählterMA,Arbeitszeiten[[Tag]:[Tag]],DATE(_xlpm.jahrCalc,$B115,R$20)))*$A115,0),
_xlpm.ausgabe, _xlpm.stunden+IF(AND(_xlpm.stunden&gt;0,_xlpm.fake),ROUND(RANDBETWEEN(-100,100)/200,1),0),
IF(_xlpm.ausgabe&lt;=0,"",_xlpm.ausgabe)
)</f>
        <v/>
      </c>
      <c r="S115" s="253" t="str" cm="1">
        <f t="array" aca="1" ref="S115" ca="1">_xlfn.LET(
_xlpm.jahrCalc,
INDIRECT("Jahr" &amp; ROUNDUP(SUM($B$21:$B115)/78,0)),
_xlpm.auto,
IF(_xlfn.XLOOKUP(GewählterMA&amp;"|"&amp;_xlpm.jahrCalc,Personaleingabe!$AO$12:$AO$300,Personaleingabe!$AO$12:$AO$300,"keine Zeiten",0,1)="keine Zeiten",TRUE,FALSE),
_xlpm.fake,
IF($A$4&amp;"1"="1",FALSE,TRUE),
_xlpm.abwesend,
BC115&amp;"1"&lt;&gt;"1",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_xlpm.wochenstunden/5,SUMIFS(Arbeitszeiten[[Arbeitszeit]:[Arbeitszeit]],Arbeitszeiten[[Name]:[Name]],GewählterMA,Arbeitszeiten[[Tag]:[Tag]],DATE(_xlpm.jahrCalc,$B115,S$20)))*$A115,0),
_xlpm.ausgabe, _xlpm.stunden+IF(AND(_xlpm.stunden&gt;0,_xlpm.fake),ROUND(RANDBETWEEN(-100,100)/200,1),0),
IF(_xlpm.ausgabe&lt;=0,"",_xlpm.ausgabe)
)</f>
        <v/>
      </c>
      <c r="T115" s="253" t="str" cm="1">
        <f t="array" aca="1" ref="T115" ca="1">_xlfn.LET(
_xlpm.jahrCalc,
INDIRECT("Jahr" &amp; ROUNDUP(SUM($B$21:$B115)/78,0)),
_xlpm.auto,
IF(_xlfn.XLOOKUP(GewählterMA&amp;"|"&amp;_xlpm.jahrCalc,Personaleingabe!$AO$12:$AO$300,Personaleingabe!$AO$12:$AO$300,"keine Zeiten",0,1)="keine Zeiten",TRUE,FALSE),
_xlpm.fake,
IF($A$4&amp;"1"="1",FALSE,TRUE),
_xlpm.abwesend,
BD115&amp;"1"&lt;&gt;"1",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_xlpm.wochenstunden/5,SUMIFS(Arbeitszeiten[[Arbeitszeit]:[Arbeitszeit]],Arbeitszeiten[[Name]:[Name]],GewählterMA,Arbeitszeiten[[Tag]:[Tag]],DATE(_xlpm.jahrCalc,$B115,T$20)))*$A115,0),
_xlpm.ausgabe, _xlpm.stunden+IF(AND(_xlpm.stunden&gt;0,_xlpm.fake),ROUND(RANDBETWEEN(-100,100)/200,1),0),
IF(_xlpm.ausgabe&lt;=0,"",_xlpm.ausgabe)
)</f>
        <v/>
      </c>
      <c r="U115" s="253" t="str" cm="1">
        <f t="array" aca="1" ref="U115" ca="1">_xlfn.LET(
_xlpm.jahrCalc,
INDIRECT("Jahr" &amp; ROUNDUP(SUM($B$21:$B115)/78,0)),
_xlpm.auto,
IF(_xlfn.XLOOKUP(GewählterMA&amp;"|"&amp;_xlpm.jahrCalc,Personaleingabe!$AO$12:$AO$300,Personaleingabe!$AO$12:$AO$300,"keine Zeiten",0,1)="keine Zeiten",TRUE,FALSE),
_xlpm.fake,
IF($A$4&amp;"1"="1",FALSE,TRUE),
_xlpm.abwesend,
BE115&amp;"1"&lt;&gt;"1",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_xlpm.wochenstunden/5,SUMIFS(Arbeitszeiten[[Arbeitszeit]:[Arbeitszeit]],Arbeitszeiten[[Name]:[Name]],GewählterMA,Arbeitszeiten[[Tag]:[Tag]],DATE(_xlpm.jahrCalc,$B115,U$20)))*$A115,0),
_xlpm.ausgabe, _xlpm.stunden+IF(AND(_xlpm.stunden&gt;0,_xlpm.fake),ROUND(RANDBETWEEN(-100,100)/200,1),0),
IF(_xlpm.ausgabe&lt;=0,"",_xlpm.ausgabe)
)</f>
        <v/>
      </c>
      <c r="V115" s="253" t="str" cm="1">
        <f t="array" aca="1" ref="V115" ca="1">_xlfn.LET(
_xlpm.jahrCalc,
INDIRECT("Jahr" &amp; ROUNDUP(SUM($B$21:$B115)/78,0)),
_xlpm.auto,
IF(_xlfn.XLOOKUP(GewählterMA&amp;"|"&amp;_xlpm.jahrCalc,Personaleingabe!$AO$12:$AO$300,Personaleingabe!$AO$12:$AO$300,"keine Zeiten",0,1)="keine Zeiten",TRUE,FALSE),
_xlpm.fake,
IF($A$4&amp;"1"="1",FALSE,TRUE),
_xlpm.abwesend,
BF115&amp;"1"&lt;&gt;"1",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_xlpm.wochenstunden/5,SUMIFS(Arbeitszeiten[[Arbeitszeit]:[Arbeitszeit]],Arbeitszeiten[[Name]:[Name]],GewählterMA,Arbeitszeiten[[Tag]:[Tag]],DATE(_xlpm.jahrCalc,$B115,V$20)))*$A115,0),
_xlpm.ausgabe, _xlpm.stunden+IF(AND(_xlpm.stunden&gt;0,_xlpm.fake),ROUND(RANDBETWEEN(-100,100)/200,1),0),
IF(_xlpm.ausgabe&lt;=0,"",_xlpm.ausgabe)
)</f>
        <v/>
      </c>
      <c r="W115" s="253" t="str" cm="1">
        <f t="array" aca="1" ref="W115" ca="1">_xlfn.LET(
_xlpm.jahrCalc,
INDIRECT("Jahr" &amp; ROUNDUP(SUM($B$21:$B115)/78,0)),
_xlpm.auto,
IF(_xlfn.XLOOKUP(GewählterMA&amp;"|"&amp;_xlpm.jahrCalc,Personaleingabe!$AO$12:$AO$300,Personaleingabe!$AO$12:$AO$300,"keine Zeiten",0,1)="keine Zeiten",TRUE,FALSE),
_xlpm.fake,
IF($A$4&amp;"1"="1",FALSE,TRUE),
_xlpm.abwesend,
BG115&amp;"1"&lt;&gt;"1",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_xlpm.wochenstunden/5,SUMIFS(Arbeitszeiten[[Arbeitszeit]:[Arbeitszeit]],Arbeitszeiten[[Name]:[Name]],GewählterMA,Arbeitszeiten[[Tag]:[Tag]],DATE(_xlpm.jahrCalc,$B115,W$20)))*$A115,0),
_xlpm.ausgabe, _xlpm.stunden+IF(AND(_xlpm.stunden&gt;0,_xlpm.fake),ROUND(RANDBETWEEN(-100,100)/200,1),0),
IF(_xlpm.ausgabe&lt;=0,"",_xlpm.ausgabe)
)</f>
        <v/>
      </c>
      <c r="X115" s="253" t="str" cm="1">
        <f t="array" aca="1" ref="X115" ca="1">_xlfn.LET(
_xlpm.jahrCalc,
INDIRECT("Jahr" &amp; ROUNDUP(SUM($B$21:$B115)/78,0)),
_xlpm.auto,
IF(_xlfn.XLOOKUP(GewählterMA&amp;"|"&amp;_xlpm.jahrCalc,Personaleingabe!$AO$12:$AO$300,Personaleingabe!$AO$12:$AO$300,"keine Zeiten",0,1)="keine Zeiten",TRUE,FALSE),
_xlpm.fake,
IF($A$4&amp;"1"="1",FALSE,TRUE),
_xlpm.abwesend,
BH115&amp;"1"&lt;&gt;"1",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_xlpm.wochenstunden/5,SUMIFS(Arbeitszeiten[[Arbeitszeit]:[Arbeitszeit]],Arbeitszeiten[[Name]:[Name]],GewählterMA,Arbeitszeiten[[Tag]:[Tag]],DATE(_xlpm.jahrCalc,$B115,X$20)))*$A115,0),
_xlpm.ausgabe, _xlpm.stunden+IF(AND(_xlpm.stunden&gt;0,_xlpm.fake),ROUND(RANDBETWEEN(-100,100)/200,1),0),
IF(_xlpm.ausgabe&lt;=0,"",_xlpm.ausgabe)
)</f>
        <v/>
      </c>
      <c r="Y115" s="253" t="str" cm="1">
        <f t="array" aca="1" ref="Y115" ca="1">_xlfn.LET(
_xlpm.jahrCalc,
INDIRECT("Jahr" &amp; ROUNDUP(SUM($B$21:$B115)/78,0)),
_xlpm.auto,
IF(_xlfn.XLOOKUP(GewählterMA&amp;"|"&amp;_xlpm.jahrCalc,Personaleingabe!$AO$12:$AO$300,Personaleingabe!$AO$12:$AO$300,"keine Zeiten",0,1)="keine Zeiten",TRUE,FALSE),
_xlpm.fake,
IF($A$4&amp;"1"="1",FALSE,TRUE),
_xlpm.abwesend,
BI115&amp;"1"&lt;&gt;"1",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_xlpm.wochenstunden/5,SUMIFS(Arbeitszeiten[[Arbeitszeit]:[Arbeitszeit]],Arbeitszeiten[[Name]:[Name]],GewählterMA,Arbeitszeiten[[Tag]:[Tag]],DATE(_xlpm.jahrCalc,$B115,Y$20)))*$A115,0),
_xlpm.ausgabe, _xlpm.stunden+IF(AND(_xlpm.stunden&gt;0,_xlpm.fake),ROUND(RANDBETWEEN(-100,100)/200,1),0),
IF(_xlpm.ausgabe&lt;=0,"",_xlpm.ausgabe)
)</f>
        <v/>
      </c>
      <c r="Z115" s="253" t="str" cm="1">
        <f t="array" aca="1" ref="Z115" ca="1">_xlfn.LET(
_xlpm.jahrCalc,
INDIRECT("Jahr" &amp; ROUNDUP(SUM($B$21:$B115)/78,0)),
_xlpm.auto,
IF(_xlfn.XLOOKUP(GewählterMA&amp;"|"&amp;_xlpm.jahrCalc,Personaleingabe!$AO$12:$AO$300,Personaleingabe!$AO$12:$AO$300,"keine Zeiten",0,1)="keine Zeiten",TRUE,FALSE),
_xlpm.fake,
IF($A$4&amp;"1"="1",FALSE,TRUE),
_xlpm.abwesend,
BJ115&amp;"1"&lt;&gt;"1",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_xlpm.wochenstunden/5,SUMIFS(Arbeitszeiten[[Arbeitszeit]:[Arbeitszeit]],Arbeitszeiten[[Name]:[Name]],GewählterMA,Arbeitszeiten[[Tag]:[Tag]],DATE(_xlpm.jahrCalc,$B115,Z$20)))*$A115,0),
_xlpm.ausgabe, _xlpm.stunden+IF(AND(_xlpm.stunden&gt;0,_xlpm.fake),ROUND(RANDBETWEEN(-100,100)/200,1),0),
IF(_xlpm.ausgabe&lt;=0,"",_xlpm.ausgabe)
)</f>
        <v/>
      </c>
      <c r="AA115" s="253" t="str" cm="1">
        <f t="array" aca="1" ref="AA115" ca="1">_xlfn.LET(
_xlpm.jahrCalc,
INDIRECT("Jahr" &amp; ROUNDUP(SUM($B$21:$B115)/78,0)),
_xlpm.auto,
IF(_xlfn.XLOOKUP(GewählterMA&amp;"|"&amp;_xlpm.jahrCalc,Personaleingabe!$AO$12:$AO$300,Personaleingabe!$AO$12:$AO$300,"keine Zeiten",0,1)="keine Zeiten",TRUE,FALSE),
_xlpm.fake,
IF($A$4&amp;"1"="1",FALSE,TRUE),
_xlpm.abwesend,
BK115&amp;"1"&lt;&gt;"1",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_xlpm.wochenstunden/5,SUMIFS(Arbeitszeiten[[Arbeitszeit]:[Arbeitszeit]],Arbeitszeiten[[Name]:[Name]],GewählterMA,Arbeitszeiten[[Tag]:[Tag]],DATE(_xlpm.jahrCalc,$B115,AA$20)))*$A115,0),
_xlpm.ausgabe, _xlpm.stunden+IF(AND(_xlpm.stunden&gt;0,_xlpm.fake),ROUND(RANDBETWEEN(-100,100)/200,1),0),
IF(_xlpm.ausgabe&lt;=0,"",_xlpm.ausgabe)
)</f>
        <v/>
      </c>
      <c r="AB115" s="253" t="str" cm="1">
        <f t="array" aca="1" ref="AB115" ca="1">_xlfn.LET(
_xlpm.jahrCalc,
INDIRECT("Jahr" &amp; ROUNDUP(SUM($B$21:$B115)/78,0)),
_xlpm.auto,
IF(_xlfn.XLOOKUP(GewählterMA&amp;"|"&amp;_xlpm.jahrCalc,Personaleingabe!$AO$12:$AO$300,Personaleingabe!$AO$12:$AO$300,"keine Zeiten",0,1)="keine Zeiten",TRUE,FALSE),
_xlpm.fake,
IF($A$4&amp;"1"="1",FALSE,TRUE),
_xlpm.abwesend,
BL115&amp;"1"&lt;&gt;"1",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_xlpm.wochenstunden/5,SUMIFS(Arbeitszeiten[[Arbeitszeit]:[Arbeitszeit]],Arbeitszeiten[[Name]:[Name]],GewählterMA,Arbeitszeiten[[Tag]:[Tag]],DATE(_xlpm.jahrCalc,$B115,AB$20)))*$A115,0),
_xlpm.ausgabe, _xlpm.stunden+IF(AND(_xlpm.stunden&gt;0,_xlpm.fake),ROUND(RANDBETWEEN(-100,100)/200,1),0),
IF(_xlpm.ausgabe&lt;=0,"",_xlpm.ausgabe)
)</f>
        <v/>
      </c>
      <c r="AC115" s="253" t="str" cm="1">
        <f t="array" aca="1" ref="AC115" ca="1">_xlfn.LET(
_xlpm.jahrCalc,
INDIRECT("Jahr" &amp; ROUNDUP(SUM($B$21:$B115)/78,0)),
_xlpm.auto,
IF(_xlfn.XLOOKUP(GewählterMA&amp;"|"&amp;_xlpm.jahrCalc,Personaleingabe!$AO$12:$AO$300,Personaleingabe!$AO$12:$AO$300,"keine Zeiten",0,1)="keine Zeiten",TRUE,FALSE),
_xlpm.fake,
IF($A$4&amp;"1"="1",FALSE,TRUE),
_xlpm.abwesend,
BM115&amp;"1"&lt;&gt;"1",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_xlpm.wochenstunden/5,SUMIFS(Arbeitszeiten[[Arbeitszeit]:[Arbeitszeit]],Arbeitszeiten[[Name]:[Name]],GewählterMA,Arbeitszeiten[[Tag]:[Tag]],DATE(_xlpm.jahrCalc,$B115,AC$20)))*$A115,0),
_xlpm.ausgabe, _xlpm.stunden+IF(AND(_xlpm.stunden&gt;0,_xlpm.fake),ROUND(RANDBETWEEN(-100,100)/200,1),0),
IF(_xlpm.ausgabe&lt;=0,"",_xlpm.ausgabe)
)</f>
        <v/>
      </c>
      <c r="AD115" s="253" t="str" cm="1">
        <f t="array" aca="1" ref="AD115" ca="1">_xlfn.LET(
_xlpm.jahrCalc,
INDIRECT("Jahr" &amp; ROUNDUP(SUM($B$21:$B115)/78,0)),
_xlpm.auto,
IF(_xlfn.XLOOKUP(GewählterMA&amp;"|"&amp;_xlpm.jahrCalc,Personaleingabe!$AO$12:$AO$300,Personaleingabe!$AO$12:$AO$300,"keine Zeiten",0,1)="keine Zeiten",TRUE,FALSE),
_xlpm.fake,
IF($A$4&amp;"1"="1",FALSE,TRUE),
_xlpm.abwesend,
BN115&amp;"1"&lt;&gt;"1",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_xlpm.wochenstunden/5,SUMIFS(Arbeitszeiten[[Arbeitszeit]:[Arbeitszeit]],Arbeitszeiten[[Name]:[Name]],GewählterMA,Arbeitszeiten[[Tag]:[Tag]],DATE(_xlpm.jahrCalc,$B115,AD$20)))*$A115,0),
_xlpm.ausgabe, _xlpm.stunden+IF(AND(_xlpm.stunden&gt;0,_xlpm.fake),ROUND(RANDBETWEEN(-100,100)/200,1),0),
IF(_xlpm.ausgabe&lt;=0,"",_xlpm.ausgabe)
)</f>
        <v/>
      </c>
      <c r="AE115" s="253" t="str" cm="1">
        <f t="array" aca="1" ref="AE115" ca="1">_xlfn.LET(
_xlpm.jahrCalc,
INDIRECT("Jahr" &amp; ROUNDUP(SUM($B$21:$B115)/78,0)),
_xlpm.auto,
IF(_xlfn.XLOOKUP(GewählterMA&amp;"|"&amp;_xlpm.jahrCalc,Personaleingabe!$AO$12:$AO$300,Personaleingabe!$AO$12:$AO$300,"keine Zeiten",0,1)="keine Zeiten",TRUE,FALSE),
_xlpm.fake,
IF($A$4&amp;"1"="1",FALSE,TRUE),
_xlpm.abwesend,
BO115&amp;"1"&lt;&gt;"1",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_xlpm.wochenstunden/5,SUMIFS(Arbeitszeiten[[Arbeitszeit]:[Arbeitszeit]],Arbeitszeiten[[Name]:[Name]],GewählterMA,Arbeitszeiten[[Tag]:[Tag]],DATE(_xlpm.jahrCalc,$B115,AE$20)))*$A115,0),
_xlpm.ausgabe, _xlpm.stunden+IF(AND(_xlpm.stunden&gt;0,_xlpm.fake),ROUND(RANDBETWEEN(-100,100)/200,1),0),
IF(_xlpm.ausgabe&lt;=0,"",_xlpm.ausgabe)
)</f>
        <v/>
      </c>
      <c r="AF115" s="253" t="str" cm="1">
        <f t="array" aca="1" ref="AF115" ca="1">_xlfn.LET(
_xlpm.jahrCalc,
INDIRECT("Jahr" &amp; ROUNDUP(SUM($B$21:$B115)/78,0)),
_xlpm.auto,
IF(_xlfn.XLOOKUP(GewählterMA&amp;"|"&amp;_xlpm.jahrCalc,Personaleingabe!$AO$12:$AO$300,Personaleingabe!$AO$12:$AO$300,"keine Zeiten",0,1)="keine Zeiten",TRUE,FALSE),
_xlpm.fake,
IF($A$4&amp;"1"="1",FALSE,TRUE),
_xlpm.abwesend,
BP115&amp;"1"&lt;&gt;"1",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_xlpm.wochenstunden/5,SUMIFS(Arbeitszeiten[[Arbeitszeit]:[Arbeitszeit]],Arbeitszeiten[[Name]:[Name]],GewählterMA,Arbeitszeiten[[Tag]:[Tag]],DATE(_xlpm.jahrCalc,$B115,AF$20)))*$A115,0),
_xlpm.ausgabe, _xlpm.stunden+IF(AND(_xlpm.stunden&gt;0,_xlpm.fake),ROUND(RANDBETWEEN(-100,100)/200,1),0),
IF(_xlpm.ausgabe&lt;=0,"",_xlpm.ausgabe)
)</f>
        <v/>
      </c>
      <c r="AG115" s="253" t="str" cm="1">
        <f t="array" aca="1" ref="AG115" ca="1">_xlfn.LET(
_xlpm.jahrCalc,
INDIRECT("Jahr" &amp; ROUNDUP(SUM($B$21:$B115)/78,0)),
_xlpm.auto,
IF(_xlfn.XLOOKUP(GewählterMA&amp;"|"&amp;_xlpm.jahrCalc,Personaleingabe!$AO$12:$AO$300,Personaleingabe!$AO$12:$AO$300,"keine Zeiten",0,1)="keine Zeiten",TRUE,FALSE),
_xlpm.fake,
IF($A$4&amp;"1"="1",FALSE,TRUE),
_xlpm.abwesend,
BQ115&amp;"1"&lt;&gt;"1",
_xlpm.wochenstunden,_xlfn.XLOOKUP(GewählterMA&amp;"|"&amp;GewähltesVorhaben&amp;"|"&amp;$B115&amp;"|"&amp;_xlpm.jahrCalc,MitarbeiterFTE[[lookup]:[lookup]],MitarbeiterFTE[[Std. / Wo.]:[Std. / Wo.]],0,0,1),
_xlpm.stunden,
IF(NOT(_xlpm.abwesend),IF(_xlpm.auto,
    _xlpm.wochenstunden/5,SUMIFS(Arbeitszeiten[[Arbeitszeit]:[Arbeitszeit]],Arbeitszeiten[[Name]:[Name]],GewählterMA,Arbeitszeiten[[Tag]:[Tag]],DATE(_xlpm.jahrCalc,$B115,AG$20)))*$A115,0),
_xlpm.ausgabe, _xlpm.stunden+IF(AND(_xlpm.stunden&gt;0,_xlpm.fake),ROUND(RANDBETWEEN(-100,100)/200,1),0),
IF(_xlpm.ausgabe&lt;=0,"",_xlpm.ausgabe)
)</f>
        <v/>
      </c>
      <c r="AH115" s="254">
        <f t="shared" ca="1" si="115"/>
        <v>0</v>
      </c>
      <c r="AI115" s="303"/>
      <c r="AJ115" s="212"/>
      <c r="AL115" s="211">
        <f t="shared" si="116"/>
        <v>11</v>
      </c>
      <c r="AM115" s="211" t="str" cm="1">
        <f t="array" aca="1" ref="AM115" ca="1">_xlfn.LET(
     _xlpm.jahrCalc,INDIRECT("Jahr" &amp; ROUNDUP(SUM($B$21:$B115)/78,0)),
     _xlpm.dat,DATE(_xlpm.jahrCalc,$B115,C$20),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N115" s="211" t="str" cm="1">
        <f t="array" aca="1" ref="AN115" ca="1">_xlfn.LET(
     _xlpm.jahrCalc,INDIRECT("Jahr" &amp; ROUNDUP(SUM($B$21:$B115)/78,0)),
     _xlpm.dat,DATE(_xlpm.jahrCalc,$B115,D$20),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O115" s="211" t="str" cm="1">
        <f t="array" aca="1" ref="AO115" ca="1">_xlfn.LET(
     _xlpm.jahrCalc,INDIRECT("Jahr" &amp; ROUNDUP(SUM($B$21:$B115)/78,0)),
     _xlpm.dat,DATE(_xlpm.jahrCalc,$B115,E$20),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P115" s="211" t="str" cm="1">
        <f t="array" aca="1" ref="AP115" ca="1">_xlfn.LET(
     _xlpm.jahrCalc,INDIRECT("Jahr" &amp; ROUNDUP(SUM($B$21:$B115)/78,0)),
     _xlpm.dat,DATE(_xlpm.jahrCalc,$B115,F$20),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Q115" s="211" t="str" cm="1">
        <f t="array" aca="1" ref="AQ115" ca="1">_xlfn.LET(
     _xlpm.jahrCalc,INDIRECT("Jahr" &amp; ROUNDUP(SUM($B$21:$B115)/78,0)),
     _xlpm.dat,DATE(_xlpm.jahrCalc,$B115,G$20),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R115" s="211" t="str" cm="1">
        <f t="array" aca="1" ref="AR115" ca="1">_xlfn.LET(
     _xlpm.jahrCalc,INDIRECT("Jahr" &amp; ROUNDUP(SUM($B$21:$B115)/78,0)),
     _xlpm.dat,DATE(_xlpm.jahrCalc,$B115,H$20),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S115" s="211" t="str" cm="1">
        <f t="array" aca="1" ref="AS115" ca="1">_xlfn.LET(
     _xlpm.jahrCalc,INDIRECT("Jahr" &amp; ROUNDUP(SUM($B$21:$B115)/78,0)),
     _xlpm.dat,DATE(_xlpm.jahrCalc,$B115,I$20),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T115" s="211" t="str" cm="1">
        <f t="array" aca="1" ref="AT115" ca="1">_xlfn.LET(
     _xlpm.jahrCalc,INDIRECT("Jahr" &amp; ROUNDUP(SUM($B$21:$B115)/78,0)),
     _xlpm.dat,DATE(_xlpm.jahrCalc,$B115,J$20),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U115" s="211" t="str" cm="1">
        <f t="array" aca="1" ref="AU115" ca="1">_xlfn.LET(
     _xlpm.jahrCalc,INDIRECT("Jahr" &amp; ROUNDUP(SUM($B$21:$B115)/78,0)),
     _xlpm.dat,DATE(_xlpm.jahrCalc,$B115,K$20),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V115" s="211" t="str" cm="1">
        <f t="array" aca="1" ref="AV115" ca="1">_xlfn.LET(
     _xlpm.jahrCalc,INDIRECT("Jahr" &amp; ROUNDUP(SUM($B$21:$B115)/78,0)),
     _xlpm.dat,DATE(_xlpm.jahrCalc,$B115,L$20),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W115" s="211" t="str" cm="1">
        <f t="array" aca="1" ref="AW115" ca="1">_xlfn.LET(
     _xlpm.jahrCalc,INDIRECT("Jahr" &amp; ROUNDUP(SUM($B$21:$B115)/78,0)),
     _xlpm.dat,DATE(_xlpm.jahrCalc,$B115,M$20),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X115" s="211" t="str" cm="1">
        <f t="array" aca="1" ref="AX115" ca="1">_xlfn.LET(
     _xlpm.jahrCalc,INDIRECT("Jahr" &amp; ROUNDUP(SUM($B$21:$B115)/78,0)),
     _xlpm.dat,DATE(_xlpm.jahrCalc,$B115,N$20),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AY115" s="211" t="str" cm="1">
        <f t="array" aca="1" ref="AY115" ca="1">_xlfn.LET(
     _xlpm.jahrCalc,INDIRECT("Jahr" &amp; ROUNDUP(SUM($B$21:$B115)/78,0)),
     _xlpm.dat,DATE(_xlpm.jahrCalc,$B115,O$20),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AZ115" s="211" t="str" cm="1">
        <f t="array" aca="1" ref="AZ115" ca="1">_xlfn.LET(
     _xlpm.jahrCalc,INDIRECT("Jahr" &amp; ROUNDUP(SUM($B$21:$B115)/78,0)),
     _xlpm.dat,DATE(_xlpm.jahrCalc,$B115,P$20),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A115" s="211" t="str" cm="1">
        <f t="array" aca="1" ref="BA115" ca="1">_xlfn.LET(
     _xlpm.jahrCalc,INDIRECT("Jahr" &amp; ROUNDUP(SUM($B$21:$B115)/78,0)),
     _xlpm.dat,DATE(_xlpm.jahrCalc,$B115,Q$20),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B115" s="211" t="str" cm="1">
        <f t="array" aca="1" ref="BB115" ca="1">_xlfn.LET(
     _xlpm.jahrCalc,INDIRECT("Jahr" &amp; ROUNDUP(SUM($B$21:$B115)/78,0)),
     _xlpm.dat,DATE(_xlpm.jahrCalc,$B115,R$20),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C115" s="211" t="str" cm="1">
        <f t="array" aca="1" ref="BC115" ca="1">_xlfn.LET(
     _xlpm.jahrCalc,INDIRECT("Jahr" &amp; ROUNDUP(SUM($B$21:$B115)/78,0)),
     _xlpm.dat,DATE(_xlpm.jahrCalc,$B115,S$20),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D115" s="211" t="str" cm="1">
        <f t="array" aca="1" ref="BD115" ca="1">_xlfn.LET(
     _xlpm.jahrCalc,INDIRECT("Jahr" &amp; ROUNDUP(SUM($B$21:$B115)/78,0)),
     _xlpm.dat,DATE(_xlpm.jahrCalc,$B115,T$20),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E115" s="211" t="str" cm="1">
        <f t="array" aca="1" ref="BE115" ca="1">_xlfn.LET(
     _xlpm.jahrCalc,INDIRECT("Jahr" &amp; ROUNDUP(SUM($B$21:$B115)/78,0)),
     _xlpm.dat,DATE(_xlpm.jahrCalc,$B115,U$20),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F115" s="211" t="str" cm="1">
        <f t="array" aca="1" ref="BF115" ca="1">_xlfn.LET(
     _xlpm.jahrCalc,INDIRECT("Jahr" &amp; ROUNDUP(SUM($B$21:$B115)/78,0)),
     _xlpm.dat,DATE(_xlpm.jahrCalc,$B115,V$20),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G115" s="211" t="str" cm="1">
        <f t="array" aca="1" ref="BG115" ca="1">_xlfn.LET(
     _xlpm.jahrCalc,INDIRECT("Jahr" &amp; ROUNDUP(SUM($B$21:$B115)/78,0)),
     _xlpm.dat,DATE(_xlpm.jahrCalc,$B115,W$20),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H115" s="211" t="str" cm="1">
        <f t="array" aca="1" ref="BH115" ca="1">_xlfn.LET(
     _xlpm.jahrCalc,INDIRECT("Jahr" &amp; ROUNDUP(SUM($B$21:$B115)/78,0)),
     _xlpm.dat,DATE(_xlpm.jahrCalc,$B115,X$20),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I115" s="211" t="str" cm="1">
        <f t="array" aca="1" ref="BI115" ca="1">_xlfn.LET(
     _xlpm.jahrCalc,INDIRECT("Jahr" &amp; ROUNDUP(SUM($B$21:$B115)/78,0)),
     _xlpm.dat,DATE(_xlpm.jahrCalc,$B115,Y$20),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J115" s="211" t="str" cm="1">
        <f t="array" aca="1" ref="BJ115" ca="1">_xlfn.LET(
     _xlpm.jahrCalc,INDIRECT("Jahr" &amp; ROUNDUP(SUM($B$21:$B115)/78,0)),
     _xlpm.dat,DATE(_xlpm.jahrCalc,$B115,Z$20),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K115" s="211" t="str" cm="1">
        <f t="array" aca="1" ref="BK115" ca="1">_xlfn.LET(
     _xlpm.jahrCalc,INDIRECT("Jahr" &amp; ROUNDUP(SUM($B$21:$B115)/78,0)),
     _xlpm.dat,DATE(_xlpm.jahrCalc,$B115,AA$20),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L115" s="211" t="str" cm="1">
        <f t="array" aca="1" ref="BL115" ca="1">_xlfn.LET(
     _xlpm.jahrCalc,INDIRECT("Jahr" &amp; ROUNDUP(SUM($B$21:$B115)/78,0)),
     _xlpm.dat,DATE(_xlpm.jahrCalc,$B115,AB$20),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WE</v>
      </c>
      <c r="BM115" s="211" t="str" cm="1">
        <f t="array" aca="1" ref="BM115" ca="1">_xlfn.LET(
     _xlpm.jahrCalc,INDIRECT("Jahr" &amp; ROUNDUP(SUM($B$21:$B115)/78,0)),
     _xlpm.dat,DATE(_xlpm.jahrCalc,$B115,AC$20),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N115" s="211" t="str" cm="1">
        <f t="array" aca="1" ref="BN115" ca="1">_xlfn.LET(
     _xlpm.jahrCalc,INDIRECT("Jahr" &amp; ROUNDUP(SUM($B$21:$B115)/78,0)),
     _xlpm.dat,DATE(_xlpm.jahrCalc,$B115,AD$20),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O115" s="211" t="str" cm="1">
        <f t="array" aca="1" ref="BO115" ca="1">_xlfn.LET(
     _xlpm.jahrCalc,INDIRECT("Jahr" &amp; ROUNDUP(SUM($B$21:$B115)/78,0)),
     _xlpm.dat,DATE(_xlpm.jahrCalc,$B115,AE$20),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P115" s="211" t="str" cm="1">
        <f t="array" aca="1" ref="BP115" ca="1">_xlfn.LET(
     _xlpm.jahrCalc,INDIRECT("Jahr" &amp; ROUNDUP(SUM($B$21:$B115)/78,0)),
     _xlpm.dat,DATE(_xlpm.jahrCalc,$B115,AF$20),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
      </c>
      <c r="BQ115" s="211" t="str" cm="1">
        <f t="array" aca="1" ref="BQ115" ca="1">_xlfn.LET(
     _xlpm.jahrCalc,INDIRECT("Jahr" &amp; ROUNDUP(SUM($B$21:$B115)/78,0)),
     _xlpm.dat,DATE(_xlpm.jahrCalc,$B115,AG$20),
     _xlpm.bundesland,$BR115,
     _xlpm.ft, IF(_xlpm.bundesland=0,FALSE,_xlfn.XLOOKUP(_xlpm.dat,Feiertage[[Datum]:[Datum]],_xlfn.XLOOKUP(_xlpm.bundesland,Feiertage[[#Headers],[BW]:[TH]],Feiertage[[BW]:[TH]]),0,0,1)&lt;&gt;0),
     _xlpm.schwarz,
          MONTH(_xlpm.dat)&lt;&gt;$B115,
     _xlpm.we,
          WEEKDAY(_xlpm.dat,2)&gt;=6,
     _xlpm.weg,
          IF(_xlfn.XLOOKUP(GewählterMA&amp;_xlpm.dat,Table6[[lookup]:[lookup]],Table6[[Name]:[Name]],"da",0,1)="da","","weg"),
     _xlpm.ausgabe,IF(_xlpm.schwarz,"SW",IF(_xlpm.ft,"FT",IF(_xlpm.we,"WE",IF(_xlpm.weg="weg","weg","")))),
     _xlpm.ausgabe
)</f>
        <v>SW</v>
      </c>
      <c r="BR115" s="211">
        <f ca="1">IF(BT115=0,BS104,BT115)</f>
        <v>0</v>
      </c>
      <c r="BT115" s="211" cm="1">
        <f t="array" aca="1" ref="BT115" ca="1">_xlfn.XLOOKUP(_xlfn.XLOOKUP(GewählterMA&amp;AL115&amp;INDIRECT("Jahr" &amp; ROUNDUP(SUM($B$21:$B115)/78,0)),MitarbeiterFTE[Name]&amp;MitarbeiterFTE[Monat]&amp;MitarbeiterFTE[Jahr],MitarbeiterFTE[Bundesland],0,0,1),Bundesländer[Deutsch],Bundesländer[Abkürzung],0,0,1)</f>
        <v>0</v>
      </c>
    </row>
    <row r="116" spans="1:72" ht="18" customHeight="1" thickBot="1">
      <c r="A116" s="223" cm="1">
        <f t="array" aca="1" ref="A116" ca="1">_xlfn.XLOOKUP(GewählterMA&amp;"|"&amp;GewähltesVorhaben&amp;"|"&amp;B116&amp;"|"&amp;INDIRECT("Jahr" &amp; ROUNDUP(SUM($B$21:B116)/78,0)),MitarbeiterFTE[lookup],MitarbeiterFTE[%-Vorhaben],0,0,1)</f>
        <v>0</v>
      </c>
      <c r="B116" s="252">
        <v>12</v>
      </c>
      <c r="C116" s="253" t="str" cm="1">
        <f t="array" aca="1" ref="C116" ca="1">_xlfn.LET(
_xlpm.jahrCalc,
INDIRECT("Jahr" &amp; ROUNDUP(SUM($B$21:$B116)/78,0)),
_xlpm.auto,
IF(_xlfn.XLOOKUP(GewählterMA&amp;"|"&amp;_xlpm.jahrCalc,Personaleingabe!$AO$12:$AO$300,Personaleingabe!$AO$12:$AO$300,"keine Zeiten",0,1)="keine Zeiten",TRUE,FALSE),
_xlpm.fake,
IF($A$4&amp;"1"="1",FALSE,TRUE),
_xlpm.abwesend,
AM116&amp;"1"&lt;&gt;"1",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_xlpm.wochenstunden/5,SUMIFS(Arbeitszeiten[[Arbeitszeit]:[Arbeitszeit]],Arbeitszeiten[[Name]:[Name]],GewählterMA,Arbeitszeiten[[Tag]:[Tag]],DATE(_xlpm.jahrCalc,$B116,C$20)))*$A116,0),
_xlpm.ausgabe, _xlpm.stunden+IF(AND(_xlpm.stunden&gt;0,_xlpm.fake),ROUND(RANDBETWEEN(-100,100)/200,1),0),
IF(_xlpm.ausgabe&lt;=0,"",_xlpm.ausgabe)
)</f>
        <v/>
      </c>
      <c r="D116" s="253" t="str" cm="1">
        <f t="array" aca="1" ref="D116" ca="1">_xlfn.LET(
_xlpm.jahrCalc,
INDIRECT("Jahr" &amp; ROUNDUP(SUM($B$21:$B116)/78,0)),
_xlpm.auto,
IF(_xlfn.XLOOKUP(GewählterMA&amp;"|"&amp;_xlpm.jahrCalc,Personaleingabe!$AO$12:$AO$300,Personaleingabe!$AO$12:$AO$300,"keine Zeiten",0,1)="keine Zeiten",TRUE,FALSE),
_xlpm.fake,
IF($A$4&amp;"1"="1",FALSE,TRUE),
_xlpm.abwesend,
AN116&amp;"1"&lt;&gt;"1",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_xlpm.wochenstunden/5,SUMIFS(Arbeitszeiten[[Arbeitszeit]:[Arbeitszeit]],Arbeitszeiten[[Name]:[Name]],GewählterMA,Arbeitszeiten[[Tag]:[Tag]],DATE(_xlpm.jahrCalc,$B116,D$20)))*$A116,0),
_xlpm.ausgabe, _xlpm.stunden+IF(AND(_xlpm.stunden&gt;0,_xlpm.fake),ROUND(RANDBETWEEN(-100,100)/200,1),0),
IF(_xlpm.ausgabe&lt;=0,"",_xlpm.ausgabe)
)</f>
        <v/>
      </c>
      <c r="E116" s="253" t="str" cm="1">
        <f t="array" aca="1" ref="E116" ca="1">_xlfn.LET(
_xlpm.jahrCalc,
INDIRECT("Jahr" &amp; ROUNDUP(SUM($B$21:$B116)/78,0)),
_xlpm.auto,
IF(_xlfn.XLOOKUP(GewählterMA&amp;"|"&amp;_xlpm.jahrCalc,Personaleingabe!$AO$12:$AO$300,Personaleingabe!$AO$12:$AO$300,"keine Zeiten",0,1)="keine Zeiten",TRUE,FALSE),
_xlpm.fake,
IF($A$4&amp;"1"="1",FALSE,TRUE),
_xlpm.abwesend,
AO116&amp;"1"&lt;&gt;"1",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_xlpm.wochenstunden/5,SUMIFS(Arbeitszeiten[[Arbeitszeit]:[Arbeitszeit]],Arbeitszeiten[[Name]:[Name]],GewählterMA,Arbeitszeiten[[Tag]:[Tag]],DATE(_xlpm.jahrCalc,$B116,E$20)))*$A116,0),
_xlpm.ausgabe, _xlpm.stunden+IF(AND(_xlpm.stunden&gt;0,_xlpm.fake),ROUND(RANDBETWEEN(-100,100)/200,1),0),
IF(_xlpm.ausgabe&lt;=0,"",_xlpm.ausgabe)
)</f>
        <v/>
      </c>
      <c r="F116" s="253" t="str" cm="1">
        <f t="array" aca="1" ref="F116" ca="1">_xlfn.LET(
_xlpm.jahrCalc,
INDIRECT("Jahr" &amp; ROUNDUP(SUM($B$21:$B116)/78,0)),
_xlpm.auto,
IF(_xlfn.XLOOKUP(GewählterMA&amp;"|"&amp;_xlpm.jahrCalc,Personaleingabe!$AO$12:$AO$300,Personaleingabe!$AO$12:$AO$300,"keine Zeiten",0,1)="keine Zeiten",TRUE,FALSE),
_xlpm.fake,
IF($A$4&amp;"1"="1",FALSE,TRUE),
_xlpm.abwesend,
AP116&amp;"1"&lt;&gt;"1",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_xlpm.wochenstunden/5,SUMIFS(Arbeitszeiten[[Arbeitszeit]:[Arbeitszeit]],Arbeitszeiten[[Name]:[Name]],GewählterMA,Arbeitszeiten[[Tag]:[Tag]],DATE(_xlpm.jahrCalc,$B116,F$20)))*$A116,0),
_xlpm.ausgabe, _xlpm.stunden+IF(AND(_xlpm.stunden&gt;0,_xlpm.fake),ROUND(RANDBETWEEN(-100,100)/200,1),0),
IF(_xlpm.ausgabe&lt;=0,"",_xlpm.ausgabe)
)</f>
        <v/>
      </c>
      <c r="G116" s="253" t="str" cm="1">
        <f t="array" aca="1" ref="G116" ca="1">_xlfn.LET(
_xlpm.jahrCalc,
INDIRECT("Jahr" &amp; ROUNDUP(SUM($B$21:$B116)/78,0)),
_xlpm.auto,
IF(_xlfn.XLOOKUP(GewählterMA&amp;"|"&amp;_xlpm.jahrCalc,Personaleingabe!$AO$12:$AO$300,Personaleingabe!$AO$12:$AO$300,"keine Zeiten",0,1)="keine Zeiten",TRUE,FALSE),
_xlpm.fake,
IF($A$4&amp;"1"="1",FALSE,TRUE),
_xlpm.abwesend,
AQ116&amp;"1"&lt;&gt;"1",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_xlpm.wochenstunden/5,SUMIFS(Arbeitszeiten[[Arbeitszeit]:[Arbeitszeit]],Arbeitszeiten[[Name]:[Name]],GewählterMA,Arbeitszeiten[[Tag]:[Tag]],DATE(_xlpm.jahrCalc,$B116,G$20)))*$A116,0),
_xlpm.ausgabe, _xlpm.stunden+IF(AND(_xlpm.stunden&gt;0,_xlpm.fake),ROUND(RANDBETWEEN(-100,100)/200,1),0),
IF(_xlpm.ausgabe&lt;=0,"",_xlpm.ausgabe)
)</f>
        <v/>
      </c>
      <c r="H116" s="253" t="str" cm="1">
        <f t="array" aca="1" ref="H116" ca="1">_xlfn.LET(
_xlpm.jahrCalc,
INDIRECT("Jahr" &amp; ROUNDUP(SUM($B$21:$B116)/78,0)),
_xlpm.auto,
IF(_xlfn.XLOOKUP(GewählterMA&amp;"|"&amp;_xlpm.jahrCalc,Personaleingabe!$AO$12:$AO$300,Personaleingabe!$AO$12:$AO$300,"keine Zeiten",0,1)="keine Zeiten",TRUE,FALSE),
_xlpm.fake,
IF($A$4&amp;"1"="1",FALSE,TRUE),
_xlpm.abwesend,
AR116&amp;"1"&lt;&gt;"1",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_xlpm.wochenstunden/5,SUMIFS(Arbeitszeiten[[Arbeitszeit]:[Arbeitszeit]],Arbeitszeiten[[Name]:[Name]],GewählterMA,Arbeitszeiten[[Tag]:[Tag]],DATE(_xlpm.jahrCalc,$B116,H$20)))*$A116,0),
_xlpm.ausgabe, _xlpm.stunden+IF(AND(_xlpm.stunden&gt;0,_xlpm.fake),ROUND(RANDBETWEEN(-100,100)/200,1),0),
IF(_xlpm.ausgabe&lt;=0,"",_xlpm.ausgabe)
)</f>
        <v/>
      </c>
      <c r="I116" s="253" t="str" cm="1">
        <f t="array" aca="1" ref="I116" ca="1">_xlfn.LET(
_xlpm.jahrCalc,
INDIRECT("Jahr" &amp; ROUNDUP(SUM($B$21:$B116)/78,0)),
_xlpm.auto,
IF(_xlfn.XLOOKUP(GewählterMA&amp;"|"&amp;_xlpm.jahrCalc,Personaleingabe!$AO$12:$AO$300,Personaleingabe!$AO$12:$AO$300,"keine Zeiten",0,1)="keine Zeiten",TRUE,FALSE),
_xlpm.fake,
IF($A$4&amp;"1"="1",FALSE,TRUE),
_xlpm.abwesend,
AS116&amp;"1"&lt;&gt;"1",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_xlpm.wochenstunden/5,SUMIFS(Arbeitszeiten[[Arbeitszeit]:[Arbeitszeit]],Arbeitszeiten[[Name]:[Name]],GewählterMA,Arbeitszeiten[[Tag]:[Tag]],DATE(_xlpm.jahrCalc,$B116,I$20)))*$A116,0),
_xlpm.ausgabe, _xlpm.stunden+IF(AND(_xlpm.stunden&gt;0,_xlpm.fake),ROUND(RANDBETWEEN(-100,100)/200,1),0),
IF(_xlpm.ausgabe&lt;=0,"",_xlpm.ausgabe)
)</f>
        <v/>
      </c>
      <c r="J116" s="253" t="str" cm="1">
        <f t="array" aca="1" ref="J116" ca="1">_xlfn.LET(
_xlpm.jahrCalc,
INDIRECT("Jahr" &amp; ROUNDUP(SUM($B$21:$B116)/78,0)),
_xlpm.auto,
IF(_xlfn.XLOOKUP(GewählterMA&amp;"|"&amp;_xlpm.jahrCalc,Personaleingabe!$AO$12:$AO$300,Personaleingabe!$AO$12:$AO$300,"keine Zeiten",0,1)="keine Zeiten",TRUE,FALSE),
_xlpm.fake,
IF($A$4&amp;"1"="1",FALSE,TRUE),
_xlpm.abwesend,
AT116&amp;"1"&lt;&gt;"1",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_xlpm.wochenstunden/5,SUMIFS(Arbeitszeiten[[Arbeitszeit]:[Arbeitszeit]],Arbeitszeiten[[Name]:[Name]],GewählterMA,Arbeitszeiten[[Tag]:[Tag]],DATE(_xlpm.jahrCalc,$B116,J$20)))*$A116,0),
_xlpm.ausgabe, _xlpm.stunden+IF(AND(_xlpm.stunden&gt;0,_xlpm.fake),ROUND(RANDBETWEEN(-100,100)/200,1),0),
IF(_xlpm.ausgabe&lt;=0,"",_xlpm.ausgabe)
)</f>
        <v/>
      </c>
      <c r="K116" s="253" t="str" cm="1">
        <f t="array" aca="1" ref="K116" ca="1">_xlfn.LET(
_xlpm.jahrCalc,
INDIRECT("Jahr" &amp; ROUNDUP(SUM($B$21:$B116)/78,0)),
_xlpm.auto,
IF(_xlfn.XLOOKUP(GewählterMA&amp;"|"&amp;_xlpm.jahrCalc,Personaleingabe!$AO$12:$AO$300,Personaleingabe!$AO$12:$AO$300,"keine Zeiten",0,1)="keine Zeiten",TRUE,FALSE),
_xlpm.fake,
IF($A$4&amp;"1"="1",FALSE,TRUE),
_xlpm.abwesend,
AU116&amp;"1"&lt;&gt;"1",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_xlpm.wochenstunden/5,SUMIFS(Arbeitszeiten[[Arbeitszeit]:[Arbeitszeit]],Arbeitszeiten[[Name]:[Name]],GewählterMA,Arbeitszeiten[[Tag]:[Tag]],DATE(_xlpm.jahrCalc,$B116,K$20)))*$A116,0),
_xlpm.ausgabe, _xlpm.stunden+IF(AND(_xlpm.stunden&gt;0,_xlpm.fake),ROUND(RANDBETWEEN(-100,100)/200,1),0),
IF(_xlpm.ausgabe&lt;=0,"",_xlpm.ausgabe)
)</f>
        <v/>
      </c>
      <c r="L116" s="253" t="str" cm="1">
        <f t="array" aca="1" ref="L116" ca="1">_xlfn.LET(
_xlpm.jahrCalc,
INDIRECT("Jahr" &amp; ROUNDUP(SUM($B$21:$B116)/78,0)),
_xlpm.auto,
IF(_xlfn.XLOOKUP(GewählterMA&amp;"|"&amp;_xlpm.jahrCalc,Personaleingabe!$AO$12:$AO$300,Personaleingabe!$AO$12:$AO$300,"keine Zeiten",0,1)="keine Zeiten",TRUE,FALSE),
_xlpm.fake,
IF($A$4&amp;"1"="1",FALSE,TRUE),
_xlpm.abwesend,
AV116&amp;"1"&lt;&gt;"1",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_xlpm.wochenstunden/5,SUMIFS(Arbeitszeiten[[Arbeitszeit]:[Arbeitszeit]],Arbeitszeiten[[Name]:[Name]],GewählterMA,Arbeitszeiten[[Tag]:[Tag]],DATE(_xlpm.jahrCalc,$B116,L$20)))*$A116,0),
_xlpm.ausgabe, _xlpm.stunden+IF(AND(_xlpm.stunden&gt;0,_xlpm.fake),ROUND(RANDBETWEEN(-100,100)/200,1),0),
IF(_xlpm.ausgabe&lt;=0,"",_xlpm.ausgabe)
)</f>
        <v/>
      </c>
      <c r="M116" s="253" t="str" cm="1">
        <f t="array" aca="1" ref="M116" ca="1">_xlfn.LET(
_xlpm.jahrCalc,
INDIRECT("Jahr" &amp; ROUNDUP(SUM($B$21:$B116)/78,0)),
_xlpm.auto,
IF(_xlfn.XLOOKUP(GewählterMA&amp;"|"&amp;_xlpm.jahrCalc,Personaleingabe!$AO$12:$AO$300,Personaleingabe!$AO$12:$AO$300,"keine Zeiten",0,1)="keine Zeiten",TRUE,FALSE),
_xlpm.fake,
IF($A$4&amp;"1"="1",FALSE,TRUE),
_xlpm.abwesend,
AW116&amp;"1"&lt;&gt;"1",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_xlpm.wochenstunden/5,SUMIFS(Arbeitszeiten[[Arbeitszeit]:[Arbeitszeit]],Arbeitszeiten[[Name]:[Name]],GewählterMA,Arbeitszeiten[[Tag]:[Tag]],DATE(_xlpm.jahrCalc,$B116,M$20)))*$A116,0),
_xlpm.ausgabe, _xlpm.stunden+IF(AND(_xlpm.stunden&gt;0,_xlpm.fake),ROUND(RANDBETWEEN(-100,100)/200,1),0),
IF(_xlpm.ausgabe&lt;=0,"",_xlpm.ausgabe)
)</f>
        <v/>
      </c>
      <c r="N116" s="253" t="str" cm="1">
        <f t="array" aca="1" ref="N116" ca="1">_xlfn.LET(
_xlpm.jahrCalc,
INDIRECT("Jahr" &amp; ROUNDUP(SUM($B$21:$B116)/78,0)),
_xlpm.auto,
IF(_xlfn.XLOOKUP(GewählterMA&amp;"|"&amp;_xlpm.jahrCalc,Personaleingabe!$AO$12:$AO$300,Personaleingabe!$AO$12:$AO$300,"keine Zeiten",0,1)="keine Zeiten",TRUE,FALSE),
_xlpm.fake,
IF($A$4&amp;"1"="1",FALSE,TRUE),
_xlpm.abwesend,
AX116&amp;"1"&lt;&gt;"1",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_xlpm.wochenstunden/5,SUMIFS(Arbeitszeiten[[Arbeitszeit]:[Arbeitszeit]],Arbeitszeiten[[Name]:[Name]],GewählterMA,Arbeitszeiten[[Tag]:[Tag]],DATE(_xlpm.jahrCalc,$B116,N$20)))*$A116,0),
_xlpm.ausgabe, _xlpm.stunden+IF(AND(_xlpm.stunden&gt;0,_xlpm.fake),ROUND(RANDBETWEEN(-100,100)/200,1),0),
IF(_xlpm.ausgabe&lt;=0,"",_xlpm.ausgabe)
)</f>
        <v/>
      </c>
      <c r="O116" s="253" t="str" cm="1">
        <f t="array" aca="1" ref="O116" ca="1">_xlfn.LET(
_xlpm.jahrCalc,
INDIRECT("Jahr" &amp; ROUNDUP(SUM($B$21:$B116)/78,0)),
_xlpm.auto,
IF(_xlfn.XLOOKUP(GewählterMA&amp;"|"&amp;_xlpm.jahrCalc,Personaleingabe!$AO$12:$AO$300,Personaleingabe!$AO$12:$AO$300,"keine Zeiten",0,1)="keine Zeiten",TRUE,FALSE),
_xlpm.fake,
IF($A$4&amp;"1"="1",FALSE,TRUE),
_xlpm.abwesend,
AY116&amp;"1"&lt;&gt;"1",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_xlpm.wochenstunden/5,SUMIFS(Arbeitszeiten[[Arbeitszeit]:[Arbeitszeit]],Arbeitszeiten[[Name]:[Name]],GewählterMA,Arbeitszeiten[[Tag]:[Tag]],DATE(_xlpm.jahrCalc,$B116,O$20)))*$A116,0),
_xlpm.ausgabe, _xlpm.stunden+IF(AND(_xlpm.stunden&gt;0,_xlpm.fake),ROUND(RANDBETWEEN(-100,100)/200,1),0),
IF(_xlpm.ausgabe&lt;=0,"",_xlpm.ausgabe)
)</f>
        <v/>
      </c>
      <c r="P116" s="253" t="str" cm="1">
        <f t="array" aca="1" ref="P116" ca="1">_xlfn.LET(
_xlpm.jahrCalc,
INDIRECT("Jahr" &amp; ROUNDUP(SUM($B$21:$B116)/78,0)),
_xlpm.auto,
IF(_xlfn.XLOOKUP(GewählterMA&amp;"|"&amp;_xlpm.jahrCalc,Personaleingabe!$AO$12:$AO$300,Personaleingabe!$AO$12:$AO$300,"keine Zeiten",0,1)="keine Zeiten",TRUE,FALSE),
_xlpm.fake,
IF($A$4&amp;"1"="1",FALSE,TRUE),
_xlpm.abwesend,
AZ116&amp;"1"&lt;&gt;"1",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_xlpm.wochenstunden/5,SUMIFS(Arbeitszeiten[[Arbeitszeit]:[Arbeitszeit]],Arbeitszeiten[[Name]:[Name]],GewählterMA,Arbeitszeiten[[Tag]:[Tag]],DATE(_xlpm.jahrCalc,$B116,P$20)))*$A116,0),
_xlpm.ausgabe, _xlpm.stunden+IF(AND(_xlpm.stunden&gt;0,_xlpm.fake),ROUND(RANDBETWEEN(-100,100)/200,1),0),
IF(_xlpm.ausgabe&lt;=0,"",_xlpm.ausgabe)
)</f>
        <v/>
      </c>
      <c r="Q116" s="253" t="str" cm="1">
        <f t="array" aca="1" ref="Q116" ca="1">_xlfn.LET(
_xlpm.jahrCalc,
INDIRECT("Jahr" &amp; ROUNDUP(SUM($B$21:$B116)/78,0)),
_xlpm.auto,
IF(_xlfn.XLOOKUP(GewählterMA&amp;"|"&amp;_xlpm.jahrCalc,Personaleingabe!$AO$12:$AO$300,Personaleingabe!$AO$12:$AO$300,"keine Zeiten",0,1)="keine Zeiten",TRUE,FALSE),
_xlpm.fake,
IF($A$4&amp;"1"="1",FALSE,TRUE),
_xlpm.abwesend,
BA116&amp;"1"&lt;&gt;"1",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_xlpm.wochenstunden/5,SUMIFS(Arbeitszeiten[[Arbeitszeit]:[Arbeitszeit]],Arbeitszeiten[[Name]:[Name]],GewählterMA,Arbeitszeiten[[Tag]:[Tag]],DATE(_xlpm.jahrCalc,$B116,Q$20)))*$A116,0),
_xlpm.ausgabe, _xlpm.stunden+IF(AND(_xlpm.stunden&gt;0,_xlpm.fake),ROUND(RANDBETWEEN(-100,100)/200,1),0),
IF(_xlpm.ausgabe&lt;=0,"",_xlpm.ausgabe)
)</f>
        <v/>
      </c>
      <c r="R116" s="253" t="str" cm="1">
        <f t="array" aca="1" ref="R116" ca="1">_xlfn.LET(
_xlpm.jahrCalc,
INDIRECT("Jahr" &amp; ROUNDUP(SUM($B$21:$B116)/78,0)),
_xlpm.auto,
IF(_xlfn.XLOOKUP(GewählterMA&amp;"|"&amp;_xlpm.jahrCalc,Personaleingabe!$AO$12:$AO$300,Personaleingabe!$AO$12:$AO$300,"keine Zeiten",0,1)="keine Zeiten",TRUE,FALSE),
_xlpm.fake,
IF($A$4&amp;"1"="1",FALSE,TRUE),
_xlpm.abwesend,
BB116&amp;"1"&lt;&gt;"1",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_xlpm.wochenstunden/5,SUMIFS(Arbeitszeiten[[Arbeitszeit]:[Arbeitszeit]],Arbeitszeiten[[Name]:[Name]],GewählterMA,Arbeitszeiten[[Tag]:[Tag]],DATE(_xlpm.jahrCalc,$B116,R$20)))*$A116,0),
_xlpm.ausgabe, _xlpm.stunden+IF(AND(_xlpm.stunden&gt;0,_xlpm.fake),ROUND(RANDBETWEEN(-100,100)/200,1),0),
IF(_xlpm.ausgabe&lt;=0,"",_xlpm.ausgabe)
)</f>
        <v/>
      </c>
      <c r="S116" s="253" t="str" cm="1">
        <f t="array" aca="1" ref="S116" ca="1">_xlfn.LET(
_xlpm.jahrCalc,
INDIRECT("Jahr" &amp; ROUNDUP(SUM($B$21:$B116)/78,0)),
_xlpm.auto,
IF(_xlfn.XLOOKUP(GewählterMA&amp;"|"&amp;_xlpm.jahrCalc,Personaleingabe!$AO$12:$AO$300,Personaleingabe!$AO$12:$AO$300,"keine Zeiten",0,1)="keine Zeiten",TRUE,FALSE),
_xlpm.fake,
IF($A$4&amp;"1"="1",FALSE,TRUE),
_xlpm.abwesend,
BC116&amp;"1"&lt;&gt;"1",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_xlpm.wochenstunden/5,SUMIFS(Arbeitszeiten[[Arbeitszeit]:[Arbeitszeit]],Arbeitszeiten[[Name]:[Name]],GewählterMA,Arbeitszeiten[[Tag]:[Tag]],DATE(_xlpm.jahrCalc,$B116,S$20)))*$A116,0),
_xlpm.ausgabe, _xlpm.stunden+IF(AND(_xlpm.stunden&gt;0,_xlpm.fake),ROUND(RANDBETWEEN(-100,100)/200,1),0),
IF(_xlpm.ausgabe&lt;=0,"",_xlpm.ausgabe)
)</f>
        <v/>
      </c>
      <c r="T116" s="253" t="str" cm="1">
        <f t="array" aca="1" ref="T116" ca="1">_xlfn.LET(
_xlpm.jahrCalc,
INDIRECT("Jahr" &amp; ROUNDUP(SUM($B$21:$B116)/78,0)),
_xlpm.auto,
IF(_xlfn.XLOOKUP(GewählterMA&amp;"|"&amp;_xlpm.jahrCalc,Personaleingabe!$AO$12:$AO$300,Personaleingabe!$AO$12:$AO$300,"keine Zeiten",0,1)="keine Zeiten",TRUE,FALSE),
_xlpm.fake,
IF($A$4&amp;"1"="1",FALSE,TRUE),
_xlpm.abwesend,
BD116&amp;"1"&lt;&gt;"1",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_xlpm.wochenstunden/5,SUMIFS(Arbeitszeiten[[Arbeitszeit]:[Arbeitszeit]],Arbeitszeiten[[Name]:[Name]],GewählterMA,Arbeitszeiten[[Tag]:[Tag]],DATE(_xlpm.jahrCalc,$B116,T$20)))*$A116,0),
_xlpm.ausgabe, _xlpm.stunden+IF(AND(_xlpm.stunden&gt;0,_xlpm.fake),ROUND(RANDBETWEEN(-100,100)/200,1),0),
IF(_xlpm.ausgabe&lt;=0,"",_xlpm.ausgabe)
)</f>
        <v/>
      </c>
      <c r="U116" s="253" t="str" cm="1">
        <f t="array" aca="1" ref="U116" ca="1">_xlfn.LET(
_xlpm.jahrCalc,
INDIRECT("Jahr" &amp; ROUNDUP(SUM($B$21:$B116)/78,0)),
_xlpm.auto,
IF(_xlfn.XLOOKUP(GewählterMA&amp;"|"&amp;_xlpm.jahrCalc,Personaleingabe!$AO$12:$AO$300,Personaleingabe!$AO$12:$AO$300,"keine Zeiten",0,1)="keine Zeiten",TRUE,FALSE),
_xlpm.fake,
IF($A$4&amp;"1"="1",FALSE,TRUE),
_xlpm.abwesend,
BE116&amp;"1"&lt;&gt;"1",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_xlpm.wochenstunden/5,SUMIFS(Arbeitszeiten[[Arbeitszeit]:[Arbeitszeit]],Arbeitszeiten[[Name]:[Name]],GewählterMA,Arbeitszeiten[[Tag]:[Tag]],DATE(_xlpm.jahrCalc,$B116,U$20)))*$A116,0),
_xlpm.ausgabe, _xlpm.stunden+IF(AND(_xlpm.stunden&gt;0,_xlpm.fake),ROUND(RANDBETWEEN(-100,100)/200,1),0),
IF(_xlpm.ausgabe&lt;=0,"",_xlpm.ausgabe)
)</f>
        <v/>
      </c>
      <c r="V116" s="253" t="str" cm="1">
        <f t="array" aca="1" ref="V116" ca="1">_xlfn.LET(
_xlpm.jahrCalc,
INDIRECT("Jahr" &amp; ROUNDUP(SUM($B$21:$B116)/78,0)),
_xlpm.auto,
IF(_xlfn.XLOOKUP(GewählterMA&amp;"|"&amp;_xlpm.jahrCalc,Personaleingabe!$AO$12:$AO$300,Personaleingabe!$AO$12:$AO$300,"keine Zeiten",0,1)="keine Zeiten",TRUE,FALSE),
_xlpm.fake,
IF($A$4&amp;"1"="1",FALSE,TRUE),
_xlpm.abwesend,
BF116&amp;"1"&lt;&gt;"1",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_xlpm.wochenstunden/5,SUMIFS(Arbeitszeiten[[Arbeitszeit]:[Arbeitszeit]],Arbeitszeiten[[Name]:[Name]],GewählterMA,Arbeitszeiten[[Tag]:[Tag]],DATE(_xlpm.jahrCalc,$B116,V$20)))*$A116,0),
_xlpm.ausgabe, _xlpm.stunden+IF(AND(_xlpm.stunden&gt;0,_xlpm.fake),ROUND(RANDBETWEEN(-100,100)/200,1),0),
IF(_xlpm.ausgabe&lt;=0,"",_xlpm.ausgabe)
)</f>
        <v/>
      </c>
      <c r="W116" s="253" t="str" cm="1">
        <f t="array" aca="1" ref="W116" ca="1">_xlfn.LET(
_xlpm.jahrCalc,
INDIRECT("Jahr" &amp; ROUNDUP(SUM($B$21:$B116)/78,0)),
_xlpm.auto,
IF(_xlfn.XLOOKUP(GewählterMA&amp;"|"&amp;_xlpm.jahrCalc,Personaleingabe!$AO$12:$AO$300,Personaleingabe!$AO$12:$AO$300,"keine Zeiten",0,1)="keine Zeiten",TRUE,FALSE),
_xlpm.fake,
IF($A$4&amp;"1"="1",FALSE,TRUE),
_xlpm.abwesend,
BG116&amp;"1"&lt;&gt;"1",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_xlpm.wochenstunden/5,SUMIFS(Arbeitszeiten[[Arbeitszeit]:[Arbeitszeit]],Arbeitszeiten[[Name]:[Name]],GewählterMA,Arbeitszeiten[[Tag]:[Tag]],DATE(_xlpm.jahrCalc,$B116,W$20)))*$A116,0),
_xlpm.ausgabe, _xlpm.stunden+IF(AND(_xlpm.stunden&gt;0,_xlpm.fake),ROUND(RANDBETWEEN(-100,100)/200,1),0),
IF(_xlpm.ausgabe&lt;=0,"",_xlpm.ausgabe)
)</f>
        <v/>
      </c>
      <c r="X116" s="253" t="str" cm="1">
        <f t="array" aca="1" ref="X116" ca="1">_xlfn.LET(
_xlpm.jahrCalc,
INDIRECT("Jahr" &amp; ROUNDUP(SUM($B$21:$B116)/78,0)),
_xlpm.auto,
IF(_xlfn.XLOOKUP(GewählterMA&amp;"|"&amp;_xlpm.jahrCalc,Personaleingabe!$AO$12:$AO$300,Personaleingabe!$AO$12:$AO$300,"keine Zeiten",0,1)="keine Zeiten",TRUE,FALSE),
_xlpm.fake,
IF($A$4&amp;"1"="1",FALSE,TRUE),
_xlpm.abwesend,
BH116&amp;"1"&lt;&gt;"1",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_xlpm.wochenstunden/5,SUMIFS(Arbeitszeiten[[Arbeitszeit]:[Arbeitszeit]],Arbeitszeiten[[Name]:[Name]],GewählterMA,Arbeitszeiten[[Tag]:[Tag]],DATE(_xlpm.jahrCalc,$B116,X$20)))*$A116,0),
_xlpm.ausgabe, _xlpm.stunden+IF(AND(_xlpm.stunden&gt;0,_xlpm.fake),ROUND(RANDBETWEEN(-100,100)/200,1),0),
IF(_xlpm.ausgabe&lt;=0,"",_xlpm.ausgabe)
)</f>
        <v/>
      </c>
      <c r="Y116" s="253" t="str" cm="1">
        <f t="array" aca="1" ref="Y116" ca="1">_xlfn.LET(
_xlpm.jahrCalc,
INDIRECT("Jahr" &amp; ROUNDUP(SUM($B$21:$B116)/78,0)),
_xlpm.auto,
IF(_xlfn.XLOOKUP(GewählterMA&amp;"|"&amp;_xlpm.jahrCalc,Personaleingabe!$AO$12:$AO$300,Personaleingabe!$AO$12:$AO$300,"keine Zeiten",0,1)="keine Zeiten",TRUE,FALSE),
_xlpm.fake,
IF($A$4&amp;"1"="1",FALSE,TRUE),
_xlpm.abwesend,
BI116&amp;"1"&lt;&gt;"1",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_xlpm.wochenstunden/5,SUMIFS(Arbeitszeiten[[Arbeitszeit]:[Arbeitszeit]],Arbeitszeiten[[Name]:[Name]],GewählterMA,Arbeitszeiten[[Tag]:[Tag]],DATE(_xlpm.jahrCalc,$B116,Y$20)))*$A116,0),
_xlpm.ausgabe, _xlpm.stunden+IF(AND(_xlpm.stunden&gt;0,_xlpm.fake),ROUND(RANDBETWEEN(-100,100)/200,1),0),
IF(_xlpm.ausgabe&lt;=0,"",_xlpm.ausgabe)
)</f>
        <v/>
      </c>
      <c r="Z116" s="253" t="str" cm="1">
        <f t="array" aca="1" ref="Z116" ca="1">_xlfn.LET(
_xlpm.jahrCalc,
INDIRECT("Jahr" &amp; ROUNDUP(SUM($B$21:$B116)/78,0)),
_xlpm.auto,
IF(_xlfn.XLOOKUP(GewählterMA&amp;"|"&amp;_xlpm.jahrCalc,Personaleingabe!$AO$12:$AO$300,Personaleingabe!$AO$12:$AO$300,"keine Zeiten",0,1)="keine Zeiten",TRUE,FALSE),
_xlpm.fake,
IF($A$4&amp;"1"="1",FALSE,TRUE),
_xlpm.abwesend,
BJ116&amp;"1"&lt;&gt;"1",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_xlpm.wochenstunden/5,SUMIFS(Arbeitszeiten[[Arbeitszeit]:[Arbeitszeit]],Arbeitszeiten[[Name]:[Name]],GewählterMA,Arbeitszeiten[[Tag]:[Tag]],DATE(_xlpm.jahrCalc,$B116,Z$20)))*$A116,0),
_xlpm.ausgabe, _xlpm.stunden+IF(AND(_xlpm.stunden&gt;0,_xlpm.fake),ROUND(RANDBETWEEN(-100,100)/200,1),0),
IF(_xlpm.ausgabe&lt;=0,"",_xlpm.ausgabe)
)</f>
        <v/>
      </c>
      <c r="AA116" s="253" t="str" cm="1">
        <f t="array" aca="1" ref="AA116" ca="1">_xlfn.LET(
_xlpm.jahrCalc,
INDIRECT("Jahr" &amp; ROUNDUP(SUM($B$21:$B116)/78,0)),
_xlpm.auto,
IF(_xlfn.XLOOKUP(GewählterMA&amp;"|"&amp;_xlpm.jahrCalc,Personaleingabe!$AO$12:$AO$300,Personaleingabe!$AO$12:$AO$300,"keine Zeiten",0,1)="keine Zeiten",TRUE,FALSE),
_xlpm.fake,
IF($A$4&amp;"1"="1",FALSE,TRUE),
_xlpm.abwesend,
BK116&amp;"1"&lt;&gt;"1",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_xlpm.wochenstunden/5,SUMIFS(Arbeitszeiten[[Arbeitszeit]:[Arbeitszeit]],Arbeitszeiten[[Name]:[Name]],GewählterMA,Arbeitszeiten[[Tag]:[Tag]],DATE(_xlpm.jahrCalc,$B116,AA$20)))*$A116,0),
_xlpm.ausgabe, _xlpm.stunden+IF(AND(_xlpm.stunden&gt;0,_xlpm.fake),ROUND(RANDBETWEEN(-100,100)/200,1),0),
IF(_xlpm.ausgabe&lt;=0,"",_xlpm.ausgabe)
)</f>
        <v/>
      </c>
      <c r="AB116" s="253" t="str" cm="1">
        <f t="array" aca="1" ref="AB116" ca="1">_xlfn.LET(
_xlpm.jahrCalc,
INDIRECT("Jahr" &amp; ROUNDUP(SUM($B$21:$B116)/78,0)),
_xlpm.auto,
IF(_xlfn.XLOOKUP(GewählterMA&amp;"|"&amp;_xlpm.jahrCalc,Personaleingabe!$AO$12:$AO$300,Personaleingabe!$AO$12:$AO$300,"keine Zeiten",0,1)="keine Zeiten",TRUE,FALSE),
_xlpm.fake,
IF($A$4&amp;"1"="1",FALSE,TRUE),
_xlpm.abwesend,
BL116&amp;"1"&lt;&gt;"1",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_xlpm.wochenstunden/5,SUMIFS(Arbeitszeiten[[Arbeitszeit]:[Arbeitszeit]],Arbeitszeiten[[Name]:[Name]],GewählterMA,Arbeitszeiten[[Tag]:[Tag]],DATE(_xlpm.jahrCalc,$B116,AB$20)))*$A116,0),
_xlpm.ausgabe, _xlpm.stunden+IF(AND(_xlpm.stunden&gt;0,_xlpm.fake),ROUND(RANDBETWEEN(-100,100)/200,1),0),
IF(_xlpm.ausgabe&lt;=0,"",_xlpm.ausgabe)
)</f>
        <v/>
      </c>
      <c r="AC116" s="253" t="str" cm="1">
        <f t="array" aca="1" ref="AC116" ca="1">_xlfn.LET(
_xlpm.jahrCalc,
INDIRECT("Jahr" &amp; ROUNDUP(SUM($B$21:$B116)/78,0)),
_xlpm.auto,
IF(_xlfn.XLOOKUP(GewählterMA&amp;"|"&amp;_xlpm.jahrCalc,Personaleingabe!$AO$12:$AO$300,Personaleingabe!$AO$12:$AO$300,"keine Zeiten",0,1)="keine Zeiten",TRUE,FALSE),
_xlpm.fake,
IF($A$4&amp;"1"="1",FALSE,TRUE),
_xlpm.abwesend,
BM116&amp;"1"&lt;&gt;"1",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_xlpm.wochenstunden/5,SUMIFS(Arbeitszeiten[[Arbeitszeit]:[Arbeitszeit]],Arbeitszeiten[[Name]:[Name]],GewählterMA,Arbeitszeiten[[Tag]:[Tag]],DATE(_xlpm.jahrCalc,$B116,AC$20)))*$A116,0),
_xlpm.ausgabe, _xlpm.stunden+IF(AND(_xlpm.stunden&gt;0,_xlpm.fake),ROUND(RANDBETWEEN(-100,100)/200,1),0),
IF(_xlpm.ausgabe&lt;=0,"",_xlpm.ausgabe)
)</f>
        <v/>
      </c>
      <c r="AD116" s="253" t="str" cm="1">
        <f t="array" aca="1" ref="AD116" ca="1">_xlfn.LET(
_xlpm.jahrCalc,
INDIRECT("Jahr" &amp; ROUNDUP(SUM($B$21:$B116)/78,0)),
_xlpm.auto,
IF(_xlfn.XLOOKUP(GewählterMA&amp;"|"&amp;_xlpm.jahrCalc,Personaleingabe!$AO$12:$AO$300,Personaleingabe!$AO$12:$AO$300,"keine Zeiten",0,1)="keine Zeiten",TRUE,FALSE),
_xlpm.fake,
IF($A$4&amp;"1"="1",FALSE,TRUE),
_xlpm.abwesend,
BN116&amp;"1"&lt;&gt;"1",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_xlpm.wochenstunden/5,SUMIFS(Arbeitszeiten[[Arbeitszeit]:[Arbeitszeit]],Arbeitszeiten[[Name]:[Name]],GewählterMA,Arbeitszeiten[[Tag]:[Tag]],DATE(_xlpm.jahrCalc,$B116,AD$20)))*$A116,0),
_xlpm.ausgabe, _xlpm.stunden+IF(AND(_xlpm.stunden&gt;0,_xlpm.fake),ROUND(RANDBETWEEN(-100,100)/200,1),0),
IF(_xlpm.ausgabe&lt;=0,"",_xlpm.ausgabe)
)</f>
        <v/>
      </c>
      <c r="AE116" s="253" t="str" cm="1">
        <f t="array" aca="1" ref="AE116" ca="1">_xlfn.LET(
_xlpm.jahrCalc,
INDIRECT("Jahr" &amp; ROUNDUP(SUM($B$21:$B116)/78,0)),
_xlpm.auto,
IF(_xlfn.XLOOKUP(GewählterMA&amp;"|"&amp;_xlpm.jahrCalc,Personaleingabe!$AO$12:$AO$300,Personaleingabe!$AO$12:$AO$300,"keine Zeiten",0,1)="keine Zeiten",TRUE,FALSE),
_xlpm.fake,
IF($A$4&amp;"1"="1",FALSE,TRUE),
_xlpm.abwesend,
BO116&amp;"1"&lt;&gt;"1",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_xlpm.wochenstunden/5,SUMIFS(Arbeitszeiten[[Arbeitszeit]:[Arbeitszeit]],Arbeitszeiten[[Name]:[Name]],GewählterMA,Arbeitszeiten[[Tag]:[Tag]],DATE(_xlpm.jahrCalc,$B116,AE$20)))*$A116,0),
_xlpm.ausgabe, _xlpm.stunden+IF(AND(_xlpm.stunden&gt;0,_xlpm.fake),ROUND(RANDBETWEEN(-100,100)/200,1),0),
IF(_xlpm.ausgabe&lt;=0,"",_xlpm.ausgabe)
)</f>
        <v/>
      </c>
      <c r="AF116" s="253" t="str" cm="1">
        <f t="array" aca="1" ref="AF116" ca="1">_xlfn.LET(
_xlpm.jahrCalc,
INDIRECT("Jahr" &amp; ROUNDUP(SUM($B$21:$B116)/78,0)),
_xlpm.auto,
IF(_xlfn.XLOOKUP(GewählterMA&amp;"|"&amp;_xlpm.jahrCalc,Personaleingabe!$AO$12:$AO$300,Personaleingabe!$AO$12:$AO$300,"keine Zeiten",0,1)="keine Zeiten",TRUE,FALSE),
_xlpm.fake,
IF($A$4&amp;"1"="1",FALSE,TRUE),
_xlpm.abwesend,
BP116&amp;"1"&lt;&gt;"1",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_xlpm.wochenstunden/5,SUMIFS(Arbeitszeiten[[Arbeitszeit]:[Arbeitszeit]],Arbeitszeiten[[Name]:[Name]],GewählterMA,Arbeitszeiten[[Tag]:[Tag]],DATE(_xlpm.jahrCalc,$B116,AF$20)))*$A116,0),
_xlpm.ausgabe, _xlpm.stunden+IF(AND(_xlpm.stunden&gt;0,_xlpm.fake),ROUND(RANDBETWEEN(-100,100)/200,1),0),
IF(_xlpm.ausgabe&lt;=0,"",_xlpm.ausgabe)
)</f>
        <v/>
      </c>
      <c r="AG116" s="253" t="str" cm="1">
        <f t="array" aca="1" ref="AG116" ca="1">_xlfn.LET(
_xlpm.jahrCalc,
INDIRECT("Jahr" &amp; ROUNDUP(SUM($B$21:$B116)/78,0)),
_xlpm.auto,
IF(_xlfn.XLOOKUP(GewählterMA&amp;"|"&amp;_xlpm.jahrCalc,Personaleingabe!$AO$12:$AO$300,Personaleingabe!$AO$12:$AO$300,"keine Zeiten",0,1)="keine Zeiten",TRUE,FALSE),
_xlpm.fake,
IF($A$4&amp;"1"="1",FALSE,TRUE),
_xlpm.abwesend,
BQ116&amp;"1"&lt;&gt;"1",
_xlpm.wochenstunden,_xlfn.XLOOKUP(GewählterMA&amp;"|"&amp;GewähltesVorhaben&amp;"|"&amp;$B116&amp;"|"&amp;_xlpm.jahrCalc,MitarbeiterFTE[[lookup]:[lookup]],MitarbeiterFTE[[Std. / Wo.]:[Std. / Wo.]],0,0,1),
_xlpm.stunden,
IF(NOT(_xlpm.abwesend),IF(_xlpm.auto,
    _xlpm.wochenstunden/5,SUMIFS(Arbeitszeiten[[Arbeitszeit]:[Arbeitszeit]],Arbeitszeiten[[Name]:[Name]],GewählterMA,Arbeitszeiten[[Tag]:[Tag]],DATE(_xlpm.jahrCalc,$B116,AG$20)))*$A116,0),
_xlpm.ausgabe, _xlpm.stunden+IF(AND(_xlpm.stunden&gt;0,_xlpm.fake),ROUND(RANDBETWEEN(-100,100)/200,1),0),
IF(_xlpm.ausgabe&lt;=0,"",_xlpm.ausgabe)
)</f>
        <v/>
      </c>
      <c r="AH116" s="254">
        <f t="shared" ca="1" si="115"/>
        <v>0</v>
      </c>
      <c r="AI116" s="303"/>
      <c r="AJ116" s="212"/>
      <c r="AL116" s="211">
        <f t="shared" si="116"/>
        <v>12</v>
      </c>
      <c r="AM116" s="211" t="str" cm="1">
        <f t="array" aca="1" ref="AM116" ca="1">_xlfn.LET(
     _xlpm.jahrCalc,INDIRECT("Jahr" &amp; ROUNDUP(SUM($B$21:$B116)/78,0)),
     _xlpm.dat,DATE(_xlpm.jahrCalc,$B116,C$20),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N116" s="211" t="str" cm="1">
        <f t="array" aca="1" ref="AN116" ca="1">_xlfn.LET(
     _xlpm.jahrCalc,INDIRECT("Jahr" &amp; ROUNDUP(SUM($B$21:$B116)/78,0)),
     _xlpm.dat,DATE(_xlpm.jahrCalc,$B116,D$20),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O116" s="211" t="str" cm="1">
        <f t="array" aca="1" ref="AO116" ca="1">_xlfn.LET(
     _xlpm.jahrCalc,INDIRECT("Jahr" &amp; ROUNDUP(SUM($B$21:$B116)/78,0)),
     _xlpm.dat,DATE(_xlpm.jahrCalc,$B116,E$20),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P116" s="211" t="str" cm="1">
        <f t="array" aca="1" ref="AP116" ca="1">_xlfn.LET(
     _xlpm.jahrCalc,INDIRECT("Jahr" &amp; ROUNDUP(SUM($B$21:$B116)/78,0)),
     _xlpm.dat,DATE(_xlpm.jahrCalc,$B116,F$20),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Q116" s="211" t="str" cm="1">
        <f t="array" aca="1" ref="AQ116" ca="1">_xlfn.LET(
     _xlpm.jahrCalc,INDIRECT("Jahr" &amp; ROUNDUP(SUM($B$21:$B116)/78,0)),
     _xlpm.dat,DATE(_xlpm.jahrCalc,$B116,G$20),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R116" s="211" t="str" cm="1">
        <f t="array" aca="1" ref="AR116" ca="1">_xlfn.LET(
     _xlpm.jahrCalc,INDIRECT("Jahr" &amp; ROUNDUP(SUM($B$21:$B116)/78,0)),
     _xlpm.dat,DATE(_xlpm.jahrCalc,$B116,H$20),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S116" s="211" t="str" cm="1">
        <f t="array" aca="1" ref="AS116" ca="1">_xlfn.LET(
     _xlpm.jahrCalc,INDIRECT("Jahr" &amp; ROUNDUP(SUM($B$21:$B116)/78,0)),
     _xlpm.dat,DATE(_xlpm.jahrCalc,$B116,I$20),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T116" s="211" t="str" cm="1">
        <f t="array" aca="1" ref="AT116" ca="1">_xlfn.LET(
     _xlpm.jahrCalc,INDIRECT("Jahr" &amp; ROUNDUP(SUM($B$21:$B116)/78,0)),
     _xlpm.dat,DATE(_xlpm.jahrCalc,$B116,J$20),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U116" s="211" t="str" cm="1">
        <f t="array" aca="1" ref="AU116" ca="1">_xlfn.LET(
     _xlpm.jahrCalc,INDIRECT("Jahr" &amp; ROUNDUP(SUM($B$21:$B116)/78,0)),
     _xlpm.dat,DATE(_xlpm.jahrCalc,$B116,K$20),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V116" s="211" t="str" cm="1">
        <f t="array" aca="1" ref="AV116" ca="1">_xlfn.LET(
     _xlpm.jahrCalc,INDIRECT("Jahr" &amp; ROUNDUP(SUM($B$21:$B116)/78,0)),
     _xlpm.dat,DATE(_xlpm.jahrCalc,$B116,L$20),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AW116" s="211" t="str" cm="1">
        <f t="array" aca="1" ref="AW116" ca="1">_xlfn.LET(
     _xlpm.jahrCalc,INDIRECT("Jahr" &amp; ROUNDUP(SUM($B$21:$B116)/78,0)),
     _xlpm.dat,DATE(_xlpm.jahrCalc,$B116,M$20),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X116" s="211" t="str" cm="1">
        <f t="array" aca="1" ref="AX116" ca="1">_xlfn.LET(
     _xlpm.jahrCalc,INDIRECT("Jahr" &amp; ROUNDUP(SUM($B$21:$B116)/78,0)),
     _xlpm.dat,DATE(_xlpm.jahrCalc,$B116,N$20),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Y116" s="211" t="str" cm="1">
        <f t="array" aca="1" ref="AY116" ca="1">_xlfn.LET(
     _xlpm.jahrCalc,INDIRECT("Jahr" &amp; ROUNDUP(SUM($B$21:$B116)/78,0)),
     _xlpm.dat,DATE(_xlpm.jahrCalc,$B116,O$20),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AZ116" s="211" t="str" cm="1">
        <f t="array" aca="1" ref="AZ116" ca="1">_xlfn.LET(
     _xlpm.jahrCalc,INDIRECT("Jahr" &amp; ROUNDUP(SUM($B$21:$B116)/78,0)),
     _xlpm.dat,DATE(_xlpm.jahrCalc,$B116,P$20),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A116" s="211" t="str" cm="1">
        <f t="array" aca="1" ref="BA116" ca="1">_xlfn.LET(
     _xlpm.jahrCalc,INDIRECT("Jahr" &amp; ROUNDUP(SUM($B$21:$B116)/78,0)),
     _xlpm.dat,DATE(_xlpm.jahrCalc,$B116,Q$20),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B116" s="211" t="str" cm="1">
        <f t="array" aca="1" ref="BB116" ca="1">_xlfn.LET(
     _xlpm.jahrCalc,INDIRECT("Jahr" &amp; ROUNDUP(SUM($B$21:$B116)/78,0)),
     _xlpm.dat,DATE(_xlpm.jahrCalc,$B116,R$20),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C116" s="211" t="str" cm="1">
        <f t="array" aca="1" ref="BC116" ca="1">_xlfn.LET(
     _xlpm.jahrCalc,INDIRECT("Jahr" &amp; ROUNDUP(SUM($B$21:$B116)/78,0)),
     _xlpm.dat,DATE(_xlpm.jahrCalc,$B116,S$20),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D116" s="211" t="str" cm="1">
        <f t="array" aca="1" ref="BD116" ca="1">_xlfn.LET(
     _xlpm.jahrCalc,INDIRECT("Jahr" &amp; ROUNDUP(SUM($B$21:$B116)/78,0)),
     _xlpm.dat,DATE(_xlpm.jahrCalc,$B116,T$20),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E116" s="211" t="str" cm="1">
        <f t="array" aca="1" ref="BE116" ca="1">_xlfn.LET(
     _xlpm.jahrCalc,INDIRECT("Jahr" &amp; ROUNDUP(SUM($B$21:$B116)/78,0)),
     _xlpm.dat,DATE(_xlpm.jahrCalc,$B116,U$20),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F116" s="211" t="str" cm="1">
        <f t="array" aca="1" ref="BF116" ca="1">_xlfn.LET(
     _xlpm.jahrCalc,INDIRECT("Jahr" &amp; ROUNDUP(SUM($B$21:$B116)/78,0)),
     _xlpm.dat,DATE(_xlpm.jahrCalc,$B116,V$20),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G116" s="211" t="str" cm="1">
        <f t="array" aca="1" ref="BG116" ca="1">_xlfn.LET(
     _xlpm.jahrCalc,INDIRECT("Jahr" &amp; ROUNDUP(SUM($B$21:$B116)/78,0)),
     _xlpm.dat,DATE(_xlpm.jahrCalc,$B116,W$20),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H116" s="211" t="str" cm="1">
        <f t="array" aca="1" ref="BH116" ca="1">_xlfn.LET(
     _xlpm.jahrCalc,INDIRECT("Jahr" &amp; ROUNDUP(SUM($B$21:$B116)/78,0)),
     _xlpm.dat,DATE(_xlpm.jahrCalc,$B116,X$20),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I116" s="211" t="str" cm="1">
        <f t="array" aca="1" ref="BI116" ca="1">_xlfn.LET(
     _xlpm.jahrCalc,INDIRECT("Jahr" &amp; ROUNDUP(SUM($B$21:$B116)/78,0)),
     _xlpm.dat,DATE(_xlpm.jahrCalc,$B116,Y$20),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J116" s="211" t="str" cm="1">
        <f t="array" aca="1" ref="BJ116" ca="1">_xlfn.LET(
     _xlpm.jahrCalc,INDIRECT("Jahr" &amp; ROUNDUP(SUM($B$21:$B116)/78,0)),
     _xlpm.dat,DATE(_xlpm.jahrCalc,$B116,Z$20),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K116" s="211" t="str" cm="1">
        <f t="array" aca="1" ref="BK116" ca="1">_xlfn.LET(
     _xlpm.jahrCalc,INDIRECT("Jahr" &amp; ROUNDUP(SUM($B$21:$B116)/78,0)),
     _xlpm.dat,DATE(_xlpm.jahrCalc,$B116,AA$20),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L116" s="211" t="str" cm="1">
        <f t="array" aca="1" ref="BL116" ca="1">_xlfn.LET(
     _xlpm.jahrCalc,INDIRECT("Jahr" &amp; ROUNDUP(SUM($B$21:$B116)/78,0)),
     _xlpm.dat,DATE(_xlpm.jahrCalc,$B116,AB$20),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M116" s="211" t="str" cm="1">
        <f t="array" aca="1" ref="BM116" ca="1">_xlfn.LET(
     _xlpm.jahrCalc,INDIRECT("Jahr" &amp; ROUNDUP(SUM($B$21:$B116)/78,0)),
     _xlpm.dat,DATE(_xlpm.jahrCalc,$B116,AC$20),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N116" s="211" t="str" cm="1">
        <f t="array" aca="1" ref="BN116" ca="1">_xlfn.LET(
     _xlpm.jahrCalc,INDIRECT("Jahr" &amp; ROUNDUP(SUM($B$21:$B116)/78,0)),
     _xlpm.dat,DATE(_xlpm.jahrCalc,$B116,AD$20),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O116" s="211" t="str" cm="1">
        <f t="array" aca="1" ref="BO116" ca="1">_xlfn.LET(
     _xlpm.jahrCalc,INDIRECT("Jahr" &amp; ROUNDUP(SUM($B$21:$B116)/78,0)),
     _xlpm.dat,DATE(_xlpm.jahrCalc,$B116,AE$20),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
      </c>
      <c r="BP116" s="211" t="str" cm="1">
        <f t="array" aca="1" ref="BP116" ca="1">_xlfn.LET(
     _xlpm.jahrCalc,INDIRECT("Jahr" &amp; ROUNDUP(SUM($B$21:$B116)/78,0)),
     _xlpm.dat,DATE(_xlpm.jahrCalc,$B116,AF$20),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Q116" s="211" t="str" cm="1">
        <f t="array" aca="1" ref="BQ116" ca="1">_xlfn.LET(
     _xlpm.jahrCalc,INDIRECT("Jahr" &amp; ROUNDUP(SUM($B$21:$B116)/78,0)),
     _xlpm.dat,DATE(_xlpm.jahrCalc,$B116,AG$20),
     _xlpm.bundesland,$BR116,
     _xlpm.ft, IF(_xlpm.bundesland=0,FALSE,_xlfn.XLOOKUP(_xlpm.dat,Feiertage[[Datum]:[Datum]],_xlfn.XLOOKUP(_xlpm.bundesland,Feiertage[[#Headers],[BW]:[TH]],Feiertage[[BW]:[TH]]),0,0,1)&lt;&gt;0),
     _xlpm.schwarz,
          MONTH(_xlpm.dat)&lt;&gt;$B116,
     _xlpm.we,
          WEEKDAY(_xlpm.dat,2)&gt;=6,
     _xlpm.weg,
          IF(_xlfn.XLOOKUP(GewählterMA&amp;_xlpm.dat,Table6[[lookup]:[lookup]],Table6[[Name]:[Name]],"da",0,1)="da","","weg"),
     _xlpm.ausgabe,IF(_xlpm.schwarz,"SW",IF(_xlpm.ft,"FT",IF(_xlpm.we,"WE",IF(_xlpm.weg="weg","weg","")))),
     _xlpm.ausgabe
)</f>
        <v>WE</v>
      </c>
      <c r="BR116" s="211">
        <f ca="1">IF(BT116=0,BS104,BT116)</f>
        <v>0</v>
      </c>
      <c r="BT116" s="211" cm="1">
        <f t="array" aca="1" ref="BT116" ca="1">_xlfn.XLOOKUP(_xlfn.XLOOKUP(GewählterMA&amp;AL116&amp;INDIRECT("Jahr" &amp; ROUNDUP(SUM($B$21:$B116)/78,0)),MitarbeiterFTE[Name]&amp;MitarbeiterFTE[Monat]&amp;MitarbeiterFTE[Jahr],MitarbeiterFTE[Bundesland],0,0,1),Bundesländer[Deutsch],Bundesländer[Abkürzung],0,0,1)</f>
        <v>0</v>
      </c>
    </row>
    <row r="117" spans="1:72" ht="18" customHeight="1" thickBot="1">
      <c r="A117" s="223"/>
      <c r="B117" s="288"/>
      <c r="C117" s="286"/>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641" t="s">
        <v>171</v>
      </c>
      <c r="AC117" s="641"/>
      <c r="AD117" s="641"/>
      <c r="AE117" s="641"/>
      <c r="AF117" s="641"/>
      <c r="AG117" s="641"/>
      <c r="AH117" s="290">
        <f ca="1">SUM(AH105:AH116)</f>
        <v>0</v>
      </c>
      <c r="AI117" s="283"/>
      <c r="AJ117" s="212"/>
    </row>
    <row r="118" spans="1:72" ht="18" customHeight="1">
      <c r="A118" s="223"/>
      <c r="B118" s="288"/>
      <c r="C118" s="286"/>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641"/>
      <c r="AC118" s="641"/>
      <c r="AD118" s="641"/>
      <c r="AE118" s="641"/>
      <c r="AF118" s="641"/>
      <c r="AG118" s="641"/>
      <c r="AH118" s="291"/>
      <c r="AI118" s="283"/>
      <c r="AJ118" s="212"/>
    </row>
    <row r="119" spans="1:72" ht="18" customHeight="1">
      <c r="A119" s="223"/>
      <c r="B119" s="292"/>
      <c r="C119" s="292"/>
      <c r="D119" s="292"/>
      <c r="E119" s="292"/>
      <c r="F119" s="292"/>
      <c r="G119" s="293"/>
      <c r="H119" s="293"/>
      <c r="I119" s="293"/>
      <c r="J119" s="293"/>
      <c r="K119" s="293"/>
      <c r="L119" s="293"/>
      <c r="M119" s="293"/>
      <c r="N119" s="292"/>
      <c r="O119" s="292"/>
      <c r="P119" s="292"/>
      <c r="Q119" s="292"/>
      <c r="R119" s="292"/>
      <c r="S119" s="292"/>
      <c r="T119" s="292"/>
      <c r="U119" s="292"/>
      <c r="V119" s="293"/>
      <c r="W119" s="293"/>
      <c r="X119" s="293"/>
      <c r="Y119" s="293"/>
      <c r="Z119" s="293"/>
      <c r="AA119" s="293"/>
      <c r="AB119" s="293"/>
      <c r="AC119" s="293"/>
      <c r="AD119" s="293"/>
      <c r="AE119" s="293"/>
      <c r="AF119" s="293"/>
      <c r="AG119" s="294"/>
      <c r="AH119" s="293"/>
      <c r="AI119" s="283"/>
      <c r="AJ119" s="212"/>
    </row>
    <row r="120" spans="1:72" ht="18" customHeight="1">
      <c r="A120" s="223"/>
      <c r="B120" s="295" t="s">
        <v>172</v>
      </c>
      <c r="C120" s="296"/>
      <c r="D120" s="296"/>
      <c r="E120" s="296"/>
      <c r="F120" s="296"/>
      <c r="G120" s="296"/>
      <c r="H120" s="296"/>
      <c r="I120" s="296"/>
      <c r="J120" s="296"/>
      <c r="K120" s="296"/>
      <c r="L120" s="296"/>
      <c r="M120" s="296"/>
      <c r="N120" s="295" t="s">
        <v>173</v>
      </c>
      <c r="O120" s="296"/>
      <c r="P120" s="296"/>
      <c r="Q120" s="296"/>
      <c r="R120" s="293"/>
      <c r="S120" s="293"/>
      <c r="T120" s="293"/>
      <c r="U120" s="293"/>
      <c r="V120" s="293"/>
      <c r="W120" s="293"/>
      <c r="X120" s="293"/>
      <c r="Y120" s="296"/>
      <c r="Z120" s="296"/>
      <c r="AA120" s="296"/>
      <c r="AB120" s="296"/>
      <c r="AC120" s="296"/>
      <c r="AD120" s="296"/>
      <c r="AE120" s="296"/>
      <c r="AF120" s="296"/>
      <c r="AG120" s="296"/>
      <c r="AH120" s="296"/>
      <c r="AI120" s="283"/>
      <c r="AJ120" s="212"/>
    </row>
    <row r="121" spans="1:72" ht="18" customHeight="1">
      <c r="A121" s="223"/>
      <c r="AJ121" s="212"/>
    </row>
    <row r="122" spans="1:72" ht="18" customHeight="1">
      <c r="A122" s="223"/>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row>
    <row r="123" spans="1:72" ht="18" customHeight="1">
      <c r="A123" s="223"/>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row>
    <row r="124" spans="1:72" ht="18" customHeight="1">
      <c r="A124" s="223"/>
      <c r="B124" s="223"/>
      <c r="C124" s="224"/>
      <c r="D124" s="275"/>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row>
    <row r="125" spans="1:72" ht="56.25" customHeight="1">
      <c r="A125" s="223"/>
      <c r="B125" s="276" t="s">
        <v>161</v>
      </c>
      <c r="T125" s="640" t="str">
        <f>T97</f>
        <v>xy</v>
      </c>
      <c r="U125" s="640"/>
      <c r="V125" s="640"/>
      <c r="W125" s="640"/>
      <c r="X125" s="640"/>
      <c r="Y125" s="640"/>
      <c r="Z125" s="640"/>
      <c r="AA125" s="640"/>
      <c r="AB125" s="640"/>
      <c r="AC125" s="640"/>
      <c r="AD125" s="640"/>
      <c r="AE125" s="640"/>
      <c r="AF125" s="640"/>
      <c r="AG125" s="640"/>
      <c r="AH125" s="640"/>
      <c r="AJ125" s="212"/>
    </row>
    <row r="126" spans="1:72" ht="18" customHeight="1">
      <c r="A126" s="223"/>
      <c r="B126" s="278" t="s">
        <v>162</v>
      </c>
      <c r="C126" s="640" t="str">
        <f>C98</f>
        <v>Ping Zhou Consulting</v>
      </c>
      <c r="D126" s="640"/>
      <c r="E126" s="640"/>
      <c r="F126" s="640"/>
      <c r="G126" s="640"/>
      <c r="H126" s="640"/>
      <c r="I126" s="640"/>
      <c r="J126" s="279"/>
      <c r="K126" s="278" t="s">
        <v>163</v>
      </c>
      <c r="L126" s="279"/>
      <c r="M126" s="279"/>
      <c r="N126" s="279"/>
      <c r="O126" s="279"/>
      <c r="P126" s="280"/>
      <c r="Q126" s="280"/>
      <c r="R126" s="280"/>
      <c r="S126" s="278"/>
      <c r="T126" s="640"/>
      <c r="U126" s="640"/>
      <c r="V126" s="640"/>
      <c r="W126" s="640"/>
      <c r="X126" s="640"/>
      <c r="Y126" s="640"/>
      <c r="Z126" s="640"/>
      <c r="AA126" s="640"/>
      <c r="AB126" s="640"/>
      <c r="AC126" s="640"/>
      <c r="AD126" s="640"/>
      <c r="AE126" s="640"/>
      <c r="AF126" s="640"/>
      <c r="AG126" s="640"/>
      <c r="AH126" s="640"/>
      <c r="AI126" s="281"/>
      <c r="AJ126" s="212"/>
    </row>
    <row r="127" spans="1:72" ht="18" customHeight="1">
      <c r="A127" s="223"/>
      <c r="B127" s="278" t="s">
        <v>164</v>
      </c>
      <c r="C127" s="640">
        <f>C99+1</f>
        <v>2024</v>
      </c>
      <c r="D127" s="640"/>
      <c r="E127" s="640"/>
      <c r="F127" s="640"/>
      <c r="G127" s="640"/>
      <c r="H127" s="640"/>
      <c r="I127" s="640"/>
      <c r="J127" s="282"/>
      <c r="K127" s="278" t="s">
        <v>165</v>
      </c>
      <c r="L127" s="278"/>
      <c r="M127" s="282"/>
      <c r="N127" s="282"/>
      <c r="O127" s="282"/>
      <c r="P127" s="283"/>
      <c r="Q127" s="283"/>
      <c r="R127" s="283"/>
      <c r="S127" s="278"/>
      <c r="T127" s="640" t="str">
        <f>T99</f>
        <v/>
      </c>
      <c r="U127" s="640"/>
      <c r="V127" s="640"/>
      <c r="W127" s="640"/>
      <c r="X127" s="640"/>
      <c r="Y127" s="640"/>
      <c r="Z127" s="640"/>
      <c r="AA127" s="640"/>
      <c r="AB127" s="640"/>
      <c r="AC127" s="640"/>
      <c r="AD127" s="640"/>
      <c r="AE127" s="640"/>
      <c r="AF127" s="640"/>
      <c r="AG127" s="640"/>
      <c r="AH127" s="640"/>
      <c r="AI127" s="640"/>
      <c r="AJ127" s="212"/>
    </row>
    <row r="128" spans="1:72" ht="18" customHeight="1">
      <c r="A128" s="223"/>
      <c r="B128" s="278" t="s">
        <v>166</v>
      </c>
      <c r="C128" s="640" t="str">
        <f>C100</f>
        <v>Max Mustermann</v>
      </c>
      <c r="D128" s="640"/>
      <c r="E128" s="640"/>
      <c r="F128" s="640"/>
      <c r="G128" s="640"/>
      <c r="H128" s="640"/>
      <c r="I128" s="640"/>
      <c r="J128" s="278"/>
      <c r="K128" s="284" t="s">
        <v>167</v>
      </c>
      <c r="M128" s="278"/>
      <c r="N128" s="278"/>
      <c r="O128" s="278"/>
      <c r="P128" s="285"/>
      <c r="Q128" s="285"/>
      <c r="R128" s="286"/>
      <c r="S128" s="278"/>
      <c r="T128" s="642" t="str" cm="1">
        <f t="array" ref="T128">_xlfn.XLOOKUP(C128&amp;C127&amp;T125,MitarbeiterFTE[Name]&amp;MitarbeiterFTE[Jahr]&amp;MitarbeiterFTE[Vorhaben],MitarbeiterFTE[Art d. Arbeiten],"Art der Arbeit in Eingabe ausfüllen.",0,1)</f>
        <v>Art der Arbeit in Eingabe ausfüllen.</v>
      </c>
      <c r="U128" s="642"/>
      <c r="V128" s="642"/>
      <c r="W128" s="642"/>
      <c r="X128" s="642"/>
      <c r="Y128" s="642"/>
      <c r="Z128" s="642"/>
      <c r="AA128" s="642"/>
      <c r="AB128" s="642"/>
      <c r="AC128" s="642"/>
      <c r="AD128" s="642"/>
      <c r="AE128" s="642"/>
      <c r="AF128" s="642"/>
      <c r="AG128" s="642"/>
      <c r="AH128" s="642"/>
      <c r="AI128" s="281"/>
      <c r="AJ128" s="212"/>
    </row>
    <row r="129" spans="1:72" ht="18" customHeight="1">
      <c r="A129" s="223"/>
      <c r="B129" s="282"/>
      <c r="C129" s="282"/>
      <c r="D129" s="282"/>
      <c r="E129" s="282"/>
      <c r="F129" s="287"/>
      <c r="G129" s="279"/>
      <c r="H129" s="278"/>
      <c r="I129" s="278"/>
      <c r="J129" s="278"/>
      <c r="K129" s="278"/>
      <c r="L129" s="278"/>
      <c r="M129" s="278"/>
      <c r="N129" s="278"/>
      <c r="O129" s="278"/>
      <c r="P129" s="285"/>
      <c r="Q129" s="285"/>
      <c r="R129" s="286"/>
      <c r="S129" s="363"/>
      <c r="T129" s="642"/>
      <c r="U129" s="642"/>
      <c r="V129" s="642"/>
      <c r="W129" s="642"/>
      <c r="X129" s="642"/>
      <c r="Y129" s="642"/>
      <c r="Z129" s="642"/>
      <c r="AA129" s="642"/>
      <c r="AB129" s="642"/>
      <c r="AC129" s="642"/>
      <c r="AD129" s="642"/>
      <c r="AE129" s="642"/>
      <c r="AF129" s="642"/>
      <c r="AG129" s="642"/>
      <c r="AH129" s="642"/>
      <c r="AI129" s="287"/>
      <c r="AJ129" s="212"/>
    </row>
    <row r="130" spans="1:72" ht="18" customHeight="1">
      <c r="A130" s="223"/>
      <c r="B130" s="240" t="s">
        <v>168</v>
      </c>
      <c r="C130" s="241" cm="1">
        <f t="array" aca="1" ref="C130" ca="1">_xlfn.LET(
_xlpm.jahr,INDIRECT("Jahr"&amp;ROUNDUP(SUM($B$21:$B133)/78,0)),
_xlpm.ary,_xlfn._xlws.FILTER(MitarbeiterFTE[],(MitarbeiterFTE[Jahr]=_xlpm.jahr)*(MitarbeiterFTE[Vorhaben]=GewähltesVorhaben)*(MitarbeiterFTE[Name]=GewählterMA)),
_xlpm.col, COLUMN(Personaleingabe!$U$13)-COLUMN(Personaleingabe!$I$13)+1,
IFERROR(AVERAGE(_xlfn.CHOOSECOLS(_xlpm.ary,_xlpm.col)),40))</f>
        <v>40</v>
      </c>
      <c r="D130" s="242"/>
      <c r="E130" s="242" t="str" cm="1">
        <f t="array" aca="1" ref="E130" ca="1">_xlfn.LET(
_xlpm.jahr,INDIRECT("Jahr"&amp;ROUNDUP(SUM($B$21:$B133)/78,0)),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30" s="240"/>
      <c r="G130" s="240"/>
      <c r="H130" s="243"/>
      <c r="I130" s="227"/>
      <c r="J130" s="227"/>
      <c r="K130" s="227"/>
      <c r="L130" s="244"/>
      <c r="M130" s="227"/>
      <c r="N130" s="227"/>
      <c r="O130" s="228"/>
      <c r="P130" s="245"/>
      <c r="Q130" s="235"/>
      <c r="R130" s="235"/>
      <c r="S130" s="245"/>
      <c r="T130" s="245"/>
      <c r="U130" s="245"/>
      <c r="V130" s="245"/>
      <c r="W130" s="245"/>
      <c r="X130" s="245"/>
      <c r="Y130" s="237"/>
      <c r="Z130" s="237"/>
      <c r="AA130" s="237"/>
      <c r="AB130" s="237"/>
      <c r="AC130" s="237"/>
      <c r="AD130" s="235"/>
      <c r="AE130" s="235"/>
      <c r="AF130" s="232"/>
      <c r="AG130" s="238"/>
      <c r="AH130" s="300"/>
      <c r="AI130" s="283"/>
      <c r="AJ130" s="212"/>
    </row>
    <row r="131" spans="1:72" ht="18" customHeight="1" thickBot="1">
      <c r="A131" s="223"/>
      <c r="B131" s="247"/>
      <c r="C131" s="235"/>
      <c r="D131" s="235"/>
      <c r="E131" s="247"/>
      <c r="F131" s="247"/>
      <c r="G131" s="234"/>
      <c r="H131" s="234"/>
      <c r="I131" s="234"/>
      <c r="J131" s="234"/>
      <c r="K131" s="234"/>
      <c r="L131" s="234"/>
      <c r="M131" s="234"/>
      <c r="N131" s="245"/>
      <c r="O131" s="245"/>
      <c r="P131" s="245"/>
      <c r="Q131" s="235"/>
      <c r="R131" s="235"/>
      <c r="S131" s="245"/>
      <c r="T131" s="245"/>
      <c r="U131" s="245"/>
      <c r="V131" s="245"/>
      <c r="W131" s="245"/>
      <c r="X131" s="245"/>
      <c r="Y131" s="237"/>
      <c r="Z131" s="237"/>
      <c r="AA131" s="237"/>
      <c r="AB131" s="237"/>
      <c r="AC131" s="237"/>
      <c r="AD131" s="235"/>
      <c r="AE131" s="235"/>
      <c r="AF131" s="232"/>
      <c r="AG131" s="238"/>
      <c r="AH131" s="300"/>
      <c r="AI131" s="283"/>
      <c r="AJ131" s="212"/>
    </row>
    <row r="132" spans="1:72" ht="28" customHeight="1" thickBot="1">
      <c r="A132" s="223"/>
      <c r="B132" s="248" t="s">
        <v>123</v>
      </c>
      <c r="C132" s="249">
        <v>1</v>
      </c>
      <c r="D132" s="249">
        <v>2</v>
      </c>
      <c r="E132" s="249">
        <v>3</v>
      </c>
      <c r="F132" s="249">
        <v>4</v>
      </c>
      <c r="G132" s="249">
        <v>5</v>
      </c>
      <c r="H132" s="249">
        <v>6</v>
      </c>
      <c r="I132" s="249">
        <v>7</v>
      </c>
      <c r="J132" s="249">
        <v>8</v>
      </c>
      <c r="K132" s="249">
        <v>9</v>
      </c>
      <c r="L132" s="249">
        <v>10</v>
      </c>
      <c r="M132" s="249">
        <v>11</v>
      </c>
      <c r="N132" s="249">
        <v>12</v>
      </c>
      <c r="O132" s="249">
        <v>13</v>
      </c>
      <c r="P132" s="249">
        <v>14</v>
      </c>
      <c r="Q132" s="249">
        <v>15</v>
      </c>
      <c r="R132" s="249">
        <v>16</v>
      </c>
      <c r="S132" s="249">
        <v>17</v>
      </c>
      <c r="T132" s="249">
        <v>18</v>
      </c>
      <c r="U132" s="249">
        <v>19</v>
      </c>
      <c r="V132" s="249">
        <v>20</v>
      </c>
      <c r="W132" s="249">
        <v>21</v>
      </c>
      <c r="X132" s="249">
        <v>22</v>
      </c>
      <c r="Y132" s="249">
        <v>23</v>
      </c>
      <c r="Z132" s="249">
        <v>24</v>
      </c>
      <c r="AA132" s="249">
        <v>25</v>
      </c>
      <c r="AB132" s="249">
        <v>26</v>
      </c>
      <c r="AC132" s="249">
        <v>27</v>
      </c>
      <c r="AD132" s="249">
        <v>28</v>
      </c>
      <c r="AE132" s="249">
        <v>29</v>
      </c>
      <c r="AF132" s="249">
        <v>30</v>
      </c>
      <c r="AG132" s="250">
        <v>31</v>
      </c>
      <c r="AH132" s="301" t="s">
        <v>169</v>
      </c>
      <c r="AI132" s="301" t="s">
        <v>170</v>
      </c>
      <c r="AJ132" s="212"/>
      <c r="AL132" s="211" t="str">
        <f>B132</f>
        <v>Monat</v>
      </c>
      <c r="AM132" s="211">
        <f t="shared" ref="AM132" si="117">C132</f>
        <v>1</v>
      </c>
      <c r="AN132" s="211">
        <f t="shared" ref="AN132" si="118">D132</f>
        <v>2</v>
      </c>
      <c r="AO132" s="211">
        <f t="shared" ref="AO132" si="119">E132</f>
        <v>3</v>
      </c>
      <c r="AP132" s="211">
        <f t="shared" ref="AP132" si="120">F132</f>
        <v>4</v>
      </c>
      <c r="AQ132" s="211">
        <f t="shared" ref="AQ132" si="121">G132</f>
        <v>5</v>
      </c>
      <c r="AR132" s="211">
        <f t="shared" ref="AR132" si="122">H132</f>
        <v>6</v>
      </c>
      <c r="AS132" s="211">
        <f t="shared" ref="AS132" si="123">I132</f>
        <v>7</v>
      </c>
      <c r="AT132" s="211">
        <f t="shared" ref="AT132" si="124">J132</f>
        <v>8</v>
      </c>
      <c r="AU132" s="211">
        <f t="shared" ref="AU132" si="125">K132</f>
        <v>9</v>
      </c>
      <c r="AV132" s="211">
        <f t="shared" ref="AV132" si="126">L132</f>
        <v>10</v>
      </c>
      <c r="AW132" s="211">
        <f t="shared" ref="AW132" si="127">M132</f>
        <v>11</v>
      </c>
      <c r="AX132" s="211">
        <f t="shared" ref="AX132" si="128">N132</f>
        <v>12</v>
      </c>
      <c r="AY132" s="211">
        <f t="shared" ref="AY132" si="129">O132</f>
        <v>13</v>
      </c>
      <c r="AZ132" s="211">
        <f t="shared" ref="AZ132" si="130">P132</f>
        <v>14</v>
      </c>
      <c r="BA132" s="211">
        <f t="shared" ref="BA132" si="131">Q132</f>
        <v>15</v>
      </c>
      <c r="BB132" s="211">
        <f t="shared" ref="BB132" si="132">R132</f>
        <v>16</v>
      </c>
      <c r="BC132" s="211">
        <f t="shared" ref="BC132" si="133">S132</f>
        <v>17</v>
      </c>
      <c r="BD132" s="211">
        <f t="shared" ref="BD132" si="134">T132</f>
        <v>18</v>
      </c>
      <c r="BE132" s="211">
        <f t="shared" ref="BE132" si="135">U132</f>
        <v>19</v>
      </c>
      <c r="BF132" s="211">
        <f t="shared" ref="BF132" si="136">V132</f>
        <v>20</v>
      </c>
      <c r="BG132" s="211">
        <f t="shared" ref="BG132" si="137">W132</f>
        <v>21</v>
      </c>
      <c r="BH132" s="211">
        <f t="shared" ref="BH132" si="138">X132</f>
        <v>22</v>
      </c>
      <c r="BI132" s="211">
        <f t="shared" ref="BI132" si="139">Y132</f>
        <v>23</v>
      </c>
      <c r="BJ132" s="211">
        <f t="shared" ref="BJ132" si="140">Z132</f>
        <v>24</v>
      </c>
      <c r="BK132" s="211">
        <f t="shared" ref="BK132" si="141">AA132</f>
        <v>25</v>
      </c>
      <c r="BL132" s="211">
        <f t="shared" ref="BL132" si="142">AB132</f>
        <v>26</v>
      </c>
      <c r="BM132" s="211">
        <f t="shared" ref="BM132" si="143">AC132</f>
        <v>27</v>
      </c>
      <c r="BN132" s="211">
        <f t="shared" ref="BN132" si="144">AD132</f>
        <v>28</v>
      </c>
      <c r="BO132" s="211">
        <f t="shared" ref="BO132" si="145">AE132</f>
        <v>29</v>
      </c>
      <c r="BP132" s="211">
        <f t="shared" ref="BP132" si="146">AF132</f>
        <v>30</v>
      </c>
      <c r="BQ132" s="211">
        <f t="shared" ref="BQ132" si="147">AG132</f>
        <v>31</v>
      </c>
      <c r="BS132" s="211" cm="1">
        <f t="array" aca="1" ref="BS132" ca="1">IF(SUM(BT133:BT144)=0,0,_xlfn.UNIQUE(_xlfn._xlws.FILTER(BT133:BT144, BT133:BT144&lt;&gt;0)))</f>
        <v>0</v>
      </c>
    </row>
    <row r="133" spans="1:72" ht="18" customHeight="1" thickBot="1">
      <c r="A133" s="223" cm="1">
        <f t="array" aca="1" ref="A133" ca="1">_xlfn.XLOOKUP(GewählterMA&amp;"|"&amp;GewähltesVorhaben&amp;"|"&amp;B133&amp;"|"&amp;INDIRECT("Jahr" &amp; ROUNDUP(SUM($B$21:B133)/78,0)),MitarbeiterFTE[lookup],MitarbeiterFTE[%-Vorhaben],0,0,1)</f>
        <v>0</v>
      </c>
      <c r="B133" s="252">
        <v>1</v>
      </c>
      <c r="C133" s="253" t="str" cm="1">
        <f t="array" aca="1" ref="C133" ca="1">_xlfn.LET(
_xlpm.jahrCalc,
INDIRECT("Jahr" &amp; ROUNDUP(SUM($B$21:$B133)/78,0)),
_xlpm.auto,
IF(_xlfn.XLOOKUP(GewählterMA&amp;"|"&amp;_xlpm.jahrCalc,Personaleingabe!$AO$12:$AO$300,Personaleingabe!$AO$12:$AO$300,"keine Zeiten",0,1)="keine Zeiten",TRUE,FALSE),
_xlpm.fake,
IF($A$4&amp;"1"="1",FALSE,TRUE),
_xlpm.abwesend,
AM133&amp;"1"&lt;&gt;"1",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_xlpm.wochenstunden/5,SUMIFS(Arbeitszeiten[[Arbeitszeit]:[Arbeitszeit]],Arbeitszeiten[[Name]:[Name]],GewählterMA,Arbeitszeiten[[Tag]:[Tag]],DATE(_xlpm.jahrCalc,$B133,C$20)))*$A133,0),
_xlpm.ausgabe, _xlpm.stunden+IF(AND(_xlpm.stunden&gt;0,_xlpm.fake),ROUND(RANDBETWEEN(-100,100)/200,1),0),
IF(_xlpm.ausgabe&lt;=0,"",_xlpm.ausgabe)
)</f>
        <v/>
      </c>
      <c r="D133" s="253" t="str" cm="1">
        <f t="array" aca="1" ref="D133" ca="1">_xlfn.LET(
_xlpm.jahrCalc,
INDIRECT("Jahr" &amp; ROUNDUP(SUM($B$21:$B133)/78,0)),
_xlpm.auto,
IF(_xlfn.XLOOKUP(GewählterMA&amp;"|"&amp;_xlpm.jahrCalc,Personaleingabe!$AO$12:$AO$300,Personaleingabe!$AO$12:$AO$300,"keine Zeiten",0,1)="keine Zeiten",TRUE,FALSE),
_xlpm.fake,
IF($A$4&amp;"1"="1",FALSE,TRUE),
_xlpm.abwesend,
AN133&amp;"1"&lt;&gt;"1",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_xlpm.wochenstunden/5,SUMIFS(Arbeitszeiten[[Arbeitszeit]:[Arbeitszeit]],Arbeitszeiten[[Name]:[Name]],GewählterMA,Arbeitszeiten[[Tag]:[Tag]],DATE(_xlpm.jahrCalc,$B133,D$20)))*$A133,0),
_xlpm.ausgabe, _xlpm.stunden+IF(AND(_xlpm.stunden&gt;0,_xlpm.fake),ROUND(RANDBETWEEN(-100,100)/200,1),0),
IF(_xlpm.ausgabe&lt;=0,"",_xlpm.ausgabe)
)</f>
        <v/>
      </c>
      <c r="E133" s="253" t="str" cm="1">
        <f t="array" aca="1" ref="E133" ca="1">_xlfn.LET(
_xlpm.jahrCalc,
INDIRECT("Jahr" &amp; ROUNDUP(SUM($B$21:$B133)/78,0)),
_xlpm.auto,
IF(_xlfn.XLOOKUP(GewählterMA&amp;"|"&amp;_xlpm.jahrCalc,Personaleingabe!$AO$12:$AO$300,Personaleingabe!$AO$12:$AO$300,"keine Zeiten",0,1)="keine Zeiten",TRUE,FALSE),
_xlpm.fake,
IF($A$4&amp;"1"="1",FALSE,TRUE),
_xlpm.abwesend,
AO133&amp;"1"&lt;&gt;"1",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_xlpm.wochenstunden/5,SUMIFS(Arbeitszeiten[[Arbeitszeit]:[Arbeitszeit]],Arbeitszeiten[[Name]:[Name]],GewählterMA,Arbeitszeiten[[Tag]:[Tag]],DATE(_xlpm.jahrCalc,$B133,E$20)))*$A133,0),
_xlpm.ausgabe, _xlpm.stunden+IF(AND(_xlpm.stunden&gt;0,_xlpm.fake),ROUND(RANDBETWEEN(-100,100)/200,1),0),
IF(_xlpm.ausgabe&lt;=0,"",_xlpm.ausgabe)
)</f>
        <v/>
      </c>
      <c r="F133" s="253" t="str" cm="1">
        <f t="array" aca="1" ref="F133" ca="1">_xlfn.LET(
_xlpm.jahrCalc,
INDIRECT("Jahr" &amp; ROUNDUP(SUM($B$21:$B133)/78,0)),
_xlpm.auto,
IF(_xlfn.XLOOKUP(GewählterMA&amp;"|"&amp;_xlpm.jahrCalc,Personaleingabe!$AO$12:$AO$300,Personaleingabe!$AO$12:$AO$300,"keine Zeiten",0,1)="keine Zeiten",TRUE,FALSE),
_xlpm.fake,
IF($A$4&amp;"1"="1",FALSE,TRUE),
_xlpm.abwesend,
AP133&amp;"1"&lt;&gt;"1",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_xlpm.wochenstunden/5,SUMIFS(Arbeitszeiten[[Arbeitszeit]:[Arbeitszeit]],Arbeitszeiten[[Name]:[Name]],GewählterMA,Arbeitszeiten[[Tag]:[Tag]],DATE(_xlpm.jahrCalc,$B133,F$20)))*$A133,0),
_xlpm.ausgabe, _xlpm.stunden+IF(AND(_xlpm.stunden&gt;0,_xlpm.fake),ROUND(RANDBETWEEN(-100,100)/200,1),0),
IF(_xlpm.ausgabe&lt;=0,"",_xlpm.ausgabe)
)</f>
        <v/>
      </c>
      <c r="G133" s="253" t="str" cm="1">
        <f t="array" aca="1" ref="G133" ca="1">_xlfn.LET(
_xlpm.jahrCalc,
INDIRECT("Jahr" &amp; ROUNDUP(SUM($B$21:$B133)/78,0)),
_xlpm.auto,
IF(_xlfn.XLOOKUP(GewählterMA&amp;"|"&amp;_xlpm.jahrCalc,Personaleingabe!$AO$12:$AO$300,Personaleingabe!$AO$12:$AO$300,"keine Zeiten",0,1)="keine Zeiten",TRUE,FALSE),
_xlpm.fake,
IF($A$4&amp;"1"="1",FALSE,TRUE),
_xlpm.abwesend,
AQ133&amp;"1"&lt;&gt;"1",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_xlpm.wochenstunden/5,SUMIFS(Arbeitszeiten[[Arbeitszeit]:[Arbeitszeit]],Arbeitszeiten[[Name]:[Name]],GewählterMA,Arbeitszeiten[[Tag]:[Tag]],DATE(_xlpm.jahrCalc,$B133,G$20)))*$A133,0),
_xlpm.ausgabe, _xlpm.stunden+IF(AND(_xlpm.stunden&gt;0,_xlpm.fake),ROUND(RANDBETWEEN(-100,100)/200,1),0),
IF(_xlpm.ausgabe&lt;=0,"",_xlpm.ausgabe)
)</f>
        <v/>
      </c>
      <c r="H133" s="253" t="str" cm="1">
        <f t="array" aca="1" ref="H133" ca="1">_xlfn.LET(
_xlpm.jahrCalc,
INDIRECT("Jahr" &amp; ROUNDUP(SUM($B$21:$B133)/78,0)),
_xlpm.auto,
IF(_xlfn.XLOOKUP(GewählterMA&amp;"|"&amp;_xlpm.jahrCalc,Personaleingabe!$AO$12:$AO$300,Personaleingabe!$AO$12:$AO$300,"keine Zeiten",0,1)="keine Zeiten",TRUE,FALSE),
_xlpm.fake,
IF($A$4&amp;"1"="1",FALSE,TRUE),
_xlpm.abwesend,
AR133&amp;"1"&lt;&gt;"1",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_xlpm.wochenstunden/5,SUMIFS(Arbeitszeiten[[Arbeitszeit]:[Arbeitszeit]],Arbeitszeiten[[Name]:[Name]],GewählterMA,Arbeitszeiten[[Tag]:[Tag]],DATE(_xlpm.jahrCalc,$B133,H$20)))*$A133,0),
_xlpm.ausgabe, _xlpm.stunden+IF(AND(_xlpm.stunden&gt;0,_xlpm.fake),ROUND(RANDBETWEEN(-100,100)/200,1),0),
IF(_xlpm.ausgabe&lt;=0,"",_xlpm.ausgabe)
)</f>
        <v/>
      </c>
      <c r="I133" s="253" t="str" cm="1">
        <f t="array" aca="1" ref="I133" ca="1">_xlfn.LET(
_xlpm.jahrCalc,
INDIRECT("Jahr" &amp; ROUNDUP(SUM($B$21:$B133)/78,0)),
_xlpm.auto,
IF(_xlfn.XLOOKUP(GewählterMA&amp;"|"&amp;_xlpm.jahrCalc,Personaleingabe!$AO$12:$AO$300,Personaleingabe!$AO$12:$AO$300,"keine Zeiten",0,1)="keine Zeiten",TRUE,FALSE),
_xlpm.fake,
IF($A$4&amp;"1"="1",FALSE,TRUE),
_xlpm.abwesend,
AS133&amp;"1"&lt;&gt;"1",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_xlpm.wochenstunden/5,SUMIFS(Arbeitszeiten[[Arbeitszeit]:[Arbeitszeit]],Arbeitszeiten[[Name]:[Name]],GewählterMA,Arbeitszeiten[[Tag]:[Tag]],DATE(_xlpm.jahrCalc,$B133,I$20)))*$A133,0),
_xlpm.ausgabe, _xlpm.stunden+IF(AND(_xlpm.stunden&gt;0,_xlpm.fake),ROUND(RANDBETWEEN(-100,100)/200,1),0),
IF(_xlpm.ausgabe&lt;=0,"",_xlpm.ausgabe)
)</f>
        <v/>
      </c>
      <c r="J133" s="253" t="str" cm="1">
        <f t="array" aca="1" ref="J133" ca="1">_xlfn.LET(
_xlpm.jahrCalc,
INDIRECT("Jahr" &amp; ROUNDUP(SUM($B$21:$B133)/78,0)),
_xlpm.auto,
IF(_xlfn.XLOOKUP(GewählterMA&amp;"|"&amp;_xlpm.jahrCalc,Personaleingabe!$AO$12:$AO$300,Personaleingabe!$AO$12:$AO$300,"keine Zeiten",0,1)="keine Zeiten",TRUE,FALSE),
_xlpm.fake,
IF($A$4&amp;"1"="1",FALSE,TRUE),
_xlpm.abwesend,
AT133&amp;"1"&lt;&gt;"1",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_xlpm.wochenstunden/5,SUMIFS(Arbeitszeiten[[Arbeitszeit]:[Arbeitszeit]],Arbeitszeiten[[Name]:[Name]],GewählterMA,Arbeitszeiten[[Tag]:[Tag]],DATE(_xlpm.jahrCalc,$B133,J$20)))*$A133,0),
_xlpm.ausgabe, _xlpm.stunden+IF(AND(_xlpm.stunden&gt;0,_xlpm.fake),ROUND(RANDBETWEEN(-100,100)/200,1),0),
IF(_xlpm.ausgabe&lt;=0,"",_xlpm.ausgabe)
)</f>
        <v/>
      </c>
      <c r="K133" s="253" t="str" cm="1">
        <f t="array" aca="1" ref="K133" ca="1">_xlfn.LET(
_xlpm.jahrCalc,
INDIRECT("Jahr" &amp; ROUNDUP(SUM($B$21:$B133)/78,0)),
_xlpm.auto,
IF(_xlfn.XLOOKUP(GewählterMA&amp;"|"&amp;_xlpm.jahrCalc,Personaleingabe!$AO$12:$AO$300,Personaleingabe!$AO$12:$AO$300,"keine Zeiten",0,1)="keine Zeiten",TRUE,FALSE),
_xlpm.fake,
IF($A$4&amp;"1"="1",FALSE,TRUE),
_xlpm.abwesend,
AU133&amp;"1"&lt;&gt;"1",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_xlpm.wochenstunden/5,SUMIFS(Arbeitszeiten[[Arbeitszeit]:[Arbeitszeit]],Arbeitszeiten[[Name]:[Name]],GewählterMA,Arbeitszeiten[[Tag]:[Tag]],DATE(_xlpm.jahrCalc,$B133,K$20)))*$A133,0),
_xlpm.ausgabe, _xlpm.stunden+IF(AND(_xlpm.stunden&gt;0,_xlpm.fake),ROUND(RANDBETWEEN(-100,100)/200,1),0),
IF(_xlpm.ausgabe&lt;=0,"",_xlpm.ausgabe)
)</f>
        <v/>
      </c>
      <c r="L133" s="253" t="str" cm="1">
        <f t="array" aca="1" ref="L133" ca="1">_xlfn.LET(
_xlpm.jahrCalc,
INDIRECT("Jahr" &amp; ROUNDUP(SUM($B$21:$B133)/78,0)),
_xlpm.auto,
IF(_xlfn.XLOOKUP(GewählterMA&amp;"|"&amp;_xlpm.jahrCalc,Personaleingabe!$AO$12:$AO$300,Personaleingabe!$AO$12:$AO$300,"keine Zeiten",0,1)="keine Zeiten",TRUE,FALSE),
_xlpm.fake,
IF($A$4&amp;"1"="1",FALSE,TRUE),
_xlpm.abwesend,
AV133&amp;"1"&lt;&gt;"1",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_xlpm.wochenstunden/5,SUMIFS(Arbeitszeiten[[Arbeitszeit]:[Arbeitszeit]],Arbeitszeiten[[Name]:[Name]],GewählterMA,Arbeitszeiten[[Tag]:[Tag]],DATE(_xlpm.jahrCalc,$B133,L$20)))*$A133,0),
_xlpm.ausgabe, _xlpm.stunden+IF(AND(_xlpm.stunden&gt;0,_xlpm.fake),ROUND(RANDBETWEEN(-100,100)/200,1),0),
IF(_xlpm.ausgabe&lt;=0,"",_xlpm.ausgabe)
)</f>
        <v/>
      </c>
      <c r="M133" s="253" t="str" cm="1">
        <f t="array" aca="1" ref="M133" ca="1">_xlfn.LET(
_xlpm.jahrCalc,
INDIRECT("Jahr" &amp; ROUNDUP(SUM($B$21:$B133)/78,0)),
_xlpm.auto,
IF(_xlfn.XLOOKUP(GewählterMA&amp;"|"&amp;_xlpm.jahrCalc,Personaleingabe!$AO$12:$AO$300,Personaleingabe!$AO$12:$AO$300,"keine Zeiten",0,1)="keine Zeiten",TRUE,FALSE),
_xlpm.fake,
IF($A$4&amp;"1"="1",FALSE,TRUE),
_xlpm.abwesend,
AW133&amp;"1"&lt;&gt;"1",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_xlpm.wochenstunden/5,SUMIFS(Arbeitszeiten[[Arbeitszeit]:[Arbeitszeit]],Arbeitszeiten[[Name]:[Name]],GewählterMA,Arbeitszeiten[[Tag]:[Tag]],DATE(_xlpm.jahrCalc,$B133,M$20)))*$A133,0),
_xlpm.ausgabe, _xlpm.stunden+IF(AND(_xlpm.stunden&gt;0,_xlpm.fake),ROUND(RANDBETWEEN(-100,100)/200,1),0),
IF(_xlpm.ausgabe&lt;=0,"",_xlpm.ausgabe)
)</f>
        <v/>
      </c>
      <c r="N133" s="253" t="str" cm="1">
        <f t="array" aca="1" ref="N133" ca="1">_xlfn.LET(
_xlpm.jahrCalc,
INDIRECT("Jahr" &amp; ROUNDUP(SUM($B$21:$B133)/78,0)),
_xlpm.auto,
IF(_xlfn.XLOOKUP(GewählterMA&amp;"|"&amp;_xlpm.jahrCalc,Personaleingabe!$AO$12:$AO$300,Personaleingabe!$AO$12:$AO$300,"keine Zeiten",0,1)="keine Zeiten",TRUE,FALSE),
_xlpm.fake,
IF($A$4&amp;"1"="1",FALSE,TRUE),
_xlpm.abwesend,
AX133&amp;"1"&lt;&gt;"1",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_xlpm.wochenstunden/5,SUMIFS(Arbeitszeiten[[Arbeitszeit]:[Arbeitszeit]],Arbeitszeiten[[Name]:[Name]],GewählterMA,Arbeitszeiten[[Tag]:[Tag]],DATE(_xlpm.jahrCalc,$B133,N$20)))*$A133,0),
_xlpm.ausgabe, _xlpm.stunden+IF(AND(_xlpm.stunden&gt;0,_xlpm.fake),ROUND(RANDBETWEEN(-100,100)/200,1),0),
IF(_xlpm.ausgabe&lt;=0,"",_xlpm.ausgabe)
)</f>
        <v/>
      </c>
      <c r="O133" s="253" t="str" cm="1">
        <f t="array" aca="1" ref="O133" ca="1">_xlfn.LET(
_xlpm.jahrCalc,
INDIRECT("Jahr" &amp; ROUNDUP(SUM($B$21:$B133)/78,0)),
_xlpm.auto,
IF(_xlfn.XLOOKUP(GewählterMA&amp;"|"&amp;_xlpm.jahrCalc,Personaleingabe!$AO$12:$AO$300,Personaleingabe!$AO$12:$AO$300,"keine Zeiten",0,1)="keine Zeiten",TRUE,FALSE),
_xlpm.fake,
IF($A$4&amp;"1"="1",FALSE,TRUE),
_xlpm.abwesend,
AY133&amp;"1"&lt;&gt;"1",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_xlpm.wochenstunden/5,SUMIFS(Arbeitszeiten[[Arbeitszeit]:[Arbeitszeit]],Arbeitszeiten[[Name]:[Name]],GewählterMA,Arbeitszeiten[[Tag]:[Tag]],DATE(_xlpm.jahrCalc,$B133,O$20)))*$A133,0),
_xlpm.ausgabe, _xlpm.stunden+IF(AND(_xlpm.stunden&gt;0,_xlpm.fake),ROUND(RANDBETWEEN(-100,100)/200,1),0),
IF(_xlpm.ausgabe&lt;=0,"",_xlpm.ausgabe)
)</f>
        <v/>
      </c>
      <c r="P133" s="253" t="str" cm="1">
        <f t="array" aca="1" ref="P133" ca="1">_xlfn.LET(
_xlpm.jahrCalc,
INDIRECT("Jahr" &amp; ROUNDUP(SUM($B$21:$B133)/78,0)),
_xlpm.auto,
IF(_xlfn.XLOOKUP(GewählterMA&amp;"|"&amp;_xlpm.jahrCalc,Personaleingabe!$AO$12:$AO$300,Personaleingabe!$AO$12:$AO$300,"keine Zeiten",0,1)="keine Zeiten",TRUE,FALSE),
_xlpm.fake,
IF($A$4&amp;"1"="1",FALSE,TRUE),
_xlpm.abwesend,
AZ133&amp;"1"&lt;&gt;"1",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_xlpm.wochenstunden/5,SUMIFS(Arbeitszeiten[[Arbeitszeit]:[Arbeitszeit]],Arbeitszeiten[[Name]:[Name]],GewählterMA,Arbeitszeiten[[Tag]:[Tag]],DATE(_xlpm.jahrCalc,$B133,P$20)))*$A133,0),
_xlpm.ausgabe, _xlpm.stunden+IF(AND(_xlpm.stunden&gt;0,_xlpm.fake),ROUND(RANDBETWEEN(-100,100)/200,1),0),
IF(_xlpm.ausgabe&lt;=0,"",_xlpm.ausgabe)
)</f>
        <v/>
      </c>
      <c r="Q133" s="253" t="str" cm="1">
        <f t="array" aca="1" ref="Q133" ca="1">_xlfn.LET(
_xlpm.jahrCalc,
INDIRECT("Jahr" &amp; ROUNDUP(SUM($B$21:$B133)/78,0)),
_xlpm.auto,
IF(_xlfn.XLOOKUP(GewählterMA&amp;"|"&amp;_xlpm.jahrCalc,Personaleingabe!$AO$12:$AO$300,Personaleingabe!$AO$12:$AO$300,"keine Zeiten",0,1)="keine Zeiten",TRUE,FALSE),
_xlpm.fake,
IF($A$4&amp;"1"="1",FALSE,TRUE),
_xlpm.abwesend,
BA133&amp;"1"&lt;&gt;"1",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_xlpm.wochenstunden/5,SUMIFS(Arbeitszeiten[[Arbeitszeit]:[Arbeitszeit]],Arbeitszeiten[[Name]:[Name]],GewählterMA,Arbeitszeiten[[Tag]:[Tag]],DATE(_xlpm.jahrCalc,$B133,Q$20)))*$A133,0),
_xlpm.ausgabe, _xlpm.stunden+IF(AND(_xlpm.stunden&gt;0,_xlpm.fake),ROUND(RANDBETWEEN(-100,100)/200,1),0),
IF(_xlpm.ausgabe&lt;=0,"",_xlpm.ausgabe)
)</f>
        <v/>
      </c>
      <c r="R133" s="253" t="str" cm="1">
        <f t="array" aca="1" ref="R133" ca="1">_xlfn.LET(
_xlpm.jahrCalc,
INDIRECT("Jahr" &amp; ROUNDUP(SUM($B$21:$B133)/78,0)),
_xlpm.auto,
IF(_xlfn.XLOOKUP(GewählterMA&amp;"|"&amp;_xlpm.jahrCalc,Personaleingabe!$AO$12:$AO$300,Personaleingabe!$AO$12:$AO$300,"keine Zeiten",0,1)="keine Zeiten",TRUE,FALSE),
_xlpm.fake,
IF($A$4&amp;"1"="1",FALSE,TRUE),
_xlpm.abwesend,
BB133&amp;"1"&lt;&gt;"1",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_xlpm.wochenstunden/5,SUMIFS(Arbeitszeiten[[Arbeitszeit]:[Arbeitszeit]],Arbeitszeiten[[Name]:[Name]],GewählterMA,Arbeitszeiten[[Tag]:[Tag]],DATE(_xlpm.jahrCalc,$B133,R$20)))*$A133,0),
_xlpm.ausgabe, _xlpm.stunden+IF(AND(_xlpm.stunden&gt;0,_xlpm.fake),ROUND(RANDBETWEEN(-100,100)/200,1),0),
IF(_xlpm.ausgabe&lt;=0,"",_xlpm.ausgabe)
)</f>
        <v/>
      </c>
      <c r="S133" s="253" t="str" cm="1">
        <f t="array" aca="1" ref="S133" ca="1">_xlfn.LET(
_xlpm.jahrCalc,
INDIRECT("Jahr" &amp; ROUNDUP(SUM($B$21:$B133)/78,0)),
_xlpm.auto,
IF(_xlfn.XLOOKUP(GewählterMA&amp;"|"&amp;_xlpm.jahrCalc,Personaleingabe!$AO$12:$AO$300,Personaleingabe!$AO$12:$AO$300,"keine Zeiten",0,1)="keine Zeiten",TRUE,FALSE),
_xlpm.fake,
IF($A$4&amp;"1"="1",FALSE,TRUE),
_xlpm.abwesend,
BC133&amp;"1"&lt;&gt;"1",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_xlpm.wochenstunden/5,SUMIFS(Arbeitszeiten[[Arbeitszeit]:[Arbeitszeit]],Arbeitszeiten[[Name]:[Name]],GewählterMA,Arbeitszeiten[[Tag]:[Tag]],DATE(_xlpm.jahrCalc,$B133,S$20)))*$A133,0),
_xlpm.ausgabe, _xlpm.stunden+IF(AND(_xlpm.stunden&gt;0,_xlpm.fake),ROUND(RANDBETWEEN(-100,100)/200,1),0),
IF(_xlpm.ausgabe&lt;=0,"",_xlpm.ausgabe)
)</f>
        <v/>
      </c>
      <c r="T133" s="253" t="str" cm="1">
        <f t="array" aca="1" ref="T133" ca="1">_xlfn.LET(
_xlpm.jahrCalc,
INDIRECT("Jahr" &amp; ROUNDUP(SUM($B$21:$B133)/78,0)),
_xlpm.auto,
IF(_xlfn.XLOOKUP(GewählterMA&amp;"|"&amp;_xlpm.jahrCalc,Personaleingabe!$AO$12:$AO$300,Personaleingabe!$AO$12:$AO$300,"keine Zeiten",0,1)="keine Zeiten",TRUE,FALSE),
_xlpm.fake,
IF($A$4&amp;"1"="1",FALSE,TRUE),
_xlpm.abwesend,
BD133&amp;"1"&lt;&gt;"1",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_xlpm.wochenstunden/5,SUMIFS(Arbeitszeiten[[Arbeitszeit]:[Arbeitszeit]],Arbeitszeiten[[Name]:[Name]],GewählterMA,Arbeitszeiten[[Tag]:[Tag]],DATE(_xlpm.jahrCalc,$B133,T$20)))*$A133,0),
_xlpm.ausgabe, _xlpm.stunden+IF(AND(_xlpm.stunden&gt;0,_xlpm.fake),ROUND(RANDBETWEEN(-100,100)/200,1),0),
IF(_xlpm.ausgabe&lt;=0,"",_xlpm.ausgabe)
)</f>
        <v/>
      </c>
      <c r="U133" s="253" t="str" cm="1">
        <f t="array" aca="1" ref="U133" ca="1">_xlfn.LET(
_xlpm.jahrCalc,
INDIRECT("Jahr" &amp; ROUNDUP(SUM($B$21:$B133)/78,0)),
_xlpm.auto,
IF(_xlfn.XLOOKUP(GewählterMA&amp;"|"&amp;_xlpm.jahrCalc,Personaleingabe!$AO$12:$AO$300,Personaleingabe!$AO$12:$AO$300,"keine Zeiten",0,1)="keine Zeiten",TRUE,FALSE),
_xlpm.fake,
IF($A$4&amp;"1"="1",FALSE,TRUE),
_xlpm.abwesend,
BE133&amp;"1"&lt;&gt;"1",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_xlpm.wochenstunden/5,SUMIFS(Arbeitszeiten[[Arbeitszeit]:[Arbeitszeit]],Arbeitszeiten[[Name]:[Name]],GewählterMA,Arbeitszeiten[[Tag]:[Tag]],DATE(_xlpm.jahrCalc,$B133,U$20)))*$A133,0),
_xlpm.ausgabe, _xlpm.stunden+IF(AND(_xlpm.stunden&gt;0,_xlpm.fake),ROUND(RANDBETWEEN(-100,100)/200,1),0),
IF(_xlpm.ausgabe&lt;=0,"",_xlpm.ausgabe)
)</f>
        <v/>
      </c>
      <c r="V133" s="253" t="str" cm="1">
        <f t="array" aca="1" ref="V133" ca="1">_xlfn.LET(
_xlpm.jahrCalc,
INDIRECT("Jahr" &amp; ROUNDUP(SUM($B$21:$B133)/78,0)),
_xlpm.auto,
IF(_xlfn.XLOOKUP(GewählterMA&amp;"|"&amp;_xlpm.jahrCalc,Personaleingabe!$AO$12:$AO$300,Personaleingabe!$AO$12:$AO$300,"keine Zeiten",0,1)="keine Zeiten",TRUE,FALSE),
_xlpm.fake,
IF($A$4&amp;"1"="1",FALSE,TRUE),
_xlpm.abwesend,
BF133&amp;"1"&lt;&gt;"1",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_xlpm.wochenstunden/5,SUMIFS(Arbeitszeiten[[Arbeitszeit]:[Arbeitszeit]],Arbeitszeiten[[Name]:[Name]],GewählterMA,Arbeitszeiten[[Tag]:[Tag]],DATE(_xlpm.jahrCalc,$B133,V$20)))*$A133,0),
_xlpm.ausgabe, _xlpm.stunden+IF(AND(_xlpm.stunden&gt;0,_xlpm.fake),ROUND(RANDBETWEEN(-100,100)/200,1),0),
IF(_xlpm.ausgabe&lt;=0,"",_xlpm.ausgabe)
)</f>
        <v/>
      </c>
      <c r="W133" s="253" t="str" cm="1">
        <f t="array" aca="1" ref="W133" ca="1">_xlfn.LET(
_xlpm.jahrCalc,
INDIRECT("Jahr" &amp; ROUNDUP(SUM($B$21:$B133)/78,0)),
_xlpm.auto,
IF(_xlfn.XLOOKUP(GewählterMA&amp;"|"&amp;_xlpm.jahrCalc,Personaleingabe!$AO$12:$AO$300,Personaleingabe!$AO$12:$AO$300,"keine Zeiten",0,1)="keine Zeiten",TRUE,FALSE),
_xlpm.fake,
IF($A$4&amp;"1"="1",FALSE,TRUE),
_xlpm.abwesend,
BG133&amp;"1"&lt;&gt;"1",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_xlpm.wochenstunden/5,SUMIFS(Arbeitszeiten[[Arbeitszeit]:[Arbeitszeit]],Arbeitszeiten[[Name]:[Name]],GewählterMA,Arbeitszeiten[[Tag]:[Tag]],DATE(_xlpm.jahrCalc,$B133,W$20)))*$A133,0),
_xlpm.ausgabe, _xlpm.stunden+IF(AND(_xlpm.stunden&gt;0,_xlpm.fake),ROUND(RANDBETWEEN(-100,100)/200,1),0),
IF(_xlpm.ausgabe&lt;=0,"",_xlpm.ausgabe)
)</f>
        <v/>
      </c>
      <c r="X133" s="253" t="str" cm="1">
        <f t="array" aca="1" ref="X133" ca="1">_xlfn.LET(
_xlpm.jahrCalc,
INDIRECT("Jahr" &amp; ROUNDUP(SUM($B$21:$B133)/78,0)),
_xlpm.auto,
IF(_xlfn.XLOOKUP(GewählterMA&amp;"|"&amp;_xlpm.jahrCalc,Personaleingabe!$AO$12:$AO$300,Personaleingabe!$AO$12:$AO$300,"keine Zeiten",0,1)="keine Zeiten",TRUE,FALSE),
_xlpm.fake,
IF($A$4&amp;"1"="1",FALSE,TRUE),
_xlpm.abwesend,
BH133&amp;"1"&lt;&gt;"1",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_xlpm.wochenstunden/5,SUMIFS(Arbeitszeiten[[Arbeitszeit]:[Arbeitszeit]],Arbeitszeiten[[Name]:[Name]],GewählterMA,Arbeitszeiten[[Tag]:[Tag]],DATE(_xlpm.jahrCalc,$B133,X$20)))*$A133,0),
_xlpm.ausgabe, _xlpm.stunden+IF(AND(_xlpm.stunden&gt;0,_xlpm.fake),ROUND(RANDBETWEEN(-100,100)/200,1),0),
IF(_xlpm.ausgabe&lt;=0,"",_xlpm.ausgabe)
)</f>
        <v/>
      </c>
      <c r="Y133" s="253" t="str" cm="1">
        <f t="array" aca="1" ref="Y133" ca="1">_xlfn.LET(
_xlpm.jahrCalc,
INDIRECT("Jahr" &amp; ROUNDUP(SUM($B$21:$B133)/78,0)),
_xlpm.auto,
IF(_xlfn.XLOOKUP(GewählterMA&amp;"|"&amp;_xlpm.jahrCalc,Personaleingabe!$AO$12:$AO$300,Personaleingabe!$AO$12:$AO$300,"keine Zeiten",0,1)="keine Zeiten",TRUE,FALSE),
_xlpm.fake,
IF($A$4&amp;"1"="1",FALSE,TRUE),
_xlpm.abwesend,
BI133&amp;"1"&lt;&gt;"1",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_xlpm.wochenstunden/5,SUMIFS(Arbeitszeiten[[Arbeitszeit]:[Arbeitszeit]],Arbeitszeiten[[Name]:[Name]],GewählterMA,Arbeitszeiten[[Tag]:[Tag]],DATE(_xlpm.jahrCalc,$B133,Y$20)))*$A133,0),
_xlpm.ausgabe, _xlpm.stunden+IF(AND(_xlpm.stunden&gt;0,_xlpm.fake),ROUND(RANDBETWEEN(-100,100)/200,1),0),
IF(_xlpm.ausgabe&lt;=0,"",_xlpm.ausgabe)
)</f>
        <v/>
      </c>
      <c r="Z133" s="253" t="str" cm="1">
        <f t="array" aca="1" ref="Z133" ca="1">_xlfn.LET(
_xlpm.jahrCalc,
INDIRECT("Jahr" &amp; ROUNDUP(SUM($B$21:$B133)/78,0)),
_xlpm.auto,
IF(_xlfn.XLOOKUP(GewählterMA&amp;"|"&amp;_xlpm.jahrCalc,Personaleingabe!$AO$12:$AO$300,Personaleingabe!$AO$12:$AO$300,"keine Zeiten",0,1)="keine Zeiten",TRUE,FALSE),
_xlpm.fake,
IF($A$4&amp;"1"="1",FALSE,TRUE),
_xlpm.abwesend,
BJ133&amp;"1"&lt;&gt;"1",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_xlpm.wochenstunden/5,SUMIFS(Arbeitszeiten[[Arbeitszeit]:[Arbeitszeit]],Arbeitszeiten[[Name]:[Name]],GewählterMA,Arbeitszeiten[[Tag]:[Tag]],DATE(_xlpm.jahrCalc,$B133,Z$20)))*$A133,0),
_xlpm.ausgabe, _xlpm.stunden+IF(AND(_xlpm.stunden&gt;0,_xlpm.fake),ROUND(RANDBETWEEN(-100,100)/200,1),0),
IF(_xlpm.ausgabe&lt;=0,"",_xlpm.ausgabe)
)</f>
        <v/>
      </c>
      <c r="AA133" s="253" t="str" cm="1">
        <f t="array" aca="1" ref="AA133" ca="1">_xlfn.LET(
_xlpm.jahrCalc,
INDIRECT("Jahr" &amp; ROUNDUP(SUM($B$21:$B133)/78,0)),
_xlpm.auto,
IF(_xlfn.XLOOKUP(GewählterMA&amp;"|"&amp;_xlpm.jahrCalc,Personaleingabe!$AO$12:$AO$300,Personaleingabe!$AO$12:$AO$300,"keine Zeiten",0,1)="keine Zeiten",TRUE,FALSE),
_xlpm.fake,
IF($A$4&amp;"1"="1",FALSE,TRUE),
_xlpm.abwesend,
BK133&amp;"1"&lt;&gt;"1",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_xlpm.wochenstunden/5,SUMIFS(Arbeitszeiten[[Arbeitszeit]:[Arbeitszeit]],Arbeitszeiten[[Name]:[Name]],GewählterMA,Arbeitszeiten[[Tag]:[Tag]],DATE(_xlpm.jahrCalc,$B133,AA$20)))*$A133,0),
_xlpm.ausgabe, _xlpm.stunden+IF(AND(_xlpm.stunden&gt;0,_xlpm.fake),ROUND(RANDBETWEEN(-100,100)/200,1),0),
IF(_xlpm.ausgabe&lt;=0,"",_xlpm.ausgabe)
)</f>
        <v/>
      </c>
      <c r="AB133" s="253" t="str" cm="1">
        <f t="array" aca="1" ref="AB133" ca="1">_xlfn.LET(
_xlpm.jahrCalc,
INDIRECT("Jahr" &amp; ROUNDUP(SUM($B$21:$B133)/78,0)),
_xlpm.auto,
IF(_xlfn.XLOOKUP(GewählterMA&amp;"|"&amp;_xlpm.jahrCalc,Personaleingabe!$AO$12:$AO$300,Personaleingabe!$AO$12:$AO$300,"keine Zeiten",0,1)="keine Zeiten",TRUE,FALSE),
_xlpm.fake,
IF($A$4&amp;"1"="1",FALSE,TRUE),
_xlpm.abwesend,
BL133&amp;"1"&lt;&gt;"1",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_xlpm.wochenstunden/5,SUMIFS(Arbeitszeiten[[Arbeitszeit]:[Arbeitszeit]],Arbeitszeiten[[Name]:[Name]],GewählterMA,Arbeitszeiten[[Tag]:[Tag]],DATE(_xlpm.jahrCalc,$B133,AB$20)))*$A133,0),
_xlpm.ausgabe, _xlpm.stunden+IF(AND(_xlpm.stunden&gt;0,_xlpm.fake),ROUND(RANDBETWEEN(-100,100)/200,1),0),
IF(_xlpm.ausgabe&lt;=0,"",_xlpm.ausgabe)
)</f>
        <v/>
      </c>
      <c r="AC133" s="253" t="str" cm="1">
        <f t="array" aca="1" ref="AC133" ca="1">_xlfn.LET(
_xlpm.jahrCalc,
INDIRECT("Jahr" &amp; ROUNDUP(SUM($B$21:$B133)/78,0)),
_xlpm.auto,
IF(_xlfn.XLOOKUP(GewählterMA&amp;"|"&amp;_xlpm.jahrCalc,Personaleingabe!$AO$12:$AO$300,Personaleingabe!$AO$12:$AO$300,"keine Zeiten",0,1)="keine Zeiten",TRUE,FALSE),
_xlpm.fake,
IF($A$4&amp;"1"="1",FALSE,TRUE),
_xlpm.abwesend,
BM133&amp;"1"&lt;&gt;"1",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_xlpm.wochenstunden/5,SUMIFS(Arbeitszeiten[[Arbeitszeit]:[Arbeitszeit]],Arbeitszeiten[[Name]:[Name]],GewählterMA,Arbeitszeiten[[Tag]:[Tag]],DATE(_xlpm.jahrCalc,$B133,AC$20)))*$A133,0),
_xlpm.ausgabe, _xlpm.stunden+IF(AND(_xlpm.stunden&gt;0,_xlpm.fake),ROUND(RANDBETWEEN(-100,100)/200,1),0),
IF(_xlpm.ausgabe&lt;=0,"",_xlpm.ausgabe)
)</f>
        <v/>
      </c>
      <c r="AD133" s="253" t="str" cm="1">
        <f t="array" aca="1" ref="AD133" ca="1">_xlfn.LET(
_xlpm.jahrCalc,
INDIRECT("Jahr" &amp; ROUNDUP(SUM($B$21:$B133)/78,0)),
_xlpm.auto,
IF(_xlfn.XLOOKUP(GewählterMA&amp;"|"&amp;_xlpm.jahrCalc,Personaleingabe!$AO$12:$AO$300,Personaleingabe!$AO$12:$AO$300,"keine Zeiten",0,1)="keine Zeiten",TRUE,FALSE),
_xlpm.fake,
IF($A$4&amp;"1"="1",FALSE,TRUE),
_xlpm.abwesend,
BN133&amp;"1"&lt;&gt;"1",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_xlpm.wochenstunden/5,SUMIFS(Arbeitszeiten[[Arbeitszeit]:[Arbeitszeit]],Arbeitszeiten[[Name]:[Name]],GewählterMA,Arbeitszeiten[[Tag]:[Tag]],DATE(_xlpm.jahrCalc,$B133,AD$20)))*$A133,0),
_xlpm.ausgabe, _xlpm.stunden+IF(AND(_xlpm.stunden&gt;0,_xlpm.fake),ROUND(RANDBETWEEN(-100,100)/200,1),0),
IF(_xlpm.ausgabe&lt;=0,"",_xlpm.ausgabe)
)</f>
        <v/>
      </c>
      <c r="AE133" s="253" t="str" cm="1">
        <f t="array" aca="1" ref="AE133" ca="1">_xlfn.LET(
_xlpm.jahrCalc,
INDIRECT("Jahr" &amp; ROUNDUP(SUM($B$21:$B133)/78,0)),
_xlpm.auto,
IF(_xlfn.XLOOKUP(GewählterMA&amp;"|"&amp;_xlpm.jahrCalc,Personaleingabe!$AO$12:$AO$300,Personaleingabe!$AO$12:$AO$300,"keine Zeiten",0,1)="keine Zeiten",TRUE,FALSE),
_xlpm.fake,
IF($A$4&amp;"1"="1",FALSE,TRUE),
_xlpm.abwesend,
BO133&amp;"1"&lt;&gt;"1",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_xlpm.wochenstunden/5,SUMIFS(Arbeitszeiten[[Arbeitszeit]:[Arbeitszeit]],Arbeitszeiten[[Name]:[Name]],GewählterMA,Arbeitszeiten[[Tag]:[Tag]],DATE(_xlpm.jahrCalc,$B133,AE$20)))*$A133,0),
_xlpm.ausgabe, _xlpm.stunden+IF(AND(_xlpm.stunden&gt;0,_xlpm.fake),ROUND(RANDBETWEEN(-100,100)/200,1),0),
IF(_xlpm.ausgabe&lt;=0,"",_xlpm.ausgabe)
)</f>
        <v/>
      </c>
      <c r="AF133" s="253" t="str" cm="1">
        <f t="array" aca="1" ref="AF133" ca="1">_xlfn.LET(
_xlpm.jahrCalc,
INDIRECT("Jahr" &amp; ROUNDUP(SUM($B$21:$B133)/78,0)),
_xlpm.auto,
IF(_xlfn.XLOOKUP(GewählterMA&amp;"|"&amp;_xlpm.jahrCalc,Personaleingabe!$AO$12:$AO$300,Personaleingabe!$AO$12:$AO$300,"keine Zeiten",0,1)="keine Zeiten",TRUE,FALSE),
_xlpm.fake,
IF($A$4&amp;"1"="1",FALSE,TRUE),
_xlpm.abwesend,
BP133&amp;"1"&lt;&gt;"1",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_xlpm.wochenstunden/5,SUMIFS(Arbeitszeiten[[Arbeitszeit]:[Arbeitszeit]],Arbeitszeiten[[Name]:[Name]],GewählterMA,Arbeitszeiten[[Tag]:[Tag]],DATE(_xlpm.jahrCalc,$B133,AF$20)))*$A133,0),
_xlpm.ausgabe, _xlpm.stunden+IF(AND(_xlpm.stunden&gt;0,_xlpm.fake),ROUND(RANDBETWEEN(-100,100)/200,1),0),
IF(_xlpm.ausgabe&lt;=0,"",_xlpm.ausgabe)
)</f>
        <v/>
      </c>
      <c r="AG133" s="253" t="str" cm="1">
        <f t="array" aca="1" ref="AG133" ca="1">_xlfn.LET(
_xlpm.jahrCalc,
INDIRECT("Jahr" &amp; ROUNDUP(SUM($B$21:$B133)/78,0)),
_xlpm.auto,
IF(_xlfn.XLOOKUP(GewählterMA&amp;"|"&amp;_xlpm.jahrCalc,Personaleingabe!$AO$12:$AO$300,Personaleingabe!$AO$12:$AO$300,"keine Zeiten",0,1)="keine Zeiten",TRUE,FALSE),
_xlpm.fake,
IF($A$4&amp;"1"="1",FALSE,TRUE),
_xlpm.abwesend,
BQ133&amp;"1"&lt;&gt;"1",
_xlpm.wochenstunden,_xlfn.XLOOKUP(GewählterMA&amp;"|"&amp;GewähltesVorhaben&amp;"|"&amp;$B133&amp;"|"&amp;_xlpm.jahrCalc,MitarbeiterFTE[[lookup]:[lookup]],MitarbeiterFTE[[Std. / Wo.]:[Std. / Wo.]],0,0,1),
_xlpm.stunden,
IF(NOT(_xlpm.abwesend),IF(_xlpm.auto,
    _xlpm.wochenstunden/5,SUMIFS(Arbeitszeiten[[Arbeitszeit]:[Arbeitszeit]],Arbeitszeiten[[Name]:[Name]],GewählterMA,Arbeitszeiten[[Tag]:[Tag]],DATE(_xlpm.jahrCalc,$B133,AG$20)))*$A133,0),
_xlpm.ausgabe, _xlpm.stunden+IF(AND(_xlpm.stunden&gt;0,_xlpm.fake),ROUND(RANDBETWEEN(-100,100)/200,1),0),
IF(_xlpm.ausgabe&lt;=0,"",_xlpm.ausgabe)
)</f>
        <v/>
      </c>
      <c r="AH133" s="254">
        <f ca="1">SUM(C133:AG133)</f>
        <v>0</v>
      </c>
      <c r="AI133" s="302"/>
      <c r="AJ133" s="212"/>
      <c r="AL133" s="211">
        <f>B133</f>
        <v>1</v>
      </c>
      <c r="AM133" s="211" t="str" cm="1">
        <f t="array" aca="1" ref="AM133" ca="1">_xlfn.LET(
     _xlpm.jahrCalc,INDIRECT("Jahr" &amp; ROUNDUP(SUM($B$21:$B133)/78,0)),
     _xlpm.dat,DATE(_xlpm.jahrCalc,$B133,C$20),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N133" s="211" t="str" cm="1">
        <f t="array" aca="1" ref="AN133" ca="1">_xlfn.LET(
     _xlpm.jahrCalc,INDIRECT("Jahr" &amp; ROUNDUP(SUM($B$21:$B133)/78,0)),
     _xlpm.dat,DATE(_xlpm.jahrCalc,$B133,D$20),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O133" s="211" t="str" cm="1">
        <f t="array" aca="1" ref="AO133" ca="1">_xlfn.LET(
     _xlpm.jahrCalc,INDIRECT("Jahr" &amp; ROUNDUP(SUM($B$21:$B133)/78,0)),
     _xlpm.dat,DATE(_xlpm.jahrCalc,$B133,E$20),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P133" s="211" t="str" cm="1">
        <f t="array" aca="1" ref="AP133" ca="1">_xlfn.LET(
     _xlpm.jahrCalc,INDIRECT("Jahr" &amp; ROUNDUP(SUM($B$21:$B133)/78,0)),
     _xlpm.dat,DATE(_xlpm.jahrCalc,$B133,F$20),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Q133" s="211" t="str" cm="1">
        <f t="array" aca="1" ref="AQ133" ca="1">_xlfn.LET(
     _xlpm.jahrCalc,INDIRECT("Jahr" &amp; ROUNDUP(SUM($B$21:$B133)/78,0)),
     _xlpm.dat,DATE(_xlpm.jahrCalc,$B133,G$20),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weg</v>
      </c>
      <c r="AR133" s="211" t="str" cm="1">
        <f t="array" aca="1" ref="AR133" ca="1">_xlfn.LET(
     _xlpm.jahrCalc,INDIRECT("Jahr" &amp; ROUNDUP(SUM($B$21:$B133)/78,0)),
     _xlpm.dat,DATE(_xlpm.jahrCalc,$B133,H$20),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S133" s="211" t="str" cm="1">
        <f t="array" aca="1" ref="AS133" ca="1">_xlfn.LET(
     _xlpm.jahrCalc,INDIRECT("Jahr" &amp; ROUNDUP(SUM($B$21:$B133)/78,0)),
     _xlpm.dat,DATE(_xlpm.jahrCalc,$B133,I$20),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T133" s="211" t="str" cm="1">
        <f t="array" aca="1" ref="AT133" ca="1">_xlfn.LET(
     _xlpm.jahrCalc,INDIRECT("Jahr" &amp; ROUNDUP(SUM($B$21:$B133)/78,0)),
     _xlpm.dat,DATE(_xlpm.jahrCalc,$B133,J$20),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U133" s="211" t="str" cm="1">
        <f t="array" aca="1" ref="AU133" ca="1">_xlfn.LET(
     _xlpm.jahrCalc,INDIRECT("Jahr" &amp; ROUNDUP(SUM($B$21:$B133)/78,0)),
     _xlpm.dat,DATE(_xlpm.jahrCalc,$B133,K$20),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V133" s="211" t="str" cm="1">
        <f t="array" aca="1" ref="AV133" ca="1">_xlfn.LET(
     _xlpm.jahrCalc,INDIRECT("Jahr" &amp; ROUNDUP(SUM($B$21:$B133)/78,0)),
     _xlpm.dat,DATE(_xlpm.jahrCalc,$B133,L$20),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W133" s="211" t="str" cm="1">
        <f t="array" aca="1" ref="AW133" ca="1">_xlfn.LET(
     _xlpm.jahrCalc,INDIRECT("Jahr" &amp; ROUNDUP(SUM($B$21:$B133)/78,0)),
     _xlpm.dat,DATE(_xlpm.jahrCalc,$B133,M$20),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X133" s="211" t="str" cm="1">
        <f t="array" aca="1" ref="AX133" ca="1">_xlfn.LET(
     _xlpm.jahrCalc,INDIRECT("Jahr" &amp; ROUNDUP(SUM($B$21:$B133)/78,0)),
     _xlpm.dat,DATE(_xlpm.jahrCalc,$B133,N$20),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AY133" s="211" t="str" cm="1">
        <f t="array" aca="1" ref="AY133" ca="1">_xlfn.LET(
     _xlpm.jahrCalc,INDIRECT("Jahr" &amp; ROUNDUP(SUM($B$21:$B133)/78,0)),
     _xlpm.dat,DATE(_xlpm.jahrCalc,$B133,O$20),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AZ133" s="211" t="str" cm="1">
        <f t="array" aca="1" ref="AZ133" ca="1">_xlfn.LET(
     _xlpm.jahrCalc,INDIRECT("Jahr" &amp; ROUNDUP(SUM($B$21:$B133)/78,0)),
     _xlpm.dat,DATE(_xlpm.jahrCalc,$B133,P$20),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A133" s="211" t="str" cm="1">
        <f t="array" aca="1" ref="BA133" ca="1">_xlfn.LET(
     _xlpm.jahrCalc,INDIRECT("Jahr" &amp; ROUNDUP(SUM($B$21:$B133)/78,0)),
     _xlpm.dat,DATE(_xlpm.jahrCalc,$B133,Q$20),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B133" s="211" t="str" cm="1">
        <f t="array" aca="1" ref="BB133" ca="1">_xlfn.LET(
     _xlpm.jahrCalc,INDIRECT("Jahr" &amp; ROUNDUP(SUM($B$21:$B133)/78,0)),
     _xlpm.dat,DATE(_xlpm.jahrCalc,$B133,R$20),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C133" s="211" t="str" cm="1">
        <f t="array" aca="1" ref="BC133" ca="1">_xlfn.LET(
     _xlpm.jahrCalc,INDIRECT("Jahr" &amp; ROUNDUP(SUM($B$21:$B133)/78,0)),
     _xlpm.dat,DATE(_xlpm.jahrCalc,$B133,S$20),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D133" s="211" t="str" cm="1">
        <f t="array" aca="1" ref="BD133" ca="1">_xlfn.LET(
     _xlpm.jahrCalc,INDIRECT("Jahr" &amp; ROUNDUP(SUM($B$21:$B133)/78,0)),
     _xlpm.dat,DATE(_xlpm.jahrCalc,$B133,T$20),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E133" s="211" t="str" cm="1">
        <f t="array" aca="1" ref="BE133" ca="1">_xlfn.LET(
     _xlpm.jahrCalc,INDIRECT("Jahr" &amp; ROUNDUP(SUM($B$21:$B133)/78,0)),
     _xlpm.dat,DATE(_xlpm.jahrCalc,$B133,U$20),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F133" s="211" t="str" cm="1">
        <f t="array" aca="1" ref="BF133" ca="1">_xlfn.LET(
     _xlpm.jahrCalc,INDIRECT("Jahr" &amp; ROUNDUP(SUM($B$21:$B133)/78,0)),
     _xlpm.dat,DATE(_xlpm.jahrCalc,$B133,V$20),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G133" s="211" t="str" cm="1">
        <f t="array" aca="1" ref="BG133" ca="1">_xlfn.LET(
     _xlpm.jahrCalc,INDIRECT("Jahr" &amp; ROUNDUP(SUM($B$21:$B133)/78,0)),
     _xlpm.dat,DATE(_xlpm.jahrCalc,$B133,W$20),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H133" s="211" t="str" cm="1">
        <f t="array" aca="1" ref="BH133" ca="1">_xlfn.LET(
     _xlpm.jahrCalc,INDIRECT("Jahr" &amp; ROUNDUP(SUM($B$21:$B133)/78,0)),
     _xlpm.dat,DATE(_xlpm.jahrCalc,$B133,X$20),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I133" s="211" t="str" cm="1">
        <f t="array" aca="1" ref="BI133" ca="1">_xlfn.LET(
     _xlpm.jahrCalc,INDIRECT("Jahr" &amp; ROUNDUP(SUM($B$21:$B133)/78,0)),
     _xlpm.dat,DATE(_xlpm.jahrCalc,$B133,Y$20),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J133" s="211" t="str" cm="1">
        <f t="array" aca="1" ref="BJ133" ca="1">_xlfn.LET(
     _xlpm.jahrCalc,INDIRECT("Jahr" &amp; ROUNDUP(SUM($B$21:$B133)/78,0)),
     _xlpm.dat,DATE(_xlpm.jahrCalc,$B133,Z$20),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K133" s="211" t="str" cm="1">
        <f t="array" aca="1" ref="BK133" ca="1">_xlfn.LET(
     _xlpm.jahrCalc,INDIRECT("Jahr" &amp; ROUNDUP(SUM($B$21:$B133)/78,0)),
     _xlpm.dat,DATE(_xlpm.jahrCalc,$B133,AA$20),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L133" s="211" t="str" cm="1">
        <f t="array" aca="1" ref="BL133" ca="1">_xlfn.LET(
     _xlpm.jahrCalc,INDIRECT("Jahr" &amp; ROUNDUP(SUM($B$21:$B133)/78,0)),
     _xlpm.dat,DATE(_xlpm.jahrCalc,$B133,AB$20),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M133" s="211" t="str" cm="1">
        <f t="array" aca="1" ref="BM133" ca="1">_xlfn.LET(
     _xlpm.jahrCalc,INDIRECT("Jahr" &amp; ROUNDUP(SUM($B$21:$B133)/78,0)),
     _xlpm.dat,DATE(_xlpm.jahrCalc,$B133,AC$20),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N133" s="211" t="str" cm="1">
        <f t="array" aca="1" ref="BN133" ca="1">_xlfn.LET(
     _xlpm.jahrCalc,INDIRECT("Jahr" &amp; ROUNDUP(SUM($B$21:$B133)/78,0)),
     _xlpm.dat,DATE(_xlpm.jahrCalc,$B133,AD$20),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WE</v>
      </c>
      <c r="BO133" s="211" t="str" cm="1">
        <f t="array" aca="1" ref="BO133" ca="1">_xlfn.LET(
     _xlpm.jahrCalc,INDIRECT("Jahr" &amp; ROUNDUP(SUM($B$21:$B133)/78,0)),
     _xlpm.dat,DATE(_xlpm.jahrCalc,$B133,AE$20),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P133" s="211" t="str" cm="1">
        <f t="array" aca="1" ref="BP133" ca="1">_xlfn.LET(
     _xlpm.jahrCalc,INDIRECT("Jahr" &amp; ROUNDUP(SUM($B$21:$B133)/78,0)),
     _xlpm.dat,DATE(_xlpm.jahrCalc,$B133,AF$20),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Q133" s="211" t="str" cm="1">
        <f t="array" aca="1" ref="BQ133" ca="1">_xlfn.LET(
     _xlpm.jahrCalc,INDIRECT("Jahr" &amp; ROUNDUP(SUM($B$21:$B133)/78,0)),
     _xlpm.dat,DATE(_xlpm.jahrCalc,$B133,AG$20),
     _xlpm.bundesland,$BR133,
     _xlpm.ft, IF(_xlpm.bundesland=0,FALSE,_xlfn.XLOOKUP(_xlpm.dat,Feiertage[[Datum]:[Datum]],_xlfn.XLOOKUP(_xlpm.bundesland,Feiertage[[#Headers],[BW]:[TH]],Feiertage[[BW]:[TH]]),0,0,1)&lt;&gt;0),
     _xlpm.schwarz,
          MONTH(_xlpm.dat)&lt;&gt;$B133,
     _xlpm.we,
          WEEKDAY(_xlpm.dat,2)&gt;=6,
     _xlpm.weg,
          IF(_xlfn.XLOOKUP(GewählterMA&amp;_xlpm.dat,Table6[[lookup]:[lookup]],Table6[[Name]:[Name]],"da",0,1)="da","","weg"),
     _xlpm.ausgabe,IF(_xlpm.schwarz,"SW",IF(_xlpm.ft,"FT",IF(_xlpm.we,"WE",IF(_xlpm.weg="weg","weg","")))),
     _xlpm.ausgabe
)</f>
        <v/>
      </c>
      <c r="BR133" s="211">
        <f ca="1">IF(BT133=0,BS132,BT133)</f>
        <v>0</v>
      </c>
      <c r="BT133" s="211" cm="1">
        <f t="array" aca="1" ref="BT133" ca="1">_xlfn.XLOOKUP(_xlfn.XLOOKUP(GewählterMA&amp;AL133&amp;INDIRECT("Jahr" &amp; ROUNDUP(SUM($B$21:$B133)/78,0)),MitarbeiterFTE[Name]&amp;MitarbeiterFTE[Monat]&amp;MitarbeiterFTE[Jahr],MitarbeiterFTE[Bundesland],0,0,1),Bundesländer[Deutsch],Bundesländer[Abkürzung],0,0,1)</f>
        <v>0</v>
      </c>
    </row>
    <row r="134" spans="1:72" ht="18" customHeight="1" thickBot="1">
      <c r="A134" s="223" cm="1">
        <f t="array" aca="1" ref="A134" ca="1">_xlfn.XLOOKUP(GewählterMA&amp;"|"&amp;GewähltesVorhaben&amp;"|"&amp;B134&amp;"|"&amp;INDIRECT("Jahr" &amp; ROUNDUP(SUM($B$21:B134)/78,0)),MitarbeiterFTE[lookup],MitarbeiterFTE[%-Vorhaben],0,0,1)</f>
        <v>0</v>
      </c>
      <c r="B134" s="256">
        <v>2</v>
      </c>
      <c r="C134" s="253" t="str" cm="1">
        <f t="array" aca="1" ref="C134" ca="1">_xlfn.LET(
_xlpm.jahrCalc,
INDIRECT("Jahr" &amp; ROUNDUP(SUM($B$21:$B134)/78,0)),
_xlpm.auto,
IF(_xlfn.XLOOKUP(GewählterMA&amp;"|"&amp;_xlpm.jahrCalc,Personaleingabe!$AO$12:$AO$300,Personaleingabe!$AO$12:$AO$300,"keine Zeiten",0,1)="keine Zeiten",TRUE,FALSE),
_xlpm.fake,
IF($A$4&amp;"1"="1",FALSE,TRUE),
_xlpm.abwesend,
AM134&amp;"1"&lt;&gt;"1",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_xlpm.wochenstunden/5,SUMIFS(Arbeitszeiten[[Arbeitszeit]:[Arbeitszeit]],Arbeitszeiten[[Name]:[Name]],GewählterMA,Arbeitszeiten[[Tag]:[Tag]],DATE(_xlpm.jahrCalc,$B134,C$20)))*$A134,0),
_xlpm.ausgabe, _xlpm.stunden+IF(AND(_xlpm.stunden&gt;0,_xlpm.fake),ROUND(RANDBETWEEN(-100,100)/200,1),0),
IF(_xlpm.ausgabe&lt;=0,"",_xlpm.ausgabe)
)</f>
        <v/>
      </c>
      <c r="D134" s="253" t="str" cm="1">
        <f t="array" aca="1" ref="D134" ca="1">_xlfn.LET(
_xlpm.jahrCalc,
INDIRECT("Jahr" &amp; ROUNDUP(SUM($B$21:$B134)/78,0)),
_xlpm.auto,
IF(_xlfn.XLOOKUP(GewählterMA&amp;"|"&amp;_xlpm.jahrCalc,Personaleingabe!$AO$12:$AO$300,Personaleingabe!$AO$12:$AO$300,"keine Zeiten",0,1)="keine Zeiten",TRUE,FALSE),
_xlpm.fake,
IF($A$4&amp;"1"="1",FALSE,TRUE),
_xlpm.abwesend,
AN134&amp;"1"&lt;&gt;"1",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_xlpm.wochenstunden/5,SUMIFS(Arbeitszeiten[[Arbeitszeit]:[Arbeitszeit]],Arbeitszeiten[[Name]:[Name]],GewählterMA,Arbeitszeiten[[Tag]:[Tag]],DATE(_xlpm.jahrCalc,$B134,D$20)))*$A134,0),
_xlpm.ausgabe, _xlpm.stunden+IF(AND(_xlpm.stunden&gt;0,_xlpm.fake),ROUND(RANDBETWEEN(-100,100)/200,1),0),
IF(_xlpm.ausgabe&lt;=0,"",_xlpm.ausgabe)
)</f>
        <v/>
      </c>
      <c r="E134" s="253" t="str" cm="1">
        <f t="array" aca="1" ref="E134" ca="1">_xlfn.LET(
_xlpm.jahrCalc,
INDIRECT("Jahr" &amp; ROUNDUP(SUM($B$21:$B134)/78,0)),
_xlpm.auto,
IF(_xlfn.XLOOKUP(GewählterMA&amp;"|"&amp;_xlpm.jahrCalc,Personaleingabe!$AO$12:$AO$300,Personaleingabe!$AO$12:$AO$300,"keine Zeiten",0,1)="keine Zeiten",TRUE,FALSE),
_xlpm.fake,
IF($A$4&amp;"1"="1",FALSE,TRUE),
_xlpm.abwesend,
AO134&amp;"1"&lt;&gt;"1",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_xlpm.wochenstunden/5,SUMIFS(Arbeitszeiten[[Arbeitszeit]:[Arbeitszeit]],Arbeitszeiten[[Name]:[Name]],GewählterMA,Arbeitszeiten[[Tag]:[Tag]],DATE(_xlpm.jahrCalc,$B134,E$20)))*$A134,0),
_xlpm.ausgabe, _xlpm.stunden+IF(AND(_xlpm.stunden&gt;0,_xlpm.fake),ROUND(RANDBETWEEN(-100,100)/200,1),0),
IF(_xlpm.ausgabe&lt;=0,"",_xlpm.ausgabe)
)</f>
        <v/>
      </c>
      <c r="F134" s="253" t="str" cm="1">
        <f t="array" aca="1" ref="F134" ca="1">_xlfn.LET(
_xlpm.jahrCalc,
INDIRECT("Jahr" &amp; ROUNDUP(SUM($B$21:$B134)/78,0)),
_xlpm.auto,
IF(_xlfn.XLOOKUP(GewählterMA&amp;"|"&amp;_xlpm.jahrCalc,Personaleingabe!$AO$12:$AO$300,Personaleingabe!$AO$12:$AO$300,"keine Zeiten",0,1)="keine Zeiten",TRUE,FALSE),
_xlpm.fake,
IF($A$4&amp;"1"="1",FALSE,TRUE),
_xlpm.abwesend,
AP134&amp;"1"&lt;&gt;"1",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_xlpm.wochenstunden/5,SUMIFS(Arbeitszeiten[[Arbeitszeit]:[Arbeitszeit]],Arbeitszeiten[[Name]:[Name]],GewählterMA,Arbeitszeiten[[Tag]:[Tag]],DATE(_xlpm.jahrCalc,$B134,F$20)))*$A134,0),
_xlpm.ausgabe, _xlpm.stunden+IF(AND(_xlpm.stunden&gt;0,_xlpm.fake),ROUND(RANDBETWEEN(-100,100)/200,1),0),
IF(_xlpm.ausgabe&lt;=0,"",_xlpm.ausgabe)
)</f>
        <v/>
      </c>
      <c r="G134" s="253" t="str" cm="1">
        <f t="array" aca="1" ref="G134" ca="1">_xlfn.LET(
_xlpm.jahrCalc,
INDIRECT("Jahr" &amp; ROUNDUP(SUM($B$21:$B134)/78,0)),
_xlpm.auto,
IF(_xlfn.XLOOKUP(GewählterMA&amp;"|"&amp;_xlpm.jahrCalc,Personaleingabe!$AO$12:$AO$300,Personaleingabe!$AO$12:$AO$300,"keine Zeiten",0,1)="keine Zeiten",TRUE,FALSE),
_xlpm.fake,
IF($A$4&amp;"1"="1",FALSE,TRUE),
_xlpm.abwesend,
AQ134&amp;"1"&lt;&gt;"1",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_xlpm.wochenstunden/5,SUMIFS(Arbeitszeiten[[Arbeitszeit]:[Arbeitszeit]],Arbeitszeiten[[Name]:[Name]],GewählterMA,Arbeitszeiten[[Tag]:[Tag]],DATE(_xlpm.jahrCalc,$B134,G$20)))*$A134,0),
_xlpm.ausgabe, _xlpm.stunden+IF(AND(_xlpm.stunden&gt;0,_xlpm.fake),ROUND(RANDBETWEEN(-100,100)/200,1),0),
IF(_xlpm.ausgabe&lt;=0,"",_xlpm.ausgabe)
)</f>
        <v/>
      </c>
      <c r="H134" s="253" t="str" cm="1">
        <f t="array" aca="1" ref="H134" ca="1">_xlfn.LET(
_xlpm.jahrCalc,
INDIRECT("Jahr" &amp; ROUNDUP(SUM($B$21:$B134)/78,0)),
_xlpm.auto,
IF(_xlfn.XLOOKUP(GewählterMA&amp;"|"&amp;_xlpm.jahrCalc,Personaleingabe!$AO$12:$AO$300,Personaleingabe!$AO$12:$AO$300,"keine Zeiten",0,1)="keine Zeiten",TRUE,FALSE),
_xlpm.fake,
IF($A$4&amp;"1"="1",FALSE,TRUE),
_xlpm.abwesend,
AR134&amp;"1"&lt;&gt;"1",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_xlpm.wochenstunden/5,SUMIFS(Arbeitszeiten[[Arbeitszeit]:[Arbeitszeit]],Arbeitszeiten[[Name]:[Name]],GewählterMA,Arbeitszeiten[[Tag]:[Tag]],DATE(_xlpm.jahrCalc,$B134,H$20)))*$A134,0),
_xlpm.ausgabe, _xlpm.stunden+IF(AND(_xlpm.stunden&gt;0,_xlpm.fake),ROUND(RANDBETWEEN(-100,100)/200,1),0),
IF(_xlpm.ausgabe&lt;=0,"",_xlpm.ausgabe)
)</f>
        <v/>
      </c>
      <c r="I134" s="253" t="str" cm="1">
        <f t="array" aca="1" ref="I134" ca="1">_xlfn.LET(
_xlpm.jahrCalc,
INDIRECT("Jahr" &amp; ROUNDUP(SUM($B$21:$B134)/78,0)),
_xlpm.auto,
IF(_xlfn.XLOOKUP(GewählterMA&amp;"|"&amp;_xlpm.jahrCalc,Personaleingabe!$AO$12:$AO$300,Personaleingabe!$AO$12:$AO$300,"keine Zeiten",0,1)="keine Zeiten",TRUE,FALSE),
_xlpm.fake,
IF($A$4&amp;"1"="1",FALSE,TRUE),
_xlpm.abwesend,
AS134&amp;"1"&lt;&gt;"1",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_xlpm.wochenstunden/5,SUMIFS(Arbeitszeiten[[Arbeitszeit]:[Arbeitszeit]],Arbeitszeiten[[Name]:[Name]],GewählterMA,Arbeitszeiten[[Tag]:[Tag]],DATE(_xlpm.jahrCalc,$B134,I$20)))*$A134,0),
_xlpm.ausgabe, _xlpm.stunden+IF(AND(_xlpm.stunden&gt;0,_xlpm.fake),ROUND(RANDBETWEEN(-100,100)/200,1),0),
IF(_xlpm.ausgabe&lt;=0,"",_xlpm.ausgabe)
)</f>
        <v/>
      </c>
      <c r="J134" s="253" t="str" cm="1">
        <f t="array" aca="1" ref="J134" ca="1">_xlfn.LET(
_xlpm.jahrCalc,
INDIRECT("Jahr" &amp; ROUNDUP(SUM($B$21:$B134)/78,0)),
_xlpm.auto,
IF(_xlfn.XLOOKUP(GewählterMA&amp;"|"&amp;_xlpm.jahrCalc,Personaleingabe!$AO$12:$AO$300,Personaleingabe!$AO$12:$AO$300,"keine Zeiten",0,1)="keine Zeiten",TRUE,FALSE),
_xlpm.fake,
IF($A$4&amp;"1"="1",FALSE,TRUE),
_xlpm.abwesend,
AT134&amp;"1"&lt;&gt;"1",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_xlpm.wochenstunden/5,SUMIFS(Arbeitszeiten[[Arbeitszeit]:[Arbeitszeit]],Arbeitszeiten[[Name]:[Name]],GewählterMA,Arbeitszeiten[[Tag]:[Tag]],DATE(_xlpm.jahrCalc,$B134,J$20)))*$A134,0),
_xlpm.ausgabe, _xlpm.stunden+IF(AND(_xlpm.stunden&gt;0,_xlpm.fake),ROUND(RANDBETWEEN(-100,100)/200,1),0),
IF(_xlpm.ausgabe&lt;=0,"",_xlpm.ausgabe)
)</f>
        <v/>
      </c>
      <c r="K134" s="253" t="str" cm="1">
        <f t="array" aca="1" ref="K134" ca="1">_xlfn.LET(
_xlpm.jahrCalc,
INDIRECT("Jahr" &amp; ROUNDUP(SUM($B$21:$B134)/78,0)),
_xlpm.auto,
IF(_xlfn.XLOOKUP(GewählterMA&amp;"|"&amp;_xlpm.jahrCalc,Personaleingabe!$AO$12:$AO$300,Personaleingabe!$AO$12:$AO$300,"keine Zeiten",0,1)="keine Zeiten",TRUE,FALSE),
_xlpm.fake,
IF($A$4&amp;"1"="1",FALSE,TRUE),
_xlpm.abwesend,
AU134&amp;"1"&lt;&gt;"1",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_xlpm.wochenstunden/5,SUMIFS(Arbeitszeiten[[Arbeitszeit]:[Arbeitszeit]],Arbeitszeiten[[Name]:[Name]],GewählterMA,Arbeitszeiten[[Tag]:[Tag]],DATE(_xlpm.jahrCalc,$B134,K$20)))*$A134,0),
_xlpm.ausgabe, _xlpm.stunden+IF(AND(_xlpm.stunden&gt;0,_xlpm.fake),ROUND(RANDBETWEEN(-100,100)/200,1),0),
IF(_xlpm.ausgabe&lt;=0,"",_xlpm.ausgabe)
)</f>
        <v/>
      </c>
      <c r="L134" s="253" t="str" cm="1">
        <f t="array" aca="1" ref="L134" ca="1">_xlfn.LET(
_xlpm.jahrCalc,
INDIRECT("Jahr" &amp; ROUNDUP(SUM($B$21:$B134)/78,0)),
_xlpm.auto,
IF(_xlfn.XLOOKUP(GewählterMA&amp;"|"&amp;_xlpm.jahrCalc,Personaleingabe!$AO$12:$AO$300,Personaleingabe!$AO$12:$AO$300,"keine Zeiten",0,1)="keine Zeiten",TRUE,FALSE),
_xlpm.fake,
IF($A$4&amp;"1"="1",FALSE,TRUE),
_xlpm.abwesend,
AV134&amp;"1"&lt;&gt;"1",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_xlpm.wochenstunden/5,SUMIFS(Arbeitszeiten[[Arbeitszeit]:[Arbeitszeit]],Arbeitszeiten[[Name]:[Name]],GewählterMA,Arbeitszeiten[[Tag]:[Tag]],DATE(_xlpm.jahrCalc,$B134,L$20)))*$A134,0),
_xlpm.ausgabe, _xlpm.stunden+IF(AND(_xlpm.stunden&gt;0,_xlpm.fake),ROUND(RANDBETWEEN(-100,100)/200,1),0),
IF(_xlpm.ausgabe&lt;=0,"",_xlpm.ausgabe)
)</f>
        <v/>
      </c>
      <c r="M134" s="253" t="str" cm="1">
        <f t="array" aca="1" ref="M134" ca="1">_xlfn.LET(
_xlpm.jahrCalc,
INDIRECT("Jahr" &amp; ROUNDUP(SUM($B$21:$B134)/78,0)),
_xlpm.auto,
IF(_xlfn.XLOOKUP(GewählterMA&amp;"|"&amp;_xlpm.jahrCalc,Personaleingabe!$AO$12:$AO$300,Personaleingabe!$AO$12:$AO$300,"keine Zeiten",0,1)="keine Zeiten",TRUE,FALSE),
_xlpm.fake,
IF($A$4&amp;"1"="1",FALSE,TRUE),
_xlpm.abwesend,
AW134&amp;"1"&lt;&gt;"1",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_xlpm.wochenstunden/5,SUMIFS(Arbeitszeiten[[Arbeitszeit]:[Arbeitszeit]],Arbeitszeiten[[Name]:[Name]],GewählterMA,Arbeitszeiten[[Tag]:[Tag]],DATE(_xlpm.jahrCalc,$B134,M$20)))*$A134,0),
_xlpm.ausgabe, _xlpm.stunden+IF(AND(_xlpm.stunden&gt;0,_xlpm.fake),ROUND(RANDBETWEEN(-100,100)/200,1),0),
IF(_xlpm.ausgabe&lt;=0,"",_xlpm.ausgabe)
)</f>
        <v/>
      </c>
      <c r="N134" s="253" t="str" cm="1">
        <f t="array" aca="1" ref="N134" ca="1">_xlfn.LET(
_xlpm.jahrCalc,
INDIRECT("Jahr" &amp; ROUNDUP(SUM($B$21:$B134)/78,0)),
_xlpm.auto,
IF(_xlfn.XLOOKUP(GewählterMA&amp;"|"&amp;_xlpm.jahrCalc,Personaleingabe!$AO$12:$AO$300,Personaleingabe!$AO$12:$AO$300,"keine Zeiten",0,1)="keine Zeiten",TRUE,FALSE),
_xlpm.fake,
IF($A$4&amp;"1"="1",FALSE,TRUE),
_xlpm.abwesend,
AX134&amp;"1"&lt;&gt;"1",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_xlpm.wochenstunden/5,SUMIFS(Arbeitszeiten[[Arbeitszeit]:[Arbeitszeit]],Arbeitszeiten[[Name]:[Name]],GewählterMA,Arbeitszeiten[[Tag]:[Tag]],DATE(_xlpm.jahrCalc,$B134,N$20)))*$A134,0),
_xlpm.ausgabe, _xlpm.stunden+IF(AND(_xlpm.stunden&gt;0,_xlpm.fake),ROUND(RANDBETWEEN(-100,100)/200,1),0),
IF(_xlpm.ausgabe&lt;=0,"",_xlpm.ausgabe)
)</f>
        <v/>
      </c>
      <c r="O134" s="253" t="str" cm="1">
        <f t="array" aca="1" ref="O134" ca="1">_xlfn.LET(
_xlpm.jahrCalc,
INDIRECT("Jahr" &amp; ROUNDUP(SUM($B$21:$B134)/78,0)),
_xlpm.auto,
IF(_xlfn.XLOOKUP(GewählterMA&amp;"|"&amp;_xlpm.jahrCalc,Personaleingabe!$AO$12:$AO$300,Personaleingabe!$AO$12:$AO$300,"keine Zeiten",0,1)="keine Zeiten",TRUE,FALSE),
_xlpm.fake,
IF($A$4&amp;"1"="1",FALSE,TRUE),
_xlpm.abwesend,
AY134&amp;"1"&lt;&gt;"1",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_xlpm.wochenstunden/5,SUMIFS(Arbeitszeiten[[Arbeitszeit]:[Arbeitszeit]],Arbeitszeiten[[Name]:[Name]],GewählterMA,Arbeitszeiten[[Tag]:[Tag]],DATE(_xlpm.jahrCalc,$B134,O$20)))*$A134,0),
_xlpm.ausgabe, _xlpm.stunden+IF(AND(_xlpm.stunden&gt;0,_xlpm.fake),ROUND(RANDBETWEEN(-100,100)/200,1),0),
IF(_xlpm.ausgabe&lt;=0,"",_xlpm.ausgabe)
)</f>
        <v/>
      </c>
      <c r="P134" s="253" t="str" cm="1">
        <f t="array" aca="1" ref="P134" ca="1">_xlfn.LET(
_xlpm.jahrCalc,
INDIRECT("Jahr" &amp; ROUNDUP(SUM($B$21:$B134)/78,0)),
_xlpm.auto,
IF(_xlfn.XLOOKUP(GewählterMA&amp;"|"&amp;_xlpm.jahrCalc,Personaleingabe!$AO$12:$AO$300,Personaleingabe!$AO$12:$AO$300,"keine Zeiten",0,1)="keine Zeiten",TRUE,FALSE),
_xlpm.fake,
IF($A$4&amp;"1"="1",FALSE,TRUE),
_xlpm.abwesend,
AZ134&amp;"1"&lt;&gt;"1",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_xlpm.wochenstunden/5,SUMIFS(Arbeitszeiten[[Arbeitszeit]:[Arbeitszeit]],Arbeitszeiten[[Name]:[Name]],GewählterMA,Arbeitszeiten[[Tag]:[Tag]],DATE(_xlpm.jahrCalc,$B134,P$20)))*$A134,0),
_xlpm.ausgabe, _xlpm.stunden+IF(AND(_xlpm.stunden&gt;0,_xlpm.fake),ROUND(RANDBETWEEN(-100,100)/200,1),0),
IF(_xlpm.ausgabe&lt;=0,"",_xlpm.ausgabe)
)</f>
        <v/>
      </c>
      <c r="Q134" s="253" t="str" cm="1">
        <f t="array" aca="1" ref="Q134" ca="1">_xlfn.LET(
_xlpm.jahrCalc,
INDIRECT("Jahr" &amp; ROUNDUP(SUM($B$21:$B134)/78,0)),
_xlpm.auto,
IF(_xlfn.XLOOKUP(GewählterMA&amp;"|"&amp;_xlpm.jahrCalc,Personaleingabe!$AO$12:$AO$300,Personaleingabe!$AO$12:$AO$300,"keine Zeiten",0,1)="keine Zeiten",TRUE,FALSE),
_xlpm.fake,
IF($A$4&amp;"1"="1",FALSE,TRUE),
_xlpm.abwesend,
BA134&amp;"1"&lt;&gt;"1",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_xlpm.wochenstunden/5,SUMIFS(Arbeitszeiten[[Arbeitszeit]:[Arbeitszeit]],Arbeitszeiten[[Name]:[Name]],GewählterMA,Arbeitszeiten[[Tag]:[Tag]],DATE(_xlpm.jahrCalc,$B134,Q$20)))*$A134,0),
_xlpm.ausgabe, _xlpm.stunden+IF(AND(_xlpm.stunden&gt;0,_xlpm.fake),ROUND(RANDBETWEEN(-100,100)/200,1),0),
IF(_xlpm.ausgabe&lt;=0,"",_xlpm.ausgabe)
)</f>
        <v/>
      </c>
      <c r="R134" s="253" t="str" cm="1">
        <f t="array" aca="1" ref="R134" ca="1">_xlfn.LET(
_xlpm.jahrCalc,
INDIRECT("Jahr" &amp; ROUNDUP(SUM($B$21:$B134)/78,0)),
_xlpm.auto,
IF(_xlfn.XLOOKUP(GewählterMA&amp;"|"&amp;_xlpm.jahrCalc,Personaleingabe!$AO$12:$AO$300,Personaleingabe!$AO$12:$AO$300,"keine Zeiten",0,1)="keine Zeiten",TRUE,FALSE),
_xlpm.fake,
IF($A$4&amp;"1"="1",FALSE,TRUE),
_xlpm.abwesend,
BB134&amp;"1"&lt;&gt;"1",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_xlpm.wochenstunden/5,SUMIFS(Arbeitszeiten[[Arbeitszeit]:[Arbeitszeit]],Arbeitszeiten[[Name]:[Name]],GewählterMA,Arbeitszeiten[[Tag]:[Tag]],DATE(_xlpm.jahrCalc,$B134,R$20)))*$A134,0),
_xlpm.ausgabe, _xlpm.stunden+IF(AND(_xlpm.stunden&gt;0,_xlpm.fake),ROUND(RANDBETWEEN(-100,100)/200,1),0),
IF(_xlpm.ausgabe&lt;=0,"",_xlpm.ausgabe)
)</f>
        <v/>
      </c>
      <c r="S134" s="253" t="str" cm="1">
        <f t="array" aca="1" ref="S134" ca="1">_xlfn.LET(
_xlpm.jahrCalc,
INDIRECT("Jahr" &amp; ROUNDUP(SUM($B$21:$B134)/78,0)),
_xlpm.auto,
IF(_xlfn.XLOOKUP(GewählterMA&amp;"|"&amp;_xlpm.jahrCalc,Personaleingabe!$AO$12:$AO$300,Personaleingabe!$AO$12:$AO$300,"keine Zeiten",0,1)="keine Zeiten",TRUE,FALSE),
_xlpm.fake,
IF($A$4&amp;"1"="1",FALSE,TRUE),
_xlpm.abwesend,
BC134&amp;"1"&lt;&gt;"1",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_xlpm.wochenstunden/5,SUMIFS(Arbeitszeiten[[Arbeitszeit]:[Arbeitszeit]],Arbeitszeiten[[Name]:[Name]],GewählterMA,Arbeitszeiten[[Tag]:[Tag]],DATE(_xlpm.jahrCalc,$B134,S$20)))*$A134,0),
_xlpm.ausgabe, _xlpm.stunden+IF(AND(_xlpm.stunden&gt;0,_xlpm.fake),ROUND(RANDBETWEEN(-100,100)/200,1),0),
IF(_xlpm.ausgabe&lt;=0,"",_xlpm.ausgabe)
)</f>
        <v/>
      </c>
      <c r="T134" s="253" t="str" cm="1">
        <f t="array" aca="1" ref="T134" ca="1">_xlfn.LET(
_xlpm.jahrCalc,
INDIRECT("Jahr" &amp; ROUNDUP(SUM($B$21:$B134)/78,0)),
_xlpm.auto,
IF(_xlfn.XLOOKUP(GewählterMA&amp;"|"&amp;_xlpm.jahrCalc,Personaleingabe!$AO$12:$AO$300,Personaleingabe!$AO$12:$AO$300,"keine Zeiten",0,1)="keine Zeiten",TRUE,FALSE),
_xlpm.fake,
IF($A$4&amp;"1"="1",FALSE,TRUE),
_xlpm.abwesend,
BD134&amp;"1"&lt;&gt;"1",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_xlpm.wochenstunden/5,SUMIFS(Arbeitszeiten[[Arbeitszeit]:[Arbeitszeit]],Arbeitszeiten[[Name]:[Name]],GewählterMA,Arbeitszeiten[[Tag]:[Tag]],DATE(_xlpm.jahrCalc,$B134,T$20)))*$A134,0),
_xlpm.ausgabe, _xlpm.stunden+IF(AND(_xlpm.stunden&gt;0,_xlpm.fake),ROUND(RANDBETWEEN(-100,100)/200,1),0),
IF(_xlpm.ausgabe&lt;=0,"",_xlpm.ausgabe)
)</f>
        <v/>
      </c>
      <c r="U134" s="253" t="str" cm="1">
        <f t="array" aca="1" ref="U134" ca="1">_xlfn.LET(
_xlpm.jahrCalc,
INDIRECT("Jahr" &amp; ROUNDUP(SUM($B$21:$B134)/78,0)),
_xlpm.auto,
IF(_xlfn.XLOOKUP(GewählterMA&amp;"|"&amp;_xlpm.jahrCalc,Personaleingabe!$AO$12:$AO$300,Personaleingabe!$AO$12:$AO$300,"keine Zeiten",0,1)="keine Zeiten",TRUE,FALSE),
_xlpm.fake,
IF($A$4&amp;"1"="1",FALSE,TRUE),
_xlpm.abwesend,
BE134&amp;"1"&lt;&gt;"1",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_xlpm.wochenstunden/5,SUMIFS(Arbeitszeiten[[Arbeitszeit]:[Arbeitszeit]],Arbeitszeiten[[Name]:[Name]],GewählterMA,Arbeitszeiten[[Tag]:[Tag]],DATE(_xlpm.jahrCalc,$B134,U$20)))*$A134,0),
_xlpm.ausgabe, _xlpm.stunden+IF(AND(_xlpm.stunden&gt;0,_xlpm.fake),ROUND(RANDBETWEEN(-100,100)/200,1),0),
IF(_xlpm.ausgabe&lt;=0,"",_xlpm.ausgabe)
)</f>
        <v/>
      </c>
      <c r="V134" s="253" t="str" cm="1">
        <f t="array" aca="1" ref="V134" ca="1">_xlfn.LET(
_xlpm.jahrCalc,
INDIRECT("Jahr" &amp; ROUNDUP(SUM($B$21:$B134)/78,0)),
_xlpm.auto,
IF(_xlfn.XLOOKUP(GewählterMA&amp;"|"&amp;_xlpm.jahrCalc,Personaleingabe!$AO$12:$AO$300,Personaleingabe!$AO$12:$AO$300,"keine Zeiten",0,1)="keine Zeiten",TRUE,FALSE),
_xlpm.fake,
IF($A$4&amp;"1"="1",FALSE,TRUE),
_xlpm.abwesend,
BF134&amp;"1"&lt;&gt;"1",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_xlpm.wochenstunden/5,SUMIFS(Arbeitszeiten[[Arbeitszeit]:[Arbeitszeit]],Arbeitszeiten[[Name]:[Name]],GewählterMA,Arbeitszeiten[[Tag]:[Tag]],DATE(_xlpm.jahrCalc,$B134,V$20)))*$A134,0),
_xlpm.ausgabe, _xlpm.stunden+IF(AND(_xlpm.stunden&gt;0,_xlpm.fake),ROUND(RANDBETWEEN(-100,100)/200,1),0),
IF(_xlpm.ausgabe&lt;=0,"",_xlpm.ausgabe)
)</f>
        <v/>
      </c>
      <c r="W134" s="253" t="str" cm="1">
        <f t="array" aca="1" ref="W134" ca="1">_xlfn.LET(
_xlpm.jahrCalc,
INDIRECT("Jahr" &amp; ROUNDUP(SUM($B$21:$B134)/78,0)),
_xlpm.auto,
IF(_xlfn.XLOOKUP(GewählterMA&amp;"|"&amp;_xlpm.jahrCalc,Personaleingabe!$AO$12:$AO$300,Personaleingabe!$AO$12:$AO$300,"keine Zeiten",0,1)="keine Zeiten",TRUE,FALSE),
_xlpm.fake,
IF($A$4&amp;"1"="1",FALSE,TRUE),
_xlpm.abwesend,
BG134&amp;"1"&lt;&gt;"1",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_xlpm.wochenstunden/5,SUMIFS(Arbeitszeiten[[Arbeitszeit]:[Arbeitszeit]],Arbeitszeiten[[Name]:[Name]],GewählterMA,Arbeitszeiten[[Tag]:[Tag]],DATE(_xlpm.jahrCalc,$B134,W$20)))*$A134,0),
_xlpm.ausgabe, _xlpm.stunden+IF(AND(_xlpm.stunden&gt;0,_xlpm.fake),ROUND(RANDBETWEEN(-100,100)/200,1),0),
IF(_xlpm.ausgabe&lt;=0,"",_xlpm.ausgabe)
)</f>
        <v/>
      </c>
      <c r="X134" s="253" t="str" cm="1">
        <f t="array" aca="1" ref="X134" ca="1">_xlfn.LET(
_xlpm.jahrCalc,
INDIRECT("Jahr" &amp; ROUNDUP(SUM($B$21:$B134)/78,0)),
_xlpm.auto,
IF(_xlfn.XLOOKUP(GewählterMA&amp;"|"&amp;_xlpm.jahrCalc,Personaleingabe!$AO$12:$AO$300,Personaleingabe!$AO$12:$AO$300,"keine Zeiten",0,1)="keine Zeiten",TRUE,FALSE),
_xlpm.fake,
IF($A$4&amp;"1"="1",FALSE,TRUE),
_xlpm.abwesend,
BH134&amp;"1"&lt;&gt;"1",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_xlpm.wochenstunden/5,SUMIFS(Arbeitszeiten[[Arbeitszeit]:[Arbeitszeit]],Arbeitszeiten[[Name]:[Name]],GewählterMA,Arbeitszeiten[[Tag]:[Tag]],DATE(_xlpm.jahrCalc,$B134,X$20)))*$A134,0),
_xlpm.ausgabe, _xlpm.stunden+IF(AND(_xlpm.stunden&gt;0,_xlpm.fake),ROUND(RANDBETWEEN(-100,100)/200,1),0),
IF(_xlpm.ausgabe&lt;=0,"",_xlpm.ausgabe)
)</f>
        <v/>
      </c>
      <c r="Y134" s="253" t="str" cm="1">
        <f t="array" aca="1" ref="Y134" ca="1">_xlfn.LET(
_xlpm.jahrCalc,
INDIRECT("Jahr" &amp; ROUNDUP(SUM($B$21:$B134)/78,0)),
_xlpm.auto,
IF(_xlfn.XLOOKUP(GewählterMA&amp;"|"&amp;_xlpm.jahrCalc,Personaleingabe!$AO$12:$AO$300,Personaleingabe!$AO$12:$AO$300,"keine Zeiten",0,1)="keine Zeiten",TRUE,FALSE),
_xlpm.fake,
IF($A$4&amp;"1"="1",FALSE,TRUE),
_xlpm.abwesend,
BI134&amp;"1"&lt;&gt;"1",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_xlpm.wochenstunden/5,SUMIFS(Arbeitszeiten[[Arbeitszeit]:[Arbeitszeit]],Arbeitszeiten[[Name]:[Name]],GewählterMA,Arbeitszeiten[[Tag]:[Tag]],DATE(_xlpm.jahrCalc,$B134,Y$20)))*$A134,0),
_xlpm.ausgabe, _xlpm.stunden+IF(AND(_xlpm.stunden&gt;0,_xlpm.fake),ROUND(RANDBETWEEN(-100,100)/200,1),0),
IF(_xlpm.ausgabe&lt;=0,"",_xlpm.ausgabe)
)</f>
        <v/>
      </c>
      <c r="Z134" s="253" t="str" cm="1">
        <f t="array" aca="1" ref="Z134" ca="1">_xlfn.LET(
_xlpm.jahrCalc,
INDIRECT("Jahr" &amp; ROUNDUP(SUM($B$21:$B134)/78,0)),
_xlpm.auto,
IF(_xlfn.XLOOKUP(GewählterMA&amp;"|"&amp;_xlpm.jahrCalc,Personaleingabe!$AO$12:$AO$300,Personaleingabe!$AO$12:$AO$300,"keine Zeiten",0,1)="keine Zeiten",TRUE,FALSE),
_xlpm.fake,
IF($A$4&amp;"1"="1",FALSE,TRUE),
_xlpm.abwesend,
BJ134&amp;"1"&lt;&gt;"1",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_xlpm.wochenstunden/5,SUMIFS(Arbeitszeiten[[Arbeitszeit]:[Arbeitszeit]],Arbeitszeiten[[Name]:[Name]],GewählterMA,Arbeitszeiten[[Tag]:[Tag]],DATE(_xlpm.jahrCalc,$B134,Z$20)))*$A134,0),
_xlpm.ausgabe, _xlpm.stunden+IF(AND(_xlpm.stunden&gt;0,_xlpm.fake),ROUND(RANDBETWEEN(-100,100)/200,1),0),
IF(_xlpm.ausgabe&lt;=0,"",_xlpm.ausgabe)
)</f>
        <v/>
      </c>
      <c r="AA134" s="253" t="str" cm="1">
        <f t="array" aca="1" ref="AA134" ca="1">_xlfn.LET(
_xlpm.jahrCalc,
INDIRECT("Jahr" &amp; ROUNDUP(SUM($B$21:$B134)/78,0)),
_xlpm.auto,
IF(_xlfn.XLOOKUP(GewählterMA&amp;"|"&amp;_xlpm.jahrCalc,Personaleingabe!$AO$12:$AO$300,Personaleingabe!$AO$12:$AO$300,"keine Zeiten",0,1)="keine Zeiten",TRUE,FALSE),
_xlpm.fake,
IF($A$4&amp;"1"="1",FALSE,TRUE),
_xlpm.abwesend,
BK134&amp;"1"&lt;&gt;"1",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_xlpm.wochenstunden/5,SUMIFS(Arbeitszeiten[[Arbeitszeit]:[Arbeitszeit]],Arbeitszeiten[[Name]:[Name]],GewählterMA,Arbeitszeiten[[Tag]:[Tag]],DATE(_xlpm.jahrCalc,$B134,AA$20)))*$A134,0),
_xlpm.ausgabe, _xlpm.stunden+IF(AND(_xlpm.stunden&gt;0,_xlpm.fake),ROUND(RANDBETWEEN(-100,100)/200,1),0),
IF(_xlpm.ausgabe&lt;=0,"",_xlpm.ausgabe)
)</f>
        <v/>
      </c>
      <c r="AB134" s="253" t="str" cm="1">
        <f t="array" aca="1" ref="AB134" ca="1">_xlfn.LET(
_xlpm.jahrCalc,
INDIRECT("Jahr" &amp; ROUNDUP(SUM($B$21:$B134)/78,0)),
_xlpm.auto,
IF(_xlfn.XLOOKUP(GewählterMA&amp;"|"&amp;_xlpm.jahrCalc,Personaleingabe!$AO$12:$AO$300,Personaleingabe!$AO$12:$AO$300,"keine Zeiten",0,1)="keine Zeiten",TRUE,FALSE),
_xlpm.fake,
IF($A$4&amp;"1"="1",FALSE,TRUE),
_xlpm.abwesend,
BL134&amp;"1"&lt;&gt;"1",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_xlpm.wochenstunden/5,SUMIFS(Arbeitszeiten[[Arbeitszeit]:[Arbeitszeit]],Arbeitszeiten[[Name]:[Name]],GewählterMA,Arbeitszeiten[[Tag]:[Tag]],DATE(_xlpm.jahrCalc,$B134,AB$20)))*$A134,0),
_xlpm.ausgabe, _xlpm.stunden+IF(AND(_xlpm.stunden&gt;0,_xlpm.fake),ROUND(RANDBETWEEN(-100,100)/200,1),0),
IF(_xlpm.ausgabe&lt;=0,"",_xlpm.ausgabe)
)</f>
        <v/>
      </c>
      <c r="AC134" s="253" t="str" cm="1">
        <f t="array" aca="1" ref="AC134" ca="1">_xlfn.LET(
_xlpm.jahrCalc,
INDIRECT("Jahr" &amp; ROUNDUP(SUM($B$21:$B134)/78,0)),
_xlpm.auto,
IF(_xlfn.XLOOKUP(GewählterMA&amp;"|"&amp;_xlpm.jahrCalc,Personaleingabe!$AO$12:$AO$300,Personaleingabe!$AO$12:$AO$300,"keine Zeiten",0,1)="keine Zeiten",TRUE,FALSE),
_xlpm.fake,
IF($A$4&amp;"1"="1",FALSE,TRUE),
_xlpm.abwesend,
BM134&amp;"1"&lt;&gt;"1",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_xlpm.wochenstunden/5,SUMIFS(Arbeitszeiten[[Arbeitszeit]:[Arbeitszeit]],Arbeitszeiten[[Name]:[Name]],GewählterMA,Arbeitszeiten[[Tag]:[Tag]],DATE(_xlpm.jahrCalc,$B134,AC$20)))*$A134,0),
_xlpm.ausgabe, _xlpm.stunden+IF(AND(_xlpm.stunden&gt;0,_xlpm.fake),ROUND(RANDBETWEEN(-100,100)/200,1),0),
IF(_xlpm.ausgabe&lt;=0,"",_xlpm.ausgabe)
)</f>
        <v/>
      </c>
      <c r="AD134" s="253" t="str" cm="1">
        <f t="array" aca="1" ref="AD134" ca="1">_xlfn.LET(
_xlpm.jahrCalc,
INDIRECT("Jahr" &amp; ROUNDUP(SUM($B$21:$B134)/78,0)),
_xlpm.auto,
IF(_xlfn.XLOOKUP(GewählterMA&amp;"|"&amp;_xlpm.jahrCalc,Personaleingabe!$AO$12:$AO$300,Personaleingabe!$AO$12:$AO$300,"keine Zeiten",0,1)="keine Zeiten",TRUE,FALSE),
_xlpm.fake,
IF($A$4&amp;"1"="1",FALSE,TRUE),
_xlpm.abwesend,
BN134&amp;"1"&lt;&gt;"1",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_xlpm.wochenstunden/5,SUMIFS(Arbeitszeiten[[Arbeitszeit]:[Arbeitszeit]],Arbeitszeiten[[Name]:[Name]],GewählterMA,Arbeitszeiten[[Tag]:[Tag]],DATE(_xlpm.jahrCalc,$B134,AD$20)))*$A134,0),
_xlpm.ausgabe, _xlpm.stunden+IF(AND(_xlpm.stunden&gt;0,_xlpm.fake),ROUND(RANDBETWEEN(-100,100)/200,1),0),
IF(_xlpm.ausgabe&lt;=0,"",_xlpm.ausgabe)
)</f>
        <v/>
      </c>
      <c r="AE134" s="253" t="str" cm="1">
        <f t="array" aca="1" ref="AE134" ca="1">_xlfn.LET(
_xlpm.jahrCalc,
INDIRECT("Jahr" &amp; ROUNDUP(SUM($B$21:$B134)/78,0)),
_xlpm.auto,
IF(_xlfn.XLOOKUP(GewählterMA&amp;"|"&amp;_xlpm.jahrCalc,Personaleingabe!$AO$12:$AO$300,Personaleingabe!$AO$12:$AO$300,"keine Zeiten",0,1)="keine Zeiten",TRUE,FALSE),
_xlpm.fake,
IF($A$4&amp;"1"="1",FALSE,TRUE),
_xlpm.abwesend,
BO134&amp;"1"&lt;&gt;"1",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_xlpm.wochenstunden/5,SUMIFS(Arbeitszeiten[[Arbeitszeit]:[Arbeitszeit]],Arbeitszeiten[[Name]:[Name]],GewählterMA,Arbeitszeiten[[Tag]:[Tag]],DATE(_xlpm.jahrCalc,$B134,AE$20)))*$A134,0),
_xlpm.ausgabe, _xlpm.stunden+IF(AND(_xlpm.stunden&gt;0,_xlpm.fake),ROUND(RANDBETWEEN(-100,100)/200,1),0),
IF(_xlpm.ausgabe&lt;=0,"",_xlpm.ausgabe)
)</f>
        <v/>
      </c>
      <c r="AF134" s="253" t="str" cm="1">
        <f t="array" aca="1" ref="AF134" ca="1">_xlfn.LET(
_xlpm.jahrCalc,
INDIRECT("Jahr" &amp; ROUNDUP(SUM($B$21:$B134)/78,0)),
_xlpm.auto,
IF(_xlfn.XLOOKUP(GewählterMA&amp;"|"&amp;_xlpm.jahrCalc,Personaleingabe!$AO$12:$AO$300,Personaleingabe!$AO$12:$AO$300,"keine Zeiten",0,1)="keine Zeiten",TRUE,FALSE),
_xlpm.fake,
IF($A$4&amp;"1"="1",FALSE,TRUE),
_xlpm.abwesend,
BP134&amp;"1"&lt;&gt;"1",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_xlpm.wochenstunden/5,SUMIFS(Arbeitszeiten[[Arbeitszeit]:[Arbeitszeit]],Arbeitszeiten[[Name]:[Name]],GewählterMA,Arbeitszeiten[[Tag]:[Tag]],DATE(_xlpm.jahrCalc,$B134,AF$20)))*$A134,0),
_xlpm.ausgabe, _xlpm.stunden+IF(AND(_xlpm.stunden&gt;0,_xlpm.fake),ROUND(RANDBETWEEN(-100,100)/200,1),0),
IF(_xlpm.ausgabe&lt;=0,"",_xlpm.ausgabe)
)</f>
        <v/>
      </c>
      <c r="AG134" s="253" t="str" cm="1">
        <f t="array" aca="1" ref="AG134" ca="1">_xlfn.LET(
_xlpm.jahrCalc,
INDIRECT("Jahr" &amp; ROUNDUP(SUM($B$21:$B134)/78,0)),
_xlpm.auto,
IF(_xlfn.XLOOKUP(GewählterMA&amp;"|"&amp;_xlpm.jahrCalc,Personaleingabe!$AO$12:$AO$300,Personaleingabe!$AO$12:$AO$300,"keine Zeiten",0,1)="keine Zeiten",TRUE,FALSE),
_xlpm.fake,
IF($A$4&amp;"1"="1",FALSE,TRUE),
_xlpm.abwesend,
BQ134&amp;"1"&lt;&gt;"1",
_xlpm.wochenstunden,_xlfn.XLOOKUP(GewählterMA&amp;"|"&amp;GewähltesVorhaben&amp;"|"&amp;$B134&amp;"|"&amp;_xlpm.jahrCalc,MitarbeiterFTE[[lookup]:[lookup]],MitarbeiterFTE[[Std. / Wo.]:[Std. / Wo.]],0,0,1),
_xlpm.stunden,
IF(NOT(_xlpm.abwesend),IF(_xlpm.auto,
    _xlpm.wochenstunden/5,SUMIFS(Arbeitszeiten[[Arbeitszeit]:[Arbeitszeit]],Arbeitszeiten[[Name]:[Name]],GewählterMA,Arbeitszeiten[[Tag]:[Tag]],DATE(_xlpm.jahrCalc,$B134,AG$20)))*$A134,0),
_xlpm.ausgabe, _xlpm.stunden+IF(AND(_xlpm.stunden&gt;0,_xlpm.fake),ROUND(RANDBETWEEN(-100,100)/200,1),0),
IF(_xlpm.ausgabe&lt;=0,"",_xlpm.ausgabe)
)</f>
        <v/>
      </c>
      <c r="AH134" s="254">
        <f t="shared" ref="AH134:AH144" ca="1" si="148">SUM(C134:AG134)</f>
        <v>0</v>
      </c>
      <c r="AI134" s="303"/>
      <c r="AJ134" s="212"/>
      <c r="AL134" s="211">
        <f t="shared" ref="AL134:AL144" si="149">B134</f>
        <v>2</v>
      </c>
      <c r="AM134" s="211" t="str" cm="1">
        <f t="array" aca="1" ref="AM134" ca="1">_xlfn.LET(
     _xlpm.jahrCalc,INDIRECT("Jahr" &amp; ROUNDUP(SUM($B$21:$B134)/78,0)),
     _xlpm.dat,DATE(_xlpm.jahrCalc,$B134,C$20),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N134" s="211" t="str" cm="1">
        <f t="array" aca="1" ref="AN134" ca="1">_xlfn.LET(
     _xlpm.jahrCalc,INDIRECT("Jahr" &amp; ROUNDUP(SUM($B$21:$B134)/78,0)),
     _xlpm.dat,DATE(_xlpm.jahrCalc,$B134,D$20),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O134" s="211" t="str" cm="1">
        <f t="array" aca="1" ref="AO134" ca="1">_xlfn.LET(
     _xlpm.jahrCalc,INDIRECT("Jahr" &amp; ROUNDUP(SUM($B$21:$B134)/78,0)),
     _xlpm.dat,DATE(_xlpm.jahrCalc,$B134,E$20),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P134" s="211" t="str" cm="1">
        <f t="array" aca="1" ref="AP134" ca="1">_xlfn.LET(
     _xlpm.jahrCalc,INDIRECT("Jahr" &amp; ROUNDUP(SUM($B$21:$B134)/78,0)),
     _xlpm.dat,DATE(_xlpm.jahrCalc,$B134,F$20),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Q134" s="211" t="str" cm="1">
        <f t="array" aca="1" ref="AQ134" ca="1">_xlfn.LET(
     _xlpm.jahrCalc,INDIRECT("Jahr" &amp; ROUNDUP(SUM($B$21:$B134)/78,0)),
     _xlpm.dat,DATE(_xlpm.jahrCalc,$B134,G$20),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R134" s="211" t="str" cm="1">
        <f t="array" aca="1" ref="AR134" ca="1">_xlfn.LET(
     _xlpm.jahrCalc,INDIRECT("Jahr" &amp; ROUNDUP(SUM($B$21:$B134)/78,0)),
     _xlpm.dat,DATE(_xlpm.jahrCalc,$B134,H$20),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S134" s="211" t="str" cm="1">
        <f t="array" aca="1" ref="AS134" ca="1">_xlfn.LET(
     _xlpm.jahrCalc,INDIRECT("Jahr" &amp; ROUNDUP(SUM($B$21:$B134)/78,0)),
     _xlpm.dat,DATE(_xlpm.jahrCalc,$B134,I$20),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T134" s="211" t="str" cm="1">
        <f t="array" aca="1" ref="AT134" ca="1">_xlfn.LET(
     _xlpm.jahrCalc,INDIRECT("Jahr" &amp; ROUNDUP(SUM($B$21:$B134)/78,0)),
     _xlpm.dat,DATE(_xlpm.jahrCalc,$B134,J$20),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U134" s="211" t="str" cm="1">
        <f t="array" aca="1" ref="AU134" ca="1">_xlfn.LET(
     _xlpm.jahrCalc,INDIRECT("Jahr" &amp; ROUNDUP(SUM($B$21:$B134)/78,0)),
     _xlpm.dat,DATE(_xlpm.jahrCalc,$B134,K$20),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V134" s="211" t="str" cm="1">
        <f t="array" aca="1" ref="AV134" ca="1">_xlfn.LET(
     _xlpm.jahrCalc,INDIRECT("Jahr" &amp; ROUNDUP(SUM($B$21:$B134)/78,0)),
     _xlpm.dat,DATE(_xlpm.jahrCalc,$B134,L$20),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W134" s="211" t="str" cm="1">
        <f t="array" aca="1" ref="AW134" ca="1">_xlfn.LET(
     _xlpm.jahrCalc,INDIRECT("Jahr" &amp; ROUNDUP(SUM($B$21:$B134)/78,0)),
     _xlpm.dat,DATE(_xlpm.jahrCalc,$B134,M$20),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AX134" s="211" t="str" cm="1">
        <f t="array" aca="1" ref="AX134" ca="1">_xlfn.LET(
     _xlpm.jahrCalc,INDIRECT("Jahr" &amp; ROUNDUP(SUM($B$21:$B134)/78,0)),
     _xlpm.dat,DATE(_xlpm.jahrCalc,$B134,N$20),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Y134" s="211" t="str" cm="1">
        <f t="array" aca="1" ref="AY134" ca="1">_xlfn.LET(
     _xlpm.jahrCalc,INDIRECT("Jahr" &amp; ROUNDUP(SUM($B$21:$B134)/78,0)),
     _xlpm.dat,DATE(_xlpm.jahrCalc,$B134,O$20),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AZ134" s="211" t="str" cm="1">
        <f t="array" aca="1" ref="AZ134" ca="1">_xlfn.LET(
     _xlpm.jahrCalc,INDIRECT("Jahr" &amp; ROUNDUP(SUM($B$21:$B134)/78,0)),
     _xlpm.dat,DATE(_xlpm.jahrCalc,$B134,P$20),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A134" s="211" t="str" cm="1">
        <f t="array" aca="1" ref="BA134" ca="1">_xlfn.LET(
     _xlpm.jahrCalc,INDIRECT("Jahr" &amp; ROUNDUP(SUM($B$21:$B134)/78,0)),
     _xlpm.dat,DATE(_xlpm.jahrCalc,$B134,Q$20),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B134" s="211" t="str" cm="1">
        <f t="array" aca="1" ref="BB134" ca="1">_xlfn.LET(
     _xlpm.jahrCalc,INDIRECT("Jahr" &amp; ROUNDUP(SUM($B$21:$B134)/78,0)),
     _xlpm.dat,DATE(_xlpm.jahrCalc,$B134,R$20),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C134" s="211" t="str" cm="1">
        <f t="array" aca="1" ref="BC134" ca="1">_xlfn.LET(
     _xlpm.jahrCalc,INDIRECT("Jahr" &amp; ROUNDUP(SUM($B$21:$B134)/78,0)),
     _xlpm.dat,DATE(_xlpm.jahrCalc,$B134,S$20),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D134" s="211" t="str" cm="1">
        <f t="array" aca="1" ref="BD134" ca="1">_xlfn.LET(
     _xlpm.jahrCalc,INDIRECT("Jahr" &amp; ROUNDUP(SUM($B$21:$B134)/78,0)),
     _xlpm.dat,DATE(_xlpm.jahrCalc,$B134,T$20),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E134" s="211" t="str" cm="1">
        <f t="array" aca="1" ref="BE134" ca="1">_xlfn.LET(
     _xlpm.jahrCalc,INDIRECT("Jahr" &amp; ROUNDUP(SUM($B$21:$B134)/78,0)),
     _xlpm.dat,DATE(_xlpm.jahrCalc,$B134,U$20),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F134" s="211" t="str" cm="1">
        <f t="array" aca="1" ref="BF134" ca="1">_xlfn.LET(
     _xlpm.jahrCalc,INDIRECT("Jahr" &amp; ROUNDUP(SUM($B$21:$B134)/78,0)),
     _xlpm.dat,DATE(_xlpm.jahrCalc,$B134,V$20),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G134" s="211" t="str" cm="1">
        <f t="array" aca="1" ref="BG134" ca="1">_xlfn.LET(
     _xlpm.jahrCalc,INDIRECT("Jahr" &amp; ROUNDUP(SUM($B$21:$B134)/78,0)),
     _xlpm.dat,DATE(_xlpm.jahrCalc,$B134,W$20),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H134" s="211" t="str" cm="1">
        <f t="array" aca="1" ref="BH134" ca="1">_xlfn.LET(
     _xlpm.jahrCalc,INDIRECT("Jahr" &amp; ROUNDUP(SUM($B$21:$B134)/78,0)),
     _xlpm.dat,DATE(_xlpm.jahrCalc,$B134,X$20),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I134" s="211" t="str" cm="1">
        <f t="array" aca="1" ref="BI134" ca="1">_xlfn.LET(
     _xlpm.jahrCalc,INDIRECT("Jahr" &amp; ROUNDUP(SUM($B$21:$B134)/78,0)),
     _xlpm.dat,DATE(_xlpm.jahrCalc,$B134,Y$20),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J134" s="211" t="str" cm="1">
        <f t="array" aca="1" ref="BJ134" ca="1">_xlfn.LET(
     _xlpm.jahrCalc,INDIRECT("Jahr" &amp; ROUNDUP(SUM($B$21:$B134)/78,0)),
     _xlpm.dat,DATE(_xlpm.jahrCalc,$B134,Z$20),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K134" s="211" t="str" cm="1">
        <f t="array" aca="1" ref="BK134" ca="1">_xlfn.LET(
     _xlpm.jahrCalc,INDIRECT("Jahr" &amp; ROUNDUP(SUM($B$21:$B134)/78,0)),
     _xlpm.dat,DATE(_xlpm.jahrCalc,$B134,AA$20),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WE</v>
      </c>
      <c r="BL134" s="211" t="str" cm="1">
        <f t="array" aca="1" ref="BL134" ca="1">_xlfn.LET(
     _xlpm.jahrCalc,INDIRECT("Jahr" &amp; ROUNDUP(SUM($B$21:$B134)/78,0)),
     _xlpm.dat,DATE(_xlpm.jahrCalc,$B134,AB$20),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M134" s="211" t="str" cm="1">
        <f t="array" aca="1" ref="BM134" ca="1">_xlfn.LET(
     _xlpm.jahrCalc,INDIRECT("Jahr" &amp; ROUNDUP(SUM($B$21:$B134)/78,0)),
     _xlpm.dat,DATE(_xlpm.jahrCalc,$B134,AC$20),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N134" s="211" t="str" cm="1">
        <f t="array" aca="1" ref="BN134" ca="1">_xlfn.LET(
     _xlpm.jahrCalc,INDIRECT("Jahr" &amp; ROUNDUP(SUM($B$21:$B134)/78,0)),
     _xlpm.dat,DATE(_xlpm.jahrCalc,$B134,AD$20),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O134" s="211" t="str" cm="1">
        <f t="array" aca="1" ref="BO134" ca="1">_xlfn.LET(
     _xlpm.jahrCalc,INDIRECT("Jahr" &amp; ROUNDUP(SUM($B$21:$B134)/78,0)),
     _xlpm.dat,DATE(_xlpm.jahrCalc,$B134,AE$20),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
      </c>
      <c r="BP134" s="211" t="str" cm="1">
        <f t="array" aca="1" ref="BP134" ca="1">_xlfn.LET(
     _xlpm.jahrCalc,INDIRECT("Jahr" &amp; ROUNDUP(SUM($B$21:$B134)/78,0)),
     _xlpm.dat,DATE(_xlpm.jahrCalc,$B134,AF$20),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SW</v>
      </c>
      <c r="BQ134" s="211" t="str" cm="1">
        <f t="array" aca="1" ref="BQ134" ca="1">_xlfn.LET(
     _xlpm.jahrCalc,INDIRECT("Jahr" &amp; ROUNDUP(SUM($B$21:$B134)/78,0)),
     _xlpm.dat,DATE(_xlpm.jahrCalc,$B134,AG$20),
     _xlpm.bundesland,$BR134,
     _xlpm.ft, IF(_xlpm.bundesland=0,FALSE,_xlfn.XLOOKUP(_xlpm.dat,Feiertage[[Datum]:[Datum]],_xlfn.XLOOKUP(_xlpm.bundesland,Feiertage[[#Headers],[BW]:[TH]],Feiertage[[BW]:[TH]]),0,0,1)&lt;&gt;0),
     _xlpm.schwarz,
          MONTH(_xlpm.dat)&lt;&gt;$B134,
     _xlpm.we,
          WEEKDAY(_xlpm.dat,2)&gt;=6,
     _xlpm.weg,
          IF(_xlfn.XLOOKUP(GewählterMA&amp;_xlpm.dat,Table6[[lookup]:[lookup]],Table6[[Name]:[Name]],"da",0,1)="da","","weg"),
     _xlpm.ausgabe,IF(_xlpm.schwarz,"SW",IF(_xlpm.ft,"FT",IF(_xlpm.we,"WE",IF(_xlpm.weg="weg","weg","")))),
     _xlpm.ausgabe
)</f>
        <v>SW</v>
      </c>
      <c r="BR134" s="211">
        <f ca="1">IF(BT134=0,BS132,BT134)</f>
        <v>0</v>
      </c>
      <c r="BT134" s="211" cm="1">
        <f t="array" aca="1" ref="BT134" ca="1">_xlfn.XLOOKUP(_xlfn.XLOOKUP(GewählterMA&amp;AL134&amp;INDIRECT("Jahr" &amp; ROUNDUP(SUM($B$21:$B134)/78,0)),MitarbeiterFTE[Name]&amp;MitarbeiterFTE[Monat]&amp;MitarbeiterFTE[Jahr],MitarbeiterFTE[Bundesland],0,0,1),Bundesländer[Deutsch],Bundesländer[Abkürzung],0,0,1)</f>
        <v>0</v>
      </c>
    </row>
    <row r="135" spans="1:72" ht="18" customHeight="1" thickBot="1">
      <c r="A135" s="223" cm="1">
        <f t="array" aca="1" ref="A135" ca="1">_xlfn.XLOOKUP(GewählterMA&amp;"|"&amp;GewähltesVorhaben&amp;"|"&amp;B135&amp;"|"&amp;INDIRECT("Jahr" &amp; ROUNDUP(SUM($B$21:B135)/78,0)),MitarbeiterFTE[lookup],MitarbeiterFTE[%-Vorhaben],0,0,1)</f>
        <v>0</v>
      </c>
      <c r="B135" s="256">
        <v>3</v>
      </c>
      <c r="C135" s="253" t="str" cm="1">
        <f t="array" aca="1" ref="C135" ca="1">_xlfn.LET(
_xlpm.jahrCalc,
INDIRECT("Jahr" &amp; ROUNDUP(SUM($B$21:$B135)/78,0)),
_xlpm.auto,
IF(_xlfn.XLOOKUP(GewählterMA&amp;"|"&amp;_xlpm.jahrCalc,Personaleingabe!$AO$12:$AO$300,Personaleingabe!$AO$12:$AO$300,"keine Zeiten",0,1)="keine Zeiten",TRUE,FALSE),
_xlpm.fake,
IF($A$4&amp;"1"="1",FALSE,TRUE),
_xlpm.abwesend,
AM135&amp;"1"&lt;&gt;"1",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_xlpm.wochenstunden/5,SUMIFS(Arbeitszeiten[[Arbeitszeit]:[Arbeitszeit]],Arbeitszeiten[[Name]:[Name]],GewählterMA,Arbeitszeiten[[Tag]:[Tag]],DATE(_xlpm.jahrCalc,$B135,C$20)))*$A135,0),
_xlpm.ausgabe, _xlpm.stunden+IF(AND(_xlpm.stunden&gt;0,_xlpm.fake),ROUND(RANDBETWEEN(-100,100)/200,1),0),
IF(_xlpm.ausgabe&lt;=0,"",_xlpm.ausgabe)
)</f>
        <v/>
      </c>
      <c r="D135" s="253" t="str" cm="1">
        <f t="array" aca="1" ref="D135" ca="1">_xlfn.LET(
_xlpm.jahrCalc,
INDIRECT("Jahr" &amp; ROUNDUP(SUM($B$21:$B135)/78,0)),
_xlpm.auto,
IF(_xlfn.XLOOKUP(GewählterMA&amp;"|"&amp;_xlpm.jahrCalc,Personaleingabe!$AO$12:$AO$300,Personaleingabe!$AO$12:$AO$300,"keine Zeiten",0,1)="keine Zeiten",TRUE,FALSE),
_xlpm.fake,
IF($A$4&amp;"1"="1",FALSE,TRUE),
_xlpm.abwesend,
AN135&amp;"1"&lt;&gt;"1",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_xlpm.wochenstunden/5,SUMIFS(Arbeitszeiten[[Arbeitszeit]:[Arbeitszeit]],Arbeitszeiten[[Name]:[Name]],GewählterMA,Arbeitszeiten[[Tag]:[Tag]],DATE(_xlpm.jahrCalc,$B135,D$20)))*$A135,0),
_xlpm.ausgabe, _xlpm.stunden+IF(AND(_xlpm.stunden&gt;0,_xlpm.fake),ROUND(RANDBETWEEN(-100,100)/200,1),0),
IF(_xlpm.ausgabe&lt;=0,"",_xlpm.ausgabe)
)</f>
        <v/>
      </c>
      <c r="E135" s="253" t="str" cm="1">
        <f t="array" aca="1" ref="E135" ca="1">_xlfn.LET(
_xlpm.jahrCalc,
INDIRECT("Jahr" &amp; ROUNDUP(SUM($B$21:$B135)/78,0)),
_xlpm.auto,
IF(_xlfn.XLOOKUP(GewählterMA&amp;"|"&amp;_xlpm.jahrCalc,Personaleingabe!$AO$12:$AO$300,Personaleingabe!$AO$12:$AO$300,"keine Zeiten",0,1)="keine Zeiten",TRUE,FALSE),
_xlpm.fake,
IF($A$4&amp;"1"="1",FALSE,TRUE),
_xlpm.abwesend,
AO135&amp;"1"&lt;&gt;"1",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_xlpm.wochenstunden/5,SUMIFS(Arbeitszeiten[[Arbeitszeit]:[Arbeitszeit]],Arbeitszeiten[[Name]:[Name]],GewählterMA,Arbeitszeiten[[Tag]:[Tag]],DATE(_xlpm.jahrCalc,$B135,E$20)))*$A135,0),
_xlpm.ausgabe, _xlpm.stunden+IF(AND(_xlpm.stunden&gt;0,_xlpm.fake),ROUND(RANDBETWEEN(-100,100)/200,1),0),
IF(_xlpm.ausgabe&lt;=0,"",_xlpm.ausgabe)
)</f>
        <v/>
      </c>
      <c r="F135" s="253" t="str" cm="1">
        <f t="array" aca="1" ref="F135" ca="1">_xlfn.LET(
_xlpm.jahrCalc,
INDIRECT("Jahr" &amp; ROUNDUP(SUM($B$21:$B135)/78,0)),
_xlpm.auto,
IF(_xlfn.XLOOKUP(GewählterMA&amp;"|"&amp;_xlpm.jahrCalc,Personaleingabe!$AO$12:$AO$300,Personaleingabe!$AO$12:$AO$300,"keine Zeiten",0,1)="keine Zeiten",TRUE,FALSE),
_xlpm.fake,
IF($A$4&amp;"1"="1",FALSE,TRUE),
_xlpm.abwesend,
AP135&amp;"1"&lt;&gt;"1",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_xlpm.wochenstunden/5,SUMIFS(Arbeitszeiten[[Arbeitszeit]:[Arbeitszeit]],Arbeitszeiten[[Name]:[Name]],GewählterMA,Arbeitszeiten[[Tag]:[Tag]],DATE(_xlpm.jahrCalc,$B135,F$20)))*$A135,0),
_xlpm.ausgabe, _xlpm.stunden+IF(AND(_xlpm.stunden&gt;0,_xlpm.fake),ROUND(RANDBETWEEN(-100,100)/200,1),0),
IF(_xlpm.ausgabe&lt;=0,"",_xlpm.ausgabe)
)</f>
        <v/>
      </c>
      <c r="G135" s="253" t="str" cm="1">
        <f t="array" aca="1" ref="G135" ca="1">_xlfn.LET(
_xlpm.jahrCalc,
INDIRECT("Jahr" &amp; ROUNDUP(SUM($B$21:$B135)/78,0)),
_xlpm.auto,
IF(_xlfn.XLOOKUP(GewählterMA&amp;"|"&amp;_xlpm.jahrCalc,Personaleingabe!$AO$12:$AO$300,Personaleingabe!$AO$12:$AO$300,"keine Zeiten",0,1)="keine Zeiten",TRUE,FALSE),
_xlpm.fake,
IF($A$4&amp;"1"="1",FALSE,TRUE),
_xlpm.abwesend,
AQ135&amp;"1"&lt;&gt;"1",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_xlpm.wochenstunden/5,SUMIFS(Arbeitszeiten[[Arbeitszeit]:[Arbeitszeit]],Arbeitszeiten[[Name]:[Name]],GewählterMA,Arbeitszeiten[[Tag]:[Tag]],DATE(_xlpm.jahrCalc,$B135,G$20)))*$A135,0),
_xlpm.ausgabe, _xlpm.stunden+IF(AND(_xlpm.stunden&gt;0,_xlpm.fake),ROUND(RANDBETWEEN(-100,100)/200,1),0),
IF(_xlpm.ausgabe&lt;=0,"",_xlpm.ausgabe)
)</f>
        <v/>
      </c>
      <c r="H135" s="253" t="str" cm="1">
        <f t="array" aca="1" ref="H135" ca="1">_xlfn.LET(
_xlpm.jahrCalc,
INDIRECT("Jahr" &amp; ROUNDUP(SUM($B$21:$B135)/78,0)),
_xlpm.auto,
IF(_xlfn.XLOOKUP(GewählterMA&amp;"|"&amp;_xlpm.jahrCalc,Personaleingabe!$AO$12:$AO$300,Personaleingabe!$AO$12:$AO$300,"keine Zeiten",0,1)="keine Zeiten",TRUE,FALSE),
_xlpm.fake,
IF($A$4&amp;"1"="1",FALSE,TRUE),
_xlpm.abwesend,
AR135&amp;"1"&lt;&gt;"1",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_xlpm.wochenstunden/5,SUMIFS(Arbeitszeiten[[Arbeitszeit]:[Arbeitszeit]],Arbeitszeiten[[Name]:[Name]],GewählterMA,Arbeitszeiten[[Tag]:[Tag]],DATE(_xlpm.jahrCalc,$B135,H$20)))*$A135,0),
_xlpm.ausgabe, _xlpm.stunden+IF(AND(_xlpm.stunden&gt;0,_xlpm.fake),ROUND(RANDBETWEEN(-100,100)/200,1),0),
IF(_xlpm.ausgabe&lt;=0,"",_xlpm.ausgabe)
)</f>
        <v/>
      </c>
      <c r="I135" s="253" t="str" cm="1">
        <f t="array" aca="1" ref="I135" ca="1">_xlfn.LET(
_xlpm.jahrCalc,
INDIRECT("Jahr" &amp; ROUNDUP(SUM($B$21:$B135)/78,0)),
_xlpm.auto,
IF(_xlfn.XLOOKUP(GewählterMA&amp;"|"&amp;_xlpm.jahrCalc,Personaleingabe!$AO$12:$AO$300,Personaleingabe!$AO$12:$AO$300,"keine Zeiten",0,1)="keine Zeiten",TRUE,FALSE),
_xlpm.fake,
IF($A$4&amp;"1"="1",FALSE,TRUE),
_xlpm.abwesend,
AS135&amp;"1"&lt;&gt;"1",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_xlpm.wochenstunden/5,SUMIFS(Arbeitszeiten[[Arbeitszeit]:[Arbeitszeit]],Arbeitszeiten[[Name]:[Name]],GewählterMA,Arbeitszeiten[[Tag]:[Tag]],DATE(_xlpm.jahrCalc,$B135,I$20)))*$A135,0),
_xlpm.ausgabe, _xlpm.stunden+IF(AND(_xlpm.stunden&gt;0,_xlpm.fake),ROUND(RANDBETWEEN(-100,100)/200,1),0),
IF(_xlpm.ausgabe&lt;=0,"",_xlpm.ausgabe)
)</f>
        <v/>
      </c>
      <c r="J135" s="253" t="str" cm="1">
        <f t="array" aca="1" ref="J135" ca="1">_xlfn.LET(
_xlpm.jahrCalc,
INDIRECT("Jahr" &amp; ROUNDUP(SUM($B$21:$B135)/78,0)),
_xlpm.auto,
IF(_xlfn.XLOOKUP(GewählterMA&amp;"|"&amp;_xlpm.jahrCalc,Personaleingabe!$AO$12:$AO$300,Personaleingabe!$AO$12:$AO$300,"keine Zeiten",0,1)="keine Zeiten",TRUE,FALSE),
_xlpm.fake,
IF($A$4&amp;"1"="1",FALSE,TRUE),
_xlpm.abwesend,
AT135&amp;"1"&lt;&gt;"1",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_xlpm.wochenstunden/5,SUMIFS(Arbeitszeiten[[Arbeitszeit]:[Arbeitszeit]],Arbeitszeiten[[Name]:[Name]],GewählterMA,Arbeitszeiten[[Tag]:[Tag]],DATE(_xlpm.jahrCalc,$B135,J$20)))*$A135,0),
_xlpm.ausgabe, _xlpm.stunden+IF(AND(_xlpm.stunden&gt;0,_xlpm.fake),ROUND(RANDBETWEEN(-100,100)/200,1),0),
IF(_xlpm.ausgabe&lt;=0,"",_xlpm.ausgabe)
)</f>
        <v/>
      </c>
      <c r="K135" s="253" t="str" cm="1">
        <f t="array" aca="1" ref="K135" ca="1">_xlfn.LET(
_xlpm.jahrCalc,
INDIRECT("Jahr" &amp; ROUNDUP(SUM($B$21:$B135)/78,0)),
_xlpm.auto,
IF(_xlfn.XLOOKUP(GewählterMA&amp;"|"&amp;_xlpm.jahrCalc,Personaleingabe!$AO$12:$AO$300,Personaleingabe!$AO$12:$AO$300,"keine Zeiten",0,1)="keine Zeiten",TRUE,FALSE),
_xlpm.fake,
IF($A$4&amp;"1"="1",FALSE,TRUE),
_xlpm.abwesend,
AU135&amp;"1"&lt;&gt;"1",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_xlpm.wochenstunden/5,SUMIFS(Arbeitszeiten[[Arbeitszeit]:[Arbeitszeit]],Arbeitszeiten[[Name]:[Name]],GewählterMA,Arbeitszeiten[[Tag]:[Tag]],DATE(_xlpm.jahrCalc,$B135,K$20)))*$A135,0),
_xlpm.ausgabe, _xlpm.stunden+IF(AND(_xlpm.stunden&gt;0,_xlpm.fake),ROUND(RANDBETWEEN(-100,100)/200,1),0),
IF(_xlpm.ausgabe&lt;=0,"",_xlpm.ausgabe)
)</f>
        <v/>
      </c>
      <c r="L135" s="253" t="str" cm="1">
        <f t="array" aca="1" ref="L135" ca="1">_xlfn.LET(
_xlpm.jahrCalc,
INDIRECT("Jahr" &amp; ROUNDUP(SUM($B$21:$B135)/78,0)),
_xlpm.auto,
IF(_xlfn.XLOOKUP(GewählterMA&amp;"|"&amp;_xlpm.jahrCalc,Personaleingabe!$AO$12:$AO$300,Personaleingabe!$AO$12:$AO$300,"keine Zeiten",0,1)="keine Zeiten",TRUE,FALSE),
_xlpm.fake,
IF($A$4&amp;"1"="1",FALSE,TRUE),
_xlpm.abwesend,
AV135&amp;"1"&lt;&gt;"1",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_xlpm.wochenstunden/5,SUMIFS(Arbeitszeiten[[Arbeitszeit]:[Arbeitszeit]],Arbeitszeiten[[Name]:[Name]],GewählterMA,Arbeitszeiten[[Tag]:[Tag]],DATE(_xlpm.jahrCalc,$B135,L$20)))*$A135,0),
_xlpm.ausgabe, _xlpm.stunden+IF(AND(_xlpm.stunden&gt;0,_xlpm.fake),ROUND(RANDBETWEEN(-100,100)/200,1),0),
IF(_xlpm.ausgabe&lt;=0,"",_xlpm.ausgabe)
)</f>
        <v/>
      </c>
      <c r="M135" s="253" t="str" cm="1">
        <f t="array" aca="1" ref="M135" ca="1">_xlfn.LET(
_xlpm.jahrCalc,
INDIRECT("Jahr" &amp; ROUNDUP(SUM($B$21:$B135)/78,0)),
_xlpm.auto,
IF(_xlfn.XLOOKUP(GewählterMA&amp;"|"&amp;_xlpm.jahrCalc,Personaleingabe!$AO$12:$AO$300,Personaleingabe!$AO$12:$AO$300,"keine Zeiten",0,1)="keine Zeiten",TRUE,FALSE),
_xlpm.fake,
IF($A$4&amp;"1"="1",FALSE,TRUE),
_xlpm.abwesend,
AW135&amp;"1"&lt;&gt;"1",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_xlpm.wochenstunden/5,SUMIFS(Arbeitszeiten[[Arbeitszeit]:[Arbeitszeit]],Arbeitszeiten[[Name]:[Name]],GewählterMA,Arbeitszeiten[[Tag]:[Tag]],DATE(_xlpm.jahrCalc,$B135,M$20)))*$A135,0),
_xlpm.ausgabe, _xlpm.stunden+IF(AND(_xlpm.stunden&gt;0,_xlpm.fake),ROUND(RANDBETWEEN(-100,100)/200,1),0),
IF(_xlpm.ausgabe&lt;=0,"",_xlpm.ausgabe)
)</f>
        <v/>
      </c>
      <c r="N135" s="253" t="str" cm="1">
        <f t="array" aca="1" ref="N135" ca="1">_xlfn.LET(
_xlpm.jahrCalc,
INDIRECT("Jahr" &amp; ROUNDUP(SUM($B$21:$B135)/78,0)),
_xlpm.auto,
IF(_xlfn.XLOOKUP(GewählterMA&amp;"|"&amp;_xlpm.jahrCalc,Personaleingabe!$AO$12:$AO$300,Personaleingabe!$AO$12:$AO$300,"keine Zeiten",0,1)="keine Zeiten",TRUE,FALSE),
_xlpm.fake,
IF($A$4&amp;"1"="1",FALSE,TRUE),
_xlpm.abwesend,
AX135&amp;"1"&lt;&gt;"1",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_xlpm.wochenstunden/5,SUMIFS(Arbeitszeiten[[Arbeitszeit]:[Arbeitszeit]],Arbeitszeiten[[Name]:[Name]],GewählterMA,Arbeitszeiten[[Tag]:[Tag]],DATE(_xlpm.jahrCalc,$B135,N$20)))*$A135,0),
_xlpm.ausgabe, _xlpm.stunden+IF(AND(_xlpm.stunden&gt;0,_xlpm.fake),ROUND(RANDBETWEEN(-100,100)/200,1),0),
IF(_xlpm.ausgabe&lt;=0,"",_xlpm.ausgabe)
)</f>
        <v/>
      </c>
      <c r="O135" s="253" t="str" cm="1">
        <f t="array" aca="1" ref="O135" ca="1">_xlfn.LET(
_xlpm.jahrCalc,
INDIRECT("Jahr" &amp; ROUNDUP(SUM($B$21:$B135)/78,0)),
_xlpm.auto,
IF(_xlfn.XLOOKUP(GewählterMA&amp;"|"&amp;_xlpm.jahrCalc,Personaleingabe!$AO$12:$AO$300,Personaleingabe!$AO$12:$AO$300,"keine Zeiten",0,1)="keine Zeiten",TRUE,FALSE),
_xlpm.fake,
IF($A$4&amp;"1"="1",FALSE,TRUE),
_xlpm.abwesend,
AY135&amp;"1"&lt;&gt;"1",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_xlpm.wochenstunden/5,SUMIFS(Arbeitszeiten[[Arbeitszeit]:[Arbeitszeit]],Arbeitszeiten[[Name]:[Name]],GewählterMA,Arbeitszeiten[[Tag]:[Tag]],DATE(_xlpm.jahrCalc,$B135,O$20)))*$A135,0),
_xlpm.ausgabe, _xlpm.stunden+IF(AND(_xlpm.stunden&gt;0,_xlpm.fake),ROUND(RANDBETWEEN(-100,100)/200,1),0),
IF(_xlpm.ausgabe&lt;=0,"",_xlpm.ausgabe)
)</f>
        <v/>
      </c>
      <c r="P135" s="253" t="str" cm="1">
        <f t="array" aca="1" ref="P135" ca="1">_xlfn.LET(
_xlpm.jahrCalc,
INDIRECT("Jahr" &amp; ROUNDUP(SUM($B$21:$B135)/78,0)),
_xlpm.auto,
IF(_xlfn.XLOOKUP(GewählterMA&amp;"|"&amp;_xlpm.jahrCalc,Personaleingabe!$AO$12:$AO$300,Personaleingabe!$AO$12:$AO$300,"keine Zeiten",0,1)="keine Zeiten",TRUE,FALSE),
_xlpm.fake,
IF($A$4&amp;"1"="1",FALSE,TRUE),
_xlpm.abwesend,
AZ135&amp;"1"&lt;&gt;"1",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_xlpm.wochenstunden/5,SUMIFS(Arbeitszeiten[[Arbeitszeit]:[Arbeitszeit]],Arbeitszeiten[[Name]:[Name]],GewählterMA,Arbeitszeiten[[Tag]:[Tag]],DATE(_xlpm.jahrCalc,$B135,P$20)))*$A135,0),
_xlpm.ausgabe, _xlpm.stunden+IF(AND(_xlpm.stunden&gt;0,_xlpm.fake),ROUND(RANDBETWEEN(-100,100)/200,1),0),
IF(_xlpm.ausgabe&lt;=0,"",_xlpm.ausgabe)
)</f>
        <v/>
      </c>
      <c r="Q135" s="253" t="str" cm="1">
        <f t="array" aca="1" ref="Q135" ca="1">_xlfn.LET(
_xlpm.jahrCalc,
INDIRECT("Jahr" &amp; ROUNDUP(SUM($B$21:$B135)/78,0)),
_xlpm.auto,
IF(_xlfn.XLOOKUP(GewählterMA&amp;"|"&amp;_xlpm.jahrCalc,Personaleingabe!$AO$12:$AO$300,Personaleingabe!$AO$12:$AO$300,"keine Zeiten",0,1)="keine Zeiten",TRUE,FALSE),
_xlpm.fake,
IF($A$4&amp;"1"="1",FALSE,TRUE),
_xlpm.abwesend,
BA135&amp;"1"&lt;&gt;"1",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_xlpm.wochenstunden/5,SUMIFS(Arbeitszeiten[[Arbeitszeit]:[Arbeitszeit]],Arbeitszeiten[[Name]:[Name]],GewählterMA,Arbeitszeiten[[Tag]:[Tag]],DATE(_xlpm.jahrCalc,$B135,Q$20)))*$A135,0),
_xlpm.ausgabe, _xlpm.stunden+IF(AND(_xlpm.stunden&gt;0,_xlpm.fake),ROUND(RANDBETWEEN(-100,100)/200,1),0),
IF(_xlpm.ausgabe&lt;=0,"",_xlpm.ausgabe)
)</f>
        <v/>
      </c>
      <c r="R135" s="253" t="str" cm="1">
        <f t="array" aca="1" ref="R135" ca="1">_xlfn.LET(
_xlpm.jahrCalc,
INDIRECT("Jahr" &amp; ROUNDUP(SUM($B$21:$B135)/78,0)),
_xlpm.auto,
IF(_xlfn.XLOOKUP(GewählterMA&amp;"|"&amp;_xlpm.jahrCalc,Personaleingabe!$AO$12:$AO$300,Personaleingabe!$AO$12:$AO$300,"keine Zeiten",0,1)="keine Zeiten",TRUE,FALSE),
_xlpm.fake,
IF($A$4&amp;"1"="1",FALSE,TRUE),
_xlpm.abwesend,
BB135&amp;"1"&lt;&gt;"1",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_xlpm.wochenstunden/5,SUMIFS(Arbeitszeiten[[Arbeitszeit]:[Arbeitszeit]],Arbeitszeiten[[Name]:[Name]],GewählterMA,Arbeitszeiten[[Tag]:[Tag]],DATE(_xlpm.jahrCalc,$B135,R$20)))*$A135,0),
_xlpm.ausgabe, _xlpm.stunden+IF(AND(_xlpm.stunden&gt;0,_xlpm.fake),ROUND(RANDBETWEEN(-100,100)/200,1),0),
IF(_xlpm.ausgabe&lt;=0,"",_xlpm.ausgabe)
)</f>
        <v/>
      </c>
      <c r="S135" s="253" t="str" cm="1">
        <f t="array" aca="1" ref="S135" ca="1">_xlfn.LET(
_xlpm.jahrCalc,
INDIRECT("Jahr" &amp; ROUNDUP(SUM($B$21:$B135)/78,0)),
_xlpm.auto,
IF(_xlfn.XLOOKUP(GewählterMA&amp;"|"&amp;_xlpm.jahrCalc,Personaleingabe!$AO$12:$AO$300,Personaleingabe!$AO$12:$AO$300,"keine Zeiten",0,1)="keine Zeiten",TRUE,FALSE),
_xlpm.fake,
IF($A$4&amp;"1"="1",FALSE,TRUE),
_xlpm.abwesend,
BC135&amp;"1"&lt;&gt;"1",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_xlpm.wochenstunden/5,SUMIFS(Arbeitszeiten[[Arbeitszeit]:[Arbeitszeit]],Arbeitszeiten[[Name]:[Name]],GewählterMA,Arbeitszeiten[[Tag]:[Tag]],DATE(_xlpm.jahrCalc,$B135,S$20)))*$A135,0),
_xlpm.ausgabe, _xlpm.stunden+IF(AND(_xlpm.stunden&gt;0,_xlpm.fake),ROUND(RANDBETWEEN(-100,100)/200,1),0),
IF(_xlpm.ausgabe&lt;=0,"",_xlpm.ausgabe)
)</f>
        <v/>
      </c>
      <c r="T135" s="253" t="str" cm="1">
        <f t="array" aca="1" ref="T135" ca="1">_xlfn.LET(
_xlpm.jahrCalc,
INDIRECT("Jahr" &amp; ROUNDUP(SUM($B$21:$B135)/78,0)),
_xlpm.auto,
IF(_xlfn.XLOOKUP(GewählterMA&amp;"|"&amp;_xlpm.jahrCalc,Personaleingabe!$AO$12:$AO$300,Personaleingabe!$AO$12:$AO$300,"keine Zeiten",0,1)="keine Zeiten",TRUE,FALSE),
_xlpm.fake,
IF($A$4&amp;"1"="1",FALSE,TRUE),
_xlpm.abwesend,
BD135&amp;"1"&lt;&gt;"1",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_xlpm.wochenstunden/5,SUMIFS(Arbeitszeiten[[Arbeitszeit]:[Arbeitszeit]],Arbeitszeiten[[Name]:[Name]],GewählterMA,Arbeitszeiten[[Tag]:[Tag]],DATE(_xlpm.jahrCalc,$B135,T$20)))*$A135,0),
_xlpm.ausgabe, _xlpm.stunden+IF(AND(_xlpm.stunden&gt;0,_xlpm.fake),ROUND(RANDBETWEEN(-100,100)/200,1),0),
IF(_xlpm.ausgabe&lt;=0,"",_xlpm.ausgabe)
)</f>
        <v/>
      </c>
      <c r="U135" s="253" t="str" cm="1">
        <f t="array" aca="1" ref="U135" ca="1">_xlfn.LET(
_xlpm.jahrCalc,
INDIRECT("Jahr" &amp; ROUNDUP(SUM($B$21:$B135)/78,0)),
_xlpm.auto,
IF(_xlfn.XLOOKUP(GewählterMA&amp;"|"&amp;_xlpm.jahrCalc,Personaleingabe!$AO$12:$AO$300,Personaleingabe!$AO$12:$AO$300,"keine Zeiten",0,1)="keine Zeiten",TRUE,FALSE),
_xlpm.fake,
IF($A$4&amp;"1"="1",FALSE,TRUE),
_xlpm.abwesend,
BE135&amp;"1"&lt;&gt;"1",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_xlpm.wochenstunden/5,SUMIFS(Arbeitszeiten[[Arbeitszeit]:[Arbeitszeit]],Arbeitszeiten[[Name]:[Name]],GewählterMA,Arbeitszeiten[[Tag]:[Tag]],DATE(_xlpm.jahrCalc,$B135,U$20)))*$A135,0),
_xlpm.ausgabe, _xlpm.stunden+IF(AND(_xlpm.stunden&gt;0,_xlpm.fake),ROUND(RANDBETWEEN(-100,100)/200,1),0),
IF(_xlpm.ausgabe&lt;=0,"",_xlpm.ausgabe)
)</f>
        <v/>
      </c>
      <c r="V135" s="253" t="str" cm="1">
        <f t="array" aca="1" ref="V135" ca="1">_xlfn.LET(
_xlpm.jahrCalc,
INDIRECT("Jahr" &amp; ROUNDUP(SUM($B$21:$B135)/78,0)),
_xlpm.auto,
IF(_xlfn.XLOOKUP(GewählterMA&amp;"|"&amp;_xlpm.jahrCalc,Personaleingabe!$AO$12:$AO$300,Personaleingabe!$AO$12:$AO$300,"keine Zeiten",0,1)="keine Zeiten",TRUE,FALSE),
_xlpm.fake,
IF($A$4&amp;"1"="1",FALSE,TRUE),
_xlpm.abwesend,
BF135&amp;"1"&lt;&gt;"1",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_xlpm.wochenstunden/5,SUMIFS(Arbeitszeiten[[Arbeitszeit]:[Arbeitszeit]],Arbeitszeiten[[Name]:[Name]],GewählterMA,Arbeitszeiten[[Tag]:[Tag]],DATE(_xlpm.jahrCalc,$B135,V$20)))*$A135,0),
_xlpm.ausgabe, _xlpm.stunden+IF(AND(_xlpm.stunden&gt;0,_xlpm.fake),ROUND(RANDBETWEEN(-100,100)/200,1),0),
IF(_xlpm.ausgabe&lt;=0,"",_xlpm.ausgabe)
)</f>
        <v/>
      </c>
      <c r="W135" s="253" t="str" cm="1">
        <f t="array" aca="1" ref="W135" ca="1">_xlfn.LET(
_xlpm.jahrCalc,
INDIRECT("Jahr" &amp; ROUNDUP(SUM($B$21:$B135)/78,0)),
_xlpm.auto,
IF(_xlfn.XLOOKUP(GewählterMA&amp;"|"&amp;_xlpm.jahrCalc,Personaleingabe!$AO$12:$AO$300,Personaleingabe!$AO$12:$AO$300,"keine Zeiten",0,1)="keine Zeiten",TRUE,FALSE),
_xlpm.fake,
IF($A$4&amp;"1"="1",FALSE,TRUE),
_xlpm.abwesend,
BG135&amp;"1"&lt;&gt;"1",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_xlpm.wochenstunden/5,SUMIFS(Arbeitszeiten[[Arbeitszeit]:[Arbeitszeit]],Arbeitszeiten[[Name]:[Name]],GewählterMA,Arbeitszeiten[[Tag]:[Tag]],DATE(_xlpm.jahrCalc,$B135,W$20)))*$A135,0),
_xlpm.ausgabe, _xlpm.stunden+IF(AND(_xlpm.stunden&gt;0,_xlpm.fake),ROUND(RANDBETWEEN(-100,100)/200,1),0),
IF(_xlpm.ausgabe&lt;=0,"",_xlpm.ausgabe)
)</f>
        <v/>
      </c>
      <c r="X135" s="253" t="str" cm="1">
        <f t="array" aca="1" ref="X135" ca="1">_xlfn.LET(
_xlpm.jahrCalc,
INDIRECT("Jahr" &amp; ROUNDUP(SUM($B$21:$B135)/78,0)),
_xlpm.auto,
IF(_xlfn.XLOOKUP(GewählterMA&amp;"|"&amp;_xlpm.jahrCalc,Personaleingabe!$AO$12:$AO$300,Personaleingabe!$AO$12:$AO$300,"keine Zeiten",0,1)="keine Zeiten",TRUE,FALSE),
_xlpm.fake,
IF($A$4&amp;"1"="1",FALSE,TRUE),
_xlpm.abwesend,
BH135&amp;"1"&lt;&gt;"1",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_xlpm.wochenstunden/5,SUMIFS(Arbeitszeiten[[Arbeitszeit]:[Arbeitszeit]],Arbeitszeiten[[Name]:[Name]],GewählterMA,Arbeitszeiten[[Tag]:[Tag]],DATE(_xlpm.jahrCalc,$B135,X$20)))*$A135,0),
_xlpm.ausgabe, _xlpm.stunden+IF(AND(_xlpm.stunden&gt;0,_xlpm.fake),ROUND(RANDBETWEEN(-100,100)/200,1),0),
IF(_xlpm.ausgabe&lt;=0,"",_xlpm.ausgabe)
)</f>
        <v/>
      </c>
      <c r="Y135" s="253" t="str" cm="1">
        <f t="array" aca="1" ref="Y135" ca="1">_xlfn.LET(
_xlpm.jahrCalc,
INDIRECT("Jahr" &amp; ROUNDUP(SUM($B$21:$B135)/78,0)),
_xlpm.auto,
IF(_xlfn.XLOOKUP(GewählterMA&amp;"|"&amp;_xlpm.jahrCalc,Personaleingabe!$AO$12:$AO$300,Personaleingabe!$AO$12:$AO$300,"keine Zeiten",0,1)="keine Zeiten",TRUE,FALSE),
_xlpm.fake,
IF($A$4&amp;"1"="1",FALSE,TRUE),
_xlpm.abwesend,
BI135&amp;"1"&lt;&gt;"1",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_xlpm.wochenstunden/5,SUMIFS(Arbeitszeiten[[Arbeitszeit]:[Arbeitszeit]],Arbeitszeiten[[Name]:[Name]],GewählterMA,Arbeitszeiten[[Tag]:[Tag]],DATE(_xlpm.jahrCalc,$B135,Y$20)))*$A135,0),
_xlpm.ausgabe, _xlpm.stunden+IF(AND(_xlpm.stunden&gt;0,_xlpm.fake),ROUND(RANDBETWEEN(-100,100)/200,1),0),
IF(_xlpm.ausgabe&lt;=0,"",_xlpm.ausgabe)
)</f>
        <v/>
      </c>
      <c r="Z135" s="253" t="str" cm="1">
        <f t="array" aca="1" ref="Z135" ca="1">_xlfn.LET(
_xlpm.jahrCalc,
INDIRECT("Jahr" &amp; ROUNDUP(SUM($B$21:$B135)/78,0)),
_xlpm.auto,
IF(_xlfn.XLOOKUP(GewählterMA&amp;"|"&amp;_xlpm.jahrCalc,Personaleingabe!$AO$12:$AO$300,Personaleingabe!$AO$12:$AO$300,"keine Zeiten",0,1)="keine Zeiten",TRUE,FALSE),
_xlpm.fake,
IF($A$4&amp;"1"="1",FALSE,TRUE),
_xlpm.abwesend,
BJ135&amp;"1"&lt;&gt;"1",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_xlpm.wochenstunden/5,SUMIFS(Arbeitszeiten[[Arbeitszeit]:[Arbeitszeit]],Arbeitszeiten[[Name]:[Name]],GewählterMA,Arbeitszeiten[[Tag]:[Tag]],DATE(_xlpm.jahrCalc,$B135,Z$20)))*$A135,0),
_xlpm.ausgabe, _xlpm.stunden+IF(AND(_xlpm.stunden&gt;0,_xlpm.fake),ROUND(RANDBETWEEN(-100,100)/200,1),0),
IF(_xlpm.ausgabe&lt;=0,"",_xlpm.ausgabe)
)</f>
        <v/>
      </c>
      <c r="AA135" s="253" t="str" cm="1">
        <f t="array" aca="1" ref="AA135" ca="1">_xlfn.LET(
_xlpm.jahrCalc,
INDIRECT("Jahr" &amp; ROUNDUP(SUM($B$21:$B135)/78,0)),
_xlpm.auto,
IF(_xlfn.XLOOKUP(GewählterMA&amp;"|"&amp;_xlpm.jahrCalc,Personaleingabe!$AO$12:$AO$300,Personaleingabe!$AO$12:$AO$300,"keine Zeiten",0,1)="keine Zeiten",TRUE,FALSE),
_xlpm.fake,
IF($A$4&amp;"1"="1",FALSE,TRUE),
_xlpm.abwesend,
BK135&amp;"1"&lt;&gt;"1",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_xlpm.wochenstunden/5,SUMIFS(Arbeitszeiten[[Arbeitszeit]:[Arbeitszeit]],Arbeitszeiten[[Name]:[Name]],GewählterMA,Arbeitszeiten[[Tag]:[Tag]],DATE(_xlpm.jahrCalc,$B135,AA$20)))*$A135,0),
_xlpm.ausgabe, _xlpm.stunden+IF(AND(_xlpm.stunden&gt;0,_xlpm.fake),ROUND(RANDBETWEEN(-100,100)/200,1),0),
IF(_xlpm.ausgabe&lt;=0,"",_xlpm.ausgabe)
)</f>
        <v/>
      </c>
      <c r="AB135" s="253" t="str" cm="1">
        <f t="array" aca="1" ref="AB135" ca="1">_xlfn.LET(
_xlpm.jahrCalc,
INDIRECT("Jahr" &amp; ROUNDUP(SUM($B$21:$B135)/78,0)),
_xlpm.auto,
IF(_xlfn.XLOOKUP(GewählterMA&amp;"|"&amp;_xlpm.jahrCalc,Personaleingabe!$AO$12:$AO$300,Personaleingabe!$AO$12:$AO$300,"keine Zeiten",0,1)="keine Zeiten",TRUE,FALSE),
_xlpm.fake,
IF($A$4&amp;"1"="1",FALSE,TRUE),
_xlpm.abwesend,
BL135&amp;"1"&lt;&gt;"1",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_xlpm.wochenstunden/5,SUMIFS(Arbeitszeiten[[Arbeitszeit]:[Arbeitszeit]],Arbeitszeiten[[Name]:[Name]],GewählterMA,Arbeitszeiten[[Tag]:[Tag]],DATE(_xlpm.jahrCalc,$B135,AB$20)))*$A135,0),
_xlpm.ausgabe, _xlpm.stunden+IF(AND(_xlpm.stunden&gt;0,_xlpm.fake),ROUND(RANDBETWEEN(-100,100)/200,1),0),
IF(_xlpm.ausgabe&lt;=0,"",_xlpm.ausgabe)
)</f>
        <v/>
      </c>
      <c r="AC135" s="253" t="str" cm="1">
        <f t="array" aca="1" ref="AC135" ca="1">_xlfn.LET(
_xlpm.jahrCalc,
INDIRECT("Jahr" &amp; ROUNDUP(SUM($B$21:$B135)/78,0)),
_xlpm.auto,
IF(_xlfn.XLOOKUP(GewählterMA&amp;"|"&amp;_xlpm.jahrCalc,Personaleingabe!$AO$12:$AO$300,Personaleingabe!$AO$12:$AO$300,"keine Zeiten",0,1)="keine Zeiten",TRUE,FALSE),
_xlpm.fake,
IF($A$4&amp;"1"="1",FALSE,TRUE),
_xlpm.abwesend,
BM135&amp;"1"&lt;&gt;"1",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_xlpm.wochenstunden/5,SUMIFS(Arbeitszeiten[[Arbeitszeit]:[Arbeitszeit]],Arbeitszeiten[[Name]:[Name]],GewählterMA,Arbeitszeiten[[Tag]:[Tag]],DATE(_xlpm.jahrCalc,$B135,AC$20)))*$A135,0),
_xlpm.ausgabe, _xlpm.stunden+IF(AND(_xlpm.stunden&gt;0,_xlpm.fake),ROUND(RANDBETWEEN(-100,100)/200,1),0),
IF(_xlpm.ausgabe&lt;=0,"",_xlpm.ausgabe)
)</f>
        <v/>
      </c>
      <c r="AD135" s="253" t="str" cm="1">
        <f t="array" aca="1" ref="AD135" ca="1">_xlfn.LET(
_xlpm.jahrCalc,
INDIRECT("Jahr" &amp; ROUNDUP(SUM($B$21:$B135)/78,0)),
_xlpm.auto,
IF(_xlfn.XLOOKUP(GewählterMA&amp;"|"&amp;_xlpm.jahrCalc,Personaleingabe!$AO$12:$AO$300,Personaleingabe!$AO$12:$AO$300,"keine Zeiten",0,1)="keine Zeiten",TRUE,FALSE),
_xlpm.fake,
IF($A$4&amp;"1"="1",FALSE,TRUE),
_xlpm.abwesend,
BN135&amp;"1"&lt;&gt;"1",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_xlpm.wochenstunden/5,SUMIFS(Arbeitszeiten[[Arbeitszeit]:[Arbeitszeit]],Arbeitszeiten[[Name]:[Name]],GewählterMA,Arbeitszeiten[[Tag]:[Tag]],DATE(_xlpm.jahrCalc,$B135,AD$20)))*$A135,0),
_xlpm.ausgabe, _xlpm.stunden+IF(AND(_xlpm.stunden&gt;0,_xlpm.fake),ROUND(RANDBETWEEN(-100,100)/200,1),0),
IF(_xlpm.ausgabe&lt;=0,"",_xlpm.ausgabe)
)</f>
        <v/>
      </c>
      <c r="AE135" s="253" t="str" cm="1">
        <f t="array" aca="1" ref="AE135" ca="1">_xlfn.LET(
_xlpm.jahrCalc,
INDIRECT("Jahr" &amp; ROUNDUP(SUM($B$21:$B135)/78,0)),
_xlpm.auto,
IF(_xlfn.XLOOKUP(GewählterMA&amp;"|"&amp;_xlpm.jahrCalc,Personaleingabe!$AO$12:$AO$300,Personaleingabe!$AO$12:$AO$300,"keine Zeiten",0,1)="keine Zeiten",TRUE,FALSE),
_xlpm.fake,
IF($A$4&amp;"1"="1",FALSE,TRUE),
_xlpm.abwesend,
BO135&amp;"1"&lt;&gt;"1",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_xlpm.wochenstunden/5,SUMIFS(Arbeitszeiten[[Arbeitszeit]:[Arbeitszeit]],Arbeitszeiten[[Name]:[Name]],GewählterMA,Arbeitszeiten[[Tag]:[Tag]],DATE(_xlpm.jahrCalc,$B135,AE$20)))*$A135,0),
_xlpm.ausgabe, _xlpm.stunden+IF(AND(_xlpm.stunden&gt;0,_xlpm.fake),ROUND(RANDBETWEEN(-100,100)/200,1),0),
IF(_xlpm.ausgabe&lt;=0,"",_xlpm.ausgabe)
)</f>
        <v/>
      </c>
      <c r="AF135" s="253" t="str" cm="1">
        <f t="array" aca="1" ref="AF135" ca="1">_xlfn.LET(
_xlpm.jahrCalc,
INDIRECT("Jahr" &amp; ROUNDUP(SUM($B$21:$B135)/78,0)),
_xlpm.auto,
IF(_xlfn.XLOOKUP(GewählterMA&amp;"|"&amp;_xlpm.jahrCalc,Personaleingabe!$AO$12:$AO$300,Personaleingabe!$AO$12:$AO$300,"keine Zeiten",0,1)="keine Zeiten",TRUE,FALSE),
_xlpm.fake,
IF($A$4&amp;"1"="1",FALSE,TRUE),
_xlpm.abwesend,
BP135&amp;"1"&lt;&gt;"1",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_xlpm.wochenstunden/5,SUMIFS(Arbeitszeiten[[Arbeitszeit]:[Arbeitszeit]],Arbeitszeiten[[Name]:[Name]],GewählterMA,Arbeitszeiten[[Tag]:[Tag]],DATE(_xlpm.jahrCalc,$B135,AF$20)))*$A135,0),
_xlpm.ausgabe, _xlpm.stunden+IF(AND(_xlpm.stunden&gt;0,_xlpm.fake),ROUND(RANDBETWEEN(-100,100)/200,1),0),
IF(_xlpm.ausgabe&lt;=0,"",_xlpm.ausgabe)
)</f>
        <v/>
      </c>
      <c r="AG135" s="253" t="str" cm="1">
        <f t="array" aca="1" ref="AG135" ca="1">_xlfn.LET(
_xlpm.jahrCalc,
INDIRECT("Jahr" &amp; ROUNDUP(SUM($B$21:$B135)/78,0)),
_xlpm.auto,
IF(_xlfn.XLOOKUP(GewählterMA&amp;"|"&amp;_xlpm.jahrCalc,Personaleingabe!$AO$12:$AO$300,Personaleingabe!$AO$12:$AO$300,"keine Zeiten",0,1)="keine Zeiten",TRUE,FALSE),
_xlpm.fake,
IF($A$4&amp;"1"="1",FALSE,TRUE),
_xlpm.abwesend,
BQ135&amp;"1"&lt;&gt;"1",
_xlpm.wochenstunden,_xlfn.XLOOKUP(GewählterMA&amp;"|"&amp;GewähltesVorhaben&amp;"|"&amp;$B135&amp;"|"&amp;_xlpm.jahrCalc,MitarbeiterFTE[[lookup]:[lookup]],MitarbeiterFTE[[Std. / Wo.]:[Std. / Wo.]],0,0,1),
_xlpm.stunden,
IF(NOT(_xlpm.abwesend),IF(_xlpm.auto,
    _xlpm.wochenstunden/5,SUMIFS(Arbeitszeiten[[Arbeitszeit]:[Arbeitszeit]],Arbeitszeiten[[Name]:[Name]],GewählterMA,Arbeitszeiten[[Tag]:[Tag]],DATE(_xlpm.jahrCalc,$B135,AG$20)))*$A135,0),
_xlpm.ausgabe, _xlpm.stunden+IF(AND(_xlpm.stunden&gt;0,_xlpm.fake),ROUND(RANDBETWEEN(-100,100)/200,1),0),
IF(_xlpm.ausgabe&lt;=0,"",_xlpm.ausgabe)
)</f>
        <v/>
      </c>
      <c r="AH135" s="254">
        <f t="shared" ca="1" si="148"/>
        <v>0</v>
      </c>
      <c r="AI135" s="303"/>
      <c r="AJ135" s="212"/>
      <c r="AL135" s="211">
        <f t="shared" si="149"/>
        <v>3</v>
      </c>
      <c r="AM135" s="211" t="str" cm="1">
        <f t="array" aca="1" ref="AM135" ca="1">_xlfn.LET(
     _xlpm.jahrCalc,INDIRECT("Jahr" &amp; ROUNDUP(SUM($B$21:$B135)/78,0)),
     _xlpm.dat,DATE(_xlpm.jahrCalc,$B135,C$20),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N135" s="211" t="str" cm="1">
        <f t="array" aca="1" ref="AN135" ca="1">_xlfn.LET(
     _xlpm.jahrCalc,INDIRECT("Jahr" &amp; ROUNDUP(SUM($B$21:$B135)/78,0)),
     _xlpm.dat,DATE(_xlpm.jahrCalc,$B135,D$20),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O135" s="211" t="str" cm="1">
        <f t="array" aca="1" ref="AO135" ca="1">_xlfn.LET(
     _xlpm.jahrCalc,INDIRECT("Jahr" &amp; ROUNDUP(SUM($B$21:$B135)/78,0)),
     _xlpm.dat,DATE(_xlpm.jahrCalc,$B135,E$20),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P135" s="211" t="str" cm="1">
        <f t="array" aca="1" ref="AP135" ca="1">_xlfn.LET(
     _xlpm.jahrCalc,INDIRECT("Jahr" &amp; ROUNDUP(SUM($B$21:$B135)/78,0)),
     _xlpm.dat,DATE(_xlpm.jahrCalc,$B135,F$20),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Q135" s="211" t="str" cm="1">
        <f t="array" aca="1" ref="AQ135" ca="1">_xlfn.LET(
     _xlpm.jahrCalc,INDIRECT("Jahr" &amp; ROUNDUP(SUM($B$21:$B135)/78,0)),
     _xlpm.dat,DATE(_xlpm.jahrCalc,$B135,G$20),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R135" s="211" t="str" cm="1">
        <f t="array" aca="1" ref="AR135" ca="1">_xlfn.LET(
     _xlpm.jahrCalc,INDIRECT("Jahr" &amp; ROUNDUP(SUM($B$21:$B135)/78,0)),
     _xlpm.dat,DATE(_xlpm.jahrCalc,$B135,H$20),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S135" s="211" t="str" cm="1">
        <f t="array" aca="1" ref="AS135" ca="1">_xlfn.LET(
     _xlpm.jahrCalc,INDIRECT("Jahr" &amp; ROUNDUP(SUM($B$21:$B135)/78,0)),
     _xlpm.dat,DATE(_xlpm.jahrCalc,$B135,I$20),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T135" s="211" t="str" cm="1">
        <f t="array" aca="1" ref="AT135" ca="1">_xlfn.LET(
     _xlpm.jahrCalc,INDIRECT("Jahr" &amp; ROUNDUP(SUM($B$21:$B135)/78,0)),
     _xlpm.dat,DATE(_xlpm.jahrCalc,$B135,J$20),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U135" s="211" t="str" cm="1">
        <f t="array" aca="1" ref="AU135" ca="1">_xlfn.LET(
     _xlpm.jahrCalc,INDIRECT("Jahr" &amp; ROUNDUP(SUM($B$21:$B135)/78,0)),
     _xlpm.dat,DATE(_xlpm.jahrCalc,$B135,K$20),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V135" s="211" t="str" cm="1">
        <f t="array" aca="1" ref="AV135" ca="1">_xlfn.LET(
     _xlpm.jahrCalc,INDIRECT("Jahr" &amp; ROUNDUP(SUM($B$21:$B135)/78,0)),
     _xlpm.dat,DATE(_xlpm.jahrCalc,$B135,L$20),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AW135" s="211" t="str" cm="1">
        <f t="array" aca="1" ref="AW135" ca="1">_xlfn.LET(
     _xlpm.jahrCalc,INDIRECT("Jahr" &amp; ROUNDUP(SUM($B$21:$B135)/78,0)),
     _xlpm.dat,DATE(_xlpm.jahrCalc,$B135,M$20),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X135" s="211" t="str" cm="1">
        <f t="array" aca="1" ref="AX135" ca="1">_xlfn.LET(
     _xlpm.jahrCalc,INDIRECT("Jahr" &amp; ROUNDUP(SUM($B$21:$B135)/78,0)),
     _xlpm.dat,DATE(_xlpm.jahrCalc,$B135,N$20),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Y135" s="211" t="str" cm="1">
        <f t="array" aca="1" ref="AY135" ca="1">_xlfn.LET(
     _xlpm.jahrCalc,INDIRECT("Jahr" &amp; ROUNDUP(SUM($B$21:$B135)/78,0)),
     _xlpm.dat,DATE(_xlpm.jahrCalc,$B135,O$20),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AZ135" s="211" t="str" cm="1">
        <f t="array" aca="1" ref="AZ135" ca="1">_xlfn.LET(
     _xlpm.jahrCalc,INDIRECT("Jahr" &amp; ROUNDUP(SUM($B$21:$B135)/78,0)),
     _xlpm.dat,DATE(_xlpm.jahrCalc,$B135,P$20),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A135" s="211" t="str" cm="1">
        <f t="array" aca="1" ref="BA135" ca="1">_xlfn.LET(
     _xlpm.jahrCalc,INDIRECT("Jahr" &amp; ROUNDUP(SUM($B$21:$B135)/78,0)),
     _xlpm.dat,DATE(_xlpm.jahrCalc,$B135,Q$20),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B135" s="211" t="str" cm="1">
        <f t="array" aca="1" ref="BB135" ca="1">_xlfn.LET(
     _xlpm.jahrCalc,INDIRECT("Jahr" &amp; ROUNDUP(SUM($B$21:$B135)/78,0)),
     _xlpm.dat,DATE(_xlpm.jahrCalc,$B135,R$20),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C135" s="211" t="str" cm="1">
        <f t="array" aca="1" ref="BC135" ca="1">_xlfn.LET(
     _xlpm.jahrCalc,INDIRECT("Jahr" &amp; ROUNDUP(SUM($B$21:$B135)/78,0)),
     _xlpm.dat,DATE(_xlpm.jahrCalc,$B135,S$20),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D135" s="211" t="str" cm="1">
        <f t="array" aca="1" ref="BD135" ca="1">_xlfn.LET(
     _xlpm.jahrCalc,INDIRECT("Jahr" &amp; ROUNDUP(SUM($B$21:$B135)/78,0)),
     _xlpm.dat,DATE(_xlpm.jahrCalc,$B135,T$20),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E135" s="211" t="str" cm="1">
        <f t="array" aca="1" ref="BE135" ca="1">_xlfn.LET(
     _xlpm.jahrCalc,INDIRECT("Jahr" &amp; ROUNDUP(SUM($B$21:$B135)/78,0)),
     _xlpm.dat,DATE(_xlpm.jahrCalc,$B135,U$20),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F135" s="211" t="str" cm="1">
        <f t="array" aca="1" ref="BF135" ca="1">_xlfn.LET(
     _xlpm.jahrCalc,INDIRECT("Jahr" &amp; ROUNDUP(SUM($B$21:$B135)/78,0)),
     _xlpm.dat,DATE(_xlpm.jahrCalc,$B135,V$20),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G135" s="211" t="str" cm="1">
        <f t="array" aca="1" ref="BG135" ca="1">_xlfn.LET(
     _xlpm.jahrCalc,INDIRECT("Jahr" &amp; ROUNDUP(SUM($B$21:$B135)/78,0)),
     _xlpm.dat,DATE(_xlpm.jahrCalc,$B135,W$20),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H135" s="211" t="str" cm="1">
        <f t="array" aca="1" ref="BH135" ca="1">_xlfn.LET(
     _xlpm.jahrCalc,INDIRECT("Jahr" &amp; ROUNDUP(SUM($B$21:$B135)/78,0)),
     _xlpm.dat,DATE(_xlpm.jahrCalc,$B135,X$20),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I135" s="211" t="str" cm="1">
        <f t="array" aca="1" ref="BI135" ca="1">_xlfn.LET(
     _xlpm.jahrCalc,INDIRECT("Jahr" &amp; ROUNDUP(SUM($B$21:$B135)/78,0)),
     _xlpm.dat,DATE(_xlpm.jahrCalc,$B135,Y$20),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J135" s="211" t="str" cm="1">
        <f t="array" aca="1" ref="BJ135" ca="1">_xlfn.LET(
     _xlpm.jahrCalc,INDIRECT("Jahr" &amp; ROUNDUP(SUM($B$21:$B135)/78,0)),
     _xlpm.dat,DATE(_xlpm.jahrCalc,$B135,Z$20),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K135" s="211" t="str" cm="1">
        <f t="array" aca="1" ref="BK135" ca="1">_xlfn.LET(
     _xlpm.jahrCalc,INDIRECT("Jahr" &amp; ROUNDUP(SUM($B$21:$B135)/78,0)),
     _xlpm.dat,DATE(_xlpm.jahrCalc,$B135,AA$20),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L135" s="211" t="str" cm="1">
        <f t="array" aca="1" ref="BL135" ca="1">_xlfn.LET(
     _xlpm.jahrCalc,INDIRECT("Jahr" &amp; ROUNDUP(SUM($B$21:$B135)/78,0)),
     _xlpm.dat,DATE(_xlpm.jahrCalc,$B135,AB$20),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M135" s="211" t="str" cm="1">
        <f t="array" aca="1" ref="BM135" ca="1">_xlfn.LET(
     _xlpm.jahrCalc,INDIRECT("Jahr" &amp; ROUNDUP(SUM($B$21:$B135)/78,0)),
     _xlpm.dat,DATE(_xlpm.jahrCalc,$B135,AC$20),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N135" s="211" t="str" cm="1">
        <f t="array" aca="1" ref="BN135" ca="1">_xlfn.LET(
     _xlpm.jahrCalc,INDIRECT("Jahr" &amp; ROUNDUP(SUM($B$21:$B135)/78,0)),
     _xlpm.dat,DATE(_xlpm.jahrCalc,$B135,AD$20),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O135" s="211" t="str" cm="1">
        <f t="array" aca="1" ref="BO135" ca="1">_xlfn.LET(
     _xlpm.jahrCalc,INDIRECT("Jahr" &amp; ROUNDUP(SUM($B$21:$B135)/78,0)),
     _xlpm.dat,DATE(_xlpm.jahrCalc,$B135,AE$20),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
      </c>
      <c r="BP135" s="211" t="str" cm="1">
        <f t="array" aca="1" ref="BP135" ca="1">_xlfn.LET(
     _xlpm.jahrCalc,INDIRECT("Jahr" &amp; ROUNDUP(SUM($B$21:$B135)/78,0)),
     _xlpm.dat,DATE(_xlpm.jahrCalc,$B135,AF$20),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Q135" s="211" t="str" cm="1">
        <f t="array" aca="1" ref="BQ135" ca="1">_xlfn.LET(
     _xlpm.jahrCalc,INDIRECT("Jahr" &amp; ROUNDUP(SUM($B$21:$B135)/78,0)),
     _xlpm.dat,DATE(_xlpm.jahrCalc,$B135,AG$20),
     _xlpm.bundesland,$BR135,
     _xlpm.ft, IF(_xlpm.bundesland=0,FALSE,_xlfn.XLOOKUP(_xlpm.dat,Feiertage[[Datum]:[Datum]],_xlfn.XLOOKUP(_xlpm.bundesland,Feiertage[[#Headers],[BW]:[TH]],Feiertage[[BW]:[TH]]),0,0,1)&lt;&gt;0),
     _xlpm.schwarz,
          MONTH(_xlpm.dat)&lt;&gt;$B135,
     _xlpm.we,
          WEEKDAY(_xlpm.dat,2)&gt;=6,
     _xlpm.weg,
          IF(_xlfn.XLOOKUP(GewählterMA&amp;_xlpm.dat,Table6[[lookup]:[lookup]],Table6[[Name]:[Name]],"da",0,1)="da","","weg"),
     _xlpm.ausgabe,IF(_xlpm.schwarz,"SW",IF(_xlpm.ft,"FT",IF(_xlpm.we,"WE",IF(_xlpm.weg="weg","weg","")))),
     _xlpm.ausgabe
)</f>
        <v>WE</v>
      </c>
      <c r="BR135" s="211">
        <f ca="1">IF(BT135=0,BS132,BT135)</f>
        <v>0</v>
      </c>
      <c r="BT135" s="211" cm="1">
        <f t="array" aca="1" ref="BT135" ca="1">_xlfn.XLOOKUP(_xlfn.XLOOKUP(GewählterMA&amp;AL135&amp;INDIRECT("Jahr" &amp; ROUNDUP(SUM($B$21:$B135)/78,0)),MitarbeiterFTE[Name]&amp;MitarbeiterFTE[Monat]&amp;MitarbeiterFTE[Jahr],MitarbeiterFTE[Bundesland],0,0,1),Bundesländer[Deutsch],Bundesländer[Abkürzung],0,0,1)</f>
        <v>0</v>
      </c>
    </row>
    <row r="136" spans="1:72" ht="18" customHeight="1" thickBot="1">
      <c r="A136" s="223" cm="1">
        <f t="array" aca="1" ref="A136" ca="1">_xlfn.XLOOKUP(GewählterMA&amp;"|"&amp;GewähltesVorhaben&amp;"|"&amp;B136&amp;"|"&amp;INDIRECT("Jahr" &amp; ROUNDUP(SUM($B$21:B136)/78,0)),MitarbeiterFTE[lookup],MitarbeiterFTE[%-Vorhaben],0,0,1)</f>
        <v>0</v>
      </c>
      <c r="B136" s="256">
        <v>4</v>
      </c>
      <c r="C136" s="253" t="str" cm="1">
        <f t="array" aca="1" ref="C136" ca="1">_xlfn.LET(
_xlpm.jahrCalc,
INDIRECT("Jahr" &amp; ROUNDUP(SUM($B$21:$B136)/78,0)),
_xlpm.auto,
IF(_xlfn.XLOOKUP(GewählterMA&amp;"|"&amp;_xlpm.jahrCalc,Personaleingabe!$AO$12:$AO$300,Personaleingabe!$AO$12:$AO$300,"keine Zeiten",0,1)="keine Zeiten",TRUE,FALSE),
_xlpm.fake,
IF($A$4&amp;"1"="1",FALSE,TRUE),
_xlpm.abwesend,
AM136&amp;"1"&lt;&gt;"1",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_xlpm.wochenstunden/5,SUMIFS(Arbeitszeiten[[Arbeitszeit]:[Arbeitszeit]],Arbeitszeiten[[Name]:[Name]],GewählterMA,Arbeitszeiten[[Tag]:[Tag]],DATE(_xlpm.jahrCalc,$B136,C$20)))*$A136,0),
_xlpm.ausgabe, _xlpm.stunden+IF(AND(_xlpm.stunden&gt;0,_xlpm.fake),ROUND(RANDBETWEEN(-100,100)/200,1),0),
IF(_xlpm.ausgabe&lt;=0,"",_xlpm.ausgabe)
)</f>
        <v/>
      </c>
      <c r="D136" s="253" t="str" cm="1">
        <f t="array" aca="1" ref="D136" ca="1">_xlfn.LET(
_xlpm.jahrCalc,
INDIRECT("Jahr" &amp; ROUNDUP(SUM($B$21:$B136)/78,0)),
_xlpm.auto,
IF(_xlfn.XLOOKUP(GewählterMA&amp;"|"&amp;_xlpm.jahrCalc,Personaleingabe!$AO$12:$AO$300,Personaleingabe!$AO$12:$AO$300,"keine Zeiten",0,1)="keine Zeiten",TRUE,FALSE),
_xlpm.fake,
IF($A$4&amp;"1"="1",FALSE,TRUE),
_xlpm.abwesend,
AN136&amp;"1"&lt;&gt;"1",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_xlpm.wochenstunden/5,SUMIFS(Arbeitszeiten[[Arbeitszeit]:[Arbeitszeit]],Arbeitszeiten[[Name]:[Name]],GewählterMA,Arbeitszeiten[[Tag]:[Tag]],DATE(_xlpm.jahrCalc,$B136,D$20)))*$A136,0),
_xlpm.ausgabe, _xlpm.stunden+IF(AND(_xlpm.stunden&gt;0,_xlpm.fake),ROUND(RANDBETWEEN(-100,100)/200,1),0),
IF(_xlpm.ausgabe&lt;=0,"",_xlpm.ausgabe)
)</f>
        <v/>
      </c>
      <c r="E136" s="253" t="str" cm="1">
        <f t="array" aca="1" ref="E136" ca="1">_xlfn.LET(
_xlpm.jahrCalc,
INDIRECT("Jahr" &amp; ROUNDUP(SUM($B$21:$B136)/78,0)),
_xlpm.auto,
IF(_xlfn.XLOOKUP(GewählterMA&amp;"|"&amp;_xlpm.jahrCalc,Personaleingabe!$AO$12:$AO$300,Personaleingabe!$AO$12:$AO$300,"keine Zeiten",0,1)="keine Zeiten",TRUE,FALSE),
_xlpm.fake,
IF($A$4&amp;"1"="1",FALSE,TRUE),
_xlpm.abwesend,
AO136&amp;"1"&lt;&gt;"1",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_xlpm.wochenstunden/5,SUMIFS(Arbeitszeiten[[Arbeitszeit]:[Arbeitszeit]],Arbeitszeiten[[Name]:[Name]],GewählterMA,Arbeitszeiten[[Tag]:[Tag]],DATE(_xlpm.jahrCalc,$B136,E$20)))*$A136,0),
_xlpm.ausgabe, _xlpm.stunden+IF(AND(_xlpm.stunden&gt;0,_xlpm.fake),ROUND(RANDBETWEEN(-100,100)/200,1),0),
IF(_xlpm.ausgabe&lt;=0,"",_xlpm.ausgabe)
)</f>
        <v/>
      </c>
      <c r="F136" s="253" t="str" cm="1">
        <f t="array" aca="1" ref="F136" ca="1">_xlfn.LET(
_xlpm.jahrCalc,
INDIRECT("Jahr" &amp; ROUNDUP(SUM($B$21:$B136)/78,0)),
_xlpm.auto,
IF(_xlfn.XLOOKUP(GewählterMA&amp;"|"&amp;_xlpm.jahrCalc,Personaleingabe!$AO$12:$AO$300,Personaleingabe!$AO$12:$AO$300,"keine Zeiten",0,1)="keine Zeiten",TRUE,FALSE),
_xlpm.fake,
IF($A$4&amp;"1"="1",FALSE,TRUE),
_xlpm.abwesend,
AP136&amp;"1"&lt;&gt;"1",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_xlpm.wochenstunden/5,SUMIFS(Arbeitszeiten[[Arbeitszeit]:[Arbeitszeit]],Arbeitszeiten[[Name]:[Name]],GewählterMA,Arbeitszeiten[[Tag]:[Tag]],DATE(_xlpm.jahrCalc,$B136,F$20)))*$A136,0),
_xlpm.ausgabe, _xlpm.stunden+IF(AND(_xlpm.stunden&gt;0,_xlpm.fake),ROUND(RANDBETWEEN(-100,100)/200,1),0),
IF(_xlpm.ausgabe&lt;=0,"",_xlpm.ausgabe)
)</f>
        <v/>
      </c>
      <c r="G136" s="253" t="str" cm="1">
        <f t="array" aca="1" ref="G136" ca="1">_xlfn.LET(
_xlpm.jahrCalc,
INDIRECT("Jahr" &amp; ROUNDUP(SUM($B$21:$B136)/78,0)),
_xlpm.auto,
IF(_xlfn.XLOOKUP(GewählterMA&amp;"|"&amp;_xlpm.jahrCalc,Personaleingabe!$AO$12:$AO$300,Personaleingabe!$AO$12:$AO$300,"keine Zeiten",0,1)="keine Zeiten",TRUE,FALSE),
_xlpm.fake,
IF($A$4&amp;"1"="1",FALSE,TRUE),
_xlpm.abwesend,
AQ136&amp;"1"&lt;&gt;"1",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_xlpm.wochenstunden/5,SUMIFS(Arbeitszeiten[[Arbeitszeit]:[Arbeitszeit]],Arbeitszeiten[[Name]:[Name]],GewählterMA,Arbeitszeiten[[Tag]:[Tag]],DATE(_xlpm.jahrCalc,$B136,G$20)))*$A136,0),
_xlpm.ausgabe, _xlpm.stunden+IF(AND(_xlpm.stunden&gt;0,_xlpm.fake),ROUND(RANDBETWEEN(-100,100)/200,1),0),
IF(_xlpm.ausgabe&lt;=0,"",_xlpm.ausgabe)
)</f>
        <v/>
      </c>
      <c r="H136" s="253" t="str" cm="1">
        <f t="array" aca="1" ref="H136" ca="1">_xlfn.LET(
_xlpm.jahrCalc,
INDIRECT("Jahr" &amp; ROUNDUP(SUM($B$21:$B136)/78,0)),
_xlpm.auto,
IF(_xlfn.XLOOKUP(GewählterMA&amp;"|"&amp;_xlpm.jahrCalc,Personaleingabe!$AO$12:$AO$300,Personaleingabe!$AO$12:$AO$300,"keine Zeiten",0,1)="keine Zeiten",TRUE,FALSE),
_xlpm.fake,
IF($A$4&amp;"1"="1",FALSE,TRUE),
_xlpm.abwesend,
AR136&amp;"1"&lt;&gt;"1",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_xlpm.wochenstunden/5,SUMIFS(Arbeitszeiten[[Arbeitszeit]:[Arbeitszeit]],Arbeitszeiten[[Name]:[Name]],GewählterMA,Arbeitszeiten[[Tag]:[Tag]],DATE(_xlpm.jahrCalc,$B136,H$20)))*$A136,0),
_xlpm.ausgabe, _xlpm.stunden+IF(AND(_xlpm.stunden&gt;0,_xlpm.fake),ROUND(RANDBETWEEN(-100,100)/200,1),0),
IF(_xlpm.ausgabe&lt;=0,"",_xlpm.ausgabe)
)</f>
        <v/>
      </c>
      <c r="I136" s="253" t="str" cm="1">
        <f t="array" aca="1" ref="I136" ca="1">_xlfn.LET(
_xlpm.jahrCalc,
INDIRECT("Jahr" &amp; ROUNDUP(SUM($B$21:$B136)/78,0)),
_xlpm.auto,
IF(_xlfn.XLOOKUP(GewählterMA&amp;"|"&amp;_xlpm.jahrCalc,Personaleingabe!$AO$12:$AO$300,Personaleingabe!$AO$12:$AO$300,"keine Zeiten",0,1)="keine Zeiten",TRUE,FALSE),
_xlpm.fake,
IF($A$4&amp;"1"="1",FALSE,TRUE),
_xlpm.abwesend,
AS136&amp;"1"&lt;&gt;"1",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_xlpm.wochenstunden/5,SUMIFS(Arbeitszeiten[[Arbeitszeit]:[Arbeitszeit]],Arbeitszeiten[[Name]:[Name]],GewählterMA,Arbeitszeiten[[Tag]:[Tag]],DATE(_xlpm.jahrCalc,$B136,I$20)))*$A136,0),
_xlpm.ausgabe, _xlpm.stunden+IF(AND(_xlpm.stunden&gt;0,_xlpm.fake),ROUND(RANDBETWEEN(-100,100)/200,1),0),
IF(_xlpm.ausgabe&lt;=0,"",_xlpm.ausgabe)
)</f>
        <v/>
      </c>
      <c r="J136" s="253" t="str" cm="1">
        <f t="array" aca="1" ref="J136" ca="1">_xlfn.LET(
_xlpm.jahrCalc,
INDIRECT("Jahr" &amp; ROUNDUP(SUM($B$21:$B136)/78,0)),
_xlpm.auto,
IF(_xlfn.XLOOKUP(GewählterMA&amp;"|"&amp;_xlpm.jahrCalc,Personaleingabe!$AO$12:$AO$300,Personaleingabe!$AO$12:$AO$300,"keine Zeiten",0,1)="keine Zeiten",TRUE,FALSE),
_xlpm.fake,
IF($A$4&amp;"1"="1",FALSE,TRUE),
_xlpm.abwesend,
AT136&amp;"1"&lt;&gt;"1",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_xlpm.wochenstunden/5,SUMIFS(Arbeitszeiten[[Arbeitszeit]:[Arbeitszeit]],Arbeitszeiten[[Name]:[Name]],GewählterMA,Arbeitszeiten[[Tag]:[Tag]],DATE(_xlpm.jahrCalc,$B136,J$20)))*$A136,0),
_xlpm.ausgabe, _xlpm.stunden+IF(AND(_xlpm.stunden&gt;0,_xlpm.fake),ROUND(RANDBETWEEN(-100,100)/200,1),0),
IF(_xlpm.ausgabe&lt;=0,"",_xlpm.ausgabe)
)</f>
        <v/>
      </c>
      <c r="K136" s="253" t="str" cm="1">
        <f t="array" aca="1" ref="K136" ca="1">_xlfn.LET(
_xlpm.jahrCalc,
INDIRECT("Jahr" &amp; ROUNDUP(SUM($B$21:$B136)/78,0)),
_xlpm.auto,
IF(_xlfn.XLOOKUP(GewählterMA&amp;"|"&amp;_xlpm.jahrCalc,Personaleingabe!$AO$12:$AO$300,Personaleingabe!$AO$12:$AO$300,"keine Zeiten",0,1)="keine Zeiten",TRUE,FALSE),
_xlpm.fake,
IF($A$4&amp;"1"="1",FALSE,TRUE),
_xlpm.abwesend,
AU136&amp;"1"&lt;&gt;"1",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_xlpm.wochenstunden/5,SUMIFS(Arbeitszeiten[[Arbeitszeit]:[Arbeitszeit]],Arbeitszeiten[[Name]:[Name]],GewählterMA,Arbeitszeiten[[Tag]:[Tag]],DATE(_xlpm.jahrCalc,$B136,K$20)))*$A136,0),
_xlpm.ausgabe, _xlpm.stunden+IF(AND(_xlpm.stunden&gt;0,_xlpm.fake),ROUND(RANDBETWEEN(-100,100)/200,1),0),
IF(_xlpm.ausgabe&lt;=0,"",_xlpm.ausgabe)
)</f>
        <v/>
      </c>
      <c r="L136" s="253" t="str" cm="1">
        <f t="array" aca="1" ref="L136" ca="1">_xlfn.LET(
_xlpm.jahrCalc,
INDIRECT("Jahr" &amp; ROUNDUP(SUM($B$21:$B136)/78,0)),
_xlpm.auto,
IF(_xlfn.XLOOKUP(GewählterMA&amp;"|"&amp;_xlpm.jahrCalc,Personaleingabe!$AO$12:$AO$300,Personaleingabe!$AO$12:$AO$300,"keine Zeiten",0,1)="keine Zeiten",TRUE,FALSE),
_xlpm.fake,
IF($A$4&amp;"1"="1",FALSE,TRUE),
_xlpm.abwesend,
AV136&amp;"1"&lt;&gt;"1",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_xlpm.wochenstunden/5,SUMIFS(Arbeitszeiten[[Arbeitszeit]:[Arbeitszeit]],Arbeitszeiten[[Name]:[Name]],GewählterMA,Arbeitszeiten[[Tag]:[Tag]],DATE(_xlpm.jahrCalc,$B136,L$20)))*$A136,0),
_xlpm.ausgabe, _xlpm.stunden+IF(AND(_xlpm.stunden&gt;0,_xlpm.fake),ROUND(RANDBETWEEN(-100,100)/200,1),0),
IF(_xlpm.ausgabe&lt;=0,"",_xlpm.ausgabe)
)</f>
        <v/>
      </c>
      <c r="M136" s="253" t="str" cm="1">
        <f t="array" aca="1" ref="M136" ca="1">_xlfn.LET(
_xlpm.jahrCalc,
INDIRECT("Jahr" &amp; ROUNDUP(SUM($B$21:$B136)/78,0)),
_xlpm.auto,
IF(_xlfn.XLOOKUP(GewählterMA&amp;"|"&amp;_xlpm.jahrCalc,Personaleingabe!$AO$12:$AO$300,Personaleingabe!$AO$12:$AO$300,"keine Zeiten",0,1)="keine Zeiten",TRUE,FALSE),
_xlpm.fake,
IF($A$4&amp;"1"="1",FALSE,TRUE),
_xlpm.abwesend,
AW136&amp;"1"&lt;&gt;"1",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_xlpm.wochenstunden/5,SUMIFS(Arbeitszeiten[[Arbeitszeit]:[Arbeitszeit]],Arbeitszeiten[[Name]:[Name]],GewählterMA,Arbeitszeiten[[Tag]:[Tag]],DATE(_xlpm.jahrCalc,$B136,M$20)))*$A136,0),
_xlpm.ausgabe, _xlpm.stunden+IF(AND(_xlpm.stunden&gt;0,_xlpm.fake),ROUND(RANDBETWEEN(-100,100)/200,1),0),
IF(_xlpm.ausgabe&lt;=0,"",_xlpm.ausgabe)
)</f>
        <v/>
      </c>
      <c r="N136" s="253" t="str" cm="1">
        <f t="array" aca="1" ref="N136" ca="1">_xlfn.LET(
_xlpm.jahrCalc,
INDIRECT("Jahr" &amp; ROUNDUP(SUM($B$21:$B136)/78,0)),
_xlpm.auto,
IF(_xlfn.XLOOKUP(GewählterMA&amp;"|"&amp;_xlpm.jahrCalc,Personaleingabe!$AO$12:$AO$300,Personaleingabe!$AO$12:$AO$300,"keine Zeiten",0,1)="keine Zeiten",TRUE,FALSE),
_xlpm.fake,
IF($A$4&amp;"1"="1",FALSE,TRUE),
_xlpm.abwesend,
AX136&amp;"1"&lt;&gt;"1",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_xlpm.wochenstunden/5,SUMIFS(Arbeitszeiten[[Arbeitszeit]:[Arbeitszeit]],Arbeitszeiten[[Name]:[Name]],GewählterMA,Arbeitszeiten[[Tag]:[Tag]],DATE(_xlpm.jahrCalc,$B136,N$20)))*$A136,0),
_xlpm.ausgabe, _xlpm.stunden+IF(AND(_xlpm.stunden&gt;0,_xlpm.fake),ROUND(RANDBETWEEN(-100,100)/200,1),0),
IF(_xlpm.ausgabe&lt;=0,"",_xlpm.ausgabe)
)</f>
        <v/>
      </c>
      <c r="O136" s="253" t="str" cm="1">
        <f t="array" aca="1" ref="O136" ca="1">_xlfn.LET(
_xlpm.jahrCalc,
INDIRECT("Jahr" &amp; ROUNDUP(SUM($B$21:$B136)/78,0)),
_xlpm.auto,
IF(_xlfn.XLOOKUP(GewählterMA&amp;"|"&amp;_xlpm.jahrCalc,Personaleingabe!$AO$12:$AO$300,Personaleingabe!$AO$12:$AO$300,"keine Zeiten",0,1)="keine Zeiten",TRUE,FALSE),
_xlpm.fake,
IF($A$4&amp;"1"="1",FALSE,TRUE),
_xlpm.abwesend,
AY136&amp;"1"&lt;&gt;"1",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_xlpm.wochenstunden/5,SUMIFS(Arbeitszeiten[[Arbeitszeit]:[Arbeitszeit]],Arbeitszeiten[[Name]:[Name]],GewählterMA,Arbeitszeiten[[Tag]:[Tag]],DATE(_xlpm.jahrCalc,$B136,O$20)))*$A136,0),
_xlpm.ausgabe, _xlpm.stunden+IF(AND(_xlpm.stunden&gt;0,_xlpm.fake),ROUND(RANDBETWEEN(-100,100)/200,1),0),
IF(_xlpm.ausgabe&lt;=0,"",_xlpm.ausgabe)
)</f>
        <v/>
      </c>
      <c r="P136" s="253" t="str" cm="1">
        <f t="array" aca="1" ref="P136" ca="1">_xlfn.LET(
_xlpm.jahrCalc,
INDIRECT("Jahr" &amp; ROUNDUP(SUM($B$21:$B136)/78,0)),
_xlpm.auto,
IF(_xlfn.XLOOKUP(GewählterMA&amp;"|"&amp;_xlpm.jahrCalc,Personaleingabe!$AO$12:$AO$300,Personaleingabe!$AO$12:$AO$300,"keine Zeiten",0,1)="keine Zeiten",TRUE,FALSE),
_xlpm.fake,
IF($A$4&amp;"1"="1",FALSE,TRUE),
_xlpm.abwesend,
AZ136&amp;"1"&lt;&gt;"1",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_xlpm.wochenstunden/5,SUMIFS(Arbeitszeiten[[Arbeitszeit]:[Arbeitszeit]],Arbeitszeiten[[Name]:[Name]],GewählterMA,Arbeitszeiten[[Tag]:[Tag]],DATE(_xlpm.jahrCalc,$B136,P$20)))*$A136,0),
_xlpm.ausgabe, _xlpm.stunden+IF(AND(_xlpm.stunden&gt;0,_xlpm.fake),ROUND(RANDBETWEEN(-100,100)/200,1),0),
IF(_xlpm.ausgabe&lt;=0,"",_xlpm.ausgabe)
)</f>
        <v/>
      </c>
      <c r="Q136" s="253" t="str" cm="1">
        <f t="array" aca="1" ref="Q136" ca="1">_xlfn.LET(
_xlpm.jahrCalc,
INDIRECT("Jahr" &amp; ROUNDUP(SUM($B$21:$B136)/78,0)),
_xlpm.auto,
IF(_xlfn.XLOOKUP(GewählterMA&amp;"|"&amp;_xlpm.jahrCalc,Personaleingabe!$AO$12:$AO$300,Personaleingabe!$AO$12:$AO$300,"keine Zeiten",0,1)="keine Zeiten",TRUE,FALSE),
_xlpm.fake,
IF($A$4&amp;"1"="1",FALSE,TRUE),
_xlpm.abwesend,
BA136&amp;"1"&lt;&gt;"1",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_xlpm.wochenstunden/5,SUMIFS(Arbeitszeiten[[Arbeitszeit]:[Arbeitszeit]],Arbeitszeiten[[Name]:[Name]],GewählterMA,Arbeitszeiten[[Tag]:[Tag]],DATE(_xlpm.jahrCalc,$B136,Q$20)))*$A136,0),
_xlpm.ausgabe, _xlpm.stunden+IF(AND(_xlpm.stunden&gt;0,_xlpm.fake),ROUND(RANDBETWEEN(-100,100)/200,1),0),
IF(_xlpm.ausgabe&lt;=0,"",_xlpm.ausgabe)
)</f>
        <v/>
      </c>
      <c r="R136" s="253" t="str" cm="1">
        <f t="array" aca="1" ref="R136" ca="1">_xlfn.LET(
_xlpm.jahrCalc,
INDIRECT("Jahr" &amp; ROUNDUP(SUM($B$21:$B136)/78,0)),
_xlpm.auto,
IF(_xlfn.XLOOKUP(GewählterMA&amp;"|"&amp;_xlpm.jahrCalc,Personaleingabe!$AO$12:$AO$300,Personaleingabe!$AO$12:$AO$300,"keine Zeiten",0,1)="keine Zeiten",TRUE,FALSE),
_xlpm.fake,
IF($A$4&amp;"1"="1",FALSE,TRUE),
_xlpm.abwesend,
BB136&amp;"1"&lt;&gt;"1",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_xlpm.wochenstunden/5,SUMIFS(Arbeitszeiten[[Arbeitszeit]:[Arbeitszeit]],Arbeitszeiten[[Name]:[Name]],GewählterMA,Arbeitszeiten[[Tag]:[Tag]],DATE(_xlpm.jahrCalc,$B136,R$20)))*$A136,0),
_xlpm.ausgabe, _xlpm.stunden+IF(AND(_xlpm.stunden&gt;0,_xlpm.fake),ROUND(RANDBETWEEN(-100,100)/200,1),0),
IF(_xlpm.ausgabe&lt;=0,"",_xlpm.ausgabe)
)</f>
        <v/>
      </c>
      <c r="S136" s="253" t="str" cm="1">
        <f t="array" aca="1" ref="S136" ca="1">_xlfn.LET(
_xlpm.jahrCalc,
INDIRECT("Jahr" &amp; ROUNDUP(SUM($B$21:$B136)/78,0)),
_xlpm.auto,
IF(_xlfn.XLOOKUP(GewählterMA&amp;"|"&amp;_xlpm.jahrCalc,Personaleingabe!$AO$12:$AO$300,Personaleingabe!$AO$12:$AO$300,"keine Zeiten",0,1)="keine Zeiten",TRUE,FALSE),
_xlpm.fake,
IF($A$4&amp;"1"="1",FALSE,TRUE),
_xlpm.abwesend,
BC136&amp;"1"&lt;&gt;"1",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_xlpm.wochenstunden/5,SUMIFS(Arbeitszeiten[[Arbeitszeit]:[Arbeitszeit]],Arbeitszeiten[[Name]:[Name]],GewählterMA,Arbeitszeiten[[Tag]:[Tag]],DATE(_xlpm.jahrCalc,$B136,S$20)))*$A136,0),
_xlpm.ausgabe, _xlpm.stunden+IF(AND(_xlpm.stunden&gt;0,_xlpm.fake),ROUND(RANDBETWEEN(-100,100)/200,1),0),
IF(_xlpm.ausgabe&lt;=0,"",_xlpm.ausgabe)
)</f>
        <v/>
      </c>
      <c r="T136" s="253" t="str" cm="1">
        <f t="array" aca="1" ref="T136" ca="1">_xlfn.LET(
_xlpm.jahrCalc,
INDIRECT("Jahr" &amp; ROUNDUP(SUM($B$21:$B136)/78,0)),
_xlpm.auto,
IF(_xlfn.XLOOKUP(GewählterMA&amp;"|"&amp;_xlpm.jahrCalc,Personaleingabe!$AO$12:$AO$300,Personaleingabe!$AO$12:$AO$300,"keine Zeiten",0,1)="keine Zeiten",TRUE,FALSE),
_xlpm.fake,
IF($A$4&amp;"1"="1",FALSE,TRUE),
_xlpm.abwesend,
BD136&amp;"1"&lt;&gt;"1",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_xlpm.wochenstunden/5,SUMIFS(Arbeitszeiten[[Arbeitszeit]:[Arbeitszeit]],Arbeitszeiten[[Name]:[Name]],GewählterMA,Arbeitszeiten[[Tag]:[Tag]],DATE(_xlpm.jahrCalc,$B136,T$20)))*$A136,0),
_xlpm.ausgabe, _xlpm.stunden+IF(AND(_xlpm.stunden&gt;0,_xlpm.fake),ROUND(RANDBETWEEN(-100,100)/200,1),0),
IF(_xlpm.ausgabe&lt;=0,"",_xlpm.ausgabe)
)</f>
        <v/>
      </c>
      <c r="U136" s="253" t="str" cm="1">
        <f t="array" aca="1" ref="U136" ca="1">_xlfn.LET(
_xlpm.jahrCalc,
INDIRECT("Jahr" &amp; ROUNDUP(SUM($B$21:$B136)/78,0)),
_xlpm.auto,
IF(_xlfn.XLOOKUP(GewählterMA&amp;"|"&amp;_xlpm.jahrCalc,Personaleingabe!$AO$12:$AO$300,Personaleingabe!$AO$12:$AO$300,"keine Zeiten",0,1)="keine Zeiten",TRUE,FALSE),
_xlpm.fake,
IF($A$4&amp;"1"="1",FALSE,TRUE),
_xlpm.abwesend,
BE136&amp;"1"&lt;&gt;"1",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_xlpm.wochenstunden/5,SUMIFS(Arbeitszeiten[[Arbeitszeit]:[Arbeitszeit]],Arbeitszeiten[[Name]:[Name]],GewählterMA,Arbeitszeiten[[Tag]:[Tag]],DATE(_xlpm.jahrCalc,$B136,U$20)))*$A136,0),
_xlpm.ausgabe, _xlpm.stunden+IF(AND(_xlpm.stunden&gt;0,_xlpm.fake),ROUND(RANDBETWEEN(-100,100)/200,1),0),
IF(_xlpm.ausgabe&lt;=0,"",_xlpm.ausgabe)
)</f>
        <v/>
      </c>
      <c r="V136" s="253" t="str" cm="1">
        <f t="array" aca="1" ref="V136" ca="1">_xlfn.LET(
_xlpm.jahrCalc,
INDIRECT("Jahr" &amp; ROUNDUP(SUM($B$21:$B136)/78,0)),
_xlpm.auto,
IF(_xlfn.XLOOKUP(GewählterMA&amp;"|"&amp;_xlpm.jahrCalc,Personaleingabe!$AO$12:$AO$300,Personaleingabe!$AO$12:$AO$300,"keine Zeiten",0,1)="keine Zeiten",TRUE,FALSE),
_xlpm.fake,
IF($A$4&amp;"1"="1",FALSE,TRUE),
_xlpm.abwesend,
BF136&amp;"1"&lt;&gt;"1",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_xlpm.wochenstunden/5,SUMIFS(Arbeitszeiten[[Arbeitszeit]:[Arbeitszeit]],Arbeitszeiten[[Name]:[Name]],GewählterMA,Arbeitszeiten[[Tag]:[Tag]],DATE(_xlpm.jahrCalc,$B136,V$20)))*$A136,0),
_xlpm.ausgabe, _xlpm.stunden+IF(AND(_xlpm.stunden&gt;0,_xlpm.fake),ROUND(RANDBETWEEN(-100,100)/200,1),0),
IF(_xlpm.ausgabe&lt;=0,"",_xlpm.ausgabe)
)</f>
        <v/>
      </c>
      <c r="W136" s="253" t="str" cm="1">
        <f t="array" aca="1" ref="W136" ca="1">_xlfn.LET(
_xlpm.jahrCalc,
INDIRECT("Jahr" &amp; ROUNDUP(SUM($B$21:$B136)/78,0)),
_xlpm.auto,
IF(_xlfn.XLOOKUP(GewählterMA&amp;"|"&amp;_xlpm.jahrCalc,Personaleingabe!$AO$12:$AO$300,Personaleingabe!$AO$12:$AO$300,"keine Zeiten",0,1)="keine Zeiten",TRUE,FALSE),
_xlpm.fake,
IF($A$4&amp;"1"="1",FALSE,TRUE),
_xlpm.abwesend,
BG136&amp;"1"&lt;&gt;"1",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_xlpm.wochenstunden/5,SUMIFS(Arbeitszeiten[[Arbeitszeit]:[Arbeitszeit]],Arbeitszeiten[[Name]:[Name]],GewählterMA,Arbeitszeiten[[Tag]:[Tag]],DATE(_xlpm.jahrCalc,$B136,W$20)))*$A136,0),
_xlpm.ausgabe, _xlpm.stunden+IF(AND(_xlpm.stunden&gt;0,_xlpm.fake),ROUND(RANDBETWEEN(-100,100)/200,1),0),
IF(_xlpm.ausgabe&lt;=0,"",_xlpm.ausgabe)
)</f>
        <v/>
      </c>
      <c r="X136" s="253" t="str" cm="1">
        <f t="array" aca="1" ref="X136" ca="1">_xlfn.LET(
_xlpm.jahrCalc,
INDIRECT("Jahr" &amp; ROUNDUP(SUM($B$21:$B136)/78,0)),
_xlpm.auto,
IF(_xlfn.XLOOKUP(GewählterMA&amp;"|"&amp;_xlpm.jahrCalc,Personaleingabe!$AO$12:$AO$300,Personaleingabe!$AO$12:$AO$300,"keine Zeiten",0,1)="keine Zeiten",TRUE,FALSE),
_xlpm.fake,
IF($A$4&amp;"1"="1",FALSE,TRUE),
_xlpm.abwesend,
BH136&amp;"1"&lt;&gt;"1",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_xlpm.wochenstunden/5,SUMIFS(Arbeitszeiten[[Arbeitszeit]:[Arbeitszeit]],Arbeitszeiten[[Name]:[Name]],GewählterMA,Arbeitszeiten[[Tag]:[Tag]],DATE(_xlpm.jahrCalc,$B136,X$20)))*$A136,0),
_xlpm.ausgabe, _xlpm.stunden+IF(AND(_xlpm.stunden&gt;0,_xlpm.fake),ROUND(RANDBETWEEN(-100,100)/200,1),0),
IF(_xlpm.ausgabe&lt;=0,"",_xlpm.ausgabe)
)</f>
        <v/>
      </c>
      <c r="Y136" s="253" t="str" cm="1">
        <f t="array" aca="1" ref="Y136" ca="1">_xlfn.LET(
_xlpm.jahrCalc,
INDIRECT("Jahr" &amp; ROUNDUP(SUM($B$21:$B136)/78,0)),
_xlpm.auto,
IF(_xlfn.XLOOKUP(GewählterMA&amp;"|"&amp;_xlpm.jahrCalc,Personaleingabe!$AO$12:$AO$300,Personaleingabe!$AO$12:$AO$300,"keine Zeiten",0,1)="keine Zeiten",TRUE,FALSE),
_xlpm.fake,
IF($A$4&amp;"1"="1",FALSE,TRUE),
_xlpm.abwesend,
BI136&amp;"1"&lt;&gt;"1",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_xlpm.wochenstunden/5,SUMIFS(Arbeitszeiten[[Arbeitszeit]:[Arbeitszeit]],Arbeitszeiten[[Name]:[Name]],GewählterMA,Arbeitszeiten[[Tag]:[Tag]],DATE(_xlpm.jahrCalc,$B136,Y$20)))*$A136,0),
_xlpm.ausgabe, _xlpm.stunden+IF(AND(_xlpm.stunden&gt;0,_xlpm.fake),ROUND(RANDBETWEEN(-100,100)/200,1),0),
IF(_xlpm.ausgabe&lt;=0,"",_xlpm.ausgabe)
)</f>
        <v/>
      </c>
      <c r="Z136" s="253" t="str" cm="1">
        <f t="array" aca="1" ref="Z136" ca="1">_xlfn.LET(
_xlpm.jahrCalc,
INDIRECT("Jahr" &amp; ROUNDUP(SUM($B$21:$B136)/78,0)),
_xlpm.auto,
IF(_xlfn.XLOOKUP(GewählterMA&amp;"|"&amp;_xlpm.jahrCalc,Personaleingabe!$AO$12:$AO$300,Personaleingabe!$AO$12:$AO$300,"keine Zeiten",0,1)="keine Zeiten",TRUE,FALSE),
_xlpm.fake,
IF($A$4&amp;"1"="1",FALSE,TRUE),
_xlpm.abwesend,
BJ136&amp;"1"&lt;&gt;"1",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_xlpm.wochenstunden/5,SUMIFS(Arbeitszeiten[[Arbeitszeit]:[Arbeitszeit]],Arbeitszeiten[[Name]:[Name]],GewählterMA,Arbeitszeiten[[Tag]:[Tag]],DATE(_xlpm.jahrCalc,$B136,Z$20)))*$A136,0),
_xlpm.ausgabe, _xlpm.stunden+IF(AND(_xlpm.stunden&gt;0,_xlpm.fake),ROUND(RANDBETWEEN(-100,100)/200,1),0),
IF(_xlpm.ausgabe&lt;=0,"",_xlpm.ausgabe)
)</f>
        <v/>
      </c>
      <c r="AA136" s="253" t="str" cm="1">
        <f t="array" aca="1" ref="AA136" ca="1">_xlfn.LET(
_xlpm.jahrCalc,
INDIRECT("Jahr" &amp; ROUNDUP(SUM($B$21:$B136)/78,0)),
_xlpm.auto,
IF(_xlfn.XLOOKUP(GewählterMA&amp;"|"&amp;_xlpm.jahrCalc,Personaleingabe!$AO$12:$AO$300,Personaleingabe!$AO$12:$AO$300,"keine Zeiten",0,1)="keine Zeiten",TRUE,FALSE),
_xlpm.fake,
IF($A$4&amp;"1"="1",FALSE,TRUE),
_xlpm.abwesend,
BK136&amp;"1"&lt;&gt;"1",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_xlpm.wochenstunden/5,SUMIFS(Arbeitszeiten[[Arbeitszeit]:[Arbeitszeit]],Arbeitszeiten[[Name]:[Name]],GewählterMA,Arbeitszeiten[[Tag]:[Tag]],DATE(_xlpm.jahrCalc,$B136,AA$20)))*$A136,0),
_xlpm.ausgabe, _xlpm.stunden+IF(AND(_xlpm.stunden&gt;0,_xlpm.fake),ROUND(RANDBETWEEN(-100,100)/200,1),0),
IF(_xlpm.ausgabe&lt;=0,"",_xlpm.ausgabe)
)</f>
        <v/>
      </c>
      <c r="AB136" s="253" t="str" cm="1">
        <f t="array" aca="1" ref="AB136" ca="1">_xlfn.LET(
_xlpm.jahrCalc,
INDIRECT("Jahr" &amp; ROUNDUP(SUM($B$21:$B136)/78,0)),
_xlpm.auto,
IF(_xlfn.XLOOKUP(GewählterMA&amp;"|"&amp;_xlpm.jahrCalc,Personaleingabe!$AO$12:$AO$300,Personaleingabe!$AO$12:$AO$300,"keine Zeiten",0,1)="keine Zeiten",TRUE,FALSE),
_xlpm.fake,
IF($A$4&amp;"1"="1",FALSE,TRUE),
_xlpm.abwesend,
BL136&amp;"1"&lt;&gt;"1",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_xlpm.wochenstunden/5,SUMIFS(Arbeitszeiten[[Arbeitszeit]:[Arbeitszeit]],Arbeitszeiten[[Name]:[Name]],GewählterMA,Arbeitszeiten[[Tag]:[Tag]],DATE(_xlpm.jahrCalc,$B136,AB$20)))*$A136,0),
_xlpm.ausgabe, _xlpm.stunden+IF(AND(_xlpm.stunden&gt;0,_xlpm.fake),ROUND(RANDBETWEEN(-100,100)/200,1),0),
IF(_xlpm.ausgabe&lt;=0,"",_xlpm.ausgabe)
)</f>
        <v/>
      </c>
      <c r="AC136" s="253" t="str" cm="1">
        <f t="array" aca="1" ref="AC136" ca="1">_xlfn.LET(
_xlpm.jahrCalc,
INDIRECT("Jahr" &amp; ROUNDUP(SUM($B$21:$B136)/78,0)),
_xlpm.auto,
IF(_xlfn.XLOOKUP(GewählterMA&amp;"|"&amp;_xlpm.jahrCalc,Personaleingabe!$AO$12:$AO$300,Personaleingabe!$AO$12:$AO$300,"keine Zeiten",0,1)="keine Zeiten",TRUE,FALSE),
_xlpm.fake,
IF($A$4&amp;"1"="1",FALSE,TRUE),
_xlpm.abwesend,
BM136&amp;"1"&lt;&gt;"1",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_xlpm.wochenstunden/5,SUMIFS(Arbeitszeiten[[Arbeitszeit]:[Arbeitszeit]],Arbeitszeiten[[Name]:[Name]],GewählterMA,Arbeitszeiten[[Tag]:[Tag]],DATE(_xlpm.jahrCalc,$B136,AC$20)))*$A136,0),
_xlpm.ausgabe, _xlpm.stunden+IF(AND(_xlpm.stunden&gt;0,_xlpm.fake),ROUND(RANDBETWEEN(-100,100)/200,1),0),
IF(_xlpm.ausgabe&lt;=0,"",_xlpm.ausgabe)
)</f>
        <v/>
      </c>
      <c r="AD136" s="253" t="str" cm="1">
        <f t="array" aca="1" ref="AD136" ca="1">_xlfn.LET(
_xlpm.jahrCalc,
INDIRECT("Jahr" &amp; ROUNDUP(SUM($B$21:$B136)/78,0)),
_xlpm.auto,
IF(_xlfn.XLOOKUP(GewählterMA&amp;"|"&amp;_xlpm.jahrCalc,Personaleingabe!$AO$12:$AO$300,Personaleingabe!$AO$12:$AO$300,"keine Zeiten",0,1)="keine Zeiten",TRUE,FALSE),
_xlpm.fake,
IF($A$4&amp;"1"="1",FALSE,TRUE),
_xlpm.abwesend,
BN136&amp;"1"&lt;&gt;"1",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_xlpm.wochenstunden/5,SUMIFS(Arbeitszeiten[[Arbeitszeit]:[Arbeitszeit]],Arbeitszeiten[[Name]:[Name]],GewählterMA,Arbeitszeiten[[Tag]:[Tag]],DATE(_xlpm.jahrCalc,$B136,AD$20)))*$A136,0),
_xlpm.ausgabe, _xlpm.stunden+IF(AND(_xlpm.stunden&gt;0,_xlpm.fake),ROUND(RANDBETWEEN(-100,100)/200,1),0),
IF(_xlpm.ausgabe&lt;=0,"",_xlpm.ausgabe)
)</f>
        <v/>
      </c>
      <c r="AE136" s="253" t="str" cm="1">
        <f t="array" aca="1" ref="AE136" ca="1">_xlfn.LET(
_xlpm.jahrCalc,
INDIRECT("Jahr" &amp; ROUNDUP(SUM($B$21:$B136)/78,0)),
_xlpm.auto,
IF(_xlfn.XLOOKUP(GewählterMA&amp;"|"&amp;_xlpm.jahrCalc,Personaleingabe!$AO$12:$AO$300,Personaleingabe!$AO$12:$AO$300,"keine Zeiten",0,1)="keine Zeiten",TRUE,FALSE),
_xlpm.fake,
IF($A$4&amp;"1"="1",FALSE,TRUE),
_xlpm.abwesend,
BO136&amp;"1"&lt;&gt;"1",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_xlpm.wochenstunden/5,SUMIFS(Arbeitszeiten[[Arbeitszeit]:[Arbeitszeit]],Arbeitszeiten[[Name]:[Name]],GewählterMA,Arbeitszeiten[[Tag]:[Tag]],DATE(_xlpm.jahrCalc,$B136,AE$20)))*$A136,0),
_xlpm.ausgabe, _xlpm.stunden+IF(AND(_xlpm.stunden&gt;0,_xlpm.fake),ROUND(RANDBETWEEN(-100,100)/200,1),0),
IF(_xlpm.ausgabe&lt;=0,"",_xlpm.ausgabe)
)</f>
        <v/>
      </c>
      <c r="AF136" s="253" t="str" cm="1">
        <f t="array" aca="1" ref="AF136" ca="1">_xlfn.LET(
_xlpm.jahrCalc,
INDIRECT("Jahr" &amp; ROUNDUP(SUM($B$21:$B136)/78,0)),
_xlpm.auto,
IF(_xlfn.XLOOKUP(GewählterMA&amp;"|"&amp;_xlpm.jahrCalc,Personaleingabe!$AO$12:$AO$300,Personaleingabe!$AO$12:$AO$300,"keine Zeiten",0,1)="keine Zeiten",TRUE,FALSE),
_xlpm.fake,
IF($A$4&amp;"1"="1",FALSE,TRUE),
_xlpm.abwesend,
BP136&amp;"1"&lt;&gt;"1",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_xlpm.wochenstunden/5,SUMIFS(Arbeitszeiten[[Arbeitszeit]:[Arbeitszeit]],Arbeitszeiten[[Name]:[Name]],GewählterMA,Arbeitszeiten[[Tag]:[Tag]],DATE(_xlpm.jahrCalc,$B136,AF$20)))*$A136,0),
_xlpm.ausgabe, _xlpm.stunden+IF(AND(_xlpm.stunden&gt;0,_xlpm.fake),ROUND(RANDBETWEEN(-100,100)/200,1),0),
IF(_xlpm.ausgabe&lt;=0,"",_xlpm.ausgabe)
)</f>
        <v/>
      </c>
      <c r="AG136" s="253" t="str" cm="1">
        <f t="array" aca="1" ref="AG136" ca="1">_xlfn.LET(
_xlpm.jahrCalc,
INDIRECT("Jahr" &amp; ROUNDUP(SUM($B$21:$B136)/78,0)),
_xlpm.auto,
IF(_xlfn.XLOOKUP(GewählterMA&amp;"|"&amp;_xlpm.jahrCalc,Personaleingabe!$AO$12:$AO$300,Personaleingabe!$AO$12:$AO$300,"keine Zeiten",0,1)="keine Zeiten",TRUE,FALSE),
_xlpm.fake,
IF($A$4&amp;"1"="1",FALSE,TRUE),
_xlpm.abwesend,
BQ136&amp;"1"&lt;&gt;"1",
_xlpm.wochenstunden,_xlfn.XLOOKUP(GewählterMA&amp;"|"&amp;GewähltesVorhaben&amp;"|"&amp;$B136&amp;"|"&amp;_xlpm.jahrCalc,MitarbeiterFTE[[lookup]:[lookup]],MitarbeiterFTE[[Std. / Wo.]:[Std. / Wo.]],0,0,1),
_xlpm.stunden,
IF(NOT(_xlpm.abwesend),IF(_xlpm.auto,
    _xlpm.wochenstunden/5,SUMIFS(Arbeitszeiten[[Arbeitszeit]:[Arbeitszeit]],Arbeitszeiten[[Name]:[Name]],GewählterMA,Arbeitszeiten[[Tag]:[Tag]],DATE(_xlpm.jahrCalc,$B136,AG$20)))*$A136,0),
_xlpm.ausgabe, _xlpm.stunden+IF(AND(_xlpm.stunden&gt;0,_xlpm.fake),ROUND(RANDBETWEEN(-100,100)/200,1),0),
IF(_xlpm.ausgabe&lt;=0,"",_xlpm.ausgabe)
)</f>
        <v/>
      </c>
      <c r="AH136" s="254">
        <f t="shared" ca="1" si="148"/>
        <v>0</v>
      </c>
      <c r="AI136" s="303"/>
      <c r="AJ136" s="212"/>
      <c r="AL136" s="211">
        <f t="shared" si="149"/>
        <v>4</v>
      </c>
      <c r="AM136" s="211" t="str" cm="1">
        <f t="array" aca="1" ref="AM136" ca="1">_xlfn.LET(
     _xlpm.jahrCalc,INDIRECT("Jahr" &amp; ROUNDUP(SUM($B$21:$B136)/78,0)),
     _xlpm.dat,DATE(_xlpm.jahrCalc,$B136,C$20),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N136" s="211" t="str" cm="1">
        <f t="array" aca="1" ref="AN136" ca="1">_xlfn.LET(
     _xlpm.jahrCalc,INDIRECT("Jahr" &amp; ROUNDUP(SUM($B$21:$B136)/78,0)),
     _xlpm.dat,DATE(_xlpm.jahrCalc,$B136,D$20),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O136" s="211" t="str" cm="1">
        <f t="array" aca="1" ref="AO136" ca="1">_xlfn.LET(
     _xlpm.jahrCalc,INDIRECT("Jahr" &amp; ROUNDUP(SUM($B$21:$B136)/78,0)),
     _xlpm.dat,DATE(_xlpm.jahrCalc,$B136,E$20),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P136" s="211" t="str" cm="1">
        <f t="array" aca="1" ref="AP136" ca="1">_xlfn.LET(
     _xlpm.jahrCalc,INDIRECT("Jahr" &amp; ROUNDUP(SUM($B$21:$B136)/78,0)),
     _xlpm.dat,DATE(_xlpm.jahrCalc,$B136,F$20),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Q136" s="211" t="str" cm="1">
        <f t="array" aca="1" ref="AQ136" ca="1">_xlfn.LET(
     _xlpm.jahrCalc,INDIRECT("Jahr" &amp; ROUNDUP(SUM($B$21:$B136)/78,0)),
     _xlpm.dat,DATE(_xlpm.jahrCalc,$B136,G$20),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R136" s="211" t="str" cm="1">
        <f t="array" aca="1" ref="AR136" ca="1">_xlfn.LET(
     _xlpm.jahrCalc,INDIRECT("Jahr" &amp; ROUNDUP(SUM($B$21:$B136)/78,0)),
     _xlpm.dat,DATE(_xlpm.jahrCalc,$B136,H$20),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S136" s="211" t="str" cm="1">
        <f t="array" aca="1" ref="AS136" ca="1">_xlfn.LET(
     _xlpm.jahrCalc,INDIRECT("Jahr" &amp; ROUNDUP(SUM($B$21:$B136)/78,0)),
     _xlpm.dat,DATE(_xlpm.jahrCalc,$B136,I$20),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T136" s="211" t="str" cm="1">
        <f t="array" aca="1" ref="AT136" ca="1">_xlfn.LET(
     _xlpm.jahrCalc,INDIRECT("Jahr" &amp; ROUNDUP(SUM($B$21:$B136)/78,0)),
     _xlpm.dat,DATE(_xlpm.jahrCalc,$B136,J$20),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U136" s="211" t="str" cm="1">
        <f t="array" aca="1" ref="AU136" ca="1">_xlfn.LET(
     _xlpm.jahrCalc,INDIRECT("Jahr" &amp; ROUNDUP(SUM($B$21:$B136)/78,0)),
     _xlpm.dat,DATE(_xlpm.jahrCalc,$B136,K$20),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V136" s="211" t="str" cm="1">
        <f t="array" aca="1" ref="AV136" ca="1">_xlfn.LET(
     _xlpm.jahrCalc,INDIRECT("Jahr" &amp; ROUNDUP(SUM($B$21:$B136)/78,0)),
     _xlpm.dat,DATE(_xlpm.jahrCalc,$B136,L$20),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W136" s="211" t="str" cm="1">
        <f t="array" aca="1" ref="AW136" ca="1">_xlfn.LET(
     _xlpm.jahrCalc,INDIRECT("Jahr" &amp; ROUNDUP(SUM($B$21:$B136)/78,0)),
     _xlpm.dat,DATE(_xlpm.jahrCalc,$B136,M$20),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X136" s="211" t="str" cm="1">
        <f t="array" aca="1" ref="AX136" ca="1">_xlfn.LET(
     _xlpm.jahrCalc,INDIRECT("Jahr" &amp; ROUNDUP(SUM($B$21:$B136)/78,0)),
     _xlpm.dat,DATE(_xlpm.jahrCalc,$B136,N$20),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AY136" s="211" t="str" cm="1">
        <f t="array" aca="1" ref="AY136" ca="1">_xlfn.LET(
     _xlpm.jahrCalc,INDIRECT("Jahr" &amp; ROUNDUP(SUM($B$21:$B136)/78,0)),
     _xlpm.dat,DATE(_xlpm.jahrCalc,$B136,O$20),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AZ136" s="211" t="str" cm="1">
        <f t="array" aca="1" ref="AZ136" ca="1">_xlfn.LET(
     _xlpm.jahrCalc,INDIRECT("Jahr" &amp; ROUNDUP(SUM($B$21:$B136)/78,0)),
     _xlpm.dat,DATE(_xlpm.jahrCalc,$B136,P$20),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A136" s="211" t="str" cm="1">
        <f t="array" aca="1" ref="BA136" ca="1">_xlfn.LET(
     _xlpm.jahrCalc,INDIRECT("Jahr" &amp; ROUNDUP(SUM($B$21:$B136)/78,0)),
     _xlpm.dat,DATE(_xlpm.jahrCalc,$B136,Q$20),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B136" s="211" t="str" cm="1">
        <f t="array" aca="1" ref="BB136" ca="1">_xlfn.LET(
     _xlpm.jahrCalc,INDIRECT("Jahr" &amp; ROUNDUP(SUM($B$21:$B136)/78,0)),
     _xlpm.dat,DATE(_xlpm.jahrCalc,$B136,R$20),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C136" s="211" t="str" cm="1">
        <f t="array" aca="1" ref="BC136" ca="1">_xlfn.LET(
     _xlpm.jahrCalc,INDIRECT("Jahr" &amp; ROUNDUP(SUM($B$21:$B136)/78,0)),
     _xlpm.dat,DATE(_xlpm.jahrCalc,$B136,S$20),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D136" s="211" t="str" cm="1">
        <f t="array" aca="1" ref="BD136" ca="1">_xlfn.LET(
     _xlpm.jahrCalc,INDIRECT("Jahr" &amp; ROUNDUP(SUM($B$21:$B136)/78,0)),
     _xlpm.dat,DATE(_xlpm.jahrCalc,$B136,T$20),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E136" s="211" t="str" cm="1">
        <f t="array" aca="1" ref="BE136" ca="1">_xlfn.LET(
     _xlpm.jahrCalc,INDIRECT("Jahr" &amp; ROUNDUP(SUM($B$21:$B136)/78,0)),
     _xlpm.dat,DATE(_xlpm.jahrCalc,$B136,U$20),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F136" s="211" t="str" cm="1">
        <f t="array" aca="1" ref="BF136" ca="1">_xlfn.LET(
     _xlpm.jahrCalc,INDIRECT("Jahr" &amp; ROUNDUP(SUM($B$21:$B136)/78,0)),
     _xlpm.dat,DATE(_xlpm.jahrCalc,$B136,V$20),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G136" s="211" t="str" cm="1">
        <f t="array" aca="1" ref="BG136" ca="1">_xlfn.LET(
     _xlpm.jahrCalc,INDIRECT("Jahr" &amp; ROUNDUP(SUM($B$21:$B136)/78,0)),
     _xlpm.dat,DATE(_xlpm.jahrCalc,$B136,W$20),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H136" s="211" t="str" cm="1">
        <f t="array" aca="1" ref="BH136" ca="1">_xlfn.LET(
     _xlpm.jahrCalc,INDIRECT("Jahr" &amp; ROUNDUP(SUM($B$21:$B136)/78,0)),
     _xlpm.dat,DATE(_xlpm.jahrCalc,$B136,X$20),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I136" s="211" t="str" cm="1">
        <f t="array" aca="1" ref="BI136" ca="1">_xlfn.LET(
     _xlpm.jahrCalc,INDIRECT("Jahr" &amp; ROUNDUP(SUM($B$21:$B136)/78,0)),
     _xlpm.dat,DATE(_xlpm.jahrCalc,$B136,Y$20),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J136" s="211" t="str" cm="1">
        <f t="array" aca="1" ref="BJ136" ca="1">_xlfn.LET(
     _xlpm.jahrCalc,INDIRECT("Jahr" &amp; ROUNDUP(SUM($B$21:$B136)/78,0)),
     _xlpm.dat,DATE(_xlpm.jahrCalc,$B136,Z$20),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K136" s="211" t="str" cm="1">
        <f t="array" aca="1" ref="BK136" ca="1">_xlfn.LET(
     _xlpm.jahrCalc,INDIRECT("Jahr" &amp; ROUNDUP(SUM($B$21:$B136)/78,0)),
     _xlpm.dat,DATE(_xlpm.jahrCalc,$B136,AA$20),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L136" s="211" t="str" cm="1">
        <f t="array" aca="1" ref="BL136" ca="1">_xlfn.LET(
     _xlpm.jahrCalc,INDIRECT("Jahr" &amp; ROUNDUP(SUM($B$21:$B136)/78,0)),
     _xlpm.dat,DATE(_xlpm.jahrCalc,$B136,AB$20),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M136" s="211" t="str" cm="1">
        <f t="array" aca="1" ref="BM136" ca="1">_xlfn.LET(
     _xlpm.jahrCalc,INDIRECT("Jahr" &amp; ROUNDUP(SUM($B$21:$B136)/78,0)),
     _xlpm.dat,DATE(_xlpm.jahrCalc,$B136,AC$20),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N136" s="211" t="str" cm="1">
        <f t="array" aca="1" ref="BN136" ca="1">_xlfn.LET(
     _xlpm.jahrCalc,INDIRECT("Jahr" &amp; ROUNDUP(SUM($B$21:$B136)/78,0)),
     _xlpm.dat,DATE(_xlpm.jahrCalc,$B136,AD$20),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WE</v>
      </c>
      <c r="BO136" s="211" t="str" cm="1">
        <f t="array" aca="1" ref="BO136" ca="1">_xlfn.LET(
     _xlpm.jahrCalc,INDIRECT("Jahr" &amp; ROUNDUP(SUM($B$21:$B136)/78,0)),
     _xlpm.dat,DATE(_xlpm.jahrCalc,$B136,AE$20),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P136" s="211" t="str" cm="1">
        <f t="array" aca="1" ref="BP136" ca="1">_xlfn.LET(
     _xlpm.jahrCalc,INDIRECT("Jahr" &amp; ROUNDUP(SUM($B$21:$B136)/78,0)),
     _xlpm.dat,DATE(_xlpm.jahrCalc,$B136,AF$20),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
      </c>
      <c r="BQ136" s="211" t="str" cm="1">
        <f t="array" aca="1" ref="BQ136" ca="1">_xlfn.LET(
     _xlpm.jahrCalc,INDIRECT("Jahr" &amp; ROUNDUP(SUM($B$21:$B136)/78,0)),
     _xlpm.dat,DATE(_xlpm.jahrCalc,$B136,AG$20),
     _xlpm.bundesland,$BR136,
     _xlpm.ft, IF(_xlpm.bundesland=0,FALSE,_xlfn.XLOOKUP(_xlpm.dat,Feiertage[[Datum]:[Datum]],_xlfn.XLOOKUP(_xlpm.bundesland,Feiertage[[#Headers],[BW]:[TH]],Feiertage[[BW]:[TH]]),0,0,1)&lt;&gt;0),
     _xlpm.schwarz,
          MONTH(_xlpm.dat)&lt;&gt;$B136,
     _xlpm.we,
          WEEKDAY(_xlpm.dat,2)&gt;=6,
     _xlpm.weg,
          IF(_xlfn.XLOOKUP(GewählterMA&amp;_xlpm.dat,Table6[[lookup]:[lookup]],Table6[[Name]:[Name]],"da",0,1)="da","","weg"),
     _xlpm.ausgabe,IF(_xlpm.schwarz,"SW",IF(_xlpm.ft,"FT",IF(_xlpm.we,"WE",IF(_xlpm.weg="weg","weg","")))),
     _xlpm.ausgabe
)</f>
        <v>SW</v>
      </c>
      <c r="BR136" s="211">
        <f ca="1">IF(BT136=0,BS132,BT136)</f>
        <v>0</v>
      </c>
      <c r="BT136" s="211" cm="1">
        <f t="array" aca="1" ref="BT136" ca="1">_xlfn.XLOOKUP(_xlfn.XLOOKUP(GewählterMA&amp;AL136&amp;INDIRECT("Jahr" &amp; ROUNDUP(SUM($B$21:$B136)/78,0)),MitarbeiterFTE[Name]&amp;MitarbeiterFTE[Monat]&amp;MitarbeiterFTE[Jahr],MitarbeiterFTE[Bundesland],0,0,1),Bundesländer[Deutsch],Bundesländer[Abkürzung],0,0,1)</f>
        <v>0</v>
      </c>
    </row>
    <row r="137" spans="1:72" ht="18" customHeight="1" thickBot="1">
      <c r="A137" s="223" cm="1">
        <f t="array" aca="1" ref="A137" ca="1">_xlfn.XLOOKUP(GewählterMA&amp;"|"&amp;GewähltesVorhaben&amp;"|"&amp;B137&amp;"|"&amp;INDIRECT("Jahr" &amp; ROUNDUP(SUM($B$21:B137)/78,0)),MitarbeiterFTE[lookup],MitarbeiterFTE[%-Vorhaben],0,0,1)</f>
        <v>0</v>
      </c>
      <c r="B137" s="256">
        <v>5</v>
      </c>
      <c r="C137" s="253" t="str" cm="1">
        <f t="array" aca="1" ref="C137" ca="1">_xlfn.LET(
_xlpm.jahrCalc,
INDIRECT("Jahr" &amp; ROUNDUP(SUM($B$21:$B137)/78,0)),
_xlpm.auto,
IF(_xlfn.XLOOKUP(GewählterMA&amp;"|"&amp;_xlpm.jahrCalc,Personaleingabe!$AO$12:$AO$300,Personaleingabe!$AO$12:$AO$300,"keine Zeiten",0,1)="keine Zeiten",TRUE,FALSE),
_xlpm.fake,
IF($A$4&amp;"1"="1",FALSE,TRUE),
_xlpm.abwesend,
AM137&amp;"1"&lt;&gt;"1",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_xlpm.wochenstunden/5,SUMIFS(Arbeitszeiten[[Arbeitszeit]:[Arbeitszeit]],Arbeitszeiten[[Name]:[Name]],GewählterMA,Arbeitszeiten[[Tag]:[Tag]],DATE(_xlpm.jahrCalc,$B137,C$20)))*$A137,0),
_xlpm.ausgabe, _xlpm.stunden+IF(AND(_xlpm.stunden&gt;0,_xlpm.fake),ROUND(RANDBETWEEN(-100,100)/200,1),0),
IF(_xlpm.ausgabe&lt;=0,"",_xlpm.ausgabe)
)</f>
        <v/>
      </c>
      <c r="D137" s="253" t="str" cm="1">
        <f t="array" aca="1" ref="D137" ca="1">_xlfn.LET(
_xlpm.jahrCalc,
INDIRECT("Jahr" &amp; ROUNDUP(SUM($B$21:$B137)/78,0)),
_xlpm.auto,
IF(_xlfn.XLOOKUP(GewählterMA&amp;"|"&amp;_xlpm.jahrCalc,Personaleingabe!$AO$12:$AO$300,Personaleingabe!$AO$12:$AO$300,"keine Zeiten",0,1)="keine Zeiten",TRUE,FALSE),
_xlpm.fake,
IF($A$4&amp;"1"="1",FALSE,TRUE),
_xlpm.abwesend,
AN137&amp;"1"&lt;&gt;"1",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_xlpm.wochenstunden/5,SUMIFS(Arbeitszeiten[[Arbeitszeit]:[Arbeitszeit]],Arbeitszeiten[[Name]:[Name]],GewählterMA,Arbeitszeiten[[Tag]:[Tag]],DATE(_xlpm.jahrCalc,$B137,D$20)))*$A137,0),
_xlpm.ausgabe, _xlpm.stunden+IF(AND(_xlpm.stunden&gt;0,_xlpm.fake),ROUND(RANDBETWEEN(-100,100)/200,1),0),
IF(_xlpm.ausgabe&lt;=0,"",_xlpm.ausgabe)
)</f>
        <v/>
      </c>
      <c r="E137" s="253" t="str" cm="1">
        <f t="array" aca="1" ref="E137" ca="1">_xlfn.LET(
_xlpm.jahrCalc,
INDIRECT("Jahr" &amp; ROUNDUP(SUM($B$21:$B137)/78,0)),
_xlpm.auto,
IF(_xlfn.XLOOKUP(GewählterMA&amp;"|"&amp;_xlpm.jahrCalc,Personaleingabe!$AO$12:$AO$300,Personaleingabe!$AO$12:$AO$300,"keine Zeiten",0,1)="keine Zeiten",TRUE,FALSE),
_xlpm.fake,
IF($A$4&amp;"1"="1",FALSE,TRUE),
_xlpm.abwesend,
AO137&amp;"1"&lt;&gt;"1",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_xlpm.wochenstunden/5,SUMIFS(Arbeitszeiten[[Arbeitszeit]:[Arbeitszeit]],Arbeitszeiten[[Name]:[Name]],GewählterMA,Arbeitszeiten[[Tag]:[Tag]],DATE(_xlpm.jahrCalc,$B137,E$20)))*$A137,0),
_xlpm.ausgabe, _xlpm.stunden+IF(AND(_xlpm.stunden&gt;0,_xlpm.fake),ROUND(RANDBETWEEN(-100,100)/200,1),0),
IF(_xlpm.ausgabe&lt;=0,"",_xlpm.ausgabe)
)</f>
        <v/>
      </c>
      <c r="F137" s="253" t="str" cm="1">
        <f t="array" aca="1" ref="F137" ca="1">_xlfn.LET(
_xlpm.jahrCalc,
INDIRECT("Jahr" &amp; ROUNDUP(SUM($B$21:$B137)/78,0)),
_xlpm.auto,
IF(_xlfn.XLOOKUP(GewählterMA&amp;"|"&amp;_xlpm.jahrCalc,Personaleingabe!$AO$12:$AO$300,Personaleingabe!$AO$12:$AO$300,"keine Zeiten",0,1)="keine Zeiten",TRUE,FALSE),
_xlpm.fake,
IF($A$4&amp;"1"="1",FALSE,TRUE),
_xlpm.abwesend,
AP137&amp;"1"&lt;&gt;"1",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_xlpm.wochenstunden/5,SUMIFS(Arbeitszeiten[[Arbeitszeit]:[Arbeitszeit]],Arbeitszeiten[[Name]:[Name]],GewählterMA,Arbeitszeiten[[Tag]:[Tag]],DATE(_xlpm.jahrCalc,$B137,F$20)))*$A137,0),
_xlpm.ausgabe, _xlpm.stunden+IF(AND(_xlpm.stunden&gt;0,_xlpm.fake),ROUND(RANDBETWEEN(-100,100)/200,1),0),
IF(_xlpm.ausgabe&lt;=0,"",_xlpm.ausgabe)
)</f>
        <v/>
      </c>
      <c r="G137" s="253" t="str" cm="1">
        <f t="array" aca="1" ref="G137" ca="1">_xlfn.LET(
_xlpm.jahrCalc,
INDIRECT("Jahr" &amp; ROUNDUP(SUM($B$21:$B137)/78,0)),
_xlpm.auto,
IF(_xlfn.XLOOKUP(GewählterMA&amp;"|"&amp;_xlpm.jahrCalc,Personaleingabe!$AO$12:$AO$300,Personaleingabe!$AO$12:$AO$300,"keine Zeiten",0,1)="keine Zeiten",TRUE,FALSE),
_xlpm.fake,
IF($A$4&amp;"1"="1",FALSE,TRUE),
_xlpm.abwesend,
AQ137&amp;"1"&lt;&gt;"1",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_xlpm.wochenstunden/5,SUMIFS(Arbeitszeiten[[Arbeitszeit]:[Arbeitszeit]],Arbeitszeiten[[Name]:[Name]],GewählterMA,Arbeitszeiten[[Tag]:[Tag]],DATE(_xlpm.jahrCalc,$B137,G$20)))*$A137,0),
_xlpm.ausgabe, _xlpm.stunden+IF(AND(_xlpm.stunden&gt;0,_xlpm.fake),ROUND(RANDBETWEEN(-100,100)/200,1),0),
IF(_xlpm.ausgabe&lt;=0,"",_xlpm.ausgabe)
)</f>
        <v/>
      </c>
      <c r="H137" s="253" t="str" cm="1">
        <f t="array" aca="1" ref="H137" ca="1">_xlfn.LET(
_xlpm.jahrCalc,
INDIRECT("Jahr" &amp; ROUNDUP(SUM($B$21:$B137)/78,0)),
_xlpm.auto,
IF(_xlfn.XLOOKUP(GewählterMA&amp;"|"&amp;_xlpm.jahrCalc,Personaleingabe!$AO$12:$AO$300,Personaleingabe!$AO$12:$AO$300,"keine Zeiten",0,1)="keine Zeiten",TRUE,FALSE),
_xlpm.fake,
IF($A$4&amp;"1"="1",FALSE,TRUE),
_xlpm.abwesend,
AR137&amp;"1"&lt;&gt;"1",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_xlpm.wochenstunden/5,SUMIFS(Arbeitszeiten[[Arbeitszeit]:[Arbeitszeit]],Arbeitszeiten[[Name]:[Name]],GewählterMA,Arbeitszeiten[[Tag]:[Tag]],DATE(_xlpm.jahrCalc,$B137,H$20)))*$A137,0),
_xlpm.ausgabe, _xlpm.stunden+IF(AND(_xlpm.stunden&gt;0,_xlpm.fake),ROUND(RANDBETWEEN(-100,100)/200,1),0),
IF(_xlpm.ausgabe&lt;=0,"",_xlpm.ausgabe)
)</f>
        <v/>
      </c>
      <c r="I137" s="253" t="str" cm="1">
        <f t="array" aca="1" ref="I137" ca="1">_xlfn.LET(
_xlpm.jahrCalc,
INDIRECT("Jahr" &amp; ROUNDUP(SUM($B$21:$B137)/78,0)),
_xlpm.auto,
IF(_xlfn.XLOOKUP(GewählterMA&amp;"|"&amp;_xlpm.jahrCalc,Personaleingabe!$AO$12:$AO$300,Personaleingabe!$AO$12:$AO$300,"keine Zeiten",0,1)="keine Zeiten",TRUE,FALSE),
_xlpm.fake,
IF($A$4&amp;"1"="1",FALSE,TRUE),
_xlpm.abwesend,
AS137&amp;"1"&lt;&gt;"1",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_xlpm.wochenstunden/5,SUMIFS(Arbeitszeiten[[Arbeitszeit]:[Arbeitszeit]],Arbeitszeiten[[Name]:[Name]],GewählterMA,Arbeitszeiten[[Tag]:[Tag]],DATE(_xlpm.jahrCalc,$B137,I$20)))*$A137,0),
_xlpm.ausgabe, _xlpm.stunden+IF(AND(_xlpm.stunden&gt;0,_xlpm.fake),ROUND(RANDBETWEEN(-100,100)/200,1),0),
IF(_xlpm.ausgabe&lt;=0,"",_xlpm.ausgabe)
)</f>
        <v/>
      </c>
      <c r="J137" s="253" t="str" cm="1">
        <f t="array" aca="1" ref="J137" ca="1">_xlfn.LET(
_xlpm.jahrCalc,
INDIRECT("Jahr" &amp; ROUNDUP(SUM($B$21:$B137)/78,0)),
_xlpm.auto,
IF(_xlfn.XLOOKUP(GewählterMA&amp;"|"&amp;_xlpm.jahrCalc,Personaleingabe!$AO$12:$AO$300,Personaleingabe!$AO$12:$AO$300,"keine Zeiten",0,1)="keine Zeiten",TRUE,FALSE),
_xlpm.fake,
IF($A$4&amp;"1"="1",FALSE,TRUE),
_xlpm.abwesend,
AT137&amp;"1"&lt;&gt;"1",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_xlpm.wochenstunden/5,SUMIFS(Arbeitszeiten[[Arbeitszeit]:[Arbeitszeit]],Arbeitszeiten[[Name]:[Name]],GewählterMA,Arbeitszeiten[[Tag]:[Tag]],DATE(_xlpm.jahrCalc,$B137,J$20)))*$A137,0),
_xlpm.ausgabe, _xlpm.stunden+IF(AND(_xlpm.stunden&gt;0,_xlpm.fake),ROUND(RANDBETWEEN(-100,100)/200,1),0),
IF(_xlpm.ausgabe&lt;=0,"",_xlpm.ausgabe)
)</f>
        <v/>
      </c>
      <c r="K137" s="253" t="str" cm="1">
        <f t="array" aca="1" ref="K137" ca="1">_xlfn.LET(
_xlpm.jahrCalc,
INDIRECT("Jahr" &amp; ROUNDUP(SUM($B$21:$B137)/78,0)),
_xlpm.auto,
IF(_xlfn.XLOOKUP(GewählterMA&amp;"|"&amp;_xlpm.jahrCalc,Personaleingabe!$AO$12:$AO$300,Personaleingabe!$AO$12:$AO$300,"keine Zeiten",0,1)="keine Zeiten",TRUE,FALSE),
_xlpm.fake,
IF($A$4&amp;"1"="1",FALSE,TRUE),
_xlpm.abwesend,
AU137&amp;"1"&lt;&gt;"1",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_xlpm.wochenstunden/5,SUMIFS(Arbeitszeiten[[Arbeitszeit]:[Arbeitszeit]],Arbeitszeiten[[Name]:[Name]],GewählterMA,Arbeitszeiten[[Tag]:[Tag]],DATE(_xlpm.jahrCalc,$B137,K$20)))*$A137,0),
_xlpm.ausgabe, _xlpm.stunden+IF(AND(_xlpm.stunden&gt;0,_xlpm.fake),ROUND(RANDBETWEEN(-100,100)/200,1),0),
IF(_xlpm.ausgabe&lt;=0,"",_xlpm.ausgabe)
)</f>
        <v/>
      </c>
      <c r="L137" s="253" t="str" cm="1">
        <f t="array" aca="1" ref="L137" ca="1">_xlfn.LET(
_xlpm.jahrCalc,
INDIRECT("Jahr" &amp; ROUNDUP(SUM($B$21:$B137)/78,0)),
_xlpm.auto,
IF(_xlfn.XLOOKUP(GewählterMA&amp;"|"&amp;_xlpm.jahrCalc,Personaleingabe!$AO$12:$AO$300,Personaleingabe!$AO$12:$AO$300,"keine Zeiten",0,1)="keine Zeiten",TRUE,FALSE),
_xlpm.fake,
IF($A$4&amp;"1"="1",FALSE,TRUE),
_xlpm.abwesend,
AV137&amp;"1"&lt;&gt;"1",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_xlpm.wochenstunden/5,SUMIFS(Arbeitszeiten[[Arbeitszeit]:[Arbeitszeit]],Arbeitszeiten[[Name]:[Name]],GewählterMA,Arbeitszeiten[[Tag]:[Tag]],DATE(_xlpm.jahrCalc,$B137,L$20)))*$A137,0),
_xlpm.ausgabe, _xlpm.stunden+IF(AND(_xlpm.stunden&gt;0,_xlpm.fake),ROUND(RANDBETWEEN(-100,100)/200,1),0),
IF(_xlpm.ausgabe&lt;=0,"",_xlpm.ausgabe)
)</f>
        <v/>
      </c>
      <c r="M137" s="253" t="str" cm="1">
        <f t="array" aca="1" ref="M137" ca="1">_xlfn.LET(
_xlpm.jahrCalc,
INDIRECT("Jahr" &amp; ROUNDUP(SUM($B$21:$B137)/78,0)),
_xlpm.auto,
IF(_xlfn.XLOOKUP(GewählterMA&amp;"|"&amp;_xlpm.jahrCalc,Personaleingabe!$AO$12:$AO$300,Personaleingabe!$AO$12:$AO$300,"keine Zeiten",0,1)="keine Zeiten",TRUE,FALSE),
_xlpm.fake,
IF($A$4&amp;"1"="1",FALSE,TRUE),
_xlpm.abwesend,
AW137&amp;"1"&lt;&gt;"1",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_xlpm.wochenstunden/5,SUMIFS(Arbeitszeiten[[Arbeitszeit]:[Arbeitszeit]],Arbeitszeiten[[Name]:[Name]],GewählterMA,Arbeitszeiten[[Tag]:[Tag]],DATE(_xlpm.jahrCalc,$B137,M$20)))*$A137,0),
_xlpm.ausgabe, _xlpm.stunden+IF(AND(_xlpm.stunden&gt;0,_xlpm.fake),ROUND(RANDBETWEEN(-100,100)/200,1),0),
IF(_xlpm.ausgabe&lt;=0,"",_xlpm.ausgabe)
)</f>
        <v/>
      </c>
      <c r="N137" s="253" t="str" cm="1">
        <f t="array" aca="1" ref="N137" ca="1">_xlfn.LET(
_xlpm.jahrCalc,
INDIRECT("Jahr" &amp; ROUNDUP(SUM($B$21:$B137)/78,0)),
_xlpm.auto,
IF(_xlfn.XLOOKUP(GewählterMA&amp;"|"&amp;_xlpm.jahrCalc,Personaleingabe!$AO$12:$AO$300,Personaleingabe!$AO$12:$AO$300,"keine Zeiten",0,1)="keine Zeiten",TRUE,FALSE),
_xlpm.fake,
IF($A$4&amp;"1"="1",FALSE,TRUE),
_xlpm.abwesend,
AX137&amp;"1"&lt;&gt;"1",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_xlpm.wochenstunden/5,SUMIFS(Arbeitszeiten[[Arbeitszeit]:[Arbeitszeit]],Arbeitszeiten[[Name]:[Name]],GewählterMA,Arbeitszeiten[[Tag]:[Tag]],DATE(_xlpm.jahrCalc,$B137,N$20)))*$A137,0),
_xlpm.ausgabe, _xlpm.stunden+IF(AND(_xlpm.stunden&gt;0,_xlpm.fake),ROUND(RANDBETWEEN(-100,100)/200,1),0),
IF(_xlpm.ausgabe&lt;=0,"",_xlpm.ausgabe)
)</f>
        <v/>
      </c>
      <c r="O137" s="253" t="str" cm="1">
        <f t="array" aca="1" ref="O137" ca="1">_xlfn.LET(
_xlpm.jahrCalc,
INDIRECT("Jahr" &amp; ROUNDUP(SUM($B$21:$B137)/78,0)),
_xlpm.auto,
IF(_xlfn.XLOOKUP(GewählterMA&amp;"|"&amp;_xlpm.jahrCalc,Personaleingabe!$AO$12:$AO$300,Personaleingabe!$AO$12:$AO$300,"keine Zeiten",0,1)="keine Zeiten",TRUE,FALSE),
_xlpm.fake,
IF($A$4&amp;"1"="1",FALSE,TRUE),
_xlpm.abwesend,
AY137&amp;"1"&lt;&gt;"1",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_xlpm.wochenstunden/5,SUMIFS(Arbeitszeiten[[Arbeitszeit]:[Arbeitszeit]],Arbeitszeiten[[Name]:[Name]],GewählterMA,Arbeitszeiten[[Tag]:[Tag]],DATE(_xlpm.jahrCalc,$B137,O$20)))*$A137,0),
_xlpm.ausgabe, _xlpm.stunden+IF(AND(_xlpm.stunden&gt;0,_xlpm.fake),ROUND(RANDBETWEEN(-100,100)/200,1),0),
IF(_xlpm.ausgabe&lt;=0,"",_xlpm.ausgabe)
)</f>
        <v/>
      </c>
      <c r="P137" s="253" t="str" cm="1">
        <f t="array" aca="1" ref="P137" ca="1">_xlfn.LET(
_xlpm.jahrCalc,
INDIRECT("Jahr" &amp; ROUNDUP(SUM($B$21:$B137)/78,0)),
_xlpm.auto,
IF(_xlfn.XLOOKUP(GewählterMA&amp;"|"&amp;_xlpm.jahrCalc,Personaleingabe!$AO$12:$AO$300,Personaleingabe!$AO$12:$AO$300,"keine Zeiten",0,1)="keine Zeiten",TRUE,FALSE),
_xlpm.fake,
IF($A$4&amp;"1"="1",FALSE,TRUE),
_xlpm.abwesend,
AZ137&amp;"1"&lt;&gt;"1",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_xlpm.wochenstunden/5,SUMIFS(Arbeitszeiten[[Arbeitszeit]:[Arbeitszeit]],Arbeitszeiten[[Name]:[Name]],GewählterMA,Arbeitszeiten[[Tag]:[Tag]],DATE(_xlpm.jahrCalc,$B137,P$20)))*$A137,0),
_xlpm.ausgabe, _xlpm.stunden+IF(AND(_xlpm.stunden&gt;0,_xlpm.fake),ROUND(RANDBETWEEN(-100,100)/200,1),0),
IF(_xlpm.ausgabe&lt;=0,"",_xlpm.ausgabe)
)</f>
        <v/>
      </c>
      <c r="Q137" s="253" t="str" cm="1">
        <f t="array" aca="1" ref="Q137" ca="1">_xlfn.LET(
_xlpm.jahrCalc,
INDIRECT("Jahr" &amp; ROUNDUP(SUM($B$21:$B137)/78,0)),
_xlpm.auto,
IF(_xlfn.XLOOKUP(GewählterMA&amp;"|"&amp;_xlpm.jahrCalc,Personaleingabe!$AO$12:$AO$300,Personaleingabe!$AO$12:$AO$300,"keine Zeiten",0,1)="keine Zeiten",TRUE,FALSE),
_xlpm.fake,
IF($A$4&amp;"1"="1",FALSE,TRUE),
_xlpm.abwesend,
BA137&amp;"1"&lt;&gt;"1",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_xlpm.wochenstunden/5,SUMIFS(Arbeitszeiten[[Arbeitszeit]:[Arbeitszeit]],Arbeitszeiten[[Name]:[Name]],GewählterMA,Arbeitszeiten[[Tag]:[Tag]],DATE(_xlpm.jahrCalc,$B137,Q$20)))*$A137,0),
_xlpm.ausgabe, _xlpm.stunden+IF(AND(_xlpm.stunden&gt;0,_xlpm.fake),ROUND(RANDBETWEEN(-100,100)/200,1),0),
IF(_xlpm.ausgabe&lt;=0,"",_xlpm.ausgabe)
)</f>
        <v/>
      </c>
      <c r="R137" s="253" t="str" cm="1">
        <f t="array" aca="1" ref="R137" ca="1">_xlfn.LET(
_xlpm.jahrCalc,
INDIRECT("Jahr" &amp; ROUNDUP(SUM($B$21:$B137)/78,0)),
_xlpm.auto,
IF(_xlfn.XLOOKUP(GewählterMA&amp;"|"&amp;_xlpm.jahrCalc,Personaleingabe!$AO$12:$AO$300,Personaleingabe!$AO$12:$AO$300,"keine Zeiten",0,1)="keine Zeiten",TRUE,FALSE),
_xlpm.fake,
IF($A$4&amp;"1"="1",FALSE,TRUE),
_xlpm.abwesend,
BB137&amp;"1"&lt;&gt;"1",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_xlpm.wochenstunden/5,SUMIFS(Arbeitszeiten[[Arbeitszeit]:[Arbeitszeit]],Arbeitszeiten[[Name]:[Name]],GewählterMA,Arbeitszeiten[[Tag]:[Tag]],DATE(_xlpm.jahrCalc,$B137,R$20)))*$A137,0),
_xlpm.ausgabe, _xlpm.stunden+IF(AND(_xlpm.stunden&gt;0,_xlpm.fake),ROUND(RANDBETWEEN(-100,100)/200,1),0),
IF(_xlpm.ausgabe&lt;=0,"",_xlpm.ausgabe)
)</f>
        <v/>
      </c>
      <c r="S137" s="253" t="str" cm="1">
        <f t="array" aca="1" ref="S137" ca="1">_xlfn.LET(
_xlpm.jahrCalc,
INDIRECT("Jahr" &amp; ROUNDUP(SUM($B$21:$B137)/78,0)),
_xlpm.auto,
IF(_xlfn.XLOOKUP(GewählterMA&amp;"|"&amp;_xlpm.jahrCalc,Personaleingabe!$AO$12:$AO$300,Personaleingabe!$AO$12:$AO$300,"keine Zeiten",0,1)="keine Zeiten",TRUE,FALSE),
_xlpm.fake,
IF($A$4&amp;"1"="1",FALSE,TRUE),
_xlpm.abwesend,
BC137&amp;"1"&lt;&gt;"1",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_xlpm.wochenstunden/5,SUMIFS(Arbeitszeiten[[Arbeitszeit]:[Arbeitszeit]],Arbeitszeiten[[Name]:[Name]],GewählterMA,Arbeitszeiten[[Tag]:[Tag]],DATE(_xlpm.jahrCalc,$B137,S$20)))*$A137,0),
_xlpm.ausgabe, _xlpm.stunden+IF(AND(_xlpm.stunden&gt;0,_xlpm.fake),ROUND(RANDBETWEEN(-100,100)/200,1),0),
IF(_xlpm.ausgabe&lt;=0,"",_xlpm.ausgabe)
)</f>
        <v/>
      </c>
      <c r="T137" s="253" t="str" cm="1">
        <f t="array" aca="1" ref="T137" ca="1">_xlfn.LET(
_xlpm.jahrCalc,
INDIRECT("Jahr" &amp; ROUNDUP(SUM($B$21:$B137)/78,0)),
_xlpm.auto,
IF(_xlfn.XLOOKUP(GewählterMA&amp;"|"&amp;_xlpm.jahrCalc,Personaleingabe!$AO$12:$AO$300,Personaleingabe!$AO$12:$AO$300,"keine Zeiten",0,1)="keine Zeiten",TRUE,FALSE),
_xlpm.fake,
IF($A$4&amp;"1"="1",FALSE,TRUE),
_xlpm.abwesend,
BD137&amp;"1"&lt;&gt;"1",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_xlpm.wochenstunden/5,SUMIFS(Arbeitszeiten[[Arbeitszeit]:[Arbeitszeit]],Arbeitszeiten[[Name]:[Name]],GewählterMA,Arbeitszeiten[[Tag]:[Tag]],DATE(_xlpm.jahrCalc,$B137,T$20)))*$A137,0),
_xlpm.ausgabe, _xlpm.stunden+IF(AND(_xlpm.stunden&gt;0,_xlpm.fake),ROUND(RANDBETWEEN(-100,100)/200,1),0),
IF(_xlpm.ausgabe&lt;=0,"",_xlpm.ausgabe)
)</f>
        <v/>
      </c>
      <c r="U137" s="253" t="str" cm="1">
        <f t="array" aca="1" ref="U137" ca="1">_xlfn.LET(
_xlpm.jahrCalc,
INDIRECT("Jahr" &amp; ROUNDUP(SUM($B$21:$B137)/78,0)),
_xlpm.auto,
IF(_xlfn.XLOOKUP(GewählterMA&amp;"|"&amp;_xlpm.jahrCalc,Personaleingabe!$AO$12:$AO$300,Personaleingabe!$AO$12:$AO$300,"keine Zeiten",0,1)="keine Zeiten",TRUE,FALSE),
_xlpm.fake,
IF($A$4&amp;"1"="1",FALSE,TRUE),
_xlpm.abwesend,
BE137&amp;"1"&lt;&gt;"1",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_xlpm.wochenstunden/5,SUMIFS(Arbeitszeiten[[Arbeitszeit]:[Arbeitszeit]],Arbeitszeiten[[Name]:[Name]],GewählterMA,Arbeitszeiten[[Tag]:[Tag]],DATE(_xlpm.jahrCalc,$B137,U$20)))*$A137,0),
_xlpm.ausgabe, _xlpm.stunden+IF(AND(_xlpm.stunden&gt;0,_xlpm.fake),ROUND(RANDBETWEEN(-100,100)/200,1),0),
IF(_xlpm.ausgabe&lt;=0,"",_xlpm.ausgabe)
)</f>
        <v/>
      </c>
      <c r="V137" s="253" t="str" cm="1">
        <f t="array" aca="1" ref="V137" ca="1">_xlfn.LET(
_xlpm.jahrCalc,
INDIRECT("Jahr" &amp; ROUNDUP(SUM($B$21:$B137)/78,0)),
_xlpm.auto,
IF(_xlfn.XLOOKUP(GewählterMA&amp;"|"&amp;_xlpm.jahrCalc,Personaleingabe!$AO$12:$AO$300,Personaleingabe!$AO$12:$AO$300,"keine Zeiten",0,1)="keine Zeiten",TRUE,FALSE),
_xlpm.fake,
IF($A$4&amp;"1"="1",FALSE,TRUE),
_xlpm.abwesend,
BF137&amp;"1"&lt;&gt;"1",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_xlpm.wochenstunden/5,SUMIFS(Arbeitszeiten[[Arbeitszeit]:[Arbeitszeit]],Arbeitszeiten[[Name]:[Name]],GewählterMA,Arbeitszeiten[[Tag]:[Tag]],DATE(_xlpm.jahrCalc,$B137,V$20)))*$A137,0),
_xlpm.ausgabe, _xlpm.stunden+IF(AND(_xlpm.stunden&gt;0,_xlpm.fake),ROUND(RANDBETWEEN(-100,100)/200,1),0),
IF(_xlpm.ausgabe&lt;=0,"",_xlpm.ausgabe)
)</f>
        <v/>
      </c>
      <c r="W137" s="253" t="str" cm="1">
        <f t="array" aca="1" ref="W137" ca="1">_xlfn.LET(
_xlpm.jahrCalc,
INDIRECT("Jahr" &amp; ROUNDUP(SUM($B$21:$B137)/78,0)),
_xlpm.auto,
IF(_xlfn.XLOOKUP(GewählterMA&amp;"|"&amp;_xlpm.jahrCalc,Personaleingabe!$AO$12:$AO$300,Personaleingabe!$AO$12:$AO$300,"keine Zeiten",0,1)="keine Zeiten",TRUE,FALSE),
_xlpm.fake,
IF($A$4&amp;"1"="1",FALSE,TRUE),
_xlpm.abwesend,
BG137&amp;"1"&lt;&gt;"1",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_xlpm.wochenstunden/5,SUMIFS(Arbeitszeiten[[Arbeitszeit]:[Arbeitszeit]],Arbeitszeiten[[Name]:[Name]],GewählterMA,Arbeitszeiten[[Tag]:[Tag]],DATE(_xlpm.jahrCalc,$B137,W$20)))*$A137,0),
_xlpm.ausgabe, _xlpm.stunden+IF(AND(_xlpm.stunden&gt;0,_xlpm.fake),ROUND(RANDBETWEEN(-100,100)/200,1),0),
IF(_xlpm.ausgabe&lt;=0,"",_xlpm.ausgabe)
)</f>
        <v/>
      </c>
      <c r="X137" s="253" t="str" cm="1">
        <f t="array" aca="1" ref="X137" ca="1">_xlfn.LET(
_xlpm.jahrCalc,
INDIRECT("Jahr" &amp; ROUNDUP(SUM($B$21:$B137)/78,0)),
_xlpm.auto,
IF(_xlfn.XLOOKUP(GewählterMA&amp;"|"&amp;_xlpm.jahrCalc,Personaleingabe!$AO$12:$AO$300,Personaleingabe!$AO$12:$AO$300,"keine Zeiten",0,1)="keine Zeiten",TRUE,FALSE),
_xlpm.fake,
IF($A$4&amp;"1"="1",FALSE,TRUE),
_xlpm.abwesend,
BH137&amp;"1"&lt;&gt;"1",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_xlpm.wochenstunden/5,SUMIFS(Arbeitszeiten[[Arbeitszeit]:[Arbeitszeit]],Arbeitszeiten[[Name]:[Name]],GewählterMA,Arbeitszeiten[[Tag]:[Tag]],DATE(_xlpm.jahrCalc,$B137,X$20)))*$A137,0),
_xlpm.ausgabe, _xlpm.stunden+IF(AND(_xlpm.stunden&gt;0,_xlpm.fake),ROUND(RANDBETWEEN(-100,100)/200,1),0),
IF(_xlpm.ausgabe&lt;=0,"",_xlpm.ausgabe)
)</f>
        <v/>
      </c>
      <c r="Y137" s="253" t="str" cm="1">
        <f t="array" aca="1" ref="Y137" ca="1">_xlfn.LET(
_xlpm.jahrCalc,
INDIRECT("Jahr" &amp; ROUNDUP(SUM($B$21:$B137)/78,0)),
_xlpm.auto,
IF(_xlfn.XLOOKUP(GewählterMA&amp;"|"&amp;_xlpm.jahrCalc,Personaleingabe!$AO$12:$AO$300,Personaleingabe!$AO$12:$AO$300,"keine Zeiten",0,1)="keine Zeiten",TRUE,FALSE),
_xlpm.fake,
IF($A$4&amp;"1"="1",FALSE,TRUE),
_xlpm.abwesend,
BI137&amp;"1"&lt;&gt;"1",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_xlpm.wochenstunden/5,SUMIFS(Arbeitszeiten[[Arbeitszeit]:[Arbeitszeit]],Arbeitszeiten[[Name]:[Name]],GewählterMA,Arbeitszeiten[[Tag]:[Tag]],DATE(_xlpm.jahrCalc,$B137,Y$20)))*$A137,0),
_xlpm.ausgabe, _xlpm.stunden+IF(AND(_xlpm.stunden&gt;0,_xlpm.fake),ROUND(RANDBETWEEN(-100,100)/200,1),0),
IF(_xlpm.ausgabe&lt;=0,"",_xlpm.ausgabe)
)</f>
        <v/>
      </c>
      <c r="Z137" s="253" t="str" cm="1">
        <f t="array" aca="1" ref="Z137" ca="1">_xlfn.LET(
_xlpm.jahrCalc,
INDIRECT("Jahr" &amp; ROUNDUP(SUM($B$21:$B137)/78,0)),
_xlpm.auto,
IF(_xlfn.XLOOKUP(GewählterMA&amp;"|"&amp;_xlpm.jahrCalc,Personaleingabe!$AO$12:$AO$300,Personaleingabe!$AO$12:$AO$300,"keine Zeiten",0,1)="keine Zeiten",TRUE,FALSE),
_xlpm.fake,
IF($A$4&amp;"1"="1",FALSE,TRUE),
_xlpm.abwesend,
BJ137&amp;"1"&lt;&gt;"1",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_xlpm.wochenstunden/5,SUMIFS(Arbeitszeiten[[Arbeitszeit]:[Arbeitszeit]],Arbeitszeiten[[Name]:[Name]],GewählterMA,Arbeitszeiten[[Tag]:[Tag]],DATE(_xlpm.jahrCalc,$B137,Z$20)))*$A137,0),
_xlpm.ausgabe, _xlpm.stunden+IF(AND(_xlpm.stunden&gt;0,_xlpm.fake),ROUND(RANDBETWEEN(-100,100)/200,1),0),
IF(_xlpm.ausgabe&lt;=0,"",_xlpm.ausgabe)
)</f>
        <v/>
      </c>
      <c r="AA137" s="253" t="str" cm="1">
        <f t="array" aca="1" ref="AA137" ca="1">_xlfn.LET(
_xlpm.jahrCalc,
INDIRECT("Jahr" &amp; ROUNDUP(SUM($B$21:$B137)/78,0)),
_xlpm.auto,
IF(_xlfn.XLOOKUP(GewählterMA&amp;"|"&amp;_xlpm.jahrCalc,Personaleingabe!$AO$12:$AO$300,Personaleingabe!$AO$12:$AO$300,"keine Zeiten",0,1)="keine Zeiten",TRUE,FALSE),
_xlpm.fake,
IF($A$4&amp;"1"="1",FALSE,TRUE),
_xlpm.abwesend,
BK137&amp;"1"&lt;&gt;"1",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_xlpm.wochenstunden/5,SUMIFS(Arbeitszeiten[[Arbeitszeit]:[Arbeitszeit]],Arbeitszeiten[[Name]:[Name]],GewählterMA,Arbeitszeiten[[Tag]:[Tag]],DATE(_xlpm.jahrCalc,$B137,AA$20)))*$A137,0),
_xlpm.ausgabe, _xlpm.stunden+IF(AND(_xlpm.stunden&gt;0,_xlpm.fake),ROUND(RANDBETWEEN(-100,100)/200,1),0),
IF(_xlpm.ausgabe&lt;=0,"",_xlpm.ausgabe)
)</f>
        <v/>
      </c>
      <c r="AB137" s="253" t="str" cm="1">
        <f t="array" aca="1" ref="AB137" ca="1">_xlfn.LET(
_xlpm.jahrCalc,
INDIRECT("Jahr" &amp; ROUNDUP(SUM($B$21:$B137)/78,0)),
_xlpm.auto,
IF(_xlfn.XLOOKUP(GewählterMA&amp;"|"&amp;_xlpm.jahrCalc,Personaleingabe!$AO$12:$AO$300,Personaleingabe!$AO$12:$AO$300,"keine Zeiten",0,1)="keine Zeiten",TRUE,FALSE),
_xlpm.fake,
IF($A$4&amp;"1"="1",FALSE,TRUE),
_xlpm.abwesend,
BL137&amp;"1"&lt;&gt;"1",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_xlpm.wochenstunden/5,SUMIFS(Arbeitszeiten[[Arbeitszeit]:[Arbeitszeit]],Arbeitszeiten[[Name]:[Name]],GewählterMA,Arbeitszeiten[[Tag]:[Tag]],DATE(_xlpm.jahrCalc,$B137,AB$20)))*$A137,0),
_xlpm.ausgabe, _xlpm.stunden+IF(AND(_xlpm.stunden&gt;0,_xlpm.fake),ROUND(RANDBETWEEN(-100,100)/200,1),0),
IF(_xlpm.ausgabe&lt;=0,"",_xlpm.ausgabe)
)</f>
        <v/>
      </c>
      <c r="AC137" s="253" t="str" cm="1">
        <f t="array" aca="1" ref="AC137" ca="1">_xlfn.LET(
_xlpm.jahrCalc,
INDIRECT("Jahr" &amp; ROUNDUP(SUM($B$21:$B137)/78,0)),
_xlpm.auto,
IF(_xlfn.XLOOKUP(GewählterMA&amp;"|"&amp;_xlpm.jahrCalc,Personaleingabe!$AO$12:$AO$300,Personaleingabe!$AO$12:$AO$300,"keine Zeiten",0,1)="keine Zeiten",TRUE,FALSE),
_xlpm.fake,
IF($A$4&amp;"1"="1",FALSE,TRUE),
_xlpm.abwesend,
BM137&amp;"1"&lt;&gt;"1",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_xlpm.wochenstunden/5,SUMIFS(Arbeitszeiten[[Arbeitszeit]:[Arbeitszeit]],Arbeitszeiten[[Name]:[Name]],GewählterMA,Arbeitszeiten[[Tag]:[Tag]],DATE(_xlpm.jahrCalc,$B137,AC$20)))*$A137,0),
_xlpm.ausgabe, _xlpm.stunden+IF(AND(_xlpm.stunden&gt;0,_xlpm.fake),ROUND(RANDBETWEEN(-100,100)/200,1),0),
IF(_xlpm.ausgabe&lt;=0,"",_xlpm.ausgabe)
)</f>
        <v/>
      </c>
      <c r="AD137" s="253" t="str" cm="1">
        <f t="array" aca="1" ref="AD137" ca="1">_xlfn.LET(
_xlpm.jahrCalc,
INDIRECT("Jahr" &amp; ROUNDUP(SUM($B$21:$B137)/78,0)),
_xlpm.auto,
IF(_xlfn.XLOOKUP(GewählterMA&amp;"|"&amp;_xlpm.jahrCalc,Personaleingabe!$AO$12:$AO$300,Personaleingabe!$AO$12:$AO$300,"keine Zeiten",0,1)="keine Zeiten",TRUE,FALSE),
_xlpm.fake,
IF($A$4&amp;"1"="1",FALSE,TRUE),
_xlpm.abwesend,
BN137&amp;"1"&lt;&gt;"1",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_xlpm.wochenstunden/5,SUMIFS(Arbeitszeiten[[Arbeitszeit]:[Arbeitszeit]],Arbeitszeiten[[Name]:[Name]],GewählterMA,Arbeitszeiten[[Tag]:[Tag]],DATE(_xlpm.jahrCalc,$B137,AD$20)))*$A137,0),
_xlpm.ausgabe, _xlpm.stunden+IF(AND(_xlpm.stunden&gt;0,_xlpm.fake),ROUND(RANDBETWEEN(-100,100)/200,1),0),
IF(_xlpm.ausgabe&lt;=0,"",_xlpm.ausgabe)
)</f>
        <v/>
      </c>
      <c r="AE137" s="253" t="str" cm="1">
        <f t="array" aca="1" ref="AE137" ca="1">_xlfn.LET(
_xlpm.jahrCalc,
INDIRECT("Jahr" &amp; ROUNDUP(SUM($B$21:$B137)/78,0)),
_xlpm.auto,
IF(_xlfn.XLOOKUP(GewählterMA&amp;"|"&amp;_xlpm.jahrCalc,Personaleingabe!$AO$12:$AO$300,Personaleingabe!$AO$12:$AO$300,"keine Zeiten",0,1)="keine Zeiten",TRUE,FALSE),
_xlpm.fake,
IF($A$4&amp;"1"="1",FALSE,TRUE),
_xlpm.abwesend,
BO137&amp;"1"&lt;&gt;"1",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_xlpm.wochenstunden/5,SUMIFS(Arbeitszeiten[[Arbeitszeit]:[Arbeitszeit]],Arbeitszeiten[[Name]:[Name]],GewählterMA,Arbeitszeiten[[Tag]:[Tag]],DATE(_xlpm.jahrCalc,$B137,AE$20)))*$A137,0),
_xlpm.ausgabe, _xlpm.stunden+IF(AND(_xlpm.stunden&gt;0,_xlpm.fake),ROUND(RANDBETWEEN(-100,100)/200,1),0),
IF(_xlpm.ausgabe&lt;=0,"",_xlpm.ausgabe)
)</f>
        <v/>
      </c>
      <c r="AF137" s="253" t="str" cm="1">
        <f t="array" aca="1" ref="AF137" ca="1">_xlfn.LET(
_xlpm.jahrCalc,
INDIRECT("Jahr" &amp; ROUNDUP(SUM($B$21:$B137)/78,0)),
_xlpm.auto,
IF(_xlfn.XLOOKUP(GewählterMA&amp;"|"&amp;_xlpm.jahrCalc,Personaleingabe!$AO$12:$AO$300,Personaleingabe!$AO$12:$AO$300,"keine Zeiten",0,1)="keine Zeiten",TRUE,FALSE),
_xlpm.fake,
IF($A$4&amp;"1"="1",FALSE,TRUE),
_xlpm.abwesend,
BP137&amp;"1"&lt;&gt;"1",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_xlpm.wochenstunden/5,SUMIFS(Arbeitszeiten[[Arbeitszeit]:[Arbeitszeit]],Arbeitszeiten[[Name]:[Name]],GewählterMA,Arbeitszeiten[[Tag]:[Tag]],DATE(_xlpm.jahrCalc,$B137,AF$20)))*$A137,0),
_xlpm.ausgabe, _xlpm.stunden+IF(AND(_xlpm.stunden&gt;0,_xlpm.fake),ROUND(RANDBETWEEN(-100,100)/200,1),0),
IF(_xlpm.ausgabe&lt;=0,"",_xlpm.ausgabe)
)</f>
        <v/>
      </c>
      <c r="AG137" s="253" t="str" cm="1">
        <f t="array" aca="1" ref="AG137" ca="1">_xlfn.LET(
_xlpm.jahrCalc,
INDIRECT("Jahr" &amp; ROUNDUP(SUM($B$21:$B137)/78,0)),
_xlpm.auto,
IF(_xlfn.XLOOKUP(GewählterMA&amp;"|"&amp;_xlpm.jahrCalc,Personaleingabe!$AO$12:$AO$300,Personaleingabe!$AO$12:$AO$300,"keine Zeiten",0,1)="keine Zeiten",TRUE,FALSE),
_xlpm.fake,
IF($A$4&amp;"1"="1",FALSE,TRUE),
_xlpm.abwesend,
BQ137&amp;"1"&lt;&gt;"1",
_xlpm.wochenstunden,_xlfn.XLOOKUP(GewählterMA&amp;"|"&amp;GewähltesVorhaben&amp;"|"&amp;$B137&amp;"|"&amp;_xlpm.jahrCalc,MitarbeiterFTE[[lookup]:[lookup]],MitarbeiterFTE[[Std. / Wo.]:[Std. / Wo.]],0,0,1),
_xlpm.stunden,
IF(NOT(_xlpm.abwesend),IF(_xlpm.auto,
    _xlpm.wochenstunden/5,SUMIFS(Arbeitszeiten[[Arbeitszeit]:[Arbeitszeit]],Arbeitszeiten[[Name]:[Name]],GewählterMA,Arbeitszeiten[[Tag]:[Tag]],DATE(_xlpm.jahrCalc,$B137,AG$20)))*$A137,0),
_xlpm.ausgabe, _xlpm.stunden+IF(AND(_xlpm.stunden&gt;0,_xlpm.fake),ROUND(RANDBETWEEN(-100,100)/200,1),0),
IF(_xlpm.ausgabe&lt;=0,"",_xlpm.ausgabe)
)</f>
        <v/>
      </c>
      <c r="AH137" s="254">
        <f t="shared" ca="1" si="148"/>
        <v>0</v>
      </c>
      <c r="AI137" s="303"/>
      <c r="AJ137" s="212"/>
      <c r="AL137" s="211">
        <f t="shared" si="149"/>
        <v>5</v>
      </c>
      <c r="AM137" s="211" t="str" cm="1">
        <f t="array" aca="1" ref="AM137" ca="1">_xlfn.LET(
     _xlpm.jahrCalc,INDIRECT("Jahr" &amp; ROUNDUP(SUM($B$21:$B137)/78,0)),
     _xlpm.dat,DATE(_xlpm.jahrCalc,$B137,C$20),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N137" s="211" t="str" cm="1">
        <f t="array" aca="1" ref="AN137" ca="1">_xlfn.LET(
     _xlpm.jahrCalc,INDIRECT("Jahr" &amp; ROUNDUP(SUM($B$21:$B137)/78,0)),
     _xlpm.dat,DATE(_xlpm.jahrCalc,$B137,D$20),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O137" s="211" t="str" cm="1">
        <f t="array" aca="1" ref="AO137" ca="1">_xlfn.LET(
     _xlpm.jahrCalc,INDIRECT("Jahr" &amp; ROUNDUP(SUM($B$21:$B137)/78,0)),
     _xlpm.dat,DATE(_xlpm.jahrCalc,$B137,E$20),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P137" s="211" t="str" cm="1">
        <f t="array" aca="1" ref="AP137" ca="1">_xlfn.LET(
     _xlpm.jahrCalc,INDIRECT("Jahr" &amp; ROUNDUP(SUM($B$21:$B137)/78,0)),
     _xlpm.dat,DATE(_xlpm.jahrCalc,$B137,F$20),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Q137" s="211" t="str" cm="1">
        <f t="array" aca="1" ref="AQ137" ca="1">_xlfn.LET(
     _xlpm.jahrCalc,INDIRECT("Jahr" &amp; ROUNDUP(SUM($B$21:$B137)/78,0)),
     _xlpm.dat,DATE(_xlpm.jahrCalc,$B137,G$20),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R137" s="211" t="str" cm="1">
        <f t="array" aca="1" ref="AR137" ca="1">_xlfn.LET(
     _xlpm.jahrCalc,INDIRECT("Jahr" &amp; ROUNDUP(SUM($B$21:$B137)/78,0)),
     _xlpm.dat,DATE(_xlpm.jahrCalc,$B137,H$20),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S137" s="211" t="str" cm="1">
        <f t="array" aca="1" ref="AS137" ca="1">_xlfn.LET(
     _xlpm.jahrCalc,INDIRECT("Jahr" &amp; ROUNDUP(SUM($B$21:$B137)/78,0)),
     _xlpm.dat,DATE(_xlpm.jahrCalc,$B137,I$20),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T137" s="211" t="str" cm="1">
        <f t="array" aca="1" ref="AT137" ca="1">_xlfn.LET(
     _xlpm.jahrCalc,INDIRECT("Jahr" &amp; ROUNDUP(SUM($B$21:$B137)/78,0)),
     _xlpm.dat,DATE(_xlpm.jahrCalc,$B137,J$20),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U137" s="211" t="str" cm="1">
        <f t="array" aca="1" ref="AU137" ca="1">_xlfn.LET(
     _xlpm.jahrCalc,INDIRECT("Jahr" &amp; ROUNDUP(SUM($B$21:$B137)/78,0)),
     _xlpm.dat,DATE(_xlpm.jahrCalc,$B137,K$20),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V137" s="211" t="str" cm="1">
        <f t="array" aca="1" ref="AV137" ca="1">_xlfn.LET(
     _xlpm.jahrCalc,INDIRECT("Jahr" &amp; ROUNDUP(SUM($B$21:$B137)/78,0)),
     _xlpm.dat,DATE(_xlpm.jahrCalc,$B137,L$20),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W137" s="211" t="str" cm="1">
        <f t="array" aca="1" ref="AW137" ca="1">_xlfn.LET(
     _xlpm.jahrCalc,INDIRECT("Jahr" &amp; ROUNDUP(SUM($B$21:$B137)/78,0)),
     _xlpm.dat,DATE(_xlpm.jahrCalc,$B137,M$20),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X137" s="211" t="str" cm="1">
        <f t="array" aca="1" ref="AX137" ca="1">_xlfn.LET(
     _xlpm.jahrCalc,INDIRECT("Jahr" &amp; ROUNDUP(SUM($B$21:$B137)/78,0)),
     _xlpm.dat,DATE(_xlpm.jahrCalc,$B137,N$20),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AY137" s="211" t="str" cm="1">
        <f t="array" aca="1" ref="AY137" ca="1">_xlfn.LET(
     _xlpm.jahrCalc,INDIRECT("Jahr" &amp; ROUNDUP(SUM($B$21:$B137)/78,0)),
     _xlpm.dat,DATE(_xlpm.jahrCalc,$B137,O$20),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AZ137" s="211" t="str" cm="1">
        <f t="array" aca="1" ref="AZ137" ca="1">_xlfn.LET(
     _xlpm.jahrCalc,INDIRECT("Jahr" &amp; ROUNDUP(SUM($B$21:$B137)/78,0)),
     _xlpm.dat,DATE(_xlpm.jahrCalc,$B137,P$20),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A137" s="211" t="str" cm="1">
        <f t="array" aca="1" ref="BA137" ca="1">_xlfn.LET(
     _xlpm.jahrCalc,INDIRECT("Jahr" &amp; ROUNDUP(SUM($B$21:$B137)/78,0)),
     _xlpm.dat,DATE(_xlpm.jahrCalc,$B137,Q$20),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B137" s="211" t="str" cm="1">
        <f t="array" aca="1" ref="BB137" ca="1">_xlfn.LET(
     _xlpm.jahrCalc,INDIRECT("Jahr" &amp; ROUNDUP(SUM($B$21:$B137)/78,0)),
     _xlpm.dat,DATE(_xlpm.jahrCalc,$B137,R$20),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C137" s="211" t="str" cm="1">
        <f t="array" aca="1" ref="BC137" ca="1">_xlfn.LET(
     _xlpm.jahrCalc,INDIRECT("Jahr" &amp; ROUNDUP(SUM($B$21:$B137)/78,0)),
     _xlpm.dat,DATE(_xlpm.jahrCalc,$B137,S$20),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D137" s="211" t="str" cm="1">
        <f t="array" aca="1" ref="BD137" ca="1">_xlfn.LET(
     _xlpm.jahrCalc,INDIRECT("Jahr" &amp; ROUNDUP(SUM($B$21:$B137)/78,0)),
     _xlpm.dat,DATE(_xlpm.jahrCalc,$B137,T$20),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E137" s="211" t="str" cm="1">
        <f t="array" aca="1" ref="BE137" ca="1">_xlfn.LET(
     _xlpm.jahrCalc,INDIRECT("Jahr" &amp; ROUNDUP(SUM($B$21:$B137)/78,0)),
     _xlpm.dat,DATE(_xlpm.jahrCalc,$B137,U$20),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F137" s="211" t="str" cm="1">
        <f t="array" aca="1" ref="BF137" ca="1">_xlfn.LET(
     _xlpm.jahrCalc,INDIRECT("Jahr" &amp; ROUNDUP(SUM($B$21:$B137)/78,0)),
     _xlpm.dat,DATE(_xlpm.jahrCalc,$B137,V$20),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G137" s="211" t="str" cm="1">
        <f t="array" aca="1" ref="BG137" ca="1">_xlfn.LET(
     _xlpm.jahrCalc,INDIRECT("Jahr" &amp; ROUNDUP(SUM($B$21:$B137)/78,0)),
     _xlpm.dat,DATE(_xlpm.jahrCalc,$B137,W$20),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H137" s="211" t="str" cm="1">
        <f t="array" aca="1" ref="BH137" ca="1">_xlfn.LET(
     _xlpm.jahrCalc,INDIRECT("Jahr" &amp; ROUNDUP(SUM($B$21:$B137)/78,0)),
     _xlpm.dat,DATE(_xlpm.jahrCalc,$B137,X$20),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I137" s="211" t="str" cm="1">
        <f t="array" aca="1" ref="BI137" ca="1">_xlfn.LET(
     _xlpm.jahrCalc,INDIRECT("Jahr" &amp; ROUNDUP(SUM($B$21:$B137)/78,0)),
     _xlpm.dat,DATE(_xlpm.jahrCalc,$B137,Y$20),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J137" s="211" t="str" cm="1">
        <f t="array" aca="1" ref="BJ137" ca="1">_xlfn.LET(
     _xlpm.jahrCalc,INDIRECT("Jahr" &amp; ROUNDUP(SUM($B$21:$B137)/78,0)),
     _xlpm.dat,DATE(_xlpm.jahrCalc,$B137,Z$20),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K137" s="211" t="str" cm="1">
        <f t="array" aca="1" ref="BK137" ca="1">_xlfn.LET(
     _xlpm.jahrCalc,INDIRECT("Jahr" &amp; ROUNDUP(SUM($B$21:$B137)/78,0)),
     _xlpm.dat,DATE(_xlpm.jahrCalc,$B137,AA$20),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L137" s="211" t="str" cm="1">
        <f t="array" aca="1" ref="BL137" ca="1">_xlfn.LET(
     _xlpm.jahrCalc,INDIRECT("Jahr" &amp; ROUNDUP(SUM($B$21:$B137)/78,0)),
     _xlpm.dat,DATE(_xlpm.jahrCalc,$B137,AB$20),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WE</v>
      </c>
      <c r="BM137" s="211" t="str" cm="1">
        <f t="array" aca="1" ref="BM137" ca="1">_xlfn.LET(
     _xlpm.jahrCalc,INDIRECT("Jahr" &amp; ROUNDUP(SUM($B$21:$B137)/78,0)),
     _xlpm.dat,DATE(_xlpm.jahrCalc,$B137,AC$20),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N137" s="211" t="str" cm="1">
        <f t="array" aca="1" ref="BN137" ca="1">_xlfn.LET(
     _xlpm.jahrCalc,INDIRECT("Jahr" &amp; ROUNDUP(SUM($B$21:$B137)/78,0)),
     _xlpm.dat,DATE(_xlpm.jahrCalc,$B137,AD$20),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O137" s="211" t="str" cm="1">
        <f t="array" aca="1" ref="BO137" ca="1">_xlfn.LET(
     _xlpm.jahrCalc,INDIRECT("Jahr" &amp; ROUNDUP(SUM($B$21:$B137)/78,0)),
     _xlpm.dat,DATE(_xlpm.jahrCalc,$B137,AE$20),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P137" s="211" t="str" cm="1">
        <f t="array" aca="1" ref="BP137" ca="1">_xlfn.LET(
     _xlpm.jahrCalc,INDIRECT("Jahr" &amp; ROUNDUP(SUM($B$21:$B137)/78,0)),
     _xlpm.dat,DATE(_xlpm.jahrCalc,$B137,AF$20),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Q137" s="211" t="str" cm="1">
        <f t="array" aca="1" ref="BQ137" ca="1">_xlfn.LET(
     _xlpm.jahrCalc,INDIRECT("Jahr" &amp; ROUNDUP(SUM($B$21:$B137)/78,0)),
     _xlpm.dat,DATE(_xlpm.jahrCalc,$B137,AG$20),
     _xlpm.bundesland,$BR137,
     _xlpm.ft, IF(_xlpm.bundesland=0,FALSE,_xlfn.XLOOKUP(_xlpm.dat,Feiertage[[Datum]:[Datum]],_xlfn.XLOOKUP(_xlpm.bundesland,Feiertage[[#Headers],[BW]:[TH]],Feiertage[[BW]:[TH]]),0,0,1)&lt;&gt;0),
     _xlpm.schwarz,
          MONTH(_xlpm.dat)&lt;&gt;$B137,
     _xlpm.we,
          WEEKDAY(_xlpm.dat,2)&gt;=6,
     _xlpm.weg,
          IF(_xlfn.XLOOKUP(GewählterMA&amp;_xlpm.dat,Table6[[lookup]:[lookup]],Table6[[Name]:[Name]],"da",0,1)="da","","weg"),
     _xlpm.ausgabe,IF(_xlpm.schwarz,"SW",IF(_xlpm.ft,"FT",IF(_xlpm.we,"WE",IF(_xlpm.weg="weg","weg","")))),
     _xlpm.ausgabe
)</f>
        <v/>
      </c>
      <c r="BR137" s="211">
        <f ca="1">IF(BT137=0,BS132,BT137)</f>
        <v>0</v>
      </c>
      <c r="BT137" s="211" cm="1">
        <f t="array" aca="1" ref="BT137" ca="1">_xlfn.XLOOKUP(_xlfn.XLOOKUP(GewählterMA&amp;AL137&amp;INDIRECT("Jahr" &amp; ROUNDUP(SUM($B$21:$B137)/78,0)),MitarbeiterFTE[Name]&amp;MitarbeiterFTE[Monat]&amp;MitarbeiterFTE[Jahr],MitarbeiterFTE[Bundesland],0,0,1),Bundesländer[Deutsch],Bundesländer[Abkürzung],0,0,1)</f>
        <v>0</v>
      </c>
    </row>
    <row r="138" spans="1:72" ht="18" customHeight="1" thickBot="1">
      <c r="A138" s="223" cm="1">
        <f t="array" aca="1" ref="A138" ca="1">_xlfn.XLOOKUP(GewählterMA&amp;"|"&amp;GewähltesVorhaben&amp;"|"&amp;B138&amp;"|"&amp;INDIRECT("Jahr" &amp; ROUNDUP(SUM($B$21:B138)/78,0)),MitarbeiterFTE[lookup],MitarbeiterFTE[%-Vorhaben],0,0,1)</f>
        <v>0</v>
      </c>
      <c r="B138" s="256">
        <v>6</v>
      </c>
      <c r="C138" s="253" t="str" cm="1">
        <f t="array" aca="1" ref="C138" ca="1">_xlfn.LET(
_xlpm.jahrCalc,
INDIRECT("Jahr" &amp; ROUNDUP(SUM($B$21:$B138)/78,0)),
_xlpm.auto,
IF(_xlfn.XLOOKUP(GewählterMA&amp;"|"&amp;_xlpm.jahrCalc,Personaleingabe!$AO$12:$AO$300,Personaleingabe!$AO$12:$AO$300,"keine Zeiten",0,1)="keine Zeiten",TRUE,FALSE),
_xlpm.fake,
IF($A$4&amp;"1"="1",FALSE,TRUE),
_xlpm.abwesend,
AM138&amp;"1"&lt;&gt;"1",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_xlpm.wochenstunden/5,SUMIFS(Arbeitszeiten[[Arbeitszeit]:[Arbeitszeit]],Arbeitszeiten[[Name]:[Name]],GewählterMA,Arbeitszeiten[[Tag]:[Tag]],DATE(_xlpm.jahrCalc,$B138,C$20)))*$A138,0),
_xlpm.ausgabe, _xlpm.stunden+IF(AND(_xlpm.stunden&gt;0,_xlpm.fake),ROUND(RANDBETWEEN(-100,100)/200,1),0),
IF(_xlpm.ausgabe&lt;=0,"",_xlpm.ausgabe)
)</f>
        <v/>
      </c>
      <c r="D138" s="253" t="str" cm="1">
        <f t="array" aca="1" ref="D138" ca="1">_xlfn.LET(
_xlpm.jahrCalc,
INDIRECT("Jahr" &amp; ROUNDUP(SUM($B$21:$B138)/78,0)),
_xlpm.auto,
IF(_xlfn.XLOOKUP(GewählterMA&amp;"|"&amp;_xlpm.jahrCalc,Personaleingabe!$AO$12:$AO$300,Personaleingabe!$AO$12:$AO$300,"keine Zeiten",0,1)="keine Zeiten",TRUE,FALSE),
_xlpm.fake,
IF($A$4&amp;"1"="1",FALSE,TRUE),
_xlpm.abwesend,
AN138&amp;"1"&lt;&gt;"1",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_xlpm.wochenstunden/5,SUMIFS(Arbeitszeiten[[Arbeitszeit]:[Arbeitszeit]],Arbeitszeiten[[Name]:[Name]],GewählterMA,Arbeitszeiten[[Tag]:[Tag]],DATE(_xlpm.jahrCalc,$B138,D$20)))*$A138,0),
_xlpm.ausgabe, _xlpm.stunden+IF(AND(_xlpm.stunden&gt;0,_xlpm.fake),ROUND(RANDBETWEEN(-100,100)/200,1),0),
IF(_xlpm.ausgabe&lt;=0,"",_xlpm.ausgabe)
)</f>
        <v/>
      </c>
      <c r="E138" s="253" t="str" cm="1">
        <f t="array" aca="1" ref="E138" ca="1">_xlfn.LET(
_xlpm.jahrCalc,
INDIRECT("Jahr" &amp; ROUNDUP(SUM($B$21:$B138)/78,0)),
_xlpm.auto,
IF(_xlfn.XLOOKUP(GewählterMA&amp;"|"&amp;_xlpm.jahrCalc,Personaleingabe!$AO$12:$AO$300,Personaleingabe!$AO$12:$AO$300,"keine Zeiten",0,1)="keine Zeiten",TRUE,FALSE),
_xlpm.fake,
IF($A$4&amp;"1"="1",FALSE,TRUE),
_xlpm.abwesend,
AO138&amp;"1"&lt;&gt;"1",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_xlpm.wochenstunden/5,SUMIFS(Arbeitszeiten[[Arbeitszeit]:[Arbeitszeit]],Arbeitszeiten[[Name]:[Name]],GewählterMA,Arbeitszeiten[[Tag]:[Tag]],DATE(_xlpm.jahrCalc,$B138,E$20)))*$A138,0),
_xlpm.ausgabe, _xlpm.stunden+IF(AND(_xlpm.stunden&gt;0,_xlpm.fake),ROUND(RANDBETWEEN(-100,100)/200,1),0),
IF(_xlpm.ausgabe&lt;=0,"",_xlpm.ausgabe)
)</f>
        <v/>
      </c>
      <c r="F138" s="253" t="str" cm="1">
        <f t="array" aca="1" ref="F138" ca="1">_xlfn.LET(
_xlpm.jahrCalc,
INDIRECT("Jahr" &amp; ROUNDUP(SUM($B$21:$B138)/78,0)),
_xlpm.auto,
IF(_xlfn.XLOOKUP(GewählterMA&amp;"|"&amp;_xlpm.jahrCalc,Personaleingabe!$AO$12:$AO$300,Personaleingabe!$AO$12:$AO$300,"keine Zeiten",0,1)="keine Zeiten",TRUE,FALSE),
_xlpm.fake,
IF($A$4&amp;"1"="1",FALSE,TRUE),
_xlpm.abwesend,
AP138&amp;"1"&lt;&gt;"1",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_xlpm.wochenstunden/5,SUMIFS(Arbeitszeiten[[Arbeitszeit]:[Arbeitszeit]],Arbeitszeiten[[Name]:[Name]],GewählterMA,Arbeitszeiten[[Tag]:[Tag]],DATE(_xlpm.jahrCalc,$B138,F$20)))*$A138,0),
_xlpm.ausgabe, _xlpm.stunden+IF(AND(_xlpm.stunden&gt;0,_xlpm.fake),ROUND(RANDBETWEEN(-100,100)/200,1),0),
IF(_xlpm.ausgabe&lt;=0,"",_xlpm.ausgabe)
)</f>
        <v/>
      </c>
      <c r="G138" s="253" t="str" cm="1">
        <f t="array" aca="1" ref="G138" ca="1">_xlfn.LET(
_xlpm.jahrCalc,
INDIRECT("Jahr" &amp; ROUNDUP(SUM($B$21:$B138)/78,0)),
_xlpm.auto,
IF(_xlfn.XLOOKUP(GewählterMA&amp;"|"&amp;_xlpm.jahrCalc,Personaleingabe!$AO$12:$AO$300,Personaleingabe!$AO$12:$AO$300,"keine Zeiten",0,1)="keine Zeiten",TRUE,FALSE),
_xlpm.fake,
IF($A$4&amp;"1"="1",FALSE,TRUE),
_xlpm.abwesend,
AQ138&amp;"1"&lt;&gt;"1",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_xlpm.wochenstunden/5,SUMIFS(Arbeitszeiten[[Arbeitszeit]:[Arbeitszeit]],Arbeitszeiten[[Name]:[Name]],GewählterMA,Arbeitszeiten[[Tag]:[Tag]],DATE(_xlpm.jahrCalc,$B138,G$20)))*$A138,0),
_xlpm.ausgabe, _xlpm.stunden+IF(AND(_xlpm.stunden&gt;0,_xlpm.fake),ROUND(RANDBETWEEN(-100,100)/200,1),0),
IF(_xlpm.ausgabe&lt;=0,"",_xlpm.ausgabe)
)</f>
        <v/>
      </c>
      <c r="H138" s="253" t="str" cm="1">
        <f t="array" aca="1" ref="H138" ca="1">_xlfn.LET(
_xlpm.jahrCalc,
INDIRECT("Jahr" &amp; ROUNDUP(SUM($B$21:$B138)/78,0)),
_xlpm.auto,
IF(_xlfn.XLOOKUP(GewählterMA&amp;"|"&amp;_xlpm.jahrCalc,Personaleingabe!$AO$12:$AO$300,Personaleingabe!$AO$12:$AO$300,"keine Zeiten",0,1)="keine Zeiten",TRUE,FALSE),
_xlpm.fake,
IF($A$4&amp;"1"="1",FALSE,TRUE),
_xlpm.abwesend,
AR138&amp;"1"&lt;&gt;"1",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_xlpm.wochenstunden/5,SUMIFS(Arbeitszeiten[[Arbeitszeit]:[Arbeitszeit]],Arbeitszeiten[[Name]:[Name]],GewählterMA,Arbeitszeiten[[Tag]:[Tag]],DATE(_xlpm.jahrCalc,$B138,H$20)))*$A138,0),
_xlpm.ausgabe, _xlpm.stunden+IF(AND(_xlpm.stunden&gt;0,_xlpm.fake),ROUND(RANDBETWEEN(-100,100)/200,1),0),
IF(_xlpm.ausgabe&lt;=0,"",_xlpm.ausgabe)
)</f>
        <v/>
      </c>
      <c r="I138" s="253" t="str" cm="1">
        <f t="array" aca="1" ref="I138" ca="1">_xlfn.LET(
_xlpm.jahrCalc,
INDIRECT("Jahr" &amp; ROUNDUP(SUM($B$21:$B138)/78,0)),
_xlpm.auto,
IF(_xlfn.XLOOKUP(GewählterMA&amp;"|"&amp;_xlpm.jahrCalc,Personaleingabe!$AO$12:$AO$300,Personaleingabe!$AO$12:$AO$300,"keine Zeiten",0,1)="keine Zeiten",TRUE,FALSE),
_xlpm.fake,
IF($A$4&amp;"1"="1",FALSE,TRUE),
_xlpm.abwesend,
AS138&amp;"1"&lt;&gt;"1",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_xlpm.wochenstunden/5,SUMIFS(Arbeitszeiten[[Arbeitszeit]:[Arbeitszeit]],Arbeitszeiten[[Name]:[Name]],GewählterMA,Arbeitszeiten[[Tag]:[Tag]],DATE(_xlpm.jahrCalc,$B138,I$20)))*$A138,0),
_xlpm.ausgabe, _xlpm.stunden+IF(AND(_xlpm.stunden&gt;0,_xlpm.fake),ROUND(RANDBETWEEN(-100,100)/200,1),0),
IF(_xlpm.ausgabe&lt;=0,"",_xlpm.ausgabe)
)</f>
        <v/>
      </c>
      <c r="J138" s="253" t="str" cm="1">
        <f t="array" aca="1" ref="J138" ca="1">_xlfn.LET(
_xlpm.jahrCalc,
INDIRECT("Jahr" &amp; ROUNDUP(SUM($B$21:$B138)/78,0)),
_xlpm.auto,
IF(_xlfn.XLOOKUP(GewählterMA&amp;"|"&amp;_xlpm.jahrCalc,Personaleingabe!$AO$12:$AO$300,Personaleingabe!$AO$12:$AO$300,"keine Zeiten",0,1)="keine Zeiten",TRUE,FALSE),
_xlpm.fake,
IF($A$4&amp;"1"="1",FALSE,TRUE),
_xlpm.abwesend,
AT138&amp;"1"&lt;&gt;"1",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_xlpm.wochenstunden/5,SUMIFS(Arbeitszeiten[[Arbeitszeit]:[Arbeitszeit]],Arbeitszeiten[[Name]:[Name]],GewählterMA,Arbeitszeiten[[Tag]:[Tag]],DATE(_xlpm.jahrCalc,$B138,J$20)))*$A138,0),
_xlpm.ausgabe, _xlpm.stunden+IF(AND(_xlpm.stunden&gt;0,_xlpm.fake),ROUND(RANDBETWEEN(-100,100)/200,1),0),
IF(_xlpm.ausgabe&lt;=0,"",_xlpm.ausgabe)
)</f>
        <v/>
      </c>
      <c r="K138" s="253" t="str" cm="1">
        <f t="array" aca="1" ref="K138" ca="1">_xlfn.LET(
_xlpm.jahrCalc,
INDIRECT("Jahr" &amp; ROUNDUP(SUM($B$21:$B138)/78,0)),
_xlpm.auto,
IF(_xlfn.XLOOKUP(GewählterMA&amp;"|"&amp;_xlpm.jahrCalc,Personaleingabe!$AO$12:$AO$300,Personaleingabe!$AO$12:$AO$300,"keine Zeiten",0,1)="keine Zeiten",TRUE,FALSE),
_xlpm.fake,
IF($A$4&amp;"1"="1",FALSE,TRUE),
_xlpm.abwesend,
AU138&amp;"1"&lt;&gt;"1",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_xlpm.wochenstunden/5,SUMIFS(Arbeitszeiten[[Arbeitszeit]:[Arbeitszeit]],Arbeitszeiten[[Name]:[Name]],GewählterMA,Arbeitszeiten[[Tag]:[Tag]],DATE(_xlpm.jahrCalc,$B138,K$20)))*$A138,0),
_xlpm.ausgabe, _xlpm.stunden+IF(AND(_xlpm.stunden&gt;0,_xlpm.fake),ROUND(RANDBETWEEN(-100,100)/200,1),0),
IF(_xlpm.ausgabe&lt;=0,"",_xlpm.ausgabe)
)</f>
        <v/>
      </c>
      <c r="L138" s="253" t="str" cm="1">
        <f t="array" aca="1" ref="L138" ca="1">_xlfn.LET(
_xlpm.jahrCalc,
INDIRECT("Jahr" &amp; ROUNDUP(SUM($B$21:$B138)/78,0)),
_xlpm.auto,
IF(_xlfn.XLOOKUP(GewählterMA&amp;"|"&amp;_xlpm.jahrCalc,Personaleingabe!$AO$12:$AO$300,Personaleingabe!$AO$12:$AO$300,"keine Zeiten",0,1)="keine Zeiten",TRUE,FALSE),
_xlpm.fake,
IF($A$4&amp;"1"="1",FALSE,TRUE),
_xlpm.abwesend,
AV138&amp;"1"&lt;&gt;"1",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_xlpm.wochenstunden/5,SUMIFS(Arbeitszeiten[[Arbeitszeit]:[Arbeitszeit]],Arbeitszeiten[[Name]:[Name]],GewählterMA,Arbeitszeiten[[Tag]:[Tag]],DATE(_xlpm.jahrCalc,$B138,L$20)))*$A138,0),
_xlpm.ausgabe, _xlpm.stunden+IF(AND(_xlpm.stunden&gt;0,_xlpm.fake),ROUND(RANDBETWEEN(-100,100)/200,1),0),
IF(_xlpm.ausgabe&lt;=0,"",_xlpm.ausgabe)
)</f>
        <v/>
      </c>
      <c r="M138" s="253" t="str" cm="1">
        <f t="array" aca="1" ref="M138" ca="1">_xlfn.LET(
_xlpm.jahrCalc,
INDIRECT("Jahr" &amp; ROUNDUP(SUM($B$21:$B138)/78,0)),
_xlpm.auto,
IF(_xlfn.XLOOKUP(GewählterMA&amp;"|"&amp;_xlpm.jahrCalc,Personaleingabe!$AO$12:$AO$300,Personaleingabe!$AO$12:$AO$300,"keine Zeiten",0,1)="keine Zeiten",TRUE,FALSE),
_xlpm.fake,
IF($A$4&amp;"1"="1",FALSE,TRUE),
_xlpm.abwesend,
AW138&amp;"1"&lt;&gt;"1",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_xlpm.wochenstunden/5,SUMIFS(Arbeitszeiten[[Arbeitszeit]:[Arbeitszeit]],Arbeitszeiten[[Name]:[Name]],GewählterMA,Arbeitszeiten[[Tag]:[Tag]],DATE(_xlpm.jahrCalc,$B138,M$20)))*$A138,0),
_xlpm.ausgabe, _xlpm.stunden+IF(AND(_xlpm.stunden&gt;0,_xlpm.fake),ROUND(RANDBETWEEN(-100,100)/200,1),0),
IF(_xlpm.ausgabe&lt;=0,"",_xlpm.ausgabe)
)</f>
        <v/>
      </c>
      <c r="N138" s="253" t="str" cm="1">
        <f t="array" aca="1" ref="N138" ca="1">_xlfn.LET(
_xlpm.jahrCalc,
INDIRECT("Jahr" &amp; ROUNDUP(SUM($B$21:$B138)/78,0)),
_xlpm.auto,
IF(_xlfn.XLOOKUP(GewählterMA&amp;"|"&amp;_xlpm.jahrCalc,Personaleingabe!$AO$12:$AO$300,Personaleingabe!$AO$12:$AO$300,"keine Zeiten",0,1)="keine Zeiten",TRUE,FALSE),
_xlpm.fake,
IF($A$4&amp;"1"="1",FALSE,TRUE),
_xlpm.abwesend,
AX138&amp;"1"&lt;&gt;"1",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_xlpm.wochenstunden/5,SUMIFS(Arbeitszeiten[[Arbeitszeit]:[Arbeitszeit]],Arbeitszeiten[[Name]:[Name]],GewählterMA,Arbeitszeiten[[Tag]:[Tag]],DATE(_xlpm.jahrCalc,$B138,N$20)))*$A138,0),
_xlpm.ausgabe, _xlpm.stunden+IF(AND(_xlpm.stunden&gt;0,_xlpm.fake),ROUND(RANDBETWEEN(-100,100)/200,1),0),
IF(_xlpm.ausgabe&lt;=0,"",_xlpm.ausgabe)
)</f>
        <v/>
      </c>
      <c r="O138" s="253" t="str" cm="1">
        <f t="array" aca="1" ref="O138" ca="1">_xlfn.LET(
_xlpm.jahrCalc,
INDIRECT("Jahr" &amp; ROUNDUP(SUM($B$21:$B138)/78,0)),
_xlpm.auto,
IF(_xlfn.XLOOKUP(GewählterMA&amp;"|"&amp;_xlpm.jahrCalc,Personaleingabe!$AO$12:$AO$300,Personaleingabe!$AO$12:$AO$300,"keine Zeiten",0,1)="keine Zeiten",TRUE,FALSE),
_xlpm.fake,
IF($A$4&amp;"1"="1",FALSE,TRUE),
_xlpm.abwesend,
AY138&amp;"1"&lt;&gt;"1",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_xlpm.wochenstunden/5,SUMIFS(Arbeitszeiten[[Arbeitszeit]:[Arbeitszeit]],Arbeitszeiten[[Name]:[Name]],GewählterMA,Arbeitszeiten[[Tag]:[Tag]],DATE(_xlpm.jahrCalc,$B138,O$20)))*$A138,0),
_xlpm.ausgabe, _xlpm.stunden+IF(AND(_xlpm.stunden&gt;0,_xlpm.fake),ROUND(RANDBETWEEN(-100,100)/200,1),0),
IF(_xlpm.ausgabe&lt;=0,"",_xlpm.ausgabe)
)</f>
        <v/>
      </c>
      <c r="P138" s="253" t="str" cm="1">
        <f t="array" aca="1" ref="P138" ca="1">_xlfn.LET(
_xlpm.jahrCalc,
INDIRECT("Jahr" &amp; ROUNDUP(SUM($B$21:$B138)/78,0)),
_xlpm.auto,
IF(_xlfn.XLOOKUP(GewählterMA&amp;"|"&amp;_xlpm.jahrCalc,Personaleingabe!$AO$12:$AO$300,Personaleingabe!$AO$12:$AO$300,"keine Zeiten",0,1)="keine Zeiten",TRUE,FALSE),
_xlpm.fake,
IF($A$4&amp;"1"="1",FALSE,TRUE),
_xlpm.abwesend,
AZ138&amp;"1"&lt;&gt;"1",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_xlpm.wochenstunden/5,SUMIFS(Arbeitszeiten[[Arbeitszeit]:[Arbeitszeit]],Arbeitszeiten[[Name]:[Name]],GewählterMA,Arbeitszeiten[[Tag]:[Tag]],DATE(_xlpm.jahrCalc,$B138,P$20)))*$A138,0),
_xlpm.ausgabe, _xlpm.stunden+IF(AND(_xlpm.stunden&gt;0,_xlpm.fake),ROUND(RANDBETWEEN(-100,100)/200,1),0),
IF(_xlpm.ausgabe&lt;=0,"",_xlpm.ausgabe)
)</f>
        <v/>
      </c>
      <c r="Q138" s="253" t="str" cm="1">
        <f t="array" aca="1" ref="Q138" ca="1">_xlfn.LET(
_xlpm.jahrCalc,
INDIRECT("Jahr" &amp; ROUNDUP(SUM($B$21:$B138)/78,0)),
_xlpm.auto,
IF(_xlfn.XLOOKUP(GewählterMA&amp;"|"&amp;_xlpm.jahrCalc,Personaleingabe!$AO$12:$AO$300,Personaleingabe!$AO$12:$AO$300,"keine Zeiten",0,1)="keine Zeiten",TRUE,FALSE),
_xlpm.fake,
IF($A$4&amp;"1"="1",FALSE,TRUE),
_xlpm.abwesend,
BA138&amp;"1"&lt;&gt;"1",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_xlpm.wochenstunden/5,SUMIFS(Arbeitszeiten[[Arbeitszeit]:[Arbeitszeit]],Arbeitszeiten[[Name]:[Name]],GewählterMA,Arbeitszeiten[[Tag]:[Tag]],DATE(_xlpm.jahrCalc,$B138,Q$20)))*$A138,0),
_xlpm.ausgabe, _xlpm.stunden+IF(AND(_xlpm.stunden&gt;0,_xlpm.fake),ROUND(RANDBETWEEN(-100,100)/200,1),0),
IF(_xlpm.ausgabe&lt;=0,"",_xlpm.ausgabe)
)</f>
        <v/>
      </c>
      <c r="R138" s="253" t="str" cm="1">
        <f t="array" aca="1" ref="R138" ca="1">_xlfn.LET(
_xlpm.jahrCalc,
INDIRECT("Jahr" &amp; ROUNDUP(SUM($B$21:$B138)/78,0)),
_xlpm.auto,
IF(_xlfn.XLOOKUP(GewählterMA&amp;"|"&amp;_xlpm.jahrCalc,Personaleingabe!$AO$12:$AO$300,Personaleingabe!$AO$12:$AO$300,"keine Zeiten",0,1)="keine Zeiten",TRUE,FALSE),
_xlpm.fake,
IF($A$4&amp;"1"="1",FALSE,TRUE),
_xlpm.abwesend,
BB138&amp;"1"&lt;&gt;"1",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_xlpm.wochenstunden/5,SUMIFS(Arbeitszeiten[[Arbeitszeit]:[Arbeitszeit]],Arbeitszeiten[[Name]:[Name]],GewählterMA,Arbeitszeiten[[Tag]:[Tag]],DATE(_xlpm.jahrCalc,$B138,R$20)))*$A138,0),
_xlpm.ausgabe, _xlpm.stunden+IF(AND(_xlpm.stunden&gt;0,_xlpm.fake),ROUND(RANDBETWEEN(-100,100)/200,1),0),
IF(_xlpm.ausgabe&lt;=0,"",_xlpm.ausgabe)
)</f>
        <v/>
      </c>
      <c r="S138" s="253" t="str" cm="1">
        <f t="array" aca="1" ref="S138" ca="1">_xlfn.LET(
_xlpm.jahrCalc,
INDIRECT("Jahr" &amp; ROUNDUP(SUM($B$21:$B138)/78,0)),
_xlpm.auto,
IF(_xlfn.XLOOKUP(GewählterMA&amp;"|"&amp;_xlpm.jahrCalc,Personaleingabe!$AO$12:$AO$300,Personaleingabe!$AO$12:$AO$300,"keine Zeiten",0,1)="keine Zeiten",TRUE,FALSE),
_xlpm.fake,
IF($A$4&amp;"1"="1",FALSE,TRUE),
_xlpm.abwesend,
BC138&amp;"1"&lt;&gt;"1",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_xlpm.wochenstunden/5,SUMIFS(Arbeitszeiten[[Arbeitszeit]:[Arbeitszeit]],Arbeitszeiten[[Name]:[Name]],GewählterMA,Arbeitszeiten[[Tag]:[Tag]],DATE(_xlpm.jahrCalc,$B138,S$20)))*$A138,0),
_xlpm.ausgabe, _xlpm.stunden+IF(AND(_xlpm.stunden&gt;0,_xlpm.fake),ROUND(RANDBETWEEN(-100,100)/200,1),0),
IF(_xlpm.ausgabe&lt;=0,"",_xlpm.ausgabe)
)</f>
        <v/>
      </c>
      <c r="T138" s="253" t="str" cm="1">
        <f t="array" aca="1" ref="T138" ca="1">_xlfn.LET(
_xlpm.jahrCalc,
INDIRECT("Jahr" &amp; ROUNDUP(SUM($B$21:$B138)/78,0)),
_xlpm.auto,
IF(_xlfn.XLOOKUP(GewählterMA&amp;"|"&amp;_xlpm.jahrCalc,Personaleingabe!$AO$12:$AO$300,Personaleingabe!$AO$12:$AO$300,"keine Zeiten",0,1)="keine Zeiten",TRUE,FALSE),
_xlpm.fake,
IF($A$4&amp;"1"="1",FALSE,TRUE),
_xlpm.abwesend,
BD138&amp;"1"&lt;&gt;"1",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_xlpm.wochenstunden/5,SUMIFS(Arbeitszeiten[[Arbeitszeit]:[Arbeitszeit]],Arbeitszeiten[[Name]:[Name]],GewählterMA,Arbeitszeiten[[Tag]:[Tag]],DATE(_xlpm.jahrCalc,$B138,T$20)))*$A138,0),
_xlpm.ausgabe, _xlpm.stunden+IF(AND(_xlpm.stunden&gt;0,_xlpm.fake),ROUND(RANDBETWEEN(-100,100)/200,1),0),
IF(_xlpm.ausgabe&lt;=0,"",_xlpm.ausgabe)
)</f>
        <v/>
      </c>
      <c r="U138" s="253" t="str" cm="1">
        <f t="array" aca="1" ref="U138" ca="1">_xlfn.LET(
_xlpm.jahrCalc,
INDIRECT("Jahr" &amp; ROUNDUP(SUM($B$21:$B138)/78,0)),
_xlpm.auto,
IF(_xlfn.XLOOKUP(GewählterMA&amp;"|"&amp;_xlpm.jahrCalc,Personaleingabe!$AO$12:$AO$300,Personaleingabe!$AO$12:$AO$300,"keine Zeiten",0,1)="keine Zeiten",TRUE,FALSE),
_xlpm.fake,
IF($A$4&amp;"1"="1",FALSE,TRUE),
_xlpm.abwesend,
BE138&amp;"1"&lt;&gt;"1",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_xlpm.wochenstunden/5,SUMIFS(Arbeitszeiten[[Arbeitszeit]:[Arbeitszeit]],Arbeitszeiten[[Name]:[Name]],GewählterMA,Arbeitszeiten[[Tag]:[Tag]],DATE(_xlpm.jahrCalc,$B138,U$20)))*$A138,0),
_xlpm.ausgabe, _xlpm.stunden+IF(AND(_xlpm.stunden&gt;0,_xlpm.fake),ROUND(RANDBETWEEN(-100,100)/200,1),0),
IF(_xlpm.ausgabe&lt;=0,"",_xlpm.ausgabe)
)</f>
        <v/>
      </c>
      <c r="V138" s="253" t="str" cm="1">
        <f t="array" aca="1" ref="V138" ca="1">_xlfn.LET(
_xlpm.jahrCalc,
INDIRECT("Jahr" &amp; ROUNDUP(SUM($B$21:$B138)/78,0)),
_xlpm.auto,
IF(_xlfn.XLOOKUP(GewählterMA&amp;"|"&amp;_xlpm.jahrCalc,Personaleingabe!$AO$12:$AO$300,Personaleingabe!$AO$12:$AO$300,"keine Zeiten",0,1)="keine Zeiten",TRUE,FALSE),
_xlpm.fake,
IF($A$4&amp;"1"="1",FALSE,TRUE),
_xlpm.abwesend,
BF138&amp;"1"&lt;&gt;"1",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_xlpm.wochenstunden/5,SUMIFS(Arbeitszeiten[[Arbeitszeit]:[Arbeitszeit]],Arbeitszeiten[[Name]:[Name]],GewählterMA,Arbeitszeiten[[Tag]:[Tag]],DATE(_xlpm.jahrCalc,$B138,V$20)))*$A138,0),
_xlpm.ausgabe, _xlpm.stunden+IF(AND(_xlpm.stunden&gt;0,_xlpm.fake),ROUND(RANDBETWEEN(-100,100)/200,1),0),
IF(_xlpm.ausgabe&lt;=0,"",_xlpm.ausgabe)
)</f>
        <v/>
      </c>
      <c r="W138" s="253" t="str" cm="1">
        <f t="array" aca="1" ref="W138" ca="1">_xlfn.LET(
_xlpm.jahrCalc,
INDIRECT("Jahr" &amp; ROUNDUP(SUM($B$21:$B138)/78,0)),
_xlpm.auto,
IF(_xlfn.XLOOKUP(GewählterMA&amp;"|"&amp;_xlpm.jahrCalc,Personaleingabe!$AO$12:$AO$300,Personaleingabe!$AO$12:$AO$300,"keine Zeiten",0,1)="keine Zeiten",TRUE,FALSE),
_xlpm.fake,
IF($A$4&amp;"1"="1",FALSE,TRUE),
_xlpm.abwesend,
BG138&amp;"1"&lt;&gt;"1",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_xlpm.wochenstunden/5,SUMIFS(Arbeitszeiten[[Arbeitszeit]:[Arbeitszeit]],Arbeitszeiten[[Name]:[Name]],GewählterMA,Arbeitszeiten[[Tag]:[Tag]],DATE(_xlpm.jahrCalc,$B138,W$20)))*$A138,0),
_xlpm.ausgabe, _xlpm.stunden+IF(AND(_xlpm.stunden&gt;0,_xlpm.fake),ROUND(RANDBETWEEN(-100,100)/200,1),0),
IF(_xlpm.ausgabe&lt;=0,"",_xlpm.ausgabe)
)</f>
        <v/>
      </c>
      <c r="X138" s="253" t="str" cm="1">
        <f t="array" aca="1" ref="X138" ca="1">_xlfn.LET(
_xlpm.jahrCalc,
INDIRECT("Jahr" &amp; ROUNDUP(SUM($B$21:$B138)/78,0)),
_xlpm.auto,
IF(_xlfn.XLOOKUP(GewählterMA&amp;"|"&amp;_xlpm.jahrCalc,Personaleingabe!$AO$12:$AO$300,Personaleingabe!$AO$12:$AO$300,"keine Zeiten",0,1)="keine Zeiten",TRUE,FALSE),
_xlpm.fake,
IF($A$4&amp;"1"="1",FALSE,TRUE),
_xlpm.abwesend,
BH138&amp;"1"&lt;&gt;"1",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_xlpm.wochenstunden/5,SUMIFS(Arbeitszeiten[[Arbeitszeit]:[Arbeitszeit]],Arbeitszeiten[[Name]:[Name]],GewählterMA,Arbeitszeiten[[Tag]:[Tag]],DATE(_xlpm.jahrCalc,$B138,X$20)))*$A138,0),
_xlpm.ausgabe, _xlpm.stunden+IF(AND(_xlpm.stunden&gt;0,_xlpm.fake),ROUND(RANDBETWEEN(-100,100)/200,1),0),
IF(_xlpm.ausgabe&lt;=0,"",_xlpm.ausgabe)
)</f>
        <v/>
      </c>
      <c r="Y138" s="253" t="str" cm="1">
        <f t="array" aca="1" ref="Y138" ca="1">_xlfn.LET(
_xlpm.jahrCalc,
INDIRECT("Jahr" &amp; ROUNDUP(SUM($B$21:$B138)/78,0)),
_xlpm.auto,
IF(_xlfn.XLOOKUP(GewählterMA&amp;"|"&amp;_xlpm.jahrCalc,Personaleingabe!$AO$12:$AO$300,Personaleingabe!$AO$12:$AO$300,"keine Zeiten",0,1)="keine Zeiten",TRUE,FALSE),
_xlpm.fake,
IF($A$4&amp;"1"="1",FALSE,TRUE),
_xlpm.abwesend,
BI138&amp;"1"&lt;&gt;"1",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_xlpm.wochenstunden/5,SUMIFS(Arbeitszeiten[[Arbeitszeit]:[Arbeitszeit]],Arbeitszeiten[[Name]:[Name]],GewählterMA,Arbeitszeiten[[Tag]:[Tag]],DATE(_xlpm.jahrCalc,$B138,Y$20)))*$A138,0),
_xlpm.ausgabe, _xlpm.stunden+IF(AND(_xlpm.stunden&gt;0,_xlpm.fake),ROUND(RANDBETWEEN(-100,100)/200,1),0),
IF(_xlpm.ausgabe&lt;=0,"",_xlpm.ausgabe)
)</f>
        <v/>
      </c>
      <c r="Z138" s="253" t="str" cm="1">
        <f t="array" aca="1" ref="Z138" ca="1">_xlfn.LET(
_xlpm.jahrCalc,
INDIRECT("Jahr" &amp; ROUNDUP(SUM($B$21:$B138)/78,0)),
_xlpm.auto,
IF(_xlfn.XLOOKUP(GewählterMA&amp;"|"&amp;_xlpm.jahrCalc,Personaleingabe!$AO$12:$AO$300,Personaleingabe!$AO$12:$AO$300,"keine Zeiten",0,1)="keine Zeiten",TRUE,FALSE),
_xlpm.fake,
IF($A$4&amp;"1"="1",FALSE,TRUE),
_xlpm.abwesend,
BJ138&amp;"1"&lt;&gt;"1",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_xlpm.wochenstunden/5,SUMIFS(Arbeitszeiten[[Arbeitszeit]:[Arbeitszeit]],Arbeitszeiten[[Name]:[Name]],GewählterMA,Arbeitszeiten[[Tag]:[Tag]],DATE(_xlpm.jahrCalc,$B138,Z$20)))*$A138,0),
_xlpm.ausgabe, _xlpm.stunden+IF(AND(_xlpm.stunden&gt;0,_xlpm.fake),ROUND(RANDBETWEEN(-100,100)/200,1),0),
IF(_xlpm.ausgabe&lt;=0,"",_xlpm.ausgabe)
)</f>
        <v/>
      </c>
      <c r="AA138" s="253" t="str" cm="1">
        <f t="array" aca="1" ref="AA138" ca="1">_xlfn.LET(
_xlpm.jahrCalc,
INDIRECT("Jahr" &amp; ROUNDUP(SUM($B$21:$B138)/78,0)),
_xlpm.auto,
IF(_xlfn.XLOOKUP(GewählterMA&amp;"|"&amp;_xlpm.jahrCalc,Personaleingabe!$AO$12:$AO$300,Personaleingabe!$AO$12:$AO$300,"keine Zeiten",0,1)="keine Zeiten",TRUE,FALSE),
_xlpm.fake,
IF($A$4&amp;"1"="1",FALSE,TRUE),
_xlpm.abwesend,
BK138&amp;"1"&lt;&gt;"1",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_xlpm.wochenstunden/5,SUMIFS(Arbeitszeiten[[Arbeitszeit]:[Arbeitszeit]],Arbeitszeiten[[Name]:[Name]],GewählterMA,Arbeitszeiten[[Tag]:[Tag]],DATE(_xlpm.jahrCalc,$B138,AA$20)))*$A138,0),
_xlpm.ausgabe, _xlpm.stunden+IF(AND(_xlpm.stunden&gt;0,_xlpm.fake),ROUND(RANDBETWEEN(-100,100)/200,1),0),
IF(_xlpm.ausgabe&lt;=0,"",_xlpm.ausgabe)
)</f>
        <v/>
      </c>
      <c r="AB138" s="253" t="str" cm="1">
        <f t="array" aca="1" ref="AB138" ca="1">_xlfn.LET(
_xlpm.jahrCalc,
INDIRECT("Jahr" &amp; ROUNDUP(SUM($B$21:$B138)/78,0)),
_xlpm.auto,
IF(_xlfn.XLOOKUP(GewählterMA&amp;"|"&amp;_xlpm.jahrCalc,Personaleingabe!$AO$12:$AO$300,Personaleingabe!$AO$12:$AO$300,"keine Zeiten",0,1)="keine Zeiten",TRUE,FALSE),
_xlpm.fake,
IF($A$4&amp;"1"="1",FALSE,TRUE),
_xlpm.abwesend,
BL138&amp;"1"&lt;&gt;"1",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_xlpm.wochenstunden/5,SUMIFS(Arbeitszeiten[[Arbeitszeit]:[Arbeitszeit]],Arbeitszeiten[[Name]:[Name]],GewählterMA,Arbeitszeiten[[Tag]:[Tag]],DATE(_xlpm.jahrCalc,$B138,AB$20)))*$A138,0),
_xlpm.ausgabe, _xlpm.stunden+IF(AND(_xlpm.stunden&gt;0,_xlpm.fake),ROUND(RANDBETWEEN(-100,100)/200,1),0),
IF(_xlpm.ausgabe&lt;=0,"",_xlpm.ausgabe)
)</f>
        <v/>
      </c>
      <c r="AC138" s="253" t="str" cm="1">
        <f t="array" aca="1" ref="AC138" ca="1">_xlfn.LET(
_xlpm.jahrCalc,
INDIRECT("Jahr" &amp; ROUNDUP(SUM($B$21:$B138)/78,0)),
_xlpm.auto,
IF(_xlfn.XLOOKUP(GewählterMA&amp;"|"&amp;_xlpm.jahrCalc,Personaleingabe!$AO$12:$AO$300,Personaleingabe!$AO$12:$AO$300,"keine Zeiten",0,1)="keine Zeiten",TRUE,FALSE),
_xlpm.fake,
IF($A$4&amp;"1"="1",FALSE,TRUE),
_xlpm.abwesend,
BM138&amp;"1"&lt;&gt;"1",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_xlpm.wochenstunden/5,SUMIFS(Arbeitszeiten[[Arbeitszeit]:[Arbeitszeit]],Arbeitszeiten[[Name]:[Name]],GewählterMA,Arbeitszeiten[[Tag]:[Tag]],DATE(_xlpm.jahrCalc,$B138,AC$20)))*$A138,0),
_xlpm.ausgabe, _xlpm.stunden+IF(AND(_xlpm.stunden&gt;0,_xlpm.fake),ROUND(RANDBETWEEN(-100,100)/200,1),0),
IF(_xlpm.ausgabe&lt;=0,"",_xlpm.ausgabe)
)</f>
        <v/>
      </c>
      <c r="AD138" s="253" t="str" cm="1">
        <f t="array" aca="1" ref="AD138" ca="1">_xlfn.LET(
_xlpm.jahrCalc,
INDIRECT("Jahr" &amp; ROUNDUP(SUM($B$21:$B138)/78,0)),
_xlpm.auto,
IF(_xlfn.XLOOKUP(GewählterMA&amp;"|"&amp;_xlpm.jahrCalc,Personaleingabe!$AO$12:$AO$300,Personaleingabe!$AO$12:$AO$300,"keine Zeiten",0,1)="keine Zeiten",TRUE,FALSE),
_xlpm.fake,
IF($A$4&amp;"1"="1",FALSE,TRUE),
_xlpm.abwesend,
BN138&amp;"1"&lt;&gt;"1",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_xlpm.wochenstunden/5,SUMIFS(Arbeitszeiten[[Arbeitszeit]:[Arbeitszeit]],Arbeitszeiten[[Name]:[Name]],GewählterMA,Arbeitszeiten[[Tag]:[Tag]],DATE(_xlpm.jahrCalc,$B138,AD$20)))*$A138,0),
_xlpm.ausgabe, _xlpm.stunden+IF(AND(_xlpm.stunden&gt;0,_xlpm.fake),ROUND(RANDBETWEEN(-100,100)/200,1),0),
IF(_xlpm.ausgabe&lt;=0,"",_xlpm.ausgabe)
)</f>
        <v/>
      </c>
      <c r="AE138" s="253" t="str" cm="1">
        <f t="array" aca="1" ref="AE138" ca="1">_xlfn.LET(
_xlpm.jahrCalc,
INDIRECT("Jahr" &amp; ROUNDUP(SUM($B$21:$B138)/78,0)),
_xlpm.auto,
IF(_xlfn.XLOOKUP(GewählterMA&amp;"|"&amp;_xlpm.jahrCalc,Personaleingabe!$AO$12:$AO$300,Personaleingabe!$AO$12:$AO$300,"keine Zeiten",0,1)="keine Zeiten",TRUE,FALSE),
_xlpm.fake,
IF($A$4&amp;"1"="1",FALSE,TRUE),
_xlpm.abwesend,
BO138&amp;"1"&lt;&gt;"1",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_xlpm.wochenstunden/5,SUMIFS(Arbeitszeiten[[Arbeitszeit]:[Arbeitszeit]],Arbeitszeiten[[Name]:[Name]],GewählterMA,Arbeitszeiten[[Tag]:[Tag]],DATE(_xlpm.jahrCalc,$B138,AE$20)))*$A138,0),
_xlpm.ausgabe, _xlpm.stunden+IF(AND(_xlpm.stunden&gt;0,_xlpm.fake),ROUND(RANDBETWEEN(-100,100)/200,1),0),
IF(_xlpm.ausgabe&lt;=0,"",_xlpm.ausgabe)
)</f>
        <v/>
      </c>
      <c r="AF138" s="253" t="str" cm="1">
        <f t="array" aca="1" ref="AF138" ca="1">_xlfn.LET(
_xlpm.jahrCalc,
INDIRECT("Jahr" &amp; ROUNDUP(SUM($B$21:$B138)/78,0)),
_xlpm.auto,
IF(_xlfn.XLOOKUP(GewählterMA&amp;"|"&amp;_xlpm.jahrCalc,Personaleingabe!$AO$12:$AO$300,Personaleingabe!$AO$12:$AO$300,"keine Zeiten",0,1)="keine Zeiten",TRUE,FALSE),
_xlpm.fake,
IF($A$4&amp;"1"="1",FALSE,TRUE),
_xlpm.abwesend,
BP138&amp;"1"&lt;&gt;"1",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_xlpm.wochenstunden/5,SUMIFS(Arbeitszeiten[[Arbeitszeit]:[Arbeitszeit]],Arbeitszeiten[[Name]:[Name]],GewählterMA,Arbeitszeiten[[Tag]:[Tag]],DATE(_xlpm.jahrCalc,$B138,AF$20)))*$A138,0),
_xlpm.ausgabe, _xlpm.stunden+IF(AND(_xlpm.stunden&gt;0,_xlpm.fake),ROUND(RANDBETWEEN(-100,100)/200,1),0),
IF(_xlpm.ausgabe&lt;=0,"",_xlpm.ausgabe)
)</f>
        <v/>
      </c>
      <c r="AG138" s="253" t="str" cm="1">
        <f t="array" aca="1" ref="AG138" ca="1">_xlfn.LET(
_xlpm.jahrCalc,
INDIRECT("Jahr" &amp; ROUNDUP(SUM($B$21:$B138)/78,0)),
_xlpm.auto,
IF(_xlfn.XLOOKUP(GewählterMA&amp;"|"&amp;_xlpm.jahrCalc,Personaleingabe!$AO$12:$AO$300,Personaleingabe!$AO$12:$AO$300,"keine Zeiten",0,1)="keine Zeiten",TRUE,FALSE),
_xlpm.fake,
IF($A$4&amp;"1"="1",FALSE,TRUE),
_xlpm.abwesend,
BQ138&amp;"1"&lt;&gt;"1",
_xlpm.wochenstunden,_xlfn.XLOOKUP(GewählterMA&amp;"|"&amp;GewähltesVorhaben&amp;"|"&amp;$B138&amp;"|"&amp;_xlpm.jahrCalc,MitarbeiterFTE[[lookup]:[lookup]],MitarbeiterFTE[[Std. / Wo.]:[Std. / Wo.]],0,0,1),
_xlpm.stunden,
IF(NOT(_xlpm.abwesend),IF(_xlpm.auto,
    _xlpm.wochenstunden/5,SUMIFS(Arbeitszeiten[[Arbeitszeit]:[Arbeitszeit]],Arbeitszeiten[[Name]:[Name]],GewählterMA,Arbeitszeiten[[Tag]:[Tag]],DATE(_xlpm.jahrCalc,$B138,AG$20)))*$A138,0),
_xlpm.ausgabe, _xlpm.stunden+IF(AND(_xlpm.stunden&gt;0,_xlpm.fake),ROUND(RANDBETWEEN(-100,100)/200,1),0),
IF(_xlpm.ausgabe&lt;=0,"",_xlpm.ausgabe)
)</f>
        <v/>
      </c>
      <c r="AH138" s="254">
        <f t="shared" ca="1" si="148"/>
        <v>0</v>
      </c>
      <c r="AI138" s="303"/>
      <c r="AJ138" s="212"/>
      <c r="AL138" s="211">
        <f t="shared" si="149"/>
        <v>6</v>
      </c>
      <c r="AM138" s="211" t="str" cm="1">
        <f t="array" aca="1" ref="AM138" ca="1">_xlfn.LET(
     _xlpm.jahrCalc,INDIRECT("Jahr" &amp; ROUNDUP(SUM($B$21:$B138)/78,0)),
     _xlpm.dat,DATE(_xlpm.jahrCalc,$B138,C$20),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N138" s="211" t="str" cm="1">
        <f t="array" aca="1" ref="AN138" ca="1">_xlfn.LET(
     _xlpm.jahrCalc,INDIRECT("Jahr" &amp; ROUNDUP(SUM($B$21:$B138)/78,0)),
     _xlpm.dat,DATE(_xlpm.jahrCalc,$B138,D$20),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O138" s="211" t="str" cm="1">
        <f t="array" aca="1" ref="AO138" ca="1">_xlfn.LET(
     _xlpm.jahrCalc,INDIRECT("Jahr" &amp; ROUNDUP(SUM($B$21:$B138)/78,0)),
     _xlpm.dat,DATE(_xlpm.jahrCalc,$B138,E$20),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P138" s="211" t="str" cm="1">
        <f t="array" aca="1" ref="AP138" ca="1">_xlfn.LET(
     _xlpm.jahrCalc,INDIRECT("Jahr" &amp; ROUNDUP(SUM($B$21:$B138)/78,0)),
     _xlpm.dat,DATE(_xlpm.jahrCalc,$B138,F$20),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Q138" s="211" t="str" cm="1">
        <f t="array" aca="1" ref="AQ138" ca="1">_xlfn.LET(
     _xlpm.jahrCalc,INDIRECT("Jahr" &amp; ROUNDUP(SUM($B$21:$B138)/78,0)),
     _xlpm.dat,DATE(_xlpm.jahrCalc,$B138,G$20),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R138" s="211" t="str" cm="1">
        <f t="array" aca="1" ref="AR138" ca="1">_xlfn.LET(
     _xlpm.jahrCalc,INDIRECT("Jahr" &amp; ROUNDUP(SUM($B$21:$B138)/78,0)),
     _xlpm.dat,DATE(_xlpm.jahrCalc,$B138,H$20),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S138" s="211" t="str" cm="1">
        <f t="array" aca="1" ref="AS138" ca="1">_xlfn.LET(
     _xlpm.jahrCalc,INDIRECT("Jahr" &amp; ROUNDUP(SUM($B$21:$B138)/78,0)),
     _xlpm.dat,DATE(_xlpm.jahrCalc,$B138,I$20),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T138" s="211" t="str" cm="1">
        <f t="array" aca="1" ref="AT138" ca="1">_xlfn.LET(
     _xlpm.jahrCalc,INDIRECT("Jahr" &amp; ROUNDUP(SUM($B$21:$B138)/78,0)),
     _xlpm.dat,DATE(_xlpm.jahrCalc,$B138,J$20),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U138" s="211" t="str" cm="1">
        <f t="array" aca="1" ref="AU138" ca="1">_xlfn.LET(
     _xlpm.jahrCalc,INDIRECT("Jahr" &amp; ROUNDUP(SUM($B$21:$B138)/78,0)),
     _xlpm.dat,DATE(_xlpm.jahrCalc,$B138,K$20),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AV138" s="211" t="str" cm="1">
        <f t="array" aca="1" ref="AV138" ca="1">_xlfn.LET(
     _xlpm.jahrCalc,INDIRECT("Jahr" &amp; ROUNDUP(SUM($B$21:$B138)/78,0)),
     _xlpm.dat,DATE(_xlpm.jahrCalc,$B138,L$20),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W138" s="211" t="str" cm="1">
        <f t="array" aca="1" ref="AW138" ca="1">_xlfn.LET(
     _xlpm.jahrCalc,INDIRECT("Jahr" &amp; ROUNDUP(SUM($B$21:$B138)/78,0)),
     _xlpm.dat,DATE(_xlpm.jahrCalc,$B138,M$20),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X138" s="211" t="str" cm="1">
        <f t="array" aca="1" ref="AX138" ca="1">_xlfn.LET(
     _xlpm.jahrCalc,INDIRECT("Jahr" &amp; ROUNDUP(SUM($B$21:$B138)/78,0)),
     _xlpm.dat,DATE(_xlpm.jahrCalc,$B138,N$20),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Y138" s="211" t="str" cm="1">
        <f t="array" aca="1" ref="AY138" ca="1">_xlfn.LET(
     _xlpm.jahrCalc,INDIRECT("Jahr" &amp; ROUNDUP(SUM($B$21:$B138)/78,0)),
     _xlpm.dat,DATE(_xlpm.jahrCalc,$B138,O$20),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AZ138" s="211" t="str" cm="1">
        <f t="array" aca="1" ref="AZ138" ca="1">_xlfn.LET(
     _xlpm.jahrCalc,INDIRECT("Jahr" &amp; ROUNDUP(SUM($B$21:$B138)/78,0)),
     _xlpm.dat,DATE(_xlpm.jahrCalc,$B138,P$20),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A138" s="211" t="str" cm="1">
        <f t="array" aca="1" ref="BA138" ca="1">_xlfn.LET(
     _xlpm.jahrCalc,INDIRECT("Jahr" &amp; ROUNDUP(SUM($B$21:$B138)/78,0)),
     _xlpm.dat,DATE(_xlpm.jahrCalc,$B138,Q$20),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B138" s="211" t="str" cm="1">
        <f t="array" aca="1" ref="BB138" ca="1">_xlfn.LET(
     _xlpm.jahrCalc,INDIRECT("Jahr" &amp; ROUNDUP(SUM($B$21:$B138)/78,0)),
     _xlpm.dat,DATE(_xlpm.jahrCalc,$B138,R$20),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C138" s="211" t="str" cm="1">
        <f t="array" aca="1" ref="BC138" ca="1">_xlfn.LET(
     _xlpm.jahrCalc,INDIRECT("Jahr" &amp; ROUNDUP(SUM($B$21:$B138)/78,0)),
     _xlpm.dat,DATE(_xlpm.jahrCalc,$B138,S$20),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D138" s="211" t="str" cm="1">
        <f t="array" aca="1" ref="BD138" ca="1">_xlfn.LET(
     _xlpm.jahrCalc,INDIRECT("Jahr" &amp; ROUNDUP(SUM($B$21:$B138)/78,0)),
     _xlpm.dat,DATE(_xlpm.jahrCalc,$B138,T$20),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E138" s="211" t="str" cm="1">
        <f t="array" aca="1" ref="BE138" ca="1">_xlfn.LET(
     _xlpm.jahrCalc,INDIRECT("Jahr" &amp; ROUNDUP(SUM($B$21:$B138)/78,0)),
     _xlpm.dat,DATE(_xlpm.jahrCalc,$B138,U$20),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F138" s="211" t="str" cm="1">
        <f t="array" aca="1" ref="BF138" ca="1">_xlfn.LET(
     _xlpm.jahrCalc,INDIRECT("Jahr" &amp; ROUNDUP(SUM($B$21:$B138)/78,0)),
     _xlpm.dat,DATE(_xlpm.jahrCalc,$B138,V$20),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G138" s="211" t="str" cm="1">
        <f t="array" aca="1" ref="BG138" ca="1">_xlfn.LET(
     _xlpm.jahrCalc,INDIRECT("Jahr" &amp; ROUNDUP(SUM($B$21:$B138)/78,0)),
     _xlpm.dat,DATE(_xlpm.jahrCalc,$B138,W$20),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H138" s="211" t="str" cm="1">
        <f t="array" aca="1" ref="BH138" ca="1">_xlfn.LET(
     _xlpm.jahrCalc,INDIRECT("Jahr" &amp; ROUNDUP(SUM($B$21:$B138)/78,0)),
     _xlpm.dat,DATE(_xlpm.jahrCalc,$B138,X$20),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I138" s="211" t="str" cm="1">
        <f t="array" aca="1" ref="BI138" ca="1">_xlfn.LET(
     _xlpm.jahrCalc,INDIRECT("Jahr" &amp; ROUNDUP(SUM($B$21:$B138)/78,0)),
     _xlpm.dat,DATE(_xlpm.jahrCalc,$B138,Y$20),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J138" s="211" t="str" cm="1">
        <f t="array" aca="1" ref="BJ138" ca="1">_xlfn.LET(
     _xlpm.jahrCalc,INDIRECT("Jahr" &amp; ROUNDUP(SUM($B$21:$B138)/78,0)),
     _xlpm.dat,DATE(_xlpm.jahrCalc,$B138,Z$20),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K138" s="211" t="str" cm="1">
        <f t="array" aca="1" ref="BK138" ca="1">_xlfn.LET(
     _xlpm.jahrCalc,INDIRECT("Jahr" &amp; ROUNDUP(SUM($B$21:$B138)/78,0)),
     _xlpm.dat,DATE(_xlpm.jahrCalc,$B138,AA$20),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L138" s="211" t="str" cm="1">
        <f t="array" aca="1" ref="BL138" ca="1">_xlfn.LET(
     _xlpm.jahrCalc,INDIRECT("Jahr" &amp; ROUNDUP(SUM($B$21:$B138)/78,0)),
     _xlpm.dat,DATE(_xlpm.jahrCalc,$B138,AB$20),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M138" s="211" t="str" cm="1">
        <f t="array" aca="1" ref="BM138" ca="1">_xlfn.LET(
     _xlpm.jahrCalc,INDIRECT("Jahr" &amp; ROUNDUP(SUM($B$21:$B138)/78,0)),
     _xlpm.dat,DATE(_xlpm.jahrCalc,$B138,AC$20),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N138" s="211" t="str" cm="1">
        <f t="array" aca="1" ref="BN138" ca="1">_xlfn.LET(
     _xlpm.jahrCalc,INDIRECT("Jahr" &amp; ROUNDUP(SUM($B$21:$B138)/78,0)),
     _xlpm.dat,DATE(_xlpm.jahrCalc,$B138,AD$20),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
      </c>
      <c r="BO138" s="211" t="str" cm="1">
        <f t="array" aca="1" ref="BO138" ca="1">_xlfn.LET(
     _xlpm.jahrCalc,INDIRECT("Jahr" &amp; ROUNDUP(SUM($B$21:$B138)/78,0)),
     _xlpm.dat,DATE(_xlpm.jahrCalc,$B138,AE$20),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P138" s="211" t="str" cm="1">
        <f t="array" aca="1" ref="BP138" ca="1">_xlfn.LET(
     _xlpm.jahrCalc,INDIRECT("Jahr" &amp; ROUNDUP(SUM($B$21:$B138)/78,0)),
     _xlpm.dat,DATE(_xlpm.jahrCalc,$B138,AF$20),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WE</v>
      </c>
      <c r="BQ138" s="211" t="str" cm="1">
        <f t="array" aca="1" ref="BQ138" ca="1">_xlfn.LET(
     _xlpm.jahrCalc,INDIRECT("Jahr" &amp; ROUNDUP(SUM($B$21:$B138)/78,0)),
     _xlpm.dat,DATE(_xlpm.jahrCalc,$B138,AG$20),
     _xlpm.bundesland,$BR138,
     _xlpm.ft, IF(_xlpm.bundesland=0,FALSE,_xlfn.XLOOKUP(_xlpm.dat,Feiertage[[Datum]:[Datum]],_xlfn.XLOOKUP(_xlpm.bundesland,Feiertage[[#Headers],[BW]:[TH]],Feiertage[[BW]:[TH]]),0,0,1)&lt;&gt;0),
     _xlpm.schwarz,
          MONTH(_xlpm.dat)&lt;&gt;$B138,
     _xlpm.we,
          WEEKDAY(_xlpm.dat,2)&gt;=6,
     _xlpm.weg,
          IF(_xlfn.XLOOKUP(GewählterMA&amp;_xlpm.dat,Table6[[lookup]:[lookup]],Table6[[Name]:[Name]],"da",0,1)="da","","weg"),
     _xlpm.ausgabe,IF(_xlpm.schwarz,"SW",IF(_xlpm.ft,"FT",IF(_xlpm.we,"WE",IF(_xlpm.weg="weg","weg","")))),
     _xlpm.ausgabe
)</f>
        <v>SW</v>
      </c>
      <c r="BR138" s="211">
        <f ca="1">IF(BT138=0,BS132,BT138)</f>
        <v>0</v>
      </c>
      <c r="BT138" s="211" cm="1">
        <f t="array" aca="1" ref="BT138" ca="1">_xlfn.XLOOKUP(_xlfn.XLOOKUP(GewählterMA&amp;AL138&amp;INDIRECT("Jahr" &amp; ROUNDUP(SUM($B$21:$B138)/78,0)),MitarbeiterFTE[Name]&amp;MitarbeiterFTE[Monat]&amp;MitarbeiterFTE[Jahr],MitarbeiterFTE[Bundesland],0,0,1),Bundesländer[Deutsch],Bundesländer[Abkürzung],0,0,1)</f>
        <v>0</v>
      </c>
    </row>
    <row r="139" spans="1:72" ht="18" customHeight="1" thickBot="1">
      <c r="A139" s="223" cm="1">
        <f t="array" aca="1" ref="A139" ca="1">_xlfn.XLOOKUP(GewählterMA&amp;"|"&amp;GewähltesVorhaben&amp;"|"&amp;B139&amp;"|"&amp;INDIRECT("Jahr" &amp; ROUNDUP(SUM($B$21:B139)/78,0)),MitarbeiterFTE[lookup],MitarbeiterFTE[%-Vorhaben],0,0,1)</f>
        <v>0</v>
      </c>
      <c r="B139" s="256">
        <v>7</v>
      </c>
      <c r="C139" s="253" t="str" cm="1">
        <f t="array" aca="1" ref="C139" ca="1">_xlfn.LET(
_xlpm.jahrCalc,
INDIRECT("Jahr" &amp; ROUNDUP(SUM($B$21:$B139)/78,0)),
_xlpm.auto,
IF(_xlfn.XLOOKUP(GewählterMA&amp;"|"&amp;_xlpm.jahrCalc,Personaleingabe!$AO$12:$AO$300,Personaleingabe!$AO$12:$AO$300,"keine Zeiten",0,1)="keine Zeiten",TRUE,FALSE),
_xlpm.fake,
IF($A$4&amp;"1"="1",FALSE,TRUE),
_xlpm.abwesend,
AM139&amp;"1"&lt;&gt;"1",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_xlpm.wochenstunden/5,SUMIFS(Arbeitszeiten[[Arbeitszeit]:[Arbeitszeit]],Arbeitszeiten[[Name]:[Name]],GewählterMA,Arbeitszeiten[[Tag]:[Tag]],DATE(_xlpm.jahrCalc,$B139,C$20)))*$A139,0),
_xlpm.ausgabe, _xlpm.stunden+IF(AND(_xlpm.stunden&gt;0,_xlpm.fake),ROUND(RANDBETWEEN(-100,100)/200,1),0),
IF(_xlpm.ausgabe&lt;=0,"",_xlpm.ausgabe)
)</f>
        <v/>
      </c>
      <c r="D139" s="253" t="str" cm="1">
        <f t="array" aca="1" ref="D139" ca="1">_xlfn.LET(
_xlpm.jahrCalc,
INDIRECT("Jahr" &amp; ROUNDUP(SUM($B$21:$B139)/78,0)),
_xlpm.auto,
IF(_xlfn.XLOOKUP(GewählterMA&amp;"|"&amp;_xlpm.jahrCalc,Personaleingabe!$AO$12:$AO$300,Personaleingabe!$AO$12:$AO$300,"keine Zeiten",0,1)="keine Zeiten",TRUE,FALSE),
_xlpm.fake,
IF($A$4&amp;"1"="1",FALSE,TRUE),
_xlpm.abwesend,
AN139&amp;"1"&lt;&gt;"1",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_xlpm.wochenstunden/5,SUMIFS(Arbeitszeiten[[Arbeitszeit]:[Arbeitszeit]],Arbeitszeiten[[Name]:[Name]],GewählterMA,Arbeitszeiten[[Tag]:[Tag]],DATE(_xlpm.jahrCalc,$B139,D$20)))*$A139,0),
_xlpm.ausgabe, _xlpm.stunden+IF(AND(_xlpm.stunden&gt;0,_xlpm.fake),ROUND(RANDBETWEEN(-100,100)/200,1),0),
IF(_xlpm.ausgabe&lt;=0,"",_xlpm.ausgabe)
)</f>
        <v/>
      </c>
      <c r="E139" s="253" t="str" cm="1">
        <f t="array" aca="1" ref="E139" ca="1">_xlfn.LET(
_xlpm.jahrCalc,
INDIRECT("Jahr" &amp; ROUNDUP(SUM($B$21:$B139)/78,0)),
_xlpm.auto,
IF(_xlfn.XLOOKUP(GewählterMA&amp;"|"&amp;_xlpm.jahrCalc,Personaleingabe!$AO$12:$AO$300,Personaleingabe!$AO$12:$AO$300,"keine Zeiten",0,1)="keine Zeiten",TRUE,FALSE),
_xlpm.fake,
IF($A$4&amp;"1"="1",FALSE,TRUE),
_xlpm.abwesend,
AO139&amp;"1"&lt;&gt;"1",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_xlpm.wochenstunden/5,SUMIFS(Arbeitszeiten[[Arbeitszeit]:[Arbeitszeit]],Arbeitszeiten[[Name]:[Name]],GewählterMA,Arbeitszeiten[[Tag]:[Tag]],DATE(_xlpm.jahrCalc,$B139,E$20)))*$A139,0),
_xlpm.ausgabe, _xlpm.stunden+IF(AND(_xlpm.stunden&gt;0,_xlpm.fake),ROUND(RANDBETWEEN(-100,100)/200,1),0),
IF(_xlpm.ausgabe&lt;=0,"",_xlpm.ausgabe)
)</f>
        <v/>
      </c>
      <c r="F139" s="253" t="str" cm="1">
        <f t="array" aca="1" ref="F139" ca="1">_xlfn.LET(
_xlpm.jahrCalc,
INDIRECT("Jahr" &amp; ROUNDUP(SUM($B$21:$B139)/78,0)),
_xlpm.auto,
IF(_xlfn.XLOOKUP(GewählterMA&amp;"|"&amp;_xlpm.jahrCalc,Personaleingabe!$AO$12:$AO$300,Personaleingabe!$AO$12:$AO$300,"keine Zeiten",0,1)="keine Zeiten",TRUE,FALSE),
_xlpm.fake,
IF($A$4&amp;"1"="1",FALSE,TRUE),
_xlpm.abwesend,
AP139&amp;"1"&lt;&gt;"1",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_xlpm.wochenstunden/5,SUMIFS(Arbeitszeiten[[Arbeitszeit]:[Arbeitszeit]],Arbeitszeiten[[Name]:[Name]],GewählterMA,Arbeitszeiten[[Tag]:[Tag]],DATE(_xlpm.jahrCalc,$B139,F$20)))*$A139,0),
_xlpm.ausgabe, _xlpm.stunden+IF(AND(_xlpm.stunden&gt;0,_xlpm.fake),ROUND(RANDBETWEEN(-100,100)/200,1),0),
IF(_xlpm.ausgabe&lt;=0,"",_xlpm.ausgabe)
)</f>
        <v/>
      </c>
      <c r="G139" s="253" t="str" cm="1">
        <f t="array" aca="1" ref="G139" ca="1">_xlfn.LET(
_xlpm.jahrCalc,
INDIRECT("Jahr" &amp; ROUNDUP(SUM($B$21:$B139)/78,0)),
_xlpm.auto,
IF(_xlfn.XLOOKUP(GewählterMA&amp;"|"&amp;_xlpm.jahrCalc,Personaleingabe!$AO$12:$AO$300,Personaleingabe!$AO$12:$AO$300,"keine Zeiten",0,1)="keine Zeiten",TRUE,FALSE),
_xlpm.fake,
IF($A$4&amp;"1"="1",FALSE,TRUE),
_xlpm.abwesend,
AQ139&amp;"1"&lt;&gt;"1",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_xlpm.wochenstunden/5,SUMIFS(Arbeitszeiten[[Arbeitszeit]:[Arbeitszeit]],Arbeitszeiten[[Name]:[Name]],GewählterMA,Arbeitszeiten[[Tag]:[Tag]],DATE(_xlpm.jahrCalc,$B139,G$20)))*$A139,0),
_xlpm.ausgabe, _xlpm.stunden+IF(AND(_xlpm.stunden&gt;0,_xlpm.fake),ROUND(RANDBETWEEN(-100,100)/200,1),0),
IF(_xlpm.ausgabe&lt;=0,"",_xlpm.ausgabe)
)</f>
        <v/>
      </c>
      <c r="H139" s="253" t="str" cm="1">
        <f t="array" aca="1" ref="H139" ca="1">_xlfn.LET(
_xlpm.jahrCalc,
INDIRECT("Jahr" &amp; ROUNDUP(SUM($B$21:$B139)/78,0)),
_xlpm.auto,
IF(_xlfn.XLOOKUP(GewählterMA&amp;"|"&amp;_xlpm.jahrCalc,Personaleingabe!$AO$12:$AO$300,Personaleingabe!$AO$12:$AO$300,"keine Zeiten",0,1)="keine Zeiten",TRUE,FALSE),
_xlpm.fake,
IF($A$4&amp;"1"="1",FALSE,TRUE),
_xlpm.abwesend,
AR139&amp;"1"&lt;&gt;"1",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_xlpm.wochenstunden/5,SUMIFS(Arbeitszeiten[[Arbeitszeit]:[Arbeitszeit]],Arbeitszeiten[[Name]:[Name]],GewählterMA,Arbeitszeiten[[Tag]:[Tag]],DATE(_xlpm.jahrCalc,$B139,H$20)))*$A139,0),
_xlpm.ausgabe, _xlpm.stunden+IF(AND(_xlpm.stunden&gt;0,_xlpm.fake),ROUND(RANDBETWEEN(-100,100)/200,1),0),
IF(_xlpm.ausgabe&lt;=0,"",_xlpm.ausgabe)
)</f>
        <v/>
      </c>
      <c r="I139" s="253" t="str" cm="1">
        <f t="array" aca="1" ref="I139" ca="1">_xlfn.LET(
_xlpm.jahrCalc,
INDIRECT("Jahr" &amp; ROUNDUP(SUM($B$21:$B139)/78,0)),
_xlpm.auto,
IF(_xlfn.XLOOKUP(GewählterMA&amp;"|"&amp;_xlpm.jahrCalc,Personaleingabe!$AO$12:$AO$300,Personaleingabe!$AO$12:$AO$300,"keine Zeiten",0,1)="keine Zeiten",TRUE,FALSE),
_xlpm.fake,
IF($A$4&amp;"1"="1",FALSE,TRUE),
_xlpm.abwesend,
AS139&amp;"1"&lt;&gt;"1",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_xlpm.wochenstunden/5,SUMIFS(Arbeitszeiten[[Arbeitszeit]:[Arbeitszeit]],Arbeitszeiten[[Name]:[Name]],GewählterMA,Arbeitszeiten[[Tag]:[Tag]],DATE(_xlpm.jahrCalc,$B139,I$20)))*$A139,0),
_xlpm.ausgabe, _xlpm.stunden+IF(AND(_xlpm.stunden&gt;0,_xlpm.fake),ROUND(RANDBETWEEN(-100,100)/200,1),0),
IF(_xlpm.ausgabe&lt;=0,"",_xlpm.ausgabe)
)</f>
        <v/>
      </c>
      <c r="J139" s="253" t="str" cm="1">
        <f t="array" aca="1" ref="J139" ca="1">_xlfn.LET(
_xlpm.jahrCalc,
INDIRECT("Jahr" &amp; ROUNDUP(SUM($B$21:$B139)/78,0)),
_xlpm.auto,
IF(_xlfn.XLOOKUP(GewählterMA&amp;"|"&amp;_xlpm.jahrCalc,Personaleingabe!$AO$12:$AO$300,Personaleingabe!$AO$12:$AO$300,"keine Zeiten",0,1)="keine Zeiten",TRUE,FALSE),
_xlpm.fake,
IF($A$4&amp;"1"="1",FALSE,TRUE),
_xlpm.abwesend,
AT139&amp;"1"&lt;&gt;"1",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_xlpm.wochenstunden/5,SUMIFS(Arbeitszeiten[[Arbeitszeit]:[Arbeitszeit]],Arbeitszeiten[[Name]:[Name]],GewählterMA,Arbeitszeiten[[Tag]:[Tag]],DATE(_xlpm.jahrCalc,$B139,J$20)))*$A139,0),
_xlpm.ausgabe, _xlpm.stunden+IF(AND(_xlpm.stunden&gt;0,_xlpm.fake),ROUND(RANDBETWEEN(-100,100)/200,1),0),
IF(_xlpm.ausgabe&lt;=0,"",_xlpm.ausgabe)
)</f>
        <v/>
      </c>
      <c r="K139" s="253" t="str" cm="1">
        <f t="array" aca="1" ref="K139" ca="1">_xlfn.LET(
_xlpm.jahrCalc,
INDIRECT("Jahr" &amp; ROUNDUP(SUM($B$21:$B139)/78,0)),
_xlpm.auto,
IF(_xlfn.XLOOKUP(GewählterMA&amp;"|"&amp;_xlpm.jahrCalc,Personaleingabe!$AO$12:$AO$300,Personaleingabe!$AO$12:$AO$300,"keine Zeiten",0,1)="keine Zeiten",TRUE,FALSE),
_xlpm.fake,
IF($A$4&amp;"1"="1",FALSE,TRUE),
_xlpm.abwesend,
AU139&amp;"1"&lt;&gt;"1",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_xlpm.wochenstunden/5,SUMIFS(Arbeitszeiten[[Arbeitszeit]:[Arbeitszeit]],Arbeitszeiten[[Name]:[Name]],GewählterMA,Arbeitszeiten[[Tag]:[Tag]],DATE(_xlpm.jahrCalc,$B139,K$20)))*$A139,0),
_xlpm.ausgabe, _xlpm.stunden+IF(AND(_xlpm.stunden&gt;0,_xlpm.fake),ROUND(RANDBETWEEN(-100,100)/200,1),0),
IF(_xlpm.ausgabe&lt;=0,"",_xlpm.ausgabe)
)</f>
        <v/>
      </c>
      <c r="L139" s="253" t="str" cm="1">
        <f t="array" aca="1" ref="L139" ca="1">_xlfn.LET(
_xlpm.jahrCalc,
INDIRECT("Jahr" &amp; ROUNDUP(SUM($B$21:$B139)/78,0)),
_xlpm.auto,
IF(_xlfn.XLOOKUP(GewählterMA&amp;"|"&amp;_xlpm.jahrCalc,Personaleingabe!$AO$12:$AO$300,Personaleingabe!$AO$12:$AO$300,"keine Zeiten",0,1)="keine Zeiten",TRUE,FALSE),
_xlpm.fake,
IF($A$4&amp;"1"="1",FALSE,TRUE),
_xlpm.abwesend,
AV139&amp;"1"&lt;&gt;"1",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_xlpm.wochenstunden/5,SUMIFS(Arbeitszeiten[[Arbeitszeit]:[Arbeitszeit]],Arbeitszeiten[[Name]:[Name]],GewählterMA,Arbeitszeiten[[Tag]:[Tag]],DATE(_xlpm.jahrCalc,$B139,L$20)))*$A139,0),
_xlpm.ausgabe, _xlpm.stunden+IF(AND(_xlpm.stunden&gt;0,_xlpm.fake),ROUND(RANDBETWEEN(-100,100)/200,1),0),
IF(_xlpm.ausgabe&lt;=0,"",_xlpm.ausgabe)
)</f>
        <v/>
      </c>
      <c r="M139" s="253" t="str" cm="1">
        <f t="array" aca="1" ref="M139" ca="1">_xlfn.LET(
_xlpm.jahrCalc,
INDIRECT("Jahr" &amp; ROUNDUP(SUM($B$21:$B139)/78,0)),
_xlpm.auto,
IF(_xlfn.XLOOKUP(GewählterMA&amp;"|"&amp;_xlpm.jahrCalc,Personaleingabe!$AO$12:$AO$300,Personaleingabe!$AO$12:$AO$300,"keine Zeiten",0,1)="keine Zeiten",TRUE,FALSE),
_xlpm.fake,
IF($A$4&amp;"1"="1",FALSE,TRUE),
_xlpm.abwesend,
AW139&amp;"1"&lt;&gt;"1",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_xlpm.wochenstunden/5,SUMIFS(Arbeitszeiten[[Arbeitszeit]:[Arbeitszeit]],Arbeitszeiten[[Name]:[Name]],GewählterMA,Arbeitszeiten[[Tag]:[Tag]],DATE(_xlpm.jahrCalc,$B139,M$20)))*$A139,0),
_xlpm.ausgabe, _xlpm.stunden+IF(AND(_xlpm.stunden&gt;0,_xlpm.fake),ROUND(RANDBETWEEN(-100,100)/200,1),0),
IF(_xlpm.ausgabe&lt;=0,"",_xlpm.ausgabe)
)</f>
        <v/>
      </c>
      <c r="N139" s="253" t="str" cm="1">
        <f t="array" aca="1" ref="N139" ca="1">_xlfn.LET(
_xlpm.jahrCalc,
INDIRECT("Jahr" &amp; ROUNDUP(SUM($B$21:$B139)/78,0)),
_xlpm.auto,
IF(_xlfn.XLOOKUP(GewählterMA&amp;"|"&amp;_xlpm.jahrCalc,Personaleingabe!$AO$12:$AO$300,Personaleingabe!$AO$12:$AO$300,"keine Zeiten",0,1)="keine Zeiten",TRUE,FALSE),
_xlpm.fake,
IF($A$4&amp;"1"="1",FALSE,TRUE),
_xlpm.abwesend,
AX139&amp;"1"&lt;&gt;"1",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_xlpm.wochenstunden/5,SUMIFS(Arbeitszeiten[[Arbeitszeit]:[Arbeitszeit]],Arbeitszeiten[[Name]:[Name]],GewählterMA,Arbeitszeiten[[Tag]:[Tag]],DATE(_xlpm.jahrCalc,$B139,N$20)))*$A139,0),
_xlpm.ausgabe, _xlpm.stunden+IF(AND(_xlpm.stunden&gt;0,_xlpm.fake),ROUND(RANDBETWEEN(-100,100)/200,1),0),
IF(_xlpm.ausgabe&lt;=0,"",_xlpm.ausgabe)
)</f>
        <v/>
      </c>
      <c r="O139" s="253" t="str" cm="1">
        <f t="array" aca="1" ref="O139" ca="1">_xlfn.LET(
_xlpm.jahrCalc,
INDIRECT("Jahr" &amp; ROUNDUP(SUM($B$21:$B139)/78,0)),
_xlpm.auto,
IF(_xlfn.XLOOKUP(GewählterMA&amp;"|"&amp;_xlpm.jahrCalc,Personaleingabe!$AO$12:$AO$300,Personaleingabe!$AO$12:$AO$300,"keine Zeiten",0,1)="keine Zeiten",TRUE,FALSE),
_xlpm.fake,
IF($A$4&amp;"1"="1",FALSE,TRUE),
_xlpm.abwesend,
AY139&amp;"1"&lt;&gt;"1",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_xlpm.wochenstunden/5,SUMIFS(Arbeitszeiten[[Arbeitszeit]:[Arbeitszeit]],Arbeitszeiten[[Name]:[Name]],GewählterMA,Arbeitszeiten[[Tag]:[Tag]],DATE(_xlpm.jahrCalc,$B139,O$20)))*$A139,0),
_xlpm.ausgabe, _xlpm.stunden+IF(AND(_xlpm.stunden&gt;0,_xlpm.fake),ROUND(RANDBETWEEN(-100,100)/200,1),0),
IF(_xlpm.ausgabe&lt;=0,"",_xlpm.ausgabe)
)</f>
        <v/>
      </c>
      <c r="P139" s="253" t="str" cm="1">
        <f t="array" aca="1" ref="P139" ca="1">_xlfn.LET(
_xlpm.jahrCalc,
INDIRECT("Jahr" &amp; ROUNDUP(SUM($B$21:$B139)/78,0)),
_xlpm.auto,
IF(_xlfn.XLOOKUP(GewählterMA&amp;"|"&amp;_xlpm.jahrCalc,Personaleingabe!$AO$12:$AO$300,Personaleingabe!$AO$12:$AO$300,"keine Zeiten",0,1)="keine Zeiten",TRUE,FALSE),
_xlpm.fake,
IF($A$4&amp;"1"="1",FALSE,TRUE),
_xlpm.abwesend,
AZ139&amp;"1"&lt;&gt;"1",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_xlpm.wochenstunden/5,SUMIFS(Arbeitszeiten[[Arbeitszeit]:[Arbeitszeit]],Arbeitszeiten[[Name]:[Name]],GewählterMA,Arbeitszeiten[[Tag]:[Tag]],DATE(_xlpm.jahrCalc,$B139,P$20)))*$A139,0),
_xlpm.ausgabe, _xlpm.stunden+IF(AND(_xlpm.stunden&gt;0,_xlpm.fake),ROUND(RANDBETWEEN(-100,100)/200,1),0),
IF(_xlpm.ausgabe&lt;=0,"",_xlpm.ausgabe)
)</f>
        <v/>
      </c>
      <c r="Q139" s="253" t="str" cm="1">
        <f t="array" aca="1" ref="Q139" ca="1">_xlfn.LET(
_xlpm.jahrCalc,
INDIRECT("Jahr" &amp; ROUNDUP(SUM($B$21:$B139)/78,0)),
_xlpm.auto,
IF(_xlfn.XLOOKUP(GewählterMA&amp;"|"&amp;_xlpm.jahrCalc,Personaleingabe!$AO$12:$AO$300,Personaleingabe!$AO$12:$AO$300,"keine Zeiten",0,1)="keine Zeiten",TRUE,FALSE),
_xlpm.fake,
IF($A$4&amp;"1"="1",FALSE,TRUE),
_xlpm.abwesend,
BA139&amp;"1"&lt;&gt;"1",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_xlpm.wochenstunden/5,SUMIFS(Arbeitszeiten[[Arbeitszeit]:[Arbeitszeit]],Arbeitszeiten[[Name]:[Name]],GewählterMA,Arbeitszeiten[[Tag]:[Tag]],DATE(_xlpm.jahrCalc,$B139,Q$20)))*$A139,0),
_xlpm.ausgabe, _xlpm.stunden+IF(AND(_xlpm.stunden&gt;0,_xlpm.fake),ROUND(RANDBETWEEN(-100,100)/200,1),0),
IF(_xlpm.ausgabe&lt;=0,"",_xlpm.ausgabe)
)</f>
        <v/>
      </c>
      <c r="R139" s="253" t="str" cm="1">
        <f t="array" aca="1" ref="R139" ca="1">_xlfn.LET(
_xlpm.jahrCalc,
INDIRECT("Jahr" &amp; ROUNDUP(SUM($B$21:$B139)/78,0)),
_xlpm.auto,
IF(_xlfn.XLOOKUP(GewählterMA&amp;"|"&amp;_xlpm.jahrCalc,Personaleingabe!$AO$12:$AO$300,Personaleingabe!$AO$12:$AO$300,"keine Zeiten",0,1)="keine Zeiten",TRUE,FALSE),
_xlpm.fake,
IF($A$4&amp;"1"="1",FALSE,TRUE),
_xlpm.abwesend,
BB139&amp;"1"&lt;&gt;"1",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_xlpm.wochenstunden/5,SUMIFS(Arbeitszeiten[[Arbeitszeit]:[Arbeitszeit]],Arbeitszeiten[[Name]:[Name]],GewählterMA,Arbeitszeiten[[Tag]:[Tag]],DATE(_xlpm.jahrCalc,$B139,R$20)))*$A139,0),
_xlpm.ausgabe, _xlpm.stunden+IF(AND(_xlpm.stunden&gt;0,_xlpm.fake),ROUND(RANDBETWEEN(-100,100)/200,1),0),
IF(_xlpm.ausgabe&lt;=0,"",_xlpm.ausgabe)
)</f>
        <v/>
      </c>
      <c r="S139" s="253" t="str" cm="1">
        <f t="array" aca="1" ref="S139" ca="1">_xlfn.LET(
_xlpm.jahrCalc,
INDIRECT("Jahr" &amp; ROUNDUP(SUM($B$21:$B139)/78,0)),
_xlpm.auto,
IF(_xlfn.XLOOKUP(GewählterMA&amp;"|"&amp;_xlpm.jahrCalc,Personaleingabe!$AO$12:$AO$300,Personaleingabe!$AO$12:$AO$300,"keine Zeiten",0,1)="keine Zeiten",TRUE,FALSE),
_xlpm.fake,
IF($A$4&amp;"1"="1",FALSE,TRUE),
_xlpm.abwesend,
BC139&amp;"1"&lt;&gt;"1",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_xlpm.wochenstunden/5,SUMIFS(Arbeitszeiten[[Arbeitszeit]:[Arbeitszeit]],Arbeitszeiten[[Name]:[Name]],GewählterMA,Arbeitszeiten[[Tag]:[Tag]],DATE(_xlpm.jahrCalc,$B139,S$20)))*$A139,0),
_xlpm.ausgabe, _xlpm.stunden+IF(AND(_xlpm.stunden&gt;0,_xlpm.fake),ROUND(RANDBETWEEN(-100,100)/200,1),0),
IF(_xlpm.ausgabe&lt;=0,"",_xlpm.ausgabe)
)</f>
        <v/>
      </c>
      <c r="T139" s="253" t="str" cm="1">
        <f t="array" aca="1" ref="T139" ca="1">_xlfn.LET(
_xlpm.jahrCalc,
INDIRECT("Jahr" &amp; ROUNDUP(SUM($B$21:$B139)/78,0)),
_xlpm.auto,
IF(_xlfn.XLOOKUP(GewählterMA&amp;"|"&amp;_xlpm.jahrCalc,Personaleingabe!$AO$12:$AO$300,Personaleingabe!$AO$12:$AO$300,"keine Zeiten",0,1)="keine Zeiten",TRUE,FALSE),
_xlpm.fake,
IF($A$4&amp;"1"="1",FALSE,TRUE),
_xlpm.abwesend,
BD139&amp;"1"&lt;&gt;"1",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_xlpm.wochenstunden/5,SUMIFS(Arbeitszeiten[[Arbeitszeit]:[Arbeitszeit]],Arbeitszeiten[[Name]:[Name]],GewählterMA,Arbeitszeiten[[Tag]:[Tag]],DATE(_xlpm.jahrCalc,$B139,T$20)))*$A139,0),
_xlpm.ausgabe, _xlpm.stunden+IF(AND(_xlpm.stunden&gt;0,_xlpm.fake),ROUND(RANDBETWEEN(-100,100)/200,1),0),
IF(_xlpm.ausgabe&lt;=0,"",_xlpm.ausgabe)
)</f>
        <v/>
      </c>
      <c r="U139" s="253" t="str" cm="1">
        <f t="array" aca="1" ref="U139" ca="1">_xlfn.LET(
_xlpm.jahrCalc,
INDIRECT("Jahr" &amp; ROUNDUP(SUM($B$21:$B139)/78,0)),
_xlpm.auto,
IF(_xlfn.XLOOKUP(GewählterMA&amp;"|"&amp;_xlpm.jahrCalc,Personaleingabe!$AO$12:$AO$300,Personaleingabe!$AO$12:$AO$300,"keine Zeiten",0,1)="keine Zeiten",TRUE,FALSE),
_xlpm.fake,
IF($A$4&amp;"1"="1",FALSE,TRUE),
_xlpm.abwesend,
BE139&amp;"1"&lt;&gt;"1",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_xlpm.wochenstunden/5,SUMIFS(Arbeitszeiten[[Arbeitszeit]:[Arbeitszeit]],Arbeitszeiten[[Name]:[Name]],GewählterMA,Arbeitszeiten[[Tag]:[Tag]],DATE(_xlpm.jahrCalc,$B139,U$20)))*$A139,0),
_xlpm.ausgabe, _xlpm.stunden+IF(AND(_xlpm.stunden&gt;0,_xlpm.fake),ROUND(RANDBETWEEN(-100,100)/200,1),0),
IF(_xlpm.ausgabe&lt;=0,"",_xlpm.ausgabe)
)</f>
        <v/>
      </c>
      <c r="V139" s="253" t="str" cm="1">
        <f t="array" aca="1" ref="V139" ca="1">_xlfn.LET(
_xlpm.jahrCalc,
INDIRECT("Jahr" &amp; ROUNDUP(SUM($B$21:$B139)/78,0)),
_xlpm.auto,
IF(_xlfn.XLOOKUP(GewählterMA&amp;"|"&amp;_xlpm.jahrCalc,Personaleingabe!$AO$12:$AO$300,Personaleingabe!$AO$12:$AO$300,"keine Zeiten",0,1)="keine Zeiten",TRUE,FALSE),
_xlpm.fake,
IF($A$4&amp;"1"="1",FALSE,TRUE),
_xlpm.abwesend,
BF139&amp;"1"&lt;&gt;"1",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_xlpm.wochenstunden/5,SUMIFS(Arbeitszeiten[[Arbeitszeit]:[Arbeitszeit]],Arbeitszeiten[[Name]:[Name]],GewählterMA,Arbeitszeiten[[Tag]:[Tag]],DATE(_xlpm.jahrCalc,$B139,V$20)))*$A139,0),
_xlpm.ausgabe, _xlpm.stunden+IF(AND(_xlpm.stunden&gt;0,_xlpm.fake),ROUND(RANDBETWEEN(-100,100)/200,1),0),
IF(_xlpm.ausgabe&lt;=0,"",_xlpm.ausgabe)
)</f>
        <v/>
      </c>
      <c r="W139" s="253" t="str" cm="1">
        <f t="array" aca="1" ref="W139" ca="1">_xlfn.LET(
_xlpm.jahrCalc,
INDIRECT("Jahr" &amp; ROUNDUP(SUM($B$21:$B139)/78,0)),
_xlpm.auto,
IF(_xlfn.XLOOKUP(GewählterMA&amp;"|"&amp;_xlpm.jahrCalc,Personaleingabe!$AO$12:$AO$300,Personaleingabe!$AO$12:$AO$300,"keine Zeiten",0,1)="keine Zeiten",TRUE,FALSE),
_xlpm.fake,
IF($A$4&amp;"1"="1",FALSE,TRUE),
_xlpm.abwesend,
BG139&amp;"1"&lt;&gt;"1",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_xlpm.wochenstunden/5,SUMIFS(Arbeitszeiten[[Arbeitszeit]:[Arbeitszeit]],Arbeitszeiten[[Name]:[Name]],GewählterMA,Arbeitszeiten[[Tag]:[Tag]],DATE(_xlpm.jahrCalc,$B139,W$20)))*$A139,0),
_xlpm.ausgabe, _xlpm.stunden+IF(AND(_xlpm.stunden&gt;0,_xlpm.fake),ROUND(RANDBETWEEN(-100,100)/200,1),0),
IF(_xlpm.ausgabe&lt;=0,"",_xlpm.ausgabe)
)</f>
        <v/>
      </c>
      <c r="X139" s="253" t="str" cm="1">
        <f t="array" aca="1" ref="X139" ca="1">_xlfn.LET(
_xlpm.jahrCalc,
INDIRECT("Jahr" &amp; ROUNDUP(SUM($B$21:$B139)/78,0)),
_xlpm.auto,
IF(_xlfn.XLOOKUP(GewählterMA&amp;"|"&amp;_xlpm.jahrCalc,Personaleingabe!$AO$12:$AO$300,Personaleingabe!$AO$12:$AO$300,"keine Zeiten",0,1)="keine Zeiten",TRUE,FALSE),
_xlpm.fake,
IF($A$4&amp;"1"="1",FALSE,TRUE),
_xlpm.abwesend,
BH139&amp;"1"&lt;&gt;"1",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_xlpm.wochenstunden/5,SUMIFS(Arbeitszeiten[[Arbeitszeit]:[Arbeitszeit]],Arbeitszeiten[[Name]:[Name]],GewählterMA,Arbeitszeiten[[Tag]:[Tag]],DATE(_xlpm.jahrCalc,$B139,X$20)))*$A139,0),
_xlpm.ausgabe, _xlpm.stunden+IF(AND(_xlpm.stunden&gt;0,_xlpm.fake),ROUND(RANDBETWEEN(-100,100)/200,1),0),
IF(_xlpm.ausgabe&lt;=0,"",_xlpm.ausgabe)
)</f>
        <v/>
      </c>
      <c r="Y139" s="253" t="str" cm="1">
        <f t="array" aca="1" ref="Y139" ca="1">_xlfn.LET(
_xlpm.jahrCalc,
INDIRECT("Jahr" &amp; ROUNDUP(SUM($B$21:$B139)/78,0)),
_xlpm.auto,
IF(_xlfn.XLOOKUP(GewählterMA&amp;"|"&amp;_xlpm.jahrCalc,Personaleingabe!$AO$12:$AO$300,Personaleingabe!$AO$12:$AO$300,"keine Zeiten",0,1)="keine Zeiten",TRUE,FALSE),
_xlpm.fake,
IF($A$4&amp;"1"="1",FALSE,TRUE),
_xlpm.abwesend,
BI139&amp;"1"&lt;&gt;"1",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_xlpm.wochenstunden/5,SUMIFS(Arbeitszeiten[[Arbeitszeit]:[Arbeitszeit]],Arbeitszeiten[[Name]:[Name]],GewählterMA,Arbeitszeiten[[Tag]:[Tag]],DATE(_xlpm.jahrCalc,$B139,Y$20)))*$A139,0),
_xlpm.ausgabe, _xlpm.stunden+IF(AND(_xlpm.stunden&gt;0,_xlpm.fake),ROUND(RANDBETWEEN(-100,100)/200,1),0),
IF(_xlpm.ausgabe&lt;=0,"",_xlpm.ausgabe)
)</f>
        <v/>
      </c>
      <c r="Z139" s="253" t="str" cm="1">
        <f t="array" aca="1" ref="Z139" ca="1">_xlfn.LET(
_xlpm.jahrCalc,
INDIRECT("Jahr" &amp; ROUNDUP(SUM($B$21:$B139)/78,0)),
_xlpm.auto,
IF(_xlfn.XLOOKUP(GewählterMA&amp;"|"&amp;_xlpm.jahrCalc,Personaleingabe!$AO$12:$AO$300,Personaleingabe!$AO$12:$AO$300,"keine Zeiten",0,1)="keine Zeiten",TRUE,FALSE),
_xlpm.fake,
IF($A$4&amp;"1"="1",FALSE,TRUE),
_xlpm.abwesend,
BJ139&amp;"1"&lt;&gt;"1",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_xlpm.wochenstunden/5,SUMIFS(Arbeitszeiten[[Arbeitszeit]:[Arbeitszeit]],Arbeitszeiten[[Name]:[Name]],GewählterMA,Arbeitszeiten[[Tag]:[Tag]],DATE(_xlpm.jahrCalc,$B139,Z$20)))*$A139,0),
_xlpm.ausgabe, _xlpm.stunden+IF(AND(_xlpm.stunden&gt;0,_xlpm.fake),ROUND(RANDBETWEEN(-100,100)/200,1),0),
IF(_xlpm.ausgabe&lt;=0,"",_xlpm.ausgabe)
)</f>
        <v/>
      </c>
      <c r="AA139" s="253" t="str" cm="1">
        <f t="array" aca="1" ref="AA139" ca="1">_xlfn.LET(
_xlpm.jahrCalc,
INDIRECT("Jahr" &amp; ROUNDUP(SUM($B$21:$B139)/78,0)),
_xlpm.auto,
IF(_xlfn.XLOOKUP(GewählterMA&amp;"|"&amp;_xlpm.jahrCalc,Personaleingabe!$AO$12:$AO$300,Personaleingabe!$AO$12:$AO$300,"keine Zeiten",0,1)="keine Zeiten",TRUE,FALSE),
_xlpm.fake,
IF($A$4&amp;"1"="1",FALSE,TRUE),
_xlpm.abwesend,
BK139&amp;"1"&lt;&gt;"1",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_xlpm.wochenstunden/5,SUMIFS(Arbeitszeiten[[Arbeitszeit]:[Arbeitszeit]],Arbeitszeiten[[Name]:[Name]],GewählterMA,Arbeitszeiten[[Tag]:[Tag]],DATE(_xlpm.jahrCalc,$B139,AA$20)))*$A139,0),
_xlpm.ausgabe, _xlpm.stunden+IF(AND(_xlpm.stunden&gt;0,_xlpm.fake),ROUND(RANDBETWEEN(-100,100)/200,1),0),
IF(_xlpm.ausgabe&lt;=0,"",_xlpm.ausgabe)
)</f>
        <v/>
      </c>
      <c r="AB139" s="253" t="str" cm="1">
        <f t="array" aca="1" ref="AB139" ca="1">_xlfn.LET(
_xlpm.jahrCalc,
INDIRECT("Jahr" &amp; ROUNDUP(SUM($B$21:$B139)/78,0)),
_xlpm.auto,
IF(_xlfn.XLOOKUP(GewählterMA&amp;"|"&amp;_xlpm.jahrCalc,Personaleingabe!$AO$12:$AO$300,Personaleingabe!$AO$12:$AO$300,"keine Zeiten",0,1)="keine Zeiten",TRUE,FALSE),
_xlpm.fake,
IF($A$4&amp;"1"="1",FALSE,TRUE),
_xlpm.abwesend,
BL139&amp;"1"&lt;&gt;"1",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_xlpm.wochenstunden/5,SUMIFS(Arbeitszeiten[[Arbeitszeit]:[Arbeitszeit]],Arbeitszeiten[[Name]:[Name]],GewählterMA,Arbeitszeiten[[Tag]:[Tag]],DATE(_xlpm.jahrCalc,$B139,AB$20)))*$A139,0),
_xlpm.ausgabe, _xlpm.stunden+IF(AND(_xlpm.stunden&gt;0,_xlpm.fake),ROUND(RANDBETWEEN(-100,100)/200,1),0),
IF(_xlpm.ausgabe&lt;=0,"",_xlpm.ausgabe)
)</f>
        <v/>
      </c>
      <c r="AC139" s="253" t="str" cm="1">
        <f t="array" aca="1" ref="AC139" ca="1">_xlfn.LET(
_xlpm.jahrCalc,
INDIRECT("Jahr" &amp; ROUNDUP(SUM($B$21:$B139)/78,0)),
_xlpm.auto,
IF(_xlfn.XLOOKUP(GewählterMA&amp;"|"&amp;_xlpm.jahrCalc,Personaleingabe!$AO$12:$AO$300,Personaleingabe!$AO$12:$AO$300,"keine Zeiten",0,1)="keine Zeiten",TRUE,FALSE),
_xlpm.fake,
IF($A$4&amp;"1"="1",FALSE,TRUE),
_xlpm.abwesend,
BM139&amp;"1"&lt;&gt;"1",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_xlpm.wochenstunden/5,SUMIFS(Arbeitszeiten[[Arbeitszeit]:[Arbeitszeit]],Arbeitszeiten[[Name]:[Name]],GewählterMA,Arbeitszeiten[[Tag]:[Tag]],DATE(_xlpm.jahrCalc,$B139,AC$20)))*$A139,0),
_xlpm.ausgabe, _xlpm.stunden+IF(AND(_xlpm.stunden&gt;0,_xlpm.fake),ROUND(RANDBETWEEN(-100,100)/200,1),0),
IF(_xlpm.ausgabe&lt;=0,"",_xlpm.ausgabe)
)</f>
        <v/>
      </c>
      <c r="AD139" s="253" t="str" cm="1">
        <f t="array" aca="1" ref="AD139" ca="1">_xlfn.LET(
_xlpm.jahrCalc,
INDIRECT("Jahr" &amp; ROUNDUP(SUM($B$21:$B139)/78,0)),
_xlpm.auto,
IF(_xlfn.XLOOKUP(GewählterMA&amp;"|"&amp;_xlpm.jahrCalc,Personaleingabe!$AO$12:$AO$300,Personaleingabe!$AO$12:$AO$300,"keine Zeiten",0,1)="keine Zeiten",TRUE,FALSE),
_xlpm.fake,
IF($A$4&amp;"1"="1",FALSE,TRUE),
_xlpm.abwesend,
BN139&amp;"1"&lt;&gt;"1",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_xlpm.wochenstunden/5,SUMIFS(Arbeitszeiten[[Arbeitszeit]:[Arbeitszeit]],Arbeitszeiten[[Name]:[Name]],GewählterMA,Arbeitszeiten[[Tag]:[Tag]],DATE(_xlpm.jahrCalc,$B139,AD$20)))*$A139,0),
_xlpm.ausgabe, _xlpm.stunden+IF(AND(_xlpm.stunden&gt;0,_xlpm.fake),ROUND(RANDBETWEEN(-100,100)/200,1),0),
IF(_xlpm.ausgabe&lt;=0,"",_xlpm.ausgabe)
)</f>
        <v/>
      </c>
      <c r="AE139" s="253" t="str" cm="1">
        <f t="array" aca="1" ref="AE139" ca="1">_xlfn.LET(
_xlpm.jahrCalc,
INDIRECT("Jahr" &amp; ROUNDUP(SUM($B$21:$B139)/78,0)),
_xlpm.auto,
IF(_xlfn.XLOOKUP(GewählterMA&amp;"|"&amp;_xlpm.jahrCalc,Personaleingabe!$AO$12:$AO$300,Personaleingabe!$AO$12:$AO$300,"keine Zeiten",0,1)="keine Zeiten",TRUE,FALSE),
_xlpm.fake,
IF($A$4&amp;"1"="1",FALSE,TRUE),
_xlpm.abwesend,
BO139&amp;"1"&lt;&gt;"1",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_xlpm.wochenstunden/5,SUMIFS(Arbeitszeiten[[Arbeitszeit]:[Arbeitszeit]],Arbeitszeiten[[Name]:[Name]],GewählterMA,Arbeitszeiten[[Tag]:[Tag]],DATE(_xlpm.jahrCalc,$B139,AE$20)))*$A139,0),
_xlpm.ausgabe, _xlpm.stunden+IF(AND(_xlpm.stunden&gt;0,_xlpm.fake),ROUND(RANDBETWEEN(-100,100)/200,1),0),
IF(_xlpm.ausgabe&lt;=0,"",_xlpm.ausgabe)
)</f>
        <v/>
      </c>
      <c r="AF139" s="253" t="str" cm="1">
        <f t="array" aca="1" ref="AF139" ca="1">_xlfn.LET(
_xlpm.jahrCalc,
INDIRECT("Jahr" &amp; ROUNDUP(SUM($B$21:$B139)/78,0)),
_xlpm.auto,
IF(_xlfn.XLOOKUP(GewählterMA&amp;"|"&amp;_xlpm.jahrCalc,Personaleingabe!$AO$12:$AO$300,Personaleingabe!$AO$12:$AO$300,"keine Zeiten",0,1)="keine Zeiten",TRUE,FALSE),
_xlpm.fake,
IF($A$4&amp;"1"="1",FALSE,TRUE),
_xlpm.abwesend,
BP139&amp;"1"&lt;&gt;"1",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_xlpm.wochenstunden/5,SUMIFS(Arbeitszeiten[[Arbeitszeit]:[Arbeitszeit]],Arbeitszeiten[[Name]:[Name]],GewählterMA,Arbeitszeiten[[Tag]:[Tag]],DATE(_xlpm.jahrCalc,$B139,AF$20)))*$A139,0),
_xlpm.ausgabe, _xlpm.stunden+IF(AND(_xlpm.stunden&gt;0,_xlpm.fake),ROUND(RANDBETWEEN(-100,100)/200,1),0),
IF(_xlpm.ausgabe&lt;=0,"",_xlpm.ausgabe)
)</f>
        <v/>
      </c>
      <c r="AG139" s="253" t="str" cm="1">
        <f t="array" aca="1" ref="AG139" ca="1">_xlfn.LET(
_xlpm.jahrCalc,
INDIRECT("Jahr" &amp; ROUNDUP(SUM($B$21:$B139)/78,0)),
_xlpm.auto,
IF(_xlfn.XLOOKUP(GewählterMA&amp;"|"&amp;_xlpm.jahrCalc,Personaleingabe!$AO$12:$AO$300,Personaleingabe!$AO$12:$AO$300,"keine Zeiten",0,1)="keine Zeiten",TRUE,FALSE),
_xlpm.fake,
IF($A$4&amp;"1"="1",FALSE,TRUE),
_xlpm.abwesend,
BQ139&amp;"1"&lt;&gt;"1",
_xlpm.wochenstunden,_xlfn.XLOOKUP(GewählterMA&amp;"|"&amp;GewähltesVorhaben&amp;"|"&amp;$B139&amp;"|"&amp;_xlpm.jahrCalc,MitarbeiterFTE[[lookup]:[lookup]],MitarbeiterFTE[[Std. / Wo.]:[Std. / Wo.]],0,0,1),
_xlpm.stunden,
IF(NOT(_xlpm.abwesend),IF(_xlpm.auto,
    _xlpm.wochenstunden/5,SUMIFS(Arbeitszeiten[[Arbeitszeit]:[Arbeitszeit]],Arbeitszeiten[[Name]:[Name]],GewählterMA,Arbeitszeiten[[Tag]:[Tag]],DATE(_xlpm.jahrCalc,$B139,AG$20)))*$A139,0),
_xlpm.ausgabe, _xlpm.stunden+IF(AND(_xlpm.stunden&gt;0,_xlpm.fake),ROUND(RANDBETWEEN(-100,100)/200,1),0),
IF(_xlpm.ausgabe&lt;=0,"",_xlpm.ausgabe)
)</f>
        <v/>
      </c>
      <c r="AH139" s="254">
        <f t="shared" ca="1" si="148"/>
        <v>0</v>
      </c>
      <c r="AI139" s="303"/>
      <c r="AJ139" s="212"/>
      <c r="AL139" s="211">
        <f t="shared" si="149"/>
        <v>7</v>
      </c>
      <c r="AM139" s="211" t="str" cm="1">
        <f t="array" aca="1" ref="AM139" ca="1">_xlfn.LET(
     _xlpm.jahrCalc,INDIRECT("Jahr" &amp; ROUNDUP(SUM($B$21:$B139)/78,0)),
     _xlpm.dat,DATE(_xlpm.jahrCalc,$B139,C$20),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N139" s="211" t="str" cm="1">
        <f t="array" aca="1" ref="AN139" ca="1">_xlfn.LET(
     _xlpm.jahrCalc,INDIRECT("Jahr" &amp; ROUNDUP(SUM($B$21:$B139)/78,0)),
     _xlpm.dat,DATE(_xlpm.jahrCalc,$B139,D$20),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O139" s="211" t="str" cm="1">
        <f t="array" aca="1" ref="AO139" ca="1">_xlfn.LET(
     _xlpm.jahrCalc,INDIRECT("Jahr" &amp; ROUNDUP(SUM($B$21:$B139)/78,0)),
     _xlpm.dat,DATE(_xlpm.jahrCalc,$B139,E$20),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P139" s="211" t="str" cm="1">
        <f t="array" aca="1" ref="AP139" ca="1">_xlfn.LET(
     _xlpm.jahrCalc,INDIRECT("Jahr" &amp; ROUNDUP(SUM($B$21:$B139)/78,0)),
     _xlpm.dat,DATE(_xlpm.jahrCalc,$B139,F$20),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Q139" s="211" t="str" cm="1">
        <f t="array" aca="1" ref="AQ139" ca="1">_xlfn.LET(
     _xlpm.jahrCalc,INDIRECT("Jahr" &amp; ROUNDUP(SUM($B$21:$B139)/78,0)),
     _xlpm.dat,DATE(_xlpm.jahrCalc,$B139,G$20),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R139" s="211" t="str" cm="1">
        <f t="array" aca="1" ref="AR139" ca="1">_xlfn.LET(
     _xlpm.jahrCalc,INDIRECT("Jahr" &amp; ROUNDUP(SUM($B$21:$B139)/78,0)),
     _xlpm.dat,DATE(_xlpm.jahrCalc,$B139,H$20),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S139" s="211" t="str" cm="1">
        <f t="array" aca="1" ref="AS139" ca="1">_xlfn.LET(
     _xlpm.jahrCalc,INDIRECT("Jahr" &amp; ROUNDUP(SUM($B$21:$B139)/78,0)),
     _xlpm.dat,DATE(_xlpm.jahrCalc,$B139,I$20),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T139" s="211" t="str" cm="1">
        <f t="array" aca="1" ref="AT139" ca="1">_xlfn.LET(
     _xlpm.jahrCalc,INDIRECT("Jahr" &amp; ROUNDUP(SUM($B$21:$B139)/78,0)),
     _xlpm.dat,DATE(_xlpm.jahrCalc,$B139,J$20),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U139" s="211" t="str" cm="1">
        <f t="array" aca="1" ref="AU139" ca="1">_xlfn.LET(
     _xlpm.jahrCalc,INDIRECT("Jahr" &amp; ROUNDUP(SUM($B$21:$B139)/78,0)),
     _xlpm.dat,DATE(_xlpm.jahrCalc,$B139,K$20),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V139" s="211" t="str" cm="1">
        <f t="array" aca="1" ref="AV139" ca="1">_xlfn.LET(
     _xlpm.jahrCalc,INDIRECT("Jahr" &amp; ROUNDUP(SUM($B$21:$B139)/78,0)),
     _xlpm.dat,DATE(_xlpm.jahrCalc,$B139,L$20),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W139" s="211" t="str" cm="1">
        <f t="array" aca="1" ref="AW139" ca="1">_xlfn.LET(
     _xlpm.jahrCalc,INDIRECT("Jahr" &amp; ROUNDUP(SUM($B$21:$B139)/78,0)),
     _xlpm.dat,DATE(_xlpm.jahrCalc,$B139,M$20),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X139" s="211" t="str" cm="1">
        <f t="array" aca="1" ref="AX139" ca="1">_xlfn.LET(
     _xlpm.jahrCalc,INDIRECT("Jahr" &amp; ROUNDUP(SUM($B$21:$B139)/78,0)),
     _xlpm.dat,DATE(_xlpm.jahrCalc,$B139,N$20),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AY139" s="211" t="str" cm="1">
        <f t="array" aca="1" ref="AY139" ca="1">_xlfn.LET(
     _xlpm.jahrCalc,INDIRECT("Jahr" &amp; ROUNDUP(SUM($B$21:$B139)/78,0)),
     _xlpm.dat,DATE(_xlpm.jahrCalc,$B139,O$20),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AZ139" s="211" t="str" cm="1">
        <f t="array" aca="1" ref="AZ139" ca="1">_xlfn.LET(
     _xlpm.jahrCalc,INDIRECT("Jahr" &amp; ROUNDUP(SUM($B$21:$B139)/78,0)),
     _xlpm.dat,DATE(_xlpm.jahrCalc,$B139,P$20),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A139" s="211" t="str" cm="1">
        <f t="array" aca="1" ref="BA139" ca="1">_xlfn.LET(
     _xlpm.jahrCalc,INDIRECT("Jahr" &amp; ROUNDUP(SUM($B$21:$B139)/78,0)),
     _xlpm.dat,DATE(_xlpm.jahrCalc,$B139,Q$20),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B139" s="211" t="str" cm="1">
        <f t="array" aca="1" ref="BB139" ca="1">_xlfn.LET(
     _xlpm.jahrCalc,INDIRECT("Jahr" &amp; ROUNDUP(SUM($B$21:$B139)/78,0)),
     _xlpm.dat,DATE(_xlpm.jahrCalc,$B139,R$20),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C139" s="211" t="str" cm="1">
        <f t="array" aca="1" ref="BC139" ca="1">_xlfn.LET(
     _xlpm.jahrCalc,INDIRECT("Jahr" &amp; ROUNDUP(SUM($B$21:$B139)/78,0)),
     _xlpm.dat,DATE(_xlpm.jahrCalc,$B139,S$20),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D139" s="211" t="str" cm="1">
        <f t="array" aca="1" ref="BD139" ca="1">_xlfn.LET(
     _xlpm.jahrCalc,INDIRECT("Jahr" &amp; ROUNDUP(SUM($B$21:$B139)/78,0)),
     _xlpm.dat,DATE(_xlpm.jahrCalc,$B139,T$20),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E139" s="211" t="str" cm="1">
        <f t="array" aca="1" ref="BE139" ca="1">_xlfn.LET(
     _xlpm.jahrCalc,INDIRECT("Jahr" &amp; ROUNDUP(SUM($B$21:$B139)/78,0)),
     _xlpm.dat,DATE(_xlpm.jahrCalc,$B139,U$20),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F139" s="211" t="str" cm="1">
        <f t="array" aca="1" ref="BF139" ca="1">_xlfn.LET(
     _xlpm.jahrCalc,INDIRECT("Jahr" &amp; ROUNDUP(SUM($B$21:$B139)/78,0)),
     _xlpm.dat,DATE(_xlpm.jahrCalc,$B139,V$20),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G139" s="211" t="str" cm="1">
        <f t="array" aca="1" ref="BG139" ca="1">_xlfn.LET(
     _xlpm.jahrCalc,INDIRECT("Jahr" &amp; ROUNDUP(SUM($B$21:$B139)/78,0)),
     _xlpm.dat,DATE(_xlpm.jahrCalc,$B139,W$20),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H139" s="211" t="str" cm="1">
        <f t="array" aca="1" ref="BH139" ca="1">_xlfn.LET(
     _xlpm.jahrCalc,INDIRECT("Jahr" &amp; ROUNDUP(SUM($B$21:$B139)/78,0)),
     _xlpm.dat,DATE(_xlpm.jahrCalc,$B139,X$20),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I139" s="211" t="str" cm="1">
        <f t="array" aca="1" ref="BI139" ca="1">_xlfn.LET(
     _xlpm.jahrCalc,INDIRECT("Jahr" &amp; ROUNDUP(SUM($B$21:$B139)/78,0)),
     _xlpm.dat,DATE(_xlpm.jahrCalc,$B139,Y$20),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J139" s="211" t="str" cm="1">
        <f t="array" aca="1" ref="BJ139" ca="1">_xlfn.LET(
     _xlpm.jahrCalc,INDIRECT("Jahr" &amp; ROUNDUP(SUM($B$21:$B139)/78,0)),
     _xlpm.dat,DATE(_xlpm.jahrCalc,$B139,Z$20),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K139" s="211" t="str" cm="1">
        <f t="array" aca="1" ref="BK139" ca="1">_xlfn.LET(
     _xlpm.jahrCalc,INDIRECT("Jahr" &amp; ROUNDUP(SUM($B$21:$B139)/78,0)),
     _xlpm.dat,DATE(_xlpm.jahrCalc,$B139,AA$20),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L139" s="211" t="str" cm="1">
        <f t="array" aca="1" ref="BL139" ca="1">_xlfn.LET(
     _xlpm.jahrCalc,INDIRECT("Jahr" &amp; ROUNDUP(SUM($B$21:$B139)/78,0)),
     _xlpm.dat,DATE(_xlpm.jahrCalc,$B139,AB$20),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M139" s="211" t="str" cm="1">
        <f t="array" aca="1" ref="BM139" ca="1">_xlfn.LET(
     _xlpm.jahrCalc,INDIRECT("Jahr" &amp; ROUNDUP(SUM($B$21:$B139)/78,0)),
     _xlpm.dat,DATE(_xlpm.jahrCalc,$B139,AC$20),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N139" s="211" t="str" cm="1">
        <f t="array" aca="1" ref="BN139" ca="1">_xlfn.LET(
     _xlpm.jahrCalc,INDIRECT("Jahr" &amp; ROUNDUP(SUM($B$21:$B139)/78,0)),
     _xlpm.dat,DATE(_xlpm.jahrCalc,$B139,AD$20),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WE</v>
      </c>
      <c r="BO139" s="211" t="str" cm="1">
        <f t="array" aca="1" ref="BO139" ca="1">_xlfn.LET(
     _xlpm.jahrCalc,INDIRECT("Jahr" &amp; ROUNDUP(SUM($B$21:$B139)/78,0)),
     _xlpm.dat,DATE(_xlpm.jahrCalc,$B139,AE$20),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P139" s="211" t="str" cm="1">
        <f t="array" aca="1" ref="BP139" ca="1">_xlfn.LET(
     _xlpm.jahrCalc,INDIRECT("Jahr" &amp; ROUNDUP(SUM($B$21:$B139)/78,0)),
     _xlpm.dat,DATE(_xlpm.jahrCalc,$B139,AF$20),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Q139" s="211" t="str" cm="1">
        <f t="array" aca="1" ref="BQ139" ca="1">_xlfn.LET(
     _xlpm.jahrCalc,INDIRECT("Jahr" &amp; ROUNDUP(SUM($B$21:$B139)/78,0)),
     _xlpm.dat,DATE(_xlpm.jahrCalc,$B139,AG$20),
     _xlpm.bundesland,$BR139,
     _xlpm.ft, IF(_xlpm.bundesland=0,FALSE,_xlfn.XLOOKUP(_xlpm.dat,Feiertage[[Datum]:[Datum]],_xlfn.XLOOKUP(_xlpm.bundesland,Feiertage[[#Headers],[BW]:[TH]],Feiertage[[BW]:[TH]]),0,0,1)&lt;&gt;0),
     _xlpm.schwarz,
          MONTH(_xlpm.dat)&lt;&gt;$B139,
     _xlpm.we,
          WEEKDAY(_xlpm.dat,2)&gt;=6,
     _xlpm.weg,
          IF(_xlfn.XLOOKUP(GewählterMA&amp;_xlpm.dat,Table6[[lookup]:[lookup]],Table6[[Name]:[Name]],"da",0,1)="da","","weg"),
     _xlpm.ausgabe,IF(_xlpm.schwarz,"SW",IF(_xlpm.ft,"FT",IF(_xlpm.we,"WE",IF(_xlpm.weg="weg","weg","")))),
     _xlpm.ausgabe
)</f>
        <v/>
      </c>
      <c r="BR139" s="211">
        <f ca="1">IF(BT139=0,BS132,BT139)</f>
        <v>0</v>
      </c>
      <c r="BT139" s="211" cm="1">
        <f t="array" aca="1" ref="BT139" ca="1">_xlfn.XLOOKUP(_xlfn.XLOOKUP(GewählterMA&amp;AL139&amp;INDIRECT("Jahr" &amp; ROUNDUP(SUM($B$21:$B139)/78,0)),MitarbeiterFTE[Name]&amp;MitarbeiterFTE[Monat]&amp;MitarbeiterFTE[Jahr],MitarbeiterFTE[Bundesland],0,0,1),Bundesländer[Deutsch],Bundesländer[Abkürzung],0,0,1)</f>
        <v>0</v>
      </c>
    </row>
    <row r="140" spans="1:72" ht="18" customHeight="1" thickBot="1">
      <c r="A140" s="223" cm="1">
        <f t="array" aca="1" ref="A140" ca="1">_xlfn.XLOOKUP(GewählterMA&amp;"|"&amp;GewähltesVorhaben&amp;"|"&amp;B140&amp;"|"&amp;INDIRECT("Jahr" &amp; ROUNDUP(SUM($B$21:B140)/78,0)),MitarbeiterFTE[lookup],MitarbeiterFTE[%-Vorhaben],0,0,1)</f>
        <v>0</v>
      </c>
      <c r="B140" s="256">
        <v>8</v>
      </c>
      <c r="C140" s="253" t="str" cm="1">
        <f t="array" aca="1" ref="C140" ca="1">_xlfn.LET(
_xlpm.jahrCalc,
INDIRECT("Jahr" &amp; ROUNDUP(SUM($B$21:$B140)/78,0)),
_xlpm.auto,
IF(_xlfn.XLOOKUP(GewählterMA&amp;"|"&amp;_xlpm.jahrCalc,Personaleingabe!$AO$12:$AO$300,Personaleingabe!$AO$12:$AO$300,"keine Zeiten",0,1)="keine Zeiten",TRUE,FALSE),
_xlpm.fake,
IF($A$4&amp;"1"="1",FALSE,TRUE),
_xlpm.abwesend,
AM140&amp;"1"&lt;&gt;"1",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_xlpm.wochenstunden/5,SUMIFS(Arbeitszeiten[[Arbeitszeit]:[Arbeitszeit]],Arbeitszeiten[[Name]:[Name]],GewählterMA,Arbeitszeiten[[Tag]:[Tag]],DATE(_xlpm.jahrCalc,$B140,C$20)))*$A140,0),
_xlpm.ausgabe, _xlpm.stunden+IF(AND(_xlpm.stunden&gt;0,_xlpm.fake),ROUND(RANDBETWEEN(-100,100)/200,1),0),
IF(_xlpm.ausgabe&lt;=0,"",_xlpm.ausgabe)
)</f>
        <v/>
      </c>
      <c r="D140" s="253" t="str" cm="1">
        <f t="array" aca="1" ref="D140" ca="1">_xlfn.LET(
_xlpm.jahrCalc,
INDIRECT("Jahr" &amp; ROUNDUP(SUM($B$21:$B140)/78,0)),
_xlpm.auto,
IF(_xlfn.XLOOKUP(GewählterMA&amp;"|"&amp;_xlpm.jahrCalc,Personaleingabe!$AO$12:$AO$300,Personaleingabe!$AO$12:$AO$300,"keine Zeiten",0,1)="keine Zeiten",TRUE,FALSE),
_xlpm.fake,
IF($A$4&amp;"1"="1",FALSE,TRUE),
_xlpm.abwesend,
AN140&amp;"1"&lt;&gt;"1",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_xlpm.wochenstunden/5,SUMIFS(Arbeitszeiten[[Arbeitszeit]:[Arbeitszeit]],Arbeitszeiten[[Name]:[Name]],GewählterMA,Arbeitszeiten[[Tag]:[Tag]],DATE(_xlpm.jahrCalc,$B140,D$20)))*$A140,0),
_xlpm.ausgabe, _xlpm.stunden+IF(AND(_xlpm.stunden&gt;0,_xlpm.fake),ROUND(RANDBETWEEN(-100,100)/200,1),0),
IF(_xlpm.ausgabe&lt;=0,"",_xlpm.ausgabe)
)</f>
        <v/>
      </c>
      <c r="E140" s="253" t="str" cm="1">
        <f t="array" aca="1" ref="E140" ca="1">_xlfn.LET(
_xlpm.jahrCalc,
INDIRECT("Jahr" &amp; ROUNDUP(SUM($B$21:$B140)/78,0)),
_xlpm.auto,
IF(_xlfn.XLOOKUP(GewählterMA&amp;"|"&amp;_xlpm.jahrCalc,Personaleingabe!$AO$12:$AO$300,Personaleingabe!$AO$12:$AO$300,"keine Zeiten",0,1)="keine Zeiten",TRUE,FALSE),
_xlpm.fake,
IF($A$4&amp;"1"="1",FALSE,TRUE),
_xlpm.abwesend,
AO140&amp;"1"&lt;&gt;"1",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_xlpm.wochenstunden/5,SUMIFS(Arbeitszeiten[[Arbeitszeit]:[Arbeitszeit]],Arbeitszeiten[[Name]:[Name]],GewählterMA,Arbeitszeiten[[Tag]:[Tag]],DATE(_xlpm.jahrCalc,$B140,E$20)))*$A140,0),
_xlpm.ausgabe, _xlpm.stunden+IF(AND(_xlpm.stunden&gt;0,_xlpm.fake),ROUND(RANDBETWEEN(-100,100)/200,1),0),
IF(_xlpm.ausgabe&lt;=0,"",_xlpm.ausgabe)
)</f>
        <v/>
      </c>
      <c r="F140" s="253" t="str" cm="1">
        <f t="array" aca="1" ref="F140" ca="1">_xlfn.LET(
_xlpm.jahrCalc,
INDIRECT("Jahr" &amp; ROUNDUP(SUM($B$21:$B140)/78,0)),
_xlpm.auto,
IF(_xlfn.XLOOKUP(GewählterMA&amp;"|"&amp;_xlpm.jahrCalc,Personaleingabe!$AO$12:$AO$300,Personaleingabe!$AO$12:$AO$300,"keine Zeiten",0,1)="keine Zeiten",TRUE,FALSE),
_xlpm.fake,
IF($A$4&amp;"1"="1",FALSE,TRUE),
_xlpm.abwesend,
AP140&amp;"1"&lt;&gt;"1",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_xlpm.wochenstunden/5,SUMIFS(Arbeitszeiten[[Arbeitszeit]:[Arbeitszeit]],Arbeitszeiten[[Name]:[Name]],GewählterMA,Arbeitszeiten[[Tag]:[Tag]],DATE(_xlpm.jahrCalc,$B140,F$20)))*$A140,0),
_xlpm.ausgabe, _xlpm.stunden+IF(AND(_xlpm.stunden&gt;0,_xlpm.fake),ROUND(RANDBETWEEN(-100,100)/200,1),0),
IF(_xlpm.ausgabe&lt;=0,"",_xlpm.ausgabe)
)</f>
        <v/>
      </c>
      <c r="G140" s="253" t="str" cm="1">
        <f t="array" aca="1" ref="G140" ca="1">_xlfn.LET(
_xlpm.jahrCalc,
INDIRECT("Jahr" &amp; ROUNDUP(SUM($B$21:$B140)/78,0)),
_xlpm.auto,
IF(_xlfn.XLOOKUP(GewählterMA&amp;"|"&amp;_xlpm.jahrCalc,Personaleingabe!$AO$12:$AO$300,Personaleingabe!$AO$12:$AO$300,"keine Zeiten",0,1)="keine Zeiten",TRUE,FALSE),
_xlpm.fake,
IF($A$4&amp;"1"="1",FALSE,TRUE),
_xlpm.abwesend,
AQ140&amp;"1"&lt;&gt;"1",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_xlpm.wochenstunden/5,SUMIFS(Arbeitszeiten[[Arbeitszeit]:[Arbeitszeit]],Arbeitszeiten[[Name]:[Name]],GewählterMA,Arbeitszeiten[[Tag]:[Tag]],DATE(_xlpm.jahrCalc,$B140,G$20)))*$A140,0),
_xlpm.ausgabe, _xlpm.stunden+IF(AND(_xlpm.stunden&gt;0,_xlpm.fake),ROUND(RANDBETWEEN(-100,100)/200,1),0),
IF(_xlpm.ausgabe&lt;=0,"",_xlpm.ausgabe)
)</f>
        <v/>
      </c>
      <c r="H140" s="253" t="str" cm="1">
        <f t="array" aca="1" ref="H140" ca="1">_xlfn.LET(
_xlpm.jahrCalc,
INDIRECT("Jahr" &amp; ROUNDUP(SUM($B$21:$B140)/78,0)),
_xlpm.auto,
IF(_xlfn.XLOOKUP(GewählterMA&amp;"|"&amp;_xlpm.jahrCalc,Personaleingabe!$AO$12:$AO$300,Personaleingabe!$AO$12:$AO$300,"keine Zeiten",0,1)="keine Zeiten",TRUE,FALSE),
_xlpm.fake,
IF($A$4&amp;"1"="1",FALSE,TRUE),
_xlpm.abwesend,
AR140&amp;"1"&lt;&gt;"1",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_xlpm.wochenstunden/5,SUMIFS(Arbeitszeiten[[Arbeitszeit]:[Arbeitszeit]],Arbeitszeiten[[Name]:[Name]],GewählterMA,Arbeitszeiten[[Tag]:[Tag]],DATE(_xlpm.jahrCalc,$B140,H$20)))*$A140,0),
_xlpm.ausgabe, _xlpm.stunden+IF(AND(_xlpm.stunden&gt;0,_xlpm.fake),ROUND(RANDBETWEEN(-100,100)/200,1),0),
IF(_xlpm.ausgabe&lt;=0,"",_xlpm.ausgabe)
)</f>
        <v/>
      </c>
      <c r="I140" s="253" t="str" cm="1">
        <f t="array" aca="1" ref="I140" ca="1">_xlfn.LET(
_xlpm.jahrCalc,
INDIRECT("Jahr" &amp; ROUNDUP(SUM($B$21:$B140)/78,0)),
_xlpm.auto,
IF(_xlfn.XLOOKUP(GewählterMA&amp;"|"&amp;_xlpm.jahrCalc,Personaleingabe!$AO$12:$AO$300,Personaleingabe!$AO$12:$AO$300,"keine Zeiten",0,1)="keine Zeiten",TRUE,FALSE),
_xlpm.fake,
IF($A$4&amp;"1"="1",FALSE,TRUE),
_xlpm.abwesend,
AS140&amp;"1"&lt;&gt;"1",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_xlpm.wochenstunden/5,SUMIFS(Arbeitszeiten[[Arbeitszeit]:[Arbeitszeit]],Arbeitszeiten[[Name]:[Name]],GewählterMA,Arbeitszeiten[[Tag]:[Tag]],DATE(_xlpm.jahrCalc,$B140,I$20)))*$A140,0),
_xlpm.ausgabe, _xlpm.stunden+IF(AND(_xlpm.stunden&gt;0,_xlpm.fake),ROUND(RANDBETWEEN(-100,100)/200,1),0),
IF(_xlpm.ausgabe&lt;=0,"",_xlpm.ausgabe)
)</f>
        <v/>
      </c>
      <c r="J140" s="253" t="str" cm="1">
        <f t="array" aca="1" ref="J140" ca="1">_xlfn.LET(
_xlpm.jahrCalc,
INDIRECT("Jahr" &amp; ROUNDUP(SUM($B$21:$B140)/78,0)),
_xlpm.auto,
IF(_xlfn.XLOOKUP(GewählterMA&amp;"|"&amp;_xlpm.jahrCalc,Personaleingabe!$AO$12:$AO$300,Personaleingabe!$AO$12:$AO$300,"keine Zeiten",0,1)="keine Zeiten",TRUE,FALSE),
_xlpm.fake,
IF($A$4&amp;"1"="1",FALSE,TRUE),
_xlpm.abwesend,
AT140&amp;"1"&lt;&gt;"1",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_xlpm.wochenstunden/5,SUMIFS(Arbeitszeiten[[Arbeitszeit]:[Arbeitszeit]],Arbeitszeiten[[Name]:[Name]],GewählterMA,Arbeitszeiten[[Tag]:[Tag]],DATE(_xlpm.jahrCalc,$B140,J$20)))*$A140,0),
_xlpm.ausgabe, _xlpm.stunden+IF(AND(_xlpm.stunden&gt;0,_xlpm.fake),ROUND(RANDBETWEEN(-100,100)/200,1),0),
IF(_xlpm.ausgabe&lt;=0,"",_xlpm.ausgabe)
)</f>
        <v/>
      </c>
      <c r="K140" s="253" t="str" cm="1">
        <f t="array" aca="1" ref="K140" ca="1">_xlfn.LET(
_xlpm.jahrCalc,
INDIRECT("Jahr" &amp; ROUNDUP(SUM($B$21:$B140)/78,0)),
_xlpm.auto,
IF(_xlfn.XLOOKUP(GewählterMA&amp;"|"&amp;_xlpm.jahrCalc,Personaleingabe!$AO$12:$AO$300,Personaleingabe!$AO$12:$AO$300,"keine Zeiten",0,1)="keine Zeiten",TRUE,FALSE),
_xlpm.fake,
IF($A$4&amp;"1"="1",FALSE,TRUE),
_xlpm.abwesend,
AU140&amp;"1"&lt;&gt;"1",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_xlpm.wochenstunden/5,SUMIFS(Arbeitszeiten[[Arbeitszeit]:[Arbeitszeit]],Arbeitszeiten[[Name]:[Name]],GewählterMA,Arbeitszeiten[[Tag]:[Tag]],DATE(_xlpm.jahrCalc,$B140,K$20)))*$A140,0),
_xlpm.ausgabe, _xlpm.stunden+IF(AND(_xlpm.stunden&gt;0,_xlpm.fake),ROUND(RANDBETWEEN(-100,100)/200,1),0),
IF(_xlpm.ausgabe&lt;=0,"",_xlpm.ausgabe)
)</f>
        <v/>
      </c>
      <c r="L140" s="253" t="str" cm="1">
        <f t="array" aca="1" ref="L140" ca="1">_xlfn.LET(
_xlpm.jahrCalc,
INDIRECT("Jahr" &amp; ROUNDUP(SUM($B$21:$B140)/78,0)),
_xlpm.auto,
IF(_xlfn.XLOOKUP(GewählterMA&amp;"|"&amp;_xlpm.jahrCalc,Personaleingabe!$AO$12:$AO$300,Personaleingabe!$AO$12:$AO$300,"keine Zeiten",0,1)="keine Zeiten",TRUE,FALSE),
_xlpm.fake,
IF($A$4&amp;"1"="1",FALSE,TRUE),
_xlpm.abwesend,
AV140&amp;"1"&lt;&gt;"1",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_xlpm.wochenstunden/5,SUMIFS(Arbeitszeiten[[Arbeitszeit]:[Arbeitszeit]],Arbeitszeiten[[Name]:[Name]],GewählterMA,Arbeitszeiten[[Tag]:[Tag]],DATE(_xlpm.jahrCalc,$B140,L$20)))*$A140,0),
_xlpm.ausgabe, _xlpm.stunden+IF(AND(_xlpm.stunden&gt;0,_xlpm.fake),ROUND(RANDBETWEEN(-100,100)/200,1),0),
IF(_xlpm.ausgabe&lt;=0,"",_xlpm.ausgabe)
)</f>
        <v/>
      </c>
      <c r="M140" s="253" t="str" cm="1">
        <f t="array" aca="1" ref="M140" ca="1">_xlfn.LET(
_xlpm.jahrCalc,
INDIRECT("Jahr" &amp; ROUNDUP(SUM($B$21:$B140)/78,0)),
_xlpm.auto,
IF(_xlfn.XLOOKUP(GewählterMA&amp;"|"&amp;_xlpm.jahrCalc,Personaleingabe!$AO$12:$AO$300,Personaleingabe!$AO$12:$AO$300,"keine Zeiten",0,1)="keine Zeiten",TRUE,FALSE),
_xlpm.fake,
IF($A$4&amp;"1"="1",FALSE,TRUE),
_xlpm.abwesend,
AW140&amp;"1"&lt;&gt;"1",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_xlpm.wochenstunden/5,SUMIFS(Arbeitszeiten[[Arbeitszeit]:[Arbeitszeit]],Arbeitszeiten[[Name]:[Name]],GewählterMA,Arbeitszeiten[[Tag]:[Tag]],DATE(_xlpm.jahrCalc,$B140,M$20)))*$A140,0),
_xlpm.ausgabe, _xlpm.stunden+IF(AND(_xlpm.stunden&gt;0,_xlpm.fake),ROUND(RANDBETWEEN(-100,100)/200,1),0),
IF(_xlpm.ausgabe&lt;=0,"",_xlpm.ausgabe)
)</f>
        <v/>
      </c>
      <c r="N140" s="253" t="str" cm="1">
        <f t="array" aca="1" ref="N140" ca="1">_xlfn.LET(
_xlpm.jahrCalc,
INDIRECT("Jahr" &amp; ROUNDUP(SUM($B$21:$B140)/78,0)),
_xlpm.auto,
IF(_xlfn.XLOOKUP(GewählterMA&amp;"|"&amp;_xlpm.jahrCalc,Personaleingabe!$AO$12:$AO$300,Personaleingabe!$AO$12:$AO$300,"keine Zeiten",0,1)="keine Zeiten",TRUE,FALSE),
_xlpm.fake,
IF($A$4&amp;"1"="1",FALSE,TRUE),
_xlpm.abwesend,
AX140&amp;"1"&lt;&gt;"1",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_xlpm.wochenstunden/5,SUMIFS(Arbeitszeiten[[Arbeitszeit]:[Arbeitszeit]],Arbeitszeiten[[Name]:[Name]],GewählterMA,Arbeitszeiten[[Tag]:[Tag]],DATE(_xlpm.jahrCalc,$B140,N$20)))*$A140,0),
_xlpm.ausgabe, _xlpm.stunden+IF(AND(_xlpm.stunden&gt;0,_xlpm.fake),ROUND(RANDBETWEEN(-100,100)/200,1),0),
IF(_xlpm.ausgabe&lt;=0,"",_xlpm.ausgabe)
)</f>
        <v/>
      </c>
      <c r="O140" s="253" t="str" cm="1">
        <f t="array" aca="1" ref="O140" ca="1">_xlfn.LET(
_xlpm.jahrCalc,
INDIRECT("Jahr" &amp; ROUNDUP(SUM($B$21:$B140)/78,0)),
_xlpm.auto,
IF(_xlfn.XLOOKUP(GewählterMA&amp;"|"&amp;_xlpm.jahrCalc,Personaleingabe!$AO$12:$AO$300,Personaleingabe!$AO$12:$AO$300,"keine Zeiten",0,1)="keine Zeiten",TRUE,FALSE),
_xlpm.fake,
IF($A$4&amp;"1"="1",FALSE,TRUE),
_xlpm.abwesend,
AY140&amp;"1"&lt;&gt;"1",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_xlpm.wochenstunden/5,SUMIFS(Arbeitszeiten[[Arbeitszeit]:[Arbeitszeit]],Arbeitszeiten[[Name]:[Name]],GewählterMA,Arbeitszeiten[[Tag]:[Tag]],DATE(_xlpm.jahrCalc,$B140,O$20)))*$A140,0),
_xlpm.ausgabe, _xlpm.stunden+IF(AND(_xlpm.stunden&gt;0,_xlpm.fake),ROUND(RANDBETWEEN(-100,100)/200,1),0),
IF(_xlpm.ausgabe&lt;=0,"",_xlpm.ausgabe)
)</f>
        <v/>
      </c>
      <c r="P140" s="253" t="str" cm="1">
        <f t="array" aca="1" ref="P140" ca="1">_xlfn.LET(
_xlpm.jahrCalc,
INDIRECT("Jahr" &amp; ROUNDUP(SUM($B$21:$B140)/78,0)),
_xlpm.auto,
IF(_xlfn.XLOOKUP(GewählterMA&amp;"|"&amp;_xlpm.jahrCalc,Personaleingabe!$AO$12:$AO$300,Personaleingabe!$AO$12:$AO$300,"keine Zeiten",0,1)="keine Zeiten",TRUE,FALSE),
_xlpm.fake,
IF($A$4&amp;"1"="1",FALSE,TRUE),
_xlpm.abwesend,
AZ140&amp;"1"&lt;&gt;"1",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_xlpm.wochenstunden/5,SUMIFS(Arbeitszeiten[[Arbeitszeit]:[Arbeitszeit]],Arbeitszeiten[[Name]:[Name]],GewählterMA,Arbeitszeiten[[Tag]:[Tag]],DATE(_xlpm.jahrCalc,$B140,P$20)))*$A140,0),
_xlpm.ausgabe, _xlpm.stunden+IF(AND(_xlpm.stunden&gt;0,_xlpm.fake),ROUND(RANDBETWEEN(-100,100)/200,1),0),
IF(_xlpm.ausgabe&lt;=0,"",_xlpm.ausgabe)
)</f>
        <v/>
      </c>
      <c r="Q140" s="253" t="str" cm="1">
        <f t="array" aca="1" ref="Q140" ca="1">_xlfn.LET(
_xlpm.jahrCalc,
INDIRECT("Jahr" &amp; ROUNDUP(SUM($B$21:$B140)/78,0)),
_xlpm.auto,
IF(_xlfn.XLOOKUP(GewählterMA&amp;"|"&amp;_xlpm.jahrCalc,Personaleingabe!$AO$12:$AO$300,Personaleingabe!$AO$12:$AO$300,"keine Zeiten",0,1)="keine Zeiten",TRUE,FALSE),
_xlpm.fake,
IF($A$4&amp;"1"="1",FALSE,TRUE),
_xlpm.abwesend,
BA140&amp;"1"&lt;&gt;"1",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_xlpm.wochenstunden/5,SUMIFS(Arbeitszeiten[[Arbeitszeit]:[Arbeitszeit]],Arbeitszeiten[[Name]:[Name]],GewählterMA,Arbeitszeiten[[Tag]:[Tag]],DATE(_xlpm.jahrCalc,$B140,Q$20)))*$A140,0),
_xlpm.ausgabe, _xlpm.stunden+IF(AND(_xlpm.stunden&gt;0,_xlpm.fake),ROUND(RANDBETWEEN(-100,100)/200,1),0),
IF(_xlpm.ausgabe&lt;=0,"",_xlpm.ausgabe)
)</f>
        <v/>
      </c>
      <c r="R140" s="253" t="str" cm="1">
        <f t="array" aca="1" ref="R140" ca="1">_xlfn.LET(
_xlpm.jahrCalc,
INDIRECT("Jahr" &amp; ROUNDUP(SUM($B$21:$B140)/78,0)),
_xlpm.auto,
IF(_xlfn.XLOOKUP(GewählterMA&amp;"|"&amp;_xlpm.jahrCalc,Personaleingabe!$AO$12:$AO$300,Personaleingabe!$AO$12:$AO$300,"keine Zeiten",0,1)="keine Zeiten",TRUE,FALSE),
_xlpm.fake,
IF($A$4&amp;"1"="1",FALSE,TRUE),
_xlpm.abwesend,
BB140&amp;"1"&lt;&gt;"1",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_xlpm.wochenstunden/5,SUMIFS(Arbeitszeiten[[Arbeitszeit]:[Arbeitszeit]],Arbeitszeiten[[Name]:[Name]],GewählterMA,Arbeitszeiten[[Tag]:[Tag]],DATE(_xlpm.jahrCalc,$B140,R$20)))*$A140,0),
_xlpm.ausgabe, _xlpm.stunden+IF(AND(_xlpm.stunden&gt;0,_xlpm.fake),ROUND(RANDBETWEEN(-100,100)/200,1),0),
IF(_xlpm.ausgabe&lt;=0,"",_xlpm.ausgabe)
)</f>
        <v/>
      </c>
      <c r="S140" s="253" t="str" cm="1">
        <f t="array" aca="1" ref="S140" ca="1">_xlfn.LET(
_xlpm.jahrCalc,
INDIRECT("Jahr" &amp; ROUNDUP(SUM($B$21:$B140)/78,0)),
_xlpm.auto,
IF(_xlfn.XLOOKUP(GewählterMA&amp;"|"&amp;_xlpm.jahrCalc,Personaleingabe!$AO$12:$AO$300,Personaleingabe!$AO$12:$AO$300,"keine Zeiten",0,1)="keine Zeiten",TRUE,FALSE),
_xlpm.fake,
IF($A$4&amp;"1"="1",FALSE,TRUE),
_xlpm.abwesend,
BC140&amp;"1"&lt;&gt;"1",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_xlpm.wochenstunden/5,SUMIFS(Arbeitszeiten[[Arbeitszeit]:[Arbeitszeit]],Arbeitszeiten[[Name]:[Name]],GewählterMA,Arbeitszeiten[[Tag]:[Tag]],DATE(_xlpm.jahrCalc,$B140,S$20)))*$A140,0),
_xlpm.ausgabe, _xlpm.stunden+IF(AND(_xlpm.stunden&gt;0,_xlpm.fake),ROUND(RANDBETWEEN(-100,100)/200,1),0),
IF(_xlpm.ausgabe&lt;=0,"",_xlpm.ausgabe)
)</f>
        <v/>
      </c>
      <c r="T140" s="253" t="str" cm="1">
        <f t="array" aca="1" ref="T140" ca="1">_xlfn.LET(
_xlpm.jahrCalc,
INDIRECT("Jahr" &amp; ROUNDUP(SUM($B$21:$B140)/78,0)),
_xlpm.auto,
IF(_xlfn.XLOOKUP(GewählterMA&amp;"|"&amp;_xlpm.jahrCalc,Personaleingabe!$AO$12:$AO$300,Personaleingabe!$AO$12:$AO$300,"keine Zeiten",0,1)="keine Zeiten",TRUE,FALSE),
_xlpm.fake,
IF($A$4&amp;"1"="1",FALSE,TRUE),
_xlpm.abwesend,
BD140&amp;"1"&lt;&gt;"1",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_xlpm.wochenstunden/5,SUMIFS(Arbeitszeiten[[Arbeitszeit]:[Arbeitszeit]],Arbeitszeiten[[Name]:[Name]],GewählterMA,Arbeitszeiten[[Tag]:[Tag]],DATE(_xlpm.jahrCalc,$B140,T$20)))*$A140,0),
_xlpm.ausgabe, _xlpm.stunden+IF(AND(_xlpm.stunden&gt;0,_xlpm.fake),ROUND(RANDBETWEEN(-100,100)/200,1),0),
IF(_xlpm.ausgabe&lt;=0,"",_xlpm.ausgabe)
)</f>
        <v/>
      </c>
      <c r="U140" s="253" t="str" cm="1">
        <f t="array" aca="1" ref="U140" ca="1">_xlfn.LET(
_xlpm.jahrCalc,
INDIRECT("Jahr" &amp; ROUNDUP(SUM($B$21:$B140)/78,0)),
_xlpm.auto,
IF(_xlfn.XLOOKUP(GewählterMA&amp;"|"&amp;_xlpm.jahrCalc,Personaleingabe!$AO$12:$AO$300,Personaleingabe!$AO$12:$AO$300,"keine Zeiten",0,1)="keine Zeiten",TRUE,FALSE),
_xlpm.fake,
IF($A$4&amp;"1"="1",FALSE,TRUE),
_xlpm.abwesend,
BE140&amp;"1"&lt;&gt;"1",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_xlpm.wochenstunden/5,SUMIFS(Arbeitszeiten[[Arbeitszeit]:[Arbeitszeit]],Arbeitszeiten[[Name]:[Name]],GewählterMA,Arbeitszeiten[[Tag]:[Tag]],DATE(_xlpm.jahrCalc,$B140,U$20)))*$A140,0),
_xlpm.ausgabe, _xlpm.stunden+IF(AND(_xlpm.stunden&gt;0,_xlpm.fake),ROUND(RANDBETWEEN(-100,100)/200,1),0),
IF(_xlpm.ausgabe&lt;=0,"",_xlpm.ausgabe)
)</f>
        <v/>
      </c>
      <c r="V140" s="253" t="str" cm="1">
        <f t="array" aca="1" ref="V140" ca="1">_xlfn.LET(
_xlpm.jahrCalc,
INDIRECT("Jahr" &amp; ROUNDUP(SUM($B$21:$B140)/78,0)),
_xlpm.auto,
IF(_xlfn.XLOOKUP(GewählterMA&amp;"|"&amp;_xlpm.jahrCalc,Personaleingabe!$AO$12:$AO$300,Personaleingabe!$AO$12:$AO$300,"keine Zeiten",0,1)="keine Zeiten",TRUE,FALSE),
_xlpm.fake,
IF($A$4&amp;"1"="1",FALSE,TRUE),
_xlpm.abwesend,
BF140&amp;"1"&lt;&gt;"1",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_xlpm.wochenstunden/5,SUMIFS(Arbeitszeiten[[Arbeitszeit]:[Arbeitszeit]],Arbeitszeiten[[Name]:[Name]],GewählterMA,Arbeitszeiten[[Tag]:[Tag]],DATE(_xlpm.jahrCalc,$B140,V$20)))*$A140,0),
_xlpm.ausgabe, _xlpm.stunden+IF(AND(_xlpm.stunden&gt;0,_xlpm.fake),ROUND(RANDBETWEEN(-100,100)/200,1),0),
IF(_xlpm.ausgabe&lt;=0,"",_xlpm.ausgabe)
)</f>
        <v/>
      </c>
      <c r="W140" s="253" t="str" cm="1">
        <f t="array" aca="1" ref="W140" ca="1">_xlfn.LET(
_xlpm.jahrCalc,
INDIRECT("Jahr" &amp; ROUNDUP(SUM($B$21:$B140)/78,0)),
_xlpm.auto,
IF(_xlfn.XLOOKUP(GewählterMA&amp;"|"&amp;_xlpm.jahrCalc,Personaleingabe!$AO$12:$AO$300,Personaleingabe!$AO$12:$AO$300,"keine Zeiten",0,1)="keine Zeiten",TRUE,FALSE),
_xlpm.fake,
IF($A$4&amp;"1"="1",FALSE,TRUE),
_xlpm.abwesend,
BG140&amp;"1"&lt;&gt;"1",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_xlpm.wochenstunden/5,SUMIFS(Arbeitszeiten[[Arbeitszeit]:[Arbeitszeit]],Arbeitszeiten[[Name]:[Name]],GewählterMA,Arbeitszeiten[[Tag]:[Tag]],DATE(_xlpm.jahrCalc,$B140,W$20)))*$A140,0),
_xlpm.ausgabe, _xlpm.stunden+IF(AND(_xlpm.stunden&gt;0,_xlpm.fake),ROUND(RANDBETWEEN(-100,100)/200,1),0),
IF(_xlpm.ausgabe&lt;=0,"",_xlpm.ausgabe)
)</f>
        <v/>
      </c>
      <c r="X140" s="253" t="str" cm="1">
        <f t="array" aca="1" ref="X140" ca="1">_xlfn.LET(
_xlpm.jahrCalc,
INDIRECT("Jahr" &amp; ROUNDUP(SUM($B$21:$B140)/78,0)),
_xlpm.auto,
IF(_xlfn.XLOOKUP(GewählterMA&amp;"|"&amp;_xlpm.jahrCalc,Personaleingabe!$AO$12:$AO$300,Personaleingabe!$AO$12:$AO$300,"keine Zeiten",0,1)="keine Zeiten",TRUE,FALSE),
_xlpm.fake,
IF($A$4&amp;"1"="1",FALSE,TRUE),
_xlpm.abwesend,
BH140&amp;"1"&lt;&gt;"1",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_xlpm.wochenstunden/5,SUMIFS(Arbeitszeiten[[Arbeitszeit]:[Arbeitszeit]],Arbeitszeiten[[Name]:[Name]],GewählterMA,Arbeitszeiten[[Tag]:[Tag]],DATE(_xlpm.jahrCalc,$B140,X$20)))*$A140,0),
_xlpm.ausgabe, _xlpm.stunden+IF(AND(_xlpm.stunden&gt;0,_xlpm.fake),ROUND(RANDBETWEEN(-100,100)/200,1),0),
IF(_xlpm.ausgabe&lt;=0,"",_xlpm.ausgabe)
)</f>
        <v/>
      </c>
      <c r="Y140" s="253" t="str" cm="1">
        <f t="array" aca="1" ref="Y140" ca="1">_xlfn.LET(
_xlpm.jahrCalc,
INDIRECT("Jahr" &amp; ROUNDUP(SUM($B$21:$B140)/78,0)),
_xlpm.auto,
IF(_xlfn.XLOOKUP(GewählterMA&amp;"|"&amp;_xlpm.jahrCalc,Personaleingabe!$AO$12:$AO$300,Personaleingabe!$AO$12:$AO$300,"keine Zeiten",0,1)="keine Zeiten",TRUE,FALSE),
_xlpm.fake,
IF($A$4&amp;"1"="1",FALSE,TRUE),
_xlpm.abwesend,
BI140&amp;"1"&lt;&gt;"1",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_xlpm.wochenstunden/5,SUMIFS(Arbeitszeiten[[Arbeitszeit]:[Arbeitszeit]],Arbeitszeiten[[Name]:[Name]],GewählterMA,Arbeitszeiten[[Tag]:[Tag]],DATE(_xlpm.jahrCalc,$B140,Y$20)))*$A140,0),
_xlpm.ausgabe, _xlpm.stunden+IF(AND(_xlpm.stunden&gt;0,_xlpm.fake),ROUND(RANDBETWEEN(-100,100)/200,1),0),
IF(_xlpm.ausgabe&lt;=0,"",_xlpm.ausgabe)
)</f>
        <v/>
      </c>
      <c r="Z140" s="253" t="str" cm="1">
        <f t="array" aca="1" ref="Z140" ca="1">_xlfn.LET(
_xlpm.jahrCalc,
INDIRECT("Jahr" &amp; ROUNDUP(SUM($B$21:$B140)/78,0)),
_xlpm.auto,
IF(_xlfn.XLOOKUP(GewählterMA&amp;"|"&amp;_xlpm.jahrCalc,Personaleingabe!$AO$12:$AO$300,Personaleingabe!$AO$12:$AO$300,"keine Zeiten",0,1)="keine Zeiten",TRUE,FALSE),
_xlpm.fake,
IF($A$4&amp;"1"="1",FALSE,TRUE),
_xlpm.abwesend,
BJ140&amp;"1"&lt;&gt;"1",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_xlpm.wochenstunden/5,SUMIFS(Arbeitszeiten[[Arbeitszeit]:[Arbeitszeit]],Arbeitszeiten[[Name]:[Name]],GewählterMA,Arbeitszeiten[[Tag]:[Tag]],DATE(_xlpm.jahrCalc,$B140,Z$20)))*$A140,0),
_xlpm.ausgabe, _xlpm.stunden+IF(AND(_xlpm.stunden&gt;0,_xlpm.fake),ROUND(RANDBETWEEN(-100,100)/200,1),0),
IF(_xlpm.ausgabe&lt;=0,"",_xlpm.ausgabe)
)</f>
        <v/>
      </c>
      <c r="AA140" s="253" t="str" cm="1">
        <f t="array" aca="1" ref="AA140" ca="1">_xlfn.LET(
_xlpm.jahrCalc,
INDIRECT("Jahr" &amp; ROUNDUP(SUM($B$21:$B140)/78,0)),
_xlpm.auto,
IF(_xlfn.XLOOKUP(GewählterMA&amp;"|"&amp;_xlpm.jahrCalc,Personaleingabe!$AO$12:$AO$300,Personaleingabe!$AO$12:$AO$300,"keine Zeiten",0,1)="keine Zeiten",TRUE,FALSE),
_xlpm.fake,
IF($A$4&amp;"1"="1",FALSE,TRUE),
_xlpm.abwesend,
BK140&amp;"1"&lt;&gt;"1",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_xlpm.wochenstunden/5,SUMIFS(Arbeitszeiten[[Arbeitszeit]:[Arbeitszeit]],Arbeitszeiten[[Name]:[Name]],GewählterMA,Arbeitszeiten[[Tag]:[Tag]],DATE(_xlpm.jahrCalc,$B140,AA$20)))*$A140,0),
_xlpm.ausgabe, _xlpm.stunden+IF(AND(_xlpm.stunden&gt;0,_xlpm.fake),ROUND(RANDBETWEEN(-100,100)/200,1),0),
IF(_xlpm.ausgabe&lt;=0,"",_xlpm.ausgabe)
)</f>
        <v/>
      </c>
      <c r="AB140" s="253" t="str" cm="1">
        <f t="array" aca="1" ref="AB140" ca="1">_xlfn.LET(
_xlpm.jahrCalc,
INDIRECT("Jahr" &amp; ROUNDUP(SUM($B$21:$B140)/78,0)),
_xlpm.auto,
IF(_xlfn.XLOOKUP(GewählterMA&amp;"|"&amp;_xlpm.jahrCalc,Personaleingabe!$AO$12:$AO$300,Personaleingabe!$AO$12:$AO$300,"keine Zeiten",0,1)="keine Zeiten",TRUE,FALSE),
_xlpm.fake,
IF($A$4&amp;"1"="1",FALSE,TRUE),
_xlpm.abwesend,
BL140&amp;"1"&lt;&gt;"1",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_xlpm.wochenstunden/5,SUMIFS(Arbeitszeiten[[Arbeitszeit]:[Arbeitszeit]],Arbeitszeiten[[Name]:[Name]],GewählterMA,Arbeitszeiten[[Tag]:[Tag]],DATE(_xlpm.jahrCalc,$B140,AB$20)))*$A140,0),
_xlpm.ausgabe, _xlpm.stunden+IF(AND(_xlpm.stunden&gt;0,_xlpm.fake),ROUND(RANDBETWEEN(-100,100)/200,1),0),
IF(_xlpm.ausgabe&lt;=0,"",_xlpm.ausgabe)
)</f>
        <v/>
      </c>
      <c r="AC140" s="253" t="str" cm="1">
        <f t="array" aca="1" ref="AC140" ca="1">_xlfn.LET(
_xlpm.jahrCalc,
INDIRECT("Jahr" &amp; ROUNDUP(SUM($B$21:$B140)/78,0)),
_xlpm.auto,
IF(_xlfn.XLOOKUP(GewählterMA&amp;"|"&amp;_xlpm.jahrCalc,Personaleingabe!$AO$12:$AO$300,Personaleingabe!$AO$12:$AO$300,"keine Zeiten",0,1)="keine Zeiten",TRUE,FALSE),
_xlpm.fake,
IF($A$4&amp;"1"="1",FALSE,TRUE),
_xlpm.abwesend,
BM140&amp;"1"&lt;&gt;"1",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_xlpm.wochenstunden/5,SUMIFS(Arbeitszeiten[[Arbeitszeit]:[Arbeitszeit]],Arbeitszeiten[[Name]:[Name]],GewählterMA,Arbeitszeiten[[Tag]:[Tag]],DATE(_xlpm.jahrCalc,$B140,AC$20)))*$A140,0),
_xlpm.ausgabe, _xlpm.stunden+IF(AND(_xlpm.stunden&gt;0,_xlpm.fake),ROUND(RANDBETWEEN(-100,100)/200,1),0),
IF(_xlpm.ausgabe&lt;=0,"",_xlpm.ausgabe)
)</f>
        <v/>
      </c>
      <c r="AD140" s="253" t="str" cm="1">
        <f t="array" aca="1" ref="AD140" ca="1">_xlfn.LET(
_xlpm.jahrCalc,
INDIRECT("Jahr" &amp; ROUNDUP(SUM($B$21:$B140)/78,0)),
_xlpm.auto,
IF(_xlfn.XLOOKUP(GewählterMA&amp;"|"&amp;_xlpm.jahrCalc,Personaleingabe!$AO$12:$AO$300,Personaleingabe!$AO$12:$AO$300,"keine Zeiten",0,1)="keine Zeiten",TRUE,FALSE),
_xlpm.fake,
IF($A$4&amp;"1"="1",FALSE,TRUE),
_xlpm.abwesend,
BN140&amp;"1"&lt;&gt;"1",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_xlpm.wochenstunden/5,SUMIFS(Arbeitszeiten[[Arbeitszeit]:[Arbeitszeit]],Arbeitszeiten[[Name]:[Name]],GewählterMA,Arbeitszeiten[[Tag]:[Tag]],DATE(_xlpm.jahrCalc,$B140,AD$20)))*$A140,0),
_xlpm.ausgabe, _xlpm.stunden+IF(AND(_xlpm.stunden&gt;0,_xlpm.fake),ROUND(RANDBETWEEN(-100,100)/200,1),0),
IF(_xlpm.ausgabe&lt;=0,"",_xlpm.ausgabe)
)</f>
        <v/>
      </c>
      <c r="AE140" s="253" t="str" cm="1">
        <f t="array" aca="1" ref="AE140" ca="1">_xlfn.LET(
_xlpm.jahrCalc,
INDIRECT("Jahr" &amp; ROUNDUP(SUM($B$21:$B140)/78,0)),
_xlpm.auto,
IF(_xlfn.XLOOKUP(GewählterMA&amp;"|"&amp;_xlpm.jahrCalc,Personaleingabe!$AO$12:$AO$300,Personaleingabe!$AO$12:$AO$300,"keine Zeiten",0,1)="keine Zeiten",TRUE,FALSE),
_xlpm.fake,
IF($A$4&amp;"1"="1",FALSE,TRUE),
_xlpm.abwesend,
BO140&amp;"1"&lt;&gt;"1",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_xlpm.wochenstunden/5,SUMIFS(Arbeitszeiten[[Arbeitszeit]:[Arbeitszeit]],Arbeitszeiten[[Name]:[Name]],GewählterMA,Arbeitszeiten[[Tag]:[Tag]],DATE(_xlpm.jahrCalc,$B140,AE$20)))*$A140,0),
_xlpm.ausgabe, _xlpm.stunden+IF(AND(_xlpm.stunden&gt;0,_xlpm.fake),ROUND(RANDBETWEEN(-100,100)/200,1),0),
IF(_xlpm.ausgabe&lt;=0,"",_xlpm.ausgabe)
)</f>
        <v/>
      </c>
      <c r="AF140" s="253" t="str" cm="1">
        <f t="array" aca="1" ref="AF140" ca="1">_xlfn.LET(
_xlpm.jahrCalc,
INDIRECT("Jahr" &amp; ROUNDUP(SUM($B$21:$B140)/78,0)),
_xlpm.auto,
IF(_xlfn.XLOOKUP(GewählterMA&amp;"|"&amp;_xlpm.jahrCalc,Personaleingabe!$AO$12:$AO$300,Personaleingabe!$AO$12:$AO$300,"keine Zeiten",0,1)="keine Zeiten",TRUE,FALSE),
_xlpm.fake,
IF($A$4&amp;"1"="1",FALSE,TRUE),
_xlpm.abwesend,
BP140&amp;"1"&lt;&gt;"1",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_xlpm.wochenstunden/5,SUMIFS(Arbeitszeiten[[Arbeitszeit]:[Arbeitszeit]],Arbeitszeiten[[Name]:[Name]],GewählterMA,Arbeitszeiten[[Tag]:[Tag]],DATE(_xlpm.jahrCalc,$B140,AF$20)))*$A140,0),
_xlpm.ausgabe, _xlpm.stunden+IF(AND(_xlpm.stunden&gt;0,_xlpm.fake),ROUND(RANDBETWEEN(-100,100)/200,1),0),
IF(_xlpm.ausgabe&lt;=0,"",_xlpm.ausgabe)
)</f>
        <v/>
      </c>
      <c r="AG140" s="253" t="str" cm="1">
        <f t="array" aca="1" ref="AG140" ca="1">_xlfn.LET(
_xlpm.jahrCalc,
INDIRECT("Jahr" &amp; ROUNDUP(SUM($B$21:$B140)/78,0)),
_xlpm.auto,
IF(_xlfn.XLOOKUP(GewählterMA&amp;"|"&amp;_xlpm.jahrCalc,Personaleingabe!$AO$12:$AO$300,Personaleingabe!$AO$12:$AO$300,"keine Zeiten",0,1)="keine Zeiten",TRUE,FALSE),
_xlpm.fake,
IF($A$4&amp;"1"="1",FALSE,TRUE),
_xlpm.abwesend,
BQ140&amp;"1"&lt;&gt;"1",
_xlpm.wochenstunden,_xlfn.XLOOKUP(GewählterMA&amp;"|"&amp;GewähltesVorhaben&amp;"|"&amp;$B140&amp;"|"&amp;_xlpm.jahrCalc,MitarbeiterFTE[[lookup]:[lookup]],MitarbeiterFTE[[Std. / Wo.]:[Std. / Wo.]],0,0,1),
_xlpm.stunden,
IF(NOT(_xlpm.abwesend),IF(_xlpm.auto,
    _xlpm.wochenstunden/5,SUMIFS(Arbeitszeiten[[Arbeitszeit]:[Arbeitszeit]],Arbeitszeiten[[Name]:[Name]],GewählterMA,Arbeitszeiten[[Tag]:[Tag]],DATE(_xlpm.jahrCalc,$B140,AG$20)))*$A140,0),
_xlpm.ausgabe, _xlpm.stunden+IF(AND(_xlpm.stunden&gt;0,_xlpm.fake),ROUND(RANDBETWEEN(-100,100)/200,1),0),
IF(_xlpm.ausgabe&lt;=0,"",_xlpm.ausgabe)
)</f>
        <v/>
      </c>
      <c r="AH140" s="254">
        <f t="shared" ca="1" si="148"/>
        <v>0</v>
      </c>
      <c r="AI140" s="304"/>
      <c r="AJ140" s="212"/>
      <c r="AL140" s="211">
        <f t="shared" si="149"/>
        <v>8</v>
      </c>
      <c r="AM140" s="211" t="str" cm="1">
        <f t="array" aca="1" ref="AM140" ca="1">_xlfn.LET(
     _xlpm.jahrCalc,INDIRECT("Jahr" &amp; ROUNDUP(SUM($B$21:$B140)/78,0)),
     _xlpm.dat,DATE(_xlpm.jahrCalc,$B140,C$20),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N140" s="211" t="str" cm="1">
        <f t="array" aca="1" ref="AN140" ca="1">_xlfn.LET(
     _xlpm.jahrCalc,INDIRECT("Jahr" &amp; ROUNDUP(SUM($B$21:$B140)/78,0)),
     _xlpm.dat,DATE(_xlpm.jahrCalc,$B140,D$20),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O140" s="211" t="str" cm="1">
        <f t="array" aca="1" ref="AO140" ca="1">_xlfn.LET(
     _xlpm.jahrCalc,INDIRECT("Jahr" &amp; ROUNDUP(SUM($B$21:$B140)/78,0)),
     _xlpm.dat,DATE(_xlpm.jahrCalc,$B140,E$20),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P140" s="211" t="str" cm="1">
        <f t="array" aca="1" ref="AP140" ca="1">_xlfn.LET(
     _xlpm.jahrCalc,INDIRECT("Jahr" &amp; ROUNDUP(SUM($B$21:$B140)/78,0)),
     _xlpm.dat,DATE(_xlpm.jahrCalc,$B140,F$20),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Q140" s="211" t="str" cm="1">
        <f t="array" aca="1" ref="AQ140" ca="1">_xlfn.LET(
     _xlpm.jahrCalc,INDIRECT("Jahr" &amp; ROUNDUP(SUM($B$21:$B140)/78,0)),
     _xlpm.dat,DATE(_xlpm.jahrCalc,$B140,G$20),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R140" s="211" t="str" cm="1">
        <f t="array" aca="1" ref="AR140" ca="1">_xlfn.LET(
     _xlpm.jahrCalc,INDIRECT("Jahr" &amp; ROUNDUP(SUM($B$21:$B140)/78,0)),
     _xlpm.dat,DATE(_xlpm.jahrCalc,$B140,H$20),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S140" s="211" t="str" cm="1">
        <f t="array" aca="1" ref="AS140" ca="1">_xlfn.LET(
     _xlpm.jahrCalc,INDIRECT("Jahr" &amp; ROUNDUP(SUM($B$21:$B140)/78,0)),
     _xlpm.dat,DATE(_xlpm.jahrCalc,$B140,I$20),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T140" s="211" t="str" cm="1">
        <f t="array" aca="1" ref="AT140" ca="1">_xlfn.LET(
     _xlpm.jahrCalc,INDIRECT("Jahr" &amp; ROUNDUP(SUM($B$21:$B140)/78,0)),
     _xlpm.dat,DATE(_xlpm.jahrCalc,$B140,J$20),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U140" s="211" t="str" cm="1">
        <f t="array" aca="1" ref="AU140" ca="1">_xlfn.LET(
     _xlpm.jahrCalc,INDIRECT("Jahr" &amp; ROUNDUP(SUM($B$21:$B140)/78,0)),
     _xlpm.dat,DATE(_xlpm.jahrCalc,$B140,K$20),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V140" s="211" t="str" cm="1">
        <f t="array" aca="1" ref="AV140" ca="1">_xlfn.LET(
     _xlpm.jahrCalc,INDIRECT("Jahr" &amp; ROUNDUP(SUM($B$21:$B140)/78,0)),
     _xlpm.dat,DATE(_xlpm.jahrCalc,$B140,L$20),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W140" s="211" t="str" cm="1">
        <f t="array" aca="1" ref="AW140" ca="1">_xlfn.LET(
     _xlpm.jahrCalc,INDIRECT("Jahr" &amp; ROUNDUP(SUM($B$21:$B140)/78,0)),
     _xlpm.dat,DATE(_xlpm.jahrCalc,$B140,M$20),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AX140" s="211" t="str" cm="1">
        <f t="array" aca="1" ref="AX140" ca="1">_xlfn.LET(
     _xlpm.jahrCalc,INDIRECT("Jahr" &amp; ROUNDUP(SUM($B$21:$B140)/78,0)),
     _xlpm.dat,DATE(_xlpm.jahrCalc,$B140,N$20),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Y140" s="211" t="str" cm="1">
        <f t="array" aca="1" ref="AY140" ca="1">_xlfn.LET(
     _xlpm.jahrCalc,INDIRECT("Jahr" &amp; ROUNDUP(SUM($B$21:$B140)/78,0)),
     _xlpm.dat,DATE(_xlpm.jahrCalc,$B140,O$20),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AZ140" s="211" t="str" cm="1">
        <f t="array" aca="1" ref="AZ140" ca="1">_xlfn.LET(
     _xlpm.jahrCalc,INDIRECT("Jahr" &amp; ROUNDUP(SUM($B$21:$B140)/78,0)),
     _xlpm.dat,DATE(_xlpm.jahrCalc,$B140,P$20),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A140" s="211" t="str" cm="1">
        <f t="array" aca="1" ref="BA140" ca="1">_xlfn.LET(
     _xlpm.jahrCalc,INDIRECT("Jahr" &amp; ROUNDUP(SUM($B$21:$B140)/78,0)),
     _xlpm.dat,DATE(_xlpm.jahrCalc,$B140,Q$20),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B140" s="211" t="str" cm="1">
        <f t="array" aca="1" ref="BB140" ca="1">_xlfn.LET(
     _xlpm.jahrCalc,INDIRECT("Jahr" &amp; ROUNDUP(SUM($B$21:$B140)/78,0)),
     _xlpm.dat,DATE(_xlpm.jahrCalc,$B140,R$20),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C140" s="211" t="str" cm="1">
        <f t="array" aca="1" ref="BC140" ca="1">_xlfn.LET(
     _xlpm.jahrCalc,INDIRECT("Jahr" &amp; ROUNDUP(SUM($B$21:$B140)/78,0)),
     _xlpm.dat,DATE(_xlpm.jahrCalc,$B140,S$20),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D140" s="211" t="str" cm="1">
        <f t="array" aca="1" ref="BD140" ca="1">_xlfn.LET(
     _xlpm.jahrCalc,INDIRECT("Jahr" &amp; ROUNDUP(SUM($B$21:$B140)/78,0)),
     _xlpm.dat,DATE(_xlpm.jahrCalc,$B140,T$20),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E140" s="211" t="str" cm="1">
        <f t="array" aca="1" ref="BE140" ca="1">_xlfn.LET(
     _xlpm.jahrCalc,INDIRECT("Jahr" &amp; ROUNDUP(SUM($B$21:$B140)/78,0)),
     _xlpm.dat,DATE(_xlpm.jahrCalc,$B140,U$20),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F140" s="211" t="str" cm="1">
        <f t="array" aca="1" ref="BF140" ca="1">_xlfn.LET(
     _xlpm.jahrCalc,INDIRECT("Jahr" &amp; ROUNDUP(SUM($B$21:$B140)/78,0)),
     _xlpm.dat,DATE(_xlpm.jahrCalc,$B140,V$20),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G140" s="211" t="str" cm="1">
        <f t="array" aca="1" ref="BG140" ca="1">_xlfn.LET(
     _xlpm.jahrCalc,INDIRECT("Jahr" &amp; ROUNDUP(SUM($B$21:$B140)/78,0)),
     _xlpm.dat,DATE(_xlpm.jahrCalc,$B140,W$20),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H140" s="211" t="str" cm="1">
        <f t="array" aca="1" ref="BH140" ca="1">_xlfn.LET(
     _xlpm.jahrCalc,INDIRECT("Jahr" &amp; ROUNDUP(SUM($B$21:$B140)/78,0)),
     _xlpm.dat,DATE(_xlpm.jahrCalc,$B140,X$20),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I140" s="211" t="str" cm="1">
        <f t="array" aca="1" ref="BI140" ca="1">_xlfn.LET(
     _xlpm.jahrCalc,INDIRECT("Jahr" &amp; ROUNDUP(SUM($B$21:$B140)/78,0)),
     _xlpm.dat,DATE(_xlpm.jahrCalc,$B140,Y$20),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J140" s="211" t="str" cm="1">
        <f t="array" aca="1" ref="BJ140" ca="1">_xlfn.LET(
     _xlpm.jahrCalc,INDIRECT("Jahr" &amp; ROUNDUP(SUM($B$21:$B140)/78,0)),
     _xlpm.dat,DATE(_xlpm.jahrCalc,$B140,Z$20),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K140" s="211" t="str" cm="1">
        <f t="array" aca="1" ref="BK140" ca="1">_xlfn.LET(
     _xlpm.jahrCalc,INDIRECT("Jahr" &amp; ROUNDUP(SUM($B$21:$B140)/78,0)),
     _xlpm.dat,DATE(_xlpm.jahrCalc,$B140,AA$20),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L140" s="211" t="str" cm="1">
        <f t="array" aca="1" ref="BL140" ca="1">_xlfn.LET(
     _xlpm.jahrCalc,INDIRECT("Jahr" &amp; ROUNDUP(SUM($B$21:$B140)/78,0)),
     _xlpm.dat,DATE(_xlpm.jahrCalc,$B140,AB$20),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M140" s="211" t="str" cm="1">
        <f t="array" aca="1" ref="BM140" ca="1">_xlfn.LET(
     _xlpm.jahrCalc,INDIRECT("Jahr" &amp; ROUNDUP(SUM($B$21:$B140)/78,0)),
     _xlpm.dat,DATE(_xlpm.jahrCalc,$B140,AC$20),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N140" s="211" t="str" cm="1">
        <f t="array" aca="1" ref="BN140" ca="1">_xlfn.LET(
     _xlpm.jahrCalc,INDIRECT("Jahr" &amp; ROUNDUP(SUM($B$21:$B140)/78,0)),
     _xlpm.dat,DATE(_xlpm.jahrCalc,$B140,AD$20),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O140" s="211" t="str" cm="1">
        <f t="array" aca="1" ref="BO140" ca="1">_xlfn.LET(
     _xlpm.jahrCalc,INDIRECT("Jahr" &amp; ROUNDUP(SUM($B$21:$B140)/78,0)),
     _xlpm.dat,DATE(_xlpm.jahrCalc,$B140,AE$20),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P140" s="211" t="str" cm="1">
        <f t="array" aca="1" ref="BP140" ca="1">_xlfn.LET(
     _xlpm.jahrCalc,INDIRECT("Jahr" &amp; ROUNDUP(SUM($B$21:$B140)/78,0)),
     _xlpm.dat,DATE(_xlpm.jahrCalc,$B140,AF$20),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
      </c>
      <c r="BQ140" s="211" t="str" cm="1">
        <f t="array" aca="1" ref="BQ140" ca="1">_xlfn.LET(
     _xlpm.jahrCalc,INDIRECT("Jahr" &amp; ROUNDUP(SUM($B$21:$B140)/78,0)),
     _xlpm.dat,DATE(_xlpm.jahrCalc,$B140,AG$20),
     _xlpm.bundesland,$BR140,
     _xlpm.ft, IF(_xlpm.bundesland=0,FALSE,_xlfn.XLOOKUP(_xlpm.dat,Feiertage[[Datum]:[Datum]],_xlfn.XLOOKUP(_xlpm.bundesland,Feiertage[[#Headers],[BW]:[TH]],Feiertage[[BW]:[TH]]),0,0,1)&lt;&gt;0),
     _xlpm.schwarz,
          MONTH(_xlpm.dat)&lt;&gt;$B140,
     _xlpm.we,
          WEEKDAY(_xlpm.dat,2)&gt;=6,
     _xlpm.weg,
          IF(_xlfn.XLOOKUP(GewählterMA&amp;_xlpm.dat,Table6[[lookup]:[lookup]],Table6[[Name]:[Name]],"da",0,1)="da","","weg"),
     _xlpm.ausgabe,IF(_xlpm.schwarz,"SW",IF(_xlpm.ft,"FT",IF(_xlpm.we,"WE",IF(_xlpm.weg="weg","weg","")))),
     _xlpm.ausgabe
)</f>
        <v>WE</v>
      </c>
      <c r="BR140" s="211">
        <f ca="1">IF(BT140=0,BS132,BT140)</f>
        <v>0</v>
      </c>
      <c r="BS140" s="260"/>
      <c r="BT140" s="211" cm="1">
        <f t="array" aca="1" ref="BT140" ca="1">_xlfn.XLOOKUP(_xlfn.XLOOKUP(GewählterMA&amp;AL140&amp;INDIRECT("Jahr" &amp; ROUNDUP(SUM($B$21:$B140)/78,0)),MitarbeiterFTE[Name]&amp;MitarbeiterFTE[Monat]&amp;MitarbeiterFTE[Jahr],MitarbeiterFTE[Bundesland],0,0,1),Bundesländer[Deutsch],Bundesländer[Abkürzung],0,0,1)</f>
        <v>0</v>
      </c>
    </row>
    <row r="141" spans="1:72" ht="18" customHeight="1" thickBot="1">
      <c r="A141" s="223" cm="1">
        <f t="array" aca="1" ref="A141" ca="1">_xlfn.XLOOKUP(GewählterMA&amp;"|"&amp;GewähltesVorhaben&amp;"|"&amp;B141&amp;"|"&amp;INDIRECT("Jahr" &amp; ROUNDUP(SUM($B$21:B141)/78,0)),MitarbeiterFTE[lookup],MitarbeiterFTE[%-Vorhaben],0,0,1)</f>
        <v>0</v>
      </c>
      <c r="B141" s="256">
        <v>9</v>
      </c>
      <c r="C141" s="253" t="str" cm="1">
        <f t="array" aca="1" ref="C141" ca="1">_xlfn.LET(
_xlpm.jahrCalc,
INDIRECT("Jahr" &amp; ROUNDUP(SUM($B$21:$B141)/78,0)),
_xlpm.auto,
IF(_xlfn.XLOOKUP(GewählterMA&amp;"|"&amp;_xlpm.jahrCalc,Personaleingabe!$AO$12:$AO$300,Personaleingabe!$AO$12:$AO$300,"keine Zeiten",0,1)="keine Zeiten",TRUE,FALSE),
_xlpm.fake,
IF($A$4&amp;"1"="1",FALSE,TRUE),
_xlpm.abwesend,
AM141&amp;"1"&lt;&gt;"1",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_xlpm.wochenstunden/5,SUMIFS(Arbeitszeiten[[Arbeitszeit]:[Arbeitszeit]],Arbeitszeiten[[Name]:[Name]],GewählterMA,Arbeitszeiten[[Tag]:[Tag]],DATE(_xlpm.jahrCalc,$B141,C$20)))*$A141,0),
_xlpm.ausgabe, _xlpm.stunden+IF(AND(_xlpm.stunden&gt;0,_xlpm.fake),ROUND(RANDBETWEEN(-100,100)/200,1),0),
IF(_xlpm.ausgabe&lt;=0,"",_xlpm.ausgabe)
)</f>
        <v/>
      </c>
      <c r="D141" s="253" t="str" cm="1">
        <f t="array" aca="1" ref="D141" ca="1">_xlfn.LET(
_xlpm.jahrCalc,
INDIRECT("Jahr" &amp; ROUNDUP(SUM($B$21:$B141)/78,0)),
_xlpm.auto,
IF(_xlfn.XLOOKUP(GewählterMA&amp;"|"&amp;_xlpm.jahrCalc,Personaleingabe!$AO$12:$AO$300,Personaleingabe!$AO$12:$AO$300,"keine Zeiten",0,1)="keine Zeiten",TRUE,FALSE),
_xlpm.fake,
IF($A$4&amp;"1"="1",FALSE,TRUE),
_xlpm.abwesend,
AN141&amp;"1"&lt;&gt;"1",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_xlpm.wochenstunden/5,SUMIFS(Arbeitszeiten[[Arbeitszeit]:[Arbeitszeit]],Arbeitszeiten[[Name]:[Name]],GewählterMA,Arbeitszeiten[[Tag]:[Tag]],DATE(_xlpm.jahrCalc,$B141,D$20)))*$A141,0),
_xlpm.ausgabe, _xlpm.stunden+IF(AND(_xlpm.stunden&gt;0,_xlpm.fake),ROUND(RANDBETWEEN(-100,100)/200,1),0),
IF(_xlpm.ausgabe&lt;=0,"",_xlpm.ausgabe)
)</f>
        <v/>
      </c>
      <c r="E141" s="253" t="str" cm="1">
        <f t="array" aca="1" ref="E141" ca="1">_xlfn.LET(
_xlpm.jahrCalc,
INDIRECT("Jahr" &amp; ROUNDUP(SUM($B$21:$B141)/78,0)),
_xlpm.auto,
IF(_xlfn.XLOOKUP(GewählterMA&amp;"|"&amp;_xlpm.jahrCalc,Personaleingabe!$AO$12:$AO$300,Personaleingabe!$AO$12:$AO$300,"keine Zeiten",0,1)="keine Zeiten",TRUE,FALSE),
_xlpm.fake,
IF($A$4&amp;"1"="1",FALSE,TRUE),
_xlpm.abwesend,
AO141&amp;"1"&lt;&gt;"1",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_xlpm.wochenstunden/5,SUMIFS(Arbeitszeiten[[Arbeitszeit]:[Arbeitszeit]],Arbeitszeiten[[Name]:[Name]],GewählterMA,Arbeitszeiten[[Tag]:[Tag]],DATE(_xlpm.jahrCalc,$B141,E$20)))*$A141,0),
_xlpm.ausgabe, _xlpm.stunden+IF(AND(_xlpm.stunden&gt;0,_xlpm.fake),ROUND(RANDBETWEEN(-100,100)/200,1),0),
IF(_xlpm.ausgabe&lt;=0,"",_xlpm.ausgabe)
)</f>
        <v/>
      </c>
      <c r="F141" s="253" t="str" cm="1">
        <f t="array" aca="1" ref="F141" ca="1">_xlfn.LET(
_xlpm.jahrCalc,
INDIRECT("Jahr" &amp; ROUNDUP(SUM($B$21:$B141)/78,0)),
_xlpm.auto,
IF(_xlfn.XLOOKUP(GewählterMA&amp;"|"&amp;_xlpm.jahrCalc,Personaleingabe!$AO$12:$AO$300,Personaleingabe!$AO$12:$AO$300,"keine Zeiten",0,1)="keine Zeiten",TRUE,FALSE),
_xlpm.fake,
IF($A$4&amp;"1"="1",FALSE,TRUE),
_xlpm.abwesend,
AP141&amp;"1"&lt;&gt;"1",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_xlpm.wochenstunden/5,SUMIFS(Arbeitszeiten[[Arbeitszeit]:[Arbeitszeit]],Arbeitszeiten[[Name]:[Name]],GewählterMA,Arbeitszeiten[[Tag]:[Tag]],DATE(_xlpm.jahrCalc,$B141,F$20)))*$A141,0),
_xlpm.ausgabe, _xlpm.stunden+IF(AND(_xlpm.stunden&gt;0,_xlpm.fake),ROUND(RANDBETWEEN(-100,100)/200,1),0),
IF(_xlpm.ausgabe&lt;=0,"",_xlpm.ausgabe)
)</f>
        <v/>
      </c>
      <c r="G141" s="253" t="str" cm="1">
        <f t="array" aca="1" ref="G141" ca="1">_xlfn.LET(
_xlpm.jahrCalc,
INDIRECT("Jahr" &amp; ROUNDUP(SUM($B$21:$B141)/78,0)),
_xlpm.auto,
IF(_xlfn.XLOOKUP(GewählterMA&amp;"|"&amp;_xlpm.jahrCalc,Personaleingabe!$AO$12:$AO$300,Personaleingabe!$AO$12:$AO$300,"keine Zeiten",0,1)="keine Zeiten",TRUE,FALSE),
_xlpm.fake,
IF($A$4&amp;"1"="1",FALSE,TRUE),
_xlpm.abwesend,
AQ141&amp;"1"&lt;&gt;"1",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_xlpm.wochenstunden/5,SUMIFS(Arbeitszeiten[[Arbeitszeit]:[Arbeitszeit]],Arbeitszeiten[[Name]:[Name]],GewählterMA,Arbeitszeiten[[Tag]:[Tag]],DATE(_xlpm.jahrCalc,$B141,G$20)))*$A141,0),
_xlpm.ausgabe, _xlpm.stunden+IF(AND(_xlpm.stunden&gt;0,_xlpm.fake),ROUND(RANDBETWEEN(-100,100)/200,1),0),
IF(_xlpm.ausgabe&lt;=0,"",_xlpm.ausgabe)
)</f>
        <v/>
      </c>
      <c r="H141" s="253" t="str" cm="1">
        <f t="array" aca="1" ref="H141" ca="1">_xlfn.LET(
_xlpm.jahrCalc,
INDIRECT("Jahr" &amp; ROUNDUP(SUM($B$21:$B141)/78,0)),
_xlpm.auto,
IF(_xlfn.XLOOKUP(GewählterMA&amp;"|"&amp;_xlpm.jahrCalc,Personaleingabe!$AO$12:$AO$300,Personaleingabe!$AO$12:$AO$300,"keine Zeiten",0,1)="keine Zeiten",TRUE,FALSE),
_xlpm.fake,
IF($A$4&amp;"1"="1",FALSE,TRUE),
_xlpm.abwesend,
AR141&amp;"1"&lt;&gt;"1",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_xlpm.wochenstunden/5,SUMIFS(Arbeitszeiten[[Arbeitszeit]:[Arbeitszeit]],Arbeitszeiten[[Name]:[Name]],GewählterMA,Arbeitszeiten[[Tag]:[Tag]],DATE(_xlpm.jahrCalc,$B141,H$20)))*$A141,0),
_xlpm.ausgabe, _xlpm.stunden+IF(AND(_xlpm.stunden&gt;0,_xlpm.fake),ROUND(RANDBETWEEN(-100,100)/200,1),0),
IF(_xlpm.ausgabe&lt;=0,"",_xlpm.ausgabe)
)</f>
        <v/>
      </c>
      <c r="I141" s="253" t="str" cm="1">
        <f t="array" aca="1" ref="I141" ca="1">_xlfn.LET(
_xlpm.jahrCalc,
INDIRECT("Jahr" &amp; ROUNDUP(SUM($B$21:$B141)/78,0)),
_xlpm.auto,
IF(_xlfn.XLOOKUP(GewählterMA&amp;"|"&amp;_xlpm.jahrCalc,Personaleingabe!$AO$12:$AO$300,Personaleingabe!$AO$12:$AO$300,"keine Zeiten",0,1)="keine Zeiten",TRUE,FALSE),
_xlpm.fake,
IF($A$4&amp;"1"="1",FALSE,TRUE),
_xlpm.abwesend,
AS141&amp;"1"&lt;&gt;"1",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_xlpm.wochenstunden/5,SUMIFS(Arbeitszeiten[[Arbeitszeit]:[Arbeitszeit]],Arbeitszeiten[[Name]:[Name]],GewählterMA,Arbeitszeiten[[Tag]:[Tag]],DATE(_xlpm.jahrCalc,$B141,I$20)))*$A141,0),
_xlpm.ausgabe, _xlpm.stunden+IF(AND(_xlpm.stunden&gt;0,_xlpm.fake),ROUND(RANDBETWEEN(-100,100)/200,1),0),
IF(_xlpm.ausgabe&lt;=0,"",_xlpm.ausgabe)
)</f>
        <v/>
      </c>
      <c r="J141" s="253" t="str" cm="1">
        <f t="array" aca="1" ref="J141" ca="1">_xlfn.LET(
_xlpm.jahrCalc,
INDIRECT("Jahr" &amp; ROUNDUP(SUM($B$21:$B141)/78,0)),
_xlpm.auto,
IF(_xlfn.XLOOKUP(GewählterMA&amp;"|"&amp;_xlpm.jahrCalc,Personaleingabe!$AO$12:$AO$300,Personaleingabe!$AO$12:$AO$300,"keine Zeiten",0,1)="keine Zeiten",TRUE,FALSE),
_xlpm.fake,
IF($A$4&amp;"1"="1",FALSE,TRUE),
_xlpm.abwesend,
AT141&amp;"1"&lt;&gt;"1",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_xlpm.wochenstunden/5,SUMIFS(Arbeitszeiten[[Arbeitszeit]:[Arbeitszeit]],Arbeitszeiten[[Name]:[Name]],GewählterMA,Arbeitszeiten[[Tag]:[Tag]],DATE(_xlpm.jahrCalc,$B141,J$20)))*$A141,0),
_xlpm.ausgabe, _xlpm.stunden+IF(AND(_xlpm.stunden&gt;0,_xlpm.fake),ROUND(RANDBETWEEN(-100,100)/200,1),0),
IF(_xlpm.ausgabe&lt;=0,"",_xlpm.ausgabe)
)</f>
        <v/>
      </c>
      <c r="K141" s="253" t="str" cm="1">
        <f t="array" aca="1" ref="K141" ca="1">_xlfn.LET(
_xlpm.jahrCalc,
INDIRECT("Jahr" &amp; ROUNDUP(SUM($B$21:$B141)/78,0)),
_xlpm.auto,
IF(_xlfn.XLOOKUP(GewählterMA&amp;"|"&amp;_xlpm.jahrCalc,Personaleingabe!$AO$12:$AO$300,Personaleingabe!$AO$12:$AO$300,"keine Zeiten",0,1)="keine Zeiten",TRUE,FALSE),
_xlpm.fake,
IF($A$4&amp;"1"="1",FALSE,TRUE),
_xlpm.abwesend,
AU141&amp;"1"&lt;&gt;"1",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_xlpm.wochenstunden/5,SUMIFS(Arbeitszeiten[[Arbeitszeit]:[Arbeitszeit]],Arbeitszeiten[[Name]:[Name]],GewählterMA,Arbeitszeiten[[Tag]:[Tag]],DATE(_xlpm.jahrCalc,$B141,K$20)))*$A141,0),
_xlpm.ausgabe, _xlpm.stunden+IF(AND(_xlpm.stunden&gt;0,_xlpm.fake),ROUND(RANDBETWEEN(-100,100)/200,1),0),
IF(_xlpm.ausgabe&lt;=0,"",_xlpm.ausgabe)
)</f>
        <v/>
      </c>
      <c r="L141" s="253" t="str" cm="1">
        <f t="array" aca="1" ref="L141" ca="1">_xlfn.LET(
_xlpm.jahrCalc,
INDIRECT("Jahr" &amp; ROUNDUP(SUM($B$21:$B141)/78,0)),
_xlpm.auto,
IF(_xlfn.XLOOKUP(GewählterMA&amp;"|"&amp;_xlpm.jahrCalc,Personaleingabe!$AO$12:$AO$300,Personaleingabe!$AO$12:$AO$300,"keine Zeiten",0,1)="keine Zeiten",TRUE,FALSE),
_xlpm.fake,
IF($A$4&amp;"1"="1",FALSE,TRUE),
_xlpm.abwesend,
AV141&amp;"1"&lt;&gt;"1",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_xlpm.wochenstunden/5,SUMIFS(Arbeitszeiten[[Arbeitszeit]:[Arbeitszeit]],Arbeitszeiten[[Name]:[Name]],GewählterMA,Arbeitszeiten[[Tag]:[Tag]],DATE(_xlpm.jahrCalc,$B141,L$20)))*$A141,0),
_xlpm.ausgabe, _xlpm.stunden+IF(AND(_xlpm.stunden&gt;0,_xlpm.fake),ROUND(RANDBETWEEN(-100,100)/200,1),0),
IF(_xlpm.ausgabe&lt;=0,"",_xlpm.ausgabe)
)</f>
        <v/>
      </c>
      <c r="M141" s="253" t="str" cm="1">
        <f t="array" aca="1" ref="M141" ca="1">_xlfn.LET(
_xlpm.jahrCalc,
INDIRECT("Jahr" &amp; ROUNDUP(SUM($B$21:$B141)/78,0)),
_xlpm.auto,
IF(_xlfn.XLOOKUP(GewählterMA&amp;"|"&amp;_xlpm.jahrCalc,Personaleingabe!$AO$12:$AO$300,Personaleingabe!$AO$12:$AO$300,"keine Zeiten",0,1)="keine Zeiten",TRUE,FALSE),
_xlpm.fake,
IF($A$4&amp;"1"="1",FALSE,TRUE),
_xlpm.abwesend,
AW141&amp;"1"&lt;&gt;"1",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_xlpm.wochenstunden/5,SUMIFS(Arbeitszeiten[[Arbeitszeit]:[Arbeitszeit]],Arbeitszeiten[[Name]:[Name]],GewählterMA,Arbeitszeiten[[Tag]:[Tag]],DATE(_xlpm.jahrCalc,$B141,M$20)))*$A141,0),
_xlpm.ausgabe, _xlpm.stunden+IF(AND(_xlpm.stunden&gt;0,_xlpm.fake),ROUND(RANDBETWEEN(-100,100)/200,1),0),
IF(_xlpm.ausgabe&lt;=0,"",_xlpm.ausgabe)
)</f>
        <v/>
      </c>
      <c r="N141" s="253" t="str" cm="1">
        <f t="array" aca="1" ref="N141" ca="1">_xlfn.LET(
_xlpm.jahrCalc,
INDIRECT("Jahr" &amp; ROUNDUP(SUM($B$21:$B141)/78,0)),
_xlpm.auto,
IF(_xlfn.XLOOKUP(GewählterMA&amp;"|"&amp;_xlpm.jahrCalc,Personaleingabe!$AO$12:$AO$300,Personaleingabe!$AO$12:$AO$300,"keine Zeiten",0,1)="keine Zeiten",TRUE,FALSE),
_xlpm.fake,
IF($A$4&amp;"1"="1",FALSE,TRUE),
_xlpm.abwesend,
AX141&amp;"1"&lt;&gt;"1",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_xlpm.wochenstunden/5,SUMIFS(Arbeitszeiten[[Arbeitszeit]:[Arbeitszeit]],Arbeitszeiten[[Name]:[Name]],GewählterMA,Arbeitszeiten[[Tag]:[Tag]],DATE(_xlpm.jahrCalc,$B141,N$20)))*$A141,0),
_xlpm.ausgabe, _xlpm.stunden+IF(AND(_xlpm.stunden&gt;0,_xlpm.fake),ROUND(RANDBETWEEN(-100,100)/200,1),0),
IF(_xlpm.ausgabe&lt;=0,"",_xlpm.ausgabe)
)</f>
        <v/>
      </c>
      <c r="O141" s="253" t="str" cm="1">
        <f t="array" aca="1" ref="O141" ca="1">_xlfn.LET(
_xlpm.jahrCalc,
INDIRECT("Jahr" &amp; ROUNDUP(SUM($B$21:$B141)/78,0)),
_xlpm.auto,
IF(_xlfn.XLOOKUP(GewählterMA&amp;"|"&amp;_xlpm.jahrCalc,Personaleingabe!$AO$12:$AO$300,Personaleingabe!$AO$12:$AO$300,"keine Zeiten",0,1)="keine Zeiten",TRUE,FALSE),
_xlpm.fake,
IF($A$4&amp;"1"="1",FALSE,TRUE),
_xlpm.abwesend,
AY141&amp;"1"&lt;&gt;"1",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_xlpm.wochenstunden/5,SUMIFS(Arbeitszeiten[[Arbeitszeit]:[Arbeitszeit]],Arbeitszeiten[[Name]:[Name]],GewählterMA,Arbeitszeiten[[Tag]:[Tag]],DATE(_xlpm.jahrCalc,$B141,O$20)))*$A141,0),
_xlpm.ausgabe, _xlpm.stunden+IF(AND(_xlpm.stunden&gt;0,_xlpm.fake),ROUND(RANDBETWEEN(-100,100)/200,1),0),
IF(_xlpm.ausgabe&lt;=0,"",_xlpm.ausgabe)
)</f>
        <v/>
      </c>
      <c r="P141" s="253" t="str" cm="1">
        <f t="array" aca="1" ref="P141" ca="1">_xlfn.LET(
_xlpm.jahrCalc,
INDIRECT("Jahr" &amp; ROUNDUP(SUM($B$21:$B141)/78,0)),
_xlpm.auto,
IF(_xlfn.XLOOKUP(GewählterMA&amp;"|"&amp;_xlpm.jahrCalc,Personaleingabe!$AO$12:$AO$300,Personaleingabe!$AO$12:$AO$300,"keine Zeiten",0,1)="keine Zeiten",TRUE,FALSE),
_xlpm.fake,
IF($A$4&amp;"1"="1",FALSE,TRUE),
_xlpm.abwesend,
AZ141&amp;"1"&lt;&gt;"1",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_xlpm.wochenstunden/5,SUMIFS(Arbeitszeiten[[Arbeitszeit]:[Arbeitszeit]],Arbeitszeiten[[Name]:[Name]],GewählterMA,Arbeitszeiten[[Tag]:[Tag]],DATE(_xlpm.jahrCalc,$B141,P$20)))*$A141,0),
_xlpm.ausgabe, _xlpm.stunden+IF(AND(_xlpm.stunden&gt;0,_xlpm.fake),ROUND(RANDBETWEEN(-100,100)/200,1),0),
IF(_xlpm.ausgabe&lt;=0,"",_xlpm.ausgabe)
)</f>
        <v/>
      </c>
      <c r="Q141" s="253" t="str" cm="1">
        <f t="array" aca="1" ref="Q141" ca="1">_xlfn.LET(
_xlpm.jahrCalc,
INDIRECT("Jahr" &amp; ROUNDUP(SUM($B$21:$B141)/78,0)),
_xlpm.auto,
IF(_xlfn.XLOOKUP(GewählterMA&amp;"|"&amp;_xlpm.jahrCalc,Personaleingabe!$AO$12:$AO$300,Personaleingabe!$AO$12:$AO$300,"keine Zeiten",0,1)="keine Zeiten",TRUE,FALSE),
_xlpm.fake,
IF($A$4&amp;"1"="1",FALSE,TRUE),
_xlpm.abwesend,
BA141&amp;"1"&lt;&gt;"1",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_xlpm.wochenstunden/5,SUMIFS(Arbeitszeiten[[Arbeitszeit]:[Arbeitszeit]],Arbeitszeiten[[Name]:[Name]],GewählterMA,Arbeitszeiten[[Tag]:[Tag]],DATE(_xlpm.jahrCalc,$B141,Q$20)))*$A141,0),
_xlpm.ausgabe, _xlpm.stunden+IF(AND(_xlpm.stunden&gt;0,_xlpm.fake),ROUND(RANDBETWEEN(-100,100)/200,1),0),
IF(_xlpm.ausgabe&lt;=0,"",_xlpm.ausgabe)
)</f>
        <v/>
      </c>
      <c r="R141" s="253" t="str" cm="1">
        <f t="array" aca="1" ref="R141" ca="1">_xlfn.LET(
_xlpm.jahrCalc,
INDIRECT("Jahr" &amp; ROUNDUP(SUM($B$21:$B141)/78,0)),
_xlpm.auto,
IF(_xlfn.XLOOKUP(GewählterMA&amp;"|"&amp;_xlpm.jahrCalc,Personaleingabe!$AO$12:$AO$300,Personaleingabe!$AO$12:$AO$300,"keine Zeiten",0,1)="keine Zeiten",TRUE,FALSE),
_xlpm.fake,
IF($A$4&amp;"1"="1",FALSE,TRUE),
_xlpm.abwesend,
BB141&amp;"1"&lt;&gt;"1",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_xlpm.wochenstunden/5,SUMIFS(Arbeitszeiten[[Arbeitszeit]:[Arbeitszeit]],Arbeitszeiten[[Name]:[Name]],GewählterMA,Arbeitszeiten[[Tag]:[Tag]],DATE(_xlpm.jahrCalc,$B141,R$20)))*$A141,0),
_xlpm.ausgabe, _xlpm.stunden+IF(AND(_xlpm.stunden&gt;0,_xlpm.fake),ROUND(RANDBETWEEN(-100,100)/200,1),0),
IF(_xlpm.ausgabe&lt;=0,"",_xlpm.ausgabe)
)</f>
        <v/>
      </c>
      <c r="S141" s="253" t="str" cm="1">
        <f t="array" aca="1" ref="S141" ca="1">_xlfn.LET(
_xlpm.jahrCalc,
INDIRECT("Jahr" &amp; ROUNDUP(SUM($B$21:$B141)/78,0)),
_xlpm.auto,
IF(_xlfn.XLOOKUP(GewählterMA&amp;"|"&amp;_xlpm.jahrCalc,Personaleingabe!$AO$12:$AO$300,Personaleingabe!$AO$12:$AO$300,"keine Zeiten",0,1)="keine Zeiten",TRUE,FALSE),
_xlpm.fake,
IF($A$4&amp;"1"="1",FALSE,TRUE),
_xlpm.abwesend,
BC141&amp;"1"&lt;&gt;"1",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_xlpm.wochenstunden/5,SUMIFS(Arbeitszeiten[[Arbeitszeit]:[Arbeitszeit]],Arbeitszeiten[[Name]:[Name]],GewählterMA,Arbeitszeiten[[Tag]:[Tag]],DATE(_xlpm.jahrCalc,$B141,S$20)))*$A141,0),
_xlpm.ausgabe, _xlpm.stunden+IF(AND(_xlpm.stunden&gt;0,_xlpm.fake),ROUND(RANDBETWEEN(-100,100)/200,1),0),
IF(_xlpm.ausgabe&lt;=0,"",_xlpm.ausgabe)
)</f>
        <v/>
      </c>
      <c r="T141" s="253" t="str" cm="1">
        <f t="array" aca="1" ref="T141" ca="1">_xlfn.LET(
_xlpm.jahrCalc,
INDIRECT("Jahr" &amp; ROUNDUP(SUM($B$21:$B141)/78,0)),
_xlpm.auto,
IF(_xlfn.XLOOKUP(GewählterMA&amp;"|"&amp;_xlpm.jahrCalc,Personaleingabe!$AO$12:$AO$300,Personaleingabe!$AO$12:$AO$300,"keine Zeiten",0,1)="keine Zeiten",TRUE,FALSE),
_xlpm.fake,
IF($A$4&amp;"1"="1",FALSE,TRUE),
_xlpm.abwesend,
BD141&amp;"1"&lt;&gt;"1",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_xlpm.wochenstunden/5,SUMIFS(Arbeitszeiten[[Arbeitszeit]:[Arbeitszeit]],Arbeitszeiten[[Name]:[Name]],GewählterMA,Arbeitszeiten[[Tag]:[Tag]],DATE(_xlpm.jahrCalc,$B141,T$20)))*$A141,0),
_xlpm.ausgabe, _xlpm.stunden+IF(AND(_xlpm.stunden&gt;0,_xlpm.fake),ROUND(RANDBETWEEN(-100,100)/200,1),0),
IF(_xlpm.ausgabe&lt;=0,"",_xlpm.ausgabe)
)</f>
        <v/>
      </c>
      <c r="U141" s="253" t="str" cm="1">
        <f t="array" aca="1" ref="U141" ca="1">_xlfn.LET(
_xlpm.jahrCalc,
INDIRECT("Jahr" &amp; ROUNDUP(SUM($B$21:$B141)/78,0)),
_xlpm.auto,
IF(_xlfn.XLOOKUP(GewählterMA&amp;"|"&amp;_xlpm.jahrCalc,Personaleingabe!$AO$12:$AO$300,Personaleingabe!$AO$12:$AO$300,"keine Zeiten",0,1)="keine Zeiten",TRUE,FALSE),
_xlpm.fake,
IF($A$4&amp;"1"="1",FALSE,TRUE),
_xlpm.abwesend,
BE141&amp;"1"&lt;&gt;"1",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_xlpm.wochenstunden/5,SUMIFS(Arbeitszeiten[[Arbeitszeit]:[Arbeitszeit]],Arbeitszeiten[[Name]:[Name]],GewählterMA,Arbeitszeiten[[Tag]:[Tag]],DATE(_xlpm.jahrCalc,$B141,U$20)))*$A141,0),
_xlpm.ausgabe, _xlpm.stunden+IF(AND(_xlpm.stunden&gt;0,_xlpm.fake),ROUND(RANDBETWEEN(-100,100)/200,1),0),
IF(_xlpm.ausgabe&lt;=0,"",_xlpm.ausgabe)
)</f>
        <v/>
      </c>
      <c r="V141" s="253" t="str" cm="1">
        <f t="array" aca="1" ref="V141" ca="1">_xlfn.LET(
_xlpm.jahrCalc,
INDIRECT("Jahr" &amp; ROUNDUP(SUM($B$21:$B141)/78,0)),
_xlpm.auto,
IF(_xlfn.XLOOKUP(GewählterMA&amp;"|"&amp;_xlpm.jahrCalc,Personaleingabe!$AO$12:$AO$300,Personaleingabe!$AO$12:$AO$300,"keine Zeiten",0,1)="keine Zeiten",TRUE,FALSE),
_xlpm.fake,
IF($A$4&amp;"1"="1",FALSE,TRUE),
_xlpm.abwesend,
BF141&amp;"1"&lt;&gt;"1",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_xlpm.wochenstunden/5,SUMIFS(Arbeitszeiten[[Arbeitszeit]:[Arbeitszeit]],Arbeitszeiten[[Name]:[Name]],GewählterMA,Arbeitszeiten[[Tag]:[Tag]],DATE(_xlpm.jahrCalc,$B141,V$20)))*$A141,0),
_xlpm.ausgabe, _xlpm.stunden+IF(AND(_xlpm.stunden&gt;0,_xlpm.fake),ROUND(RANDBETWEEN(-100,100)/200,1),0),
IF(_xlpm.ausgabe&lt;=0,"",_xlpm.ausgabe)
)</f>
        <v/>
      </c>
      <c r="W141" s="253" t="str" cm="1">
        <f t="array" aca="1" ref="W141" ca="1">_xlfn.LET(
_xlpm.jahrCalc,
INDIRECT("Jahr" &amp; ROUNDUP(SUM($B$21:$B141)/78,0)),
_xlpm.auto,
IF(_xlfn.XLOOKUP(GewählterMA&amp;"|"&amp;_xlpm.jahrCalc,Personaleingabe!$AO$12:$AO$300,Personaleingabe!$AO$12:$AO$300,"keine Zeiten",0,1)="keine Zeiten",TRUE,FALSE),
_xlpm.fake,
IF($A$4&amp;"1"="1",FALSE,TRUE),
_xlpm.abwesend,
BG141&amp;"1"&lt;&gt;"1",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_xlpm.wochenstunden/5,SUMIFS(Arbeitszeiten[[Arbeitszeit]:[Arbeitszeit]],Arbeitszeiten[[Name]:[Name]],GewählterMA,Arbeitszeiten[[Tag]:[Tag]],DATE(_xlpm.jahrCalc,$B141,W$20)))*$A141,0),
_xlpm.ausgabe, _xlpm.stunden+IF(AND(_xlpm.stunden&gt;0,_xlpm.fake),ROUND(RANDBETWEEN(-100,100)/200,1),0),
IF(_xlpm.ausgabe&lt;=0,"",_xlpm.ausgabe)
)</f>
        <v/>
      </c>
      <c r="X141" s="253" t="str" cm="1">
        <f t="array" aca="1" ref="X141" ca="1">_xlfn.LET(
_xlpm.jahrCalc,
INDIRECT("Jahr" &amp; ROUNDUP(SUM($B$21:$B141)/78,0)),
_xlpm.auto,
IF(_xlfn.XLOOKUP(GewählterMA&amp;"|"&amp;_xlpm.jahrCalc,Personaleingabe!$AO$12:$AO$300,Personaleingabe!$AO$12:$AO$300,"keine Zeiten",0,1)="keine Zeiten",TRUE,FALSE),
_xlpm.fake,
IF($A$4&amp;"1"="1",FALSE,TRUE),
_xlpm.abwesend,
BH141&amp;"1"&lt;&gt;"1",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_xlpm.wochenstunden/5,SUMIFS(Arbeitszeiten[[Arbeitszeit]:[Arbeitszeit]],Arbeitszeiten[[Name]:[Name]],GewählterMA,Arbeitszeiten[[Tag]:[Tag]],DATE(_xlpm.jahrCalc,$B141,X$20)))*$A141,0),
_xlpm.ausgabe, _xlpm.stunden+IF(AND(_xlpm.stunden&gt;0,_xlpm.fake),ROUND(RANDBETWEEN(-100,100)/200,1),0),
IF(_xlpm.ausgabe&lt;=0,"",_xlpm.ausgabe)
)</f>
        <v/>
      </c>
      <c r="Y141" s="253" t="str" cm="1">
        <f t="array" aca="1" ref="Y141" ca="1">_xlfn.LET(
_xlpm.jahrCalc,
INDIRECT("Jahr" &amp; ROUNDUP(SUM($B$21:$B141)/78,0)),
_xlpm.auto,
IF(_xlfn.XLOOKUP(GewählterMA&amp;"|"&amp;_xlpm.jahrCalc,Personaleingabe!$AO$12:$AO$300,Personaleingabe!$AO$12:$AO$300,"keine Zeiten",0,1)="keine Zeiten",TRUE,FALSE),
_xlpm.fake,
IF($A$4&amp;"1"="1",FALSE,TRUE),
_xlpm.abwesend,
BI141&amp;"1"&lt;&gt;"1",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_xlpm.wochenstunden/5,SUMIFS(Arbeitszeiten[[Arbeitszeit]:[Arbeitszeit]],Arbeitszeiten[[Name]:[Name]],GewählterMA,Arbeitszeiten[[Tag]:[Tag]],DATE(_xlpm.jahrCalc,$B141,Y$20)))*$A141,0),
_xlpm.ausgabe, _xlpm.stunden+IF(AND(_xlpm.stunden&gt;0,_xlpm.fake),ROUND(RANDBETWEEN(-100,100)/200,1),0),
IF(_xlpm.ausgabe&lt;=0,"",_xlpm.ausgabe)
)</f>
        <v/>
      </c>
      <c r="Z141" s="253" t="str" cm="1">
        <f t="array" aca="1" ref="Z141" ca="1">_xlfn.LET(
_xlpm.jahrCalc,
INDIRECT("Jahr" &amp; ROUNDUP(SUM($B$21:$B141)/78,0)),
_xlpm.auto,
IF(_xlfn.XLOOKUP(GewählterMA&amp;"|"&amp;_xlpm.jahrCalc,Personaleingabe!$AO$12:$AO$300,Personaleingabe!$AO$12:$AO$300,"keine Zeiten",0,1)="keine Zeiten",TRUE,FALSE),
_xlpm.fake,
IF($A$4&amp;"1"="1",FALSE,TRUE),
_xlpm.abwesend,
BJ141&amp;"1"&lt;&gt;"1",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_xlpm.wochenstunden/5,SUMIFS(Arbeitszeiten[[Arbeitszeit]:[Arbeitszeit]],Arbeitszeiten[[Name]:[Name]],GewählterMA,Arbeitszeiten[[Tag]:[Tag]],DATE(_xlpm.jahrCalc,$B141,Z$20)))*$A141,0),
_xlpm.ausgabe, _xlpm.stunden+IF(AND(_xlpm.stunden&gt;0,_xlpm.fake),ROUND(RANDBETWEEN(-100,100)/200,1),0),
IF(_xlpm.ausgabe&lt;=0,"",_xlpm.ausgabe)
)</f>
        <v/>
      </c>
      <c r="AA141" s="253" t="str" cm="1">
        <f t="array" aca="1" ref="AA141" ca="1">_xlfn.LET(
_xlpm.jahrCalc,
INDIRECT("Jahr" &amp; ROUNDUP(SUM($B$21:$B141)/78,0)),
_xlpm.auto,
IF(_xlfn.XLOOKUP(GewählterMA&amp;"|"&amp;_xlpm.jahrCalc,Personaleingabe!$AO$12:$AO$300,Personaleingabe!$AO$12:$AO$300,"keine Zeiten",0,1)="keine Zeiten",TRUE,FALSE),
_xlpm.fake,
IF($A$4&amp;"1"="1",FALSE,TRUE),
_xlpm.abwesend,
BK141&amp;"1"&lt;&gt;"1",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_xlpm.wochenstunden/5,SUMIFS(Arbeitszeiten[[Arbeitszeit]:[Arbeitszeit]],Arbeitszeiten[[Name]:[Name]],GewählterMA,Arbeitszeiten[[Tag]:[Tag]],DATE(_xlpm.jahrCalc,$B141,AA$20)))*$A141,0),
_xlpm.ausgabe, _xlpm.stunden+IF(AND(_xlpm.stunden&gt;0,_xlpm.fake),ROUND(RANDBETWEEN(-100,100)/200,1),0),
IF(_xlpm.ausgabe&lt;=0,"",_xlpm.ausgabe)
)</f>
        <v/>
      </c>
      <c r="AB141" s="253" t="str" cm="1">
        <f t="array" aca="1" ref="AB141" ca="1">_xlfn.LET(
_xlpm.jahrCalc,
INDIRECT("Jahr" &amp; ROUNDUP(SUM($B$21:$B141)/78,0)),
_xlpm.auto,
IF(_xlfn.XLOOKUP(GewählterMA&amp;"|"&amp;_xlpm.jahrCalc,Personaleingabe!$AO$12:$AO$300,Personaleingabe!$AO$12:$AO$300,"keine Zeiten",0,1)="keine Zeiten",TRUE,FALSE),
_xlpm.fake,
IF($A$4&amp;"1"="1",FALSE,TRUE),
_xlpm.abwesend,
BL141&amp;"1"&lt;&gt;"1",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_xlpm.wochenstunden/5,SUMIFS(Arbeitszeiten[[Arbeitszeit]:[Arbeitszeit]],Arbeitszeiten[[Name]:[Name]],GewählterMA,Arbeitszeiten[[Tag]:[Tag]],DATE(_xlpm.jahrCalc,$B141,AB$20)))*$A141,0),
_xlpm.ausgabe, _xlpm.stunden+IF(AND(_xlpm.stunden&gt;0,_xlpm.fake),ROUND(RANDBETWEEN(-100,100)/200,1),0),
IF(_xlpm.ausgabe&lt;=0,"",_xlpm.ausgabe)
)</f>
        <v/>
      </c>
      <c r="AC141" s="253" t="str" cm="1">
        <f t="array" aca="1" ref="AC141" ca="1">_xlfn.LET(
_xlpm.jahrCalc,
INDIRECT("Jahr" &amp; ROUNDUP(SUM($B$21:$B141)/78,0)),
_xlpm.auto,
IF(_xlfn.XLOOKUP(GewählterMA&amp;"|"&amp;_xlpm.jahrCalc,Personaleingabe!$AO$12:$AO$300,Personaleingabe!$AO$12:$AO$300,"keine Zeiten",0,1)="keine Zeiten",TRUE,FALSE),
_xlpm.fake,
IF($A$4&amp;"1"="1",FALSE,TRUE),
_xlpm.abwesend,
BM141&amp;"1"&lt;&gt;"1",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_xlpm.wochenstunden/5,SUMIFS(Arbeitszeiten[[Arbeitszeit]:[Arbeitszeit]],Arbeitszeiten[[Name]:[Name]],GewählterMA,Arbeitszeiten[[Tag]:[Tag]],DATE(_xlpm.jahrCalc,$B141,AC$20)))*$A141,0),
_xlpm.ausgabe, _xlpm.stunden+IF(AND(_xlpm.stunden&gt;0,_xlpm.fake),ROUND(RANDBETWEEN(-100,100)/200,1),0),
IF(_xlpm.ausgabe&lt;=0,"",_xlpm.ausgabe)
)</f>
        <v/>
      </c>
      <c r="AD141" s="253" t="str" cm="1">
        <f t="array" aca="1" ref="AD141" ca="1">_xlfn.LET(
_xlpm.jahrCalc,
INDIRECT("Jahr" &amp; ROUNDUP(SUM($B$21:$B141)/78,0)),
_xlpm.auto,
IF(_xlfn.XLOOKUP(GewählterMA&amp;"|"&amp;_xlpm.jahrCalc,Personaleingabe!$AO$12:$AO$300,Personaleingabe!$AO$12:$AO$300,"keine Zeiten",0,1)="keine Zeiten",TRUE,FALSE),
_xlpm.fake,
IF($A$4&amp;"1"="1",FALSE,TRUE),
_xlpm.abwesend,
BN141&amp;"1"&lt;&gt;"1",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_xlpm.wochenstunden/5,SUMIFS(Arbeitszeiten[[Arbeitszeit]:[Arbeitszeit]],Arbeitszeiten[[Name]:[Name]],GewählterMA,Arbeitszeiten[[Tag]:[Tag]],DATE(_xlpm.jahrCalc,$B141,AD$20)))*$A141,0),
_xlpm.ausgabe, _xlpm.stunden+IF(AND(_xlpm.stunden&gt;0,_xlpm.fake),ROUND(RANDBETWEEN(-100,100)/200,1),0),
IF(_xlpm.ausgabe&lt;=0,"",_xlpm.ausgabe)
)</f>
        <v/>
      </c>
      <c r="AE141" s="253" t="str" cm="1">
        <f t="array" aca="1" ref="AE141" ca="1">_xlfn.LET(
_xlpm.jahrCalc,
INDIRECT("Jahr" &amp; ROUNDUP(SUM($B$21:$B141)/78,0)),
_xlpm.auto,
IF(_xlfn.XLOOKUP(GewählterMA&amp;"|"&amp;_xlpm.jahrCalc,Personaleingabe!$AO$12:$AO$300,Personaleingabe!$AO$12:$AO$300,"keine Zeiten",0,1)="keine Zeiten",TRUE,FALSE),
_xlpm.fake,
IF($A$4&amp;"1"="1",FALSE,TRUE),
_xlpm.abwesend,
BO141&amp;"1"&lt;&gt;"1",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_xlpm.wochenstunden/5,SUMIFS(Arbeitszeiten[[Arbeitszeit]:[Arbeitszeit]],Arbeitszeiten[[Name]:[Name]],GewählterMA,Arbeitszeiten[[Tag]:[Tag]],DATE(_xlpm.jahrCalc,$B141,AE$20)))*$A141,0),
_xlpm.ausgabe, _xlpm.stunden+IF(AND(_xlpm.stunden&gt;0,_xlpm.fake),ROUND(RANDBETWEEN(-100,100)/200,1),0),
IF(_xlpm.ausgabe&lt;=0,"",_xlpm.ausgabe)
)</f>
        <v/>
      </c>
      <c r="AF141" s="253" t="str" cm="1">
        <f t="array" aca="1" ref="AF141" ca="1">_xlfn.LET(
_xlpm.jahrCalc,
INDIRECT("Jahr" &amp; ROUNDUP(SUM($B$21:$B141)/78,0)),
_xlpm.auto,
IF(_xlfn.XLOOKUP(GewählterMA&amp;"|"&amp;_xlpm.jahrCalc,Personaleingabe!$AO$12:$AO$300,Personaleingabe!$AO$12:$AO$300,"keine Zeiten",0,1)="keine Zeiten",TRUE,FALSE),
_xlpm.fake,
IF($A$4&amp;"1"="1",FALSE,TRUE),
_xlpm.abwesend,
BP141&amp;"1"&lt;&gt;"1",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_xlpm.wochenstunden/5,SUMIFS(Arbeitszeiten[[Arbeitszeit]:[Arbeitszeit]],Arbeitszeiten[[Name]:[Name]],GewählterMA,Arbeitszeiten[[Tag]:[Tag]],DATE(_xlpm.jahrCalc,$B141,AF$20)))*$A141,0),
_xlpm.ausgabe, _xlpm.stunden+IF(AND(_xlpm.stunden&gt;0,_xlpm.fake),ROUND(RANDBETWEEN(-100,100)/200,1),0),
IF(_xlpm.ausgabe&lt;=0,"",_xlpm.ausgabe)
)</f>
        <v/>
      </c>
      <c r="AG141" s="253" t="str" cm="1">
        <f t="array" aca="1" ref="AG141" ca="1">_xlfn.LET(
_xlpm.jahrCalc,
INDIRECT("Jahr" &amp; ROUNDUP(SUM($B$21:$B141)/78,0)),
_xlpm.auto,
IF(_xlfn.XLOOKUP(GewählterMA&amp;"|"&amp;_xlpm.jahrCalc,Personaleingabe!$AO$12:$AO$300,Personaleingabe!$AO$12:$AO$300,"keine Zeiten",0,1)="keine Zeiten",TRUE,FALSE),
_xlpm.fake,
IF($A$4&amp;"1"="1",FALSE,TRUE),
_xlpm.abwesend,
BQ141&amp;"1"&lt;&gt;"1",
_xlpm.wochenstunden,_xlfn.XLOOKUP(GewählterMA&amp;"|"&amp;GewähltesVorhaben&amp;"|"&amp;$B141&amp;"|"&amp;_xlpm.jahrCalc,MitarbeiterFTE[[lookup]:[lookup]],MitarbeiterFTE[[Std. / Wo.]:[Std. / Wo.]],0,0,1),
_xlpm.stunden,
IF(NOT(_xlpm.abwesend),IF(_xlpm.auto,
    _xlpm.wochenstunden/5,SUMIFS(Arbeitszeiten[[Arbeitszeit]:[Arbeitszeit]],Arbeitszeiten[[Name]:[Name]],GewählterMA,Arbeitszeiten[[Tag]:[Tag]],DATE(_xlpm.jahrCalc,$B141,AG$20)))*$A141,0),
_xlpm.ausgabe, _xlpm.stunden+IF(AND(_xlpm.stunden&gt;0,_xlpm.fake),ROUND(RANDBETWEEN(-100,100)/200,1),0),
IF(_xlpm.ausgabe&lt;=0,"",_xlpm.ausgabe)
)</f>
        <v/>
      </c>
      <c r="AH141" s="254">
        <f t="shared" ca="1" si="148"/>
        <v>0</v>
      </c>
      <c r="AI141" s="303"/>
      <c r="AJ141" s="212"/>
      <c r="AL141" s="211">
        <f t="shared" si="149"/>
        <v>9</v>
      </c>
      <c r="AM141" s="211" t="str" cm="1">
        <f t="array" aca="1" ref="AM141" ca="1">_xlfn.LET(
     _xlpm.jahrCalc,INDIRECT("Jahr" &amp; ROUNDUP(SUM($B$21:$B141)/78,0)),
     _xlpm.dat,DATE(_xlpm.jahrCalc,$B141,C$20),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N141" s="211" t="str" cm="1">
        <f t="array" aca="1" ref="AN141" ca="1">_xlfn.LET(
     _xlpm.jahrCalc,INDIRECT("Jahr" &amp; ROUNDUP(SUM($B$21:$B141)/78,0)),
     _xlpm.dat,DATE(_xlpm.jahrCalc,$B141,D$20),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O141" s="211" t="str" cm="1">
        <f t="array" aca="1" ref="AO141" ca="1">_xlfn.LET(
     _xlpm.jahrCalc,INDIRECT("Jahr" &amp; ROUNDUP(SUM($B$21:$B141)/78,0)),
     _xlpm.dat,DATE(_xlpm.jahrCalc,$B141,E$20),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P141" s="211" t="str" cm="1">
        <f t="array" aca="1" ref="AP141" ca="1">_xlfn.LET(
     _xlpm.jahrCalc,INDIRECT("Jahr" &amp; ROUNDUP(SUM($B$21:$B141)/78,0)),
     _xlpm.dat,DATE(_xlpm.jahrCalc,$B141,F$20),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Q141" s="211" t="str" cm="1">
        <f t="array" aca="1" ref="AQ141" ca="1">_xlfn.LET(
     _xlpm.jahrCalc,INDIRECT("Jahr" &amp; ROUNDUP(SUM($B$21:$B141)/78,0)),
     _xlpm.dat,DATE(_xlpm.jahrCalc,$B141,G$20),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R141" s="211" t="str" cm="1">
        <f t="array" aca="1" ref="AR141" ca="1">_xlfn.LET(
     _xlpm.jahrCalc,INDIRECT("Jahr" &amp; ROUNDUP(SUM($B$21:$B141)/78,0)),
     _xlpm.dat,DATE(_xlpm.jahrCalc,$B141,H$20),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S141" s="211" t="str" cm="1">
        <f t="array" aca="1" ref="AS141" ca="1">_xlfn.LET(
     _xlpm.jahrCalc,INDIRECT("Jahr" &amp; ROUNDUP(SUM($B$21:$B141)/78,0)),
     _xlpm.dat,DATE(_xlpm.jahrCalc,$B141,I$20),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T141" s="211" t="str" cm="1">
        <f t="array" aca="1" ref="AT141" ca="1">_xlfn.LET(
     _xlpm.jahrCalc,INDIRECT("Jahr" &amp; ROUNDUP(SUM($B$21:$B141)/78,0)),
     _xlpm.dat,DATE(_xlpm.jahrCalc,$B141,J$20),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AU141" s="211" t="str" cm="1">
        <f t="array" aca="1" ref="AU141" ca="1">_xlfn.LET(
     _xlpm.jahrCalc,INDIRECT("Jahr" &amp; ROUNDUP(SUM($B$21:$B141)/78,0)),
     _xlpm.dat,DATE(_xlpm.jahrCalc,$B141,K$20),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V141" s="211" t="str" cm="1">
        <f t="array" aca="1" ref="AV141" ca="1">_xlfn.LET(
     _xlpm.jahrCalc,INDIRECT("Jahr" &amp; ROUNDUP(SUM($B$21:$B141)/78,0)),
     _xlpm.dat,DATE(_xlpm.jahrCalc,$B141,L$20),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W141" s="211" t="str" cm="1">
        <f t="array" aca="1" ref="AW141" ca="1">_xlfn.LET(
     _xlpm.jahrCalc,INDIRECT("Jahr" &amp; ROUNDUP(SUM($B$21:$B141)/78,0)),
     _xlpm.dat,DATE(_xlpm.jahrCalc,$B141,M$20),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X141" s="211" t="str" cm="1">
        <f t="array" aca="1" ref="AX141" ca="1">_xlfn.LET(
     _xlpm.jahrCalc,INDIRECT("Jahr" &amp; ROUNDUP(SUM($B$21:$B141)/78,0)),
     _xlpm.dat,DATE(_xlpm.jahrCalc,$B141,N$20),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Y141" s="211" t="str" cm="1">
        <f t="array" aca="1" ref="AY141" ca="1">_xlfn.LET(
     _xlpm.jahrCalc,INDIRECT("Jahr" &amp; ROUNDUP(SUM($B$21:$B141)/78,0)),
     _xlpm.dat,DATE(_xlpm.jahrCalc,$B141,O$20),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AZ141" s="211" t="str" cm="1">
        <f t="array" aca="1" ref="AZ141" ca="1">_xlfn.LET(
     _xlpm.jahrCalc,INDIRECT("Jahr" &amp; ROUNDUP(SUM($B$21:$B141)/78,0)),
     _xlpm.dat,DATE(_xlpm.jahrCalc,$B141,P$20),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A141" s="211" t="str" cm="1">
        <f t="array" aca="1" ref="BA141" ca="1">_xlfn.LET(
     _xlpm.jahrCalc,INDIRECT("Jahr" &amp; ROUNDUP(SUM($B$21:$B141)/78,0)),
     _xlpm.dat,DATE(_xlpm.jahrCalc,$B141,Q$20),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B141" s="211" t="str" cm="1">
        <f t="array" aca="1" ref="BB141" ca="1">_xlfn.LET(
     _xlpm.jahrCalc,INDIRECT("Jahr" &amp; ROUNDUP(SUM($B$21:$B141)/78,0)),
     _xlpm.dat,DATE(_xlpm.jahrCalc,$B141,R$20),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C141" s="211" t="str" cm="1">
        <f t="array" aca="1" ref="BC141" ca="1">_xlfn.LET(
     _xlpm.jahrCalc,INDIRECT("Jahr" &amp; ROUNDUP(SUM($B$21:$B141)/78,0)),
     _xlpm.dat,DATE(_xlpm.jahrCalc,$B141,S$20),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D141" s="211" t="str" cm="1">
        <f t="array" aca="1" ref="BD141" ca="1">_xlfn.LET(
     _xlpm.jahrCalc,INDIRECT("Jahr" &amp; ROUNDUP(SUM($B$21:$B141)/78,0)),
     _xlpm.dat,DATE(_xlpm.jahrCalc,$B141,T$20),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E141" s="211" t="str" cm="1">
        <f t="array" aca="1" ref="BE141" ca="1">_xlfn.LET(
     _xlpm.jahrCalc,INDIRECT("Jahr" &amp; ROUNDUP(SUM($B$21:$B141)/78,0)),
     _xlpm.dat,DATE(_xlpm.jahrCalc,$B141,U$20),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F141" s="211" t="str" cm="1">
        <f t="array" aca="1" ref="BF141" ca="1">_xlfn.LET(
     _xlpm.jahrCalc,INDIRECT("Jahr" &amp; ROUNDUP(SUM($B$21:$B141)/78,0)),
     _xlpm.dat,DATE(_xlpm.jahrCalc,$B141,V$20),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G141" s="211" t="str" cm="1">
        <f t="array" aca="1" ref="BG141" ca="1">_xlfn.LET(
     _xlpm.jahrCalc,INDIRECT("Jahr" &amp; ROUNDUP(SUM($B$21:$B141)/78,0)),
     _xlpm.dat,DATE(_xlpm.jahrCalc,$B141,W$20),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H141" s="211" t="str" cm="1">
        <f t="array" aca="1" ref="BH141" ca="1">_xlfn.LET(
     _xlpm.jahrCalc,INDIRECT("Jahr" &amp; ROUNDUP(SUM($B$21:$B141)/78,0)),
     _xlpm.dat,DATE(_xlpm.jahrCalc,$B141,X$20),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I141" s="211" t="str" cm="1">
        <f t="array" aca="1" ref="BI141" ca="1">_xlfn.LET(
     _xlpm.jahrCalc,INDIRECT("Jahr" &amp; ROUNDUP(SUM($B$21:$B141)/78,0)),
     _xlpm.dat,DATE(_xlpm.jahrCalc,$B141,Y$20),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J141" s="211" t="str" cm="1">
        <f t="array" aca="1" ref="BJ141" ca="1">_xlfn.LET(
     _xlpm.jahrCalc,INDIRECT("Jahr" &amp; ROUNDUP(SUM($B$21:$B141)/78,0)),
     _xlpm.dat,DATE(_xlpm.jahrCalc,$B141,Z$20),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K141" s="211" t="str" cm="1">
        <f t="array" aca="1" ref="BK141" ca="1">_xlfn.LET(
     _xlpm.jahrCalc,INDIRECT("Jahr" &amp; ROUNDUP(SUM($B$21:$B141)/78,0)),
     _xlpm.dat,DATE(_xlpm.jahrCalc,$B141,AA$20),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L141" s="211" t="str" cm="1">
        <f t="array" aca="1" ref="BL141" ca="1">_xlfn.LET(
     _xlpm.jahrCalc,INDIRECT("Jahr" &amp; ROUNDUP(SUM($B$21:$B141)/78,0)),
     _xlpm.dat,DATE(_xlpm.jahrCalc,$B141,AB$20),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M141" s="211" t="str" cm="1">
        <f t="array" aca="1" ref="BM141" ca="1">_xlfn.LET(
     _xlpm.jahrCalc,INDIRECT("Jahr" &amp; ROUNDUP(SUM($B$21:$B141)/78,0)),
     _xlpm.dat,DATE(_xlpm.jahrCalc,$B141,AC$20),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N141" s="211" t="str" cm="1">
        <f t="array" aca="1" ref="BN141" ca="1">_xlfn.LET(
     _xlpm.jahrCalc,INDIRECT("Jahr" &amp; ROUNDUP(SUM($B$21:$B141)/78,0)),
     _xlpm.dat,DATE(_xlpm.jahrCalc,$B141,AD$20),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O141" s="211" t="str" cm="1">
        <f t="array" aca="1" ref="BO141" ca="1">_xlfn.LET(
     _xlpm.jahrCalc,INDIRECT("Jahr" &amp; ROUNDUP(SUM($B$21:$B141)/78,0)),
     _xlpm.dat,DATE(_xlpm.jahrCalc,$B141,AE$20),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WE</v>
      </c>
      <c r="BP141" s="211" t="str" cm="1">
        <f t="array" aca="1" ref="BP141" ca="1">_xlfn.LET(
     _xlpm.jahrCalc,INDIRECT("Jahr" &amp; ROUNDUP(SUM($B$21:$B141)/78,0)),
     _xlpm.dat,DATE(_xlpm.jahrCalc,$B141,AF$20),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
      </c>
      <c r="BQ141" s="211" t="str" cm="1">
        <f t="array" aca="1" ref="BQ141" ca="1">_xlfn.LET(
     _xlpm.jahrCalc,INDIRECT("Jahr" &amp; ROUNDUP(SUM($B$21:$B141)/78,0)),
     _xlpm.dat,DATE(_xlpm.jahrCalc,$B141,AG$20),
     _xlpm.bundesland,$BR141,
     _xlpm.ft, IF(_xlpm.bundesland=0,FALSE,_xlfn.XLOOKUP(_xlpm.dat,Feiertage[[Datum]:[Datum]],_xlfn.XLOOKUP(_xlpm.bundesland,Feiertage[[#Headers],[BW]:[TH]],Feiertage[[BW]:[TH]]),0,0,1)&lt;&gt;0),
     _xlpm.schwarz,
          MONTH(_xlpm.dat)&lt;&gt;$B141,
     _xlpm.we,
          WEEKDAY(_xlpm.dat,2)&gt;=6,
     _xlpm.weg,
          IF(_xlfn.XLOOKUP(GewählterMA&amp;_xlpm.dat,Table6[[lookup]:[lookup]],Table6[[Name]:[Name]],"da",0,1)="da","","weg"),
     _xlpm.ausgabe,IF(_xlpm.schwarz,"SW",IF(_xlpm.ft,"FT",IF(_xlpm.we,"WE",IF(_xlpm.weg="weg","weg","")))),
     _xlpm.ausgabe
)</f>
        <v>SW</v>
      </c>
      <c r="BR141" s="211">
        <f ca="1">IF(BT141=0,BS132,BT141)</f>
        <v>0</v>
      </c>
      <c r="BT141" s="211" cm="1">
        <f t="array" aca="1" ref="BT141" ca="1">_xlfn.XLOOKUP(_xlfn.XLOOKUP(GewählterMA&amp;AL141&amp;INDIRECT("Jahr" &amp; ROUNDUP(SUM($B$21:$B141)/78,0)),MitarbeiterFTE[Name]&amp;MitarbeiterFTE[Monat]&amp;MitarbeiterFTE[Jahr],MitarbeiterFTE[Bundesland],0,0,1),Bundesländer[Deutsch],Bundesländer[Abkürzung],0,0,1)</f>
        <v>0</v>
      </c>
    </row>
    <row r="142" spans="1:72" ht="18" customHeight="1" thickBot="1">
      <c r="A142" s="223" cm="1">
        <f t="array" aca="1" ref="A142" ca="1">_xlfn.XLOOKUP(GewählterMA&amp;"|"&amp;GewähltesVorhaben&amp;"|"&amp;B142&amp;"|"&amp;INDIRECT("Jahr" &amp; ROUNDUP(SUM($B$21:B142)/78,0)),MitarbeiterFTE[lookup],MitarbeiterFTE[%-Vorhaben],0,0,1)</f>
        <v>0</v>
      </c>
      <c r="B142" s="256">
        <v>10</v>
      </c>
      <c r="C142" s="253" t="str" cm="1">
        <f t="array" aca="1" ref="C142" ca="1">_xlfn.LET(
_xlpm.jahrCalc,
INDIRECT("Jahr" &amp; ROUNDUP(SUM($B$21:$B142)/78,0)),
_xlpm.auto,
IF(_xlfn.XLOOKUP(GewählterMA&amp;"|"&amp;_xlpm.jahrCalc,Personaleingabe!$AO$12:$AO$300,Personaleingabe!$AO$12:$AO$300,"keine Zeiten",0,1)="keine Zeiten",TRUE,FALSE),
_xlpm.fake,
IF($A$4&amp;"1"="1",FALSE,TRUE),
_xlpm.abwesend,
AM142&amp;"1"&lt;&gt;"1",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_xlpm.wochenstunden/5,SUMIFS(Arbeitszeiten[[Arbeitszeit]:[Arbeitszeit]],Arbeitszeiten[[Name]:[Name]],GewählterMA,Arbeitszeiten[[Tag]:[Tag]],DATE(_xlpm.jahrCalc,$B142,C$20)))*$A142,0),
_xlpm.ausgabe, _xlpm.stunden+IF(AND(_xlpm.stunden&gt;0,_xlpm.fake),ROUND(RANDBETWEEN(-100,100)/200,1),0),
IF(_xlpm.ausgabe&lt;=0,"",_xlpm.ausgabe)
)</f>
        <v/>
      </c>
      <c r="D142" s="253" t="str" cm="1">
        <f t="array" aca="1" ref="D142" ca="1">_xlfn.LET(
_xlpm.jahrCalc,
INDIRECT("Jahr" &amp; ROUNDUP(SUM($B$21:$B142)/78,0)),
_xlpm.auto,
IF(_xlfn.XLOOKUP(GewählterMA&amp;"|"&amp;_xlpm.jahrCalc,Personaleingabe!$AO$12:$AO$300,Personaleingabe!$AO$12:$AO$300,"keine Zeiten",0,1)="keine Zeiten",TRUE,FALSE),
_xlpm.fake,
IF($A$4&amp;"1"="1",FALSE,TRUE),
_xlpm.abwesend,
AN142&amp;"1"&lt;&gt;"1",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_xlpm.wochenstunden/5,SUMIFS(Arbeitszeiten[[Arbeitszeit]:[Arbeitszeit]],Arbeitszeiten[[Name]:[Name]],GewählterMA,Arbeitszeiten[[Tag]:[Tag]],DATE(_xlpm.jahrCalc,$B142,D$20)))*$A142,0),
_xlpm.ausgabe, _xlpm.stunden+IF(AND(_xlpm.stunden&gt;0,_xlpm.fake),ROUND(RANDBETWEEN(-100,100)/200,1),0),
IF(_xlpm.ausgabe&lt;=0,"",_xlpm.ausgabe)
)</f>
        <v/>
      </c>
      <c r="E142" s="253" t="str" cm="1">
        <f t="array" aca="1" ref="E142" ca="1">_xlfn.LET(
_xlpm.jahrCalc,
INDIRECT("Jahr" &amp; ROUNDUP(SUM($B$21:$B142)/78,0)),
_xlpm.auto,
IF(_xlfn.XLOOKUP(GewählterMA&amp;"|"&amp;_xlpm.jahrCalc,Personaleingabe!$AO$12:$AO$300,Personaleingabe!$AO$12:$AO$300,"keine Zeiten",0,1)="keine Zeiten",TRUE,FALSE),
_xlpm.fake,
IF($A$4&amp;"1"="1",FALSE,TRUE),
_xlpm.abwesend,
AO142&amp;"1"&lt;&gt;"1",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_xlpm.wochenstunden/5,SUMIFS(Arbeitszeiten[[Arbeitszeit]:[Arbeitszeit]],Arbeitszeiten[[Name]:[Name]],GewählterMA,Arbeitszeiten[[Tag]:[Tag]],DATE(_xlpm.jahrCalc,$B142,E$20)))*$A142,0),
_xlpm.ausgabe, _xlpm.stunden+IF(AND(_xlpm.stunden&gt;0,_xlpm.fake),ROUND(RANDBETWEEN(-100,100)/200,1),0),
IF(_xlpm.ausgabe&lt;=0,"",_xlpm.ausgabe)
)</f>
        <v/>
      </c>
      <c r="F142" s="253" t="str" cm="1">
        <f t="array" aca="1" ref="F142" ca="1">_xlfn.LET(
_xlpm.jahrCalc,
INDIRECT("Jahr" &amp; ROUNDUP(SUM($B$21:$B142)/78,0)),
_xlpm.auto,
IF(_xlfn.XLOOKUP(GewählterMA&amp;"|"&amp;_xlpm.jahrCalc,Personaleingabe!$AO$12:$AO$300,Personaleingabe!$AO$12:$AO$300,"keine Zeiten",0,1)="keine Zeiten",TRUE,FALSE),
_xlpm.fake,
IF($A$4&amp;"1"="1",FALSE,TRUE),
_xlpm.abwesend,
AP142&amp;"1"&lt;&gt;"1",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_xlpm.wochenstunden/5,SUMIFS(Arbeitszeiten[[Arbeitszeit]:[Arbeitszeit]],Arbeitszeiten[[Name]:[Name]],GewählterMA,Arbeitszeiten[[Tag]:[Tag]],DATE(_xlpm.jahrCalc,$B142,F$20)))*$A142,0),
_xlpm.ausgabe, _xlpm.stunden+IF(AND(_xlpm.stunden&gt;0,_xlpm.fake),ROUND(RANDBETWEEN(-100,100)/200,1),0),
IF(_xlpm.ausgabe&lt;=0,"",_xlpm.ausgabe)
)</f>
        <v/>
      </c>
      <c r="G142" s="253" t="str" cm="1">
        <f t="array" aca="1" ref="G142" ca="1">_xlfn.LET(
_xlpm.jahrCalc,
INDIRECT("Jahr" &amp; ROUNDUP(SUM($B$21:$B142)/78,0)),
_xlpm.auto,
IF(_xlfn.XLOOKUP(GewählterMA&amp;"|"&amp;_xlpm.jahrCalc,Personaleingabe!$AO$12:$AO$300,Personaleingabe!$AO$12:$AO$300,"keine Zeiten",0,1)="keine Zeiten",TRUE,FALSE),
_xlpm.fake,
IF($A$4&amp;"1"="1",FALSE,TRUE),
_xlpm.abwesend,
AQ142&amp;"1"&lt;&gt;"1",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_xlpm.wochenstunden/5,SUMIFS(Arbeitszeiten[[Arbeitszeit]:[Arbeitszeit]],Arbeitszeiten[[Name]:[Name]],GewählterMA,Arbeitszeiten[[Tag]:[Tag]],DATE(_xlpm.jahrCalc,$B142,G$20)))*$A142,0),
_xlpm.ausgabe, _xlpm.stunden+IF(AND(_xlpm.stunden&gt;0,_xlpm.fake),ROUND(RANDBETWEEN(-100,100)/200,1),0),
IF(_xlpm.ausgabe&lt;=0,"",_xlpm.ausgabe)
)</f>
        <v/>
      </c>
      <c r="H142" s="253" t="str" cm="1">
        <f t="array" aca="1" ref="H142" ca="1">_xlfn.LET(
_xlpm.jahrCalc,
INDIRECT("Jahr" &amp; ROUNDUP(SUM($B$21:$B142)/78,0)),
_xlpm.auto,
IF(_xlfn.XLOOKUP(GewählterMA&amp;"|"&amp;_xlpm.jahrCalc,Personaleingabe!$AO$12:$AO$300,Personaleingabe!$AO$12:$AO$300,"keine Zeiten",0,1)="keine Zeiten",TRUE,FALSE),
_xlpm.fake,
IF($A$4&amp;"1"="1",FALSE,TRUE),
_xlpm.abwesend,
AR142&amp;"1"&lt;&gt;"1",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_xlpm.wochenstunden/5,SUMIFS(Arbeitszeiten[[Arbeitszeit]:[Arbeitszeit]],Arbeitszeiten[[Name]:[Name]],GewählterMA,Arbeitszeiten[[Tag]:[Tag]],DATE(_xlpm.jahrCalc,$B142,H$20)))*$A142,0),
_xlpm.ausgabe, _xlpm.stunden+IF(AND(_xlpm.stunden&gt;0,_xlpm.fake),ROUND(RANDBETWEEN(-100,100)/200,1),0),
IF(_xlpm.ausgabe&lt;=0,"",_xlpm.ausgabe)
)</f>
        <v/>
      </c>
      <c r="I142" s="253" t="str" cm="1">
        <f t="array" aca="1" ref="I142" ca="1">_xlfn.LET(
_xlpm.jahrCalc,
INDIRECT("Jahr" &amp; ROUNDUP(SUM($B$21:$B142)/78,0)),
_xlpm.auto,
IF(_xlfn.XLOOKUP(GewählterMA&amp;"|"&amp;_xlpm.jahrCalc,Personaleingabe!$AO$12:$AO$300,Personaleingabe!$AO$12:$AO$300,"keine Zeiten",0,1)="keine Zeiten",TRUE,FALSE),
_xlpm.fake,
IF($A$4&amp;"1"="1",FALSE,TRUE),
_xlpm.abwesend,
AS142&amp;"1"&lt;&gt;"1",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_xlpm.wochenstunden/5,SUMIFS(Arbeitszeiten[[Arbeitszeit]:[Arbeitszeit]],Arbeitszeiten[[Name]:[Name]],GewählterMA,Arbeitszeiten[[Tag]:[Tag]],DATE(_xlpm.jahrCalc,$B142,I$20)))*$A142,0),
_xlpm.ausgabe, _xlpm.stunden+IF(AND(_xlpm.stunden&gt;0,_xlpm.fake),ROUND(RANDBETWEEN(-100,100)/200,1),0),
IF(_xlpm.ausgabe&lt;=0,"",_xlpm.ausgabe)
)</f>
        <v/>
      </c>
      <c r="J142" s="253" t="str" cm="1">
        <f t="array" aca="1" ref="J142" ca="1">_xlfn.LET(
_xlpm.jahrCalc,
INDIRECT("Jahr" &amp; ROUNDUP(SUM($B$21:$B142)/78,0)),
_xlpm.auto,
IF(_xlfn.XLOOKUP(GewählterMA&amp;"|"&amp;_xlpm.jahrCalc,Personaleingabe!$AO$12:$AO$300,Personaleingabe!$AO$12:$AO$300,"keine Zeiten",0,1)="keine Zeiten",TRUE,FALSE),
_xlpm.fake,
IF($A$4&amp;"1"="1",FALSE,TRUE),
_xlpm.abwesend,
AT142&amp;"1"&lt;&gt;"1",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_xlpm.wochenstunden/5,SUMIFS(Arbeitszeiten[[Arbeitszeit]:[Arbeitszeit]],Arbeitszeiten[[Name]:[Name]],GewählterMA,Arbeitszeiten[[Tag]:[Tag]],DATE(_xlpm.jahrCalc,$B142,J$20)))*$A142,0),
_xlpm.ausgabe, _xlpm.stunden+IF(AND(_xlpm.stunden&gt;0,_xlpm.fake),ROUND(RANDBETWEEN(-100,100)/200,1),0),
IF(_xlpm.ausgabe&lt;=0,"",_xlpm.ausgabe)
)</f>
        <v/>
      </c>
      <c r="K142" s="253" t="str" cm="1">
        <f t="array" aca="1" ref="K142" ca="1">_xlfn.LET(
_xlpm.jahrCalc,
INDIRECT("Jahr" &amp; ROUNDUP(SUM($B$21:$B142)/78,0)),
_xlpm.auto,
IF(_xlfn.XLOOKUP(GewählterMA&amp;"|"&amp;_xlpm.jahrCalc,Personaleingabe!$AO$12:$AO$300,Personaleingabe!$AO$12:$AO$300,"keine Zeiten",0,1)="keine Zeiten",TRUE,FALSE),
_xlpm.fake,
IF($A$4&amp;"1"="1",FALSE,TRUE),
_xlpm.abwesend,
AU142&amp;"1"&lt;&gt;"1",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_xlpm.wochenstunden/5,SUMIFS(Arbeitszeiten[[Arbeitszeit]:[Arbeitszeit]],Arbeitszeiten[[Name]:[Name]],GewählterMA,Arbeitszeiten[[Tag]:[Tag]],DATE(_xlpm.jahrCalc,$B142,K$20)))*$A142,0),
_xlpm.ausgabe, _xlpm.stunden+IF(AND(_xlpm.stunden&gt;0,_xlpm.fake),ROUND(RANDBETWEEN(-100,100)/200,1),0),
IF(_xlpm.ausgabe&lt;=0,"",_xlpm.ausgabe)
)</f>
        <v/>
      </c>
      <c r="L142" s="253" t="str" cm="1">
        <f t="array" aca="1" ref="L142" ca="1">_xlfn.LET(
_xlpm.jahrCalc,
INDIRECT("Jahr" &amp; ROUNDUP(SUM($B$21:$B142)/78,0)),
_xlpm.auto,
IF(_xlfn.XLOOKUP(GewählterMA&amp;"|"&amp;_xlpm.jahrCalc,Personaleingabe!$AO$12:$AO$300,Personaleingabe!$AO$12:$AO$300,"keine Zeiten",0,1)="keine Zeiten",TRUE,FALSE),
_xlpm.fake,
IF($A$4&amp;"1"="1",FALSE,TRUE),
_xlpm.abwesend,
AV142&amp;"1"&lt;&gt;"1",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_xlpm.wochenstunden/5,SUMIFS(Arbeitszeiten[[Arbeitszeit]:[Arbeitszeit]],Arbeitszeiten[[Name]:[Name]],GewählterMA,Arbeitszeiten[[Tag]:[Tag]],DATE(_xlpm.jahrCalc,$B142,L$20)))*$A142,0),
_xlpm.ausgabe, _xlpm.stunden+IF(AND(_xlpm.stunden&gt;0,_xlpm.fake),ROUND(RANDBETWEEN(-100,100)/200,1),0),
IF(_xlpm.ausgabe&lt;=0,"",_xlpm.ausgabe)
)</f>
        <v/>
      </c>
      <c r="M142" s="253" t="str" cm="1">
        <f t="array" aca="1" ref="M142" ca="1">_xlfn.LET(
_xlpm.jahrCalc,
INDIRECT("Jahr" &amp; ROUNDUP(SUM($B$21:$B142)/78,0)),
_xlpm.auto,
IF(_xlfn.XLOOKUP(GewählterMA&amp;"|"&amp;_xlpm.jahrCalc,Personaleingabe!$AO$12:$AO$300,Personaleingabe!$AO$12:$AO$300,"keine Zeiten",0,1)="keine Zeiten",TRUE,FALSE),
_xlpm.fake,
IF($A$4&amp;"1"="1",FALSE,TRUE),
_xlpm.abwesend,
AW142&amp;"1"&lt;&gt;"1",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_xlpm.wochenstunden/5,SUMIFS(Arbeitszeiten[[Arbeitszeit]:[Arbeitszeit]],Arbeitszeiten[[Name]:[Name]],GewählterMA,Arbeitszeiten[[Tag]:[Tag]],DATE(_xlpm.jahrCalc,$B142,M$20)))*$A142,0),
_xlpm.ausgabe, _xlpm.stunden+IF(AND(_xlpm.stunden&gt;0,_xlpm.fake),ROUND(RANDBETWEEN(-100,100)/200,1),0),
IF(_xlpm.ausgabe&lt;=0,"",_xlpm.ausgabe)
)</f>
        <v/>
      </c>
      <c r="N142" s="253" t="str" cm="1">
        <f t="array" aca="1" ref="N142" ca="1">_xlfn.LET(
_xlpm.jahrCalc,
INDIRECT("Jahr" &amp; ROUNDUP(SUM($B$21:$B142)/78,0)),
_xlpm.auto,
IF(_xlfn.XLOOKUP(GewählterMA&amp;"|"&amp;_xlpm.jahrCalc,Personaleingabe!$AO$12:$AO$300,Personaleingabe!$AO$12:$AO$300,"keine Zeiten",0,1)="keine Zeiten",TRUE,FALSE),
_xlpm.fake,
IF($A$4&amp;"1"="1",FALSE,TRUE),
_xlpm.abwesend,
AX142&amp;"1"&lt;&gt;"1",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_xlpm.wochenstunden/5,SUMIFS(Arbeitszeiten[[Arbeitszeit]:[Arbeitszeit]],Arbeitszeiten[[Name]:[Name]],GewählterMA,Arbeitszeiten[[Tag]:[Tag]],DATE(_xlpm.jahrCalc,$B142,N$20)))*$A142,0),
_xlpm.ausgabe, _xlpm.stunden+IF(AND(_xlpm.stunden&gt;0,_xlpm.fake),ROUND(RANDBETWEEN(-100,100)/200,1),0),
IF(_xlpm.ausgabe&lt;=0,"",_xlpm.ausgabe)
)</f>
        <v/>
      </c>
      <c r="O142" s="253" t="str" cm="1">
        <f t="array" aca="1" ref="O142" ca="1">_xlfn.LET(
_xlpm.jahrCalc,
INDIRECT("Jahr" &amp; ROUNDUP(SUM($B$21:$B142)/78,0)),
_xlpm.auto,
IF(_xlfn.XLOOKUP(GewählterMA&amp;"|"&amp;_xlpm.jahrCalc,Personaleingabe!$AO$12:$AO$300,Personaleingabe!$AO$12:$AO$300,"keine Zeiten",0,1)="keine Zeiten",TRUE,FALSE),
_xlpm.fake,
IF($A$4&amp;"1"="1",FALSE,TRUE),
_xlpm.abwesend,
AY142&amp;"1"&lt;&gt;"1",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_xlpm.wochenstunden/5,SUMIFS(Arbeitszeiten[[Arbeitszeit]:[Arbeitszeit]],Arbeitszeiten[[Name]:[Name]],GewählterMA,Arbeitszeiten[[Tag]:[Tag]],DATE(_xlpm.jahrCalc,$B142,O$20)))*$A142,0),
_xlpm.ausgabe, _xlpm.stunden+IF(AND(_xlpm.stunden&gt;0,_xlpm.fake),ROUND(RANDBETWEEN(-100,100)/200,1),0),
IF(_xlpm.ausgabe&lt;=0,"",_xlpm.ausgabe)
)</f>
        <v/>
      </c>
      <c r="P142" s="253" t="str" cm="1">
        <f t="array" aca="1" ref="P142" ca="1">_xlfn.LET(
_xlpm.jahrCalc,
INDIRECT("Jahr" &amp; ROUNDUP(SUM($B$21:$B142)/78,0)),
_xlpm.auto,
IF(_xlfn.XLOOKUP(GewählterMA&amp;"|"&amp;_xlpm.jahrCalc,Personaleingabe!$AO$12:$AO$300,Personaleingabe!$AO$12:$AO$300,"keine Zeiten",0,1)="keine Zeiten",TRUE,FALSE),
_xlpm.fake,
IF($A$4&amp;"1"="1",FALSE,TRUE),
_xlpm.abwesend,
AZ142&amp;"1"&lt;&gt;"1",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_xlpm.wochenstunden/5,SUMIFS(Arbeitszeiten[[Arbeitszeit]:[Arbeitszeit]],Arbeitszeiten[[Name]:[Name]],GewählterMA,Arbeitszeiten[[Tag]:[Tag]],DATE(_xlpm.jahrCalc,$B142,P$20)))*$A142,0),
_xlpm.ausgabe, _xlpm.stunden+IF(AND(_xlpm.stunden&gt;0,_xlpm.fake),ROUND(RANDBETWEEN(-100,100)/200,1),0),
IF(_xlpm.ausgabe&lt;=0,"",_xlpm.ausgabe)
)</f>
        <v/>
      </c>
      <c r="Q142" s="253" t="str" cm="1">
        <f t="array" aca="1" ref="Q142" ca="1">_xlfn.LET(
_xlpm.jahrCalc,
INDIRECT("Jahr" &amp; ROUNDUP(SUM($B$21:$B142)/78,0)),
_xlpm.auto,
IF(_xlfn.XLOOKUP(GewählterMA&amp;"|"&amp;_xlpm.jahrCalc,Personaleingabe!$AO$12:$AO$300,Personaleingabe!$AO$12:$AO$300,"keine Zeiten",0,1)="keine Zeiten",TRUE,FALSE),
_xlpm.fake,
IF($A$4&amp;"1"="1",FALSE,TRUE),
_xlpm.abwesend,
BA142&amp;"1"&lt;&gt;"1",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_xlpm.wochenstunden/5,SUMIFS(Arbeitszeiten[[Arbeitszeit]:[Arbeitszeit]],Arbeitszeiten[[Name]:[Name]],GewählterMA,Arbeitszeiten[[Tag]:[Tag]],DATE(_xlpm.jahrCalc,$B142,Q$20)))*$A142,0),
_xlpm.ausgabe, _xlpm.stunden+IF(AND(_xlpm.stunden&gt;0,_xlpm.fake),ROUND(RANDBETWEEN(-100,100)/200,1),0),
IF(_xlpm.ausgabe&lt;=0,"",_xlpm.ausgabe)
)</f>
        <v/>
      </c>
      <c r="R142" s="253" t="str" cm="1">
        <f t="array" aca="1" ref="R142" ca="1">_xlfn.LET(
_xlpm.jahrCalc,
INDIRECT("Jahr" &amp; ROUNDUP(SUM($B$21:$B142)/78,0)),
_xlpm.auto,
IF(_xlfn.XLOOKUP(GewählterMA&amp;"|"&amp;_xlpm.jahrCalc,Personaleingabe!$AO$12:$AO$300,Personaleingabe!$AO$12:$AO$300,"keine Zeiten",0,1)="keine Zeiten",TRUE,FALSE),
_xlpm.fake,
IF($A$4&amp;"1"="1",FALSE,TRUE),
_xlpm.abwesend,
BB142&amp;"1"&lt;&gt;"1",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_xlpm.wochenstunden/5,SUMIFS(Arbeitszeiten[[Arbeitszeit]:[Arbeitszeit]],Arbeitszeiten[[Name]:[Name]],GewählterMA,Arbeitszeiten[[Tag]:[Tag]],DATE(_xlpm.jahrCalc,$B142,R$20)))*$A142,0),
_xlpm.ausgabe, _xlpm.stunden+IF(AND(_xlpm.stunden&gt;0,_xlpm.fake),ROUND(RANDBETWEEN(-100,100)/200,1),0),
IF(_xlpm.ausgabe&lt;=0,"",_xlpm.ausgabe)
)</f>
        <v/>
      </c>
      <c r="S142" s="253" t="str" cm="1">
        <f t="array" aca="1" ref="S142" ca="1">_xlfn.LET(
_xlpm.jahrCalc,
INDIRECT("Jahr" &amp; ROUNDUP(SUM($B$21:$B142)/78,0)),
_xlpm.auto,
IF(_xlfn.XLOOKUP(GewählterMA&amp;"|"&amp;_xlpm.jahrCalc,Personaleingabe!$AO$12:$AO$300,Personaleingabe!$AO$12:$AO$300,"keine Zeiten",0,1)="keine Zeiten",TRUE,FALSE),
_xlpm.fake,
IF($A$4&amp;"1"="1",FALSE,TRUE),
_xlpm.abwesend,
BC142&amp;"1"&lt;&gt;"1",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_xlpm.wochenstunden/5,SUMIFS(Arbeitszeiten[[Arbeitszeit]:[Arbeitszeit]],Arbeitszeiten[[Name]:[Name]],GewählterMA,Arbeitszeiten[[Tag]:[Tag]],DATE(_xlpm.jahrCalc,$B142,S$20)))*$A142,0),
_xlpm.ausgabe, _xlpm.stunden+IF(AND(_xlpm.stunden&gt;0,_xlpm.fake),ROUND(RANDBETWEEN(-100,100)/200,1),0),
IF(_xlpm.ausgabe&lt;=0,"",_xlpm.ausgabe)
)</f>
        <v/>
      </c>
      <c r="T142" s="253" t="str" cm="1">
        <f t="array" aca="1" ref="T142" ca="1">_xlfn.LET(
_xlpm.jahrCalc,
INDIRECT("Jahr" &amp; ROUNDUP(SUM($B$21:$B142)/78,0)),
_xlpm.auto,
IF(_xlfn.XLOOKUP(GewählterMA&amp;"|"&amp;_xlpm.jahrCalc,Personaleingabe!$AO$12:$AO$300,Personaleingabe!$AO$12:$AO$300,"keine Zeiten",0,1)="keine Zeiten",TRUE,FALSE),
_xlpm.fake,
IF($A$4&amp;"1"="1",FALSE,TRUE),
_xlpm.abwesend,
BD142&amp;"1"&lt;&gt;"1",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_xlpm.wochenstunden/5,SUMIFS(Arbeitszeiten[[Arbeitszeit]:[Arbeitszeit]],Arbeitszeiten[[Name]:[Name]],GewählterMA,Arbeitszeiten[[Tag]:[Tag]],DATE(_xlpm.jahrCalc,$B142,T$20)))*$A142,0),
_xlpm.ausgabe, _xlpm.stunden+IF(AND(_xlpm.stunden&gt;0,_xlpm.fake),ROUND(RANDBETWEEN(-100,100)/200,1),0),
IF(_xlpm.ausgabe&lt;=0,"",_xlpm.ausgabe)
)</f>
        <v/>
      </c>
      <c r="U142" s="253" t="str" cm="1">
        <f t="array" aca="1" ref="U142" ca="1">_xlfn.LET(
_xlpm.jahrCalc,
INDIRECT("Jahr" &amp; ROUNDUP(SUM($B$21:$B142)/78,0)),
_xlpm.auto,
IF(_xlfn.XLOOKUP(GewählterMA&amp;"|"&amp;_xlpm.jahrCalc,Personaleingabe!$AO$12:$AO$300,Personaleingabe!$AO$12:$AO$300,"keine Zeiten",0,1)="keine Zeiten",TRUE,FALSE),
_xlpm.fake,
IF($A$4&amp;"1"="1",FALSE,TRUE),
_xlpm.abwesend,
BE142&amp;"1"&lt;&gt;"1",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_xlpm.wochenstunden/5,SUMIFS(Arbeitszeiten[[Arbeitszeit]:[Arbeitszeit]],Arbeitszeiten[[Name]:[Name]],GewählterMA,Arbeitszeiten[[Tag]:[Tag]],DATE(_xlpm.jahrCalc,$B142,U$20)))*$A142,0),
_xlpm.ausgabe, _xlpm.stunden+IF(AND(_xlpm.stunden&gt;0,_xlpm.fake),ROUND(RANDBETWEEN(-100,100)/200,1),0),
IF(_xlpm.ausgabe&lt;=0,"",_xlpm.ausgabe)
)</f>
        <v/>
      </c>
      <c r="V142" s="253" t="str" cm="1">
        <f t="array" aca="1" ref="V142" ca="1">_xlfn.LET(
_xlpm.jahrCalc,
INDIRECT("Jahr" &amp; ROUNDUP(SUM($B$21:$B142)/78,0)),
_xlpm.auto,
IF(_xlfn.XLOOKUP(GewählterMA&amp;"|"&amp;_xlpm.jahrCalc,Personaleingabe!$AO$12:$AO$300,Personaleingabe!$AO$12:$AO$300,"keine Zeiten",0,1)="keine Zeiten",TRUE,FALSE),
_xlpm.fake,
IF($A$4&amp;"1"="1",FALSE,TRUE),
_xlpm.abwesend,
BF142&amp;"1"&lt;&gt;"1",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_xlpm.wochenstunden/5,SUMIFS(Arbeitszeiten[[Arbeitszeit]:[Arbeitszeit]],Arbeitszeiten[[Name]:[Name]],GewählterMA,Arbeitszeiten[[Tag]:[Tag]],DATE(_xlpm.jahrCalc,$B142,V$20)))*$A142,0),
_xlpm.ausgabe, _xlpm.stunden+IF(AND(_xlpm.stunden&gt;0,_xlpm.fake),ROUND(RANDBETWEEN(-100,100)/200,1),0),
IF(_xlpm.ausgabe&lt;=0,"",_xlpm.ausgabe)
)</f>
        <v/>
      </c>
      <c r="W142" s="253" t="str" cm="1">
        <f t="array" aca="1" ref="W142" ca="1">_xlfn.LET(
_xlpm.jahrCalc,
INDIRECT("Jahr" &amp; ROUNDUP(SUM($B$21:$B142)/78,0)),
_xlpm.auto,
IF(_xlfn.XLOOKUP(GewählterMA&amp;"|"&amp;_xlpm.jahrCalc,Personaleingabe!$AO$12:$AO$300,Personaleingabe!$AO$12:$AO$300,"keine Zeiten",0,1)="keine Zeiten",TRUE,FALSE),
_xlpm.fake,
IF($A$4&amp;"1"="1",FALSE,TRUE),
_xlpm.abwesend,
BG142&amp;"1"&lt;&gt;"1",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_xlpm.wochenstunden/5,SUMIFS(Arbeitszeiten[[Arbeitszeit]:[Arbeitszeit]],Arbeitszeiten[[Name]:[Name]],GewählterMA,Arbeitszeiten[[Tag]:[Tag]],DATE(_xlpm.jahrCalc,$B142,W$20)))*$A142,0),
_xlpm.ausgabe, _xlpm.stunden+IF(AND(_xlpm.stunden&gt;0,_xlpm.fake),ROUND(RANDBETWEEN(-100,100)/200,1),0),
IF(_xlpm.ausgabe&lt;=0,"",_xlpm.ausgabe)
)</f>
        <v/>
      </c>
      <c r="X142" s="253" t="str" cm="1">
        <f t="array" aca="1" ref="X142" ca="1">_xlfn.LET(
_xlpm.jahrCalc,
INDIRECT("Jahr" &amp; ROUNDUP(SUM($B$21:$B142)/78,0)),
_xlpm.auto,
IF(_xlfn.XLOOKUP(GewählterMA&amp;"|"&amp;_xlpm.jahrCalc,Personaleingabe!$AO$12:$AO$300,Personaleingabe!$AO$12:$AO$300,"keine Zeiten",0,1)="keine Zeiten",TRUE,FALSE),
_xlpm.fake,
IF($A$4&amp;"1"="1",FALSE,TRUE),
_xlpm.abwesend,
BH142&amp;"1"&lt;&gt;"1",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_xlpm.wochenstunden/5,SUMIFS(Arbeitszeiten[[Arbeitszeit]:[Arbeitszeit]],Arbeitszeiten[[Name]:[Name]],GewählterMA,Arbeitszeiten[[Tag]:[Tag]],DATE(_xlpm.jahrCalc,$B142,X$20)))*$A142,0),
_xlpm.ausgabe, _xlpm.stunden+IF(AND(_xlpm.stunden&gt;0,_xlpm.fake),ROUND(RANDBETWEEN(-100,100)/200,1),0),
IF(_xlpm.ausgabe&lt;=0,"",_xlpm.ausgabe)
)</f>
        <v/>
      </c>
      <c r="Y142" s="253" t="str" cm="1">
        <f t="array" aca="1" ref="Y142" ca="1">_xlfn.LET(
_xlpm.jahrCalc,
INDIRECT("Jahr" &amp; ROUNDUP(SUM($B$21:$B142)/78,0)),
_xlpm.auto,
IF(_xlfn.XLOOKUP(GewählterMA&amp;"|"&amp;_xlpm.jahrCalc,Personaleingabe!$AO$12:$AO$300,Personaleingabe!$AO$12:$AO$300,"keine Zeiten",0,1)="keine Zeiten",TRUE,FALSE),
_xlpm.fake,
IF($A$4&amp;"1"="1",FALSE,TRUE),
_xlpm.abwesend,
BI142&amp;"1"&lt;&gt;"1",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_xlpm.wochenstunden/5,SUMIFS(Arbeitszeiten[[Arbeitszeit]:[Arbeitszeit]],Arbeitszeiten[[Name]:[Name]],GewählterMA,Arbeitszeiten[[Tag]:[Tag]],DATE(_xlpm.jahrCalc,$B142,Y$20)))*$A142,0),
_xlpm.ausgabe, _xlpm.stunden+IF(AND(_xlpm.stunden&gt;0,_xlpm.fake),ROUND(RANDBETWEEN(-100,100)/200,1),0),
IF(_xlpm.ausgabe&lt;=0,"",_xlpm.ausgabe)
)</f>
        <v/>
      </c>
      <c r="Z142" s="253" t="str" cm="1">
        <f t="array" aca="1" ref="Z142" ca="1">_xlfn.LET(
_xlpm.jahrCalc,
INDIRECT("Jahr" &amp; ROUNDUP(SUM($B$21:$B142)/78,0)),
_xlpm.auto,
IF(_xlfn.XLOOKUP(GewählterMA&amp;"|"&amp;_xlpm.jahrCalc,Personaleingabe!$AO$12:$AO$300,Personaleingabe!$AO$12:$AO$300,"keine Zeiten",0,1)="keine Zeiten",TRUE,FALSE),
_xlpm.fake,
IF($A$4&amp;"1"="1",FALSE,TRUE),
_xlpm.abwesend,
BJ142&amp;"1"&lt;&gt;"1",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_xlpm.wochenstunden/5,SUMIFS(Arbeitszeiten[[Arbeitszeit]:[Arbeitszeit]],Arbeitszeiten[[Name]:[Name]],GewählterMA,Arbeitszeiten[[Tag]:[Tag]],DATE(_xlpm.jahrCalc,$B142,Z$20)))*$A142,0),
_xlpm.ausgabe, _xlpm.stunden+IF(AND(_xlpm.stunden&gt;0,_xlpm.fake),ROUND(RANDBETWEEN(-100,100)/200,1),0),
IF(_xlpm.ausgabe&lt;=0,"",_xlpm.ausgabe)
)</f>
        <v/>
      </c>
      <c r="AA142" s="253" t="str" cm="1">
        <f t="array" aca="1" ref="AA142" ca="1">_xlfn.LET(
_xlpm.jahrCalc,
INDIRECT("Jahr" &amp; ROUNDUP(SUM($B$21:$B142)/78,0)),
_xlpm.auto,
IF(_xlfn.XLOOKUP(GewählterMA&amp;"|"&amp;_xlpm.jahrCalc,Personaleingabe!$AO$12:$AO$300,Personaleingabe!$AO$12:$AO$300,"keine Zeiten",0,1)="keine Zeiten",TRUE,FALSE),
_xlpm.fake,
IF($A$4&amp;"1"="1",FALSE,TRUE),
_xlpm.abwesend,
BK142&amp;"1"&lt;&gt;"1",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_xlpm.wochenstunden/5,SUMIFS(Arbeitszeiten[[Arbeitszeit]:[Arbeitszeit]],Arbeitszeiten[[Name]:[Name]],GewählterMA,Arbeitszeiten[[Tag]:[Tag]],DATE(_xlpm.jahrCalc,$B142,AA$20)))*$A142,0),
_xlpm.ausgabe, _xlpm.stunden+IF(AND(_xlpm.stunden&gt;0,_xlpm.fake),ROUND(RANDBETWEEN(-100,100)/200,1),0),
IF(_xlpm.ausgabe&lt;=0,"",_xlpm.ausgabe)
)</f>
        <v/>
      </c>
      <c r="AB142" s="253" t="str" cm="1">
        <f t="array" aca="1" ref="AB142" ca="1">_xlfn.LET(
_xlpm.jahrCalc,
INDIRECT("Jahr" &amp; ROUNDUP(SUM($B$21:$B142)/78,0)),
_xlpm.auto,
IF(_xlfn.XLOOKUP(GewählterMA&amp;"|"&amp;_xlpm.jahrCalc,Personaleingabe!$AO$12:$AO$300,Personaleingabe!$AO$12:$AO$300,"keine Zeiten",0,1)="keine Zeiten",TRUE,FALSE),
_xlpm.fake,
IF($A$4&amp;"1"="1",FALSE,TRUE),
_xlpm.abwesend,
BL142&amp;"1"&lt;&gt;"1",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_xlpm.wochenstunden/5,SUMIFS(Arbeitszeiten[[Arbeitszeit]:[Arbeitszeit]],Arbeitszeiten[[Name]:[Name]],GewählterMA,Arbeitszeiten[[Tag]:[Tag]],DATE(_xlpm.jahrCalc,$B142,AB$20)))*$A142,0),
_xlpm.ausgabe, _xlpm.stunden+IF(AND(_xlpm.stunden&gt;0,_xlpm.fake),ROUND(RANDBETWEEN(-100,100)/200,1),0),
IF(_xlpm.ausgabe&lt;=0,"",_xlpm.ausgabe)
)</f>
        <v/>
      </c>
      <c r="AC142" s="253" t="str" cm="1">
        <f t="array" aca="1" ref="AC142" ca="1">_xlfn.LET(
_xlpm.jahrCalc,
INDIRECT("Jahr" &amp; ROUNDUP(SUM($B$21:$B142)/78,0)),
_xlpm.auto,
IF(_xlfn.XLOOKUP(GewählterMA&amp;"|"&amp;_xlpm.jahrCalc,Personaleingabe!$AO$12:$AO$300,Personaleingabe!$AO$12:$AO$300,"keine Zeiten",0,1)="keine Zeiten",TRUE,FALSE),
_xlpm.fake,
IF($A$4&amp;"1"="1",FALSE,TRUE),
_xlpm.abwesend,
BM142&amp;"1"&lt;&gt;"1",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_xlpm.wochenstunden/5,SUMIFS(Arbeitszeiten[[Arbeitszeit]:[Arbeitszeit]],Arbeitszeiten[[Name]:[Name]],GewählterMA,Arbeitszeiten[[Tag]:[Tag]],DATE(_xlpm.jahrCalc,$B142,AC$20)))*$A142,0),
_xlpm.ausgabe, _xlpm.stunden+IF(AND(_xlpm.stunden&gt;0,_xlpm.fake),ROUND(RANDBETWEEN(-100,100)/200,1),0),
IF(_xlpm.ausgabe&lt;=0,"",_xlpm.ausgabe)
)</f>
        <v/>
      </c>
      <c r="AD142" s="253" t="str" cm="1">
        <f t="array" aca="1" ref="AD142" ca="1">_xlfn.LET(
_xlpm.jahrCalc,
INDIRECT("Jahr" &amp; ROUNDUP(SUM($B$21:$B142)/78,0)),
_xlpm.auto,
IF(_xlfn.XLOOKUP(GewählterMA&amp;"|"&amp;_xlpm.jahrCalc,Personaleingabe!$AO$12:$AO$300,Personaleingabe!$AO$12:$AO$300,"keine Zeiten",0,1)="keine Zeiten",TRUE,FALSE),
_xlpm.fake,
IF($A$4&amp;"1"="1",FALSE,TRUE),
_xlpm.abwesend,
BN142&amp;"1"&lt;&gt;"1",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_xlpm.wochenstunden/5,SUMIFS(Arbeitszeiten[[Arbeitszeit]:[Arbeitszeit]],Arbeitszeiten[[Name]:[Name]],GewählterMA,Arbeitszeiten[[Tag]:[Tag]],DATE(_xlpm.jahrCalc,$B142,AD$20)))*$A142,0),
_xlpm.ausgabe, _xlpm.stunden+IF(AND(_xlpm.stunden&gt;0,_xlpm.fake),ROUND(RANDBETWEEN(-100,100)/200,1),0),
IF(_xlpm.ausgabe&lt;=0,"",_xlpm.ausgabe)
)</f>
        <v/>
      </c>
      <c r="AE142" s="253" t="str" cm="1">
        <f t="array" aca="1" ref="AE142" ca="1">_xlfn.LET(
_xlpm.jahrCalc,
INDIRECT("Jahr" &amp; ROUNDUP(SUM($B$21:$B142)/78,0)),
_xlpm.auto,
IF(_xlfn.XLOOKUP(GewählterMA&amp;"|"&amp;_xlpm.jahrCalc,Personaleingabe!$AO$12:$AO$300,Personaleingabe!$AO$12:$AO$300,"keine Zeiten",0,1)="keine Zeiten",TRUE,FALSE),
_xlpm.fake,
IF($A$4&amp;"1"="1",FALSE,TRUE),
_xlpm.abwesend,
BO142&amp;"1"&lt;&gt;"1",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_xlpm.wochenstunden/5,SUMIFS(Arbeitszeiten[[Arbeitszeit]:[Arbeitszeit]],Arbeitszeiten[[Name]:[Name]],GewählterMA,Arbeitszeiten[[Tag]:[Tag]],DATE(_xlpm.jahrCalc,$B142,AE$20)))*$A142,0),
_xlpm.ausgabe, _xlpm.stunden+IF(AND(_xlpm.stunden&gt;0,_xlpm.fake),ROUND(RANDBETWEEN(-100,100)/200,1),0),
IF(_xlpm.ausgabe&lt;=0,"",_xlpm.ausgabe)
)</f>
        <v/>
      </c>
      <c r="AF142" s="253" t="str" cm="1">
        <f t="array" aca="1" ref="AF142" ca="1">_xlfn.LET(
_xlpm.jahrCalc,
INDIRECT("Jahr" &amp; ROUNDUP(SUM($B$21:$B142)/78,0)),
_xlpm.auto,
IF(_xlfn.XLOOKUP(GewählterMA&amp;"|"&amp;_xlpm.jahrCalc,Personaleingabe!$AO$12:$AO$300,Personaleingabe!$AO$12:$AO$300,"keine Zeiten",0,1)="keine Zeiten",TRUE,FALSE),
_xlpm.fake,
IF($A$4&amp;"1"="1",FALSE,TRUE),
_xlpm.abwesend,
BP142&amp;"1"&lt;&gt;"1",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_xlpm.wochenstunden/5,SUMIFS(Arbeitszeiten[[Arbeitszeit]:[Arbeitszeit]],Arbeitszeiten[[Name]:[Name]],GewählterMA,Arbeitszeiten[[Tag]:[Tag]],DATE(_xlpm.jahrCalc,$B142,AF$20)))*$A142,0),
_xlpm.ausgabe, _xlpm.stunden+IF(AND(_xlpm.stunden&gt;0,_xlpm.fake),ROUND(RANDBETWEEN(-100,100)/200,1),0),
IF(_xlpm.ausgabe&lt;=0,"",_xlpm.ausgabe)
)</f>
        <v/>
      </c>
      <c r="AG142" s="253" t="str" cm="1">
        <f t="array" aca="1" ref="AG142" ca="1">_xlfn.LET(
_xlpm.jahrCalc,
INDIRECT("Jahr" &amp; ROUNDUP(SUM($B$21:$B142)/78,0)),
_xlpm.auto,
IF(_xlfn.XLOOKUP(GewählterMA&amp;"|"&amp;_xlpm.jahrCalc,Personaleingabe!$AO$12:$AO$300,Personaleingabe!$AO$12:$AO$300,"keine Zeiten",0,1)="keine Zeiten",TRUE,FALSE),
_xlpm.fake,
IF($A$4&amp;"1"="1",FALSE,TRUE),
_xlpm.abwesend,
BQ142&amp;"1"&lt;&gt;"1",
_xlpm.wochenstunden,_xlfn.XLOOKUP(GewählterMA&amp;"|"&amp;GewähltesVorhaben&amp;"|"&amp;$B142&amp;"|"&amp;_xlpm.jahrCalc,MitarbeiterFTE[[lookup]:[lookup]],MitarbeiterFTE[[Std. / Wo.]:[Std. / Wo.]],0,0,1),
_xlpm.stunden,
IF(NOT(_xlpm.abwesend),IF(_xlpm.auto,
    _xlpm.wochenstunden/5,SUMIFS(Arbeitszeiten[[Arbeitszeit]:[Arbeitszeit]],Arbeitszeiten[[Name]:[Name]],GewählterMA,Arbeitszeiten[[Tag]:[Tag]],DATE(_xlpm.jahrCalc,$B142,AG$20)))*$A142,0),
_xlpm.ausgabe, _xlpm.stunden+IF(AND(_xlpm.stunden&gt;0,_xlpm.fake),ROUND(RANDBETWEEN(-100,100)/200,1),0),
IF(_xlpm.ausgabe&lt;=0,"",_xlpm.ausgabe)
)</f>
        <v/>
      </c>
      <c r="AH142" s="254">
        <f t="shared" ca="1" si="148"/>
        <v>0</v>
      </c>
      <c r="AI142" s="303"/>
      <c r="AJ142" s="212"/>
      <c r="AL142" s="211">
        <f t="shared" si="149"/>
        <v>10</v>
      </c>
      <c r="AM142" s="211" t="str" cm="1">
        <f t="array" aca="1" ref="AM142" ca="1">_xlfn.LET(
     _xlpm.jahrCalc,INDIRECT("Jahr" &amp; ROUNDUP(SUM($B$21:$B142)/78,0)),
     _xlpm.dat,DATE(_xlpm.jahrCalc,$B142,C$20),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N142" s="211" t="str" cm="1">
        <f t="array" aca="1" ref="AN142" ca="1">_xlfn.LET(
     _xlpm.jahrCalc,INDIRECT("Jahr" &amp; ROUNDUP(SUM($B$21:$B142)/78,0)),
     _xlpm.dat,DATE(_xlpm.jahrCalc,$B142,D$20),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O142" s="211" t="str" cm="1">
        <f t="array" aca="1" ref="AO142" ca="1">_xlfn.LET(
     _xlpm.jahrCalc,INDIRECT("Jahr" &amp; ROUNDUP(SUM($B$21:$B142)/78,0)),
     _xlpm.dat,DATE(_xlpm.jahrCalc,$B142,E$20),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P142" s="211" t="str" cm="1">
        <f t="array" aca="1" ref="AP142" ca="1">_xlfn.LET(
     _xlpm.jahrCalc,INDIRECT("Jahr" &amp; ROUNDUP(SUM($B$21:$B142)/78,0)),
     _xlpm.dat,DATE(_xlpm.jahrCalc,$B142,F$20),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Q142" s="211" t="str" cm="1">
        <f t="array" aca="1" ref="AQ142" ca="1">_xlfn.LET(
     _xlpm.jahrCalc,INDIRECT("Jahr" &amp; ROUNDUP(SUM($B$21:$B142)/78,0)),
     _xlpm.dat,DATE(_xlpm.jahrCalc,$B142,G$20),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R142" s="211" t="str" cm="1">
        <f t="array" aca="1" ref="AR142" ca="1">_xlfn.LET(
     _xlpm.jahrCalc,INDIRECT("Jahr" &amp; ROUNDUP(SUM($B$21:$B142)/78,0)),
     _xlpm.dat,DATE(_xlpm.jahrCalc,$B142,H$20),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S142" s="211" t="str" cm="1">
        <f t="array" aca="1" ref="AS142" ca="1">_xlfn.LET(
     _xlpm.jahrCalc,INDIRECT("Jahr" &amp; ROUNDUP(SUM($B$21:$B142)/78,0)),
     _xlpm.dat,DATE(_xlpm.jahrCalc,$B142,I$20),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T142" s="211" t="str" cm="1">
        <f t="array" aca="1" ref="AT142" ca="1">_xlfn.LET(
     _xlpm.jahrCalc,INDIRECT("Jahr" &amp; ROUNDUP(SUM($B$21:$B142)/78,0)),
     _xlpm.dat,DATE(_xlpm.jahrCalc,$B142,J$20),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U142" s="211" t="str" cm="1">
        <f t="array" aca="1" ref="AU142" ca="1">_xlfn.LET(
     _xlpm.jahrCalc,INDIRECT("Jahr" &amp; ROUNDUP(SUM($B$21:$B142)/78,0)),
     _xlpm.dat,DATE(_xlpm.jahrCalc,$B142,K$20),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V142" s="211" t="str" cm="1">
        <f t="array" aca="1" ref="AV142" ca="1">_xlfn.LET(
     _xlpm.jahrCalc,INDIRECT("Jahr" &amp; ROUNDUP(SUM($B$21:$B142)/78,0)),
     _xlpm.dat,DATE(_xlpm.jahrCalc,$B142,L$20),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W142" s="211" t="str" cm="1">
        <f t="array" aca="1" ref="AW142" ca="1">_xlfn.LET(
     _xlpm.jahrCalc,INDIRECT("Jahr" &amp; ROUNDUP(SUM($B$21:$B142)/78,0)),
     _xlpm.dat,DATE(_xlpm.jahrCalc,$B142,M$20),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AX142" s="211" t="str" cm="1">
        <f t="array" aca="1" ref="AX142" ca="1">_xlfn.LET(
     _xlpm.jahrCalc,INDIRECT("Jahr" &amp; ROUNDUP(SUM($B$21:$B142)/78,0)),
     _xlpm.dat,DATE(_xlpm.jahrCalc,$B142,N$20),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Y142" s="211" t="str" cm="1">
        <f t="array" aca="1" ref="AY142" ca="1">_xlfn.LET(
     _xlpm.jahrCalc,INDIRECT("Jahr" &amp; ROUNDUP(SUM($B$21:$B142)/78,0)),
     _xlpm.dat,DATE(_xlpm.jahrCalc,$B142,O$20),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AZ142" s="211" t="str" cm="1">
        <f t="array" aca="1" ref="AZ142" ca="1">_xlfn.LET(
     _xlpm.jahrCalc,INDIRECT("Jahr" &amp; ROUNDUP(SUM($B$21:$B142)/78,0)),
     _xlpm.dat,DATE(_xlpm.jahrCalc,$B142,P$20),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A142" s="211" t="str" cm="1">
        <f t="array" aca="1" ref="BA142" ca="1">_xlfn.LET(
     _xlpm.jahrCalc,INDIRECT("Jahr" &amp; ROUNDUP(SUM($B$21:$B142)/78,0)),
     _xlpm.dat,DATE(_xlpm.jahrCalc,$B142,Q$20),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B142" s="211" t="str" cm="1">
        <f t="array" aca="1" ref="BB142" ca="1">_xlfn.LET(
     _xlpm.jahrCalc,INDIRECT("Jahr" &amp; ROUNDUP(SUM($B$21:$B142)/78,0)),
     _xlpm.dat,DATE(_xlpm.jahrCalc,$B142,R$20),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C142" s="211" t="str" cm="1">
        <f t="array" aca="1" ref="BC142" ca="1">_xlfn.LET(
     _xlpm.jahrCalc,INDIRECT("Jahr" &amp; ROUNDUP(SUM($B$21:$B142)/78,0)),
     _xlpm.dat,DATE(_xlpm.jahrCalc,$B142,S$20),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D142" s="211" t="str" cm="1">
        <f t="array" aca="1" ref="BD142" ca="1">_xlfn.LET(
     _xlpm.jahrCalc,INDIRECT("Jahr" &amp; ROUNDUP(SUM($B$21:$B142)/78,0)),
     _xlpm.dat,DATE(_xlpm.jahrCalc,$B142,T$20),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E142" s="211" t="str" cm="1">
        <f t="array" aca="1" ref="BE142" ca="1">_xlfn.LET(
     _xlpm.jahrCalc,INDIRECT("Jahr" &amp; ROUNDUP(SUM($B$21:$B142)/78,0)),
     _xlpm.dat,DATE(_xlpm.jahrCalc,$B142,U$20),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F142" s="211" t="str" cm="1">
        <f t="array" aca="1" ref="BF142" ca="1">_xlfn.LET(
     _xlpm.jahrCalc,INDIRECT("Jahr" &amp; ROUNDUP(SUM($B$21:$B142)/78,0)),
     _xlpm.dat,DATE(_xlpm.jahrCalc,$B142,V$20),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G142" s="211" t="str" cm="1">
        <f t="array" aca="1" ref="BG142" ca="1">_xlfn.LET(
     _xlpm.jahrCalc,INDIRECT("Jahr" &amp; ROUNDUP(SUM($B$21:$B142)/78,0)),
     _xlpm.dat,DATE(_xlpm.jahrCalc,$B142,W$20),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H142" s="211" t="str" cm="1">
        <f t="array" aca="1" ref="BH142" ca="1">_xlfn.LET(
     _xlpm.jahrCalc,INDIRECT("Jahr" &amp; ROUNDUP(SUM($B$21:$B142)/78,0)),
     _xlpm.dat,DATE(_xlpm.jahrCalc,$B142,X$20),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I142" s="211" t="str" cm="1">
        <f t="array" aca="1" ref="BI142" ca="1">_xlfn.LET(
     _xlpm.jahrCalc,INDIRECT("Jahr" &amp; ROUNDUP(SUM($B$21:$B142)/78,0)),
     _xlpm.dat,DATE(_xlpm.jahrCalc,$B142,Y$20),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J142" s="211" t="str" cm="1">
        <f t="array" aca="1" ref="BJ142" ca="1">_xlfn.LET(
     _xlpm.jahrCalc,INDIRECT("Jahr" &amp; ROUNDUP(SUM($B$21:$B142)/78,0)),
     _xlpm.dat,DATE(_xlpm.jahrCalc,$B142,Z$20),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K142" s="211" t="str" cm="1">
        <f t="array" aca="1" ref="BK142" ca="1">_xlfn.LET(
     _xlpm.jahrCalc,INDIRECT("Jahr" &amp; ROUNDUP(SUM($B$21:$B142)/78,0)),
     _xlpm.dat,DATE(_xlpm.jahrCalc,$B142,AA$20),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L142" s="211" t="str" cm="1">
        <f t="array" aca="1" ref="BL142" ca="1">_xlfn.LET(
     _xlpm.jahrCalc,INDIRECT("Jahr" &amp; ROUNDUP(SUM($B$21:$B142)/78,0)),
     _xlpm.dat,DATE(_xlpm.jahrCalc,$B142,AB$20),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M142" s="211" t="str" cm="1">
        <f t="array" aca="1" ref="BM142" ca="1">_xlfn.LET(
     _xlpm.jahrCalc,INDIRECT("Jahr" &amp; ROUNDUP(SUM($B$21:$B142)/78,0)),
     _xlpm.dat,DATE(_xlpm.jahrCalc,$B142,AC$20),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WE</v>
      </c>
      <c r="BN142" s="211" t="str" cm="1">
        <f t="array" aca="1" ref="BN142" ca="1">_xlfn.LET(
     _xlpm.jahrCalc,INDIRECT("Jahr" &amp; ROUNDUP(SUM($B$21:$B142)/78,0)),
     _xlpm.dat,DATE(_xlpm.jahrCalc,$B142,AD$20),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O142" s="211" t="str" cm="1">
        <f t="array" aca="1" ref="BO142" ca="1">_xlfn.LET(
     _xlpm.jahrCalc,INDIRECT("Jahr" &amp; ROUNDUP(SUM($B$21:$B142)/78,0)),
     _xlpm.dat,DATE(_xlpm.jahrCalc,$B142,AE$20),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P142" s="211" t="str" cm="1">
        <f t="array" aca="1" ref="BP142" ca="1">_xlfn.LET(
     _xlpm.jahrCalc,INDIRECT("Jahr" &amp; ROUNDUP(SUM($B$21:$B142)/78,0)),
     _xlpm.dat,DATE(_xlpm.jahrCalc,$B142,AF$20),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Q142" s="211" t="str" cm="1">
        <f t="array" aca="1" ref="BQ142" ca="1">_xlfn.LET(
     _xlpm.jahrCalc,INDIRECT("Jahr" &amp; ROUNDUP(SUM($B$21:$B142)/78,0)),
     _xlpm.dat,DATE(_xlpm.jahrCalc,$B142,AG$20),
     _xlpm.bundesland,$BR142,
     _xlpm.ft, IF(_xlpm.bundesland=0,FALSE,_xlfn.XLOOKUP(_xlpm.dat,Feiertage[[Datum]:[Datum]],_xlfn.XLOOKUP(_xlpm.bundesland,Feiertage[[#Headers],[BW]:[TH]],Feiertage[[BW]:[TH]]),0,0,1)&lt;&gt;0),
     _xlpm.schwarz,
          MONTH(_xlpm.dat)&lt;&gt;$B142,
     _xlpm.we,
          WEEKDAY(_xlpm.dat,2)&gt;=6,
     _xlpm.weg,
          IF(_xlfn.XLOOKUP(GewählterMA&amp;_xlpm.dat,Table6[[lookup]:[lookup]],Table6[[Name]:[Name]],"da",0,1)="da","","weg"),
     _xlpm.ausgabe,IF(_xlpm.schwarz,"SW",IF(_xlpm.ft,"FT",IF(_xlpm.we,"WE",IF(_xlpm.weg="weg","weg","")))),
     _xlpm.ausgabe
)</f>
        <v/>
      </c>
      <c r="BR142" s="211">
        <f ca="1">IF(BT142=0,BS132,BT142)</f>
        <v>0</v>
      </c>
      <c r="BT142" s="211" cm="1">
        <f t="array" aca="1" ref="BT142" ca="1">_xlfn.XLOOKUP(_xlfn.XLOOKUP(GewählterMA&amp;AL142&amp;INDIRECT("Jahr" &amp; ROUNDUP(SUM($B$21:$B142)/78,0)),MitarbeiterFTE[Name]&amp;MitarbeiterFTE[Monat]&amp;MitarbeiterFTE[Jahr],MitarbeiterFTE[Bundesland],0,0,1),Bundesländer[Deutsch],Bundesländer[Abkürzung],0,0,1)</f>
        <v>0</v>
      </c>
    </row>
    <row r="143" spans="1:72" ht="18" customHeight="1" thickBot="1">
      <c r="A143" s="223" cm="1">
        <f t="array" aca="1" ref="A143" ca="1">_xlfn.XLOOKUP(GewählterMA&amp;"|"&amp;GewähltesVorhaben&amp;"|"&amp;B143&amp;"|"&amp;INDIRECT("Jahr" &amp; ROUNDUP(SUM($B$21:B143)/78,0)),MitarbeiterFTE[lookup],MitarbeiterFTE[%-Vorhaben],0,0,1)</f>
        <v>0</v>
      </c>
      <c r="B143" s="256">
        <v>11</v>
      </c>
      <c r="C143" s="253" t="str" cm="1">
        <f t="array" aca="1" ref="C143" ca="1">_xlfn.LET(
_xlpm.jahrCalc,
INDIRECT("Jahr" &amp; ROUNDUP(SUM($B$21:$B143)/78,0)),
_xlpm.auto,
IF(_xlfn.XLOOKUP(GewählterMA&amp;"|"&amp;_xlpm.jahrCalc,Personaleingabe!$AO$12:$AO$300,Personaleingabe!$AO$12:$AO$300,"keine Zeiten",0,1)="keine Zeiten",TRUE,FALSE),
_xlpm.fake,
IF($A$4&amp;"1"="1",FALSE,TRUE),
_xlpm.abwesend,
AM143&amp;"1"&lt;&gt;"1",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_xlpm.wochenstunden/5,SUMIFS(Arbeitszeiten[[Arbeitszeit]:[Arbeitszeit]],Arbeitszeiten[[Name]:[Name]],GewählterMA,Arbeitszeiten[[Tag]:[Tag]],DATE(_xlpm.jahrCalc,$B143,C$20)))*$A143,0),
_xlpm.ausgabe, _xlpm.stunden+IF(AND(_xlpm.stunden&gt;0,_xlpm.fake),ROUND(RANDBETWEEN(-100,100)/200,1),0),
IF(_xlpm.ausgabe&lt;=0,"",_xlpm.ausgabe)
)</f>
        <v/>
      </c>
      <c r="D143" s="253" t="str" cm="1">
        <f t="array" aca="1" ref="D143" ca="1">_xlfn.LET(
_xlpm.jahrCalc,
INDIRECT("Jahr" &amp; ROUNDUP(SUM($B$21:$B143)/78,0)),
_xlpm.auto,
IF(_xlfn.XLOOKUP(GewählterMA&amp;"|"&amp;_xlpm.jahrCalc,Personaleingabe!$AO$12:$AO$300,Personaleingabe!$AO$12:$AO$300,"keine Zeiten",0,1)="keine Zeiten",TRUE,FALSE),
_xlpm.fake,
IF($A$4&amp;"1"="1",FALSE,TRUE),
_xlpm.abwesend,
AN143&amp;"1"&lt;&gt;"1",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_xlpm.wochenstunden/5,SUMIFS(Arbeitszeiten[[Arbeitszeit]:[Arbeitszeit]],Arbeitszeiten[[Name]:[Name]],GewählterMA,Arbeitszeiten[[Tag]:[Tag]],DATE(_xlpm.jahrCalc,$B143,D$20)))*$A143,0),
_xlpm.ausgabe, _xlpm.stunden+IF(AND(_xlpm.stunden&gt;0,_xlpm.fake),ROUND(RANDBETWEEN(-100,100)/200,1),0),
IF(_xlpm.ausgabe&lt;=0,"",_xlpm.ausgabe)
)</f>
        <v/>
      </c>
      <c r="E143" s="253" t="str" cm="1">
        <f t="array" aca="1" ref="E143" ca="1">_xlfn.LET(
_xlpm.jahrCalc,
INDIRECT("Jahr" &amp; ROUNDUP(SUM($B$21:$B143)/78,0)),
_xlpm.auto,
IF(_xlfn.XLOOKUP(GewählterMA&amp;"|"&amp;_xlpm.jahrCalc,Personaleingabe!$AO$12:$AO$300,Personaleingabe!$AO$12:$AO$300,"keine Zeiten",0,1)="keine Zeiten",TRUE,FALSE),
_xlpm.fake,
IF($A$4&amp;"1"="1",FALSE,TRUE),
_xlpm.abwesend,
AO143&amp;"1"&lt;&gt;"1",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_xlpm.wochenstunden/5,SUMIFS(Arbeitszeiten[[Arbeitszeit]:[Arbeitszeit]],Arbeitszeiten[[Name]:[Name]],GewählterMA,Arbeitszeiten[[Tag]:[Tag]],DATE(_xlpm.jahrCalc,$B143,E$20)))*$A143,0),
_xlpm.ausgabe, _xlpm.stunden+IF(AND(_xlpm.stunden&gt;0,_xlpm.fake),ROUND(RANDBETWEEN(-100,100)/200,1),0),
IF(_xlpm.ausgabe&lt;=0,"",_xlpm.ausgabe)
)</f>
        <v/>
      </c>
      <c r="F143" s="253" t="str" cm="1">
        <f t="array" aca="1" ref="F143" ca="1">_xlfn.LET(
_xlpm.jahrCalc,
INDIRECT("Jahr" &amp; ROUNDUP(SUM($B$21:$B143)/78,0)),
_xlpm.auto,
IF(_xlfn.XLOOKUP(GewählterMA&amp;"|"&amp;_xlpm.jahrCalc,Personaleingabe!$AO$12:$AO$300,Personaleingabe!$AO$12:$AO$300,"keine Zeiten",0,1)="keine Zeiten",TRUE,FALSE),
_xlpm.fake,
IF($A$4&amp;"1"="1",FALSE,TRUE),
_xlpm.abwesend,
AP143&amp;"1"&lt;&gt;"1",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_xlpm.wochenstunden/5,SUMIFS(Arbeitszeiten[[Arbeitszeit]:[Arbeitszeit]],Arbeitszeiten[[Name]:[Name]],GewählterMA,Arbeitszeiten[[Tag]:[Tag]],DATE(_xlpm.jahrCalc,$B143,F$20)))*$A143,0),
_xlpm.ausgabe, _xlpm.stunden+IF(AND(_xlpm.stunden&gt;0,_xlpm.fake),ROUND(RANDBETWEEN(-100,100)/200,1),0),
IF(_xlpm.ausgabe&lt;=0,"",_xlpm.ausgabe)
)</f>
        <v/>
      </c>
      <c r="G143" s="253" t="str" cm="1">
        <f t="array" aca="1" ref="G143" ca="1">_xlfn.LET(
_xlpm.jahrCalc,
INDIRECT("Jahr" &amp; ROUNDUP(SUM($B$21:$B143)/78,0)),
_xlpm.auto,
IF(_xlfn.XLOOKUP(GewählterMA&amp;"|"&amp;_xlpm.jahrCalc,Personaleingabe!$AO$12:$AO$300,Personaleingabe!$AO$12:$AO$300,"keine Zeiten",0,1)="keine Zeiten",TRUE,FALSE),
_xlpm.fake,
IF($A$4&amp;"1"="1",FALSE,TRUE),
_xlpm.abwesend,
AQ143&amp;"1"&lt;&gt;"1",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_xlpm.wochenstunden/5,SUMIFS(Arbeitszeiten[[Arbeitszeit]:[Arbeitszeit]],Arbeitszeiten[[Name]:[Name]],GewählterMA,Arbeitszeiten[[Tag]:[Tag]],DATE(_xlpm.jahrCalc,$B143,G$20)))*$A143,0),
_xlpm.ausgabe, _xlpm.stunden+IF(AND(_xlpm.stunden&gt;0,_xlpm.fake),ROUND(RANDBETWEEN(-100,100)/200,1),0),
IF(_xlpm.ausgabe&lt;=0,"",_xlpm.ausgabe)
)</f>
        <v/>
      </c>
      <c r="H143" s="253" t="str" cm="1">
        <f t="array" aca="1" ref="H143" ca="1">_xlfn.LET(
_xlpm.jahrCalc,
INDIRECT("Jahr" &amp; ROUNDUP(SUM($B$21:$B143)/78,0)),
_xlpm.auto,
IF(_xlfn.XLOOKUP(GewählterMA&amp;"|"&amp;_xlpm.jahrCalc,Personaleingabe!$AO$12:$AO$300,Personaleingabe!$AO$12:$AO$300,"keine Zeiten",0,1)="keine Zeiten",TRUE,FALSE),
_xlpm.fake,
IF($A$4&amp;"1"="1",FALSE,TRUE),
_xlpm.abwesend,
AR143&amp;"1"&lt;&gt;"1",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_xlpm.wochenstunden/5,SUMIFS(Arbeitszeiten[[Arbeitszeit]:[Arbeitszeit]],Arbeitszeiten[[Name]:[Name]],GewählterMA,Arbeitszeiten[[Tag]:[Tag]],DATE(_xlpm.jahrCalc,$B143,H$20)))*$A143,0),
_xlpm.ausgabe, _xlpm.stunden+IF(AND(_xlpm.stunden&gt;0,_xlpm.fake),ROUND(RANDBETWEEN(-100,100)/200,1),0),
IF(_xlpm.ausgabe&lt;=0,"",_xlpm.ausgabe)
)</f>
        <v/>
      </c>
      <c r="I143" s="253" t="str" cm="1">
        <f t="array" aca="1" ref="I143" ca="1">_xlfn.LET(
_xlpm.jahrCalc,
INDIRECT("Jahr" &amp; ROUNDUP(SUM($B$21:$B143)/78,0)),
_xlpm.auto,
IF(_xlfn.XLOOKUP(GewählterMA&amp;"|"&amp;_xlpm.jahrCalc,Personaleingabe!$AO$12:$AO$300,Personaleingabe!$AO$12:$AO$300,"keine Zeiten",0,1)="keine Zeiten",TRUE,FALSE),
_xlpm.fake,
IF($A$4&amp;"1"="1",FALSE,TRUE),
_xlpm.abwesend,
AS143&amp;"1"&lt;&gt;"1",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_xlpm.wochenstunden/5,SUMIFS(Arbeitszeiten[[Arbeitszeit]:[Arbeitszeit]],Arbeitszeiten[[Name]:[Name]],GewählterMA,Arbeitszeiten[[Tag]:[Tag]],DATE(_xlpm.jahrCalc,$B143,I$20)))*$A143,0),
_xlpm.ausgabe, _xlpm.stunden+IF(AND(_xlpm.stunden&gt;0,_xlpm.fake),ROUND(RANDBETWEEN(-100,100)/200,1),0),
IF(_xlpm.ausgabe&lt;=0,"",_xlpm.ausgabe)
)</f>
        <v/>
      </c>
      <c r="J143" s="253" t="str" cm="1">
        <f t="array" aca="1" ref="J143" ca="1">_xlfn.LET(
_xlpm.jahrCalc,
INDIRECT("Jahr" &amp; ROUNDUP(SUM($B$21:$B143)/78,0)),
_xlpm.auto,
IF(_xlfn.XLOOKUP(GewählterMA&amp;"|"&amp;_xlpm.jahrCalc,Personaleingabe!$AO$12:$AO$300,Personaleingabe!$AO$12:$AO$300,"keine Zeiten",0,1)="keine Zeiten",TRUE,FALSE),
_xlpm.fake,
IF($A$4&amp;"1"="1",FALSE,TRUE),
_xlpm.abwesend,
AT143&amp;"1"&lt;&gt;"1",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_xlpm.wochenstunden/5,SUMIFS(Arbeitszeiten[[Arbeitszeit]:[Arbeitszeit]],Arbeitszeiten[[Name]:[Name]],GewählterMA,Arbeitszeiten[[Tag]:[Tag]],DATE(_xlpm.jahrCalc,$B143,J$20)))*$A143,0),
_xlpm.ausgabe, _xlpm.stunden+IF(AND(_xlpm.stunden&gt;0,_xlpm.fake),ROUND(RANDBETWEEN(-100,100)/200,1),0),
IF(_xlpm.ausgabe&lt;=0,"",_xlpm.ausgabe)
)</f>
        <v/>
      </c>
      <c r="K143" s="253" t="str" cm="1">
        <f t="array" aca="1" ref="K143" ca="1">_xlfn.LET(
_xlpm.jahrCalc,
INDIRECT("Jahr" &amp; ROUNDUP(SUM($B$21:$B143)/78,0)),
_xlpm.auto,
IF(_xlfn.XLOOKUP(GewählterMA&amp;"|"&amp;_xlpm.jahrCalc,Personaleingabe!$AO$12:$AO$300,Personaleingabe!$AO$12:$AO$300,"keine Zeiten",0,1)="keine Zeiten",TRUE,FALSE),
_xlpm.fake,
IF($A$4&amp;"1"="1",FALSE,TRUE),
_xlpm.abwesend,
AU143&amp;"1"&lt;&gt;"1",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_xlpm.wochenstunden/5,SUMIFS(Arbeitszeiten[[Arbeitszeit]:[Arbeitszeit]],Arbeitszeiten[[Name]:[Name]],GewählterMA,Arbeitszeiten[[Tag]:[Tag]],DATE(_xlpm.jahrCalc,$B143,K$20)))*$A143,0),
_xlpm.ausgabe, _xlpm.stunden+IF(AND(_xlpm.stunden&gt;0,_xlpm.fake),ROUND(RANDBETWEEN(-100,100)/200,1),0),
IF(_xlpm.ausgabe&lt;=0,"",_xlpm.ausgabe)
)</f>
        <v/>
      </c>
      <c r="L143" s="253" t="str" cm="1">
        <f t="array" aca="1" ref="L143" ca="1">_xlfn.LET(
_xlpm.jahrCalc,
INDIRECT("Jahr" &amp; ROUNDUP(SUM($B$21:$B143)/78,0)),
_xlpm.auto,
IF(_xlfn.XLOOKUP(GewählterMA&amp;"|"&amp;_xlpm.jahrCalc,Personaleingabe!$AO$12:$AO$300,Personaleingabe!$AO$12:$AO$300,"keine Zeiten",0,1)="keine Zeiten",TRUE,FALSE),
_xlpm.fake,
IF($A$4&amp;"1"="1",FALSE,TRUE),
_xlpm.abwesend,
AV143&amp;"1"&lt;&gt;"1",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_xlpm.wochenstunden/5,SUMIFS(Arbeitszeiten[[Arbeitszeit]:[Arbeitszeit]],Arbeitszeiten[[Name]:[Name]],GewählterMA,Arbeitszeiten[[Tag]:[Tag]],DATE(_xlpm.jahrCalc,$B143,L$20)))*$A143,0),
_xlpm.ausgabe, _xlpm.stunden+IF(AND(_xlpm.stunden&gt;0,_xlpm.fake),ROUND(RANDBETWEEN(-100,100)/200,1),0),
IF(_xlpm.ausgabe&lt;=0,"",_xlpm.ausgabe)
)</f>
        <v/>
      </c>
      <c r="M143" s="253" t="str" cm="1">
        <f t="array" aca="1" ref="M143" ca="1">_xlfn.LET(
_xlpm.jahrCalc,
INDIRECT("Jahr" &amp; ROUNDUP(SUM($B$21:$B143)/78,0)),
_xlpm.auto,
IF(_xlfn.XLOOKUP(GewählterMA&amp;"|"&amp;_xlpm.jahrCalc,Personaleingabe!$AO$12:$AO$300,Personaleingabe!$AO$12:$AO$300,"keine Zeiten",0,1)="keine Zeiten",TRUE,FALSE),
_xlpm.fake,
IF($A$4&amp;"1"="1",FALSE,TRUE),
_xlpm.abwesend,
AW143&amp;"1"&lt;&gt;"1",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_xlpm.wochenstunden/5,SUMIFS(Arbeitszeiten[[Arbeitszeit]:[Arbeitszeit]],Arbeitszeiten[[Name]:[Name]],GewählterMA,Arbeitszeiten[[Tag]:[Tag]],DATE(_xlpm.jahrCalc,$B143,M$20)))*$A143,0),
_xlpm.ausgabe, _xlpm.stunden+IF(AND(_xlpm.stunden&gt;0,_xlpm.fake),ROUND(RANDBETWEEN(-100,100)/200,1),0),
IF(_xlpm.ausgabe&lt;=0,"",_xlpm.ausgabe)
)</f>
        <v/>
      </c>
      <c r="N143" s="253" t="str" cm="1">
        <f t="array" aca="1" ref="N143" ca="1">_xlfn.LET(
_xlpm.jahrCalc,
INDIRECT("Jahr" &amp; ROUNDUP(SUM($B$21:$B143)/78,0)),
_xlpm.auto,
IF(_xlfn.XLOOKUP(GewählterMA&amp;"|"&amp;_xlpm.jahrCalc,Personaleingabe!$AO$12:$AO$300,Personaleingabe!$AO$12:$AO$300,"keine Zeiten",0,1)="keine Zeiten",TRUE,FALSE),
_xlpm.fake,
IF($A$4&amp;"1"="1",FALSE,TRUE),
_xlpm.abwesend,
AX143&amp;"1"&lt;&gt;"1",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_xlpm.wochenstunden/5,SUMIFS(Arbeitszeiten[[Arbeitszeit]:[Arbeitszeit]],Arbeitszeiten[[Name]:[Name]],GewählterMA,Arbeitszeiten[[Tag]:[Tag]],DATE(_xlpm.jahrCalc,$B143,N$20)))*$A143,0),
_xlpm.ausgabe, _xlpm.stunden+IF(AND(_xlpm.stunden&gt;0,_xlpm.fake),ROUND(RANDBETWEEN(-100,100)/200,1),0),
IF(_xlpm.ausgabe&lt;=0,"",_xlpm.ausgabe)
)</f>
        <v/>
      </c>
      <c r="O143" s="253" t="str" cm="1">
        <f t="array" aca="1" ref="O143" ca="1">_xlfn.LET(
_xlpm.jahrCalc,
INDIRECT("Jahr" &amp; ROUNDUP(SUM($B$21:$B143)/78,0)),
_xlpm.auto,
IF(_xlfn.XLOOKUP(GewählterMA&amp;"|"&amp;_xlpm.jahrCalc,Personaleingabe!$AO$12:$AO$300,Personaleingabe!$AO$12:$AO$300,"keine Zeiten",0,1)="keine Zeiten",TRUE,FALSE),
_xlpm.fake,
IF($A$4&amp;"1"="1",FALSE,TRUE),
_xlpm.abwesend,
AY143&amp;"1"&lt;&gt;"1",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_xlpm.wochenstunden/5,SUMIFS(Arbeitszeiten[[Arbeitszeit]:[Arbeitszeit]],Arbeitszeiten[[Name]:[Name]],GewählterMA,Arbeitszeiten[[Tag]:[Tag]],DATE(_xlpm.jahrCalc,$B143,O$20)))*$A143,0),
_xlpm.ausgabe, _xlpm.stunden+IF(AND(_xlpm.stunden&gt;0,_xlpm.fake),ROUND(RANDBETWEEN(-100,100)/200,1),0),
IF(_xlpm.ausgabe&lt;=0,"",_xlpm.ausgabe)
)</f>
        <v/>
      </c>
      <c r="P143" s="253" t="str" cm="1">
        <f t="array" aca="1" ref="P143" ca="1">_xlfn.LET(
_xlpm.jahrCalc,
INDIRECT("Jahr" &amp; ROUNDUP(SUM($B$21:$B143)/78,0)),
_xlpm.auto,
IF(_xlfn.XLOOKUP(GewählterMA&amp;"|"&amp;_xlpm.jahrCalc,Personaleingabe!$AO$12:$AO$300,Personaleingabe!$AO$12:$AO$300,"keine Zeiten",0,1)="keine Zeiten",TRUE,FALSE),
_xlpm.fake,
IF($A$4&amp;"1"="1",FALSE,TRUE),
_xlpm.abwesend,
AZ143&amp;"1"&lt;&gt;"1",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_xlpm.wochenstunden/5,SUMIFS(Arbeitszeiten[[Arbeitszeit]:[Arbeitszeit]],Arbeitszeiten[[Name]:[Name]],GewählterMA,Arbeitszeiten[[Tag]:[Tag]],DATE(_xlpm.jahrCalc,$B143,P$20)))*$A143,0),
_xlpm.ausgabe, _xlpm.stunden+IF(AND(_xlpm.stunden&gt;0,_xlpm.fake),ROUND(RANDBETWEEN(-100,100)/200,1),0),
IF(_xlpm.ausgabe&lt;=0,"",_xlpm.ausgabe)
)</f>
        <v/>
      </c>
      <c r="Q143" s="253" t="str" cm="1">
        <f t="array" aca="1" ref="Q143" ca="1">_xlfn.LET(
_xlpm.jahrCalc,
INDIRECT("Jahr" &amp; ROUNDUP(SUM($B$21:$B143)/78,0)),
_xlpm.auto,
IF(_xlfn.XLOOKUP(GewählterMA&amp;"|"&amp;_xlpm.jahrCalc,Personaleingabe!$AO$12:$AO$300,Personaleingabe!$AO$12:$AO$300,"keine Zeiten",0,1)="keine Zeiten",TRUE,FALSE),
_xlpm.fake,
IF($A$4&amp;"1"="1",FALSE,TRUE),
_xlpm.abwesend,
BA143&amp;"1"&lt;&gt;"1",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_xlpm.wochenstunden/5,SUMIFS(Arbeitszeiten[[Arbeitszeit]:[Arbeitszeit]],Arbeitszeiten[[Name]:[Name]],GewählterMA,Arbeitszeiten[[Tag]:[Tag]],DATE(_xlpm.jahrCalc,$B143,Q$20)))*$A143,0),
_xlpm.ausgabe, _xlpm.stunden+IF(AND(_xlpm.stunden&gt;0,_xlpm.fake),ROUND(RANDBETWEEN(-100,100)/200,1),0),
IF(_xlpm.ausgabe&lt;=0,"",_xlpm.ausgabe)
)</f>
        <v/>
      </c>
      <c r="R143" s="253" t="str" cm="1">
        <f t="array" aca="1" ref="R143" ca="1">_xlfn.LET(
_xlpm.jahrCalc,
INDIRECT("Jahr" &amp; ROUNDUP(SUM($B$21:$B143)/78,0)),
_xlpm.auto,
IF(_xlfn.XLOOKUP(GewählterMA&amp;"|"&amp;_xlpm.jahrCalc,Personaleingabe!$AO$12:$AO$300,Personaleingabe!$AO$12:$AO$300,"keine Zeiten",0,1)="keine Zeiten",TRUE,FALSE),
_xlpm.fake,
IF($A$4&amp;"1"="1",FALSE,TRUE),
_xlpm.abwesend,
BB143&amp;"1"&lt;&gt;"1",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_xlpm.wochenstunden/5,SUMIFS(Arbeitszeiten[[Arbeitszeit]:[Arbeitszeit]],Arbeitszeiten[[Name]:[Name]],GewählterMA,Arbeitszeiten[[Tag]:[Tag]],DATE(_xlpm.jahrCalc,$B143,R$20)))*$A143,0),
_xlpm.ausgabe, _xlpm.stunden+IF(AND(_xlpm.stunden&gt;0,_xlpm.fake),ROUND(RANDBETWEEN(-100,100)/200,1),0),
IF(_xlpm.ausgabe&lt;=0,"",_xlpm.ausgabe)
)</f>
        <v/>
      </c>
      <c r="S143" s="253" t="str" cm="1">
        <f t="array" aca="1" ref="S143" ca="1">_xlfn.LET(
_xlpm.jahrCalc,
INDIRECT("Jahr" &amp; ROUNDUP(SUM($B$21:$B143)/78,0)),
_xlpm.auto,
IF(_xlfn.XLOOKUP(GewählterMA&amp;"|"&amp;_xlpm.jahrCalc,Personaleingabe!$AO$12:$AO$300,Personaleingabe!$AO$12:$AO$300,"keine Zeiten",0,1)="keine Zeiten",TRUE,FALSE),
_xlpm.fake,
IF($A$4&amp;"1"="1",FALSE,TRUE),
_xlpm.abwesend,
BC143&amp;"1"&lt;&gt;"1",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_xlpm.wochenstunden/5,SUMIFS(Arbeitszeiten[[Arbeitszeit]:[Arbeitszeit]],Arbeitszeiten[[Name]:[Name]],GewählterMA,Arbeitszeiten[[Tag]:[Tag]],DATE(_xlpm.jahrCalc,$B143,S$20)))*$A143,0),
_xlpm.ausgabe, _xlpm.stunden+IF(AND(_xlpm.stunden&gt;0,_xlpm.fake),ROUND(RANDBETWEEN(-100,100)/200,1),0),
IF(_xlpm.ausgabe&lt;=0,"",_xlpm.ausgabe)
)</f>
        <v/>
      </c>
      <c r="T143" s="253" t="str" cm="1">
        <f t="array" aca="1" ref="T143" ca="1">_xlfn.LET(
_xlpm.jahrCalc,
INDIRECT("Jahr" &amp; ROUNDUP(SUM($B$21:$B143)/78,0)),
_xlpm.auto,
IF(_xlfn.XLOOKUP(GewählterMA&amp;"|"&amp;_xlpm.jahrCalc,Personaleingabe!$AO$12:$AO$300,Personaleingabe!$AO$12:$AO$300,"keine Zeiten",0,1)="keine Zeiten",TRUE,FALSE),
_xlpm.fake,
IF($A$4&amp;"1"="1",FALSE,TRUE),
_xlpm.abwesend,
BD143&amp;"1"&lt;&gt;"1",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_xlpm.wochenstunden/5,SUMIFS(Arbeitszeiten[[Arbeitszeit]:[Arbeitszeit]],Arbeitszeiten[[Name]:[Name]],GewählterMA,Arbeitszeiten[[Tag]:[Tag]],DATE(_xlpm.jahrCalc,$B143,T$20)))*$A143,0),
_xlpm.ausgabe, _xlpm.stunden+IF(AND(_xlpm.stunden&gt;0,_xlpm.fake),ROUND(RANDBETWEEN(-100,100)/200,1),0),
IF(_xlpm.ausgabe&lt;=0,"",_xlpm.ausgabe)
)</f>
        <v/>
      </c>
      <c r="U143" s="253" t="str" cm="1">
        <f t="array" aca="1" ref="U143" ca="1">_xlfn.LET(
_xlpm.jahrCalc,
INDIRECT("Jahr" &amp; ROUNDUP(SUM($B$21:$B143)/78,0)),
_xlpm.auto,
IF(_xlfn.XLOOKUP(GewählterMA&amp;"|"&amp;_xlpm.jahrCalc,Personaleingabe!$AO$12:$AO$300,Personaleingabe!$AO$12:$AO$300,"keine Zeiten",0,1)="keine Zeiten",TRUE,FALSE),
_xlpm.fake,
IF($A$4&amp;"1"="1",FALSE,TRUE),
_xlpm.abwesend,
BE143&amp;"1"&lt;&gt;"1",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_xlpm.wochenstunden/5,SUMIFS(Arbeitszeiten[[Arbeitszeit]:[Arbeitszeit]],Arbeitszeiten[[Name]:[Name]],GewählterMA,Arbeitszeiten[[Tag]:[Tag]],DATE(_xlpm.jahrCalc,$B143,U$20)))*$A143,0),
_xlpm.ausgabe, _xlpm.stunden+IF(AND(_xlpm.stunden&gt;0,_xlpm.fake),ROUND(RANDBETWEEN(-100,100)/200,1),0),
IF(_xlpm.ausgabe&lt;=0,"",_xlpm.ausgabe)
)</f>
        <v/>
      </c>
      <c r="V143" s="253" t="str" cm="1">
        <f t="array" aca="1" ref="V143" ca="1">_xlfn.LET(
_xlpm.jahrCalc,
INDIRECT("Jahr" &amp; ROUNDUP(SUM($B$21:$B143)/78,0)),
_xlpm.auto,
IF(_xlfn.XLOOKUP(GewählterMA&amp;"|"&amp;_xlpm.jahrCalc,Personaleingabe!$AO$12:$AO$300,Personaleingabe!$AO$12:$AO$300,"keine Zeiten",0,1)="keine Zeiten",TRUE,FALSE),
_xlpm.fake,
IF($A$4&amp;"1"="1",FALSE,TRUE),
_xlpm.abwesend,
BF143&amp;"1"&lt;&gt;"1",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_xlpm.wochenstunden/5,SUMIFS(Arbeitszeiten[[Arbeitszeit]:[Arbeitszeit]],Arbeitszeiten[[Name]:[Name]],GewählterMA,Arbeitszeiten[[Tag]:[Tag]],DATE(_xlpm.jahrCalc,$B143,V$20)))*$A143,0),
_xlpm.ausgabe, _xlpm.stunden+IF(AND(_xlpm.stunden&gt;0,_xlpm.fake),ROUND(RANDBETWEEN(-100,100)/200,1),0),
IF(_xlpm.ausgabe&lt;=0,"",_xlpm.ausgabe)
)</f>
        <v/>
      </c>
      <c r="W143" s="253" t="str" cm="1">
        <f t="array" aca="1" ref="W143" ca="1">_xlfn.LET(
_xlpm.jahrCalc,
INDIRECT("Jahr" &amp; ROUNDUP(SUM($B$21:$B143)/78,0)),
_xlpm.auto,
IF(_xlfn.XLOOKUP(GewählterMA&amp;"|"&amp;_xlpm.jahrCalc,Personaleingabe!$AO$12:$AO$300,Personaleingabe!$AO$12:$AO$300,"keine Zeiten",0,1)="keine Zeiten",TRUE,FALSE),
_xlpm.fake,
IF($A$4&amp;"1"="1",FALSE,TRUE),
_xlpm.abwesend,
BG143&amp;"1"&lt;&gt;"1",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_xlpm.wochenstunden/5,SUMIFS(Arbeitszeiten[[Arbeitszeit]:[Arbeitszeit]],Arbeitszeiten[[Name]:[Name]],GewählterMA,Arbeitszeiten[[Tag]:[Tag]],DATE(_xlpm.jahrCalc,$B143,W$20)))*$A143,0),
_xlpm.ausgabe, _xlpm.stunden+IF(AND(_xlpm.stunden&gt;0,_xlpm.fake),ROUND(RANDBETWEEN(-100,100)/200,1),0),
IF(_xlpm.ausgabe&lt;=0,"",_xlpm.ausgabe)
)</f>
        <v/>
      </c>
      <c r="X143" s="253" t="str" cm="1">
        <f t="array" aca="1" ref="X143" ca="1">_xlfn.LET(
_xlpm.jahrCalc,
INDIRECT("Jahr" &amp; ROUNDUP(SUM($B$21:$B143)/78,0)),
_xlpm.auto,
IF(_xlfn.XLOOKUP(GewählterMA&amp;"|"&amp;_xlpm.jahrCalc,Personaleingabe!$AO$12:$AO$300,Personaleingabe!$AO$12:$AO$300,"keine Zeiten",0,1)="keine Zeiten",TRUE,FALSE),
_xlpm.fake,
IF($A$4&amp;"1"="1",FALSE,TRUE),
_xlpm.abwesend,
BH143&amp;"1"&lt;&gt;"1",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_xlpm.wochenstunden/5,SUMIFS(Arbeitszeiten[[Arbeitszeit]:[Arbeitszeit]],Arbeitszeiten[[Name]:[Name]],GewählterMA,Arbeitszeiten[[Tag]:[Tag]],DATE(_xlpm.jahrCalc,$B143,X$20)))*$A143,0),
_xlpm.ausgabe, _xlpm.stunden+IF(AND(_xlpm.stunden&gt;0,_xlpm.fake),ROUND(RANDBETWEEN(-100,100)/200,1),0),
IF(_xlpm.ausgabe&lt;=0,"",_xlpm.ausgabe)
)</f>
        <v/>
      </c>
      <c r="Y143" s="253" t="str" cm="1">
        <f t="array" aca="1" ref="Y143" ca="1">_xlfn.LET(
_xlpm.jahrCalc,
INDIRECT("Jahr" &amp; ROUNDUP(SUM($B$21:$B143)/78,0)),
_xlpm.auto,
IF(_xlfn.XLOOKUP(GewählterMA&amp;"|"&amp;_xlpm.jahrCalc,Personaleingabe!$AO$12:$AO$300,Personaleingabe!$AO$12:$AO$300,"keine Zeiten",0,1)="keine Zeiten",TRUE,FALSE),
_xlpm.fake,
IF($A$4&amp;"1"="1",FALSE,TRUE),
_xlpm.abwesend,
BI143&amp;"1"&lt;&gt;"1",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_xlpm.wochenstunden/5,SUMIFS(Arbeitszeiten[[Arbeitszeit]:[Arbeitszeit]],Arbeitszeiten[[Name]:[Name]],GewählterMA,Arbeitszeiten[[Tag]:[Tag]],DATE(_xlpm.jahrCalc,$B143,Y$20)))*$A143,0),
_xlpm.ausgabe, _xlpm.stunden+IF(AND(_xlpm.stunden&gt;0,_xlpm.fake),ROUND(RANDBETWEEN(-100,100)/200,1),0),
IF(_xlpm.ausgabe&lt;=0,"",_xlpm.ausgabe)
)</f>
        <v/>
      </c>
      <c r="Z143" s="253" t="str" cm="1">
        <f t="array" aca="1" ref="Z143" ca="1">_xlfn.LET(
_xlpm.jahrCalc,
INDIRECT("Jahr" &amp; ROUNDUP(SUM($B$21:$B143)/78,0)),
_xlpm.auto,
IF(_xlfn.XLOOKUP(GewählterMA&amp;"|"&amp;_xlpm.jahrCalc,Personaleingabe!$AO$12:$AO$300,Personaleingabe!$AO$12:$AO$300,"keine Zeiten",0,1)="keine Zeiten",TRUE,FALSE),
_xlpm.fake,
IF($A$4&amp;"1"="1",FALSE,TRUE),
_xlpm.abwesend,
BJ143&amp;"1"&lt;&gt;"1",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_xlpm.wochenstunden/5,SUMIFS(Arbeitszeiten[[Arbeitszeit]:[Arbeitszeit]],Arbeitszeiten[[Name]:[Name]],GewählterMA,Arbeitszeiten[[Tag]:[Tag]],DATE(_xlpm.jahrCalc,$B143,Z$20)))*$A143,0),
_xlpm.ausgabe, _xlpm.stunden+IF(AND(_xlpm.stunden&gt;0,_xlpm.fake),ROUND(RANDBETWEEN(-100,100)/200,1),0),
IF(_xlpm.ausgabe&lt;=0,"",_xlpm.ausgabe)
)</f>
        <v/>
      </c>
      <c r="AA143" s="253" t="str" cm="1">
        <f t="array" aca="1" ref="AA143" ca="1">_xlfn.LET(
_xlpm.jahrCalc,
INDIRECT("Jahr" &amp; ROUNDUP(SUM($B$21:$B143)/78,0)),
_xlpm.auto,
IF(_xlfn.XLOOKUP(GewählterMA&amp;"|"&amp;_xlpm.jahrCalc,Personaleingabe!$AO$12:$AO$300,Personaleingabe!$AO$12:$AO$300,"keine Zeiten",0,1)="keine Zeiten",TRUE,FALSE),
_xlpm.fake,
IF($A$4&amp;"1"="1",FALSE,TRUE),
_xlpm.abwesend,
BK143&amp;"1"&lt;&gt;"1",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_xlpm.wochenstunden/5,SUMIFS(Arbeitszeiten[[Arbeitszeit]:[Arbeitszeit]],Arbeitszeiten[[Name]:[Name]],GewählterMA,Arbeitszeiten[[Tag]:[Tag]],DATE(_xlpm.jahrCalc,$B143,AA$20)))*$A143,0),
_xlpm.ausgabe, _xlpm.stunden+IF(AND(_xlpm.stunden&gt;0,_xlpm.fake),ROUND(RANDBETWEEN(-100,100)/200,1),0),
IF(_xlpm.ausgabe&lt;=0,"",_xlpm.ausgabe)
)</f>
        <v/>
      </c>
      <c r="AB143" s="253" t="str" cm="1">
        <f t="array" aca="1" ref="AB143" ca="1">_xlfn.LET(
_xlpm.jahrCalc,
INDIRECT("Jahr" &amp; ROUNDUP(SUM($B$21:$B143)/78,0)),
_xlpm.auto,
IF(_xlfn.XLOOKUP(GewählterMA&amp;"|"&amp;_xlpm.jahrCalc,Personaleingabe!$AO$12:$AO$300,Personaleingabe!$AO$12:$AO$300,"keine Zeiten",0,1)="keine Zeiten",TRUE,FALSE),
_xlpm.fake,
IF($A$4&amp;"1"="1",FALSE,TRUE),
_xlpm.abwesend,
BL143&amp;"1"&lt;&gt;"1",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_xlpm.wochenstunden/5,SUMIFS(Arbeitszeiten[[Arbeitszeit]:[Arbeitszeit]],Arbeitszeiten[[Name]:[Name]],GewählterMA,Arbeitszeiten[[Tag]:[Tag]],DATE(_xlpm.jahrCalc,$B143,AB$20)))*$A143,0),
_xlpm.ausgabe, _xlpm.stunden+IF(AND(_xlpm.stunden&gt;0,_xlpm.fake),ROUND(RANDBETWEEN(-100,100)/200,1),0),
IF(_xlpm.ausgabe&lt;=0,"",_xlpm.ausgabe)
)</f>
        <v/>
      </c>
      <c r="AC143" s="253" t="str" cm="1">
        <f t="array" aca="1" ref="AC143" ca="1">_xlfn.LET(
_xlpm.jahrCalc,
INDIRECT("Jahr" &amp; ROUNDUP(SUM($B$21:$B143)/78,0)),
_xlpm.auto,
IF(_xlfn.XLOOKUP(GewählterMA&amp;"|"&amp;_xlpm.jahrCalc,Personaleingabe!$AO$12:$AO$300,Personaleingabe!$AO$12:$AO$300,"keine Zeiten",0,1)="keine Zeiten",TRUE,FALSE),
_xlpm.fake,
IF($A$4&amp;"1"="1",FALSE,TRUE),
_xlpm.abwesend,
BM143&amp;"1"&lt;&gt;"1",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_xlpm.wochenstunden/5,SUMIFS(Arbeitszeiten[[Arbeitszeit]:[Arbeitszeit]],Arbeitszeiten[[Name]:[Name]],GewählterMA,Arbeitszeiten[[Tag]:[Tag]],DATE(_xlpm.jahrCalc,$B143,AC$20)))*$A143,0),
_xlpm.ausgabe, _xlpm.stunden+IF(AND(_xlpm.stunden&gt;0,_xlpm.fake),ROUND(RANDBETWEEN(-100,100)/200,1),0),
IF(_xlpm.ausgabe&lt;=0,"",_xlpm.ausgabe)
)</f>
        <v/>
      </c>
      <c r="AD143" s="253" t="str" cm="1">
        <f t="array" aca="1" ref="AD143" ca="1">_xlfn.LET(
_xlpm.jahrCalc,
INDIRECT("Jahr" &amp; ROUNDUP(SUM($B$21:$B143)/78,0)),
_xlpm.auto,
IF(_xlfn.XLOOKUP(GewählterMA&amp;"|"&amp;_xlpm.jahrCalc,Personaleingabe!$AO$12:$AO$300,Personaleingabe!$AO$12:$AO$300,"keine Zeiten",0,1)="keine Zeiten",TRUE,FALSE),
_xlpm.fake,
IF($A$4&amp;"1"="1",FALSE,TRUE),
_xlpm.abwesend,
BN143&amp;"1"&lt;&gt;"1",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_xlpm.wochenstunden/5,SUMIFS(Arbeitszeiten[[Arbeitszeit]:[Arbeitszeit]],Arbeitszeiten[[Name]:[Name]],GewählterMA,Arbeitszeiten[[Tag]:[Tag]],DATE(_xlpm.jahrCalc,$B143,AD$20)))*$A143,0),
_xlpm.ausgabe, _xlpm.stunden+IF(AND(_xlpm.stunden&gt;0,_xlpm.fake),ROUND(RANDBETWEEN(-100,100)/200,1),0),
IF(_xlpm.ausgabe&lt;=0,"",_xlpm.ausgabe)
)</f>
        <v/>
      </c>
      <c r="AE143" s="253" t="str" cm="1">
        <f t="array" aca="1" ref="AE143" ca="1">_xlfn.LET(
_xlpm.jahrCalc,
INDIRECT("Jahr" &amp; ROUNDUP(SUM($B$21:$B143)/78,0)),
_xlpm.auto,
IF(_xlfn.XLOOKUP(GewählterMA&amp;"|"&amp;_xlpm.jahrCalc,Personaleingabe!$AO$12:$AO$300,Personaleingabe!$AO$12:$AO$300,"keine Zeiten",0,1)="keine Zeiten",TRUE,FALSE),
_xlpm.fake,
IF($A$4&amp;"1"="1",FALSE,TRUE),
_xlpm.abwesend,
BO143&amp;"1"&lt;&gt;"1",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_xlpm.wochenstunden/5,SUMIFS(Arbeitszeiten[[Arbeitszeit]:[Arbeitszeit]],Arbeitszeiten[[Name]:[Name]],GewählterMA,Arbeitszeiten[[Tag]:[Tag]],DATE(_xlpm.jahrCalc,$B143,AE$20)))*$A143,0),
_xlpm.ausgabe, _xlpm.stunden+IF(AND(_xlpm.stunden&gt;0,_xlpm.fake),ROUND(RANDBETWEEN(-100,100)/200,1),0),
IF(_xlpm.ausgabe&lt;=0,"",_xlpm.ausgabe)
)</f>
        <v/>
      </c>
      <c r="AF143" s="253" t="str" cm="1">
        <f t="array" aca="1" ref="AF143" ca="1">_xlfn.LET(
_xlpm.jahrCalc,
INDIRECT("Jahr" &amp; ROUNDUP(SUM($B$21:$B143)/78,0)),
_xlpm.auto,
IF(_xlfn.XLOOKUP(GewählterMA&amp;"|"&amp;_xlpm.jahrCalc,Personaleingabe!$AO$12:$AO$300,Personaleingabe!$AO$12:$AO$300,"keine Zeiten",0,1)="keine Zeiten",TRUE,FALSE),
_xlpm.fake,
IF($A$4&amp;"1"="1",FALSE,TRUE),
_xlpm.abwesend,
BP143&amp;"1"&lt;&gt;"1",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_xlpm.wochenstunden/5,SUMIFS(Arbeitszeiten[[Arbeitszeit]:[Arbeitszeit]],Arbeitszeiten[[Name]:[Name]],GewählterMA,Arbeitszeiten[[Tag]:[Tag]],DATE(_xlpm.jahrCalc,$B143,AF$20)))*$A143,0),
_xlpm.ausgabe, _xlpm.stunden+IF(AND(_xlpm.stunden&gt;0,_xlpm.fake),ROUND(RANDBETWEEN(-100,100)/200,1),0),
IF(_xlpm.ausgabe&lt;=0,"",_xlpm.ausgabe)
)</f>
        <v/>
      </c>
      <c r="AG143" s="253" t="str" cm="1">
        <f t="array" aca="1" ref="AG143" ca="1">_xlfn.LET(
_xlpm.jahrCalc,
INDIRECT("Jahr" &amp; ROUNDUP(SUM($B$21:$B143)/78,0)),
_xlpm.auto,
IF(_xlfn.XLOOKUP(GewählterMA&amp;"|"&amp;_xlpm.jahrCalc,Personaleingabe!$AO$12:$AO$300,Personaleingabe!$AO$12:$AO$300,"keine Zeiten",0,1)="keine Zeiten",TRUE,FALSE),
_xlpm.fake,
IF($A$4&amp;"1"="1",FALSE,TRUE),
_xlpm.abwesend,
BQ143&amp;"1"&lt;&gt;"1",
_xlpm.wochenstunden,_xlfn.XLOOKUP(GewählterMA&amp;"|"&amp;GewähltesVorhaben&amp;"|"&amp;$B143&amp;"|"&amp;_xlpm.jahrCalc,MitarbeiterFTE[[lookup]:[lookup]],MitarbeiterFTE[[Std. / Wo.]:[Std. / Wo.]],0,0,1),
_xlpm.stunden,
IF(NOT(_xlpm.abwesend),IF(_xlpm.auto,
    _xlpm.wochenstunden/5,SUMIFS(Arbeitszeiten[[Arbeitszeit]:[Arbeitszeit]],Arbeitszeiten[[Name]:[Name]],GewählterMA,Arbeitszeiten[[Tag]:[Tag]],DATE(_xlpm.jahrCalc,$B143,AG$20)))*$A143,0),
_xlpm.ausgabe, _xlpm.stunden+IF(AND(_xlpm.stunden&gt;0,_xlpm.fake),ROUND(RANDBETWEEN(-100,100)/200,1),0),
IF(_xlpm.ausgabe&lt;=0,"",_xlpm.ausgabe)
)</f>
        <v/>
      </c>
      <c r="AH143" s="254">
        <f t="shared" ca="1" si="148"/>
        <v>0</v>
      </c>
      <c r="AI143" s="303"/>
      <c r="AJ143" s="212"/>
      <c r="AL143" s="211">
        <f t="shared" si="149"/>
        <v>11</v>
      </c>
      <c r="AM143" s="211" t="str" cm="1">
        <f t="array" aca="1" ref="AM143" ca="1">_xlfn.LET(
     _xlpm.jahrCalc,INDIRECT("Jahr" &amp; ROUNDUP(SUM($B$21:$B143)/78,0)),
     _xlpm.dat,DATE(_xlpm.jahrCalc,$B143,C$20),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N143" s="211" t="str" cm="1">
        <f t="array" aca="1" ref="AN143" ca="1">_xlfn.LET(
     _xlpm.jahrCalc,INDIRECT("Jahr" &amp; ROUNDUP(SUM($B$21:$B143)/78,0)),
     _xlpm.dat,DATE(_xlpm.jahrCalc,$B143,D$20),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O143" s="211" t="str" cm="1">
        <f t="array" aca="1" ref="AO143" ca="1">_xlfn.LET(
     _xlpm.jahrCalc,INDIRECT("Jahr" &amp; ROUNDUP(SUM($B$21:$B143)/78,0)),
     _xlpm.dat,DATE(_xlpm.jahrCalc,$B143,E$20),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P143" s="211" t="str" cm="1">
        <f t="array" aca="1" ref="AP143" ca="1">_xlfn.LET(
     _xlpm.jahrCalc,INDIRECT("Jahr" &amp; ROUNDUP(SUM($B$21:$B143)/78,0)),
     _xlpm.dat,DATE(_xlpm.jahrCalc,$B143,F$20),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Q143" s="211" t="str" cm="1">
        <f t="array" aca="1" ref="AQ143" ca="1">_xlfn.LET(
     _xlpm.jahrCalc,INDIRECT("Jahr" &amp; ROUNDUP(SUM($B$21:$B143)/78,0)),
     _xlpm.dat,DATE(_xlpm.jahrCalc,$B143,G$20),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R143" s="211" t="str" cm="1">
        <f t="array" aca="1" ref="AR143" ca="1">_xlfn.LET(
     _xlpm.jahrCalc,INDIRECT("Jahr" &amp; ROUNDUP(SUM($B$21:$B143)/78,0)),
     _xlpm.dat,DATE(_xlpm.jahrCalc,$B143,H$20),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S143" s="211" t="str" cm="1">
        <f t="array" aca="1" ref="AS143" ca="1">_xlfn.LET(
     _xlpm.jahrCalc,INDIRECT("Jahr" &amp; ROUNDUP(SUM($B$21:$B143)/78,0)),
     _xlpm.dat,DATE(_xlpm.jahrCalc,$B143,I$20),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T143" s="211" t="str" cm="1">
        <f t="array" aca="1" ref="AT143" ca="1">_xlfn.LET(
     _xlpm.jahrCalc,INDIRECT("Jahr" &amp; ROUNDUP(SUM($B$21:$B143)/78,0)),
     _xlpm.dat,DATE(_xlpm.jahrCalc,$B143,J$20),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U143" s="211" t="str" cm="1">
        <f t="array" aca="1" ref="AU143" ca="1">_xlfn.LET(
     _xlpm.jahrCalc,INDIRECT("Jahr" &amp; ROUNDUP(SUM($B$21:$B143)/78,0)),
     _xlpm.dat,DATE(_xlpm.jahrCalc,$B143,K$20),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V143" s="211" t="str" cm="1">
        <f t="array" aca="1" ref="AV143" ca="1">_xlfn.LET(
     _xlpm.jahrCalc,INDIRECT("Jahr" &amp; ROUNDUP(SUM($B$21:$B143)/78,0)),
     _xlpm.dat,DATE(_xlpm.jahrCalc,$B143,L$20),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AW143" s="211" t="str" cm="1">
        <f t="array" aca="1" ref="AW143" ca="1">_xlfn.LET(
     _xlpm.jahrCalc,INDIRECT("Jahr" &amp; ROUNDUP(SUM($B$21:$B143)/78,0)),
     _xlpm.dat,DATE(_xlpm.jahrCalc,$B143,M$20),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X143" s="211" t="str" cm="1">
        <f t="array" aca="1" ref="AX143" ca="1">_xlfn.LET(
     _xlpm.jahrCalc,INDIRECT("Jahr" &amp; ROUNDUP(SUM($B$21:$B143)/78,0)),
     _xlpm.dat,DATE(_xlpm.jahrCalc,$B143,N$20),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Y143" s="211" t="str" cm="1">
        <f t="array" aca="1" ref="AY143" ca="1">_xlfn.LET(
     _xlpm.jahrCalc,INDIRECT("Jahr" &amp; ROUNDUP(SUM($B$21:$B143)/78,0)),
     _xlpm.dat,DATE(_xlpm.jahrCalc,$B143,O$20),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AZ143" s="211" t="str" cm="1">
        <f t="array" aca="1" ref="AZ143" ca="1">_xlfn.LET(
     _xlpm.jahrCalc,INDIRECT("Jahr" &amp; ROUNDUP(SUM($B$21:$B143)/78,0)),
     _xlpm.dat,DATE(_xlpm.jahrCalc,$B143,P$20),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A143" s="211" t="str" cm="1">
        <f t="array" aca="1" ref="BA143" ca="1">_xlfn.LET(
     _xlpm.jahrCalc,INDIRECT("Jahr" &amp; ROUNDUP(SUM($B$21:$B143)/78,0)),
     _xlpm.dat,DATE(_xlpm.jahrCalc,$B143,Q$20),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B143" s="211" t="str" cm="1">
        <f t="array" aca="1" ref="BB143" ca="1">_xlfn.LET(
     _xlpm.jahrCalc,INDIRECT("Jahr" &amp; ROUNDUP(SUM($B$21:$B143)/78,0)),
     _xlpm.dat,DATE(_xlpm.jahrCalc,$B143,R$20),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C143" s="211" t="str" cm="1">
        <f t="array" aca="1" ref="BC143" ca="1">_xlfn.LET(
     _xlpm.jahrCalc,INDIRECT("Jahr" &amp; ROUNDUP(SUM($B$21:$B143)/78,0)),
     _xlpm.dat,DATE(_xlpm.jahrCalc,$B143,S$20),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D143" s="211" t="str" cm="1">
        <f t="array" aca="1" ref="BD143" ca="1">_xlfn.LET(
     _xlpm.jahrCalc,INDIRECT("Jahr" &amp; ROUNDUP(SUM($B$21:$B143)/78,0)),
     _xlpm.dat,DATE(_xlpm.jahrCalc,$B143,T$20),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E143" s="211" t="str" cm="1">
        <f t="array" aca="1" ref="BE143" ca="1">_xlfn.LET(
     _xlpm.jahrCalc,INDIRECT("Jahr" &amp; ROUNDUP(SUM($B$21:$B143)/78,0)),
     _xlpm.dat,DATE(_xlpm.jahrCalc,$B143,U$20),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F143" s="211" t="str" cm="1">
        <f t="array" aca="1" ref="BF143" ca="1">_xlfn.LET(
     _xlpm.jahrCalc,INDIRECT("Jahr" &amp; ROUNDUP(SUM($B$21:$B143)/78,0)),
     _xlpm.dat,DATE(_xlpm.jahrCalc,$B143,V$20),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G143" s="211" t="str" cm="1">
        <f t="array" aca="1" ref="BG143" ca="1">_xlfn.LET(
     _xlpm.jahrCalc,INDIRECT("Jahr" &amp; ROUNDUP(SUM($B$21:$B143)/78,0)),
     _xlpm.dat,DATE(_xlpm.jahrCalc,$B143,W$20),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H143" s="211" t="str" cm="1">
        <f t="array" aca="1" ref="BH143" ca="1">_xlfn.LET(
     _xlpm.jahrCalc,INDIRECT("Jahr" &amp; ROUNDUP(SUM($B$21:$B143)/78,0)),
     _xlpm.dat,DATE(_xlpm.jahrCalc,$B143,X$20),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I143" s="211" t="str" cm="1">
        <f t="array" aca="1" ref="BI143" ca="1">_xlfn.LET(
     _xlpm.jahrCalc,INDIRECT("Jahr" &amp; ROUNDUP(SUM($B$21:$B143)/78,0)),
     _xlpm.dat,DATE(_xlpm.jahrCalc,$B143,Y$20),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J143" s="211" t="str" cm="1">
        <f t="array" aca="1" ref="BJ143" ca="1">_xlfn.LET(
     _xlpm.jahrCalc,INDIRECT("Jahr" &amp; ROUNDUP(SUM($B$21:$B143)/78,0)),
     _xlpm.dat,DATE(_xlpm.jahrCalc,$B143,Z$20),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K143" s="211" t="str" cm="1">
        <f t="array" aca="1" ref="BK143" ca="1">_xlfn.LET(
     _xlpm.jahrCalc,INDIRECT("Jahr" &amp; ROUNDUP(SUM($B$21:$B143)/78,0)),
     _xlpm.dat,DATE(_xlpm.jahrCalc,$B143,AA$20),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L143" s="211" t="str" cm="1">
        <f t="array" aca="1" ref="BL143" ca="1">_xlfn.LET(
     _xlpm.jahrCalc,INDIRECT("Jahr" &amp; ROUNDUP(SUM($B$21:$B143)/78,0)),
     _xlpm.dat,DATE(_xlpm.jahrCalc,$B143,AB$20),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M143" s="211" t="str" cm="1">
        <f t="array" aca="1" ref="BM143" ca="1">_xlfn.LET(
     _xlpm.jahrCalc,INDIRECT("Jahr" &amp; ROUNDUP(SUM($B$21:$B143)/78,0)),
     _xlpm.dat,DATE(_xlpm.jahrCalc,$B143,AC$20),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N143" s="211" t="str" cm="1">
        <f t="array" aca="1" ref="BN143" ca="1">_xlfn.LET(
     _xlpm.jahrCalc,INDIRECT("Jahr" &amp; ROUNDUP(SUM($B$21:$B143)/78,0)),
     _xlpm.dat,DATE(_xlpm.jahrCalc,$B143,AD$20),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O143" s="211" t="str" cm="1">
        <f t="array" aca="1" ref="BO143" ca="1">_xlfn.LET(
     _xlpm.jahrCalc,INDIRECT("Jahr" &amp; ROUNDUP(SUM($B$21:$B143)/78,0)),
     _xlpm.dat,DATE(_xlpm.jahrCalc,$B143,AE$20),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
      </c>
      <c r="BP143" s="211" t="str" cm="1">
        <f t="array" aca="1" ref="BP143" ca="1">_xlfn.LET(
     _xlpm.jahrCalc,INDIRECT("Jahr" &amp; ROUNDUP(SUM($B$21:$B143)/78,0)),
     _xlpm.dat,DATE(_xlpm.jahrCalc,$B143,AF$20),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WE</v>
      </c>
      <c r="BQ143" s="211" t="str" cm="1">
        <f t="array" aca="1" ref="BQ143" ca="1">_xlfn.LET(
     _xlpm.jahrCalc,INDIRECT("Jahr" &amp; ROUNDUP(SUM($B$21:$B143)/78,0)),
     _xlpm.dat,DATE(_xlpm.jahrCalc,$B143,AG$20),
     _xlpm.bundesland,$BR143,
     _xlpm.ft, IF(_xlpm.bundesland=0,FALSE,_xlfn.XLOOKUP(_xlpm.dat,Feiertage[[Datum]:[Datum]],_xlfn.XLOOKUP(_xlpm.bundesland,Feiertage[[#Headers],[BW]:[TH]],Feiertage[[BW]:[TH]]),0,0,1)&lt;&gt;0),
     _xlpm.schwarz,
          MONTH(_xlpm.dat)&lt;&gt;$B143,
     _xlpm.we,
          WEEKDAY(_xlpm.dat,2)&gt;=6,
     _xlpm.weg,
          IF(_xlfn.XLOOKUP(GewählterMA&amp;_xlpm.dat,Table6[[lookup]:[lookup]],Table6[[Name]:[Name]],"da",0,1)="da","","weg"),
     _xlpm.ausgabe,IF(_xlpm.schwarz,"SW",IF(_xlpm.ft,"FT",IF(_xlpm.we,"WE",IF(_xlpm.weg="weg","weg","")))),
     _xlpm.ausgabe
)</f>
        <v>SW</v>
      </c>
      <c r="BR143" s="211">
        <f ca="1">IF(BT143=0,BS132,BT143)</f>
        <v>0</v>
      </c>
      <c r="BT143" s="211" cm="1">
        <f t="array" aca="1" ref="BT143" ca="1">_xlfn.XLOOKUP(_xlfn.XLOOKUP(GewählterMA&amp;AL143&amp;INDIRECT("Jahr" &amp; ROUNDUP(SUM($B$21:$B143)/78,0)),MitarbeiterFTE[Name]&amp;MitarbeiterFTE[Monat]&amp;MitarbeiterFTE[Jahr],MitarbeiterFTE[Bundesland],0,0,1),Bundesländer[Deutsch],Bundesländer[Abkürzung],0,0,1)</f>
        <v>0</v>
      </c>
    </row>
    <row r="144" spans="1:72" ht="18" customHeight="1" thickBot="1">
      <c r="A144" s="223" cm="1">
        <f t="array" aca="1" ref="A144" ca="1">_xlfn.XLOOKUP(GewählterMA&amp;"|"&amp;GewähltesVorhaben&amp;"|"&amp;B144&amp;"|"&amp;INDIRECT("Jahr" &amp; ROUNDUP(SUM($B$21:B144)/78,0)),MitarbeiterFTE[lookup],MitarbeiterFTE[%-Vorhaben],0,0,1)</f>
        <v>0</v>
      </c>
      <c r="B144" s="252">
        <v>12</v>
      </c>
      <c r="C144" s="253" t="str" cm="1">
        <f t="array" aca="1" ref="C144" ca="1">_xlfn.LET(
_xlpm.jahrCalc,
INDIRECT("Jahr" &amp; ROUNDUP(SUM($B$21:$B144)/78,0)),
_xlpm.auto,
IF(_xlfn.XLOOKUP(GewählterMA&amp;"|"&amp;_xlpm.jahrCalc,Personaleingabe!$AO$12:$AO$300,Personaleingabe!$AO$12:$AO$300,"keine Zeiten",0,1)="keine Zeiten",TRUE,FALSE),
_xlpm.fake,
IF($A$4&amp;"1"="1",FALSE,TRUE),
_xlpm.abwesend,
AM144&amp;"1"&lt;&gt;"1",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_xlpm.wochenstunden/5,SUMIFS(Arbeitszeiten[[Arbeitszeit]:[Arbeitszeit]],Arbeitszeiten[[Name]:[Name]],GewählterMA,Arbeitszeiten[[Tag]:[Tag]],DATE(_xlpm.jahrCalc,$B144,C$20)))*$A144,0),
_xlpm.ausgabe, _xlpm.stunden+IF(AND(_xlpm.stunden&gt;0,_xlpm.fake),ROUND(RANDBETWEEN(-100,100)/200,1),0),
IF(_xlpm.ausgabe&lt;=0,"",_xlpm.ausgabe)
)</f>
        <v/>
      </c>
      <c r="D144" s="253" t="str" cm="1">
        <f t="array" aca="1" ref="D144" ca="1">_xlfn.LET(
_xlpm.jahrCalc,
INDIRECT("Jahr" &amp; ROUNDUP(SUM($B$21:$B144)/78,0)),
_xlpm.auto,
IF(_xlfn.XLOOKUP(GewählterMA&amp;"|"&amp;_xlpm.jahrCalc,Personaleingabe!$AO$12:$AO$300,Personaleingabe!$AO$12:$AO$300,"keine Zeiten",0,1)="keine Zeiten",TRUE,FALSE),
_xlpm.fake,
IF($A$4&amp;"1"="1",FALSE,TRUE),
_xlpm.abwesend,
AN144&amp;"1"&lt;&gt;"1",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_xlpm.wochenstunden/5,SUMIFS(Arbeitszeiten[[Arbeitszeit]:[Arbeitszeit]],Arbeitszeiten[[Name]:[Name]],GewählterMA,Arbeitszeiten[[Tag]:[Tag]],DATE(_xlpm.jahrCalc,$B144,D$20)))*$A144,0),
_xlpm.ausgabe, _xlpm.stunden+IF(AND(_xlpm.stunden&gt;0,_xlpm.fake),ROUND(RANDBETWEEN(-100,100)/200,1),0),
IF(_xlpm.ausgabe&lt;=0,"",_xlpm.ausgabe)
)</f>
        <v/>
      </c>
      <c r="E144" s="253" t="str" cm="1">
        <f t="array" aca="1" ref="E144" ca="1">_xlfn.LET(
_xlpm.jahrCalc,
INDIRECT("Jahr" &amp; ROUNDUP(SUM($B$21:$B144)/78,0)),
_xlpm.auto,
IF(_xlfn.XLOOKUP(GewählterMA&amp;"|"&amp;_xlpm.jahrCalc,Personaleingabe!$AO$12:$AO$300,Personaleingabe!$AO$12:$AO$300,"keine Zeiten",0,1)="keine Zeiten",TRUE,FALSE),
_xlpm.fake,
IF($A$4&amp;"1"="1",FALSE,TRUE),
_xlpm.abwesend,
AO144&amp;"1"&lt;&gt;"1",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_xlpm.wochenstunden/5,SUMIFS(Arbeitszeiten[[Arbeitszeit]:[Arbeitszeit]],Arbeitszeiten[[Name]:[Name]],GewählterMA,Arbeitszeiten[[Tag]:[Tag]],DATE(_xlpm.jahrCalc,$B144,E$20)))*$A144,0),
_xlpm.ausgabe, _xlpm.stunden+IF(AND(_xlpm.stunden&gt;0,_xlpm.fake),ROUND(RANDBETWEEN(-100,100)/200,1),0),
IF(_xlpm.ausgabe&lt;=0,"",_xlpm.ausgabe)
)</f>
        <v/>
      </c>
      <c r="F144" s="253" t="str" cm="1">
        <f t="array" aca="1" ref="F144" ca="1">_xlfn.LET(
_xlpm.jahrCalc,
INDIRECT("Jahr" &amp; ROUNDUP(SUM($B$21:$B144)/78,0)),
_xlpm.auto,
IF(_xlfn.XLOOKUP(GewählterMA&amp;"|"&amp;_xlpm.jahrCalc,Personaleingabe!$AO$12:$AO$300,Personaleingabe!$AO$12:$AO$300,"keine Zeiten",0,1)="keine Zeiten",TRUE,FALSE),
_xlpm.fake,
IF($A$4&amp;"1"="1",FALSE,TRUE),
_xlpm.abwesend,
AP144&amp;"1"&lt;&gt;"1",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_xlpm.wochenstunden/5,SUMIFS(Arbeitszeiten[[Arbeitszeit]:[Arbeitszeit]],Arbeitszeiten[[Name]:[Name]],GewählterMA,Arbeitszeiten[[Tag]:[Tag]],DATE(_xlpm.jahrCalc,$B144,F$20)))*$A144,0),
_xlpm.ausgabe, _xlpm.stunden+IF(AND(_xlpm.stunden&gt;0,_xlpm.fake),ROUND(RANDBETWEEN(-100,100)/200,1),0),
IF(_xlpm.ausgabe&lt;=0,"",_xlpm.ausgabe)
)</f>
        <v/>
      </c>
      <c r="G144" s="253" t="str" cm="1">
        <f t="array" aca="1" ref="G144" ca="1">_xlfn.LET(
_xlpm.jahrCalc,
INDIRECT("Jahr" &amp; ROUNDUP(SUM($B$21:$B144)/78,0)),
_xlpm.auto,
IF(_xlfn.XLOOKUP(GewählterMA&amp;"|"&amp;_xlpm.jahrCalc,Personaleingabe!$AO$12:$AO$300,Personaleingabe!$AO$12:$AO$300,"keine Zeiten",0,1)="keine Zeiten",TRUE,FALSE),
_xlpm.fake,
IF($A$4&amp;"1"="1",FALSE,TRUE),
_xlpm.abwesend,
AQ144&amp;"1"&lt;&gt;"1",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_xlpm.wochenstunden/5,SUMIFS(Arbeitszeiten[[Arbeitszeit]:[Arbeitszeit]],Arbeitszeiten[[Name]:[Name]],GewählterMA,Arbeitszeiten[[Tag]:[Tag]],DATE(_xlpm.jahrCalc,$B144,G$20)))*$A144,0),
_xlpm.ausgabe, _xlpm.stunden+IF(AND(_xlpm.stunden&gt;0,_xlpm.fake),ROUND(RANDBETWEEN(-100,100)/200,1),0),
IF(_xlpm.ausgabe&lt;=0,"",_xlpm.ausgabe)
)</f>
        <v/>
      </c>
      <c r="H144" s="253" t="str" cm="1">
        <f t="array" aca="1" ref="H144" ca="1">_xlfn.LET(
_xlpm.jahrCalc,
INDIRECT("Jahr" &amp; ROUNDUP(SUM($B$21:$B144)/78,0)),
_xlpm.auto,
IF(_xlfn.XLOOKUP(GewählterMA&amp;"|"&amp;_xlpm.jahrCalc,Personaleingabe!$AO$12:$AO$300,Personaleingabe!$AO$12:$AO$300,"keine Zeiten",0,1)="keine Zeiten",TRUE,FALSE),
_xlpm.fake,
IF($A$4&amp;"1"="1",FALSE,TRUE),
_xlpm.abwesend,
AR144&amp;"1"&lt;&gt;"1",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_xlpm.wochenstunden/5,SUMIFS(Arbeitszeiten[[Arbeitszeit]:[Arbeitszeit]],Arbeitszeiten[[Name]:[Name]],GewählterMA,Arbeitszeiten[[Tag]:[Tag]],DATE(_xlpm.jahrCalc,$B144,H$20)))*$A144,0),
_xlpm.ausgabe, _xlpm.stunden+IF(AND(_xlpm.stunden&gt;0,_xlpm.fake),ROUND(RANDBETWEEN(-100,100)/200,1),0),
IF(_xlpm.ausgabe&lt;=0,"",_xlpm.ausgabe)
)</f>
        <v/>
      </c>
      <c r="I144" s="253" t="str" cm="1">
        <f t="array" aca="1" ref="I144" ca="1">_xlfn.LET(
_xlpm.jahrCalc,
INDIRECT("Jahr" &amp; ROUNDUP(SUM($B$21:$B144)/78,0)),
_xlpm.auto,
IF(_xlfn.XLOOKUP(GewählterMA&amp;"|"&amp;_xlpm.jahrCalc,Personaleingabe!$AO$12:$AO$300,Personaleingabe!$AO$12:$AO$300,"keine Zeiten",0,1)="keine Zeiten",TRUE,FALSE),
_xlpm.fake,
IF($A$4&amp;"1"="1",FALSE,TRUE),
_xlpm.abwesend,
AS144&amp;"1"&lt;&gt;"1",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_xlpm.wochenstunden/5,SUMIFS(Arbeitszeiten[[Arbeitszeit]:[Arbeitszeit]],Arbeitszeiten[[Name]:[Name]],GewählterMA,Arbeitszeiten[[Tag]:[Tag]],DATE(_xlpm.jahrCalc,$B144,I$20)))*$A144,0),
_xlpm.ausgabe, _xlpm.stunden+IF(AND(_xlpm.stunden&gt;0,_xlpm.fake),ROUND(RANDBETWEEN(-100,100)/200,1),0),
IF(_xlpm.ausgabe&lt;=0,"",_xlpm.ausgabe)
)</f>
        <v/>
      </c>
      <c r="J144" s="253" t="str" cm="1">
        <f t="array" aca="1" ref="J144" ca="1">_xlfn.LET(
_xlpm.jahrCalc,
INDIRECT("Jahr" &amp; ROUNDUP(SUM($B$21:$B144)/78,0)),
_xlpm.auto,
IF(_xlfn.XLOOKUP(GewählterMA&amp;"|"&amp;_xlpm.jahrCalc,Personaleingabe!$AO$12:$AO$300,Personaleingabe!$AO$12:$AO$300,"keine Zeiten",0,1)="keine Zeiten",TRUE,FALSE),
_xlpm.fake,
IF($A$4&amp;"1"="1",FALSE,TRUE),
_xlpm.abwesend,
AT144&amp;"1"&lt;&gt;"1",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_xlpm.wochenstunden/5,SUMIFS(Arbeitszeiten[[Arbeitszeit]:[Arbeitszeit]],Arbeitszeiten[[Name]:[Name]],GewählterMA,Arbeitszeiten[[Tag]:[Tag]],DATE(_xlpm.jahrCalc,$B144,J$20)))*$A144,0),
_xlpm.ausgabe, _xlpm.stunden+IF(AND(_xlpm.stunden&gt;0,_xlpm.fake),ROUND(RANDBETWEEN(-100,100)/200,1),0),
IF(_xlpm.ausgabe&lt;=0,"",_xlpm.ausgabe)
)</f>
        <v/>
      </c>
      <c r="K144" s="253" t="str" cm="1">
        <f t="array" aca="1" ref="K144" ca="1">_xlfn.LET(
_xlpm.jahrCalc,
INDIRECT("Jahr" &amp; ROUNDUP(SUM($B$21:$B144)/78,0)),
_xlpm.auto,
IF(_xlfn.XLOOKUP(GewählterMA&amp;"|"&amp;_xlpm.jahrCalc,Personaleingabe!$AO$12:$AO$300,Personaleingabe!$AO$12:$AO$300,"keine Zeiten",0,1)="keine Zeiten",TRUE,FALSE),
_xlpm.fake,
IF($A$4&amp;"1"="1",FALSE,TRUE),
_xlpm.abwesend,
AU144&amp;"1"&lt;&gt;"1",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_xlpm.wochenstunden/5,SUMIFS(Arbeitszeiten[[Arbeitszeit]:[Arbeitszeit]],Arbeitszeiten[[Name]:[Name]],GewählterMA,Arbeitszeiten[[Tag]:[Tag]],DATE(_xlpm.jahrCalc,$B144,K$20)))*$A144,0),
_xlpm.ausgabe, _xlpm.stunden+IF(AND(_xlpm.stunden&gt;0,_xlpm.fake),ROUND(RANDBETWEEN(-100,100)/200,1),0),
IF(_xlpm.ausgabe&lt;=0,"",_xlpm.ausgabe)
)</f>
        <v/>
      </c>
      <c r="L144" s="253" t="str" cm="1">
        <f t="array" aca="1" ref="L144" ca="1">_xlfn.LET(
_xlpm.jahrCalc,
INDIRECT("Jahr" &amp; ROUNDUP(SUM($B$21:$B144)/78,0)),
_xlpm.auto,
IF(_xlfn.XLOOKUP(GewählterMA&amp;"|"&amp;_xlpm.jahrCalc,Personaleingabe!$AO$12:$AO$300,Personaleingabe!$AO$12:$AO$300,"keine Zeiten",0,1)="keine Zeiten",TRUE,FALSE),
_xlpm.fake,
IF($A$4&amp;"1"="1",FALSE,TRUE),
_xlpm.abwesend,
AV144&amp;"1"&lt;&gt;"1",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_xlpm.wochenstunden/5,SUMIFS(Arbeitszeiten[[Arbeitszeit]:[Arbeitszeit]],Arbeitszeiten[[Name]:[Name]],GewählterMA,Arbeitszeiten[[Tag]:[Tag]],DATE(_xlpm.jahrCalc,$B144,L$20)))*$A144,0),
_xlpm.ausgabe, _xlpm.stunden+IF(AND(_xlpm.stunden&gt;0,_xlpm.fake),ROUND(RANDBETWEEN(-100,100)/200,1),0),
IF(_xlpm.ausgabe&lt;=0,"",_xlpm.ausgabe)
)</f>
        <v/>
      </c>
      <c r="M144" s="253" t="str" cm="1">
        <f t="array" aca="1" ref="M144" ca="1">_xlfn.LET(
_xlpm.jahrCalc,
INDIRECT("Jahr" &amp; ROUNDUP(SUM($B$21:$B144)/78,0)),
_xlpm.auto,
IF(_xlfn.XLOOKUP(GewählterMA&amp;"|"&amp;_xlpm.jahrCalc,Personaleingabe!$AO$12:$AO$300,Personaleingabe!$AO$12:$AO$300,"keine Zeiten",0,1)="keine Zeiten",TRUE,FALSE),
_xlpm.fake,
IF($A$4&amp;"1"="1",FALSE,TRUE),
_xlpm.abwesend,
AW144&amp;"1"&lt;&gt;"1",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_xlpm.wochenstunden/5,SUMIFS(Arbeitszeiten[[Arbeitszeit]:[Arbeitszeit]],Arbeitszeiten[[Name]:[Name]],GewählterMA,Arbeitszeiten[[Tag]:[Tag]],DATE(_xlpm.jahrCalc,$B144,M$20)))*$A144,0),
_xlpm.ausgabe, _xlpm.stunden+IF(AND(_xlpm.stunden&gt;0,_xlpm.fake),ROUND(RANDBETWEEN(-100,100)/200,1),0),
IF(_xlpm.ausgabe&lt;=0,"",_xlpm.ausgabe)
)</f>
        <v/>
      </c>
      <c r="N144" s="253" t="str" cm="1">
        <f t="array" aca="1" ref="N144" ca="1">_xlfn.LET(
_xlpm.jahrCalc,
INDIRECT("Jahr" &amp; ROUNDUP(SUM($B$21:$B144)/78,0)),
_xlpm.auto,
IF(_xlfn.XLOOKUP(GewählterMA&amp;"|"&amp;_xlpm.jahrCalc,Personaleingabe!$AO$12:$AO$300,Personaleingabe!$AO$12:$AO$300,"keine Zeiten",0,1)="keine Zeiten",TRUE,FALSE),
_xlpm.fake,
IF($A$4&amp;"1"="1",FALSE,TRUE),
_xlpm.abwesend,
AX144&amp;"1"&lt;&gt;"1",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_xlpm.wochenstunden/5,SUMIFS(Arbeitszeiten[[Arbeitszeit]:[Arbeitszeit]],Arbeitszeiten[[Name]:[Name]],GewählterMA,Arbeitszeiten[[Tag]:[Tag]],DATE(_xlpm.jahrCalc,$B144,N$20)))*$A144,0),
_xlpm.ausgabe, _xlpm.stunden+IF(AND(_xlpm.stunden&gt;0,_xlpm.fake),ROUND(RANDBETWEEN(-100,100)/200,1),0),
IF(_xlpm.ausgabe&lt;=0,"",_xlpm.ausgabe)
)</f>
        <v/>
      </c>
      <c r="O144" s="253" t="str" cm="1">
        <f t="array" aca="1" ref="O144" ca="1">_xlfn.LET(
_xlpm.jahrCalc,
INDIRECT("Jahr" &amp; ROUNDUP(SUM($B$21:$B144)/78,0)),
_xlpm.auto,
IF(_xlfn.XLOOKUP(GewählterMA&amp;"|"&amp;_xlpm.jahrCalc,Personaleingabe!$AO$12:$AO$300,Personaleingabe!$AO$12:$AO$300,"keine Zeiten",0,1)="keine Zeiten",TRUE,FALSE),
_xlpm.fake,
IF($A$4&amp;"1"="1",FALSE,TRUE),
_xlpm.abwesend,
AY144&amp;"1"&lt;&gt;"1",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_xlpm.wochenstunden/5,SUMIFS(Arbeitszeiten[[Arbeitszeit]:[Arbeitszeit]],Arbeitszeiten[[Name]:[Name]],GewählterMA,Arbeitszeiten[[Tag]:[Tag]],DATE(_xlpm.jahrCalc,$B144,O$20)))*$A144,0),
_xlpm.ausgabe, _xlpm.stunden+IF(AND(_xlpm.stunden&gt;0,_xlpm.fake),ROUND(RANDBETWEEN(-100,100)/200,1),0),
IF(_xlpm.ausgabe&lt;=0,"",_xlpm.ausgabe)
)</f>
        <v/>
      </c>
      <c r="P144" s="253" t="str" cm="1">
        <f t="array" aca="1" ref="P144" ca="1">_xlfn.LET(
_xlpm.jahrCalc,
INDIRECT("Jahr" &amp; ROUNDUP(SUM($B$21:$B144)/78,0)),
_xlpm.auto,
IF(_xlfn.XLOOKUP(GewählterMA&amp;"|"&amp;_xlpm.jahrCalc,Personaleingabe!$AO$12:$AO$300,Personaleingabe!$AO$12:$AO$300,"keine Zeiten",0,1)="keine Zeiten",TRUE,FALSE),
_xlpm.fake,
IF($A$4&amp;"1"="1",FALSE,TRUE),
_xlpm.abwesend,
AZ144&amp;"1"&lt;&gt;"1",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_xlpm.wochenstunden/5,SUMIFS(Arbeitszeiten[[Arbeitszeit]:[Arbeitszeit]],Arbeitszeiten[[Name]:[Name]],GewählterMA,Arbeitszeiten[[Tag]:[Tag]],DATE(_xlpm.jahrCalc,$B144,P$20)))*$A144,0),
_xlpm.ausgabe, _xlpm.stunden+IF(AND(_xlpm.stunden&gt;0,_xlpm.fake),ROUND(RANDBETWEEN(-100,100)/200,1),0),
IF(_xlpm.ausgabe&lt;=0,"",_xlpm.ausgabe)
)</f>
        <v/>
      </c>
      <c r="Q144" s="253" t="str" cm="1">
        <f t="array" aca="1" ref="Q144" ca="1">_xlfn.LET(
_xlpm.jahrCalc,
INDIRECT("Jahr" &amp; ROUNDUP(SUM($B$21:$B144)/78,0)),
_xlpm.auto,
IF(_xlfn.XLOOKUP(GewählterMA&amp;"|"&amp;_xlpm.jahrCalc,Personaleingabe!$AO$12:$AO$300,Personaleingabe!$AO$12:$AO$300,"keine Zeiten",0,1)="keine Zeiten",TRUE,FALSE),
_xlpm.fake,
IF($A$4&amp;"1"="1",FALSE,TRUE),
_xlpm.abwesend,
BA144&amp;"1"&lt;&gt;"1",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_xlpm.wochenstunden/5,SUMIFS(Arbeitszeiten[[Arbeitszeit]:[Arbeitszeit]],Arbeitszeiten[[Name]:[Name]],GewählterMA,Arbeitszeiten[[Tag]:[Tag]],DATE(_xlpm.jahrCalc,$B144,Q$20)))*$A144,0),
_xlpm.ausgabe, _xlpm.stunden+IF(AND(_xlpm.stunden&gt;0,_xlpm.fake),ROUND(RANDBETWEEN(-100,100)/200,1),0),
IF(_xlpm.ausgabe&lt;=0,"",_xlpm.ausgabe)
)</f>
        <v/>
      </c>
      <c r="R144" s="253" t="str" cm="1">
        <f t="array" aca="1" ref="R144" ca="1">_xlfn.LET(
_xlpm.jahrCalc,
INDIRECT("Jahr" &amp; ROUNDUP(SUM($B$21:$B144)/78,0)),
_xlpm.auto,
IF(_xlfn.XLOOKUP(GewählterMA&amp;"|"&amp;_xlpm.jahrCalc,Personaleingabe!$AO$12:$AO$300,Personaleingabe!$AO$12:$AO$300,"keine Zeiten",0,1)="keine Zeiten",TRUE,FALSE),
_xlpm.fake,
IF($A$4&amp;"1"="1",FALSE,TRUE),
_xlpm.abwesend,
BB144&amp;"1"&lt;&gt;"1",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_xlpm.wochenstunden/5,SUMIFS(Arbeitszeiten[[Arbeitszeit]:[Arbeitszeit]],Arbeitszeiten[[Name]:[Name]],GewählterMA,Arbeitszeiten[[Tag]:[Tag]],DATE(_xlpm.jahrCalc,$B144,R$20)))*$A144,0),
_xlpm.ausgabe, _xlpm.stunden+IF(AND(_xlpm.stunden&gt;0,_xlpm.fake),ROUND(RANDBETWEEN(-100,100)/200,1),0),
IF(_xlpm.ausgabe&lt;=0,"",_xlpm.ausgabe)
)</f>
        <v/>
      </c>
      <c r="S144" s="253" t="str" cm="1">
        <f t="array" aca="1" ref="S144" ca="1">_xlfn.LET(
_xlpm.jahrCalc,
INDIRECT("Jahr" &amp; ROUNDUP(SUM($B$21:$B144)/78,0)),
_xlpm.auto,
IF(_xlfn.XLOOKUP(GewählterMA&amp;"|"&amp;_xlpm.jahrCalc,Personaleingabe!$AO$12:$AO$300,Personaleingabe!$AO$12:$AO$300,"keine Zeiten",0,1)="keine Zeiten",TRUE,FALSE),
_xlpm.fake,
IF($A$4&amp;"1"="1",FALSE,TRUE),
_xlpm.abwesend,
BC144&amp;"1"&lt;&gt;"1",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_xlpm.wochenstunden/5,SUMIFS(Arbeitszeiten[[Arbeitszeit]:[Arbeitszeit]],Arbeitszeiten[[Name]:[Name]],GewählterMA,Arbeitszeiten[[Tag]:[Tag]],DATE(_xlpm.jahrCalc,$B144,S$20)))*$A144,0),
_xlpm.ausgabe, _xlpm.stunden+IF(AND(_xlpm.stunden&gt;0,_xlpm.fake),ROUND(RANDBETWEEN(-100,100)/200,1),0),
IF(_xlpm.ausgabe&lt;=0,"",_xlpm.ausgabe)
)</f>
        <v/>
      </c>
      <c r="T144" s="253" t="str" cm="1">
        <f t="array" aca="1" ref="T144" ca="1">_xlfn.LET(
_xlpm.jahrCalc,
INDIRECT("Jahr" &amp; ROUNDUP(SUM($B$21:$B144)/78,0)),
_xlpm.auto,
IF(_xlfn.XLOOKUP(GewählterMA&amp;"|"&amp;_xlpm.jahrCalc,Personaleingabe!$AO$12:$AO$300,Personaleingabe!$AO$12:$AO$300,"keine Zeiten",0,1)="keine Zeiten",TRUE,FALSE),
_xlpm.fake,
IF($A$4&amp;"1"="1",FALSE,TRUE),
_xlpm.abwesend,
BD144&amp;"1"&lt;&gt;"1",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_xlpm.wochenstunden/5,SUMIFS(Arbeitszeiten[[Arbeitszeit]:[Arbeitszeit]],Arbeitszeiten[[Name]:[Name]],GewählterMA,Arbeitszeiten[[Tag]:[Tag]],DATE(_xlpm.jahrCalc,$B144,T$20)))*$A144,0),
_xlpm.ausgabe, _xlpm.stunden+IF(AND(_xlpm.stunden&gt;0,_xlpm.fake),ROUND(RANDBETWEEN(-100,100)/200,1),0),
IF(_xlpm.ausgabe&lt;=0,"",_xlpm.ausgabe)
)</f>
        <v/>
      </c>
      <c r="U144" s="253" t="str" cm="1">
        <f t="array" aca="1" ref="U144" ca="1">_xlfn.LET(
_xlpm.jahrCalc,
INDIRECT("Jahr" &amp; ROUNDUP(SUM($B$21:$B144)/78,0)),
_xlpm.auto,
IF(_xlfn.XLOOKUP(GewählterMA&amp;"|"&amp;_xlpm.jahrCalc,Personaleingabe!$AO$12:$AO$300,Personaleingabe!$AO$12:$AO$300,"keine Zeiten",0,1)="keine Zeiten",TRUE,FALSE),
_xlpm.fake,
IF($A$4&amp;"1"="1",FALSE,TRUE),
_xlpm.abwesend,
BE144&amp;"1"&lt;&gt;"1",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_xlpm.wochenstunden/5,SUMIFS(Arbeitszeiten[[Arbeitszeit]:[Arbeitszeit]],Arbeitszeiten[[Name]:[Name]],GewählterMA,Arbeitszeiten[[Tag]:[Tag]],DATE(_xlpm.jahrCalc,$B144,U$20)))*$A144,0),
_xlpm.ausgabe, _xlpm.stunden+IF(AND(_xlpm.stunden&gt;0,_xlpm.fake),ROUND(RANDBETWEEN(-100,100)/200,1),0),
IF(_xlpm.ausgabe&lt;=0,"",_xlpm.ausgabe)
)</f>
        <v/>
      </c>
      <c r="V144" s="253" t="str" cm="1">
        <f t="array" aca="1" ref="V144" ca="1">_xlfn.LET(
_xlpm.jahrCalc,
INDIRECT("Jahr" &amp; ROUNDUP(SUM($B$21:$B144)/78,0)),
_xlpm.auto,
IF(_xlfn.XLOOKUP(GewählterMA&amp;"|"&amp;_xlpm.jahrCalc,Personaleingabe!$AO$12:$AO$300,Personaleingabe!$AO$12:$AO$300,"keine Zeiten",0,1)="keine Zeiten",TRUE,FALSE),
_xlpm.fake,
IF($A$4&amp;"1"="1",FALSE,TRUE),
_xlpm.abwesend,
BF144&amp;"1"&lt;&gt;"1",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_xlpm.wochenstunden/5,SUMIFS(Arbeitszeiten[[Arbeitszeit]:[Arbeitszeit]],Arbeitszeiten[[Name]:[Name]],GewählterMA,Arbeitszeiten[[Tag]:[Tag]],DATE(_xlpm.jahrCalc,$B144,V$20)))*$A144,0),
_xlpm.ausgabe, _xlpm.stunden+IF(AND(_xlpm.stunden&gt;0,_xlpm.fake),ROUND(RANDBETWEEN(-100,100)/200,1),0),
IF(_xlpm.ausgabe&lt;=0,"",_xlpm.ausgabe)
)</f>
        <v/>
      </c>
      <c r="W144" s="253" t="str" cm="1">
        <f t="array" aca="1" ref="W144" ca="1">_xlfn.LET(
_xlpm.jahrCalc,
INDIRECT("Jahr" &amp; ROUNDUP(SUM($B$21:$B144)/78,0)),
_xlpm.auto,
IF(_xlfn.XLOOKUP(GewählterMA&amp;"|"&amp;_xlpm.jahrCalc,Personaleingabe!$AO$12:$AO$300,Personaleingabe!$AO$12:$AO$300,"keine Zeiten",0,1)="keine Zeiten",TRUE,FALSE),
_xlpm.fake,
IF($A$4&amp;"1"="1",FALSE,TRUE),
_xlpm.abwesend,
BG144&amp;"1"&lt;&gt;"1",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_xlpm.wochenstunden/5,SUMIFS(Arbeitszeiten[[Arbeitszeit]:[Arbeitszeit]],Arbeitszeiten[[Name]:[Name]],GewählterMA,Arbeitszeiten[[Tag]:[Tag]],DATE(_xlpm.jahrCalc,$B144,W$20)))*$A144,0),
_xlpm.ausgabe, _xlpm.stunden+IF(AND(_xlpm.stunden&gt;0,_xlpm.fake),ROUND(RANDBETWEEN(-100,100)/200,1),0),
IF(_xlpm.ausgabe&lt;=0,"",_xlpm.ausgabe)
)</f>
        <v/>
      </c>
      <c r="X144" s="253" t="str" cm="1">
        <f t="array" aca="1" ref="X144" ca="1">_xlfn.LET(
_xlpm.jahrCalc,
INDIRECT("Jahr" &amp; ROUNDUP(SUM($B$21:$B144)/78,0)),
_xlpm.auto,
IF(_xlfn.XLOOKUP(GewählterMA&amp;"|"&amp;_xlpm.jahrCalc,Personaleingabe!$AO$12:$AO$300,Personaleingabe!$AO$12:$AO$300,"keine Zeiten",0,1)="keine Zeiten",TRUE,FALSE),
_xlpm.fake,
IF($A$4&amp;"1"="1",FALSE,TRUE),
_xlpm.abwesend,
BH144&amp;"1"&lt;&gt;"1",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_xlpm.wochenstunden/5,SUMIFS(Arbeitszeiten[[Arbeitszeit]:[Arbeitszeit]],Arbeitszeiten[[Name]:[Name]],GewählterMA,Arbeitszeiten[[Tag]:[Tag]],DATE(_xlpm.jahrCalc,$B144,X$20)))*$A144,0),
_xlpm.ausgabe, _xlpm.stunden+IF(AND(_xlpm.stunden&gt;0,_xlpm.fake),ROUND(RANDBETWEEN(-100,100)/200,1),0),
IF(_xlpm.ausgabe&lt;=0,"",_xlpm.ausgabe)
)</f>
        <v/>
      </c>
      <c r="Y144" s="253" t="str" cm="1">
        <f t="array" aca="1" ref="Y144" ca="1">_xlfn.LET(
_xlpm.jahrCalc,
INDIRECT("Jahr" &amp; ROUNDUP(SUM($B$21:$B144)/78,0)),
_xlpm.auto,
IF(_xlfn.XLOOKUP(GewählterMA&amp;"|"&amp;_xlpm.jahrCalc,Personaleingabe!$AO$12:$AO$300,Personaleingabe!$AO$12:$AO$300,"keine Zeiten",0,1)="keine Zeiten",TRUE,FALSE),
_xlpm.fake,
IF($A$4&amp;"1"="1",FALSE,TRUE),
_xlpm.abwesend,
BI144&amp;"1"&lt;&gt;"1",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_xlpm.wochenstunden/5,SUMIFS(Arbeitszeiten[[Arbeitszeit]:[Arbeitszeit]],Arbeitszeiten[[Name]:[Name]],GewählterMA,Arbeitszeiten[[Tag]:[Tag]],DATE(_xlpm.jahrCalc,$B144,Y$20)))*$A144,0),
_xlpm.ausgabe, _xlpm.stunden+IF(AND(_xlpm.stunden&gt;0,_xlpm.fake),ROUND(RANDBETWEEN(-100,100)/200,1),0),
IF(_xlpm.ausgabe&lt;=0,"",_xlpm.ausgabe)
)</f>
        <v/>
      </c>
      <c r="Z144" s="253" t="str" cm="1">
        <f t="array" aca="1" ref="Z144" ca="1">_xlfn.LET(
_xlpm.jahrCalc,
INDIRECT("Jahr" &amp; ROUNDUP(SUM($B$21:$B144)/78,0)),
_xlpm.auto,
IF(_xlfn.XLOOKUP(GewählterMA&amp;"|"&amp;_xlpm.jahrCalc,Personaleingabe!$AO$12:$AO$300,Personaleingabe!$AO$12:$AO$300,"keine Zeiten",0,1)="keine Zeiten",TRUE,FALSE),
_xlpm.fake,
IF($A$4&amp;"1"="1",FALSE,TRUE),
_xlpm.abwesend,
BJ144&amp;"1"&lt;&gt;"1",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_xlpm.wochenstunden/5,SUMIFS(Arbeitszeiten[[Arbeitszeit]:[Arbeitszeit]],Arbeitszeiten[[Name]:[Name]],GewählterMA,Arbeitszeiten[[Tag]:[Tag]],DATE(_xlpm.jahrCalc,$B144,Z$20)))*$A144,0),
_xlpm.ausgabe, _xlpm.stunden+IF(AND(_xlpm.stunden&gt;0,_xlpm.fake),ROUND(RANDBETWEEN(-100,100)/200,1),0),
IF(_xlpm.ausgabe&lt;=0,"",_xlpm.ausgabe)
)</f>
        <v/>
      </c>
      <c r="AA144" s="253" t="str" cm="1">
        <f t="array" aca="1" ref="AA144" ca="1">_xlfn.LET(
_xlpm.jahrCalc,
INDIRECT("Jahr" &amp; ROUNDUP(SUM($B$21:$B144)/78,0)),
_xlpm.auto,
IF(_xlfn.XLOOKUP(GewählterMA&amp;"|"&amp;_xlpm.jahrCalc,Personaleingabe!$AO$12:$AO$300,Personaleingabe!$AO$12:$AO$300,"keine Zeiten",0,1)="keine Zeiten",TRUE,FALSE),
_xlpm.fake,
IF($A$4&amp;"1"="1",FALSE,TRUE),
_xlpm.abwesend,
BK144&amp;"1"&lt;&gt;"1",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_xlpm.wochenstunden/5,SUMIFS(Arbeitszeiten[[Arbeitszeit]:[Arbeitszeit]],Arbeitszeiten[[Name]:[Name]],GewählterMA,Arbeitszeiten[[Tag]:[Tag]],DATE(_xlpm.jahrCalc,$B144,AA$20)))*$A144,0),
_xlpm.ausgabe, _xlpm.stunden+IF(AND(_xlpm.stunden&gt;0,_xlpm.fake),ROUND(RANDBETWEEN(-100,100)/200,1),0),
IF(_xlpm.ausgabe&lt;=0,"",_xlpm.ausgabe)
)</f>
        <v/>
      </c>
      <c r="AB144" s="253" t="str" cm="1">
        <f t="array" aca="1" ref="AB144" ca="1">_xlfn.LET(
_xlpm.jahrCalc,
INDIRECT("Jahr" &amp; ROUNDUP(SUM($B$21:$B144)/78,0)),
_xlpm.auto,
IF(_xlfn.XLOOKUP(GewählterMA&amp;"|"&amp;_xlpm.jahrCalc,Personaleingabe!$AO$12:$AO$300,Personaleingabe!$AO$12:$AO$300,"keine Zeiten",0,1)="keine Zeiten",TRUE,FALSE),
_xlpm.fake,
IF($A$4&amp;"1"="1",FALSE,TRUE),
_xlpm.abwesend,
BL144&amp;"1"&lt;&gt;"1",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_xlpm.wochenstunden/5,SUMIFS(Arbeitszeiten[[Arbeitszeit]:[Arbeitszeit]],Arbeitszeiten[[Name]:[Name]],GewählterMA,Arbeitszeiten[[Tag]:[Tag]],DATE(_xlpm.jahrCalc,$B144,AB$20)))*$A144,0),
_xlpm.ausgabe, _xlpm.stunden+IF(AND(_xlpm.stunden&gt;0,_xlpm.fake),ROUND(RANDBETWEEN(-100,100)/200,1),0),
IF(_xlpm.ausgabe&lt;=0,"",_xlpm.ausgabe)
)</f>
        <v/>
      </c>
      <c r="AC144" s="253" t="str" cm="1">
        <f t="array" aca="1" ref="AC144" ca="1">_xlfn.LET(
_xlpm.jahrCalc,
INDIRECT("Jahr" &amp; ROUNDUP(SUM($B$21:$B144)/78,0)),
_xlpm.auto,
IF(_xlfn.XLOOKUP(GewählterMA&amp;"|"&amp;_xlpm.jahrCalc,Personaleingabe!$AO$12:$AO$300,Personaleingabe!$AO$12:$AO$300,"keine Zeiten",0,1)="keine Zeiten",TRUE,FALSE),
_xlpm.fake,
IF($A$4&amp;"1"="1",FALSE,TRUE),
_xlpm.abwesend,
BM144&amp;"1"&lt;&gt;"1",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_xlpm.wochenstunden/5,SUMIFS(Arbeitszeiten[[Arbeitszeit]:[Arbeitszeit]],Arbeitszeiten[[Name]:[Name]],GewählterMA,Arbeitszeiten[[Tag]:[Tag]],DATE(_xlpm.jahrCalc,$B144,AC$20)))*$A144,0),
_xlpm.ausgabe, _xlpm.stunden+IF(AND(_xlpm.stunden&gt;0,_xlpm.fake),ROUND(RANDBETWEEN(-100,100)/200,1),0),
IF(_xlpm.ausgabe&lt;=0,"",_xlpm.ausgabe)
)</f>
        <v/>
      </c>
      <c r="AD144" s="253" t="str" cm="1">
        <f t="array" aca="1" ref="AD144" ca="1">_xlfn.LET(
_xlpm.jahrCalc,
INDIRECT("Jahr" &amp; ROUNDUP(SUM($B$21:$B144)/78,0)),
_xlpm.auto,
IF(_xlfn.XLOOKUP(GewählterMA&amp;"|"&amp;_xlpm.jahrCalc,Personaleingabe!$AO$12:$AO$300,Personaleingabe!$AO$12:$AO$300,"keine Zeiten",0,1)="keine Zeiten",TRUE,FALSE),
_xlpm.fake,
IF($A$4&amp;"1"="1",FALSE,TRUE),
_xlpm.abwesend,
BN144&amp;"1"&lt;&gt;"1",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_xlpm.wochenstunden/5,SUMIFS(Arbeitszeiten[[Arbeitszeit]:[Arbeitszeit]],Arbeitszeiten[[Name]:[Name]],GewählterMA,Arbeitszeiten[[Tag]:[Tag]],DATE(_xlpm.jahrCalc,$B144,AD$20)))*$A144,0),
_xlpm.ausgabe, _xlpm.stunden+IF(AND(_xlpm.stunden&gt;0,_xlpm.fake),ROUND(RANDBETWEEN(-100,100)/200,1),0),
IF(_xlpm.ausgabe&lt;=0,"",_xlpm.ausgabe)
)</f>
        <v/>
      </c>
      <c r="AE144" s="253" t="str" cm="1">
        <f t="array" aca="1" ref="AE144" ca="1">_xlfn.LET(
_xlpm.jahrCalc,
INDIRECT("Jahr" &amp; ROUNDUP(SUM($B$21:$B144)/78,0)),
_xlpm.auto,
IF(_xlfn.XLOOKUP(GewählterMA&amp;"|"&amp;_xlpm.jahrCalc,Personaleingabe!$AO$12:$AO$300,Personaleingabe!$AO$12:$AO$300,"keine Zeiten",0,1)="keine Zeiten",TRUE,FALSE),
_xlpm.fake,
IF($A$4&amp;"1"="1",FALSE,TRUE),
_xlpm.abwesend,
BO144&amp;"1"&lt;&gt;"1",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_xlpm.wochenstunden/5,SUMIFS(Arbeitszeiten[[Arbeitszeit]:[Arbeitszeit]],Arbeitszeiten[[Name]:[Name]],GewählterMA,Arbeitszeiten[[Tag]:[Tag]],DATE(_xlpm.jahrCalc,$B144,AE$20)))*$A144,0),
_xlpm.ausgabe, _xlpm.stunden+IF(AND(_xlpm.stunden&gt;0,_xlpm.fake),ROUND(RANDBETWEEN(-100,100)/200,1),0),
IF(_xlpm.ausgabe&lt;=0,"",_xlpm.ausgabe)
)</f>
        <v/>
      </c>
      <c r="AF144" s="253" t="str" cm="1">
        <f t="array" aca="1" ref="AF144" ca="1">_xlfn.LET(
_xlpm.jahrCalc,
INDIRECT("Jahr" &amp; ROUNDUP(SUM($B$21:$B144)/78,0)),
_xlpm.auto,
IF(_xlfn.XLOOKUP(GewählterMA&amp;"|"&amp;_xlpm.jahrCalc,Personaleingabe!$AO$12:$AO$300,Personaleingabe!$AO$12:$AO$300,"keine Zeiten",0,1)="keine Zeiten",TRUE,FALSE),
_xlpm.fake,
IF($A$4&amp;"1"="1",FALSE,TRUE),
_xlpm.abwesend,
BP144&amp;"1"&lt;&gt;"1",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_xlpm.wochenstunden/5,SUMIFS(Arbeitszeiten[[Arbeitszeit]:[Arbeitszeit]],Arbeitszeiten[[Name]:[Name]],GewählterMA,Arbeitszeiten[[Tag]:[Tag]],DATE(_xlpm.jahrCalc,$B144,AF$20)))*$A144,0),
_xlpm.ausgabe, _xlpm.stunden+IF(AND(_xlpm.stunden&gt;0,_xlpm.fake),ROUND(RANDBETWEEN(-100,100)/200,1),0),
IF(_xlpm.ausgabe&lt;=0,"",_xlpm.ausgabe)
)</f>
        <v/>
      </c>
      <c r="AG144" s="253" t="str" cm="1">
        <f t="array" aca="1" ref="AG144" ca="1">_xlfn.LET(
_xlpm.jahrCalc,
INDIRECT("Jahr" &amp; ROUNDUP(SUM($B$21:$B144)/78,0)),
_xlpm.auto,
IF(_xlfn.XLOOKUP(GewählterMA&amp;"|"&amp;_xlpm.jahrCalc,Personaleingabe!$AO$12:$AO$300,Personaleingabe!$AO$12:$AO$300,"keine Zeiten",0,1)="keine Zeiten",TRUE,FALSE),
_xlpm.fake,
IF($A$4&amp;"1"="1",FALSE,TRUE),
_xlpm.abwesend,
BQ144&amp;"1"&lt;&gt;"1",
_xlpm.wochenstunden,_xlfn.XLOOKUP(GewählterMA&amp;"|"&amp;GewähltesVorhaben&amp;"|"&amp;$B144&amp;"|"&amp;_xlpm.jahrCalc,MitarbeiterFTE[[lookup]:[lookup]],MitarbeiterFTE[[Std. / Wo.]:[Std. / Wo.]],0,0,1),
_xlpm.stunden,
IF(NOT(_xlpm.abwesend),IF(_xlpm.auto,
    _xlpm.wochenstunden/5,SUMIFS(Arbeitszeiten[[Arbeitszeit]:[Arbeitszeit]],Arbeitszeiten[[Name]:[Name]],GewählterMA,Arbeitszeiten[[Tag]:[Tag]],DATE(_xlpm.jahrCalc,$B144,AG$20)))*$A144,0),
_xlpm.ausgabe, _xlpm.stunden+IF(AND(_xlpm.stunden&gt;0,_xlpm.fake),ROUND(RANDBETWEEN(-100,100)/200,1),0),
IF(_xlpm.ausgabe&lt;=0,"",_xlpm.ausgabe)
)</f>
        <v/>
      </c>
      <c r="AH144" s="254">
        <f t="shared" ca="1" si="148"/>
        <v>0</v>
      </c>
      <c r="AI144" s="303"/>
      <c r="AJ144" s="212"/>
      <c r="AL144" s="211">
        <f t="shared" si="149"/>
        <v>12</v>
      </c>
      <c r="AM144" s="211" t="str" cm="1">
        <f t="array" aca="1" ref="AM144" ca="1">_xlfn.LET(
     _xlpm.jahrCalc,INDIRECT("Jahr" &amp; ROUNDUP(SUM($B$21:$B144)/78,0)),
     _xlpm.dat,DATE(_xlpm.jahrCalc,$B144,C$20),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N144" s="211" t="str" cm="1">
        <f t="array" aca="1" ref="AN144" ca="1">_xlfn.LET(
     _xlpm.jahrCalc,INDIRECT("Jahr" &amp; ROUNDUP(SUM($B$21:$B144)/78,0)),
     _xlpm.dat,DATE(_xlpm.jahrCalc,$B144,D$20),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O144" s="211" t="str" cm="1">
        <f t="array" aca="1" ref="AO144" ca="1">_xlfn.LET(
     _xlpm.jahrCalc,INDIRECT("Jahr" &amp; ROUNDUP(SUM($B$21:$B144)/78,0)),
     _xlpm.dat,DATE(_xlpm.jahrCalc,$B144,E$20),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P144" s="211" t="str" cm="1">
        <f t="array" aca="1" ref="AP144" ca="1">_xlfn.LET(
     _xlpm.jahrCalc,INDIRECT("Jahr" &amp; ROUNDUP(SUM($B$21:$B144)/78,0)),
     _xlpm.dat,DATE(_xlpm.jahrCalc,$B144,F$20),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Q144" s="211" t="str" cm="1">
        <f t="array" aca="1" ref="AQ144" ca="1">_xlfn.LET(
     _xlpm.jahrCalc,INDIRECT("Jahr" &amp; ROUNDUP(SUM($B$21:$B144)/78,0)),
     _xlpm.dat,DATE(_xlpm.jahrCalc,$B144,G$20),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R144" s="211" t="str" cm="1">
        <f t="array" aca="1" ref="AR144" ca="1">_xlfn.LET(
     _xlpm.jahrCalc,INDIRECT("Jahr" &amp; ROUNDUP(SUM($B$21:$B144)/78,0)),
     _xlpm.dat,DATE(_xlpm.jahrCalc,$B144,H$20),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S144" s="211" t="str" cm="1">
        <f t="array" aca="1" ref="AS144" ca="1">_xlfn.LET(
     _xlpm.jahrCalc,INDIRECT("Jahr" &amp; ROUNDUP(SUM($B$21:$B144)/78,0)),
     _xlpm.dat,DATE(_xlpm.jahrCalc,$B144,I$20),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T144" s="211" t="str" cm="1">
        <f t="array" aca="1" ref="AT144" ca="1">_xlfn.LET(
     _xlpm.jahrCalc,INDIRECT("Jahr" &amp; ROUNDUP(SUM($B$21:$B144)/78,0)),
     _xlpm.dat,DATE(_xlpm.jahrCalc,$B144,J$20),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AU144" s="211" t="str" cm="1">
        <f t="array" aca="1" ref="AU144" ca="1">_xlfn.LET(
     _xlpm.jahrCalc,INDIRECT("Jahr" &amp; ROUNDUP(SUM($B$21:$B144)/78,0)),
     _xlpm.dat,DATE(_xlpm.jahrCalc,$B144,K$20),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V144" s="211" t="str" cm="1">
        <f t="array" aca="1" ref="AV144" ca="1">_xlfn.LET(
     _xlpm.jahrCalc,INDIRECT("Jahr" &amp; ROUNDUP(SUM($B$21:$B144)/78,0)),
     _xlpm.dat,DATE(_xlpm.jahrCalc,$B144,L$20),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W144" s="211" t="str" cm="1">
        <f t="array" aca="1" ref="AW144" ca="1">_xlfn.LET(
     _xlpm.jahrCalc,INDIRECT("Jahr" &amp; ROUNDUP(SUM($B$21:$B144)/78,0)),
     _xlpm.dat,DATE(_xlpm.jahrCalc,$B144,M$20),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X144" s="211" t="str" cm="1">
        <f t="array" aca="1" ref="AX144" ca="1">_xlfn.LET(
     _xlpm.jahrCalc,INDIRECT("Jahr" &amp; ROUNDUP(SUM($B$21:$B144)/78,0)),
     _xlpm.dat,DATE(_xlpm.jahrCalc,$B144,N$20),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Y144" s="211" t="str" cm="1">
        <f t="array" aca="1" ref="AY144" ca="1">_xlfn.LET(
     _xlpm.jahrCalc,INDIRECT("Jahr" &amp; ROUNDUP(SUM($B$21:$B144)/78,0)),
     _xlpm.dat,DATE(_xlpm.jahrCalc,$B144,O$20),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AZ144" s="211" t="str" cm="1">
        <f t="array" aca="1" ref="AZ144" ca="1">_xlfn.LET(
     _xlpm.jahrCalc,INDIRECT("Jahr" &amp; ROUNDUP(SUM($B$21:$B144)/78,0)),
     _xlpm.dat,DATE(_xlpm.jahrCalc,$B144,P$20),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A144" s="211" t="str" cm="1">
        <f t="array" aca="1" ref="BA144" ca="1">_xlfn.LET(
     _xlpm.jahrCalc,INDIRECT("Jahr" &amp; ROUNDUP(SUM($B$21:$B144)/78,0)),
     _xlpm.dat,DATE(_xlpm.jahrCalc,$B144,Q$20),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B144" s="211" t="str" cm="1">
        <f t="array" aca="1" ref="BB144" ca="1">_xlfn.LET(
     _xlpm.jahrCalc,INDIRECT("Jahr" &amp; ROUNDUP(SUM($B$21:$B144)/78,0)),
     _xlpm.dat,DATE(_xlpm.jahrCalc,$B144,R$20),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C144" s="211" t="str" cm="1">
        <f t="array" aca="1" ref="BC144" ca="1">_xlfn.LET(
     _xlpm.jahrCalc,INDIRECT("Jahr" &amp; ROUNDUP(SUM($B$21:$B144)/78,0)),
     _xlpm.dat,DATE(_xlpm.jahrCalc,$B144,S$20),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D144" s="211" t="str" cm="1">
        <f t="array" aca="1" ref="BD144" ca="1">_xlfn.LET(
     _xlpm.jahrCalc,INDIRECT("Jahr" &amp; ROUNDUP(SUM($B$21:$B144)/78,0)),
     _xlpm.dat,DATE(_xlpm.jahrCalc,$B144,T$20),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E144" s="211" t="str" cm="1">
        <f t="array" aca="1" ref="BE144" ca="1">_xlfn.LET(
     _xlpm.jahrCalc,INDIRECT("Jahr" &amp; ROUNDUP(SUM($B$21:$B144)/78,0)),
     _xlpm.dat,DATE(_xlpm.jahrCalc,$B144,U$20),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F144" s="211" t="str" cm="1">
        <f t="array" aca="1" ref="BF144" ca="1">_xlfn.LET(
     _xlpm.jahrCalc,INDIRECT("Jahr" &amp; ROUNDUP(SUM($B$21:$B144)/78,0)),
     _xlpm.dat,DATE(_xlpm.jahrCalc,$B144,V$20),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G144" s="211" t="str" cm="1">
        <f t="array" aca="1" ref="BG144" ca="1">_xlfn.LET(
     _xlpm.jahrCalc,INDIRECT("Jahr" &amp; ROUNDUP(SUM($B$21:$B144)/78,0)),
     _xlpm.dat,DATE(_xlpm.jahrCalc,$B144,W$20),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H144" s="211" t="str" cm="1">
        <f t="array" aca="1" ref="BH144" ca="1">_xlfn.LET(
     _xlpm.jahrCalc,INDIRECT("Jahr" &amp; ROUNDUP(SUM($B$21:$B144)/78,0)),
     _xlpm.dat,DATE(_xlpm.jahrCalc,$B144,X$20),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I144" s="211" t="str" cm="1">
        <f t="array" aca="1" ref="BI144" ca="1">_xlfn.LET(
     _xlpm.jahrCalc,INDIRECT("Jahr" &amp; ROUNDUP(SUM($B$21:$B144)/78,0)),
     _xlpm.dat,DATE(_xlpm.jahrCalc,$B144,Y$20),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J144" s="211" t="str" cm="1">
        <f t="array" aca="1" ref="BJ144" ca="1">_xlfn.LET(
     _xlpm.jahrCalc,INDIRECT("Jahr" &amp; ROUNDUP(SUM($B$21:$B144)/78,0)),
     _xlpm.dat,DATE(_xlpm.jahrCalc,$B144,Z$20),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K144" s="211" t="str" cm="1">
        <f t="array" aca="1" ref="BK144" ca="1">_xlfn.LET(
     _xlpm.jahrCalc,INDIRECT("Jahr" &amp; ROUNDUP(SUM($B$21:$B144)/78,0)),
     _xlpm.dat,DATE(_xlpm.jahrCalc,$B144,AA$20),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L144" s="211" t="str" cm="1">
        <f t="array" aca="1" ref="BL144" ca="1">_xlfn.LET(
     _xlpm.jahrCalc,INDIRECT("Jahr" &amp; ROUNDUP(SUM($B$21:$B144)/78,0)),
     _xlpm.dat,DATE(_xlpm.jahrCalc,$B144,AB$20),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M144" s="211" t="str" cm="1">
        <f t="array" aca="1" ref="BM144" ca="1">_xlfn.LET(
     _xlpm.jahrCalc,INDIRECT("Jahr" &amp; ROUNDUP(SUM($B$21:$B144)/78,0)),
     _xlpm.dat,DATE(_xlpm.jahrCalc,$B144,AC$20),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N144" s="211" t="str" cm="1">
        <f t="array" aca="1" ref="BN144" ca="1">_xlfn.LET(
     _xlpm.jahrCalc,INDIRECT("Jahr" &amp; ROUNDUP(SUM($B$21:$B144)/78,0)),
     _xlpm.dat,DATE(_xlpm.jahrCalc,$B144,AD$20),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O144" s="211" t="str" cm="1">
        <f t="array" aca="1" ref="BO144" ca="1">_xlfn.LET(
     _xlpm.jahrCalc,INDIRECT("Jahr" &amp; ROUNDUP(SUM($B$21:$B144)/78,0)),
     _xlpm.dat,DATE(_xlpm.jahrCalc,$B144,AE$20),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WE</v>
      </c>
      <c r="BP144" s="211" t="str" cm="1">
        <f t="array" aca="1" ref="BP144" ca="1">_xlfn.LET(
     _xlpm.jahrCalc,INDIRECT("Jahr" &amp; ROUNDUP(SUM($B$21:$B144)/78,0)),
     _xlpm.dat,DATE(_xlpm.jahrCalc,$B144,AF$20),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Q144" s="211" t="str" cm="1">
        <f t="array" aca="1" ref="BQ144" ca="1">_xlfn.LET(
     _xlpm.jahrCalc,INDIRECT("Jahr" &amp; ROUNDUP(SUM($B$21:$B144)/78,0)),
     _xlpm.dat,DATE(_xlpm.jahrCalc,$B144,AG$20),
     _xlpm.bundesland,$BR144,
     _xlpm.ft, IF(_xlpm.bundesland=0,FALSE,_xlfn.XLOOKUP(_xlpm.dat,Feiertage[[Datum]:[Datum]],_xlfn.XLOOKUP(_xlpm.bundesland,Feiertage[[#Headers],[BW]:[TH]],Feiertage[[BW]:[TH]]),0,0,1)&lt;&gt;0),
     _xlpm.schwarz,
          MONTH(_xlpm.dat)&lt;&gt;$B144,
     _xlpm.we,
          WEEKDAY(_xlpm.dat,2)&gt;=6,
     _xlpm.weg,
          IF(_xlfn.XLOOKUP(GewählterMA&amp;_xlpm.dat,Table6[[lookup]:[lookup]],Table6[[Name]:[Name]],"da",0,1)="da","","weg"),
     _xlpm.ausgabe,IF(_xlpm.schwarz,"SW",IF(_xlpm.ft,"FT",IF(_xlpm.we,"WE",IF(_xlpm.weg="weg","weg","")))),
     _xlpm.ausgabe
)</f>
        <v/>
      </c>
      <c r="BR144" s="211">
        <f ca="1">IF(BT144=0,BS132,BT144)</f>
        <v>0</v>
      </c>
      <c r="BT144" s="211" cm="1">
        <f t="array" aca="1" ref="BT144" ca="1">_xlfn.XLOOKUP(_xlfn.XLOOKUP(GewählterMA&amp;AL144&amp;INDIRECT("Jahr" &amp; ROUNDUP(SUM($B$21:$B144)/78,0)),MitarbeiterFTE[Name]&amp;MitarbeiterFTE[Monat]&amp;MitarbeiterFTE[Jahr],MitarbeiterFTE[Bundesland],0,0,1),Bundesländer[Deutsch],Bundesländer[Abkürzung],0,0,1)</f>
        <v>0</v>
      </c>
    </row>
    <row r="145" spans="1:71" ht="18" customHeight="1" thickBot="1">
      <c r="A145" s="223"/>
      <c r="B145" s="288"/>
      <c r="C145" s="286"/>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641" t="s">
        <v>171</v>
      </c>
      <c r="AC145" s="641"/>
      <c r="AD145" s="641"/>
      <c r="AE145" s="641"/>
      <c r="AF145" s="641"/>
      <c r="AG145" s="641"/>
      <c r="AH145" s="290">
        <f ca="1">SUM(AH133:AH144)</f>
        <v>0</v>
      </c>
      <c r="AI145" s="283"/>
      <c r="AJ145" s="212"/>
    </row>
    <row r="146" spans="1:71" ht="18" customHeight="1">
      <c r="A146" s="223"/>
      <c r="B146" s="288"/>
      <c r="C146" s="286"/>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641"/>
      <c r="AC146" s="641"/>
      <c r="AD146" s="641"/>
      <c r="AE146" s="641"/>
      <c r="AF146" s="641"/>
      <c r="AG146" s="641"/>
      <c r="AH146" s="291"/>
      <c r="AI146" s="283"/>
      <c r="AJ146" s="212"/>
    </row>
    <row r="147" spans="1:71" ht="18" customHeight="1">
      <c r="A147" s="223"/>
      <c r="B147" s="292"/>
      <c r="C147" s="292"/>
      <c r="D147" s="292"/>
      <c r="E147" s="292"/>
      <c r="F147" s="292"/>
      <c r="G147" s="293"/>
      <c r="H147" s="293"/>
      <c r="I147" s="293"/>
      <c r="J147" s="293"/>
      <c r="K147" s="293"/>
      <c r="L147" s="293"/>
      <c r="M147" s="293"/>
      <c r="N147" s="292"/>
      <c r="O147" s="292"/>
      <c r="P147" s="292"/>
      <c r="Q147" s="292"/>
      <c r="R147" s="292"/>
      <c r="S147" s="292"/>
      <c r="T147" s="292"/>
      <c r="U147" s="292"/>
      <c r="V147" s="293"/>
      <c r="W147" s="293"/>
      <c r="X147" s="293"/>
      <c r="Y147" s="293"/>
      <c r="Z147" s="293"/>
      <c r="AA147" s="293"/>
      <c r="AB147" s="293"/>
      <c r="AC147" s="293"/>
      <c r="AD147" s="293"/>
      <c r="AE147" s="293"/>
      <c r="AF147" s="293"/>
      <c r="AG147" s="294"/>
      <c r="AH147" s="293"/>
      <c r="AI147" s="283"/>
      <c r="AJ147" s="212"/>
    </row>
    <row r="148" spans="1:71" ht="18" customHeight="1">
      <c r="A148" s="223"/>
      <c r="B148" s="295" t="s">
        <v>172</v>
      </c>
      <c r="C148" s="296"/>
      <c r="D148" s="296"/>
      <c r="E148" s="296"/>
      <c r="F148" s="296"/>
      <c r="G148" s="296"/>
      <c r="H148" s="296"/>
      <c r="I148" s="296"/>
      <c r="J148" s="296"/>
      <c r="K148" s="296"/>
      <c r="L148" s="296"/>
      <c r="M148" s="296"/>
      <c r="N148" s="295" t="s">
        <v>173</v>
      </c>
      <c r="O148" s="296"/>
      <c r="P148" s="296"/>
      <c r="Q148" s="296"/>
      <c r="R148" s="293"/>
      <c r="S148" s="293"/>
      <c r="T148" s="293"/>
      <c r="U148" s="293"/>
      <c r="V148" s="293"/>
      <c r="W148" s="293"/>
      <c r="X148" s="293"/>
      <c r="Y148" s="296"/>
      <c r="Z148" s="296"/>
      <c r="AA148" s="296"/>
      <c r="AB148" s="296"/>
      <c r="AC148" s="296"/>
      <c r="AD148" s="296"/>
      <c r="AE148" s="296"/>
      <c r="AF148" s="296"/>
      <c r="AG148" s="296"/>
      <c r="AH148" s="296"/>
      <c r="AI148" s="283"/>
      <c r="AJ148" s="212"/>
    </row>
    <row r="149" spans="1:71" ht="18" customHeight="1">
      <c r="A149" s="223"/>
      <c r="AJ149" s="212"/>
    </row>
    <row r="150" spans="1:71" ht="18" customHeight="1">
      <c r="A150" s="223"/>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row>
    <row r="151" spans="1:71" ht="18" customHeight="1">
      <c r="A151" s="223"/>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row>
    <row r="152" spans="1:71">
      <c r="A152" s="223"/>
      <c r="B152" s="223"/>
      <c r="C152" s="224"/>
      <c r="D152" s="275"/>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row>
    <row r="153" spans="1:71" ht="56.25" customHeight="1">
      <c r="A153" s="223"/>
      <c r="B153" s="276" t="s">
        <v>161</v>
      </c>
      <c r="T153" s="640" t="str">
        <f>T125</f>
        <v>xy</v>
      </c>
      <c r="U153" s="640"/>
      <c r="V153" s="640"/>
      <c r="W153" s="640"/>
      <c r="X153" s="640"/>
      <c r="Y153" s="640"/>
      <c r="Z153" s="640"/>
      <c r="AA153" s="640"/>
      <c r="AB153" s="640"/>
      <c r="AC153" s="640"/>
      <c r="AD153" s="640"/>
      <c r="AE153" s="640"/>
      <c r="AF153" s="640"/>
      <c r="AG153" s="640"/>
      <c r="AH153" s="640"/>
      <c r="AJ153" s="212"/>
    </row>
    <row r="154" spans="1:71" ht="18" customHeight="1">
      <c r="A154" s="223"/>
      <c r="B154" s="278" t="s">
        <v>162</v>
      </c>
      <c r="C154" s="640" t="str">
        <f>C126</f>
        <v>Ping Zhou Consulting</v>
      </c>
      <c r="D154" s="640"/>
      <c r="E154" s="640"/>
      <c r="F154" s="640"/>
      <c r="G154" s="640"/>
      <c r="H154" s="640"/>
      <c r="I154" s="640"/>
      <c r="J154" s="279"/>
      <c r="K154" s="278" t="s">
        <v>163</v>
      </c>
      <c r="L154" s="279"/>
      <c r="M154" s="279"/>
      <c r="N154" s="279"/>
      <c r="O154" s="279"/>
      <c r="P154" s="280"/>
      <c r="Q154" s="280"/>
      <c r="R154" s="280"/>
      <c r="S154" s="278"/>
      <c r="T154" s="640"/>
      <c r="U154" s="640"/>
      <c r="V154" s="640"/>
      <c r="W154" s="640"/>
      <c r="X154" s="640"/>
      <c r="Y154" s="640"/>
      <c r="Z154" s="640"/>
      <c r="AA154" s="640"/>
      <c r="AB154" s="640"/>
      <c r="AC154" s="640"/>
      <c r="AD154" s="640"/>
      <c r="AE154" s="640"/>
      <c r="AF154" s="640"/>
      <c r="AG154" s="640"/>
      <c r="AH154" s="640"/>
      <c r="AI154" s="281"/>
      <c r="AJ154" s="212"/>
    </row>
    <row r="155" spans="1:71" ht="18" customHeight="1">
      <c r="A155" s="223"/>
      <c r="B155" s="278" t="s">
        <v>164</v>
      </c>
      <c r="C155" s="640">
        <f>C127+1</f>
        <v>2025</v>
      </c>
      <c r="D155" s="640"/>
      <c r="E155" s="640"/>
      <c r="F155" s="640"/>
      <c r="G155" s="640"/>
      <c r="H155" s="640"/>
      <c r="I155" s="640"/>
      <c r="J155" s="282"/>
      <c r="K155" s="278" t="s">
        <v>165</v>
      </c>
      <c r="L155" s="278"/>
      <c r="M155" s="282"/>
      <c r="N155" s="282"/>
      <c r="O155" s="282"/>
      <c r="P155" s="283"/>
      <c r="Q155" s="283"/>
      <c r="R155" s="283"/>
      <c r="S155" s="278"/>
      <c r="T155" s="640" t="str">
        <f>T127</f>
        <v/>
      </c>
      <c r="U155" s="640"/>
      <c r="V155" s="640"/>
      <c r="W155" s="640"/>
      <c r="X155" s="640"/>
      <c r="Y155" s="640"/>
      <c r="Z155" s="640"/>
      <c r="AA155" s="640"/>
      <c r="AB155" s="640"/>
      <c r="AC155" s="640"/>
      <c r="AD155" s="640"/>
      <c r="AE155" s="640"/>
      <c r="AF155" s="640"/>
      <c r="AG155" s="640"/>
      <c r="AH155" s="640"/>
      <c r="AI155" s="640"/>
      <c r="AJ155" s="212"/>
    </row>
    <row r="156" spans="1:71" ht="18" customHeight="1">
      <c r="A156" s="223"/>
      <c r="B156" s="278" t="s">
        <v>166</v>
      </c>
      <c r="C156" s="640" t="str">
        <f>C128</f>
        <v>Max Mustermann</v>
      </c>
      <c r="D156" s="640"/>
      <c r="E156" s="640"/>
      <c r="F156" s="640"/>
      <c r="G156" s="640"/>
      <c r="H156" s="640"/>
      <c r="I156" s="640"/>
      <c r="J156" s="278"/>
      <c r="K156" s="284" t="s">
        <v>167</v>
      </c>
      <c r="M156" s="278"/>
      <c r="N156" s="278"/>
      <c r="O156" s="278"/>
      <c r="P156" s="285"/>
      <c r="Q156" s="285"/>
      <c r="R156" s="286"/>
      <c r="S156" s="278"/>
      <c r="T156" s="642" t="str" cm="1">
        <f t="array" ref="T156">_xlfn.XLOOKUP(C156&amp;C155&amp;T153,MitarbeiterFTE[Name]&amp;MitarbeiterFTE[Jahr]&amp;MitarbeiterFTE[Vorhaben],MitarbeiterFTE[Art d. Arbeiten],"Art der Arbeit in Eingabe ausfüllen.",0,1)</f>
        <v>Art der Arbeit in Eingabe ausfüllen.</v>
      </c>
      <c r="U156" s="642"/>
      <c r="V156" s="642"/>
      <c r="W156" s="642"/>
      <c r="X156" s="642"/>
      <c r="Y156" s="642"/>
      <c r="Z156" s="642"/>
      <c r="AA156" s="642"/>
      <c r="AB156" s="642"/>
      <c r="AC156" s="642"/>
      <c r="AD156" s="642"/>
      <c r="AE156" s="642"/>
      <c r="AF156" s="642"/>
      <c r="AG156" s="642"/>
      <c r="AH156" s="642"/>
      <c r="AI156" s="281"/>
      <c r="AJ156" s="212"/>
    </row>
    <row r="157" spans="1:71" ht="18" customHeight="1">
      <c r="A157" s="223"/>
      <c r="B157" s="282"/>
      <c r="C157" s="282"/>
      <c r="D157" s="282"/>
      <c r="E157" s="282"/>
      <c r="F157" s="287"/>
      <c r="G157" s="279"/>
      <c r="H157" s="278"/>
      <c r="I157" s="278"/>
      <c r="J157" s="278"/>
      <c r="K157" s="278"/>
      <c r="L157" s="278"/>
      <c r="M157" s="278"/>
      <c r="N157" s="278"/>
      <c r="O157" s="278"/>
      <c r="P157" s="285"/>
      <c r="Q157" s="285"/>
      <c r="R157" s="286"/>
      <c r="S157" s="363"/>
      <c r="T157" s="642"/>
      <c r="U157" s="642"/>
      <c r="V157" s="642"/>
      <c r="W157" s="642"/>
      <c r="X157" s="642"/>
      <c r="Y157" s="642"/>
      <c r="Z157" s="642"/>
      <c r="AA157" s="642"/>
      <c r="AB157" s="642"/>
      <c r="AC157" s="642"/>
      <c r="AD157" s="642"/>
      <c r="AE157" s="642"/>
      <c r="AF157" s="642"/>
      <c r="AG157" s="642"/>
      <c r="AH157" s="642"/>
      <c r="AI157" s="287"/>
      <c r="AJ157" s="212"/>
    </row>
    <row r="158" spans="1:71" ht="18" customHeight="1">
      <c r="A158" s="223"/>
      <c r="B158" s="240" t="s">
        <v>168</v>
      </c>
      <c r="C158" s="241" cm="1">
        <f t="array" aca="1" ref="C158" ca="1">_xlfn.LET(
_xlpm.jahr,INDIRECT("Jahr"&amp;ROUNDUP(SUM($B$21:$B161)/78,0)),
_xlpm.ary,_xlfn._xlws.FILTER(MitarbeiterFTE[],(MitarbeiterFTE[Jahr]=_xlpm.jahr)*(MitarbeiterFTE[Vorhaben]=GewähltesVorhaben)*(MitarbeiterFTE[Name]=GewählterMA)),
_xlpm.col, COLUMN(Personaleingabe!$U$13)-COLUMN(Personaleingabe!$I$13)+1,
IFERROR(AVERAGE(_xlfn.CHOOSECOLS(_xlpm.ary,_xlpm.col)),40))</f>
        <v>40</v>
      </c>
      <c r="D158" s="242"/>
      <c r="E158" s="242" t="str" cm="1">
        <f t="array" aca="1" ref="E158" ca="1">_xlfn.LET(
_xlpm.jahr,INDIRECT("Jahr"&amp;ROUNDUP(SUM($B$21:$B161)/78,0)),
_xlpm.ary,_xlfn._xlws.FILTER(MitarbeiterFTE[],(MitarbeiterFTE[Jahr]=_xlpm.jahr)*(MitarbeiterFTE[Vorhaben]=GewähltesVorhaben)*(MitarbeiterFTE[Name]=GewählterMA)),
_xlpm.col, COLUMN(Personaleingabe!$U$13)-COLUMN(Personaleingabe!$I$13)+1,
_xlpm.col_month,COLUMN(Personaleingabe!P$13)-COLUMN(Personaleingabe!I$13)+1,
_xlpm.countunique, COUNT(_xlfn.UNIQUE(_xlfn.CHOOSECOLS(_xlpm.ary,_xlpm.col))),
_xlpm.avg, AVERAGE(_xlfn.CHOOSECOLS(_xlpm.ary,_xlpm.col)),
IF(_xlpm.countunique&gt;1,_xlfn.TEXTJOIN(";     ",TRUE,GetNameOfMonth(_xlfn.CHOOSECOLS(_xlpm.ary,_xlpm.col_month))&amp;": "&amp;ROUND(_xlfn.CHOOSECOLS(_xlpm.ary,_xlpm.col),0)),""))</f>
        <v/>
      </c>
      <c r="F158" s="240"/>
      <c r="G158" s="240"/>
      <c r="H158" s="243"/>
      <c r="I158" s="227"/>
      <c r="J158" s="227"/>
      <c r="K158" s="227"/>
      <c r="L158" s="244"/>
      <c r="M158" s="227"/>
      <c r="N158" s="227"/>
      <c r="O158" s="228"/>
      <c r="P158" s="245"/>
      <c r="Q158" s="235"/>
      <c r="R158" s="235"/>
      <c r="S158" s="245"/>
      <c r="T158" s="245"/>
      <c r="U158" s="245"/>
      <c r="V158" s="245"/>
      <c r="W158" s="245"/>
      <c r="X158" s="245"/>
      <c r="Y158" s="237"/>
      <c r="Z158" s="237"/>
      <c r="AA158" s="237"/>
      <c r="AB158" s="237"/>
      <c r="AC158" s="237"/>
      <c r="AD158" s="235"/>
      <c r="AE158" s="235"/>
      <c r="AF158" s="232"/>
      <c r="AG158" s="238"/>
      <c r="AH158" s="300"/>
      <c r="AI158" s="283"/>
      <c r="AJ158" s="212"/>
    </row>
    <row r="159" spans="1:71" ht="18" customHeight="1" thickBot="1">
      <c r="A159" s="223"/>
      <c r="B159" s="247"/>
      <c r="C159" s="235"/>
      <c r="D159" s="235"/>
      <c r="E159" s="247"/>
      <c r="F159" s="247"/>
      <c r="G159" s="234"/>
      <c r="H159" s="234"/>
      <c r="I159" s="234"/>
      <c r="J159" s="234"/>
      <c r="K159" s="234"/>
      <c r="L159" s="234"/>
      <c r="M159" s="234"/>
      <c r="N159" s="245"/>
      <c r="O159" s="245"/>
      <c r="P159" s="245"/>
      <c r="Q159" s="235"/>
      <c r="R159" s="235"/>
      <c r="S159" s="245"/>
      <c r="T159" s="245"/>
      <c r="U159" s="245"/>
      <c r="V159" s="245"/>
      <c r="W159" s="245"/>
      <c r="X159" s="245"/>
      <c r="Y159" s="237"/>
      <c r="Z159" s="237"/>
      <c r="AA159" s="237"/>
      <c r="AB159" s="237"/>
      <c r="AC159" s="237"/>
      <c r="AD159" s="235"/>
      <c r="AE159" s="235"/>
      <c r="AF159" s="232"/>
      <c r="AG159" s="238"/>
      <c r="AH159" s="300"/>
      <c r="AI159" s="283"/>
      <c r="AJ159" s="212"/>
    </row>
    <row r="160" spans="1:71" ht="28" customHeight="1" thickBot="1">
      <c r="A160" s="223"/>
      <c r="B160" s="248" t="s">
        <v>123</v>
      </c>
      <c r="C160" s="249">
        <v>1</v>
      </c>
      <c r="D160" s="249">
        <v>2</v>
      </c>
      <c r="E160" s="249">
        <v>3</v>
      </c>
      <c r="F160" s="249">
        <v>4</v>
      </c>
      <c r="G160" s="249">
        <v>5</v>
      </c>
      <c r="H160" s="249">
        <v>6</v>
      </c>
      <c r="I160" s="249">
        <v>7</v>
      </c>
      <c r="J160" s="249">
        <v>8</v>
      </c>
      <c r="K160" s="249">
        <v>9</v>
      </c>
      <c r="L160" s="249">
        <v>10</v>
      </c>
      <c r="M160" s="249">
        <v>11</v>
      </c>
      <c r="N160" s="249">
        <v>12</v>
      </c>
      <c r="O160" s="249">
        <v>13</v>
      </c>
      <c r="P160" s="249">
        <v>14</v>
      </c>
      <c r="Q160" s="249">
        <v>15</v>
      </c>
      <c r="R160" s="249">
        <v>16</v>
      </c>
      <c r="S160" s="249">
        <v>17</v>
      </c>
      <c r="T160" s="249">
        <v>18</v>
      </c>
      <c r="U160" s="249">
        <v>19</v>
      </c>
      <c r="V160" s="249">
        <v>20</v>
      </c>
      <c r="W160" s="249">
        <v>21</v>
      </c>
      <c r="X160" s="249">
        <v>22</v>
      </c>
      <c r="Y160" s="249">
        <v>23</v>
      </c>
      <c r="Z160" s="249">
        <v>24</v>
      </c>
      <c r="AA160" s="249">
        <v>25</v>
      </c>
      <c r="AB160" s="249">
        <v>26</v>
      </c>
      <c r="AC160" s="249">
        <v>27</v>
      </c>
      <c r="AD160" s="249">
        <v>28</v>
      </c>
      <c r="AE160" s="249">
        <v>29</v>
      </c>
      <c r="AF160" s="249">
        <v>30</v>
      </c>
      <c r="AG160" s="250">
        <v>31</v>
      </c>
      <c r="AH160" s="301" t="s">
        <v>169</v>
      </c>
      <c r="AI160" s="301" t="s">
        <v>170</v>
      </c>
      <c r="AJ160" s="212"/>
      <c r="AL160" s="211" t="str">
        <f>B160</f>
        <v>Monat</v>
      </c>
      <c r="AM160" s="211">
        <f t="shared" ref="AM160" si="150">C160</f>
        <v>1</v>
      </c>
      <c r="AN160" s="211">
        <f t="shared" ref="AN160" si="151">D160</f>
        <v>2</v>
      </c>
      <c r="AO160" s="211">
        <f t="shared" ref="AO160" si="152">E160</f>
        <v>3</v>
      </c>
      <c r="AP160" s="211">
        <f t="shared" ref="AP160" si="153">F160</f>
        <v>4</v>
      </c>
      <c r="AQ160" s="211">
        <f t="shared" ref="AQ160" si="154">G160</f>
        <v>5</v>
      </c>
      <c r="AR160" s="211">
        <f t="shared" ref="AR160" si="155">H160</f>
        <v>6</v>
      </c>
      <c r="AS160" s="211">
        <f t="shared" ref="AS160" si="156">I160</f>
        <v>7</v>
      </c>
      <c r="AT160" s="211">
        <f t="shared" ref="AT160" si="157">J160</f>
        <v>8</v>
      </c>
      <c r="AU160" s="211">
        <f t="shared" ref="AU160" si="158">K160</f>
        <v>9</v>
      </c>
      <c r="AV160" s="211">
        <f t="shared" ref="AV160" si="159">L160</f>
        <v>10</v>
      </c>
      <c r="AW160" s="211">
        <f t="shared" ref="AW160" si="160">M160</f>
        <v>11</v>
      </c>
      <c r="AX160" s="211">
        <f t="shared" ref="AX160" si="161">N160</f>
        <v>12</v>
      </c>
      <c r="AY160" s="211">
        <f t="shared" ref="AY160" si="162">O160</f>
        <v>13</v>
      </c>
      <c r="AZ160" s="211">
        <f t="shared" ref="AZ160" si="163">P160</f>
        <v>14</v>
      </c>
      <c r="BA160" s="211">
        <f t="shared" ref="BA160" si="164">Q160</f>
        <v>15</v>
      </c>
      <c r="BB160" s="211">
        <f t="shared" ref="BB160" si="165">R160</f>
        <v>16</v>
      </c>
      <c r="BC160" s="211">
        <f t="shared" ref="BC160" si="166">S160</f>
        <v>17</v>
      </c>
      <c r="BD160" s="211">
        <f t="shared" ref="BD160" si="167">T160</f>
        <v>18</v>
      </c>
      <c r="BE160" s="211">
        <f t="shared" ref="BE160" si="168">U160</f>
        <v>19</v>
      </c>
      <c r="BF160" s="211">
        <f t="shared" ref="BF160" si="169">V160</f>
        <v>20</v>
      </c>
      <c r="BG160" s="211">
        <f t="shared" ref="BG160" si="170">W160</f>
        <v>21</v>
      </c>
      <c r="BH160" s="211">
        <f t="shared" ref="BH160" si="171">X160</f>
        <v>22</v>
      </c>
      <c r="BI160" s="211">
        <f t="shared" ref="BI160" si="172">Y160</f>
        <v>23</v>
      </c>
      <c r="BJ160" s="211">
        <f t="shared" ref="BJ160" si="173">Z160</f>
        <v>24</v>
      </c>
      <c r="BK160" s="211">
        <f t="shared" ref="BK160" si="174">AA160</f>
        <v>25</v>
      </c>
      <c r="BL160" s="211">
        <f t="shared" ref="BL160" si="175">AB160</f>
        <v>26</v>
      </c>
      <c r="BM160" s="211">
        <f t="shared" ref="BM160" si="176">AC160</f>
        <v>27</v>
      </c>
      <c r="BN160" s="211">
        <f t="shared" ref="BN160" si="177">AD160</f>
        <v>28</v>
      </c>
      <c r="BO160" s="211">
        <f t="shared" ref="BO160" si="178">AE160</f>
        <v>29</v>
      </c>
      <c r="BP160" s="211">
        <f t="shared" ref="BP160" si="179">AF160</f>
        <v>30</v>
      </c>
      <c r="BQ160" s="211">
        <f t="shared" ref="BQ160" si="180">AG160</f>
        <v>31</v>
      </c>
      <c r="BS160" s="211" cm="1">
        <f t="array" aca="1" ref="BS160" ca="1">IF(SUM(BT161:BT172)=0,0,_xlfn.UNIQUE(_xlfn._xlws.FILTER(BT161:BT172, BT161:BT172&lt;&gt;0)))</f>
        <v>0</v>
      </c>
    </row>
    <row r="161" spans="1:72" ht="18" customHeight="1" thickBot="1">
      <c r="A161" s="223" cm="1">
        <f t="array" aca="1" ref="A161" ca="1">_xlfn.XLOOKUP(GewählterMA&amp;"|"&amp;GewähltesVorhaben&amp;"|"&amp;B161&amp;"|"&amp;INDIRECT("Jahr" &amp; ROUNDUP(SUM($B$21:B161)/78,0)),MitarbeiterFTE[lookup],MitarbeiterFTE[%-Vorhaben],0,0,1)</f>
        <v>0</v>
      </c>
      <c r="B161" s="252">
        <v>1</v>
      </c>
      <c r="C161" s="253" t="str" cm="1">
        <f t="array" aca="1" ref="C161" ca="1">_xlfn.LET(
_xlpm.jahrCalc,
INDIRECT("Jahr" &amp; ROUNDUP(SUM($B$21:$B161)/78,0)),
_xlpm.auto,
IF(_xlfn.XLOOKUP(GewählterMA&amp;"|"&amp;_xlpm.jahrCalc,Personaleingabe!$AO$12:$AO$300,Personaleingabe!$AO$12:$AO$300,"keine Zeiten",0,1)="keine Zeiten",TRUE,FALSE),
_xlpm.fake,
IF($A$4&amp;"1"="1",FALSE,TRUE),
_xlpm.abwesend,
AM161&amp;"1"&lt;&gt;"1",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_xlpm.wochenstunden/5,SUMIFS(Arbeitszeiten[[Arbeitszeit]:[Arbeitszeit]],Arbeitszeiten[[Name]:[Name]],GewählterMA,Arbeitszeiten[[Tag]:[Tag]],DATE(_xlpm.jahrCalc,$B161,C$20)))*$A161,0),
_xlpm.ausgabe, _xlpm.stunden+IF(AND(_xlpm.stunden&gt;0,_xlpm.fake),ROUND(RANDBETWEEN(-100,100)/200,1),0),
IF(_xlpm.ausgabe&lt;=0,"",_xlpm.ausgabe)
)</f>
        <v/>
      </c>
      <c r="D161" s="253" t="str" cm="1">
        <f t="array" aca="1" ref="D161" ca="1">_xlfn.LET(
_xlpm.jahrCalc,
INDIRECT("Jahr" &amp; ROUNDUP(SUM($B$21:$B161)/78,0)),
_xlpm.auto,
IF(_xlfn.XLOOKUP(GewählterMA&amp;"|"&amp;_xlpm.jahrCalc,Personaleingabe!$AO$12:$AO$300,Personaleingabe!$AO$12:$AO$300,"keine Zeiten",0,1)="keine Zeiten",TRUE,FALSE),
_xlpm.fake,
IF($A$4&amp;"1"="1",FALSE,TRUE),
_xlpm.abwesend,
AN161&amp;"1"&lt;&gt;"1",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_xlpm.wochenstunden/5,SUMIFS(Arbeitszeiten[[Arbeitszeit]:[Arbeitszeit]],Arbeitszeiten[[Name]:[Name]],GewählterMA,Arbeitszeiten[[Tag]:[Tag]],DATE(_xlpm.jahrCalc,$B161,D$20)))*$A161,0),
_xlpm.ausgabe, _xlpm.stunden+IF(AND(_xlpm.stunden&gt;0,_xlpm.fake),ROUND(RANDBETWEEN(-100,100)/200,1),0),
IF(_xlpm.ausgabe&lt;=0,"",_xlpm.ausgabe)
)</f>
        <v/>
      </c>
      <c r="E161" s="253" t="str" cm="1">
        <f t="array" aca="1" ref="E161" ca="1">_xlfn.LET(
_xlpm.jahrCalc,
INDIRECT("Jahr" &amp; ROUNDUP(SUM($B$21:$B161)/78,0)),
_xlpm.auto,
IF(_xlfn.XLOOKUP(GewählterMA&amp;"|"&amp;_xlpm.jahrCalc,Personaleingabe!$AO$12:$AO$300,Personaleingabe!$AO$12:$AO$300,"keine Zeiten",0,1)="keine Zeiten",TRUE,FALSE),
_xlpm.fake,
IF($A$4&amp;"1"="1",FALSE,TRUE),
_xlpm.abwesend,
AO161&amp;"1"&lt;&gt;"1",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_xlpm.wochenstunden/5,SUMIFS(Arbeitszeiten[[Arbeitszeit]:[Arbeitszeit]],Arbeitszeiten[[Name]:[Name]],GewählterMA,Arbeitszeiten[[Tag]:[Tag]],DATE(_xlpm.jahrCalc,$B161,E$20)))*$A161,0),
_xlpm.ausgabe, _xlpm.stunden+IF(AND(_xlpm.stunden&gt;0,_xlpm.fake),ROUND(RANDBETWEEN(-100,100)/200,1),0),
IF(_xlpm.ausgabe&lt;=0,"",_xlpm.ausgabe)
)</f>
        <v/>
      </c>
      <c r="F161" s="253" t="str" cm="1">
        <f t="array" aca="1" ref="F161" ca="1">_xlfn.LET(
_xlpm.jahrCalc,
INDIRECT("Jahr" &amp; ROUNDUP(SUM($B$21:$B161)/78,0)),
_xlpm.auto,
IF(_xlfn.XLOOKUP(GewählterMA&amp;"|"&amp;_xlpm.jahrCalc,Personaleingabe!$AO$12:$AO$300,Personaleingabe!$AO$12:$AO$300,"keine Zeiten",0,1)="keine Zeiten",TRUE,FALSE),
_xlpm.fake,
IF($A$4&amp;"1"="1",FALSE,TRUE),
_xlpm.abwesend,
AP161&amp;"1"&lt;&gt;"1",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_xlpm.wochenstunden/5,SUMIFS(Arbeitszeiten[[Arbeitszeit]:[Arbeitszeit]],Arbeitszeiten[[Name]:[Name]],GewählterMA,Arbeitszeiten[[Tag]:[Tag]],DATE(_xlpm.jahrCalc,$B161,F$20)))*$A161,0),
_xlpm.ausgabe, _xlpm.stunden+IF(AND(_xlpm.stunden&gt;0,_xlpm.fake),ROUND(RANDBETWEEN(-100,100)/200,1),0),
IF(_xlpm.ausgabe&lt;=0,"",_xlpm.ausgabe)
)</f>
        <v/>
      </c>
      <c r="G161" s="253" t="str" cm="1">
        <f t="array" aca="1" ref="G161" ca="1">_xlfn.LET(
_xlpm.jahrCalc,
INDIRECT("Jahr" &amp; ROUNDUP(SUM($B$21:$B161)/78,0)),
_xlpm.auto,
IF(_xlfn.XLOOKUP(GewählterMA&amp;"|"&amp;_xlpm.jahrCalc,Personaleingabe!$AO$12:$AO$300,Personaleingabe!$AO$12:$AO$300,"keine Zeiten",0,1)="keine Zeiten",TRUE,FALSE),
_xlpm.fake,
IF($A$4&amp;"1"="1",FALSE,TRUE),
_xlpm.abwesend,
AQ161&amp;"1"&lt;&gt;"1",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_xlpm.wochenstunden/5,SUMIFS(Arbeitszeiten[[Arbeitszeit]:[Arbeitszeit]],Arbeitszeiten[[Name]:[Name]],GewählterMA,Arbeitszeiten[[Tag]:[Tag]],DATE(_xlpm.jahrCalc,$B161,G$20)))*$A161,0),
_xlpm.ausgabe, _xlpm.stunden+IF(AND(_xlpm.stunden&gt;0,_xlpm.fake),ROUND(RANDBETWEEN(-100,100)/200,1),0),
IF(_xlpm.ausgabe&lt;=0,"",_xlpm.ausgabe)
)</f>
        <v/>
      </c>
      <c r="H161" s="253" t="str" cm="1">
        <f t="array" aca="1" ref="H161" ca="1">_xlfn.LET(
_xlpm.jahrCalc,
INDIRECT("Jahr" &amp; ROUNDUP(SUM($B$21:$B161)/78,0)),
_xlpm.auto,
IF(_xlfn.XLOOKUP(GewählterMA&amp;"|"&amp;_xlpm.jahrCalc,Personaleingabe!$AO$12:$AO$300,Personaleingabe!$AO$12:$AO$300,"keine Zeiten",0,1)="keine Zeiten",TRUE,FALSE),
_xlpm.fake,
IF($A$4&amp;"1"="1",FALSE,TRUE),
_xlpm.abwesend,
AR161&amp;"1"&lt;&gt;"1",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_xlpm.wochenstunden/5,SUMIFS(Arbeitszeiten[[Arbeitszeit]:[Arbeitszeit]],Arbeitszeiten[[Name]:[Name]],GewählterMA,Arbeitszeiten[[Tag]:[Tag]],DATE(_xlpm.jahrCalc,$B161,H$20)))*$A161,0),
_xlpm.ausgabe, _xlpm.stunden+IF(AND(_xlpm.stunden&gt;0,_xlpm.fake),ROUND(RANDBETWEEN(-100,100)/200,1),0),
IF(_xlpm.ausgabe&lt;=0,"",_xlpm.ausgabe)
)</f>
        <v/>
      </c>
      <c r="I161" s="253" t="str" cm="1">
        <f t="array" aca="1" ref="I161" ca="1">_xlfn.LET(
_xlpm.jahrCalc,
INDIRECT("Jahr" &amp; ROUNDUP(SUM($B$21:$B161)/78,0)),
_xlpm.auto,
IF(_xlfn.XLOOKUP(GewählterMA&amp;"|"&amp;_xlpm.jahrCalc,Personaleingabe!$AO$12:$AO$300,Personaleingabe!$AO$12:$AO$300,"keine Zeiten",0,1)="keine Zeiten",TRUE,FALSE),
_xlpm.fake,
IF($A$4&amp;"1"="1",FALSE,TRUE),
_xlpm.abwesend,
AS161&amp;"1"&lt;&gt;"1",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_xlpm.wochenstunden/5,SUMIFS(Arbeitszeiten[[Arbeitszeit]:[Arbeitszeit]],Arbeitszeiten[[Name]:[Name]],GewählterMA,Arbeitszeiten[[Tag]:[Tag]],DATE(_xlpm.jahrCalc,$B161,I$20)))*$A161,0),
_xlpm.ausgabe, _xlpm.stunden+IF(AND(_xlpm.stunden&gt;0,_xlpm.fake),ROUND(RANDBETWEEN(-100,100)/200,1),0),
IF(_xlpm.ausgabe&lt;=0,"",_xlpm.ausgabe)
)</f>
        <v/>
      </c>
      <c r="J161" s="253" t="str" cm="1">
        <f t="array" aca="1" ref="J161" ca="1">_xlfn.LET(
_xlpm.jahrCalc,
INDIRECT("Jahr" &amp; ROUNDUP(SUM($B$21:$B161)/78,0)),
_xlpm.auto,
IF(_xlfn.XLOOKUP(GewählterMA&amp;"|"&amp;_xlpm.jahrCalc,Personaleingabe!$AO$12:$AO$300,Personaleingabe!$AO$12:$AO$300,"keine Zeiten",0,1)="keine Zeiten",TRUE,FALSE),
_xlpm.fake,
IF($A$4&amp;"1"="1",FALSE,TRUE),
_xlpm.abwesend,
AT161&amp;"1"&lt;&gt;"1",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_xlpm.wochenstunden/5,SUMIFS(Arbeitszeiten[[Arbeitszeit]:[Arbeitszeit]],Arbeitszeiten[[Name]:[Name]],GewählterMA,Arbeitszeiten[[Tag]:[Tag]],DATE(_xlpm.jahrCalc,$B161,J$20)))*$A161,0),
_xlpm.ausgabe, _xlpm.stunden+IF(AND(_xlpm.stunden&gt;0,_xlpm.fake),ROUND(RANDBETWEEN(-100,100)/200,1),0),
IF(_xlpm.ausgabe&lt;=0,"",_xlpm.ausgabe)
)</f>
        <v/>
      </c>
      <c r="K161" s="253" t="str" cm="1">
        <f t="array" aca="1" ref="K161" ca="1">_xlfn.LET(
_xlpm.jahrCalc,
INDIRECT("Jahr" &amp; ROUNDUP(SUM($B$21:$B161)/78,0)),
_xlpm.auto,
IF(_xlfn.XLOOKUP(GewählterMA&amp;"|"&amp;_xlpm.jahrCalc,Personaleingabe!$AO$12:$AO$300,Personaleingabe!$AO$12:$AO$300,"keine Zeiten",0,1)="keine Zeiten",TRUE,FALSE),
_xlpm.fake,
IF($A$4&amp;"1"="1",FALSE,TRUE),
_xlpm.abwesend,
AU161&amp;"1"&lt;&gt;"1",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_xlpm.wochenstunden/5,SUMIFS(Arbeitszeiten[[Arbeitszeit]:[Arbeitszeit]],Arbeitszeiten[[Name]:[Name]],GewählterMA,Arbeitszeiten[[Tag]:[Tag]],DATE(_xlpm.jahrCalc,$B161,K$20)))*$A161,0),
_xlpm.ausgabe, _xlpm.stunden+IF(AND(_xlpm.stunden&gt;0,_xlpm.fake),ROUND(RANDBETWEEN(-100,100)/200,1),0),
IF(_xlpm.ausgabe&lt;=0,"",_xlpm.ausgabe)
)</f>
        <v/>
      </c>
      <c r="L161" s="253" t="str" cm="1">
        <f t="array" aca="1" ref="L161" ca="1">_xlfn.LET(
_xlpm.jahrCalc,
INDIRECT("Jahr" &amp; ROUNDUP(SUM($B$21:$B161)/78,0)),
_xlpm.auto,
IF(_xlfn.XLOOKUP(GewählterMA&amp;"|"&amp;_xlpm.jahrCalc,Personaleingabe!$AO$12:$AO$300,Personaleingabe!$AO$12:$AO$300,"keine Zeiten",0,1)="keine Zeiten",TRUE,FALSE),
_xlpm.fake,
IF($A$4&amp;"1"="1",FALSE,TRUE),
_xlpm.abwesend,
AV161&amp;"1"&lt;&gt;"1",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_xlpm.wochenstunden/5,SUMIFS(Arbeitszeiten[[Arbeitszeit]:[Arbeitszeit]],Arbeitszeiten[[Name]:[Name]],GewählterMA,Arbeitszeiten[[Tag]:[Tag]],DATE(_xlpm.jahrCalc,$B161,L$20)))*$A161,0),
_xlpm.ausgabe, _xlpm.stunden+IF(AND(_xlpm.stunden&gt;0,_xlpm.fake),ROUND(RANDBETWEEN(-100,100)/200,1),0),
IF(_xlpm.ausgabe&lt;=0,"",_xlpm.ausgabe)
)</f>
        <v/>
      </c>
      <c r="M161" s="253" t="str" cm="1">
        <f t="array" aca="1" ref="M161" ca="1">_xlfn.LET(
_xlpm.jahrCalc,
INDIRECT("Jahr" &amp; ROUNDUP(SUM($B$21:$B161)/78,0)),
_xlpm.auto,
IF(_xlfn.XLOOKUP(GewählterMA&amp;"|"&amp;_xlpm.jahrCalc,Personaleingabe!$AO$12:$AO$300,Personaleingabe!$AO$12:$AO$300,"keine Zeiten",0,1)="keine Zeiten",TRUE,FALSE),
_xlpm.fake,
IF($A$4&amp;"1"="1",FALSE,TRUE),
_xlpm.abwesend,
AW161&amp;"1"&lt;&gt;"1",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_xlpm.wochenstunden/5,SUMIFS(Arbeitszeiten[[Arbeitszeit]:[Arbeitszeit]],Arbeitszeiten[[Name]:[Name]],GewählterMA,Arbeitszeiten[[Tag]:[Tag]],DATE(_xlpm.jahrCalc,$B161,M$20)))*$A161,0),
_xlpm.ausgabe, _xlpm.stunden+IF(AND(_xlpm.stunden&gt;0,_xlpm.fake),ROUND(RANDBETWEEN(-100,100)/200,1),0),
IF(_xlpm.ausgabe&lt;=0,"",_xlpm.ausgabe)
)</f>
        <v/>
      </c>
      <c r="N161" s="253" t="str" cm="1">
        <f t="array" aca="1" ref="N161" ca="1">_xlfn.LET(
_xlpm.jahrCalc,
INDIRECT("Jahr" &amp; ROUNDUP(SUM($B$21:$B161)/78,0)),
_xlpm.auto,
IF(_xlfn.XLOOKUP(GewählterMA&amp;"|"&amp;_xlpm.jahrCalc,Personaleingabe!$AO$12:$AO$300,Personaleingabe!$AO$12:$AO$300,"keine Zeiten",0,1)="keine Zeiten",TRUE,FALSE),
_xlpm.fake,
IF($A$4&amp;"1"="1",FALSE,TRUE),
_xlpm.abwesend,
AX161&amp;"1"&lt;&gt;"1",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_xlpm.wochenstunden/5,SUMIFS(Arbeitszeiten[[Arbeitszeit]:[Arbeitszeit]],Arbeitszeiten[[Name]:[Name]],GewählterMA,Arbeitszeiten[[Tag]:[Tag]],DATE(_xlpm.jahrCalc,$B161,N$20)))*$A161,0),
_xlpm.ausgabe, _xlpm.stunden+IF(AND(_xlpm.stunden&gt;0,_xlpm.fake),ROUND(RANDBETWEEN(-100,100)/200,1),0),
IF(_xlpm.ausgabe&lt;=0,"",_xlpm.ausgabe)
)</f>
        <v/>
      </c>
      <c r="O161" s="253" t="str" cm="1">
        <f t="array" aca="1" ref="O161" ca="1">_xlfn.LET(
_xlpm.jahrCalc,
INDIRECT("Jahr" &amp; ROUNDUP(SUM($B$21:$B161)/78,0)),
_xlpm.auto,
IF(_xlfn.XLOOKUP(GewählterMA&amp;"|"&amp;_xlpm.jahrCalc,Personaleingabe!$AO$12:$AO$300,Personaleingabe!$AO$12:$AO$300,"keine Zeiten",0,1)="keine Zeiten",TRUE,FALSE),
_xlpm.fake,
IF($A$4&amp;"1"="1",FALSE,TRUE),
_xlpm.abwesend,
AY161&amp;"1"&lt;&gt;"1",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_xlpm.wochenstunden/5,SUMIFS(Arbeitszeiten[[Arbeitszeit]:[Arbeitszeit]],Arbeitszeiten[[Name]:[Name]],GewählterMA,Arbeitszeiten[[Tag]:[Tag]],DATE(_xlpm.jahrCalc,$B161,O$20)))*$A161,0),
_xlpm.ausgabe, _xlpm.stunden+IF(AND(_xlpm.stunden&gt;0,_xlpm.fake),ROUND(RANDBETWEEN(-100,100)/200,1),0),
IF(_xlpm.ausgabe&lt;=0,"",_xlpm.ausgabe)
)</f>
        <v/>
      </c>
      <c r="P161" s="253" t="str" cm="1">
        <f t="array" aca="1" ref="P161" ca="1">_xlfn.LET(
_xlpm.jahrCalc,
INDIRECT("Jahr" &amp; ROUNDUP(SUM($B$21:$B161)/78,0)),
_xlpm.auto,
IF(_xlfn.XLOOKUP(GewählterMA&amp;"|"&amp;_xlpm.jahrCalc,Personaleingabe!$AO$12:$AO$300,Personaleingabe!$AO$12:$AO$300,"keine Zeiten",0,1)="keine Zeiten",TRUE,FALSE),
_xlpm.fake,
IF($A$4&amp;"1"="1",FALSE,TRUE),
_xlpm.abwesend,
AZ161&amp;"1"&lt;&gt;"1",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_xlpm.wochenstunden/5,SUMIFS(Arbeitszeiten[[Arbeitszeit]:[Arbeitszeit]],Arbeitszeiten[[Name]:[Name]],GewählterMA,Arbeitszeiten[[Tag]:[Tag]],DATE(_xlpm.jahrCalc,$B161,P$20)))*$A161,0),
_xlpm.ausgabe, _xlpm.stunden+IF(AND(_xlpm.stunden&gt;0,_xlpm.fake),ROUND(RANDBETWEEN(-100,100)/200,1),0),
IF(_xlpm.ausgabe&lt;=0,"",_xlpm.ausgabe)
)</f>
        <v/>
      </c>
      <c r="Q161" s="253" t="str" cm="1">
        <f t="array" aca="1" ref="Q161" ca="1">_xlfn.LET(
_xlpm.jahrCalc,
INDIRECT("Jahr" &amp; ROUNDUP(SUM($B$21:$B161)/78,0)),
_xlpm.auto,
IF(_xlfn.XLOOKUP(GewählterMA&amp;"|"&amp;_xlpm.jahrCalc,Personaleingabe!$AO$12:$AO$300,Personaleingabe!$AO$12:$AO$300,"keine Zeiten",0,1)="keine Zeiten",TRUE,FALSE),
_xlpm.fake,
IF($A$4&amp;"1"="1",FALSE,TRUE),
_xlpm.abwesend,
BA161&amp;"1"&lt;&gt;"1",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_xlpm.wochenstunden/5,SUMIFS(Arbeitszeiten[[Arbeitszeit]:[Arbeitszeit]],Arbeitszeiten[[Name]:[Name]],GewählterMA,Arbeitszeiten[[Tag]:[Tag]],DATE(_xlpm.jahrCalc,$B161,Q$20)))*$A161,0),
_xlpm.ausgabe, _xlpm.stunden+IF(AND(_xlpm.stunden&gt;0,_xlpm.fake),ROUND(RANDBETWEEN(-100,100)/200,1),0),
IF(_xlpm.ausgabe&lt;=0,"",_xlpm.ausgabe)
)</f>
        <v/>
      </c>
      <c r="R161" s="253" t="str" cm="1">
        <f t="array" aca="1" ref="R161" ca="1">_xlfn.LET(
_xlpm.jahrCalc,
INDIRECT("Jahr" &amp; ROUNDUP(SUM($B$21:$B161)/78,0)),
_xlpm.auto,
IF(_xlfn.XLOOKUP(GewählterMA&amp;"|"&amp;_xlpm.jahrCalc,Personaleingabe!$AO$12:$AO$300,Personaleingabe!$AO$12:$AO$300,"keine Zeiten",0,1)="keine Zeiten",TRUE,FALSE),
_xlpm.fake,
IF($A$4&amp;"1"="1",FALSE,TRUE),
_xlpm.abwesend,
BB161&amp;"1"&lt;&gt;"1",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_xlpm.wochenstunden/5,SUMIFS(Arbeitszeiten[[Arbeitszeit]:[Arbeitszeit]],Arbeitszeiten[[Name]:[Name]],GewählterMA,Arbeitszeiten[[Tag]:[Tag]],DATE(_xlpm.jahrCalc,$B161,R$20)))*$A161,0),
_xlpm.ausgabe, _xlpm.stunden+IF(AND(_xlpm.stunden&gt;0,_xlpm.fake),ROUND(RANDBETWEEN(-100,100)/200,1),0),
IF(_xlpm.ausgabe&lt;=0,"",_xlpm.ausgabe)
)</f>
        <v/>
      </c>
      <c r="S161" s="253" t="str" cm="1">
        <f t="array" aca="1" ref="S161" ca="1">_xlfn.LET(
_xlpm.jahrCalc,
INDIRECT("Jahr" &amp; ROUNDUP(SUM($B$21:$B161)/78,0)),
_xlpm.auto,
IF(_xlfn.XLOOKUP(GewählterMA&amp;"|"&amp;_xlpm.jahrCalc,Personaleingabe!$AO$12:$AO$300,Personaleingabe!$AO$12:$AO$300,"keine Zeiten",0,1)="keine Zeiten",TRUE,FALSE),
_xlpm.fake,
IF($A$4&amp;"1"="1",FALSE,TRUE),
_xlpm.abwesend,
BC161&amp;"1"&lt;&gt;"1",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_xlpm.wochenstunden/5,SUMIFS(Arbeitszeiten[[Arbeitszeit]:[Arbeitszeit]],Arbeitszeiten[[Name]:[Name]],GewählterMA,Arbeitszeiten[[Tag]:[Tag]],DATE(_xlpm.jahrCalc,$B161,S$20)))*$A161,0),
_xlpm.ausgabe, _xlpm.stunden+IF(AND(_xlpm.stunden&gt;0,_xlpm.fake),ROUND(RANDBETWEEN(-100,100)/200,1),0),
IF(_xlpm.ausgabe&lt;=0,"",_xlpm.ausgabe)
)</f>
        <v/>
      </c>
      <c r="T161" s="253" t="str" cm="1">
        <f t="array" aca="1" ref="T161" ca="1">_xlfn.LET(
_xlpm.jahrCalc,
INDIRECT("Jahr" &amp; ROUNDUP(SUM($B$21:$B161)/78,0)),
_xlpm.auto,
IF(_xlfn.XLOOKUP(GewählterMA&amp;"|"&amp;_xlpm.jahrCalc,Personaleingabe!$AO$12:$AO$300,Personaleingabe!$AO$12:$AO$300,"keine Zeiten",0,1)="keine Zeiten",TRUE,FALSE),
_xlpm.fake,
IF($A$4&amp;"1"="1",FALSE,TRUE),
_xlpm.abwesend,
BD161&amp;"1"&lt;&gt;"1",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_xlpm.wochenstunden/5,SUMIFS(Arbeitszeiten[[Arbeitszeit]:[Arbeitszeit]],Arbeitszeiten[[Name]:[Name]],GewählterMA,Arbeitszeiten[[Tag]:[Tag]],DATE(_xlpm.jahrCalc,$B161,T$20)))*$A161,0),
_xlpm.ausgabe, _xlpm.stunden+IF(AND(_xlpm.stunden&gt;0,_xlpm.fake),ROUND(RANDBETWEEN(-100,100)/200,1),0),
IF(_xlpm.ausgabe&lt;=0,"",_xlpm.ausgabe)
)</f>
        <v/>
      </c>
      <c r="U161" s="253" t="str" cm="1">
        <f t="array" aca="1" ref="U161" ca="1">_xlfn.LET(
_xlpm.jahrCalc,
INDIRECT("Jahr" &amp; ROUNDUP(SUM($B$21:$B161)/78,0)),
_xlpm.auto,
IF(_xlfn.XLOOKUP(GewählterMA&amp;"|"&amp;_xlpm.jahrCalc,Personaleingabe!$AO$12:$AO$300,Personaleingabe!$AO$12:$AO$300,"keine Zeiten",0,1)="keine Zeiten",TRUE,FALSE),
_xlpm.fake,
IF($A$4&amp;"1"="1",FALSE,TRUE),
_xlpm.abwesend,
BE161&amp;"1"&lt;&gt;"1",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_xlpm.wochenstunden/5,SUMIFS(Arbeitszeiten[[Arbeitszeit]:[Arbeitszeit]],Arbeitszeiten[[Name]:[Name]],GewählterMA,Arbeitszeiten[[Tag]:[Tag]],DATE(_xlpm.jahrCalc,$B161,U$20)))*$A161,0),
_xlpm.ausgabe, _xlpm.stunden+IF(AND(_xlpm.stunden&gt;0,_xlpm.fake),ROUND(RANDBETWEEN(-100,100)/200,1),0),
IF(_xlpm.ausgabe&lt;=0,"",_xlpm.ausgabe)
)</f>
        <v/>
      </c>
      <c r="V161" s="253" t="str" cm="1">
        <f t="array" aca="1" ref="V161" ca="1">_xlfn.LET(
_xlpm.jahrCalc,
INDIRECT("Jahr" &amp; ROUNDUP(SUM($B$21:$B161)/78,0)),
_xlpm.auto,
IF(_xlfn.XLOOKUP(GewählterMA&amp;"|"&amp;_xlpm.jahrCalc,Personaleingabe!$AO$12:$AO$300,Personaleingabe!$AO$12:$AO$300,"keine Zeiten",0,1)="keine Zeiten",TRUE,FALSE),
_xlpm.fake,
IF($A$4&amp;"1"="1",FALSE,TRUE),
_xlpm.abwesend,
BF161&amp;"1"&lt;&gt;"1",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_xlpm.wochenstunden/5,SUMIFS(Arbeitszeiten[[Arbeitszeit]:[Arbeitszeit]],Arbeitszeiten[[Name]:[Name]],GewählterMA,Arbeitszeiten[[Tag]:[Tag]],DATE(_xlpm.jahrCalc,$B161,V$20)))*$A161,0),
_xlpm.ausgabe, _xlpm.stunden+IF(AND(_xlpm.stunden&gt;0,_xlpm.fake),ROUND(RANDBETWEEN(-100,100)/200,1),0),
IF(_xlpm.ausgabe&lt;=0,"",_xlpm.ausgabe)
)</f>
        <v/>
      </c>
      <c r="W161" s="253" t="str" cm="1">
        <f t="array" aca="1" ref="W161" ca="1">_xlfn.LET(
_xlpm.jahrCalc,
INDIRECT("Jahr" &amp; ROUNDUP(SUM($B$21:$B161)/78,0)),
_xlpm.auto,
IF(_xlfn.XLOOKUP(GewählterMA&amp;"|"&amp;_xlpm.jahrCalc,Personaleingabe!$AO$12:$AO$300,Personaleingabe!$AO$12:$AO$300,"keine Zeiten",0,1)="keine Zeiten",TRUE,FALSE),
_xlpm.fake,
IF($A$4&amp;"1"="1",FALSE,TRUE),
_xlpm.abwesend,
BG161&amp;"1"&lt;&gt;"1",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_xlpm.wochenstunden/5,SUMIFS(Arbeitszeiten[[Arbeitszeit]:[Arbeitszeit]],Arbeitszeiten[[Name]:[Name]],GewählterMA,Arbeitszeiten[[Tag]:[Tag]],DATE(_xlpm.jahrCalc,$B161,W$20)))*$A161,0),
_xlpm.ausgabe, _xlpm.stunden+IF(AND(_xlpm.stunden&gt;0,_xlpm.fake),ROUND(RANDBETWEEN(-100,100)/200,1),0),
IF(_xlpm.ausgabe&lt;=0,"",_xlpm.ausgabe)
)</f>
        <v/>
      </c>
      <c r="X161" s="253" t="str" cm="1">
        <f t="array" aca="1" ref="X161" ca="1">_xlfn.LET(
_xlpm.jahrCalc,
INDIRECT("Jahr" &amp; ROUNDUP(SUM($B$21:$B161)/78,0)),
_xlpm.auto,
IF(_xlfn.XLOOKUP(GewählterMA&amp;"|"&amp;_xlpm.jahrCalc,Personaleingabe!$AO$12:$AO$300,Personaleingabe!$AO$12:$AO$300,"keine Zeiten",0,1)="keine Zeiten",TRUE,FALSE),
_xlpm.fake,
IF($A$4&amp;"1"="1",FALSE,TRUE),
_xlpm.abwesend,
BH161&amp;"1"&lt;&gt;"1",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_xlpm.wochenstunden/5,SUMIFS(Arbeitszeiten[[Arbeitszeit]:[Arbeitszeit]],Arbeitszeiten[[Name]:[Name]],GewählterMA,Arbeitszeiten[[Tag]:[Tag]],DATE(_xlpm.jahrCalc,$B161,X$20)))*$A161,0),
_xlpm.ausgabe, _xlpm.stunden+IF(AND(_xlpm.stunden&gt;0,_xlpm.fake),ROUND(RANDBETWEEN(-100,100)/200,1),0),
IF(_xlpm.ausgabe&lt;=0,"",_xlpm.ausgabe)
)</f>
        <v/>
      </c>
      <c r="Y161" s="253" t="str" cm="1">
        <f t="array" aca="1" ref="Y161" ca="1">_xlfn.LET(
_xlpm.jahrCalc,
INDIRECT("Jahr" &amp; ROUNDUP(SUM($B$21:$B161)/78,0)),
_xlpm.auto,
IF(_xlfn.XLOOKUP(GewählterMA&amp;"|"&amp;_xlpm.jahrCalc,Personaleingabe!$AO$12:$AO$300,Personaleingabe!$AO$12:$AO$300,"keine Zeiten",0,1)="keine Zeiten",TRUE,FALSE),
_xlpm.fake,
IF($A$4&amp;"1"="1",FALSE,TRUE),
_xlpm.abwesend,
BI161&amp;"1"&lt;&gt;"1",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_xlpm.wochenstunden/5,SUMIFS(Arbeitszeiten[[Arbeitszeit]:[Arbeitszeit]],Arbeitszeiten[[Name]:[Name]],GewählterMA,Arbeitszeiten[[Tag]:[Tag]],DATE(_xlpm.jahrCalc,$B161,Y$20)))*$A161,0),
_xlpm.ausgabe, _xlpm.stunden+IF(AND(_xlpm.stunden&gt;0,_xlpm.fake),ROUND(RANDBETWEEN(-100,100)/200,1),0),
IF(_xlpm.ausgabe&lt;=0,"",_xlpm.ausgabe)
)</f>
        <v/>
      </c>
      <c r="Z161" s="253" t="str" cm="1">
        <f t="array" aca="1" ref="Z161" ca="1">_xlfn.LET(
_xlpm.jahrCalc,
INDIRECT("Jahr" &amp; ROUNDUP(SUM($B$21:$B161)/78,0)),
_xlpm.auto,
IF(_xlfn.XLOOKUP(GewählterMA&amp;"|"&amp;_xlpm.jahrCalc,Personaleingabe!$AO$12:$AO$300,Personaleingabe!$AO$12:$AO$300,"keine Zeiten",0,1)="keine Zeiten",TRUE,FALSE),
_xlpm.fake,
IF($A$4&amp;"1"="1",FALSE,TRUE),
_xlpm.abwesend,
BJ161&amp;"1"&lt;&gt;"1",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_xlpm.wochenstunden/5,SUMIFS(Arbeitszeiten[[Arbeitszeit]:[Arbeitszeit]],Arbeitszeiten[[Name]:[Name]],GewählterMA,Arbeitszeiten[[Tag]:[Tag]],DATE(_xlpm.jahrCalc,$B161,Z$20)))*$A161,0),
_xlpm.ausgabe, _xlpm.stunden+IF(AND(_xlpm.stunden&gt;0,_xlpm.fake),ROUND(RANDBETWEEN(-100,100)/200,1),0),
IF(_xlpm.ausgabe&lt;=0,"",_xlpm.ausgabe)
)</f>
        <v/>
      </c>
      <c r="AA161" s="253" t="str" cm="1">
        <f t="array" aca="1" ref="AA161" ca="1">_xlfn.LET(
_xlpm.jahrCalc,
INDIRECT("Jahr" &amp; ROUNDUP(SUM($B$21:$B161)/78,0)),
_xlpm.auto,
IF(_xlfn.XLOOKUP(GewählterMA&amp;"|"&amp;_xlpm.jahrCalc,Personaleingabe!$AO$12:$AO$300,Personaleingabe!$AO$12:$AO$300,"keine Zeiten",0,1)="keine Zeiten",TRUE,FALSE),
_xlpm.fake,
IF($A$4&amp;"1"="1",FALSE,TRUE),
_xlpm.abwesend,
BK161&amp;"1"&lt;&gt;"1",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_xlpm.wochenstunden/5,SUMIFS(Arbeitszeiten[[Arbeitszeit]:[Arbeitszeit]],Arbeitszeiten[[Name]:[Name]],GewählterMA,Arbeitszeiten[[Tag]:[Tag]],DATE(_xlpm.jahrCalc,$B161,AA$20)))*$A161,0),
_xlpm.ausgabe, _xlpm.stunden+IF(AND(_xlpm.stunden&gt;0,_xlpm.fake),ROUND(RANDBETWEEN(-100,100)/200,1),0),
IF(_xlpm.ausgabe&lt;=0,"",_xlpm.ausgabe)
)</f>
        <v/>
      </c>
      <c r="AB161" s="253" t="str" cm="1">
        <f t="array" aca="1" ref="AB161" ca="1">_xlfn.LET(
_xlpm.jahrCalc,
INDIRECT("Jahr" &amp; ROUNDUP(SUM($B$21:$B161)/78,0)),
_xlpm.auto,
IF(_xlfn.XLOOKUP(GewählterMA&amp;"|"&amp;_xlpm.jahrCalc,Personaleingabe!$AO$12:$AO$300,Personaleingabe!$AO$12:$AO$300,"keine Zeiten",0,1)="keine Zeiten",TRUE,FALSE),
_xlpm.fake,
IF($A$4&amp;"1"="1",FALSE,TRUE),
_xlpm.abwesend,
BL161&amp;"1"&lt;&gt;"1",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_xlpm.wochenstunden/5,SUMIFS(Arbeitszeiten[[Arbeitszeit]:[Arbeitszeit]],Arbeitszeiten[[Name]:[Name]],GewählterMA,Arbeitszeiten[[Tag]:[Tag]],DATE(_xlpm.jahrCalc,$B161,AB$20)))*$A161,0),
_xlpm.ausgabe, _xlpm.stunden+IF(AND(_xlpm.stunden&gt;0,_xlpm.fake),ROUND(RANDBETWEEN(-100,100)/200,1),0),
IF(_xlpm.ausgabe&lt;=0,"",_xlpm.ausgabe)
)</f>
        <v/>
      </c>
      <c r="AC161" s="253" t="str" cm="1">
        <f t="array" aca="1" ref="AC161" ca="1">_xlfn.LET(
_xlpm.jahrCalc,
INDIRECT("Jahr" &amp; ROUNDUP(SUM($B$21:$B161)/78,0)),
_xlpm.auto,
IF(_xlfn.XLOOKUP(GewählterMA&amp;"|"&amp;_xlpm.jahrCalc,Personaleingabe!$AO$12:$AO$300,Personaleingabe!$AO$12:$AO$300,"keine Zeiten",0,1)="keine Zeiten",TRUE,FALSE),
_xlpm.fake,
IF($A$4&amp;"1"="1",FALSE,TRUE),
_xlpm.abwesend,
BM161&amp;"1"&lt;&gt;"1",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_xlpm.wochenstunden/5,SUMIFS(Arbeitszeiten[[Arbeitszeit]:[Arbeitszeit]],Arbeitszeiten[[Name]:[Name]],GewählterMA,Arbeitszeiten[[Tag]:[Tag]],DATE(_xlpm.jahrCalc,$B161,AC$20)))*$A161,0),
_xlpm.ausgabe, _xlpm.stunden+IF(AND(_xlpm.stunden&gt;0,_xlpm.fake),ROUND(RANDBETWEEN(-100,100)/200,1),0),
IF(_xlpm.ausgabe&lt;=0,"",_xlpm.ausgabe)
)</f>
        <v/>
      </c>
      <c r="AD161" s="253" t="str" cm="1">
        <f t="array" aca="1" ref="AD161" ca="1">_xlfn.LET(
_xlpm.jahrCalc,
INDIRECT("Jahr" &amp; ROUNDUP(SUM($B$21:$B161)/78,0)),
_xlpm.auto,
IF(_xlfn.XLOOKUP(GewählterMA&amp;"|"&amp;_xlpm.jahrCalc,Personaleingabe!$AO$12:$AO$300,Personaleingabe!$AO$12:$AO$300,"keine Zeiten",0,1)="keine Zeiten",TRUE,FALSE),
_xlpm.fake,
IF($A$4&amp;"1"="1",FALSE,TRUE),
_xlpm.abwesend,
BN161&amp;"1"&lt;&gt;"1",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_xlpm.wochenstunden/5,SUMIFS(Arbeitszeiten[[Arbeitszeit]:[Arbeitszeit]],Arbeitszeiten[[Name]:[Name]],GewählterMA,Arbeitszeiten[[Tag]:[Tag]],DATE(_xlpm.jahrCalc,$B161,AD$20)))*$A161,0),
_xlpm.ausgabe, _xlpm.stunden+IF(AND(_xlpm.stunden&gt;0,_xlpm.fake),ROUND(RANDBETWEEN(-100,100)/200,1),0),
IF(_xlpm.ausgabe&lt;=0,"",_xlpm.ausgabe)
)</f>
        <v/>
      </c>
      <c r="AE161" s="253" t="str" cm="1">
        <f t="array" aca="1" ref="AE161" ca="1">_xlfn.LET(
_xlpm.jahrCalc,
INDIRECT("Jahr" &amp; ROUNDUP(SUM($B$21:$B161)/78,0)),
_xlpm.auto,
IF(_xlfn.XLOOKUP(GewählterMA&amp;"|"&amp;_xlpm.jahrCalc,Personaleingabe!$AO$12:$AO$300,Personaleingabe!$AO$12:$AO$300,"keine Zeiten",0,1)="keine Zeiten",TRUE,FALSE),
_xlpm.fake,
IF($A$4&amp;"1"="1",FALSE,TRUE),
_xlpm.abwesend,
BO161&amp;"1"&lt;&gt;"1",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_xlpm.wochenstunden/5,SUMIFS(Arbeitszeiten[[Arbeitszeit]:[Arbeitszeit]],Arbeitszeiten[[Name]:[Name]],GewählterMA,Arbeitszeiten[[Tag]:[Tag]],DATE(_xlpm.jahrCalc,$B161,AE$20)))*$A161,0),
_xlpm.ausgabe, _xlpm.stunden+IF(AND(_xlpm.stunden&gt;0,_xlpm.fake),ROUND(RANDBETWEEN(-100,100)/200,1),0),
IF(_xlpm.ausgabe&lt;=0,"",_xlpm.ausgabe)
)</f>
        <v/>
      </c>
      <c r="AF161" s="253" t="str" cm="1">
        <f t="array" aca="1" ref="AF161" ca="1">_xlfn.LET(
_xlpm.jahrCalc,
INDIRECT("Jahr" &amp; ROUNDUP(SUM($B$21:$B161)/78,0)),
_xlpm.auto,
IF(_xlfn.XLOOKUP(GewählterMA&amp;"|"&amp;_xlpm.jahrCalc,Personaleingabe!$AO$12:$AO$300,Personaleingabe!$AO$12:$AO$300,"keine Zeiten",0,1)="keine Zeiten",TRUE,FALSE),
_xlpm.fake,
IF($A$4&amp;"1"="1",FALSE,TRUE),
_xlpm.abwesend,
BP161&amp;"1"&lt;&gt;"1",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_xlpm.wochenstunden/5,SUMIFS(Arbeitszeiten[[Arbeitszeit]:[Arbeitszeit]],Arbeitszeiten[[Name]:[Name]],GewählterMA,Arbeitszeiten[[Tag]:[Tag]],DATE(_xlpm.jahrCalc,$B161,AF$20)))*$A161,0),
_xlpm.ausgabe, _xlpm.stunden+IF(AND(_xlpm.stunden&gt;0,_xlpm.fake),ROUND(RANDBETWEEN(-100,100)/200,1),0),
IF(_xlpm.ausgabe&lt;=0,"",_xlpm.ausgabe)
)</f>
        <v/>
      </c>
      <c r="AG161" s="253" t="str" cm="1">
        <f t="array" aca="1" ref="AG161" ca="1">_xlfn.LET(
_xlpm.jahrCalc,
INDIRECT("Jahr" &amp; ROUNDUP(SUM($B$21:$B161)/78,0)),
_xlpm.auto,
IF(_xlfn.XLOOKUP(GewählterMA&amp;"|"&amp;_xlpm.jahrCalc,Personaleingabe!$AO$12:$AO$300,Personaleingabe!$AO$12:$AO$300,"keine Zeiten",0,1)="keine Zeiten",TRUE,FALSE),
_xlpm.fake,
IF($A$4&amp;"1"="1",FALSE,TRUE),
_xlpm.abwesend,
BQ161&amp;"1"&lt;&gt;"1",
_xlpm.wochenstunden,_xlfn.XLOOKUP(GewählterMA&amp;"|"&amp;GewähltesVorhaben&amp;"|"&amp;$B161&amp;"|"&amp;_xlpm.jahrCalc,MitarbeiterFTE[[lookup]:[lookup]],MitarbeiterFTE[[Std. / Wo.]:[Std. / Wo.]],0,0,1),
_xlpm.stunden,
IF(NOT(_xlpm.abwesend),IF(_xlpm.auto,
    _xlpm.wochenstunden/5,SUMIFS(Arbeitszeiten[[Arbeitszeit]:[Arbeitszeit]],Arbeitszeiten[[Name]:[Name]],GewählterMA,Arbeitszeiten[[Tag]:[Tag]],DATE(_xlpm.jahrCalc,$B161,AG$20)))*$A161,0),
_xlpm.ausgabe, _xlpm.stunden+IF(AND(_xlpm.stunden&gt;0,_xlpm.fake),ROUND(RANDBETWEEN(-100,100)/200,1),0),
IF(_xlpm.ausgabe&lt;=0,"",_xlpm.ausgabe)
)</f>
        <v/>
      </c>
      <c r="AH161" s="254">
        <f ca="1">SUM(C161:AG161)</f>
        <v>0</v>
      </c>
      <c r="AI161" s="302"/>
      <c r="AJ161" s="212"/>
      <c r="AL161" s="211">
        <f>B161</f>
        <v>1</v>
      </c>
      <c r="AM161" s="211" t="str" cm="1">
        <f t="array" aca="1" ref="AM161" ca="1">_xlfn.LET(
     _xlpm.jahrCalc,INDIRECT("Jahr" &amp; ROUNDUP(SUM($B$21:$B161)/78,0)),
     _xlpm.dat,DATE(_xlpm.jahrCalc,$B161,C$20),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N161" s="211" t="str" cm="1">
        <f t="array" aca="1" ref="AN161" ca="1">_xlfn.LET(
     _xlpm.jahrCalc,INDIRECT("Jahr" &amp; ROUNDUP(SUM($B$21:$B161)/78,0)),
     _xlpm.dat,DATE(_xlpm.jahrCalc,$B161,D$20),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O161" s="211" t="str" cm="1">
        <f t="array" aca="1" ref="AO161" ca="1">_xlfn.LET(
     _xlpm.jahrCalc,INDIRECT("Jahr" &amp; ROUNDUP(SUM($B$21:$B161)/78,0)),
     _xlpm.dat,DATE(_xlpm.jahrCalc,$B161,E$20),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P161" s="211" t="str" cm="1">
        <f t="array" aca="1" ref="AP161" ca="1">_xlfn.LET(
     _xlpm.jahrCalc,INDIRECT("Jahr" &amp; ROUNDUP(SUM($B$21:$B161)/78,0)),
     _xlpm.dat,DATE(_xlpm.jahrCalc,$B161,F$20),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Q161" s="211" t="str" cm="1">
        <f t="array" aca="1" ref="AQ161" ca="1">_xlfn.LET(
     _xlpm.jahrCalc,INDIRECT("Jahr" &amp; ROUNDUP(SUM($B$21:$B161)/78,0)),
     _xlpm.dat,DATE(_xlpm.jahrCalc,$B161,G$20),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R161" s="211" t="str" cm="1">
        <f t="array" aca="1" ref="AR161" ca="1">_xlfn.LET(
     _xlpm.jahrCalc,INDIRECT("Jahr" &amp; ROUNDUP(SUM($B$21:$B161)/78,0)),
     _xlpm.dat,DATE(_xlpm.jahrCalc,$B161,H$20),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S161" s="211" t="str" cm="1">
        <f t="array" aca="1" ref="AS161" ca="1">_xlfn.LET(
     _xlpm.jahrCalc,INDIRECT("Jahr" &amp; ROUNDUP(SUM($B$21:$B161)/78,0)),
     _xlpm.dat,DATE(_xlpm.jahrCalc,$B161,I$20),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T161" s="211" t="str" cm="1">
        <f t="array" aca="1" ref="AT161" ca="1">_xlfn.LET(
     _xlpm.jahrCalc,INDIRECT("Jahr" &amp; ROUNDUP(SUM($B$21:$B161)/78,0)),
     _xlpm.dat,DATE(_xlpm.jahrCalc,$B161,J$20),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U161" s="211" t="str" cm="1">
        <f t="array" aca="1" ref="AU161" ca="1">_xlfn.LET(
     _xlpm.jahrCalc,INDIRECT("Jahr" &amp; ROUNDUP(SUM($B$21:$B161)/78,0)),
     _xlpm.dat,DATE(_xlpm.jahrCalc,$B161,K$20),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V161" s="211" t="str" cm="1">
        <f t="array" aca="1" ref="AV161" ca="1">_xlfn.LET(
     _xlpm.jahrCalc,INDIRECT("Jahr" &amp; ROUNDUP(SUM($B$21:$B161)/78,0)),
     _xlpm.dat,DATE(_xlpm.jahrCalc,$B161,L$20),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W161" s="211" t="str" cm="1">
        <f t="array" aca="1" ref="AW161" ca="1">_xlfn.LET(
     _xlpm.jahrCalc,INDIRECT("Jahr" &amp; ROUNDUP(SUM($B$21:$B161)/78,0)),
     _xlpm.dat,DATE(_xlpm.jahrCalc,$B161,M$20),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X161" s="211" t="str" cm="1">
        <f t="array" aca="1" ref="AX161" ca="1">_xlfn.LET(
     _xlpm.jahrCalc,INDIRECT("Jahr" &amp; ROUNDUP(SUM($B$21:$B161)/78,0)),
     _xlpm.dat,DATE(_xlpm.jahrCalc,$B161,N$20),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AY161" s="211" t="str" cm="1">
        <f t="array" aca="1" ref="AY161" ca="1">_xlfn.LET(
     _xlpm.jahrCalc,INDIRECT("Jahr" &amp; ROUNDUP(SUM($B$21:$B161)/78,0)),
     _xlpm.dat,DATE(_xlpm.jahrCalc,$B161,O$20),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AZ161" s="211" t="str" cm="1">
        <f t="array" aca="1" ref="AZ161" ca="1">_xlfn.LET(
     _xlpm.jahrCalc,INDIRECT("Jahr" &amp; ROUNDUP(SUM($B$21:$B161)/78,0)),
     _xlpm.dat,DATE(_xlpm.jahrCalc,$B161,P$20),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A161" s="211" t="str" cm="1">
        <f t="array" aca="1" ref="BA161" ca="1">_xlfn.LET(
     _xlpm.jahrCalc,INDIRECT("Jahr" &amp; ROUNDUP(SUM($B$21:$B161)/78,0)),
     _xlpm.dat,DATE(_xlpm.jahrCalc,$B161,Q$20),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B161" s="211" t="str" cm="1">
        <f t="array" aca="1" ref="BB161" ca="1">_xlfn.LET(
     _xlpm.jahrCalc,INDIRECT("Jahr" &amp; ROUNDUP(SUM($B$21:$B161)/78,0)),
     _xlpm.dat,DATE(_xlpm.jahrCalc,$B161,R$20),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C161" s="211" t="str" cm="1">
        <f t="array" aca="1" ref="BC161" ca="1">_xlfn.LET(
     _xlpm.jahrCalc,INDIRECT("Jahr" &amp; ROUNDUP(SUM($B$21:$B161)/78,0)),
     _xlpm.dat,DATE(_xlpm.jahrCalc,$B161,S$20),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D161" s="211" t="str" cm="1">
        <f t="array" aca="1" ref="BD161" ca="1">_xlfn.LET(
     _xlpm.jahrCalc,INDIRECT("Jahr" &amp; ROUNDUP(SUM($B$21:$B161)/78,0)),
     _xlpm.dat,DATE(_xlpm.jahrCalc,$B161,T$20),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E161" s="211" t="str" cm="1">
        <f t="array" aca="1" ref="BE161" ca="1">_xlfn.LET(
     _xlpm.jahrCalc,INDIRECT("Jahr" &amp; ROUNDUP(SUM($B$21:$B161)/78,0)),
     _xlpm.dat,DATE(_xlpm.jahrCalc,$B161,U$20),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F161" s="211" t="str" cm="1">
        <f t="array" aca="1" ref="BF161" ca="1">_xlfn.LET(
     _xlpm.jahrCalc,INDIRECT("Jahr" &amp; ROUNDUP(SUM($B$21:$B161)/78,0)),
     _xlpm.dat,DATE(_xlpm.jahrCalc,$B161,V$20),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G161" s="211" t="str" cm="1">
        <f t="array" aca="1" ref="BG161" ca="1">_xlfn.LET(
     _xlpm.jahrCalc,INDIRECT("Jahr" &amp; ROUNDUP(SUM($B$21:$B161)/78,0)),
     _xlpm.dat,DATE(_xlpm.jahrCalc,$B161,W$20),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H161" s="211" t="str" cm="1">
        <f t="array" aca="1" ref="BH161" ca="1">_xlfn.LET(
     _xlpm.jahrCalc,INDIRECT("Jahr" &amp; ROUNDUP(SUM($B$21:$B161)/78,0)),
     _xlpm.dat,DATE(_xlpm.jahrCalc,$B161,X$20),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I161" s="211" t="str" cm="1">
        <f t="array" aca="1" ref="BI161" ca="1">_xlfn.LET(
     _xlpm.jahrCalc,INDIRECT("Jahr" &amp; ROUNDUP(SUM($B$21:$B161)/78,0)),
     _xlpm.dat,DATE(_xlpm.jahrCalc,$B161,Y$20),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J161" s="211" t="str" cm="1">
        <f t="array" aca="1" ref="BJ161" ca="1">_xlfn.LET(
     _xlpm.jahrCalc,INDIRECT("Jahr" &amp; ROUNDUP(SUM($B$21:$B161)/78,0)),
     _xlpm.dat,DATE(_xlpm.jahrCalc,$B161,Z$20),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K161" s="211" t="str" cm="1">
        <f t="array" aca="1" ref="BK161" ca="1">_xlfn.LET(
     _xlpm.jahrCalc,INDIRECT("Jahr" &amp; ROUNDUP(SUM($B$21:$B161)/78,0)),
     _xlpm.dat,DATE(_xlpm.jahrCalc,$B161,AA$20),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L161" s="211" t="str" cm="1">
        <f t="array" aca="1" ref="BL161" ca="1">_xlfn.LET(
     _xlpm.jahrCalc,INDIRECT("Jahr" &amp; ROUNDUP(SUM($B$21:$B161)/78,0)),
     _xlpm.dat,DATE(_xlpm.jahrCalc,$B161,AB$20),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WE</v>
      </c>
      <c r="BM161" s="211" t="str" cm="1">
        <f t="array" aca="1" ref="BM161" ca="1">_xlfn.LET(
     _xlpm.jahrCalc,INDIRECT("Jahr" &amp; ROUNDUP(SUM($B$21:$B161)/78,0)),
     _xlpm.dat,DATE(_xlpm.jahrCalc,$B161,AC$20),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N161" s="211" t="str" cm="1">
        <f t="array" aca="1" ref="BN161" ca="1">_xlfn.LET(
     _xlpm.jahrCalc,INDIRECT("Jahr" &amp; ROUNDUP(SUM($B$21:$B161)/78,0)),
     _xlpm.dat,DATE(_xlpm.jahrCalc,$B161,AD$20),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O161" s="211" t="str" cm="1">
        <f t="array" aca="1" ref="BO161" ca="1">_xlfn.LET(
     _xlpm.jahrCalc,INDIRECT("Jahr" &amp; ROUNDUP(SUM($B$21:$B161)/78,0)),
     _xlpm.dat,DATE(_xlpm.jahrCalc,$B161,AE$20),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P161" s="211" t="str" cm="1">
        <f t="array" aca="1" ref="BP161" ca="1">_xlfn.LET(
     _xlpm.jahrCalc,INDIRECT("Jahr" &amp; ROUNDUP(SUM($B$21:$B161)/78,0)),
     _xlpm.dat,DATE(_xlpm.jahrCalc,$B161,AF$20),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Q161" s="211" t="str" cm="1">
        <f t="array" aca="1" ref="BQ161" ca="1">_xlfn.LET(
     _xlpm.jahrCalc,INDIRECT("Jahr" &amp; ROUNDUP(SUM($B$21:$B161)/78,0)),
     _xlpm.dat,DATE(_xlpm.jahrCalc,$B161,AG$20),
     _xlpm.bundesland,$BR161,
     _xlpm.ft, IF(_xlpm.bundesland=0,FALSE,_xlfn.XLOOKUP(_xlpm.dat,Feiertage[[Datum]:[Datum]],_xlfn.XLOOKUP(_xlpm.bundesland,Feiertage[[#Headers],[BW]:[TH]],Feiertage[[BW]:[TH]]),0,0,1)&lt;&gt;0),
     _xlpm.schwarz,
          MONTH(_xlpm.dat)&lt;&gt;$B161,
     _xlpm.we,
          WEEKDAY(_xlpm.dat,2)&gt;=6,
     _xlpm.weg,
          IF(_xlfn.XLOOKUP(GewählterMA&amp;_xlpm.dat,Table6[[lookup]:[lookup]],Table6[[Name]:[Name]],"da",0,1)="da","","weg"),
     _xlpm.ausgabe,IF(_xlpm.schwarz,"SW",IF(_xlpm.ft,"FT",IF(_xlpm.we,"WE",IF(_xlpm.weg="weg","weg","")))),
     _xlpm.ausgabe
)</f>
        <v/>
      </c>
      <c r="BR161" s="211">
        <f ca="1">IF(BT161=0,BS160,BT161)</f>
        <v>0</v>
      </c>
      <c r="BT161" s="211" cm="1">
        <f t="array" aca="1" ref="BT161" ca="1">_xlfn.XLOOKUP(_xlfn.XLOOKUP(GewählterMA&amp;AL161&amp;INDIRECT("Jahr" &amp; ROUNDUP(SUM($B$21:$B161)/78,0)),MitarbeiterFTE[Name]&amp;MitarbeiterFTE[Monat]&amp;MitarbeiterFTE[Jahr],MitarbeiterFTE[Bundesland],0,0,1),Bundesländer[Deutsch],Bundesländer[Abkürzung],0,0,1)</f>
        <v>0</v>
      </c>
    </row>
    <row r="162" spans="1:72" ht="18" customHeight="1" thickBot="1">
      <c r="A162" s="223" cm="1">
        <f t="array" aca="1" ref="A162" ca="1">_xlfn.XLOOKUP(GewählterMA&amp;"|"&amp;GewähltesVorhaben&amp;"|"&amp;B162&amp;"|"&amp;INDIRECT("Jahr" &amp; ROUNDUP(SUM($B$21:B162)/78,0)),MitarbeiterFTE[lookup],MitarbeiterFTE[%-Vorhaben],0,0,1)</f>
        <v>0</v>
      </c>
      <c r="B162" s="256">
        <v>2</v>
      </c>
      <c r="C162" s="253" t="str" cm="1">
        <f t="array" aca="1" ref="C162" ca="1">_xlfn.LET(
_xlpm.jahrCalc,
INDIRECT("Jahr" &amp; ROUNDUP(SUM($B$21:$B162)/78,0)),
_xlpm.auto,
IF(_xlfn.XLOOKUP(GewählterMA&amp;"|"&amp;_xlpm.jahrCalc,Personaleingabe!$AO$12:$AO$300,Personaleingabe!$AO$12:$AO$300,"keine Zeiten",0,1)="keine Zeiten",TRUE,FALSE),
_xlpm.fake,
IF($A$4&amp;"1"="1",FALSE,TRUE),
_xlpm.abwesend,
AM162&amp;"1"&lt;&gt;"1",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_xlpm.wochenstunden/5,SUMIFS(Arbeitszeiten[[Arbeitszeit]:[Arbeitszeit]],Arbeitszeiten[[Name]:[Name]],GewählterMA,Arbeitszeiten[[Tag]:[Tag]],DATE(_xlpm.jahrCalc,$B162,C$20)))*$A162,0),
_xlpm.ausgabe, _xlpm.stunden+IF(AND(_xlpm.stunden&gt;0,_xlpm.fake),ROUND(RANDBETWEEN(-100,100)/200,1),0),
IF(_xlpm.ausgabe&lt;=0,"",_xlpm.ausgabe)
)</f>
        <v/>
      </c>
      <c r="D162" s="253" t="str" cm="1">
        <f t="array" aca="1" ref="D162" ca="1">_xlfn.LET(
_xlpm.jahrCalc,
INDIRECT("Jahr" &amp; ROUNDUP(SUM($B$21:$B162)/78,0)),
_xlpm.auto,
IF(_xlfn.XLOOKUP(GewählterMA&amp;"|"&amp;_xlpm.jahrCalc,Personaleingabe!$AO$12:$AO$300,Personaleingabe!$AO$12:$AO$300,"keine Zeiten",0,1)="keine Zeiten",TRUE,FALSE),
_xlpm.fake,
IF($A$4&amp;"1"="1",FALSE,TRUE),
_xlpm.abwesend,
AN162&amp;"1"&lt;&gt;"1",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_xlpm.wochenstunden/5,SUMIFS(Arbeitszeiten[[Arbeitszeit]:[Arbeitszeit]],Arbeitszeiten[[Name]:[Name]],GewählterMA,Arbeitszeiten[[Tag]:[Tag]],DATE(_xlpm.jahrCalc,$B162,D$20)))*$A162,0),
_xlpm.ausgabe, _xlpm.stunden+IF(AND(_xlpm.stunden&gt;0,_xlpm.fake),ROUND(RANDBETWEEN(-100,100)/200,1),0),
IF(_xlpm.ausgabe&lt;=0,"",_xlpm.ausgabe)
)</f>
        <v/>
      </c>
      <c r="E162" s="253" t="str" cm="1">
        <f t="array" aca="1" ref="E162" ca="1">_xlfn.LET(
_xlpm.jahrCalc,
INDIRECT("Jahr" &amp; ROUNDUP(SUM($B$21:$B162)/78,0)),
_xlpm.auto,
IF(_xlfn.XLOOKUP(GewählterMA&amp;"|"&amp;_xlpm.jahrCalc,Personaleingabe!$AO$12:$AO$300,Personaleingabe!$AO$12:$AO$300,"keine Zeiten",0,1)="keine Zeiten",TRUE,FALSE),
_xlpm.fake,
IF($A$4&amp;"1"="1",FALSE,TRUE),
_xlpm.abwesend,
AO162&amp;"1"&lt;&gt;"1",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_xlpm.wochenstunden/5,SUMIFS(Arbeitszeiten[[Arbeitszeit]:[Arbeitszeit]],Arbeitszeiten[[Name]:[Name]],GewählterMA,Arbeitszeiten[[Tag]:[Tag]],DATE(_xlpm.jahrCalc,$B162,E$20)))*$A162,0),
_xlpm.ausgabe, _xlpm.stunden+IF(AND(_xlpm.stunden&gt;0,_xlpm.fake),ROUND(RANDBETWEEN(-100,100)/200,1),0),
IF(_xlpm.ausgabe&lt;=0,"",_xlpm.ausgabe)
)</f>
        <v/>
      </c>
      <c r="F162" s="253" t="str" cm="1">
        <f t="array" aca="1" ref="F162" ca="1">_xlfn.LET(
_xlpm.jahrCalc,
INDIRECT("Jahr" &amp; ROUNDUP(SUM($B$21:$B162)/78,0)),
_xlpm.auto,
IF(_xlfn.XLOOKUP(GewählterMA&amp;"|"&amp;_xlpm.jahrCalc,Personaleingabe!$AO$12:$AO$300,Personaleingabe!$AO$12:$AO$300,"keine Zeiten",0,1)="keine Zeiten",TRUE,FALSE),
_xlpm.fake,
IF($A$4&amp;"1"="1",FALSE,TRUE),
_xlpm.abwesend,
AP162&amp;"1"&lt;&gt;"1",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_xlpm.wochenstunden/5,SUMIFS(Arbeitszeiten[[Arbeitszeit]:[Arbeitszeit]],Arbeitszeiten[[Name]:[Name]],GewählterMA,Arbeitszeiten[[Tag]:[Tag]],DATE(_xlpm.jahrCalc,$B162,F$20)))*$A162,0),
_xlpm.ausgabe, _xlpm.stunden+IF(AND(_xlpm.stunden&gt;0,_xlpm.fake),ROUND(RANDBETWEEN(-100,100)/200,1),0),
IF(_xlpm.ausgabe&lt;=0,"",_xlpm.ausgabe)
)</f>
        <v/>
      </c>
      <c r="G162" s="253" t="str" cm="1">
        <f t="array" aca="1" ref="G162" ca="1">_xlfn.LET(
_xlpm.jahrCalc,
INDIRECT("Jahr" &amp; ROUNDUP(SUM($B$21:$B162)/78,0)),
_xlpm.auto,
IF(_xlfn.XLOOKUP(GewählterMA&amp;"|"&amp;_xlpm.jahrCalc,Personaleingabe!$AO$12:$AO$300,Personaleingabe!$AO$12:$AO$300,"keine Zeiten",0,1)="keine Zeiten",TRUE,FALSE),
_xlpm.fake,
IF($A$4&amp;"1"="1",FALSE,TRUE),
_xlpm.abwesend,
AQ162&amp;"1"&lt;&gt;"1",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_xlpm.wochenstunden/5,SUMIFS(Arbeitszeiten[[Arbeitszeit]:[Arbeitszeit]],Arbeitszeiten[[Name]:[Name]],GewählterMA,Arbeitszeiten[[Tag]:[Tag]],DATE(_xlpm.jahrCalc,$B162,G$20)))*$A162,0),
_xlpm.ausgabe, _xlpm.stunden+IF(AND(_xlpm.stunden&gt;0,_xlpm.fake),ROUND(RANDBETWEEN(-100,100)/200,1),0),
IF(_xlpm.ausgabe&lt;=0,"",_xlpm.ausgabe)
)</f>
        <v/>
      </c>
      <c r="H162" s="253" t="str" cm="1">
        <f t="array" aca="1" ref="H162" ca="1">_xlfn.LET(
_xlpm.jahrCalc,
INDIRECT("Jahr" &amp; ROUNDUP(SUM($B$21:$B162)/78,0)),
_xlpm.auto,
IF(_xlfn.XLOOKUP(GewählterMA&amp;"|"&amp;_xlpm.jahrCalc,Personaleingabe!$AO$12:$AO$300,Personaleingabe!$AO$12:$AO$300,"keine Zeiten",0,1)="keine Zeiten",TRUE,FALSE),
_xlpm.fake,
IF($A$4&amp;"1"="1",FALSE,TRUE),
_xlpm.abwesend,
AR162&amp;"1"&lt;&gt;"1",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_xlpm.wochenstunden/5,SUMIFS(Arbeitszeiten[[Arbeitszeit]:[Arbeitszeit]],Arbeitszeiten[[Name]:[Name]],GewählterMA,Arbeitszeiten[[Tag]:[Tag]],DATE(_xlpm.jahrCalc,$B162,H$20)))*$A162,0),
_xlpm.ausgabe, _xlpm.stunden+IF(AND(_xlpm.stunden&gt;0,_xlpm.fake),ROUND(RANDBETWEEN(-100,100)/200,1),0),
IF(_xlpm.ausgabe&lt;=0,"",_xlpm.ausgabe)
)</f>
        <v/>
      </c>
      <c r="I162" s="253" t="str" cm="1">
        <f t="array" aca="1" ref="I162" ca="1">_xlfn.LET(
_xlpm.jahrCalc,
INDIRECT("Jahr" &amp; ROUNDUP(SUM($B$21:$B162)/78,0)),
_xlpm.auto,
IF(_xlfn.XLOOKUP(GewählterMA&amp;"|"&amp;_xlpm.jahrCalc,Personaleingabe!$AO$12:$AO$300,Personaleingabe!$AO$12:$AO$300,"keine Zeiten",0,1)="keine Zeiten",TRUE,FALSE),
_xlpm.fake,
IF($A$4&amp;"1"="1",FALSE,TRUE),
_xlpm.abwesend,
AS162&amp;"1"&lt;&gt;"1",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_xlpm.wochenstunden/5,SUMIFS(Arbeitszeiten[[Arbeitszeit]:[Arbeitszeit]],Arbeitszeiten[[Name]:[Name]],GewählterMA,Arbeitszeiten[[Tag]:[Tag]],DATE(_xlpm.jahrCalc,$B162,I$20)))*$A162,0),
_xlpm.ausgabe, _xlpm.stunden+IF(AND(_xlpm.stunden&gt;0,_xlpm.fake),ROUND(RANDBETWEEN(-100,100)/200,1),0),
IF(_xlpm.ausgabe&lt;=0,"",_xlpm.ausgabe)
)</f>
        <v/>
      </c>
      <c r="J162" s="253" t="str" cm="1">
        <f t="array" aca="1" ref="J162" ca="1">_xlfn.LET(
_xlpm.jahrCalc,
INDIRECT("Jahr" &amp; ROUNDUP(SUM($B$21:$B162)/78,0)),
_xlpm.auto,
IF(_xlfn.XLOOKUP(GewählterMA&amp;"|"&amp;_xlpm.jahrCalc,Personaleingabe!$AO$12:$AO$300,Personaleingabe!$AO$12:$AO$300,"keine Zeiten",0,1)="keine Zeiten",TRUE,FALSE),
_xlpm.fake,
IF($A$4&amp;"1"="1",FALSE,TRUE),
_xlpm.abwesend,
AT162&amp;"1"&lt;&gt;"1",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_xlpm.wochenstunden/5,SUMIFS(Arbeitszeiten[[Arbeitszeit]:[Arbeitszeit]],Arbeitszeiten[[Name]:[Name]],GewählterMA,Arbeitszeiten[[Tag]:[Tag]],DATE(_xlpm.jahrCalc,$B162,J$20)))*$A162,0),
_xlpm.ausgabe, _xlpm.stunden+IF(AND(_xlpm.stunden&gt;0,_xlpm.fake),ROUND(RANDBETWEEN(-100,100)/200,1),0),
IF(_xlpm.ausgabe&lt;=0,"",_xlpm.ausgabe)
)</f>
        <v/>
      </c>
      <c r="K162" s="253" t="str" cm="1">
        <f t="array" aca="1" ref="K162" ca="1">_xlfn.LET(
_xlpm.jahrCalc,
INDIRECT("Jahr" &amp; ROUNDUP(SUM($B$21:$B162)/78,0)),
_xlpm.auto,
IF(_xlfn.XLOOKUP(GewählterMA&amp;"|"&amp;_xlpm.jahrCalc,Personaleingabe!$AO$12:$AO$300,Personaleingabe!$AO$12:$AO$300,"keine Zeiten",0,1)="keine Zeiten",TRUE,FALSE),
_xlpm.fake,
IF($A$4&amp;"1"="1",FALSE,TRUE),
_xlpm.abwesend,
AU162&amp;"1"&lt;&gt;"1",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_xlpm.wochenstunden/5,SUMIFS(Arbeitszeiten[[Arbeitszeit]:[Arbeitszeit]],Arbeitszeiten[[Name]:[Name]],GewählterMA,Arbeitszeiten[[Tag]:[Tag]],DATE(_xlpm.jahrCalc,$B162,K$20)))*$A162,0),
_xlpm.ausgabe, _xlpm.stunden+IF(AND(_xlpm.stunden&gt;0,_xlpm.fake),ROUND(RANDBETWEEN(-100,100)/200,1),0),
IF(_xlpm.ausgabe&lt;=0,"",_xlpm.ausgabe)
)</f>
        <v/>
      </c>
      <c r="L162" s="253" t="str" cm="1">
        <f t="array" aca="1" ref="L162" ca="1">_xlfn.LET(
_xlpm.jahrCalc,
INDIRECT("Jahr" &amp; ROUNDUP(SUM($B$21:$B162)/78,0)),
_xlpm.auto,
IF(_xlfn.XLOOKUP(GewählterMA&amp;"|"&amp;_xlpm.jahrCalc,Personaleingabe!$AO$12:$AO$300,Personaleingabe!$AO$12:$AO$300,"keine Zeiten",0,1)="keine Zeiten",TRUE,FALSE),
_xlpm.fake,
IF($A$4&amp;"1"="1",FALSE,TRUE),
_xlpm.abwesend,
AV162&amp;"1"&lt;&gt;"1",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_xlpm.wochenstunden/5,SUMIFS(Arbeitszeiten[[Arbeitszeit]:[Arbeitszeit]],Arbeitszeiten[[Name]:[Name]],GewählterMA,Arbeitszeiten[[Tag]:[Tag]],DATE(_xlpm.jahrCalc,$B162,L$20)))*$A162,0),
_xlpm.ausgabe, _xlpm.stunden+IF(AND(_xlpm.stunden&gt;0,_xlpm.fake),ROUND(RANDBETWEEN(-100,100)/200,1),0),
IF(_xlpm.ausgabe&lt;=0,"",_xlpm.ausgabe)
)</f>
        <v/>
      </c>
      <c r="M162" s="253" t="str" cm="1">
        <f t="array" aca="1" ref="M162" ca="1">_xlfn.LET(
_xlpm.jahrCalc,
INDIRECT("Jahr" &amp; ROUNDUP(SUM($B$21:$B162)/78,0)),
_xlpm.auto,
IF(_xlfn.XLOOKUP(GewählterMA&amp;"|"&amp;_xlpm.jahrCalc,Personaleingabe!$AO$12:$AO$300,Personaleingabe!$AO$12:$AO$300,"keine Zeiten",0,1)="keine Zeiten",TRUE,FALSE),
_xlpm.fake,
IF($A$4&amp;"1"="1",FALSE,TRUE),
_xlpm.abwesend,
AW162&amp;"1"&lt;&gt;"1",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_xlpm.wochenstunden/5,SUMIFS(Arbeitszeiten[[Arbeitszeit]:[Arbeitszeit]],Arbeitszeiten[[Name]:[Name]],GewählterMA,Arbeitszeiten[[Tag]:[Tag]],DATE(_xlpm.jahrCalc,$B162,M$20)))*$A162,0),
_xlpm.ausgabe, _xlpm.stunden+IF(AND(_xlpm.stunden&gt;0,_xlpm.fake),ROUND(RANDBETWEEN(-100,100)/200,1),0),
IF(_xlpm.ausgabe&lt;=0,"",_xlpm.ausgabe)
)</f>
        <v/>
      </c>
      <c r="N162" s="253" t="str" cm="1">
        <f t="array" aca="1" ref="N162" ca="1">_xlfn.LET(
_xlpm.jahrCalc,
INDIRECT("Jahr" &amp; ROUNDUP(SUM($B$21:$B162)/78,0)),
_xlpm.auto,
IF(_xlfn.XLOOKUP(GewählterMA&amp;"|"&amp;_xlpm.jahrCalc,Personaleingabe!$AO$12:$AO$300,Personaleingabe!$AO$12:$AO$300,"keine Zeiten",0,1)="keine Zeiten",TRUE,FALSE),
_xlpm.fake,
IF($A$4&amp;"1"="1",FALSE,TRUE),
_xlpm.abwesend,
AX162&amp;"1"&lt;&gt;"1",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_xlpm.wochenstunden/5,SUMIFS(Arbeitszeiten[[Arbeitszeit]:[Arbeitszeit]],Arbeitszeiten[[Name]:[Name]],GewählterMA,Arbeitszeiten[[Tag]:[Tag]],DATE(_xlpm.jahrCalc,$B162,N$20)))*$A162,0),
_xlpm.ausgabe, _xlpm.stunden+IF(AND(_xlpm.stunden&gt;0,_xlpm.fake),ROUND(RANDBETWEEN(-100,100)/200,1),0),
IF(_xlpm.ausgabe&lt;=0,"",_xlpm.ausgabe)
)</f>
        <v/>
      </c>
      <c r="O162" s="253" t="str" cm="1">
        <f t="array" aca="1" ref="O162" ca="1">_xlfn.LET(
_xlpm.jahrCalc,
INDIRECT("Jahr" &amp; ROUNDUP(SUM($B$21:$B162)/78,0)),
_xlpm.auto,
IF(_xlfn.XLOOKUP(GewählterMA&amp;"|"&amp;_xlpm.jahrCalc,Personaleingabe!$AO$12:$AO$300,Personaleingabe!$AO$12:$AO$300,"keine Zeiten",0,1)="keine Zeiten",TRUE,FALSE),
_xlpm.fake,
IF($A$4&amp;"1"="1",FALSE,TRUE),
_xlpm.abwesend,
AY162&amp;"1"&lt;&gt;"1",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_xlpm.wochenstunden/5,SUMIFS(Arbeitszeiten[[Arbeitszeit]:[Arbeitszeit]],Arbeitszeiten[[Name]:[Name]],GewählterMA,Arbeitszeiten[[Tag]:[Tag]],DATE(_xlpm.jahrCalc,$B162,O$20)))*$A162,0),
_xlpm.ausgabe, _xlpm.stunden+IF(AND(_xlpm.stunden&gt;0,_xlpm.fake),ROUND(RANDBETWEEN(-100,100)/200,1),0),
IF(_xlpm.ausgabe&lt;=0,"",_xlpm.ausgabe)
)</f>
        <v/>
      </c>
      <c r="P162" s="253" t="str" cm="1">
        <f t="array" aca="1" ref="P162" ca="1">_xlfn.LET(
_xlpm.jahrCalc,
INDIRECT("Jahr" &amp; ROUNDUP(SUM($B$21:$B162)/78,0)),
_xlpm.auto,
IF(_xlfn.XLOOKUP(GewählterMA&amp;"|"&amp;_xlpm.jahrCalc,Personaleingabe!$AO$12:$AO$300,Personaleingabe!$AO$12:$AO$300,"keine Zeiten",0,1)="keine Zeiten",TRUE,FALSE),
_xlpm.fake,
IF($A$4&amp;"1"="1",FALSE,TRUE),
_xlpm.abwesend,
AZ162&amp;"1"&lt;&gt;"1",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_xlpm.wochenstunden/5,SUMIFS(Arbeitszeiten[[Arbeitszeit]:[Arbeitszeit]],Arbeitszeiten[[Name]:[Name]],GewählterMA,Arbeitszeiten[[Tag]:[Tag]],DATE(_xlpm.jahrCalc,$B162,P$20)))*$A162,0),
_xlpm.ausgabe, _xlpm.stunden+IF(AND(_xlpm.stunden&gt;0,_xlpm.fake),ROUND(RANDBETWEEN(-100,100)/200,1),0),
IF(_xlpm.ausgabe&lt;=0,"",_xlpm.ausgabe)
)</f>
        <v/>
      </c>
      <c r="Q162" s="253" t="str" cm="1">
        <f t="array" aca="1" ref="Q162" ca="1">_xlfn.LET(
_xlpm.jahrCalc,
INDIRECT("Jahr" &amp; ROUNDUP(SUM($B$21:$B162)/78,0)),
_xlpm.auto,
IF(_xlfn.XLOOKUP(GewählterMA&amp;"|"&amp;_xlpm.jahrCalc,Personaleingabe!$AO$12:$AO$300,Personaleingabe!$AO$12:$AO$300,"keine Zeiten",0,1)="keine Zeiten",TRUE,FALSE),
_xlpm.fake,
IF($A$4&amp;"1"="1",FALSE,TRUE),
_xlpm.abwesend,
BA162&amp;"1"&lt;&gt;"1",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_xlpm.wochenstunden/5,SUMIFS(Arbeitszeiten[[Arbeitszeit]:[Arbeitszeit]],Arbeitszeiten[[Name]:[Name]],GewählterMA,Arbeitszeiten[[Tag]:[Tag]],DATE(_xlpm.jahrCalc,$B162,Q$20)))*$A162,0),
_xlpm.ausgabe, _xlpm.stunden+IF(AND(_xlpm.stunden&gt;0,_xlpm.fake),ROUND(RANDBETWEEN(-100,100)/200,1),0),
IF(_xlpm.ausgabe&lt;=0,"",_xlpm.ausgabe)
)</f>
        <v/>
      </c>
      <c r="R162" s="253" t="str" cm="1">
        <f t="array" aca="1" ref="R162" ca="1">_xlfn.LET(
_xlpm.jahrCalc,
INDIRECT("Jahr" &amp; ROUNDUP(SUM($B$21:$B162)/78,0)),
_xlpm.auto,
IF(_xlfn.XLOOKUP(GewählterMA&amp;"|"&amp;_xlpm.jahrCalc,Personaleingabe!$AO$12:$AO$300,Personaleingabe!$AO$12:$AO$300,"keine Zeiten",0,1)="keine Zeiten",TRUE,FALSE),
_xlpm.fake,
IF($A$4&amp;"1"="1",FALSE,TRUE),
_xlpm.abwesend,
BB162&amp;"1"&lt;&gt;"1",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_xlpm.wochenstunden/5,SUMIFS(Arbeitszeiten[[Arbeitszeit]:[Arbeitszeit]],Arbeitszeiten[[Name]:[Name]],GewählterMA,Arbeitszeiten[[Tag]:[Tag]],DATE(_xlpm.jahrCalc,$B162,R$20)))*$A162,0),
_xlpm.ausgabe, _xlpm.stunden+IF(AND(_xlpm.stunden&gt;0,_xlpm.fake),ROUND(RANDBETWEEN(-100,100)/200,1),0),
IF(_xlpm.ausgabe&lt;=0,"",_xlpm.ausgabe)
)</f>
        <v/>
      </c>
      <c r="S162" s="253" t="str" cm="1">
        <f t="array" aca="1" ref="S162" ca="1">_xlfn.LET(
_xlpm.jahrCalc,
INDIRECT("Jahr" &amp; ROUNDUP(SUM($B$21:$B162)/78,0)),
_xlpm.auto,
IF(_xlfn.XLOOKUP(GewählterMA&amp;"|"&amp;_xlpm.jahrCalc,Personaleingabe!$AO$12:$AO$300,Personaleingabe!$AO$12:$AO$300,"keine Zeiten",0,1)="keine Zeiten",TRUE,FALSE),
_xlpm.fake,
IF($A$4&amp;"1"="1",FALSE,TRUE),
_xlpm.abwesend,
BC162&amp;"1"&lt;&gt;"1",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_xlpm.wochenstunden/5,SUMIFS(Arbeitszeiten[[Arbeitszeit]:[Arbeitszeit]],Arbeitszeiten[[Name]:[Name]],GewählterMA,Arbeitszeiten[[Tag]:[Tag]],DATE(_xlpm.jahrCalc,$B162,S$20)))*$A162,0),
_xlpm.ausgabe, _xlpm.stunden+IF(AND(_xlpm.stunden&gt;0,_xlpm.fake),ROUND(RANDBETWEEN(-100,100)/200,1),0),
IF(_xlpm.ausgabe&lt;=0,"",_xlpm.ausgabe)
)</f>
        <v/>
      </c>
      <c r="T162" s="253" t="str" cm="1">
        <f t="array" aca="1" ref="T162" ca="1">_xlfn.LET(
_xlpm.jahrCalc,
INDIRECT("Jahr" &amp; ROUNDUP(SUM($B$21:$B162)/78,0)),
_xlpm.auto,
IF(_xlfn.XLOOKUP(GewählterMA&amp;"|"&amp;_xlpm.jahrCalc,Personaleingabe!$AO$12:$AO$300,Personaleingabe!$AO$12:$AO$300,"keine Zeiten",0,1)="keine Zeiten",TRUE,FALSE),
_xlpm.fake,
IF($A$4&amp;"1"="1",FALSE,TRUE),
_xlpm.abwesend,
BD162&amp;"1"&lt;&gt;"1",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_xlpm.wochenstunden/5,SUMIFS(Arbeitszeiten[[Arbeitszeit]:[Arbeitszeit]],Arbeitszeiten[[Name]:[Name]],GewählterMA,Arbeitszeiten[[Tag]:[Tag]],DATE(_xlpm.jahrCalc,$B162,T$20)))*$A162,0),
_xlpm.ausgabe, _xlpm.stunden+IF(AND(_xlpm.stunden&gt;0,_xlpm.fake),ROUND(RANDBETWEEN(-100,100)/200,1),0),
IF(_xlpm.ausgabe&lt;=0,"",_xlpm.ausgabe)
)</f>
        <v/>
      </c>
      <c r="U162" s="253" t="str" cm="1">
        <f t="array" aca="1" ref="U162" ca="1">_xlfn.LET(
_xlpm.jahrCalc,
INDIRECT("Jahr" &amp; ROUNDUP(SUM($B$21:$B162)/78,0)),
_xlpm.auto,
IF(_xlfn.XLOOKUP(GewählterMA&amp;"|"&amp;_xlpm.jahrCalc,Personaleingabe!$AO$12:$AO$300,Personaleingabe!$AO$12:$AO$300,"keine Zeiten",0,1)="keine Zeiten",TRUE,FALSE),
_xlpm.fake,
IF($A$4&amp;"1"="1",FALSE,TRUE),
_xlpm.abwesend,
BE162&amp;"1"&lt;&gt;"1",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_xlpm.wochenstunden/5,SUMIFS(Arbeitszeiten[[Arbeitszeit]:[Arbeitszeit]],Arbeitszeiten[[Name]:[Name]],GewählterMA,Arbeitszeiten[[Tag]:[Tag]],DATE(_xlpm.jahrCalc,$B162,U$20)))*$A162,0),
_xlpm.ausgabe, _xlpm.stunden+IF(AND(_xlpm.stunden&gt;0,_xlpm.fake),ROUND(RANDBETWEEN(-100,100)/200,1),0),
IF(_xlpm.ausgabe&lt;=0,"",_xlpm.ausgabe)
)</f>
        <v/>
      </c>
      <c r="V162" s="253" t="str" cm="1">
        <f t="array" aca="1" ref="V162" ca="1">_xlfn.LET(
_xlpm.jahrCalc,
INDIRECT("Jahr" &amp; ROUNDUP(SUM($B$21:$B162)/78,0)),
_xlpm.auto,
IF(_xlfn.XLOOKUP(GewählterMA&amp;"|"&amp;_xlpm.jahrCalc,Personaleingabe!$AO$12:$AO$300,Personaleingabe!$AO$12:$AO$300,"keine Zeiten",0,1)="keine Zeiten",TRUE,FALSE),
_xlpm.fake,
IF($A$4&amp;"1"="1",FALSE,TRUE),
_xlpm.abwesend,
BF162&amp;"1"&lt;&gt;"1",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_xlpm.wochenstunden/5,SUMIFS(Arbeitszeiten[[Arbeitszeit]:[Arbeitszeit]],Arbeitszeiten[[Name]:[Name]],GewählterMA,Arbeitszeiten[[Tag]:[Tag]],DATE(_xlpm.jahrCalc,$B162,V$20)))*$A162,0),
_xlpm.ausgabe, _xlpm.stunden+IF(AND(_xlpm.stunden&gt;0,_xlpm.fake),ROUND(RANDBETWEEN(-100,100)/200,1),0),
IF(_xlpm.ausgabe&lt;=0,"",_xlpm.ausgabe)
)</f>
        <v/>
      </c>
      <c r="W162" s="253" t="str" cm="1">
        <f t="array" aca="1" ref="W162" ca="1">_xlfn.LET(
_xlpm.jahrCalc,
INDIRECT("Jahr" &amp; ROUNDUP(SUM($B$21:$B162)/78,0)),
_xlpm.auto,
IF(_xlfn.XLOOKUP(GewählterMA&amp;"|"&amp;_xlpm.jahrCalc,Personaleingabe!$AO$12:$AO$300,Personaleingabe!$AO$12:$AO$300,"keine Zeiten",0,1)="keine Zeiten",TRUE,FALSE),
_xlpm.fake,
IF($A$4&amp;"1"="1",FALSE,TRUE),
_xlpm.abwesend,
BG162&amp;"1"&lt;&gt;"1",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_xlpm.wochenstunden/5,SUMIFS(Arbeitszeiten[[Arbeitszeit]:[Arbeitszeit]],Arbeitszeiten[[Name]:[Name]],GewählterMA,Arbeitszeiten[[Tag]:[Tag]],DATE(_xlpm.jahrCalc,$B162,W$20)))*$A162,0),
_xlpm.ausgabe, _xlpm.stunden+IF(AND(_xlpm.stunden&gt;0,_xlpm.fake),ROUND(RANDBETWEEN(-100,100)/200,1),0),
IF(_xlpm.ausgabe&lt;=0,"",_xlpm.ausgabe)
)</f>
        <v/>
      </c>
      <c r="X162" s="253" t="str" cm="1">
        <f t="array" aca="1" ref="X162" ca="1">_xlfn.LET(
_xlpm.jahrCalc,
INDIRECT("Jahr" &amp; ROUNDUP(SUM($B$21:$B162)/78,0)),
_xlpm.auto,
IF(_xlfn.XLOOKUP(GewählterMA&amp;"|"&amp;_xlpm.jahrCalc,Personaleingabe!$AO$12:$AO$300,Personaleingabe!$AO$12:$AO$300,"keine Zeiten",0,1)="keine Zeiten",TRUE,FALSE),
_xlpm.fake,
IF($A$4&amp;"1"="1",FALSE,TRUE),
_xlpm.abwesend,
BH162&amp;"1"&lt;&gt;"1",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_xlpm.wochenstunden/5,SUMIFS(Arbeitszeiten[[Arbeitszeit]:[Arbeitszeit]],Arbeitszeiten[[Name]:[Name]],GewählterMA,Arbeitszeiten[[Tag]:[Tag]],DATE(_xlpm.jahrCalc,$B162,X$20)))*$A162,0),
_xlpm.ausgabe, _xlpm.stunden+IF(AND(_xlpm.stunden&gt;0,_xlpm.fake),ROUND(RANDBETWEEN(-100,100)/200,1),0),
IF(_xlpm.ausgabe&lt;=0,"",_xlpm.ausgabe)
)</f>
        <v/>
      </c>
      <c r="Y162" s="253" t="str" cm="1">
        <f t="array" aca="1" ref="Y162" ca="1">_xlfn.LET(
_xlpm.jahrCalc,
INDIRECT("Jahr" &amp; ROUNDUP(SUM($B$21:$B162)/78,0)),
_xlpm.auto,
IF(_xlfn.XLOOKUP(GewählterMA&amp;"|"&amp;_xlpm.jahrCalc,Personaleingabe!$AO$12:$AO$300,Personaleingabe!$AO$12:$AO$300,"keine Zeiten",0,1)="keine Zeiten",TRUE,FALSE),
_xlpm.fake,
IF($A$4&amp;"1"="1",FALSE,TRUE),
_xlpm.abwesend,
BI162&amp;"1"&lt;&gt;"1",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_xlpm.wochenstunden/5,SUMIFS(Arbeitszeiten[[Arbeitszeit]:[Arbeitszeit]],Arbeitszeiten[[Name]:[Name]],GewählterMA,Arbeitszeiten[[Tag]:[Tag]],DATE(_xlpm.jahrCalc,$B162,Y$20)))*$A162,0),
_xlpm.ausgabe, _xlpm.stunden+IF(AND(_xlpm.stunden&gt;0,_xlpm.fake),ROUND(RANDBETWEEN(-100,100)/200,1),0),
IF(_xlpm.ausgabe&lt;=0,"",_xlpm.ausgabe)
)</f>
        <v/>
      </c>
      <c r="Z162" s="253" t="str" cm="1">
        <f t="array" aca="1" ref="Z162" ca="1">_xlfn.LET(
_xlpm.jahrCalc,
INDIRECT("Jahr" &amp; ROUNDUP(SUM($B$21:$B162)/78,0)),
_xlpm.auto,
IF(_xlfn.XLOOKUP(GewählterMA&amp;"|"&amp;_xlpm.jahrCalc,Personaleingabe!$AO$12:$AO$300,Personaleingabe!$AO$12:$AO$300,"keine Zeiten",0,1)="keine Zeiten",TRUE,FALSE),
_xlpm.fake,
IF($A$4&amp;"1"="1",FALSE,TRUE),
_xlpm.abwesend,
BJ162&amp;"1"&lt;&gt;"1",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_xlpm.wochenstunden/5,SUMIFS(Arbeitszeiten[[Arbeitszeit]:[Arbeitszeit]],Arbeitszeiten[[Name]:[Name]],GewählterMA,Arbeitszeiten[[Tag]:[Tag]],DATE(_xlpm.jahrCalc,$B162,Z$20)))*$A162,0),
_xlpm.ausgabe, _xlpm.stunden+IF(AND(_xlpm.stunden&gt;0,_xlpm.fake),ROUND(RANDBETWEEN(-100,100)/200,1),0),
IF(_xlpm.ausgabe&lt;=0,"",_xlpm.ausgabe)
)</f>
        <v/>
      </c>
      <c r="AA162" s="253" t="str" cm="1">
        <f t="array" aca="1" ref="AA162" ca="1">_xlfn.LET(
_xlpm.jahrCalc,
INDIRECT("Jahr" &amp; ROUNDUP(SUM($B$21:$B162)/78,0)),
_xlpm.auto,
IF(_xlfn.XLOOKUP(GewählterMA&amp;"|"&amp;_xlpm.jahrCalc,Personaleingabe!$AO$12:$AO$300,Personaleingabe!$AO$12:$AO$300,"keine Zeiten",0,1)="keine Zeiten",TRUE,FALSE),
_xlpm.fake,
IF($A$4&amp;"1"="1",FALSE,TRUE),
_xlpm.abwesend,
BK162&amp;"1"&lt;&gt;"1",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_xlpm.wochenstunden/5,SUMIFS(Arbeitszeiten[[Arbeitszeit]:[Arbeitszeit]],Arbeitszeiten[[Name]:[Name]],GewählterMA,Arbeitszeiten[[Tag]:[Tag]],DATE(_xlpm.jahrCalc,$B162,AA$20)))*$A162,0),
_xlpm.ausgabe, _xlpm.stunden+IF(AND(_xlpm.stunden&gt;0,_xlpm.fake),ROUND(RANDBETWEEN(-100,100)/200,1),0),
IF(_xlpm.ausgabe&lt;=0,"",_xlpm.ausgabe)
)</f>
        <v/>
      </c>
      <c r="AB162" s="253" t="str" cm="1">
        <f t="array" aca="1" ref="AB162" ca="1">_xlfn.LET(
_xlpm.jahrCalc,
INDIRECT("Jahr" &amp; ROUNDUP(SUM($B$21:$B162)/78,0)),
_xlpm.auto,
IF(_xlfn.XLOOKUP(GewählterMA&amp;"|"&amp;_xlpm.jahrCalc,Personaleingabe!$AO$12:$AO$300,Personaleingabe!$AO$12:$AO$300,"keine Zeiten",0,1)="keine Zeiten",TRUE,FALSE),
_xlpm.fake,
IF($A$4&amp;"1"="1",FALSE,TRUE),
_xlpm.abwesend,
BL162&amp;"1"&lt;&gt;"1",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_xlpm.wochenstunden/5,SUMIFS(Arbeitszeiten[[Arbeitszeit]:[Arbeitszeit]],Arbeitszeiten[[Name]:[Name]],GewählterMA,Arbeitszeiten[[Tag]:[Tag]],DATE(_xlpm.jahrCalc,$B162,AB$20)))*$A162,0),
_xlpm.ausgabe, _xlpm.stunden+IF(AND(_xlpm.stunden&gt;0,_xlpm.fake),ROUND(RANDBETWEEN(-100,100)/200,1),0),
IF(_xlpm.ausgabe&lt;=0,"",_xlpm.ausgabe)
)</f>
        <v/>
      </c>
      <c r="AC162" s="253" t="str" cm="1">
        <f t="array" aca="1" ref="AC162" ca="1">_xlfn.LET(
_xlpm.jahrCalc,
INDIRECT("Jahr" &amp; ROUNDUP(SUM($B$21:$B162)/78,0)),
_xlpm.auto,
IF(_xlfn.XLOOKUP(GewählterMA&amp;"|"&amp;_xlpm.jahrCalc,Personaleingabe!$AO$12:$AO$300,Personaleingabe!$AO$12:$AO$300,"keine Zeiten",0,1)="keine Zeiten",TRUE,FALSE),
_xlpm.fake,
IF($A$4&amp;"1"="1",FALSE,TRUE),
_xlpm.abwesend,
BM162&amp;"1"&lt;&gt;"1",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_xlpm.wochenstunden/5,SUMIFS(Arbeitszeiten[[Arbeitszeit]:[Arbeitszeit]],Arbeitszeiten[[Name]:[Name]],GewählterMA,Arbeitszeiten[[Tag]:[Tag]],DATE(_xlpm.jahrCalc,$B162,AC$20)))*$A162,0),
_xlpm.ausgabe, _xlpm.stunden+IF(AND(_xlpm.stunden&gt;0,_xlpm.fake),ROUND(RANDBETWEEN(-100,100)/200,1),0),
IF(_xlpm.ausgabe&lt;=0,"",_xlpm.ausgabe)
)</f>
        <v/>
      </c>
      <c r="AD162" s="253" t="str" cm="1">
        <f t="array" aca="1" ref="AD162" ca="1">_xlfn.LET(
_xlpm.jahrCalc,
INDIRECT("Jahr" &amp; ROUNDUP(SUM($B$21:$B162)/78,0)),
_xlpm.auto,
IF(_xlfn.XLOOKUP(GewählterMA&amp;"|"&amp;_xlpm.jahrCalc,Personaleingabe!$AO$12:$AO$300,Personaleingabe!$AO$12:$AO$300,"keine Zeiten",0,1)="keine Zeiten",TRUE,FALSE),
_xlpm.fake,
IF($A$4&amp;"1"="1",FALSE,TRUE),
_xlpm.abwesend,
BN162&amp;"1"&lt;&gt;"1",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_xlpm.wochenstunden/5,SUMIFS(Arbeitszeiten[[Arbeitszeit]:[Arbeitszeit]],Arbeitszeiten[[Name]:[Name]],GewählterMA,Arbeitszeiten[[Tag]:[Tag]],DATE(_xlpm.jahrCalc,$B162,AD$20)))*$A162,0),
_xlpm.ausgabe, _xlpm.stunden+IF(AND(_xlpm.stunden&gt;0,_xlpm.fake),ROUND(RANDBETWEEN(-100,100)/200,1),0),
IF(_xlpm.ausgabe&lt;=0,"",_xlpm.ausgabe)
)</f>
        <v/>
      </c>
      <c r="AE162" s="253" t="str" cm="1">
        <f t="array" aca="1" ref="AE162" ca="1">_xlfn.LET(
_xlpm.jahrCalc,
INDIRECT("Jahr" &amp; ROUNDUP(SUM($B$21:$B162)/78,0)),
_xlpm.auto,
IF(_xlfn.XLOOKUP(GewählterMA&amp;"|"&amp;_xlpm.jahrCalc,Personaleingabe!$AO$12:$AO$300,Personaleingabe!$AO$12:$AO$300,"keine Zeiten",0,1)="keine Zeiten",TRUE,FALSE),
_xlpm.fake,
IF($A$4&amp;"1"="1",FALSE,TRUE),
_xlpm.abwesend,
BO162&amp;"1"&lt;&gt;"1",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_xlpm.wochenstunden/5,SUMIFS(Arbeitszeiten[[Arbeitszeit]:[Arbeitszeit]],Arbeitszeiten[[Name]:[Name]],GewählterMA,Arbeitszeiten[[Tag]:[Tag]],DATE(_xlpm.jahrCalc,$B162,AE$20)))*$A162,0),
_xlpm.ausgabe, _xlpm.stunden+IF(AND(_xlpm.stunden&gt;0,_xlpm.fake),ROUND(RANDBETWEEN(-100,100)/200,1),0),
IF(_xlpm.ausgabe&lt;=0,"",_xlpm.ausgabe)
)</f>
        <v/>
      </c>
      <c r="AF162" s="253" t="str" cm="1">
        <f t="array" aca="1" ref="AF162" ca="1">_xlfn.LET(
_xlpm.jahrCalc,
INDIRECT("Jahr" &amp; ROUNDUP(SUM($B$21:$B162)/78,0)),
_xlpm.auto,
IF(_xlfn.XLOOKUP(GewählterMA&amp;"|"&amp;_xlpm.jahrCalc,Personaleingabe!$AO$12:$AO$300,Personaleingabe!$AO$12:$AO$300,"keine Zeiten",0,1)="keine Zeiten",TRUE,FALSE),
_xlpm.fake,
IF($A$4&amp;"1"="1",FALSE,TRUE),
_xlpm.abwesend,
BP162&amp;"1"&lt;&gt;"1",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_xlpm.wochenstunden/5,SUMIFS(Arbeitszeiten[[Arbeitszeit]:[Arbeitszeit]],Arbeitszeiten[[Name]:[Name]],GewählterMA,Arbeitszeiten[[Tag]:[Tag]],DATE(_xlpm.jahrCalc,$B162,AF$20)))*$A162,0),
_xlpm.ausgabe, _xlpm.stunden+IF(AND(_xlpm.stunden&gt;0,_xlpm.fake),ROUND(RANDBETWEEN(-100,100)/200,1),0),
IF(_xlpm.ausgabe&lt;=0,"",_xlpm.ausgabe)
)</f>
        <v/>
      </c>
      <c r="AG162" s="253" t="str" cm="1">
        <f t="array" aca="1" ref="AG162" ca="1">_xlfn.LET(
_xlpm.jahrCalc,
INDIRECT("Jahr" &amp; ROUNDUP(SUM($B$21:$B162)/78,0)),
_xlpm.auto,
IF(_xlfn.XLOOKUP(GewählterMA&amp;"|"&amp;_xlpm.jahrCalc,Personaleingabe!$AO$12:$AO$300,Personaleingabe!$AO$12:$AO$300,"keine Zeiten",0,1)="keine Zeiten",TRUE,FALSE),
_xlpm.fake,
IF($A$4&amp;"1"="1",FALSE,TRUE),
_xlpm.abwesend,
BQ162&amp;"1"&lt;&gt;"1",
_xlpm.wochenstunden,_xlfn.XLOOKUP(GewählterMA&amp;"|"&amp;GewähltesVorhaben&amp;"|"&amp;$B162&amp;"|"&amp;_xlpm.jahrCalc,MitarbeiterFTE[[lookup]:[lookup]],MitarbeiterFTE[[Std. / Wo.]:[Std. / Wo.]],0,0,1),
_xlpm.stunden,
IF(NOT(_xlpm.abwesend),IF(_xlpm.auto,
    _xlpm.wochenstunden/5,SUMIFS(Arbeitszeiten[[Arbeitszeit]:[Arbeitszeit]],Arbeitszeiten[[Name]:[Name]],GewählterMA,Arbeitszeiten[[Tag]:[Tag]],DATE(_xlpm.jahrCalc,$B162,AG$20)))*$A162,0),
_xlpm.ausgabe, _xlpm.stunden+IF(AND(_xlpm.stunden&gt;0,_xlpm.fake),ROUND(RANDBETWEEN(-100,100)/200,1),0),
IF(_xlpm.ausgabe&lt;=0,"",_xlpm.ausgabe)
)</f>
        <v/>
      </c>
      <c r="AH162" s="254">
        <f t="shared" ref="AH162:AH172" ca="1" si="181">SUM(C162:AG162)</f>
        <v>0</v>
      </c>
      <c r="AI162" s="303"/>
      <c r="AJ162" s="212"/>
      <c r="AL162" s="211">
        <f t="shared" ref="AL162:AL172" si="182">B162</f>
        <v>2</v>
      </c>
      <c r="AM162" s="211" t="str" cm="1">
        <f t="array" aca="1" ref="AM162" ca="1">_xlfn.LET(
     _xlpm.jahrCalc,INDIRECT("Jahr" &amp; ROUNDUP(SUM($B$21:$B162)/78,0)),
     _xlpm.dat,DATE(_xlpm.jahrCalc,$B162,C$20),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N162" s="211" t="str" cm="1">
        <f t="array" aca="1" ref="AN162" ca="1">_xlfn.LET(
     _xlpm.jahrCalc,INDIRECT("Jahr" &amp; ROUNDUP(SUM($B$21:$B162)/78,0)),
     _xlpm.dat,DATE(_xlpm.jahrCalc,$B162,D$20),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O162" s="211" t="str" cm="1">
        <f t="array" aca="1" ref="AO162" ca="1">_xlfn.LET(
     _xlpm.jahrCalc,INDIRECT("Jahr" &amp; ROUNDUP(SUM($B$21:$B162)/78,0)),
     _xlpm.dat,DATE(_xlpm.jahrCalc,$B162,E$20),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P162" s="211" t="str" cm="1">
        <f t="array" aca="1" ref="AP162" ca="1">_xlfn.LET(
     _xlpm.jahrCalc,INDIRECT("Jahr" &amp; ROUNDUP(SUM($B$21:$B162)/78,0)),
     _xlpm.dat,DATE(_xlpm.jahrCalc,$B162,F$20),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Q162" s="211" t="str" cm="1">
        <f t="array" aca="1" ref="AQ162" ca="1">_xlfn.LET(
     _xlpm.jahrCalc,INDIRECT("Jahr" &amp; ROUNDUP(SUM($B$21:$B162)/78,0)),
     _xlpm.dat,DATE(_xlpm.jahrCalc,$B162,G$20),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R162" s="211" t="str" cm="1">
        <f t="array" aca="1" ref="AR162" ca="1">_xlfn.LET(
     _xlpm.jahrCalc,INDIRECT("Jahr" &amp; ROUNDUP(SUM($B$21:$B162)/78,0)),
     _xlpm.dat,DATE(_xlpm.jahrCalc,$B162,H$20),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S162" s="211" t="str" cm="1">
        <f t="array" aca="1" ref="AS162" ca="1">_xlfn.LET(
     _xlpm.jahrCalc,INDIRECT("Jahr" &amp; ROUNDUP(SUM($B$21:$B162)/78,0)),
     _xlpm.dat,DATE(_xlpm.jahrCalc,$B162,I$20),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T162" s="211" t="str" cm="1">
        <f t="array" aca="1" ref="AT162" ca="1">_xlfn.LET(
     _xlpm.jahrCalc,INDIRECT("Jahr" &amp; ROUNDUP(SUM($B$21:$B162)/78,0)),
     _xlpm.dat,DATE(_xlpm.jahrCalc,$B162,J$20),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U162" s="211" t="str" cm="1">
        <f t="array" aca="1" ref="AU162" ca="1">_xlfn.LET(
     _xlpm.jahrCalc,INDIRECT("Jahr" &amp; ROUNDUP(SUM($B$21:$B162)/78,0)),
     _xlpm.dat,DATE(_xlpm.jahrCalc,$B162,K$20),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AV162" s="211" t="str" cm="1">
        <f t="array" aca="1" ref="AV162" ca="1">_xlfn.LET(
     _xlpm.jahrCalc,INDIRECT("Jahr" &amp; ROUNDUP(SUM($B$21:$B162)/78,0)),
     _xlpm.dat,DATE(_xlpm.jahrCalc,$B162,L$20),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W162" s="211" t="str" cm="1">
        <f t="array" aca="1" ref="AW162" ca="1">_xlfn.LET(
     _xlpm.jahrCalc,INDIRECT("Jahr" &amp; ROUNDUP(SUM($B$21:$B162)/78,0)),
     _xlpm.dat,DATE(_xlpm.jahrCalc,$B162,M$20),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X162" s="211" t="str" cm="1">
        <f t="array" aca="1" ref="AX162" ca="1">_xlfn.LET(
     _xlpm.jahrCalc,INDIRECT("Jahr" &amp; ROUNDUP(SUM($B$21:$B162)/78,0)),
     _xlpm.dat,DATE(_xlpm.jahrCalc,$B162,N$20),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Y162" s="211" t="str" cm="1">
        <f t="array" aca="1" ref="AY162" ca="1">_xlfn.LET(
     _xlpm.jahrCalc,INDIRECT("Jahr" &amp; ROUNDUP(SUM($B$21:$B162)/78,0)),
     _xlpm.dat,DATE(_xlpm.jahrCalc,$B162,O$20),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AZ162" s="211" t="str" cm="1">
        <f t="array" aca="1" ref="AZ162" ca="1">_xlfn.LET(
     _xlpm.jahrCalc,INDIRECT("Jahr" &amp; ROUNDUP(SUM($B$21:$B162)/78,0)),
     _xlpm.dat,DATE(_xlpm.jahrCalc,$B162,P$20),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A162" s="211" t="str" cm="1">
        <f t="array" aca="1" ref="BA162" ca="1">_xlfn.LET(
     _xlpm.jahrCalc,INDIRECT("Jahr" &amp; ROUNDUP(SUM($B$21:$B162)/78,0)),
     _xlpm.dat,DATE(_xlpm.jahrCalc,$B162,Q$20),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B162" s="211" t="str" cm="1">
        <f t="array" aca="1" ref="BB162" ca="1">_xlfn.LET(
     _xlpm.jahrCalc,INDIRECT("Jahr" &amp; ROUNDUP(SUM($B$21:$B162)/78,0)),
     _xlpm.dat,DATE(_xlpm.jahrCalc,$B162,R$20),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C162" s="211" t="str" cm="1">
        <f t="array" aca="1" ref="BC162" ca="1">_xlfn.LET(
     _xlpm.jahrCalc,INDIRECT("Jahr" &amp; ROUNDUP(SUM($B$21:$B162)/78,0)),
     _xlpm.dat,DATE(_xlpm.jahrCalc,$B162,S$20),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D162" s="211" t="str" cm="1">
        <f t="array" aca="1" ref="BD162" ca="1">_xlfn.LET(
     _xlpm.jahrCalc,INDIRECT("Jahr" &amp; ROUNDUP(SUM($B$21:$B162)/78,0)),
     _xlpm.dat,DATE(_xlpm.jahrCalc,$B162,T$20),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E162" s="211" t="str" cm="1">
        <f t="array" aca="1" ref="BE162" ca="1">_xlfn.LET(
     _xlpm.jahrCalc,INDIRECT("Jahr" &amp; ROUNDUP(SUM($B$21:$B162)/78,0)),
     _xlpm.dat,DATE(_xlpm.jahrCalc,$B162,U$20),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F162" s="211" t="str" cm="1">
        <f t="array" aca="1" ref="BF162" ca="1">_xlfn.LET(
     _xlpm.jahrCalc,INDIRECT("Jahr" &amp; ROUNDUP(SUM($B$21:$B162)/78,0)),
     _xlpm.dat,DATE(_xlpm.jahrCalc,$B162,V$20),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G162" s="211" t="str" cm="1">
        <f t="array" aca="1" ref="BG162" ca="1">_xlfn.LET(
     _xlpm.jahrCalc,INDIRECT("Jahr" &amp; ROUNDUP(SUM($B$21:$B162)/78,0)),
     _xlpm.dat,DATE(_xlpm.jahrCalc,$B162,W$20),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H162" s="211" t="str" cm="1">
        <f t="array" aca="1" ref="BH162" ca="1">_xlfn.LET(
     _xlpm.jahrCalc,INDIRECT("Jahr" &amp; ROUNDUP(SUM($B$21:$B162)/78,0)),
     _xlpm.dat,DATE(_xlpm.jahrCalc,$B162,X$20),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I162" s="211" t="str" cm="1">
        <f t="array" aca="1" ref="BI162" ca="1">_xlfn.LET(
     _xlpm.jahrCalc,INDIRECT("Jahr" &amp; ROUNDUP(SUM($B$21:$B162)/78,0)),
     _xlpm.dat,DATE(_xlpm.jahrCalc,$B162,Y$20),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WE</v>
      </c>
      <c r="BJ162" s="211" t="str" cm="1">
        <f t="array" aca="1" ref="BJ162" ca="1">_xlfn.LET(
     _xlpm.jahrCalc,INDIRECT("Jahr" &amp; ROUNDUP(SUM($B$21:$B162)/78,0)),
     _xlpm.dat,DATE(_xlpm.jahrCalc,$B162,Z$20),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K162" s="211" t="str" cm="1">
        <f t="array" aca="1" ref="BK162" ca="1">_xlfn.LET(
     _xlpm.jahrCalc,INDIRECT("Jahr" &amp; ROUNDUP(SUM($B$21:$B162)/78,0)),
     _xlpm.dat,DATE(_xlpm.jahrCalc,$B162,AA$20),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L162" s="211" t="str" cm="1">
        <f t="array" aca="1" ref="BL162" ca="1">_xlfn.LET(
     _xlpm.jahrCalc,INDIRECT("Jahr" &amp; ROUNDUP(SUM($B$21:$B162)/78,0)),
     _xlpm.dat,DATE(_xlpm.jahrCalc,$B162,AB$20),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M162" s="211" t="str" cm="1">
        <f t="array" aca="1" ref="BM162" ca="1">_xlfn.LET(
     _xlpm.jahrCalc,INDIRECT("Jahr" &amp; ROUNDUP(SUM($B$21:$B162)/78,0)),
     _xlpm.dat,DATE(_xlpm.jahrCalc,$B162,AC$20),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N162" s="211" t="str" cm="1">
        <f t="array" aca="1" ref="BN162" ca="1">_xlfn.LET(
     _xlpm.jahrCalc,INDIRECT("Jahr" &amp; ROUNDUP(SUM($B$21:$B162)/78,0)),
     _xlpm.dat,DATE(_xlpm.jahrCalc,$B162,AD$20),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
      </c>
      <c r="BO162" s="211" t="str" cm="1">
        <f t="array" aca="1" ref="BO162" ca="1">_xlfn.LET(
     _xlpm.jahrCalc,INDIRECT("Jahr" &amp; ROUNDUP(SUM($B$21:$B162)/78,0)),
     _xlpm.dat,DATE(_xlpm.jahrCalc,$B162,AE$20),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P162" s="211" t="str" cm="1">
        <f t="array" aca="1" ref="BP162" ca="1">_xlfn.LET(
     _xlpm.jahrCalc,INDIRECT("Jahr" &amp; ROUNDUP(SUM($B$21:$B162)/78,0)),
     _xlpm.dat,DATE(_xlpm.jahrCalc,$B162,AF$20),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Q162" s="211" t="str" cm="1">
        <f t="array" aca="1" ref="BQ162" ca="1">_xlfn.LET(
     _xlpm.jahrCalc,INDIRECT("Jahr" &amp; ROUNDUP(SUM($B$21:$B162)/78,0)),
     _xlpm.dat,DATE(_xlpm.jahrCalc,$B162,AG$20),
     _xlpm.bundesland,$BR162,
     _xlpm.ft, IF(_xlpm.bundesland=0,FALSE,_xlfn.XLOOKUP(_xlpm.dat,Feiertage[[Datum]:[Datum]],_xlfn.XLOOKUP(_xlpm.bundesland,Feiertage[[#Headers],[BW]:[TH]],Feiertage[[BW]:[TH]]),0,0,1)&lt;&gt;0),
     _xlpm.schwarz,
          MONTH(_xlpm.dat)&lt;&gt;$B162,
     _xlpm.we,
          WEEKDAY(_xlpm.dat,2)&gt;=6,
     _xlpm.weg,
          IF(_xlfn.XLOOKUP(GewählterMA&amp;_xlpm.dat,Table6[[lookup]:[lookup]],Table6[[Name]:[Name]],"da",0,1)="da","","weg"),
     _xlpm.ausgabe,IF(_xlpm.schwarz,"SW",IF(_xlpm.ft,"FT",IF(_xlpm.we,"WE",IF(_xlpm.weg="weg","weg","")))),
     _xlpm.ausgabe
)</f>
        <v>SW</v>
      </c>
      <c r="BR162" s="211">
        <f ca="1">IF(BT162=0,BS160,BT162)</f>
        <v>0</v>
      </c>
      <c r="BT162" s="211" cm="1">
        <f t="array" aca="1" ref="BT162" ca="1">_xlfn.XLOOKUP(_xlfn.XLOOKUP(GewählterMA&amp;AL162&amp;INDIRECT("Jahr" &amp; ROUNDUP(SUM($B$21:$B162)/78,0)),MitarbeiterFTE[Name]&amp;MitarbeiterFTE[Monat]&amp;MitarbeiterFTE[Jahr],MitarbeiterFTE[Bundesland],0,0,1),Bundesländer[Deutsch],Bundesländer[Abkürzung],0,0,1)</f>
        <v>0</v>
      </c>
    </row>
    <row r="163" spans="1:72" ht="18" customHeight="1" thickBot="1">
      <c r="A163" s="223" cm="1">
        <f t="array" aca="1" ref="A163" ca="1">_xlfn.XLOOKUP(GewählterMA&amp;"|"&amp;GewähltesVorhaben&amp;"|"&amp;B163&amp;"|"&amp;INDIRECT("Jahr" &amp; ROUNDUP(SUM($B$21:B163)/78,0)),MitarbeiterFTE[lookup],MitarbeiterFTE[%-Vorhaben],0,0,1)</f>
        <v>0</v>
      </c>
      <c r="B163" s="256">
        <v>3</v>
      </c>
      <c r="C163" s="253" t="str" cm="1">
        <f t="array" aca="1" ref="C163" ca="1">_xlfn.LET(
_xlpm.jahrCalc,
INDIRECT("Jahr" &amp; ROUNDUP(SUM($B$21:$B163)/78,0)),
_xlpm.auto,
IF(_xlfn.XLOOKUP(GewählterMA&amp;"|"&amp;_xlpm.jahrCalc,Personaleingabe!$AO$12:$AO$300,Personaleingabe!$AO$12:$AO$300,"keine Zeiten",0,1)="keine Zeiten",TRUE,FALSE),
_xlpm.fake,
IF($A$4&amp;"1"="1",FALSE,TRUE),
_xlpm.abwesend,
AM163&amp;"1"&lt;&gt;"1",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_xlpm.wochenstunden/5,SUMIFS(Arbeitszeiten[[Arbeitszeit]:[Arbeitszeit]],Arbeitszeiten[[Name]:[Name]],GewählterMA,Arbeitszeiten[[Tag]:[Tag]],DATE(_xlpm.jahrCalc,$B163,C$20)))*$A163,0),
_xlpm.ausgabe, _xlpm.stunden+IF(AND(_xlpm.stunden&gt;0,_xlpm.fake),ROUND(RANDBETWEEN(-100,100)/200,1),0),
IF(_xlpm.ausgabe&lt;=0,"",_xlpm.ausgabe)
)</f>
        <v/>
      </c>
      <c r="D163" s="253" t="str" cm="1">
        <f t="array" aca="1" ref="D163" ca="1">_xlfn.LET(
_xlpm.jahrCalc,
INDIRECT("Jahr" &amp; ROUNDUP(SUM($B$21:$B163)/78,0)),
_xlpm.auto,
IF(_xlfn.XLOOKUP(GewählterMA&amp;"|"&amp;_xlpm.jahrCalc,Personaleingabe!$AO$12:$AO$300,Personaleingabe!$AO$12:$AO$300,"keine Zeiten",0,1)="keine Zeiten",TRUE,FALSE),
_xlpm.fake,
IF($A$4&amp;"1"="1",FALSE,TRUE),
_xlpm.abwesend,
AN163&amp;"1"&lt;&gt;"1",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_xlpm.wochenstunden/5,SUMIFS(Arbeitszeiten[[Arbeitszeit]:[Arbeitszeit]],Arbeitszeiten[[Name]:[Name]],GewählterMA,Arbeitszeiten[[Tag]:[Tag]],DATE(_xlpm.jahrCalc,$B163,D$20)))*$A163,0),
_xlpm.ausgabe, _xlpm.stunden+IF(AND(_xlpm.stunden&gt;0,_xlpm.fake),ROUND(RANDBETWEEN(-100,100)/200,1),0),
IF(_xlpm.ausgabe&lt;=0,"",_xlpm.ausgabe)
)</f>
        <v/>
      </c>
      <c r="E163" s="253" t="str" cm="1">
        <f t="array" aca="1" ref="E163" ca="1">_xlfn.LET(
_xlpm.jahrCalc,
INDIRECT("Jahr" &amp; ROUNDUP(SUM($B$21:$B163)/78,0)),
_xlpm.auto,
IF(_xlfn.XLOOKUP(GewählterMA&amp;"|"&amp;_xlpm.jahrCalc,Personaleingabe!$AO$12:$AO$300,Personaleingabe!$AO$12:$AO$300,"keine Zeiten",0,1)="keine Zeiten",TRUE,FALSE),
_xlpm.fake,
IF($A$4&amp;"1"="1",FALSE,TRUE),
_xlpm.abwesend,
AO163&amp;"1"&lt;&gt;"1",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_xlpm.wochenstunden/5,SUMIFS(Arbeitszeiten[[Arbeitszeit]:[Arbeitszeit]],Arbeitszeiten[[Name]:[Name]],GewählterMA,Arbeitszeiten[[Tag]:[Tag]],DATE(_xlpm.jahrCalc,$B163,E$20)))*$A163,0),
_xlpm.ausgabe, _xlpm.stunden+IF(AND(_xlpm.stunden&gt;0,_xlpm.fake),ROUND(RANDBETWEEN(-100,100)/200,1),0),
IF(_xlpm.ausgabe&lt;=0,"",_xlpm.ausgabe)
)</f>
        <v/>
      </c>
      <c r="F163" s="253" t="str" cm="1">
        <f t="array" aca="1" ref="F163" ca="1">_xlfn.LET(
_xlpm.jahrCalc,
INDIRECT("Jahr" &amp; ROUNDUP(SUM($B$21:$B163)/78,0)),
_xlpm.auto,
IF(_xlfn.XLOOKUP(GewählterMA&amp;"|"&amp;_xlpm.jahrCalc,Personaleingabe!$AO$12:$AO$300,Personaleingabe!$AO$12:$AO$300,"keine Zeiten",0,1)="keine Zeiten",TRUE,FALSE),
_xlpm.fake,
IF($A$4&amp;"1"="1",FALSE,TRUE),
_xlpm.abwesend,
AP163&amp;"1"&lt;&gt;"1",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_xlpm.wochenstunden/5,SUMIFS(Arbeitszeiten[[Arbeitszeit]:[Arbeitszeit]],Arbeitszeiten[[Name]:[Name]],GewählterMA,Arbeitszeiten[[Tag]:[Tag]],DATE(_xlpm.jahrCalc,$B163,F$20)))*$A163,0),
_xlpm.ausgabe, _xlpm.stunden+IF(AND(_xlpm.stunden&gt;0,_xlpm.fake),ROUND(RANDBETWEEN(-100,100)/200,1),0),
IF(_xlpm.ausgabe&lt;=0,"",_xlpm.ausgabe)
)</f>
        <v/>
      </c>
      <c r="G163" s="253" t="str" cm="1">
        <f t="array" aca="1" ref="G163" ca="1">_xlfn.LET(
_xlpm.jahrCalc,
INDIRECT("Jahr" &amp; ROUNDUP(SUM($B$21:$B163)/78,0)),
_xlpm.auto,
IF(_xlfn.XLOOKUP(GewählterMA&amp;"|"&amp;_xlpm.jahrCalc,Personaleingabe!$AO$12:$AO$300,Personaleingabe!$AO$12:$AO$300,"keine Zeiten",0,1)="keine Zeiten",TRUE,FALSE),
_xlpm.fake,
IF($A$4&amp;"1"="1",FALSE,TRUE),
_xlpm.abwesend,
AQ163&amp;"1"&lt;&gt;"1",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_xlpm.wochenstunden/5,SUMIFS(Arbeitszeiten[[Arbeitszeit]:[Arbeitszeit]],Arbeitszeiten[[Name]:[Name]],GewählterMA,Arbeitszeiten[[Tag]:[Tag]],DATE(_xlpm.jahrCalc,$B163,G$20)))*$A163,0),
_xlpm.ausgabe, _xlpm.stunden+IF(AND(_xlpm.stunden&gt;0,_xlpm.fake),ROUND(RANDBETWEEN(-100,100)/200,1),0),
IF(_xlpm.ausgabe&lt;=0,"",_xlpm.ausgabe)
)</f>
        <v/>
      </c>
      <c r="H163" s="253" t="str" cm="1">
        <f t="array" aca="1" ref="H163" ca="1">_xlfn.LET(
_xlpm.jahrCalc,
INDIRECT("Jahr" &amp; ROUNDUP(SUM($B$21:$B163)/78,0)),
_xlpm.auto,
IF(_xlfn.XLOOKUP(GewählterMA&amp;"|"&amp;_xlpm.jahrCalc,Personaleingabe!$AO$12:$AO$300,Personaleingabe!$AO$12:$AO$300,"keine Zeiten",0,1)="keine Zeiten",TRUE,FALSE),
_xlpm.fake,
IF($A$4&amp;"1"="1",FALSE,TRUE),
_xlpm.abwesend,
AR163&amp;"1"&lt;&gt;"1",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_xlpm.wochenstunden/5,SUMIFS(Arbeitszeiten[[Arbeitszeit]:[Arbeitszeit]],Arbeitszeiten[[Name]:[Name]],GewählterMA,Arbeitszeiten[[Tag]:[Tag]],DATE(_xlpm.jahrCalc,$B163,H$20)))*$A163,0),
_xlpm.ausgabe, _xlpm.stunden+IF(AND(_xlpm.stunden&gt;0,_xlpm.fake),ROUND(RANDBETWEEN(-100,100)/200,1),0),
IF(_xlpm.ausgabe&lt;=0,"",_xlpm.ausgabe)
)</f>
        <v/>
      </c>
      <c r="I163" s="253" t="str" cm="1">
        <f t="array" aca="1" ref="I163" ca="1">_xlfn.LET(
_xlpm.jahrCalc,
INDIRECT("Jahr" &amp; ROUNDUP(SUM($B$21:$B163)/78,0)),
_xlpm.auto,
IF(_xlfn.XLOOKUP(GewählterMA&amp;"|"&amp;_xlpm.jahrCalc,Personaleingabe!$AO$12:$AO$300,Personaleingabe!$AO$12:$AO$300,"keine Zeiten",0,1)="keine Zeiten",TRUE,FALSE),
_xlpm.fake,
IF($A$4&amp;"1"="1",FALSE,TRUE),
_xlpm.abwesend,
AS163&amp;"1"&lt;&gt;"1",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_xlpm.wochenstunden/5,SUMIFS(Arbeitszeiten[[Arbeitszeit]:[Arbeitszeit]],Arbeitszeiten[[Name]:[Name]],GewählterMA,Arbeitszeiten[[Tag]:[Tag]],DATE(_xlpm.jahrCalc,$B163,I$20)))*$A163,0),
_xlpm.ausgabe, _xlpm.stunden+IF(AND(_xlpm.stunden&gt;0,_xlpm.fake),ROUND(RANDBETWEEN(-100,100)/200,1),0),
IF(_xlpm.ausgabe&lt;=0,"",_xlpm.ausgabe)
)</f>
        <v/>
      </c>
      <c r="J163" s="253" t="str" cm="1">
        <f t="array" aca="1" ref="J163" ca="1">_xlfn.LET(
_xlpm.jahrCalc,
INDIRECT("Jahr" &amp; ROUNDUP(SUM($B$21:$B163)/78,0)),
_xlpm.auto,
IF(_xlfn.XLOOKUP(GewählterMA&amp;"|"&amp;_xlpm.jahrCalc,Personaleingabe!$AO$12:$AO$300,Personaleingabe!$AO$12:$AO$300,"keine Zeiten",0,1)="keine Zeiten",TRUE,FALSE),
_xlpm.fake,
IF($A$4&amp;"1"="1",FALSE,TRUE),
_xlpm.abwesend,
AT163&amp;"1"&lt;&gt;"1",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_xlpm.wochenstunden/5,SUMIFS(Arbeitszeiten[[Arbeitszeit]:[Arbeitszeit]],Arbeitszeiten[[Name]:[Name]],GewählterMA,Arbeitszeiten[[Tag]:[Tag]],DATE(_xlpm.jahrCalc,$B163,J$20)))*$A163,0),
_xlpm.ausgabe, _xlpm.stunden+IF(AND(_xlpm.stunden&gt;0,_xlpm.fake),ROUND(RANDBETWEEN(-100,100)/200,1),0),
IF(_xlpm.ausgabe&lt;=0,"",_xlpm.ausgabe)
)</f>
        <v/>
      </c>
      <c r="K163" s="253" t="str" cm="1">
        <f t="array" aca="1" ref="K163" ca="1">_xlfn.LET(
_xlpm.jahrCalc,
INDIRECT("Jahr" &amp; ROUNDUP(SUM($B$21:$B163)/78,0)),
_xlpm.auto,
IF(_xlfn.XLOOKUP(GewählterMA&amp;"|"&amp;_xlpm.jahrCalc,Personaleingabe!$AO$12:$AO$300,Personaleingabe!$AO$12:$AO$300,"keine Zeiten",0,1)="keine Zeiten",TRUE,FALSE),
_xlpm.fake,
IF($A$4&amp;"1"="1",FALSE,TRUE),
_xlpm.abwesend,
AU163&amp;"1"&lt;&gt;"1",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_xlpm.wochenstunden/5,SUMIFS(Arbeitszeiten[[Arbeitszeit]:[Arbeitszeit]],Arbeitszeiten[[Name]:[Name]],GewählterMA,Arbeitszeiten[[Tag]:[Tag]],DATE(_xlpm.jahrCalc,$B163,K$20)))*$A163,0),
_xlpm.ausgabe, _xlpm.stunden+IF(AND(_xlpm.stunden&gt;0,_xlpm.fake),ROUND(RANDBETWEEN(-100,100)/200,1),0),
IF(_xlpm.ausgabe&lt;=0,"",_xlpm.ausgabe)
)</f>
        <v/>
      </c>
      <c r="L163" s="253" t="str" cm="1">
        <f t="array" aca="1" ref="L163" ca="1">_xlfn.LET(
_xlpm.jahrCalc,
INDIRECT("Jahr" &amp; ROUNDUP(SUM($B$21:$B163)/78,0)),
_xlpm.auto,
IF(_xlfn.XLOOKUP(GewählterMA&amp;"|"&amp;_xlpm.jahrCalc,Personaleingabe!$AO$12:$AO$300,Personaleingabe!$AO$12:$AO$300,"keine Zeiten",0,1)="keine Zeiten",TRUE,FALSE),
_xlpm.fake,
IF($A$4&amp;"1"="1",FALSE,TRUE),
_xlpm.abwesend,
AV163&amp;"1"&lt;&gt;"1",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_xlpm.wochenstunden/5,SUMIFS(Arbeitszeiten[[Arbeitszeit]:[Arbeitszeit]],Arbeitszeiten[[Name]:[Name]],GewählterMA,Arbeitszeiten[[Tag]:[Tag]],DATE(_xlpm.jahrCalc,$B163,L$20)))*$A163,0),
_xlpm.ausgabe, _xlpm.stunden+IF(AND(_xlpm.stunden&gt;0,_xlpm.fake),ROUND(RANDBETWEEN(-100,100)/200,1),0),
IF(_xlpm.ausgabe&lt;=0,"",_xlpm.ausgabe)
)</f>
        <v/>
      </c>
      <c r="M163" s="253" t="str" cm="1">
        <f t="array" aca="1" ref="M163" ca="1">_xlfn.LET(
_xlpm.jahrCalc,
INDIRECT("Jahr" &amp; ROUNDUP(SUM($B$21:$B163)/78,0)),
_xlpm.auto,
IF(_xlfn.XLOOKUP(GewählterMA&amp;"|"&amp;_xlpm.jahrCalc,Personaleingabe!$AO$12:$AO$300,Personaleingabe!$AO$12:$AO$300,"keine Zeiten",0,1)="keine Zeiten",TRUE,FALSE),
_xlpm.fake,
IF($A$4&amp;"1"="1",FALSE,TRUE),
_xlpm.abwesend,
AW163&amp;"1"&lt;&gt;"1",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_xlpm.wochenstunden/5,SUMIFS(Arbeitszeiten[[Arbeitszeit]:[Arbeitszeit]],Arbeitszeiten[[Name]:[Name]],GewählterMA,Arbeitszeiten[[Tag]:[Tag]],DATE(_xlpm.jahrCalc,$B163,M$20)))*$A163,0),
_xlpm.ausgabe, _xlpm.stunden+IF(AND(_xlpm.stunden&gt;0,_xlpm.fake),ROUND(RANDBETWEEN(-100,100)/200,1),0),
IF(_xlpm.ausgabe&lt;=0,"",_xlpm.ausgabe)
)</f>
        <v/>
      </c>
      <c r="N163" s="253" t="str" cm="1">
        <f t="array" aca="1" ref="N163" ca="1">_xlfn.LET(
_xlpm.jahrCalc,
INDIRECT("Jahr" &amp; ROUNDUP(SUM($B$21:$B163)/78,0)),
_xlpm.auto,
IF(_xlfn.XLOOKUP(GewählterMA&amp;"|"&amp;_xlpm.jahrCalc,Personaleingabe!$AO$12:$AO$300,Personaleingabe!$AO$12:$AO$300,"keine Zeiten",0,1)="keine Zeiten",TRUE,FALSE),
_xlpm.fake,
IF($A$4&amp;"1"="1",FALSE,TRUE),
_xlpm.abwesend,
AX163&amp;"1"&lt;&gt;"1",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_xlpm.wochenstunden/5,SUMIFS(Arbeitszeiten[[Arbeitszeit]:[Arbeitszeit]],Arbeitszeiten[[Name]:[Name]],GewählterMA,Arbeitszeiten[[Tag]:[Tag]],DATE(_xlpm.jahrCalc,$B163,N$20)))*$A163,0),
_xlpm.ausgabe, _xlpm.stunden+IF(AND(_xlpm.stunden&gt;0,_xlpm.fake),ROUND(RANDBETWEEN(-100,100)/200,1),0),
IF(_xlpm.ausgabe&lt;=0,"",_xlpm.ausgabe)
)</f>
        <v/>
      </c>
      <c r="O163" s="253" t="str" cm="1">
        <f t="array" aca="1" ref="O163" ca="1">_xlfn.LET(
_xlpm.jahrCalc,
INDIRECT("Jahr" &amp; ROUNDUP(SUM($B$21:$B163)/78,0)),
_xlpm.auto,
IF(_xlfn.XLOOKUP(GewählterMA&amp;"|"&amp;_xlpm.jahrCalc,Personaleingabe!$AO$12:$AO$300,Personaleingabe!$AO$12:$AO$300,"keine Zeiten",0,1)="keine Zeiten",TRUE,FALSE),
_xlpm.fake,
IF($A$4&amp;"1"="1",FALSE,TRUE),
_xlpm.abwesend,
AY163&amp;"1"&lt;&gt;"1",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_xlpm.wochenstunden/5,SUMIFS(Arbeitszeiten[[Arbeitszeit]:[Arbeitszeit]],Arbeitszeiten[[Name]:[Name]],GewählterMA,Arbeitszeiten[[Tag]:[Tag]],DATE(_xlpm.jahrCalc,$B163,O$20)))*$A163,0),
_xlpm.ausgabe, _xlpm.stunden+IF(AND(_xlpm.stunden&gt;0,_xlpm.fake),ROUND(RANDBETWEEN(-100,100)/200,1),0),
IF(_xlpm.ausgabe&lt;=0,"",_xlpm.ausgabe)
)</f>
        <v/>
      </c>
      <c r="P163" s="253" t="str" cm="1">
        <f t="array" aca="1" ref="P163" ca="1">_xlfn.LET(
_xlpm.jahrCalc,
INDIRECT("Jahr" &amp; ROUNDUP(SUM($B$21:$B163)/78,0)),
_xlpm.auto,
IF(_xlfn.XLOOKUP(GewählterMA&amp;"|"&amp;_xlpm.jahrCalc,Personaleingabe!$AO$12:$AO$300,Personaleingabe!$AO$12:$AO$300,"keine Zeiten",0,1)="keine Zeiten",TRUE,FALSE),
_xlpm.fake,
IF($A$4&amp;"1"="1",FALSE,TRUE),
_xlpm.abwesend,
AZ163&amp;"1"&lt;&gt;"1",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_xlpm.wochenstunden/5,SUMIFS(Arbeitszeiten[[Arbeitszeit]:[Arbeitszeit]],Arbeitszeiten[[Name]:[Name]],GewählterMA,Arbeitszeiten[[Tag]:[Tag]],DATE(_xlpm.jahrCalc,$B163,P$20)))*$A163,0),
_xlpm.ausgabe, _xlpm.stunden+IF(AND(_xlpm.stunden&gt;0,_xlpm.fake),ROUND(RANDBETWEEN(-100,100)/200,1),0),
IF(_xlpm.ausgabe&lt;=0,"",_xlpm.ausgabe)
)</f>
        <v/>
      </c>
      <c r="Q163" s="253" t="str" cm="1">
        <f t="array" aca="1" ref="Q163" ca="1">_xlfn.LET(
_xlpm.jahrCalc,
INDIRECT("Jahr" &amp; ROUNDUP(SUM($B$21:$B163)/78,0)),
_xlpm.auto,
IF(_xlfn.XLOOKUP(GewählterMA&amp;"|"&amp;_xlpm.jahrCalc,Personaleingabe!$AO$12:$AO$300,Personaleingabe!$AO$12:$AO$300,"keine Zeiten",0,1)="keine Zeiten",TRUE,FALSE),
_xlpm.fake,
IF($A$4&amp;"1"="1",FALSE,TRUE),
_xlpm.abwesend,
BA163&amp;"1"&lt;&gt;"1",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_xlpm.wochenstunden/5,SUMIFS(Arbeitszeiten[[Arbeitszeit]:[Arbeitszeit]],Arbeitszeiten[[Name]:[Name]],GewählterMA,Arbeitszeiten[[Tag]:[Tag]],DATE(_xlpm.jahrCalc,$B163,Q$20)))*$A163,0),
_xlpm.ausgabe, _xlpm.stunden+IF(AND(_xlpm.stunden&gt;0,_xlpm.fake),ROUND(RANDBETWEEN(-100,100)/200,1),0),
IF(_xlpm.ausgabe&lt;=0,"",_xlpm.ausgabe)
)</f>
        <v/>
      </c>
      <c r="R163" s="253" t="str" cm="1">
        <f t="array" aca="1" ref="R163" ca="1">_xlfn.LET(
_xlpm.jahrCalc,
INDIRECT("Jahr" &amp; ROUNDUP(SUM($B$21:$B163)/78,0)),
_xlpm.auto,
IF(_xlfn.XLOOKUP(GewählterMA&amp;"|"&amp;_xlpm.jahrCalc,Personaleingabe!$AO$12:$AO$300,Personaleingabe!$AO$12:$AO$300,"keine Zeiten",0,1)="keine Zeiten",TRUE,FALSE),
_xlpm.fake,
IF($A$4&amp;"1"="1",FALSE,TRUE),
_xlpm.abwesend,
BB163&amp;"1"&lt;&gt;"1",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_xlpm.wochenstunden/5,SUMIFS(Arbeitszeiten[[Arbeitszeit]:[Arbeitszeit]],Arbeitszeiten[[Name]:[Name]],GewählterMA,Arbeitszeiten[[Tag]:[Tag]],DATE(_xlpm.jahrCalc,$B163,R$20)))*$A163,0),
_xlpm.ausgabe, _xlpm.stunden+IF(AND(_xlpm.stunden&gt;0,_xlpm.fake),ROUND(RANDBETWEEN(-100,100)/200,1),0),
IF(_xlpm.ausgabe&lt;=0,"",_xlpm.ausgabe)
)</f>
        <v/>
      </c>
      <c r="S163" s="253" t="str" cm="1">
        <f t="array" aca="1" ref="S163" ca="1">_xlfn.LET(
_xlpm.jahrCalc,
INDIRECT("Jahr" &amp; ROUNDUP(SUM($B$21:$B163)/78,0)),
_xlpm.auto,
IF(_xlfn.XLOOKUP(GewählterMA&amp;"|"&amp;_xlpm.jahrCalc,Personaleingabe!$AO$12:$AO$300,Personaleingabe!$AO$12:$AO$300,"keine Zeiten",0,1)="keine Zeiten",TRUE,FALSE),
_xlpm.fake,
IF($A$4&amp;"1"="1",FALSE,TRUE),
_xlpm.abwesend,
BC163&amp;"1"&lt;&gt;"1",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_xlpm.wochenstunden/5,SUMIFS(Arbeitszeiten[[Arbeitszeit]:[Arbeitszeit]],Arbeitszeiten[[Name]:[Name]],GewählterMA,Arbeitszeiten[[Tag]:[Tag]],DATE(_xlpm.jahrCalc,$B163,S$20)))*$A163,0),
_xlpm.ausgabe, _xlpm.stunden+IF(AND(_xlpm.stunden&gt;0,_xlpm.fake),ROUND(RANDBETWEEN(-100,100)/200,1),0),
IF(_xlpm.ausgabe&lt;=0,"",_xlpm.ausgabe)
)</f>
        <v/>
      </c>
      <c r="T163" s="253" t="str" cm="1">
        <f t="array" aca="1" ref="T163" ca="1">_xlfn.LET(
_xlpm.jahrCalc,
INDIRECT("Jahr" &amp; ROUNDUP(SUM($B$21:$B163)/78,0)),
_xlpm.auto,
IF(_xlfn.XLOOKUP(GewählterMA&amp;"|"&amp;_xlpm.jahrCalc,Personaleingabe!$AO$12:$AO$300,Personaleingabe!$AO$12:$AO$300,"keine Zeiten",0,1)="keine Zeiten",TRUE,FALSE),
_xlpm.fake,
IF($A$4&amp;"1"="1",FALSE,TRUE),
_xlpm.abwesend,
BD163&amp;"1"&lt;&gt;"1",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_xlpm.wochenstunden/5,SUMIFS(Arbeitszeiten[[Arbeitszeit]:[Arbeitszeit]],Arbeitszeiten[[Name]:[Name]],GewählterMA,Arbeitszeiten[[Tag]:[Tag]],DATE(_xlpm.jahrCalc,$B163,T$20)))*$A163,0),
_xlpm.ausgabe, _xlpm.stunden+IF(AND(_xlpm.stunden&gt;0,_xlpm.fake),ROUND(RANDBETWEEN(-100,100)/200,1),0),
IF(_xlpm.ausgabe&lt;=0,"",_xlpm.ausgabe)
)</f>
        <v/>
      </c>
      <c r="U163" s="253" t="str" cm="1">
        <f t="array" aca="1" ref="U163" ca="1">_xlfn.LET(
_xlpm.jahrCalc,
INDIRECT("Jahr" &amp; ROUNDUP(SUM($B$21:$B163)/78,0)),
_xlpm.auto,
IF(_xlfn.XLOOKUP(GewählterMA&amp;"|"&amp;_xlpm.jahrCalc,Personaleingabe!$AO$12:$AO$300,Personaleingabe!$AO$12:$AO$300,"keine Zeiten",0,1)="keine Zeiten",TRUE,FALSE),
_xlpm.fake,
IF($A$4&amp;"1"="1",FALSE,TRUE),
_xlpm.abwesend,
BE163&amp;"1"&lt;&gt;"1",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_xlpm.wochenstunden/5,SUMIFS(Arbeitszeiten[[Arbeitszeit]:[Arbeitszeit]],Arbeitszeiten[[Name]:[Name]],GewählterMA,Arbeitszeiten[[Tag]:[Tag]],DATE(_xlpm.jahrCalc,$B163,U$20)))*$A163,0),
_xlpm.ausgabe, _xlpm.stunden+IF(AND(_xlpm.stunden&gt;0,_xlpm.fake),ROUND(RANDBETWEEN(-100,100)/200,1),0),
IF(_xlpm.ausgabe&lt;=0,"",_xlpm.ausgabe)
)</f>
        <v/>
      </c>
      <c r="V163" s="253" t="str" cm="1">
        <f t="array" aca="1" ref="V163" ca="1">_xlfn.LET(
_xlpm.jahrCalc,
INDIRECT("Jahr" &amp; ROUNDUP(SUM($B$21:$B163)/78,0)),
_xlpm.auto,
IF(_xlfn.XLOOKUP(GewählterMA&amp;"|"&amp;_xlpm.jahrCalc,Personaleingabe!$AO$12:$AO$300,Personaleingabe!$AO$12:$AO$300,"keine Zeiten",0,1)="keine Zeiten",TRUE,FALSE),
_xlpm.fake,
IF($A$4&amp;"1"="1",FALSE,TRUE),
_xlpm.abwesend,
BF163&amp;"1"&lt;&gt;"1",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_xlpm.wochenstunden/5,SUMIFS(Arbeitszeiten[[Arbeitszeit]:[Arbeitszeit]],Arbeitszeiten[[Name]:[Name]],GewählterMA,Arbeitszeiten[[Tag]:[Tag]],DATE(_xlpm.jahrCalc,$B163,V$20)))*$A163,0),
_xlpm.ausgabe, _xlpm.stunden+IF(AND(_xlpm.stunden&gt;0,_xlpm.fake),ROUND(RANDBETWEEN(-100,100)/200,1),0),
IF(_xlpm.ausgabe&lt;=0,"",_xlpm.ausgabe)
)</f>
        <v/>
      </c>
      <c r="W163" s="253" t="str" cm="1">
        <f t="array" aca="1" ref="W163" ca="1">_xlfn.LET(
_xlpm.jahrCalc,
INDIRECT("Jahr" &amp; ROUNDUP(SUM($B$21:$B163)/78,0)),
_xlpm.auto,
IF(_xlfn.XLOOKUP(GewählterMA&amp;"|"&amp;_xlpm.jahrCalc,Personaleingabe!$AO$12:$AO$300,Personaleingabe!$AO$12:$AO$300,"keine Zeiten",0,1)="keine Zeiten",TRUE,FALSE),
_xlpm.fake,
IF($A$4&amp;"1"="1",FALSE,TRUE),
_xlpm.abwesend,
BG163&amp;"1"&lt;&gt;"1",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_xlpm.wochenstunden/5,SUMIFS(Arbeitszeiten[[Arbeitszeit]:[Arbeitszeit]],Arbeitszeiten[[Name]:[Name]],GewählterMA,Arbeitszeiten[[Tag]:[Tag]],DATE(_xlpm.jahrCalc,$B163,W$20)))*$A163,0),
_xlpm.ausgabe, _xlpm.stunden+IF(AND(_xlpm.stunden&gt;0,_xlpm.fake),ROUND(RANDBETWEEN(-100,100)/200,1),0),
IF(_xlpm.ausgabe&lt;=0,"",_xlpm.ausgabe)
)</f>
        <v/>
      </c>
      <c r="X163" s="253" t="str" cm="1">
        <f t="array" aca="1" ref="X163" ca="1">_xlfn.LET(
_xlpm.jahrCalc,
INDIRECT("Jahr" &amp; ROUNDUP(SUM($B$21:$B163)/78,0)),
_xlpm.auto,
IF(_xlfn.XLOOKUP(GewählterMA&amp;"|"&amp;_xlpm.jahrCalc,Personaleingabe!$AO$12:$AO$300,Personaleingabe!$AO$12:$AO$300,"keine Zeiten",0,1)="keine Zeiten",TRUE,FALSE),
_xlpm.fake,
IF($A$4&amp;"1"="1",FALSE,TRUE),
_xlpm.abwesend,
BH163&amp;"1"&lt;&gt;"1",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_xlpm.wochenstunden/5,SUMIFS(Arbeitszeiten[[Arbeitszeit]:[Arbeitszeit]],Arbeitszeiten[[Name]:[Name]],GewählterMA,Arbeitszeiten[[Tag]:[Tag]],DATE(_xlpm.jahrCalc,$B163,X$20)))*$A163,0),
_xlpm.ausgabe, _xlpm.stunden+IF(AND(_xlpm.stunden&gt;0,_xlpm.fake),ROUND(RANDBETWEEN(-100,100)/200,1),0),
IF(_xlpm.ausgabe&lt;=0,"",_xlpm.ausgabe)
)</f>
        <v/>
      </c>
      <c r="Y163" s="253" t="str" cm="1">
        <f t="array" aca="1" ref="Y163" ca="1">_xlfn.LET(
_xlpm.jahrCalc,
INDIRECT("Jahr" &amp; ROUNDUP(SUM($B$21:$B163)/78,0)),
_xlpm.auto,
IF(_xlfn.XLOOKUP(GewählterMA&amp;"|"&amp;_xlpm.jahrCalc,Personaleingabe!$AO$12:$AO$300,Personaleingabe!$AO$12:$AO$300,"keine Zeiten",0,1)="keine Zeiten",TRUE,FALSE),
_xlpm.fake,
IF($A$4&amp;"1"="1",FALSE,TRUE),
_xlpm.abwesend,
BI163&amp;"1"&lt;&gt;"1",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_xlpm.wochenstunden/5,SUMIFS(Arbeitszeiten[[Arbeitszeit]:[Arbeitszeit]],Arbeitszeiten[[Name]:[Name]],GewählterMA,Arbeitszeiten[[Tag]:[Tag]],DATE(_xlpm.jahrCalc,$B163,Y$20)))*$A163,0),
_xlpm.ausgabe, _xlpm.stunden+IF(AND(_xlpm.stunden&gt;0,_xlpm.fake),ROUND(RANDBETWEEN(-100,100)/200,1),0),
IF(_xlpm.ausgabe&lt;=0,"",_xlpm.ausgabe)
)</f>
        <v/>
      </c>
      <c r="Z163" s="253" t="str" cm="1">
        <f t="array" aca="1" ref="Z163" ca="1">_xlfn.LET(
_xlpm.jahrCalc,
INDIRECT("Jahr" &amp; ROUNDUP(SUM($B$21:$B163)/78,0)),
_xlpm.auto,
IF(_xlfn.XLOOKUP(GewählterMA&amp;"|"&amp;_xlpm.jahrCalc,Personaleingabe!$AO$12:$AO$300,Personaleingabe!$AO$12:$AO$300,"keine Zeiten",0,1)="keine Zeiten",TRUE,FALSE),
_xlpm.fake,
IF($A$4&amp;"1"="1",FALSE,TRUE),
_xlpm.abwesend,
BJ163&amp;"1"&lt;&gt;"1",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_xlpm.wochenstunden/5,SUMIFS(Arbeitszeiten[[Arbeitszeit]:[Arbeitszeit]],Arbeitszeiten[[Name]:[Name]],GewählterMA,Arbeitszeiten[[Tag]:[Tag]],DATE(_xlpm.jahrCalc,$B163,Z$20)))*$A163,0),
_xlpm.ausgabe, _xlpm.stunden+IF(AND(_xlpm.stunden&gt;0,_xlpm.fake),ROUND(RANDBETWEEN(-100,100)/200,1),0),
IF(_xlpm.ausgabe&lt;=0,"",_xlpm.ausgabe)
)</f>
        <v/>
      </c>
      <c r="AA163" s="253" t="str" cm="1">
        <f t="array" aca="1" ref="AA163" ca="1">_xlfn.LET(
_xlpm.jahrCalc,
INDIRECT("Jahr" &amp; ROUNDUP(SUM($B$21:$B163)/78,0)),
_xlpm.auto,
IF(_xlfn.XLOOKUP(GewählterMA&amp;"|"&amp;_xlpm.jahrCalc,Personaleingabe!$AO$12:$AO$300,Personaleingabe!$AO$12:$AO$300,"keine Zeiten",0,1)="keine Zeiten",TRUE,FALSE),
_xlpm.fake,
IF($A$4&amp;"1"="1",FALSE,TRUE),
_xlpm.abwesend,
BK163&amp;"1"&lt;&gt;"1",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_xlpm.wochenstunden/5,SUMIFS(Arbeitszeiten[[Arbeitszeit]:[Arbeitszeit]],Arbeitszeiten[[Name]:[Name]],GewählterMA,Arbeitszeiten[[Tag]:[Tag]],DATE(_xlpm.jahrCalc,$B163,AA$20)))*$A163,0),
_xlpm.ausgabe, _xlpm.stunden+IF(AND(_xlpm.stunden&gt;0,_xlpm.fake),ROUND(RANDBETWEEN(-100,100)/200,1),0),
IF(_xlpm.ausgabe&lt;=0,"",_xlpm.ausgabe)
)</f>
        <v/>
      </c>
      <c r="AB163" s="253" t="str" cm="1">
        <f t="array" aca="1" ref="AB163" ca="1">_xlfn.LET(
_xlpm.jahrCalc,
INDIRECT("Jahr" &amp; ROUNDUP(SUM($B$21:$B163)/78,0)),
_xlpm.auto,
IF(_xlfn.XLOOKUP(GewählterMA&amp;"|"&amp;_xlpm.jahrCalc,Personaleingabe!$AO$12:$AO$300,Personaleingabe!$AO$12:$AO$300,"keine Zeiten",0,1)="keine Zeiten",TRUE,FALSE),
_xlpm.fake,
IF($A$4&amp;"1"="1",FALSE,TRUE),
_xlpm.abwesend,
BL163&amp;"1"&lt;&gt;"1",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_xlpm.wochenstunden/5,SUMIFS(Arbeitszeiten[[Arbeitszeit]:[Arbeitszeit]],Arbeitszeiten[[Name]:[Name]],GewählterMA,Arbeitszeiten[[Tag]:[Tag]],DATE(_xlpm.jahrCalc,$B163,AB$20)))*$A163,0),
_xlpm.ausgabe, _xlpm.stunden+IF(AND(_xlpm.stunden&gt;0,_xlpm.fake),ROUND(RANDBETWEEN(-100,100)/200,1),0),
IF(_xlpm.ausgabe&lt;=0,"",_xlpm.ausgabe)
)</f>
        <v/>
      </c>
      <c r="AC163" s="253" t="str" cm="1">
        <f t="array" aca="1" ref="AC163" ca="1">_xlfn.LET(
_xlpm.jahrCalc,
INDIRECT("Jahr" &amp; ROUNDUP(SUM($B$21:$B163)/78,0)),
_xlpm.auto,
IF(_xlfn.XLOOKUP(GewählterMA&amp;"|"&amp;_xlpm.jahrCalc,Personaleingabe!$AO$12:$AO$300,Personaleingabe!$AO$12:$AO$300,"keine Zeiten",0,1)="keine Zeiten",TRUE,FALSE),
_xlpm.fake,
IF($A$4&amp;"1"="1",FALSE,TRUE),
_xlpm.abwesend,
BM163&amp;"1"&lt;&gt;"1",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_xlpm.wochenstunden/5,SUMIFS(Arbeitszeiten[[Arbeitszeit]:[Arbeitszeit]],Arbeitszeiten[[Name]:[Name]],GewählterMA,Arbeitszeiten[[Tag]:[Tag]],DATE(_xlpm.jahrCalc,$B163,AC$20)))*$A163,0),
_xlpm.ausgabe, _xlpm.stunden+IF(AND(_xlpm.stunden&gt;0,_xlpm.fake),ROUND(RANDBETWEEN(-100,100)/200,1),0),
IF(_xlpm.ausgabe&lt;=0,"",_xlpm.ausgabe)
)</f>
        <v/>
      </c>
      <c r="AD163" s="253" t="str" cm="1">
        <f t="array" aca="1" ref="AD163" ca="1">_xlfn.LET(
_xlpm.jahrCalc,
INDIRECT("Jahr" &amp; ROUNDUP(SUM($B$21:$B163)/78,0)),
_xlpm.auto,
IF(_xlfn.XLOOKUP(GewählterMA&amp;"|"&amp;_xlpm.jahrCalc,Personaleingabe!$AO$12:$AO$300,Personaleingabe!$AO$12:$AO$300,"keine Zeiten",0,1)="keine Zeiten",TRUE,FALSE),
_xlpm.fake,
IF($A$4&amp;"1"="1",FALSE,TRUE),
_xlpm.abwesend,
BN163&amp;"1"&lt;&gt;"1",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_xlpm.wochenstunden/5,SUMIFS(Arbeitszeiten[[Arbeitszeit]:[Arbeitszeit]],Arbeitszeiten[[Name]:[Name]],GewählterMA,Arbeitszeiten[[Tag]:[Tag]],DATE(_xlpm.jahrCalc,$B163,AD$20)))*$A163,0),
_xlpm.ausgabe, _xlpm.stunden+IF(AND(_xlpm.stunden&gt;0,_xlpm.fake),ROUND(RANDBETWEEN(-100,100)/200,1),0),
IF(_xlpm.ausgabe&lt;=0,"",_xlpm.ausgabe)
)</f>
        <v/>
      </c>
      <c r="AE163" s="253" t="str" cm="1">
        <f t="array" aca="1" ref="AE163" ca="1">_xlfn.LET(
_xlpm.jahrCalc,
INDIRECT("Jahr" &amp; ROUNDUP(SUM($B$21:$B163)/78,0)),
_xlpm.auto,
IF(_xlfn.XLOOKUP(GewählterMA&amp;"|"&amp;_xlpm.jahrCalc,Personaleingabe!$AO$12:$AO$300,Personaleingabe!$AO$12:$AO$300,"keine Zeiten",0,1)="keine Zeiten",TRUE,FALSE),
_xlpm.fake,
IF($A$4&amp;"1"="1",FALSE,TRUE),
_xlpm.abwesend,
BO163&amp;"1"&lt;&gt;"1",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_xlpm.wochenstunden/5,SUMIFS(Arbeitszeiten[[Arbeitszeit]:[Arbeitszeit]],Arbeitszeiten[[Name]:[Name]],GewählterMA,Arbeitszeiten[[Tag]:[Tag]],DATE(_xlpm.jahrCalc,$B163,AE$20)))*$A163,0),
_xlpm.ausgabe, _xlpm.stunden+IF(AND(_xlpm.stunden&gt;0,_xlpm.fake),ROUND(RANDBETWEEN(-100,100)/200,1),0),
IF(_xlpm.ausgabe&lt;=0,"",_xlpm.ausgabe)
)</f>
        <v/>
      </c>
      <c r="AF163" s="253" t="str" cm="1">
        <f t="array" aca="1" ref="AF163" ca="1">_xlfn.LET(
_xlpm.jahrCalc,
INDIRECT("Jahr" &amp; ROUNDUP(SUM($B$21:$B163)/78,0)),
_xlpm.auto,
IF(_xlfn.XLOOKUP(GewählterMA&amp;"|"&amp;_xlpm.jahrCalc,Personaleingabe!$AO$12:$AO$300,Personaleingabe!$AO$12:$AO$300,"keine Zeiten",0,1)="keine Zeiten",TRUE,FALSE),
_xlpm.fake,
IF($A$4&amp;"1"="1",FALSE,TRUE),
_xlpm.abwesend,
BP163&amp;"1"&lt;&gt;"1",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_xlpm.wochenstunden/5,SUMIFS(Arbeitszeiten[[Arbeitszeit]:[Arbeitszeit]],Arbeitszeiten[[Name]:[Name]],GewählterMA,Arbeitszeiten[[Tag]:[Tag]],DATE(_xlpm.jahrCalc,$B163,AF$20)))*$A163,0),
_xlpm.ausgabe, _xlpm.stunden+IF(AND(_xlpm.stunden&gt;0,_xlpm.fake),ROUND(RANDBETWEEN(-100,100)/200,1),0),
IF(_xlpm.ausgabe&lt;=0,"",_xlpm.ausgabe)
)</f>
        <v/>
      </c>
      <c r="AG163" s="253" t="str" cm="1">
        <f t="array" aca="1" ref="AG163" ca="1">_xlfn.LET(
_xlpm.jahrCalc,
INDIRECT("Jahr" &amp; ROUNDUP(SUM($B$21:$B163)/78,0)),
_xlpm.auto,
IF(_xlfn.XLOOKUP(GewählterMA&amp;"|"&amp;_xlpm.jahrCalc,Personaleingabe!$AO$12:$AO$300,Personaleingabe!$AO$12:$AO$300,"keine Zeiten",0,1)="keine Zeiten",TRUE,FALSE),
_xlpm.fake,
IF($A$4&amp;"1"="1",FALSE,TRUE),
_xlpm.abwesend,
BQ163&amp;"1"&lt;&gt;"1",
_xlpm.wochenstunden,_xlfn.XLOOKUP(GewählterMA&amp;"|"&amp;GewähltesVorhaben&amp;"|"&amp;$B163&amp;"|"&amp;_xlpm.jahrCalc,MitarbeiterFTE[[lookup]:[lookup]],MitarbeiterFTE[[Std. / Wo.]:[Std. / Wo.]],0,0,1),
_xlpm.stunden,
IF(NOT(_xlpm.abwesend),IF(_xlpm.auto,
    _xlpm.wochenstunden/5,SUMIFS(Arbeitszeiten[[Arbeitszeit]:[Arbeitszeit]],Arbeitszeiten[[Name]:[Name]],GewählterMA,Arbeitszeiten[[Tag]:[Tag]],DATE(_xlpm.jahrCalc,$B163,AG$20)))*$A163,0),
_xlpm.ausgabe, _xlpm.stunden+IF(AND(_xlpm.stunden&gt;0,_xlpm.fake),ROUND(RANDBETWEEN(-100,100)/200,1),0),
IF(_xlpm.ausgabe&lt;=0,"",_xlpm.ausgabe)
)</f>
        <v/>
      </c>
      <c r="AH163" s="254">
        <f t="shared" ca="1" si="181"/>
        <v>0</v>
      </c>
      <c r="AI163" s="303"/>
      <c r="AJ163" s="212"/>
      <c r="AL163" s="211">
        <f t="shared" si="182"/>
        <v>3</v>
      </c>
      <c r="AM163" s="211" t="str" cm="1">
        <f t="array" aca="1" ref="AM163" ca="1">_xlfn.LET(
     _xlpm.jahrCalc,INDIRECT("Jahr" &amp; ROUNDUP(SUM($B$21:$B163)/78,0)),
     _xlpm.dat,DATE(_xlpm.jahrCalc,$B163,C$20),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N163" s="211" t="str" cm="1">
        <f t="array" aca="1" ref="AN163" ca="1">_xlfn.LET(
     _xlpm.jahrCalc,INDIRECT("Jahr" &amp; ROUNDUP(SUM($B$21:$B163)/78,0)),
     _xlpm.dat,DATE(_xlpm.jahrCalc,$B163,D$20),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O163" s="211" t="str" cm="1">
        <f t="array" aca="1" ref="AO163" ca="1">_xlfn.LET(
     _xlpm.jahrCalc,INDIRECT("Jahr" &amp; ROUNDUP(SUM($B$21:$B163)/78,0)),
     _xlpm.dat,DATE(_xlpm.jahrCalc,$B163,E$20),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P163" s="211" t="str" cm="1">
        <f t="array" aca="1" ref="AP163" ca="1">_xlfn.LET(
     _xlpm.jahrCalc,INDIRECT("Jahr" &amp; ROUNDUP(SUM($B$21:$B163)/78,0)),
     _xlpm.dat,DATE(_xlpm.jahrCalc,$B163,F$20),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Q163" s="211" t="str" cm="1">
        <f t="array" aca="1" ref="AQ163" ca="1">_xlfn.LET(
     _xlpm.jahrCalc,INDIRECT("Jahr" &amp; ROUNDUP(SUM($B$21:$B163)/78,0)),
     _xlpm.dat,DATE(_xlpm.jahrCalc,$B163,G$20),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R163" s="211" t="str" cm="1">
        <f t="array" aca="1" ref="AR163" ca="1">_xlfn.LET(
     _xlpm.jahrCalc,INDIRECT("Jahr" &amp; ROUNDUP(SUM($B$21:$B163)/78,0)),
     _xlpm.dat,DATE(_xlpm.jahrCalc,$B163,H$20),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S163" s="211" t="str" cm="1">
        <f t="array" aca="1" ref="AS163" ca="1">_xlfn.LET(
     _xlpm.jahrCalc,INDIRECT("Jahr" &amp; ROUNDUP(SUM($B$21:$B163)/78,0)),
     _xlpm.dat,DATE(_xlpm.jahrCalc,$B163,I$20),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T163" s="211" t="str" cm="1">
        <f t="array" aca="1" ref="AT163" ca="1">_xlfn.LET(
     _xlpm.jahrCalc,INDIRECT("Jahr" &amp; ROUNDUP(SUM($B$21:$B163)/78,0)),
     _xlpm.dat,DATE(_xlpm.jahrCalc,$B163,J$20),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U163" s="211" t="str" cm="1">
        <f t="array" aca="1" ref="AU163" ca="1">_xlfn.LET(
     _xlpm.jahrCalc,INDIRECT("Jahr" &amp; ROUNDUP(SUM($B$21:$B163)/78,0)),
     _xlpm.dat,DATE(_xlpm.jahrCalc,$B163,K$20),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AV163" s="211" t="str" cm="1">
        <f t="array" aca="1" ref="AV163" ca="1">_xlfn.LET(
     _xlpm.jahrCalc,INDIRECT("Jahr" &amp; ROUNDUP(SUM($B$21:$B163)/78,0)),
     _xlpm.dat,DATE(_xlpm.jahrCalc,$B163,L$20),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W163" s="211" t="str" cm="1">
        <f t="array" aca="1" ref="AW163" ca="1">_xlfn.LET(
     _xlpm.jahrCalc,INDIRECT("Jahr" &amp; ROUNDUP(SUM($B$21:$B163)/78,0)),
     _xlpm.dat,DATE(_xlpm.jahrCalc,$B163,M$20),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X163" s="211" t="str" cm="1">
        <f t="array" aca="1" ref="AX163" ca="1">_xlfn.LET(
     _xlpm.jahrCalc,INDIRECT("Jahr" &amp; ROUNDUP(SUM($B$21:$B163)/78,0)),
     _xlpm.dat,DATE(_xlpm.jahrCalc,$B163,N$20),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Y163" s="211" t="str" cm="1">
        <f t="array" aca="1" ref="AY163" ca="1">_xlfn.LET(
     _xlpm.jahrCalc,INDIRECT("Jahr" &amp; ROUNDUP(SUM($B$21:$B163)/78,0)),
     _xlpm.dat,DATE(_xlpm.jahrCalc,$B163,O$20),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AZ163" s="211" t="str" cm="1">
        <f t="array" aca="1" ref="AZ163" ca="1">_xlfn.LET(
     _xlpm.jahrCalc,INDIRECT("Jahr" &amp; ROUNDUP(SUM($B$21:$B163)/78,0)),
     _xlpm.dat,DATE(_xlpm.jahrCalc,$B163,P$20),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A163" s="211" t="str" cm="1">
        <f t="array" aca="1" ref="BA163" ca="1">_xlfn.LET(
     _xlpm.jahrCalc,INDIRECT("Jahr" &amp; ROUNDUP(SUM($B$21:$B163)/78,0)),
     _xlpm.dat,DATE(_xlpm.jahrCalc,$B163,Q$20),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B163" s="211" t="str" cm="1">
        <f t="array" aca="1" ref="BB163" ca="1">_xlfn.LET(
     _xlpm.jahrCalc,INDIRECT("Jahr" &amp; ROUNDUP(SUM($B$21:$B163)/78,0)),
     _xlpm.dat,DATE(_xlpm.jahrCalc,$B163,R$20),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C163" s="211" t="str" cm="1">
        <f t="array" aca="1" ref="BC163" ca="1">_xlfn.LET(
     _xlpm.jahrCalc,INDIRECT("Jahr" &amp; ROUNDUP(SUM($B$21:$B163)/78,0)),
     _xlpm.dat,DATE(_xlpm.jahrCalc,$B163,S$20),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D163" s="211" t="str" cm="1">
        <f t="array" aca="1" ref="BD163" ca="1">_xlfn.LET(
     _xlpm.jahrCalc,INDIRECT("Jahr" &amp; ROUNDUP(SUM($B$21:$B163)/78,0)),
     _xlpm.dat,DATE(_xlpm.jahrCalc,$B163,T$20),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E163" s="211" t="str" cm="1">
        <f t="array" aca="1" ref="BE163" ca="1">_xlfn.LET(
     _xlpm.jahrCalc,INDIRECT("Jahr" &amp; ROUNDUP(SUM($B$21:$B163)/78,0)),
     _xlpm.dat,DATE(_xlpm.jahrCalc,$B163,U$20),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F163" s="211" t="str" cm="1">
        <f t="array" aca="1" ref="BF163" ca="1">_xlfn.LET(
     _xlpm.jahrCalc,INDIRECT("Jahr" &amp; ROUNDUP(SUM($B$21:$B163)/78,0)),
     _xlpm.dat,DATE(_xlpm.jahrCalc,$B163,V$20),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G163" s="211" t="str" cm="1">
        <f t="array" aca="1" ref="BG163" ca="1">_xlfn.LET(
     _xlpm.jahrCalc,INDIRECT("Jahr" &amp; ROUNDUP(SUM($B$21:$B163)/78,0)),
     _xlpm.dat,DATE(_xlpm.jahrCalc,$B163,W$20),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H163" s="211" t="str" cm="1">
        <f t="array" aca="1" ref="BH163" ca="1">_xlfn.LET(
     _xlpm.jahrCalc,INDIRECT("Jahr" &amp; ROUNDUP(SUM($B$21:$B163)/78,0)),
     _xlpm.dat,DATE(_xlpm.jahrCalc,$B163,X$20),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I163" s="211" t="str" cm="1">
        <f t="array" aca="1" ref="BI163" ca="1">_xlfn.LET(
     _xlpm.jahrCalc,INDIRECT("Jahr" &amp; ROUNDUP(SUM($B$21:$B163)/78,0)),
     _xlpm.dat,DATE(_xlpm.jahrCalc,$B163,Y$20),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J163" s="211" t="str" cm="1">
        <f t="array" aca="1" ref="BJ163" ca="1">_xlfn.LET(
     _xlpm.jahrCalc,INDIRECT("Jahr" &amp; ROUNDUP(SUM($B$21:$B163)/78,0)),
     _xlpm.dat,DATE(_xlpm.jahrCalc,$B163,Z$20),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K163" s="211" t="str" cm="1">
        <f t="array" aca="1" ref="BK163" ca="1">_xlfn.LET(
     _xlpm.jahrCalc,INDIRECT("Jahr" &amp; ROUNDUP(SUM($B$21:$B163)/78,0)),
     _xlpm.dat,DATE(_xlpm.jahrCalc,$B163,AA$20),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L163" s="211" t="str" cm="1">
        <f t="array" aca="1" ref="BL163" ca="1">_xlfn.LET(
     _xlpm.jahrCalc,INDIRECT("Jahr" &amp; ROUNDUP(SUM($B$21:$B163)/78,0)),
     _xlpm.dat,DATE(_xlpm.jahrCalc,$B163,AB$20),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M163" s="211" t="str" cm="1">
        <f t="array" aca="1" ref="BM163" ca="1">_xlfn.LET(
     _xlpm.jahrCalc,INDIRECT("Jahr" &amp; ROUNDUP(SUM($B$21:$B163)/78,0)),
     _xlpm.dat,DATE(_xlpm.jahrCalc,$B163,AC$20),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N163" s="211" t="str" cm="1">
        <f t="array" aca="1" ref="BN163" ca="1">_xlfn.LET(
     _xlpm.jahrCalc,INDIRECT("Jahr" &amp; ROUNDUP(SUM($B$21:$B163)/78,0)),
     _xlpm.dat,DATE(_xlpm.jahrCalc,$B163,AD$20),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O163" s="211" t="str" cm="1">
        <f t="array" aca="1" ref="BO163" ca="1">_xlfn.LET(
     _xlpm.jahrCalc,INDIRECT("Jahr" &amp; ROUNDUP(SUM($B$21:$B163)/78,0)),
     _xlpm.dat,DATE(_xlpm.jahrCalc,$B163,AE$20),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P163" s="211" t="str" cm="1">
        <f t="array" aca="1" ref="BP163" ca="1">_xlfn.LET(
     _xlpm.jahrCalc,INDIRECT("Jahr" &amp; ROUNDUP(SUM($B$21:$B163)/78,0)),
     _xlpm.dat,DATE(_xlpm.jahrCalc,$B163,AF$20),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WE</v>
      </c>
      <c r="BQ163" s="211" t="str" cm="1">
        <f t="array" aca="1" ref="BQ163" ca="1">_xlfn.LET(
     _xlpm.jahrCalc,INDIRECT("Jahr" &amp; ROUNDUP(SUM($B$21:$B163)/78,0)),
     _xlpm.dat,DATE(_xlpm.jahrCalc,$B163,AG$20),
     _xlpm.bundesland,$BR163,
     _xlpm.ft, IF(_xlpm.bundesland=0,FALSE,_xlfn.XLOOKUP(_xlpm.dat,Feiertage[[Datum]:[Datum]],_xlfn.XLOOKUP(_xlpm.bundesland,Feiertage[[#Headers],[BW]:[TH]],Feiertage[[BW]:[TH]]),0,0,1)&lt;&gt;0),
     _xlpm.schwarz,
          MONTH(_xlpm.dat)&lt;&gt;$B163,
     _xlpm.we,
          WEEKDAY(_xlpm.dat,2)&gt;=6,
     _xlpm.weg,
          IF(_xlfn.XLOOKUP(GewählterMA&amp;_xlpm.dat,Table6[[lookup]:[lookup]],Table6[[Name]:[Name]],"da",0,1)="da","","weg"),
     _xlpm.ausgabe,IF(_xlpm.schwarz,"SW",IF(_xlpm.ft,"FT",IF(_xlpm.we,"WE",IF(_xlpm.weg="weg","weg","")))),
     _xlpm.ausgabe
)</f>
        <v/>
      </c>
      <c r="BR163" s="211">
        <f ca="1">IF(BT163=0,BS160,BT163)</f>
        <v>0</v>
      </c>
      <c r="BT163" s="211" cm="1">
        <f t="array" aca="1" ref="BT163" ca="1">_xlfn.XLOOKUP(_xlfn.XLOOKUP(GewählterMA&amp;AL163&amp;INDIRECT("Jahr" &amp; ROUNDUP(SUM($B$21:$B163)/78,0)),MitarbeiterFTE[Name]&amp;MitarbeiterFTE[Monat]&amp;MitarbeiterFTE[Jahr],MitarbeiterFTE[Bundesland],0,0,1),Bundesländer[Deutsch],Bundesländer[Abkürzung],0,0,1)</f>
        <v>0</v>
      </c>
    </row>
    <row r="164" spans="1:72" ht="18" customHeight="1" thickBot="1">
      <c r="A164" s="223" cm="1">
        <f t="array" aca="1" ref="A164" ca="1">_xlfn.XLOOKUP(GewählterMA&amp;"|"&amp;GewähltesVorhaben&amp;"|"&amp;B164&amp;"|"&amp;INDIRECT("Jahr" &amp; ROUNDUP(SUM($B$21:B164)/78,0)),MitarbeiterFTE[lookup],MitarbeiterFTE[%-Vorhaben],0,0,1)</f>
        <v>0</v>
      </c>
      <c r="B164" s="256">
        <v>4</v>
      </c>
      <c r="C164" s="253" t="str" cm="1">
        <f t="array" aca="1" ref="C164" ca="1">_xlfn.LET(
_xlpm.jahrCalc,
INDIRECT("Jahr" &amp; ROUNDUP(SUM($B$21:$B164)/78,0)),
_xlpm.auto,
IF(_xlfn.XLOOKUP(GewählterMA&amp;"|"&amp;_xlpm.jahrCalc,Personaleingabe!$AO$12:$AO$300,Personaleingabe!$AO$12:$AO$300,"keine Zeiten",0,1)="keine Zeiten",TRUE,FALSE),
_xlpm.fake,
IF($A$4&amp;"1"="1",FALSE,TRUE),
_xlpm.abwesend,
AM164&amp;"1"&lt;&gt;"1",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_xlpm.wochenstunden/5,SUMIFS(Arbeitszeiten[[Arbeitszeit]:[Arbeitszeit]],Arbeitszeiten[[Name]:[Name]],GewählterMA,Arbeitszeiten[[Tag]:[Tag]],DATE(_xlpm.jahrCalc,$B164,C$20)))*$A164,0),
_xlpm.ausgabe, _xlpm.stunden+IF(AND(_xlpm.stunden&gt;0,_xlpm.fake),ROUND(RANDBETWEEN(-100,100)/200,1),0),
IF(_xlpm.ausgabe&lt;=0,"",_xlpm.ausgabe)
)</f>
        <v/>
      </c>
      <c r="D164" s="253" t="str" cm="1">
        <f t="array" aca="1" ref="D164" ca="1">_xlfn.LET(
_xlpm.jahrCalc,
INDIRECT("Jahr" &amp; ROUNDUP(SUM($B$21:$B164)/78,0)),
_xlpm.auto,
IF(_xlfn.XLOOKUP(GewählterMA&amp;"|"&amp;_xlpm.jahrCalc,Personaleingabe!$AO$12:$AO$300,Personaleingabe!$AO$12:$AO$300,"keine Zeiten",0,1)="keine Zeiten",TRUE,FALSE),
_xlpm.fake,
IF($A$4&amp;"1"="1",FALSE,TRUE),
_xlpm.abwesend,
AN164&amp;"1"&lt;&gt;"1",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_xlpm.wochenstunden/5,SUMIFS(Arbeitszeiten[[Arbeitszeit]:[Arbeitszeit]],Arbeitszeiten[[Name]:[Name]],GewählterMA,Arbeitszeiten[[Tag]:[Tag]],DATE(_xlpm.jahrCalc,$B164,D$20)))*$A164,0),
_xlpm.ausgabe, _xlpm.stunden+IF(AND(_xlpm.stunden&gt;0,_xlpm.fake),ROUND(RANDBETWEEN(-100,100)/200,1),0),
IF(_xlpm.ausgabe&lt;=0,"",_xlpm.ausgabe)
)</f>
        <v/>
      </c>
      <c r="E164" s="253" t="str" cm="1">
        <f t="array" aca="1" ref="E164" ca="1">_xlfn.LET(
_xlpm.jahrCalc,
INDIRECT("Jahr" &amp; ROUNDUP(SUM($B$21:$B164)/78,0)),
_xlpm.auto,
IF(_xlfn.XLOOKUP(GewählterMA&amp;"|"&amp;_xlpm.jahrCalc,Personaleingabe!$AO$12:$AO$300,Personaleingabe!$AO$12:$AO$300,"keine Zeiten",0,1)="keine Zeiten",TRUE,FALSE),
_xlpm.fake,
IF($A$4&amp;"1"="1",FALSE,TRUE),
_xlpm.abwesend,
AO164&amp;"1"&lt;&gt;"1",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_xlpm.wochenstunden/5,SUMIFS(Arbeitszeiten[[Arbeitszeit]:[Arbeitszeit]],Arbeitszeiten[[Name]:[Name]],GewählterMA,Arbeitszeiten[[Tag]:[Tag]],DATE(_xlpm.jahrCalc,$B164,E$20)))*$A164,0),
_xlpm.ausgabe, _xlpm.stunden+IF(AND(_xlpm.stunden&gt;0,_xlpm.fake),ROUND(RANDBETWEEN(-100,100)/200,1),0),
IF(_xlpm.ausgabe&lt;=0,"",_xlpm.ausgabe)
)</f>
        <v/>
      </c>
      <c r="F164" s="253" t="str" cm="1">
        <f t="array" aca="1" ref="F164" ca="1">_xlfn.LET(
_xlpm.jahrCalc,
INDIRECT("Jahr" &amp; ROUNDUP(SUM($B$21:$B164)/78,0)),
_xlpm.auto,
IF(_xlfn.XLOOKUP(GewählterMA&amp;"|"&amp;_xlpm.jahrCalc,Personaleingabe!$AO$12:$AO$300,Personaleingabe!$AO$12:$AO$300,"keine Zeiten",0,1)="keine Zeiten",TRUE,FALSE),
_xlpm.fake,
IF($A$4&amp;"1"="1",FALSE,TRUE),
_xlpm.abwesend,
AP164&amp;"1"&lt;&gt;"1",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_xlpm.wochenstunden/5,SUMIFS(Arbeitszeiten[[Arbeitszeit]:[Arbeitszeit]],Arbeitszeiten[[Name]:[Name]],GewählterMA,Arbeitszeiten[[Tag]:[Tag]],DATE(_xlpm.jahrCalc,$B164,F$20)))*$A164,0),
_xlpm.ausgabe, _xlpm.stunden+IF(AND(_xlpm.stunden&gt;0,_xlpm.fake),ROUND(RANDBETWEEN(-100,100)/200,1),0),
IF(_xlpm.ausgabe&lt;=0,"",_xlpm.ausgabe)
)</f>
        <v/>
      </c>
      <c r="G164" s="253" t="str" cm="1">
        <f t="array" aca="1" ref="G164" ca="1">_xlfn.LET(
_xlpm.jahrCalc,
INDIRECT("Jahr" &amp; ROUNDUP(SUM($B$21:$B164)/78,0)),
_xlpm.auto,
IF(_xlfn.XLOOKUP(GewählterMA&amp;"|"&amp;_xlpm.jahrCalc,Personaleingabe!$AO$12:$AO$300,Personaleingabe!$AO$12:$AO$300,"keine Zeiten",0,1)="keine Zeiten",TRUE,FALSE),
_xlpm.fake,
IF($A$4&amp;"1"="1",FALSE,TRUE),
_xlpm.abwesend,
AQ164&amp;"1"&lt;&gt;"1",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_xlpm.wochenstunden/5,SUMIFS(Arbeitszeiten[[Arbeitszeit]:[Arbeitszeit]],Arbeitszeiten[[Name]:[Name]],GewählterMA,Arbeitszeiten[[Tag]:[Tag]],DATE(_xlpm.jahrCalc,$B164,G$20)))*$A164,0),
_xlpm.ausgabe, _xlpm.stunden+IF(AND(_xlpm.stunden&gt;0,_xlpm.fake),ROUND(RANDBETWEEN(-100,100)/200,1),0),
IF(_xlpm.ausgabe&lt;=0,"",_xlpm.ausgabe)
)</f>
        <v/>
      </c>
      <c r="H164" s="253" t="str" cm="1">
        <f t="array" aca="1" ref="H164" ca="1">_xlfn.LET(
_xlpm.jahrCalc,
INDIRECT("Jahr" &amp; ROUNDUP(SUM($B$21:$B164)/78,0)),
_xlpm.auto,
IF(_xlfn.XLOOKUP(GewählterMA&amp;"|"&amp;_xlpm.jahrCalc,Personaleingabe!$AO$12:$AO$300,Personaleingabe!$AO$12:$AO$300,"keine Zeiten",0,1)="keine Zeiten",TRUE,FALSE),
_xlpm.fake,
IF($A$4&amp;"1"="1",FALSE,TRUE),
_xlpm.abwesend,
AR164&amp;"1"&lt;&gt;"1",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_xlpm.wochenstunden/5,SUMIFS(Arbeitszeiten[[Arbeitszeit]:[Arbeitszeit]],Arbeitszeiten[[Name]:[Name]],GewählterMA,Arbeitszeiten[[Tag]:[Tag]],DATE(_xlpm.jahrCalc,$B164,H$20)))*$A164,0),
_xlpm.ausgabe, _xlpm.stunden+IF(AND(_xlpm.stunden&gt;0,_xlpm.fake),ROUND(RANDBETWEEN(-100,100)/200,1),0),
IF(_xlpm.ausgabe&lt;=0,"",_xlpm.ausgabe)
)</f>
        <v/>
      </c>
      <c r="I164" s="253" t="str" cm="1">
        <f t="array" aca="1" ref="I164" ca="1">_xlfn.LET(
_xlpm.jahrCalc,
INDIRECT("Jahr" &amp; ROUNDUP(SUM($B$21:$B164)/78,0)),
_xlpm.auto,
IF(_xlfn.XLOOKUP(GewählterMA&amp;"|"&amp;_xlpm.jahrCalc,Personaleingabe!$AO$12:$AO$300,Personaleingabe!$AO$12:$AO$300,"keine Zeiten",0,1)="keine Zeiten",TRUE,FALSE),
_xlpm.fake,
IF($A$4&amp;"1"="1",FALSE,TRUE),
_xlpm.abwesend,
AS164&amp;"1"&lt;&gt;"1",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_xlpm.wochenstunden/5,SUMIFS(Arbeitszeiten[[Arbeitszeit]:[Arbeitszeit]],Arbeitszeiten[[Name]:[Name]],GewählterMA,Arbeitszeiten[[Tag]:[Tag]],DATE(_xlpm.jahrCalc,$B164,I$20)))*$A164,0),
_xlpm.ausgabe, _xlpm.stunden+IF(AND(_xlpm.stunden&gt;0,_xlpm.fake),ROUND(RANDBETWEEN(-100,100)/200,1),0),
IF(_xlpm.ausgabe&lt;=0,"",_xlpm.ausgabe)
)</f>
        <v/>
      </c>
      <c r="J164" s="253" t="str" cm="1">
        <f t="array" aca="1" ref="J164" ca="1">_xlfn.LET(
_xlpm.jahrCalc,
INDIRECT("Jahr" &amp; ROUNDUP(SUM($B$21:$B164)/78,0)),
_xlpm.auto,
IF(_xlfn.XLOOKUP(GewählterMA&amp;"|"&amp;_xlpm.jahrCalc,Personaleingabe!$AO$12:$AO$300,Personaleingabe!$AO$12:$AO$300,"keine Zeiten",0,1)="keine Zeiten",TRUE,FALSE),
_xlpm.fake,
IF($A$4&amp;"1"="1",FALSE,TRUE),
_xlpm.abwesend,
AT164&amp;"1"&lt;&gt;"1",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_xlpm.wochenstunden/5,SUMIFS(Arbeitszeiten[[Arbeitszeit]:[Arbeitszeit]],Arbeitszeiten[[Name]:[Name]],GewählterMA,Arbeitszeiten[[Tag]:[Tag]],DATE(_xlpm.jahrCalc,$B164,J$20)))*$A164,0),
_xlpm.ausgabe, _xlpm.stunden+IF(AND(_xlpm.stunden&gt;0,_xlpm.fake),ROUND(RANDBETWEEN(-100,100)/200,1),0),
IF(_xlpm.ausgabe&lt;=0,"",_xlpm.ausgabe)
)</f>
        <v/>
      </c>
      <c r="K164" s="253" t="str" cm="1">
        <f t="array" aca="1" ref="K164" ca="1">_xlfn.LET(
_xlpm.jahrCalc,
INDIRECT("Jahr" &amp; ROUNDUP(SUM($B$21:$B164)/78,0)),
_xlpm.auto,
IF(_xlfn.XLOOKUP(GewählterMA&amp;"|"&amp;_xlpm.jahrCalc,Personaleingabe!$AO$12:$AO$300,Personaleingabe!$AO$12:$AO$300,"keine Zeiten",0,1)="keine Zeiten",TRUE,FALSE),
_xlpm.fake,
IF($A$4&amp;"1"="1",FALSE,TRUE),
_xlpm.abwesend,
AU164&amp;"1"&lt;&gt;"1",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_xlpm.wochenstunden/5,SUMIFS(Arbeitszeiten[[Arbeitszeit]:[Arbeitszeit]],Arbeitszeiten[[Name]:[Name]],GewählterMA,Arbeitszeiten[[Tag]:[Tag]],DATE(_xlpm.jahrCalc,$B164,K$20)))*$A164,0),
_xlpm.ausgabe, _xlpm.stunden+IF(AND(_xlpm.stunden&gt;0,_xlpm.fake),ROUND(RANDBETWEEN(-100,100)/200,1),0),
IF(_xlpm.ausgabe&lt;=0,"",_xlpm.ausgabe)
)</f>
        <v/>
      </c>
      <c r="L164" s="253" t="str" cm="1">
        <f t="array" aca="1" ref="L164" ca="1">_xlfn.LET(
_xlpm.jahrCalc,
INDIRECT("Jahr" &amp; ROUNDUP(SUM($B$21:$B164)/78,0)),
_xlpm.auto,
IF(_xlfn.XLOOKUP(GewählterMA&amp;"|"&amp;_xlpm.jahrCalc,Personaleingabe!$AO$12:$AO$300,Personaleingabe!$AO$12:$AO$300,"keine Zeiten",0,1)="keine Zeiten",TRUE,FALSE),
_xlpm.fake,
IF($A$4&amp;"1"="1",FALSE,TRUE),
_xlpm.abwesend,
AV164&amp;"1"&lt;&gt;"1",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_xlpm.wochenstunden/5,SUMIFS(Arbeitszeiten[[Arbeitszeit]:[Arbeitszeit]],Arbeitszeiten[[Name]:[Name]],GewählterMA,Arbeitszeiten[[Tag]:[Tag]],DATE(_xlpm.jahrCalc,$B164,L$20)))*$A164,0),
_xlpm.ausgabe, _xlpm.stunden+IF(AND(_xlpm.stunden&gt;0,_xlpm.fake),ROUND(RANDBETWEEN(-100,100)/200,1),0),
IF(_xlpm.ausgabe&lt;=0,"",_xlpm.ausgabe)
)</f>
        <v/>
      </c>
      <c r="M164" s="253" t="str" cm="1">
        <f t="array" aca="1" ref="M164" ca="1">_xlfn.LET(
_xlpm.jahrCalc,
INDIRECT("Jahr" &amp; ROUNDUP(SUM($B$21:$B164)/78,0)),
_xlpm.auto,
IF(_xlfn.XLOOKUP(GewählterMA&amp;"|"&amp;_xlpm.jahrCalc,Personaleingabe!$AO$12:$AO$300,Personaleingabe!$AO$12:$AO$300,"keine Zeiten",0,1)="keine Zeiten",TRUE,FALSE),
_xlpm.fake,
IF($A$4&amp;"1"="1",FALSE,TRUE),
_xlpm.abwesend,
AW164&amp;"1"&lt;&gt;"1",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_xlpm.wochenstunden/5,SUMIFS(Arbeitszeiten[[Arbeitszeit]:[Arbeitszeit]],Arbeitszeiten[[Name]:[Name]],GewählterMA,Arbeitszeiten[[Tag]:[Tag]],DATE(_xlpm.jahrCalc,$B164,M$20)))*$A164,0),
_xlpm.ausgabe, _xlpm.stunden+IF(AND(_xlpm.stunden&gt;0,_xlpm.fake),ROUND(RANDBETWEEN(-100,100)/200,1),0),
IF(_xlpm.ausgabe&lt;=0,"",_xlpm.ausgabe)
)</f>
        <v/>
      </c>
      <c r="N164" s="253" t="str" cm="1">
        <f t="array" aca="1" ref="N164" ca="1">_xlfn.LET(
_xlpm.jahrCalc,
INDIRECT("Jahr" &amp; ROUNDUP(SUM($B$21:$B164)/78,0)),
_xlpm.auto,
IF(_xlfn.XLOOKUP(GewählterMA&amp;"|"&amp;_xlpm.jahrCalc,Personaleingabe!$AO$12:$AO$300,Personaleingabe!$AO$12:$AO$300,"keine Zeiten",0,1)="keine Zeiten",TRUE,FALSE),
_xlpm.fake,
IF($A$4&amp;"1"="1",FALSE,TRUE),
_xlpm.abwesend,
AX164&amp;"1"&lt;&gt;"1",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_xlpm.wochenstunden/5,SUMIFS(Arbeitszeiten[[Arbeitszeit]:[Arbeitszeit]],Arbeitszeiten[[Name]:[Name]],GewählterMA,Arbeitszeiten[[Tag]:[Tag]],DATE(_xlpm.jahrCalc,$B164,N$20)))*$A164,0),
_xlpm.ausgabe, _xlpm.stunden+IF(AND(_xlpm.stunden&gt;0,_xlpm.fake),ROUND(RANDBETWEEN(-100,100)/200,1),0),
IF(_xlpm.ausgabe&lt;=0,"",_xlpm.ausgabe)
)</f>
        <v/>
      </c>
      <c r="O164" s="253" t="str" cm="1">
        <f t="array" aca="1" ref="O164" ca="1">_xlfn.LET(
_xlpm.jahrCalc,
INDIRECT("Jahr" &amp; ROUNDUP(SUM($B$21:$B164)/78,0)),
_xlpm.auto,
IF(_xlfn.XLOOKUP(GewählterMA&amp;"|"&amp;_xlpm.jahrCalc,Personaleingabe!$AO$12:$AO$300,Personaleingabe!$AO$12:$AO$300,"keine Zeiten",0,1)="keine Zeiten",TRUE,FALSE),
_xlpm.fake,
IF($A$4&amp;"1"="1",FALSE,TRUE),
_xlpm.abwesend,
AY164&amp;"1"&lt;&gt;"1",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_xlpm.wochenstunden/5,SUMIFS(Arbeitszeiten[[Arbeitszeit]:[Arbeitszeit]],Arbeitszeiten[[Name]:[Name]],GewählterMA,Arbeitszeiten[[Tag]:[Tag]],DATE(_xlpm.jahrCalc,$B164,O$20)))*$A164,0),
_xlpm.ausgabe, _xlpm.stunden+IF(AND(_xlpm.stunden&gt;0,_xlpm.fake),ROUND(RANDBETWEEN(-100,100)/200,1),0),
IF(_xlpm.ausgabe&lt;=0,"",_xlpm.ausgabe)
)</f>
        <v/>
      </c>
      <c r="P164" s="253" t="str" cm="1">
        <f t="array" aca="1" ref="P164" ca="1">_xlfn.LET(
_xlpm.jahrCalc,
INDIRECT("Jahr" &amp; ROUNDUP(SUM($B$21:$B164)/78,0)),
_xlpm.auto,
IF(_xlfn.XLOOKUP(GewählterMA&amp;"|"&amp;_xlpm.jahrCalc,Personaleingabe!$AO$12:$AO$300,Personaleingabe!$AO$12:$AO$300,"keine Zeiten",0,1)="keine Zeiten",TRUE,FALSE),
_xlpm.fake,
IF($A$4&amp;"1"="1",FALSE,TRUE),
_xlpm.abwesend,
AZ164&amp;"1"&lt;&gt;"1",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_xlpm.wochenstunden/5,SUMIFS(Arbeitszeiten[[Arbeitszeit]:[Arbeitszeit]],Arbeitszeiten[[Name]:[Name]],GewählterMA,Arbeitszeiten[[Tag]:[Tag]],DATE(_xlpm.jahrCalc,$B164,P$20)))*$A164,0),
_xlpm.ausgabe, _xlpm.stunden+IF(AND(_xlpm.stunden&gt;0,_xlpm.fake),ROUND(RANDBETWEEN(-100,100)/200,1),0),
IF(_xlpm.ausgabe&lt;=0,"",_xlpm.ausgabe)
)</f>
        <v/>
      </c>
      <c r="Q164" s="253" t="str" cm="1">
        <f t="array" aca="1" ref="Q164" ca="1">_xlfn.LET(
_xlpm.jahrCalc,
INDIRECT("Jahr" &amp; ROUNDUP(SUM($B$21:$B164)/78,0)),
_xlpm.auto,
IF(_xlfn.XLOOKUP(GewählterMA&amp;"|"&amp;_xlpm.jahrCalc,Personaleingabe!$AO$12:$AO$300,Personaleingabe!$AO$12:$AO$300,"keine Zeiten",0,1)="keine Zeiten",TRUE,FALSE),
_xlpm.fake,
IF($A$4&amp;"1"="1",FALSE,TRUE),
_xlpm.abwesend,
BA164&amp;"1"&lt;&gt;"1",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_xlpm.wochenstunden/5,SUMIFS(Arbeitszeiten[[Arbeitszeit]:[Arbeitszeit]],Arbeitszeiten[[Name]:[Name]],GewählterMA,Arbeitszeiten[[Tag]:[Tag]],DATE(_xlpm.jahrCalc,$B164,Q$20)))*$A164,0),
_xlpm.ausgabe, _xlpm.stunden+IF(AND(_xlpm.stunden&gt;0,_xlpm.fake),ROUND(RANDBETWEEN(-100,100)/200,1),0),
IF(_xlpm.ausgabe&lt;=0,"",_xlpm.ausgabe)
)</f>
        <v/>
      </c>
      <c r="R164" s="253" t="str" cm="1">
        <f t="array" aca="1" ref="R164" ca="1">_xlfn.LET(
_xlpm.jahrCalc,
INDIRECT("Jahr" &amp; ROUNDUP(SUM($B$21:$B164)/78,0)),
_xlpm.auto,
IF(_xlfn.XLOOKUP(GewählterMA&amp;"|"&amp;_xlpm.jahrCalc,Personaleingabe!$AO$12:$AO$300,Personaleingabe!$AO$12:$AO$300,"keine Zeiten",0,1)="keine Zeiten",TRUE,FALSE),
_xlpm.fake,
IF($A$4&amp;"1"="1",FALSE,TRUE),
_xlpm.abwesend,
BB164&amp;"1"&lt;&gt;"1",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_xlpm.wochenstunden/5,SUMIFS(Arbeitszeiten[[Arbeitszeit]:[Arbeitszeit]],Arbeitszeiten[[Name]:[Name]],GewählterMA,Arbeitszeiten[[Tag]:[Tag]],DATE(_xlpm.jahrCalc,$B164,R$20)))*$A164,0),
_xlpm.ausgabe, _xlpm.stunden+IF(AND(_xlpm.stunden&gt;0,_xlpm.fake),ROUND(RANDBETWEEN(-100,100)/200,1),0),
IF(_xlpm.ausgabe&lt;=0,"",_xlpm.ausgabe)
)</f>
        <v/>
      </c>
      <c r="S164" s="253" t="str" cm="1">
        <f t="array" aca="1" ref="S164" ca="1">_xlfn.LET(
_xlpm.jahrCalc,
INDIRECT("Jahr" &amp; ROUNDUP(SUM($B$21:$B164)/78,0)),
_xlpm.auto,
IF(_xlfn.XLOOKUP(GewählterMA&amp;"|"&amp;_xlpm.jahrCalc,Personaleingabe!$AO$12:$AO$300,Personaleingabe!$AO$12:$AO$300,"keine Zeiten",0,1)="keine Zeiten",TRUE,FALSE),
_xlpm.fake,
IF($A$4&amp;"1"="1",FALSE,TRUE),
_xlpm.abwesend,
BC164&amp;"1"&lt;&gt;"1",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_xlpm.wochenstunden/5,SUMIFS(Arbeitszeiten[[Arbeitszeit]:[Arbeitszeit]],Arbeitszeiten[[Name]:[Name]],GewählterMA,Arbeitszeiten[[Tag]:[Tag]],DATE(_xlpm.jahrCalc,$B164,S$20)))*$A164,0),
_xlpm.ausgabe, _xlpm.stunden+IF(AND(_xlpm.stunden&gt;0,_xlpm.fake),ROUND(RANDBETWEEN(-100,100)/200,1),0),
IF(_xlpm.ausgabe&lt;=0,"",_xlpm.ausgabe)
)</f>
        <v/>
      </c>
      <c r="T164" s="253" t="str" cm="1">
        <f t="array" aca="1" ref="T164" ca="1">_xlfn.LET(
_xlpm.jahrCalc,
INDIRECT("Jahr" &amp; ROUNDUP(SUM($B$21:$B164)/78,0)),
_xlpm.auto,
IF(_xlfn.XLOOKUP(GewählterMA&amp;"|"&amp;_xlpm.jahrCalc,Personaleingabe!$AO$12:$AO$300,Personaleingabe!$AO$12:$AO$300,"keine Zeiten",0,1)="keine Zeiten",TRUE,FALSE),
_xlpm.fake,
IF($A$4&amp;"1"="1",FALSE,TRUE),
_xlpm.abwesend,
BD164&amp;"1"&lt;&gt;"1",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_xlpm.wochenstunden/5,SUMIFS(Arbeitszeiten[[Arbeitszeit]:[Arbeitszeit]],Arbeitszeiten[[Name]:[Name]],GewählterMA,Arbeitszeiten[[Tag]:[Tag]],DATE(_xlpm.jahrCalc,$B164,T$20)))*$A164,0),
_xlpm.ausgabe, _xlpm.stunden+IF(AND(_xlpm.stunden&gt;0,_xlpm.fake),ROUND(RANDBETWEEN(-100,100)/200,1),0),
IF(_xlpm.ausgabe&lt;=0,"",_xlpm.ausgabe)
)</f>
        <v/>
      </c>
      <c r="U164" s="253" t="str" cm="1">
        <f t="array" aca="1" ref="U164" ca="1">_xlfn.LET(
_xlpm.jahrCalc,
INDIRECT("Jahr" &amp; ROUNDUP(SUM($B$21:$B164)/78,0)),
_xlpm.auto,
IF(_xlfn.XLOOKUP(GewählterMA&amp;"|"&amp;_xlpm.jahrCalc,Personaleingabe!$AO$12:$AO$300,Personaleingabe!$AO$12:$AO$300,"keine Zeiten",0,1)="keine Zeiten",TRUE,FALSE),
_xlpm.fake,
IF($A$4&amp;"1"="1",FALSE,TRUE),
_xlpm.abwesend,
BE164&amp;"1"&lt;&gt;"1",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_xlpm.wochenstunden/5,SUMIFS(Arbeitszeiten[[Arbeitszeit]:[Arbeitszeit]],Arbeitszeiten[[Name]:[Name]],GewählterMA,Arbeitszeiten[[Tag]:[Tag]],DATE(_xlpm.jahrCalc,$B164,U$20)))*$A164,0),
_xlpm.ausgabe, _xlpm.stunden+IF(AND(_xlpm.stunden&gt;0,_xlpm.fake),ROUND(RANDBETWEEN(-100,100)/200,1),0),
IF(_xlpm.ausgabe&lt;=0,"",_xlpm.ausgabe)
)</f>
        <v/>
      </c>
      <c r="V164" s="253" t="str" cm="1">
        <f t="array" aca="1" ref="V164" ca="1">_xlfn.LET(
_xlpm.jahrCalc,
INDIRECT("Jahr" &amp; ROUNDUP(SUM($B$21:$B164)/78,0)),
_xlpm.auto,
IF(_xlfn.XLOOKUP(GewählterMA&amp;"|"&amp;_xlpm.jahrCalc,Personaleingabe!$AO$12:$AO$300,Personaleingabe!$AO$12:$AO$300,"keine Zeiten",0,1)="keine Zeiten",TRUE,FALSE),
_xlpm.fake,
IF($A$4&amp;"1"="1",FALSE,TRUE),
_xlpm.abwesend,
BF164&amp;"1"&lt;&gt;"1",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_xlpm.wochenstunden/5,SUMIFS(Arbeitszeiten[[Arbeitszeit]:[Arbeitszeit]],Arbeitszeiten[[Name]:[Name]],GewählterMA,Arbeitszeiten[[Tag]:[Tag]],DATE(_xlpm.jahrCalc,$B164,V$20)))*$A164,0),
_xlpm.ausgabe, _xlpm.stunden+IF(AND(_xlpm.stunden&gt;0,_xlpm.fake),ROUND(RANDBETWEEN(-100,100)/200,1),0),
IF(_xlpm.ausgabe&lt;=0,"",_xlpm.ausgabe)
)</f>
        <v/>
      </c>
      <c r="W164" s="253" t="str" cm="1">
        <f t="array" aca="1" ref="W164" ca="1">_xlfn.LET(
_xlpm.jahrCalc,
INDIRECT("Jahr" &amp; ROUNDUP(SUM($B$21:$B164)/78,0)),
_xlpm.auto,
IF(_xlfn.XLOOKUP(GewählterMA&amp;"|"&amp;_xlpm.jahrCalc,Personaleingabe!$AO$12:$AO$300,Personaleingabe!$AO$12:$AO$300,"keine Zeiten",0,1)="keine Zeiten",TRUE,FALSE),
_xlpm.fake,
IF($A$4&amp;"1"="1",FALSE,TRUE),
_xlpm.abwesend,
BG164&amp;"1"&lt;&gt;"1",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_xlpm.wochenstunden/5,SUMIFS(Arbeitszeiten[[Arbeitszeit]:[Arbeitszeit]],Arbeitszeiten[[Name]:[Name]],GewählterMA,Arbeitszeiten[[Tag]:[Tag]],DATE(_xlpm.jahrCalc,$B164,W$20)))*$A164,0),
_xlpm.ausgabe, _xlpm.stunden+IF(AND(_xlpm.stunden&gt;0,_xlpm.fake),ROUND(RANDBETWEEN(-100,100)/200,1),0),
IF(_xlpm.ausgabe&lt;=0,"",_xlpm.ausgabe)
)</f>
        <v/>
      </c>
      <c r="X164" s="253" t="str" cm="1">
        <f t="array" aca="1" ref="X164" ca="1">_xlfn.LET(
_xlpm.jahrCalc,
INDIRECT("Jahr" &amp; ROUNDUP(SUM($B$21:$B164)/78,0)),
_xlpm.auto,
IF(_xlfn.XLOOKUP(GewählterMA&amp;"|"&amp;_xlpm.jahrCalc,Personaleingabe!$AO$12:$AO$300,Personaleingabe!$AO$12:$AO$300,"keine Zeiten",0,1)="keine Zeiten",TRUE,FALSE),
_xlpm.fake,
IF($A$4&amp;"1"="1",FALSE,TRUE),
_xlpm.abwesend,
BH164&amp;"1"&lt;&gt;"1",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_xlpm.wochenstunden/5,SUMIFS(Arbeitszeiten[[Arbeitszeit]:[Arbeitszeit]],Arbeitszeiten[[Name]:[Name]],GewählterMA,Arbeitszeiten[[Tag]:[Tag]],DATE(_xlpm.jahrCalc,$B164,X$20)))*$A164,0),
_xlpm.ausgabe, _xlpm.stunden+IF(AND(_xlpm.stunden&gt;0,_xlpm.fake),ROUND(RANDBETWEEN(-100,100)/200,1),0),
IF(_xlpm.ausgabe&lt;=0,"",_xlpm.ausgabe)
)</f>
        <v/>
      </c>
      <c r="Y164" s="253" t="str" cm="1">
        <f t="array" aca="1" ref="Y164" ca="1">_xlfn.LET(
_xlpm.jahrCalc,
INDIRECT("Jahr" &amp; ROUNDUP(SUM($B$21:$B164)/78,0)),
_xlpm.auto,
IF(_xlfn.XLOOKUP(GewählterMA&amp;"|"&amp;_xlpm.jahrCalc,Personaleingabe!$AO$12:$AO$300,Personaleingabe!$AO$12:$AO$300,"keine Zeiten",0,1)="keine Zeiten",TRUE,FALSE),
_xlpm.fake,
IF($A$4&amp;"1"="1",FALSE,TRUE),
_xlpm.abwesend,
BI164&amp;"1"&lt;&gt;"1",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_xlpm.wochenstunden/5,SUMIFS(Arbeitszeiten[[Arbeitszeit]:[Arbeitszeit]],Arbeitszeiten[[Name]:[Name]],GewählterMA,Arbeitszeiten[[Tag]:[Tag]],DATE(_xlpm.jahrCalc,$B164,Y$20)))*$A164,0),
_xlpm.ausgabe, _xlpm.stunden+IF(AND(_xlpm.stunden&gt;0,_xlpm.fake),ROUND(RANDBETWEEN(-100,100)/200,1),0),
IF(_xlpm.ausgabe&lt;=0,"",_xlpm.ausgabe)
)</f>
        <v/>
      </c>
      <c r="Z164" s="253" t="str" cm="1">
        <f t="array" aca="1" ref="Z164" ca="1">_xlfn.LET(
_xlpm.jahrCalc,
INDIRECT("Jahr" &amp; ROUNDUP(SUM($B$21:$B164)/78,0)),
_xlpm.auto,
IF(_xlfn.XLOOKUP(GewählterMA&amp;"|"&amp;_xlpm.jahrCalc,Personaleingabe!$AO$12:$AO$300,Personaleingabe!$AO$12:$AO$300,"keine Zeiten",0,1)="keine Zeiten",TRUE,FALSE),
_xlpm.fake,
IF($A$4&amp;"1"="1",FALSE,TRUE),
_xlpm.abwesend,
BJ164&amp;"1"&lt;&gt;"1",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_xlpm.wochenstunden/5,SUMIFS(Arbeitszeiten[[Arbeitszeit]:[Arbeitszeit]],Arbeitszeiten[[Name]:[Name]],GewählterMA,Arbeitszeiten[[Tag]:[Tag]],DATE(_xlpm.jahrCalc,$B164,Z$20)))*$A164,0),
_xlpm.ausgabe, _xlpm.stunden+IF(AND(_xlpm.stunden&gt;0,_xlpm.fake),ROUND(RANDBETWEEN(-100,100)/200,1),0),
IF(_xlpm.ausgabe&lt;=0,"",_xlpm.ausgabe)
)</f>
        <v/>
      </c>
      <c r="AA164" s="253" t="str" cm="1">
        <f t="array" aca="1" ref="AA164" ca="1">_xlfn.LET(
_xlpm.jahrCalc,
INDIRECT("Jahr" &amp; ROUNDUP(SUM($B$21:$B164)/78,0)),
_xlpm.auto,
IF(_xlfn.XLOOKUP(GewählterMA&amp;"|"&amp;_xlpm.jahrCalc,Personaleingabe!$AO$12:$AO$300,Personaleingabe!$AO$12:$AO$300,"keine Zeiten",0,1)="keine Zeiten",TRUE,FALSE),
_xlpm.fake,
IF($A$4&amp;"1"="1",FALSE,TRUE),
_xlpm.abwesend,
BK164&amp;"1"&lt;&gt;"1",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_xlpm.wochenstunden/5,SUMIFS(Arbeitszeiten[[Arbeitszeit]:[Arbeitszeit]],Arbeitszeiten[[Name]:[Name]],GewählterMA,Arbeitszeiten[[Tag]:[Tag]],DATE(_xlpm.jahrCalc,$B164,AA$20)))*$A164,0),
_xlpm.ausgabe, _xlpm.stunden+IF(AND(_xlpm.stunden&gt;0,_xlpm.fake),ROUND(RANDBETWEEN(-100,100)/200,1),0),
IF(_xlpm.ausgabe&lt;=0,"",_xlpm.ausgabe)
)</f>
        <v/>
      </c>
      <c r="AB164" s="253" t="str" cm="1">
        <f t="array" aca="1" ref="AB164" ca="1">_xlfn.LET(
_xlpm.jahrCalc,
INDIRECT("Jahr" &amp; ROUNDUP(SUM($B$21:$B164)/78,0)),
_xlpm.auto,
IF(_xlfn.XLOOKUP(GewählterMA&amp;"|"&amp;_xlpm.jahrCalc,Personaleingabe!$AO$12:$AO$300,Personaleingabe!$AO$12:$AO$300,"keine Zeiten",0,1)="keine Zeiten",TRUE,FALSE),
_xlpm.fake,
IF($A$4&amp;"1"="1",FALSE,TRUE),
_xlpm.abwesend,
BL164&amp;"1"&lt;&gt;"1",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_xlpm.wochenstunden/5,SUMIFS(Arbeitszeiten[[Arbeitszeit]:[Arbeitszeit]],Arbeitszeiten[[Name]:[Name]],GewählterMA,Arbeitszeiten[[Tag]:[Tag]],DATE(_xlpm.jahrCalc,$B164,AB$20)))*$A164,0),
_xlpm.ausgabe, _xlpm.stunden+IF(AND(_xlpm.stunden&gt;0,_xlpm.fake),ROUND(RANDBETWEEN(-100,100)/200,1),0),
IF(_xlpm.ausgabe&lt;=0,"",_xlpm.ausgabe)
)</f>
        <v/>
      </c>
      <c r="AC164" s="253" t="str" cm="1">
        <f t="array" aca="1" ref="AC164" ca="1">_xlfn.LET(
_xlpm.jahrCalc,
INDIRECT("Jahr" &amp; ROUNDUP(SUM($B$21:$B164)/78,0)),
_xlpm.auto,
IF(_xlfn.XLOOKUP(GewählterMA&amp;"|"&amp;_xlpm.jahrCalc,Personaleingabe!$AO$12:$AO$300,Personaleingabe!$AO$12:$AO$300,"keine Zeiten",0,1)="keine Zeiten",TRUE,FALSE),
_xlpm.fake,
IF($A$4&amp;"1"="1",FALSE,TRUE),
_xlpm.abwesend,
BM164&amp;"1"&lt;&gt;"1",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_xlpm.wochenstunden/5,SUMIFS(Arbeitszeiten[[Arbeitszeit]:[Arbeitszeit]],Arbeitszeiten[[Name]:[Name]],GewählterMA,Arbeitszeiten[[Tag]:[Tag]],DATE(_xlpm.jahrCalc,$B164,AC$20)))*$A164,0),
_xlpm.ausgabe, _xlpm.stunden+IF(AND(_xlpm.stunden&gt;0,_xlpm.fake),ROUND(RANDBETWEEN(-100,100)/200,1),0),
IF(_xlpm.ausgabe&lt;=0,"",_xlpm.ausgabe)
)</f>
        <v/>
      </c>
      <c r="AD164" s="253" t="str" cm="1">
        <f t="array" aca="1" ref="AD164" ca="1">_xlfn.LET(
_xlpm.jahrCalc,
INDIRECT("Jahr" &amp; ROUNDUP(SUM($B$21:$B164)/78,0)),
_xlpm.auto,
IF(_xlfn.XLOOKUP(GewählterMA&amp;"|"&amp;_xlpm.jahrCalc,Personaleingabe!$AO$12:$AO$300,Personaleingabe!$AO$12:$AO$300,"keine Zeiten",0,1)="keine Zeiten",TRUE,FALSE),
_xlpm.fake,
IF($A$4&amp;"1"="1",FALSE,TRUE),
_xlpm.abwesend,
BN164&amp;"1"&lt;&gt;"1",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_xlpm.wochenstunden/5,SUMIFS(Arbeitszeiten[[Arbeitszeit]:[Arbeitszeit]],Arbeitszeiten[[Name]:[Name]],GewählterMA,Arbeitszeiten[[Tag]:[Tag]],DATE(_xlpm.jahrCalc,$B164,AD$20)))*$A164,0),
_xlpm.ausgabe, _xlpm.stunden+IF(AND(_xlpm.stunden&gt;0,_xlpm.fake),ROUND(RANDBETWEEN(-100,100)/200,1),0),
IF(_xlpm.ausgabe&lt;=0,"",_xlpm.ausgabe)
)</f>
        <v/>
      </c>
      <c r="AE164" s="253" t="str" cm="1">
        <f t="array" aca="1" ref="AE164" ca="1">_xlfn.LET(
_xlpm.jahrCalc,
INDIRECT("Jahr" &amp; ROUNDUP(SUM($B$21:$B164)/78,0)),
_xlpm.auto,
IF(_xlfn.XLOOKUP(GewählterMA&amp;"|"&amp;_xlpm.jahrCalc,Personaleingabe!$AO$12:$AO$300,Personaleingabe!$AO$12:$AO$300,"keine Zeiten",0,1)="keine Zeiten",TRUE,FALSE),
_xlpm.fake,
IF($A$4&amp;"1"="1",FALSE,TRUE),
_xlpm.abwesend,
BO164&amp;"1"&lt;&gt;"1",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_xlpm.wochenstunden/5,SUMIFS(Arbeitszeiten[[Arbeitszeit]:[Arbeitszeit]],Arbeitszeiten[[Name]:[Name]],GewählterMA,Arbeitszeiten[[Tag]:[Tag]],DATE(_xlpm.jahrCalc,$B164,AE$20)))*$A164,0),
_xlpm.ausgabe, _xlpm.stunden+IF(AND(_xlpm.stunden&gt;0,_xlpm.fake),ROUND(RANDBETWEEN(-100,100)/200,1),0),
IF(_xlpm.ausgabe&lt;=0,"",_xlpm.ausgabe)
)</f>
        <v/>
      </c>
      <c r="AF164" s="253" t="str" cm="1">
        <f t="array" aca="1" ref="AF164" ca="1">_xlfn.LET(
_xlpm.jahrCalc,
INDIRECT("Jahr" &amp; ROUNDUP(SUM($B$21:$B164)/78,0)),
_xlpm.auto,
IF(_xlfn.XLOOKUP(GewählterMA&amp;"|"&amp;_xlpm.jahrCalc,Personaleingabe!$AO$12:$AO$300,Personaleingabe!$AO$12:$AO$300,"keine Zeiten",0,1)="keine Zeiten",TRUE,FALSE),
_xlpm.fake,
IF($A$4&amp;"1"="1",FALSE,TRUE),
_xlpm.abwesend,
BP164&amp;"1"&lt;&gt;"1",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_xlpm.wochenstunden/5,SUMIFS(Arbeitszeiten[[Arbeitszeit]:[Arbeitszeit]],Arbeitszeiten[[Name]:[Name]],GewählterMA,Arbeitszeiten[[Tag]:[Tag]],DATE(_xlpm.jahrCalc,$B164,AF$20)))*$A164,0),
_xlpm.ausgabe, _xlpm.stunden+IF(AND(_xlpm.stunden&gt;0,_xlpm.fake),ROUND(RANDBETWEEN(-100,100)/200,1),0),
IF(_xlpm.ausgabe&lt;=0,"",_xlpm.ausgabe)
)</f>
        <v/>
      </c>
      <c r="AG164" s="253" t="str" cm="1">
        <f t="array" aca="1" ref="AG164" ca="1">_xlfn.LET(
_xlpm.jahrCalc,
INDIRECT("Jahr" &amp; ROUNDUP(SUM($B$21:$B164)/78,0)),
_xlpm.auto,
IF(_xlfn.XLOOKUP(GewählterMA&amp;"|"&amp;_xlpm.jahrCalc,Personaleingabe!$AO$12:$AO$300,Personaleingabe!$AO$12:$AO$300,"keine Zeiten",0,1)="keine Zeiten",TRUE,FALSE),
_xlpm.fake,
IF($A$4&amp;"1"="1",FALSE,TRUE),
_xlpm.abwesend,
BQ164&amp;"1"&lt;&gt;"1",
_xlpm.wochenstunden,_xlfn.XLOOKUP(GewählterMA&amp;"|"&amp;GewähltesVorhaben&amp;"|"&amp;$B164&amp;"|"&amp;_xlpm.jahrCalc,MitarbeiterFTE[[lookup]:[lookup]],MitarbeiterFTE[[Std. / Wo.]:[Std. / Wo.]],0,0,1),
_xlpm.stunden,
IF(NOT(_xlpm.abwesend),IF(_xlpm.auto,
    _xlpm.wochenstunden/5,SUMIFS(Arbeitszeiten[[Arbeitszeit]:[Arbeitszeit]],Arbeitszeiten[[Name]:[Name]],GewählterMA,Arbeitszeiten[[Tag]:[Tag]],DATE(_xlpm.jahrCalc,$B164,AG$20)))*$A164,0),
_xlpm.ausgabe, _xlpm.stunden+IF(AND(_xlpm.stunden&gt;0,_xlpm.fake),ROUND(RANDBETWEEN(-100,100)/200,1),0),
IF(_xlpm.ausgabe&lt;=0,"",_xlpm.ausgabe)
)</f>
        <v/>
      </c>
      <c r="AH164" s="254">
        <f t="shared" ca="1" si="181"/>
        <v>0</v>
      </c>
      <c r="AI164" s="303"/>
      <c r="AJ164" s="212"/>
      <c r="AL164" s="211">
        <f t="shared" si="182"/>
        <v>4</v>
      </c>
      <c r="AM164" s="211" t="str" cm="1">
        <f t="array" aca="1" ref="AM164" ca="1">_xlfn.LET(
     _xlpm.jahrCalc,INDIRECT("Jahr" &amp; ROUNDUP(SUM($B$21:$B164)/78,0)),
     _xlpm.dat,DATE(_xlpm.jahrCalc,$B164,C$20),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N164" s="211" t="str" cm="1">
        <f t="array" aca="1" ref="AN164" ca="1">_xlfn.LET(
     _xlpm.jahrCalc,INDIRECT("Jahr" &amp; ROUNDUP(SUM($B$21:$B164)/78,0)),
     _xlpm.dat,DATE(_xlpm.jahrCalc,$B164,D$20),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O164" s="211" t="str" cm="1">
        <f t="array" aca="1" ref="AO164" ca="1">_xlfn.LET(
     _xlpm.jahrCalc,INDIRECT("Jahr" &amp; ROUNDUP(SUM($B$21:$B164)/78,0)),
     _xlpm.dat,DATE(_xlpm.jahrCalc,$B164,E$20),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P164" s="211" t="str" cm="1">
        <f t="array" aca="1" ref="AP164" ca="1">_xlfn.LET(
     _xlpm.jahrCalc,INDIRECT("Jahr" &amp; ROUNDUP(SUM($B$21:$B164)/78,0)),
     _xlpm.dat,DATE(_xlpm.jahrCalc,$B164,F$20),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Q164" s="211" t="str" cm="1">
        <f t="array" aca="1" ref="AQ164" ca="1">_xlfn.LET(
     _xlpm.jahrCalc,INDIRECT("Jahr" &amp; ROUNDUP(SUM($B$21:$B164)/78,0)),
     _xlpm.dat,DATE(_xlpm.jahrCalc,$B164,G$20),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R164" s="211" t="str" cm="1">
        <f t="array" aca="1" ref="AR164" ca="1">_xlfn.LET(
     _xlpm.jahrCalc,INDIRECT("Jahr" &amp; ROUNDUP(SUM($B$21:$B164)/78,0)),
     _xlpm.dat,DATE(_xlpm.jahrCalc,$B164,H$20),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S164" s="211" t="str" cm="1">
        <f t="array" aca="1" ref="AS164" ca="1">_xlfn.LET(
     _xlpm.jahrCalc,INDIRECT("Jahr" &amp; ROUNDUP(SUM($B$21:$B164)/78,0)),
     _xlpm.dat,DATE(_xlpm.jahrCalc,$B164,I$20),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T164" s="211" t="str" cm="1">
        <f t="array" aca="1" ref="AT164" ca="1">_xlfn.LET(
     _xlpm.jahrCalc,INDIRECT("Jahr" &amp; ROUNDUP(SUM($B$21:$B164)/78,0)),
     _xlpm.dat,DATE(_xlpm.jahrCalc,$B164,J$20),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U164" s="211" t="str" cm="1">
        <f t="array" aca="1" ref="AU164" ca="1">_xlfn.LET(
     _xlpm.jahrCalc,INDIRECT("Jahr" &amp; ROUNDUP(SUM($B$21:$B164)/78,0)),
     _xlpm.dat,DATE(_xlpm.jahrCalc,$B164,K$20),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V164" s="211" t="str" cm="1">
        <f t="array" aca="1" ref="AV164" ca="1">_xlfn.LET(
     _xlpm.jahrCalc,INDIRECT("Jahr" &amp; ROUNDUP(SUM($B$21:$B164)/78,0)),
     _xlpm.dat,DATE(_xlpm.jahrCalc,$B164,L$20),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W164" s="211" t="str" cm="1">
        <f t="array" aca="1" ref="AW164" ca="1">_xlfn.LET(
     _xlpm.jahrCalc,INDIRECT("Jahr" &amp; ROUNDUP(SUM($B$21:$B164)/78,0)),
     _xlpm.dat,DATE(_xlpm.jahrCalc,$B164,M$20),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AX164" s="211" t="str" cm="1">
        <f t="array" aca="1" ref="AX164" ca="1">_xlfn.LET(
     _xlpm.jahrCalc,INDIRECT("Jahr" &amp; ROUNDUP(SUM($B$21:$B164)/78,0)),
     _xlpm.dat,DATE(_xlpm.jahrCalc,$B164,N$20),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Y164" s="211" t="str" cm="1">
        <f t="array" aca="1" ref="AY164" ca="1">_xlfn.LET(
     _xlpm.jahrCalc,INDIRECT("Jahr" &amp; ROUNDUP(SUM($B$21:$B164)/78,0)),
     _xlpm.dat,DATE(_xlpm.jahrCalc,$B164,O$20),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AZ164" s="211" t="str" cm="1">
        <f t="array" aca="1" ref="AZ164" ca="1">_xlfn.LET(
     _xlpm.jahrCalc,INDIRECT("Jahr" &amp; ROUNDUP(SUM($B$21:$B164)/78,0)),
     _xlpm.dat,DATE(_xlpm.jahrCalc,$B164,P$20),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A164" s="211" t="str" cm="1">
        <f t="array" aca="1" ref="BA164" ca="1">_xlfn.LET(
     _xlpm.jahrCalc,INDIRECT("Jahr" &amp; ROUNDUP(SUM($B$21:$B164)/78,0)),
     _xlpm.dat,DATE(_xlpm.jahrCalc,$B164,Q$20),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B164" s="211" t="str" cm="1">
        <f t="array" aca="1" ref="BB164" ca="1">_xlfn.LET(
     _xlpm.jahrCalc,INDIRECT("Jahr" &amp; ROUNDUP(SUM($B$21:$B164)/78,0)),
     _xlpm.dat,DATE(_xlpm.jahrCalc,$B164,R$20),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C164" s="211" t="str" cm="1">
        <f t="array" aca="1" ref="BC164" ca="1">_xlfn.LET(
     _xlpm.jahrCalc,INDIRECT("Jahr" &amp; ROUNDUP(SUM($B$21:$B164)/78,0)),
     _xlpm.dat,DATE(_xlpm.jahrCalc,$B164,S$20),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D164" s="211" t="str" cm="1">
        <f t="array" aca="1" ref="BD164" ca="1">_xlfn.LET(
     _xlpm.jahrCalc,INDIRECT("Jahr" &amp; ROUNDUP(SUM($B$21:$B164)/78,0)),
     _xlpm.dat,DATE(_xlpm.jahrCalc,$B164,T$20),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E164" s="211" t="str" cm="1">
        <f t="array" aca="1" ref="BE164" ca="1">_xlfn.LET(
     _xlpm.jahrCalc,INDIRECT("Jahr" &amp; ROUNDUP(SUM($B$21:$B164)/78,0)),
     _xlpm.dat,DATE(_xlpm.jahrCalc,$B164,U$20),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F164" s="211" t="str" cm="1">
        <f t="array" aca="1" ref="BF164" ca="1">_xlfn.LET(
     _xlpm.jahrCalc,INDIRECT("Jahr" &amp; ROUNDUP(SUM($B$21:$B164)/78,0)),
     _xlpm.dat,DATE(_xlpm.jahrCalc,$B164,V$20),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G164" s="211" t="str" cm="1">
        <f t="array" aca="1" ref="BG164" ca="1">_xlfn.LET(
     _xlpm.jahrCalc,INDIRECT("Jahr" &amp; ROUNDUP(SUM($B$21:$B164)/78,0)),
     _xlpm.dat,DATE(_xlpm.jahrCalc,$B164,W$20),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H164" s="211" t="str" cm="1">
        <f t="array" aca="1" ref="BH164" ca="1">_xlfn.LET(
     _xlpm.jahrCalc,INDIRECT("Jahr" &amp; ROUNDUP(SUM($B$21:$B164)/78,0)),
     _xlpm.dat,DATE(_xlpm.jahrCalc,$B164,X$20),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I164" s="211" t="str" cm="1">
        <f t="array" aca="1" ref="BI164" ca="1">_xlfn.LET(
     _xlpm.jahrCalc,INDIRECT("Jahr" &amp; ROUNDUP(SUM($B$21:$B164)/78,0)),
     _xlpm.dat,DATE(_xlpm.jahrCalc,$B164,Y$20),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J164" s="211" t="str" cm="1">
        <f t="array" aca="1" ref="BJ164" ca="1">_xlfn.LET(
     _xlpm.jahrCalc,INDIRECT("Jahr" &amp; ROUNDUP(SUM($B$21:$B164)/78,0)),
     _xlpm.dat,DATE(_xlpm.jahrCalc,$B164,Z$20),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K164" s="211" t="str" cm="1">
        <f t="array" aca="1" ref="BK164" ca="1">_xlfn.LET(
     _xlpm.jahrCalc,INDIRECT("Jahr" &amp; ROUNDUP(SUM($B$21:$B164)/78,0)),
     _xlpm.dat,DATE(_xlpm.jahrCalc,$B164,AA$20),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L164" s="211" t="str" cm="1">
        <f t="array" aca="1" ref="BL164" ca="1">_xlfn.LET(
     _xlpm.jahrCalc,INDIRECT("Jahr" &amp; ROUNDUP(SUM($B$21:$B164)/78,0)),
     _xlpm.dat,DATE(_xlpm.jahrCalc,$B164,AB$20),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M164" s="211" t="str" cm="1">
        <f t="array" aca="1" ref="BM164" ca="1">_xlfn.LET(
     _xlpm.jahrCalc,INDIRECT("Jahr" &amp; ROUNDUP(SUM($B$21:$B164)/78,0)),
     _xlpm.dat,DATE(_xlpm.jahrCalc,$B164,AC$20),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WE</v>
      </c>
      <c r="BN164" s="211" t="str" cm="1">
        <f t="array" aca="1" ref="BN164" ca="1">_xlfn.LET(
     _xlpm.jahrCalc,INDIRECT("Jahr" &amp; ROUNDUP(SUM($B$21:$B164)/78,0)),
     _xlpm.dat,DATE(_xlpm.jahrCalc,$B164,AD$20),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O164" s="211" t="str" cm="1">
        <f t="array" aca="1" ref="BO164" ca="1">_xlfn.LET(
     _xlpm.jahrCalc,INDIRECT("Jahr" &amp; ROUNDUP(SUM($B$21:$B164)/78,0)),
     _xlpm.dat,DATE(_xlpm.jahrCalc,$B164,AE$20),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P164" s="211" t="str" cm="1">
        <f t="array" aca="1" ref="BP164" ca="1">_xlfn.LET(
     _xlpm.jahrCalc,INDIRECT("Jahr" &amp; ROUNDUP(SUM($B$21:$B164)/78,0)),
     _xlpm.dat,DATE(_xlpm.jahrCalc,$B164,AF$20),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
      </c>
      <c r="BQ164" s="211" t="str" cm="1">
        <f t="array" aca="1" ref="BQ164" ca="1">_xlfn.LET(
     _xlpm.jahrCalc,INDIRECT("Jahr" &amp; ROUNDUP(SUM($B$21:$B164)/78,0)),
     _xlpm.dat,DATE(_xlpm.jahrCalc,$B164,AG$20),
     _xlpm.bundesland,$BR164,
     _xlpm.ft, IF(_xlpm.bundesland=0,FALSE,_xlfn.XLOOKUP(_xlpm.dat,Feiertage[[Datum]:[Datum]],_xlfn.XLOOKUP(_xlpm.bundesland,Feiertage[[#Headers],[BW]:[TH]],Feiertage[[BW]:[TH]]),0,0,1)&lt;&gt;0),
     _xlpm.schwarz,
          MONTH(_xlpm.dat)&lt;&gt;$B164,
     _xlpm.we,
          WEEKDAY(_xlpm.dat,2)&gt;=6,
     _xlpm.weg,
          IF(_xlfn.XLOOKUP(GewählterMA&amp;_xlpm.dat,Table6[[lookup]:[lookup]],Table6[[Name]:[Name]],"da",0,1)="da","","weg"),
     _xlpm.ausgabe,IF(_xlpm.schwarz,"SW",IF(_xlpm.ft,"FT",IF(_xlpm.we,"WE",IF(_xlpm.weg="weg","weg","")))),
     _xlpm.ausgabe
)</f>
        <v>SW</v>
      </c>
      <c r="BR164" s="211">
        <f ca="1">IF(BT164=0,BS160,BT164)</f>
        <v>0</v>
      </c>
      <c r="BT164" s="211" cm="1">
        <f t="array" aca="1" ref="BT164" ca="1">_xlfn.XLOOKUP(_xlfn.XLOOKUP(GewählterMA&amp;AL164&amp;INDIRECT("Jahr" &amp; ROUNDUP(SUM($B$21:$B164)/78,0)),MitarbeiterFTE[Name]&amp;MitarbeiterFTE[Monat]&amp;MitarbeiterFTE[Jahr],MitarbeiterFTE[Bundesland],0,0,1),Bundesländer[Deutsch],Bundesländer[Abkürzung],0,0,1)</f>
        <v>0</v>
      </c>
    </row>
    <row r="165" spans="1:72" ht="18" customHeight="1" thickBot="1">
      <c r="A165" s="223" cm="1">
        <f t="array" aca="1" ref="A165" ca="1">_xlfn.XLOOKUP(GewählterMA&amp;"|"&amp;GewähltesVorhaben&amp;"|"&amp;B165&amp;"|"&amp;INDIRECT("Jahr" &amp; ROUNDUP(SUM($B$21:B165)/78,0)),MitarbeiterFTE[lookup],MitarbeiterFTE[%-Vorhaben],0,0,1)</f>
        <v>0</v>
      </c>
      <c r="B165" s="256">
        <v>5</v>
      </c>
      <c r="C165" s="253" t="str" cm="1">
        <f t="array" aca="1" ref="C165" ca="1">_xlfn.LET(
_xlpm.jahrCalc,
INDIRECT("Jahr" &amp; ROUNDUP(SUM($B$21:$B165)/78,0)),
_xlpm.auto,
IF(_xlfn.XLOOKUP(GewählterMA&amp;"|"&amp;_xlpm.jahrCalc,Personaleingabe!$AO$12:$AO$300,Personaleingabe!$AO$12:$AO$300,"keine Zeiten",0,1)="keine Zeiten",TRUE,FALSE),
_xlpm.fake,
IF($A$4&amp;"1"="1",FALSE,TRUE),
_xlpm.abwesend,
AM165&amp;"1"&lt;&gt;"1",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_xlpm.wochenstunden/5,SUMIFS(Arbeitszeiten[[Arbeitszeit]:[Arbeitszeit]],Arbeitszeiten[[Name]:[Name]],GewählterMA,Arbeitszeiten[[Tag]:[Tag]],DATE(_xlpm.jahrCalc,$B165,C$20)))*$A165,0),
_xlpm.ausgabe, _xlpm.stunden+IF(AND(_xlpm.stunden&gt;0,_xlpm.fake),ROUND(RANDBETWEEN(-100,100)/200,1),0),
IF(_xlpm.ausgabe&lt;=0,"",_xlpm.ausgabe)
)</f>
        <v/>
      </c>
      <c r="D165" s="253" t="str" cm="1">
        <f t="array" aca="1" ref="D165" ca="1">_xlfn.LET(
_xlpm.jahrCalc,
INDIRECT("Jahr" &amp; ROUNDUP(SUM($B$21:$B165)/78,0)),
_xlpm.auto,
IF(_xlfn.XLOOKUP(GewählterMA&amp;"|"&amp;_xlpm.jahrCalc,Personaleingabe!$AO$12:$AO$300,Personaleingabe!$AO$12:$AO$300,"keine Zeiten",0,1)="keine Zeiten",TRUE,FALSE),
_xlpm.fake,
IF($A$4&amp;"1"="1",FALSE,TRUE),
_xlpm.abwesend,
AN165&amp;"1"&lt;&gt;"1",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_xlpm.wochenstunden/5,SUMIFS(Arbeitszeiten[[Arbeitszeit]:[Arbeitszeit]],Arbeitszeiten[[Name]:[Name]],GewählterMA,Arbeitszeiten[[Tag]:[Tag]],DATE(_xlpm.jahrCalc,$B165,D$20)))*$A165,0),
_xlpm.ausgabe, _xlpm.stunden+IF(AND(_xlpm.stunden&gt;0,_xlpm.fake),ROUND(RANDBETWEEN(-100,100)/200,1),0),
IF(_xlpm.ausgabe&lt;=0,"",_xlpm.ausgabe)
)</f>
        <v/>
      </c>
      <c r="E165" s="253" t="str" cm="1">
        <f t="array" aca="1" ref="E165" ca="1">_xlfn.LET(
_xlpm.jahrCalc,
INDIRECT("Jahr" &amp; ROUNDUP(SUM($B$21:$B165)/78,0)),
_xlpm.auto,
IF(_xlfn.XLOOKUP(GewählterMA&amp;"|"&amp;_xlpm.jahrCalc,Personaleingabe!$AO$12:$AO$300,Personaleingabe!$AO$12:$AO$300,"keine Zeiten",0,1)="keine Zeiten",TRUE,FALSE),
_xlpm.fake,
IF($A$4&amp;"1"="1",FALSE,TRUE),
_xlpm.abwesend,
AO165&amp;"1"&lt;&gt;"1",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_xlpm.wochenstunden/5,SUMIFS(Arbeitszeiten[[Arbeitszeit]:[Arbeitszeit]],Arbeitszeiten[[Name]:[Name]],GewählterMA,Arbeitszeiten[[Tag]:[Tag]],DATE(_xlpm.jahrCalc,$B165,E$20)))*$A165,0),
_xlpm.ausgabe, _xlpm.stunden+IF(AND(_xlpm.stunden&gt;0,_xlpm.fake),ROUND(RANDBETWEEN(-100,100)/200,1),0),
IF(_xlpm.ausgabe&lt;=0,"",_xlpm.ausgabe)
)</f>
        <v/>
      </c>
      <c r="F165" s="253" t="str" cm="1">
        <f t="array" aca="1" ref="F165" ca="1">_xlfn.LET(
_xlpm.jahrCalc,
INDIRECT("Jahr" &amp; ROUNDUP(SUM($B$21:$B165)/78,0)),
_xlpm.auto,
IF(_xlfn.XLOOKUP(GewählterMA&amp;"|"&amp;_xlpm.jahrCalc,Personaleingabe!$AO$12:$AO$300,Personaleingabe!$AO$12:$AO$300,"keine Zeiten",0,1)="keine Zeiten",TRUE,FALSE),
_xlpm.fake,
IF($A$4&amp;"1"="1",FALSE,TRUE),
_xlpm.abwesend,
AP165&amp;"1"&lt;&gt;"1",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_xlpm.wochenstunden/5,SUMIFS(Arbeitszeiten[[Arbeitszeit]:[Arbeitszeit]],Arbeitszeiten[[Name]:[Name]],GewählterMA,Arbeitszeiten[[Tag]:[Tag]],DATE(_xlpm.jahrCalc,$B165,F$20)))*$A165,0),
_xlpm.ausgabe, _xlpm.stunden+IF(AND(_xlpm.stunden&gt;0,_xlpm.fake),ROUND(RANDBETWEEN(-100,100)/200,1),0),
IF(_xlpm.ausgabe&lt;=0,"",_xlpm.ausgabe)
)</f>
        <v/>
      </c>
      <c r="G165" s="253" t="str" cm="1">
        <f t="array" aca="1" ref="G165" ca="1">_xlfn.LET(
_xlpm.jahrCalc,
INDIRECT("Jahr" &amp; ROUNDUP(SUM($B$21:$B165)/78,0)),
_xlpm.auto,
IF(_xlfn.XLOOKUP(GewählterMA&amp;"|"&amp;_xlpm.jahrCalc,Personaleingabe!$AO$12:$AO$300,Personaleingabe!$AO$12:$AO$300,"keine Zeiten",0,1)="keine Zeiten",TRUE,FALSE),
_xlpm.fake,
IF($A$4&amp;"1"="1",FALSE,TRUE),
_xlpm.abwesend,
AQ165&amp;"1"&lt;&gt;"1",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_xlpm.wochenstunden/5,SUMIFS(Arbeitszeiten[[Arbeitszeit]:[Arbeitszeit]],Arbeitszeiten[[Name]:[Name]],GewählterMA,Arbeitszeiten[[Tag]:[Tag]],DATE(_xlpm.jahrCalc,$B165,G$20)))*$A165,0),
_xlpm.ausgabe, _xlpm.stunden+IF(AND(_xlpm.stunden&gt;0,_xlpm.fake),ROUND(RANDBETWEEN(-100,100)/200,1),0),
IF(_xlpm.ausgabe&lt;=0,"",_xlpm.ausgabe)
)</f>
        <v/>
      </c>
      <c r="H165" s="253" t="str" cm="1">
        <f t="array" aca="1" ref="H165" ca="1">_xlfn.LET(
_xlpm.jahrCalc,
INDIRECT("Jahr" &amp; ROUNDUP(SUM($B$21:$B165)/78,0)),
_xlpm.auto,
IF(_xlfn.XLOOKUP(GewählterMA&amp;"|"&amp;_xlpm.jahrCalc,Personaleingabe!$AO$12:$AO$300,Personaleingabe!$AO$12:$AO$300,"keine Zeiten",0,1)="keine Zeiten",TRUE,FALSE),
_xlpm.fake,
IF($A$4&amp;"1"="1",FALSE,TRUE),
_xlpm.abwesend,
AR165&amp;"1"&lt;&gt;"1",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_xlpm.wochenstunden/5,SUMIFS(Arbeitszeiten[[Arbeitszeit]:[Arbeitszeit]],Arbeitszeiten[[Name]:[Name]],GewählterMA,Arbeitszeiten[[Tag]:[Tag]],DATE(_xlpm.jahrCalc,$B165,H$20)))*$A165,0),
_xlpm.ausgabe, _xlpm.stunden+IF(AND(_xlpm.stunden&gt;0,_xlpm.fake),ROUND(RANDBETWEEN(-100,100)/200,1),0),
IF(_xlpm.ausgabe&lt;=0,"",_xlpm.ausgabe)
)</f>
        <v/>
      </c>
      <c r="I165" s="253" t="str" cm="1">
        <f t="array" aca="1" ref="I165" ca="1">_xlfn.LET(
_xlpm.jahrCalc,
INDIRECT("Jahr" &amp; ROUNDUP(SUM($B$21:$B165)/78,0)),
_xlpm.auto,
IF(_xlfn.XLOOKUP(GewählterMA&amp;"|"&amp;_xlpm.jahrCalc,Personaleingabe!$AO$12:$AO$300,Personaleingabe!$AO$12:$AO$300,"keine Zeiten",0,1)="keine Zeiten",TRUE,FALSE),
_xlpm.fake,
IF($A$4&amp;"1"="1",FALSE,TRUE),
_xlpm.abwesend,
AS165&amp;"1"&lt;&gt;"1",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_xlpm.wochenstunden/5,SUMIFS(Arbeitszeiten[[Arbeitszeit]:[Arbeitszeit]],Arbeitszeiten[[Name]:[Name]],GewählterMA,Arbeitszeiten[[Tag]:[Tag]],DATE(_xlpm.jahrCalc,$B165,I$20)))*$A165,0),
_xlpm.ausgabe, _xlpm.stunden+IF(AND(_xlpm.stunden&gt;0,_xlpm.fake),ROUND(RANDBETWEEN(-100,100)/200,1),0),
IF(_xlpm.ausgabe&lt;=0,"",_xlpm.ausgabe)
)</f>
        <v/>
      </c>
      <c r="J165" s="253" t="str" cm="1">
        <f t="array" aca="1" ref="J165" ca="1">_xlfn.LET(
_xlpm.jahrCalc,
INDIRECT("Jahr" &amp; ROUNDUP(SUM($B$21:$B165)/78,0)),
_xlpm.auto,
IF(_xlfn.XLOOKUP(GewählterMA&amp;"|"&amp;_xlpm.jahrCalc,Personaleingabe!$AO$12:$AO$300,Personaleingabe!$AO$12:$AO$300,"keine Zeiten",0,1)="keine Zeiten",TRUE,FALSE),
_xlpm.fake,
IF($A$4&amp;"1"="1",FALSE,TRUE),
_xlpm.abwesend,
AT165&amp;"1"&lt;&gt;"1",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_xlpm.wochenstunden/5,SUMIFS(Arbeitszeiten[[Arbeitszeit]:[Arbeitszeit]],Arbeitszeiten[[Name]:[Name]],GewählterMA,Arbeitszeiten[[Tag]:[Tag]],DATE(_xlpm.jahrCalc,$B165,J$20)))*$A165,0),
_xlpm.ausgabe, _xlpm.stunden+IF(AND(_xlpm.stunden&gt;0,_xlpm.fake),ROUND(RANDBETWEEN(-100,100)/200,1),0),
IF(_xlpm.ausgabe&lt;=0,"",_xlpm.ausgabe)
)</f>
        <v/>
      </c>
      <c r="K165" s="253" t="str" cm="1">
        <f t="array" aca="1" ref="K165" ca="1">_xlfn.LET(
_xlpm.jahrCalc,
INDIRECT("Jahr" &amp; ROUNDUP(SUM($B$21:$B165)/78,0)),
_xlpm.auto,
IF(_xlfn.XLOOKUP(GewählterMA&amp;"|"&amp;_xlpm.jahrCalc,Personaleingabe!$AO$12:$AO$300,Personaleingabe!$AO$12:$AO$300,"keine Zeiten",0,1)="keine Zeiten",TRUE,FALSE),
_xlpm.fake,
IF($A$4&amp;"1"="1",FALSE,TRUE),
_xlpm.abwesend,
AU165&amp;"1"&lt;&gt;"1",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_xlpm.wochenstunden/5,SUMIFS(Arbeitszeiten[[Arbeitszeit]:[Arbeitszeit]],Arbeitszeiten[[Name]:[Name]],GewählterMA,Arbeitszeiten[[Tag]:[Tag]],DATE(_xlpm.jahrCalc,$B165,K$20)))*$A165,0),
_xlpm.ausgabe, _xlpm.stunden+IF(AND(_xlpm.stunden&gt;0,_xlpm.fake),ROUND(RANDBETWEEN(-100,100)/200,1),0),
IF(_xlpm.ausgabe&lt;=0,"",_xlpm.ausgabe)
)</f>
        <v/>
      </c>
      <c r="L165" s="253" t="str" cm="1">
        <f t="array" aca="1" ref="L165" ca="1">_xlfn.LET(
_xlpm.jahrCalc,
INDIRECT("Jahr" &amp; ROUNDUP(SUM($B$21:$B165)/78,0)),
_xlpm.auto,
IF(_xlfn.XLOOKUP(GewählterMA&amp;"|"&amp;_xlpm.jahrCalc,Personaleingabe!$AO$12:$AO$300,Personaleingabe!$AO$12:$AO$300,"keine Zeiten",0,1)="keine Zeiten",TRUE,FALSE),
_xlpm.fake,
IF($A$4&amp;"1"="1",FALSE,TRUE),
_xlpm.abwesend,
AV165&amp;"1"&lt;&gt;"1",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_xlpm.wochenstunden/5,SUMIFS(Arbeitszeiten[[Arbeitszeit]:[Arbeitszeit]],Arbeitszeiten[[Name]:[Name]],GewählterMA,Arbeitszeiten[[Tag]:[Tag]],DATE(_xlpm.jahrCalc,$B165,L$20)))*$A165,0),
_xlpm.ausgabe, _xlpm.stunden+IF(AND(_xlpm.stunden&gt;0,_xlpm.fake),ROUND(RANDBETWEEN(-100,100)/200,1),0),
IF(_xlpm.ausgabe&lt;=0,"",_xlpm.ausgabe)
)</f>
        <v/>
      </c>
      <c r="M165" s="253" t="str" cm="1">
        <f t="array" aca="1" ref="M165" ca="1">_xlfn.LET(
_xlpm.jahrCalc,
INDIRECT("Jahr" &amp; ROUNDUP(SUM($B$21:$B165)/78,0)),
_xlpm.auto,
IF(_xlfn.XLOOKUP(GewählterMA&amp;"|"&amp;_xlpm.jahrCalc,Personaleingabe!$AO$12:$AO$300,Personaleingabe!$AO$12:$AO$300,"keine Zeiten",0,1)="keine Zeiten",TRUE,FALSE),
_xlpm.fake,
IF($A$4&amp;"1"="1",FALSE,TRUE),
_xlpm.abwesend,
AW165&amp;"1"&lt;&gt;"1",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_xlpm.wochenstunden/5,SUMIFS(Arbeitszeiten[[Arbeitszeit]:[Arbeitszeit]],Arbeitszeiten[[Name]:[Name]],GewählterMA,Arbeitszeiten[[Tag]:[Tag]],DATE(_xlpm.jahrCalc,$B165,M$20)))*$A165,0),
_xlpm.ausgabe, _xlpm.stunden+IF(AND(_xlpm.stunden&gt;0,_xlpm.fake),ROUND(RANDBETWEEN(-100,100)/200,1),0),
IF(_xlpm.ausgabe&lt;=0,"",_xlpm.ausgabe)
)</f>
        <v/>
      </c>
      <c r="N165" s="253" t="str" cm="1">
        <f t="array" aca="1" ref="N165" ca="1">_xlfn.LET(
_xlpm.jahrCalc,
INDIRECT("Jahr" &amp; ROUNDUP(SUM($B$21:$B165)/78,0)),
_xlpm.auto,
IF(_xlfn.XLOOKUP(GewählterMA&amp;"|"&amp;_xlpm.jahrCalc,Personaleingabe!$AO$12:$AO$300,Personaleingabe!$AO$12:$AO$300,"keine Zeiten",0,1)="keine Zeiten",TRUE,FALSE),
_xlpm.fake,
IF($A$4&amp;"1"="1",FALSE,TRUE),
_xlpm.abwesend,
AX165&amp;"1"&lt;&gt;"1",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_xlpm.wochenstunden/5,SUMIFS(Arbeitszeiten[[Arbeitszeit]:[Arbeitszeit]],Arbeitszeiten[[Name]:[Name]],GewählterMA,Arbeitszeiten[[Tag]:[Tag]],DATE(_xlpm.jahrCalc,$B165,N$20)))*$A165,0),
_xlpm.ausgabe, _xlpm.stunden+IF(AND(_xlpm.stunden&gt;0,_xlpm.fake),ROUND(RANDBETWEEN(-100,100)/200,1),0),
IF(_xlpm.ausgabe&lt;=0,"",_xlpm.ausgabe)
)</f>
        <v/>
      </c>
      <c r="O165" s="253" t="str" cm="1">
        <f t="array" aca="1" ref="O165" ca="1">_xlfn.LET(
_xlpm.jahrCalc,
INDIRECT("Jahr" &amp; ROUNDUP(SUM($B$21:$B165)/78,0)),
_xlpm.auto,
IF(_xlfn.XLOOKUP(GewählterMA&amp;"|"&amp;_xlpm.jahrCalc,Personaleingabe!$AO$12:$AO$300,Personaleingabe!$AO$12:$AO$300,"keine Zeiten",0,1)="keine Zeiten",TRUE,FALSE),
_xlpm.fake,
IF($A$4&amp;"1"="1",FALSE,TRUE),
_xlpm.abwesend,
AY165&amp;"1"&lt;&gt;"1",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_xlpm.wochenstunden/5,SUMIFS(Arbeitszeiten[[Arbeitszeit]:[Arbeitszeit]],Arbeitszeiten[[Name]:[Name]],GewählterMA,Arbeitszeiten[[Tag]:[Tag]],DATE(_xlpm.jahrCalc,$B165,O$20)))*$A165,0),
_xlpm.ausgabe, _xlpm.stunden+IF(AND(_xlpm.stunden&gt;0,_xlpm.fake),ROUND(RANDBETWEEN(-100,100)/200,1),0),
IF(_xlpm.ausgabe&lt;=0,"",_xlpm.ausgabe)
)</f>
        <v/>
      </c>
      <c r="P165" s="253" t="str" cm="1">
        <f t="array" aca="1" ref="P165" ca="1">_xlfn.LET(
_xlpm.jahrCalc,
INDIRECT("Jahr" &amp; ROUNDUP(SUM($B$21:$B165)/78,0)),
_xlpm.auto,
IF(_xlfn.XLOOKUP(GewählterMA&amp;"|"&amp;_xlpm.jahrCalc,Personaleingabe!$AO$12:$AO$300,Personaleingabe!$AO$12:$AO$300,"keine Zeiten",0,1)="keine Zeiten",TRUE,FALSE),
_xlpm.fake,
IF($A$4&amp;"1"="1",FALSE,TRUE),
_xlpm.abwesend,
AZ165&amp;"1"&lt;&gt;"1",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_xlpm.wochenstunden/5,SUMIFS(Arbeitszeiten[[Arbeitszeit]:[Arbeitszeit]],Arbeitszeiten[[Name]:[Name]],GewählterMA,Arbeitszeiten[[Tag]:[Tag]],DATE(_xlpm.jahrCalc,$B165,P$20)))*$A165,0),
_xlpm.ausgabe, _xlpm.stunden+IF(AND(_xlpm.stunden&gt;0,_xlpm.fake),ROUND(RANDBETWEEN(-100,100)/200,1),0),
IF(_xlpm.ausgabe&lt;=0,"",_xlpm.ausgabe)
)</f>
        <v/>
      </c>
      <c r="Q165" s="253" t="str" cm="1">
        <f t="array" aca="1" ref="Q165" ca="1">_xlfn.LET(
_xlpm.jahrCalc,
INDIRECT("Jahr" &amp; ROUNDUP(SUM($B$21:$B165)/78,0)),
_xlpm.auto,
IF(_xlfn.XLOOKUP(GewählterMA&amp;"|"&amp;_xlpm.jahrCalc,Personaleingabe!$AO$12:$AO$300,Personaleingabe!$AO$12:$AO$300,"keine Zeiten",0,1)="keine Zeiten",TRUE,FALSE),
_xlpm.fake,
IF($A$4&amp;"1"="1",FALSE,TRUE),
_xlpm.abwesend,
BA165&amp;"1"&lt;&gt;"1",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_xlpm.wochenstunden/5,SUMIFS(Arbeitszeiten[[Arbeitszeit]:[Arbeitszeit]],Arbeitszeiten[[Name]:[Name]],GewählterMA,Arbeitszeiten[[Tag]:[Tag]],DATE(_xlpm.jahrCalc,$B165,Q$20)))*$A165,0),
_xlpm.ausgabe, _xlpm.stunden+IF(AND(_xlpm.stunden&gt;0,_xlpm.fake),ROUND(RANDBETWEEN(-100,100)/200,1),0),
IF(_xlpm.ausgabe&lt;=0,"",_xlpm.ausgabe)
)</f>
        <v/>
      </c>
      <c r="R165" s="253" t="str" cm="1">
        <f t="array" aca="1" ref="R165" ca="1">_xlfn.LET(
_xlpm.jahrCalc,
INDIRECT("Jahr" &amp; ROUNDUP(SUM($B$21:$B165)/78,0)),
_xlpm.auto,
IF(_xlfn.XLOOKUP(GewählterMA&amp;"|"&amp;_xlpm.jahrCalc,Personaleingabe!$AO$12:$AO$300,Personaleingabe!$AO$12:$AO$300,"keine Zeiten",0,1)="keine Zeiten",TRUE,FALSE),
_xlpm.fake,
IF($A$4&amp;"1"="1",FALSE,TRUE),
_xlpm.abwesend,
BB165&amp;"1"&lt;&gt;"1",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_xlpm.wochenstunden/5,SUMIFS(Arbeitszeiten[[Arbeitszeit]:[Arbeitszeit]],Arbeitszeiten[[Name]:[Name]],GewählterMA,Arbeitszeiten[[Tag]:[Tag]],DATE(_xlpm.jahrCalc,$B165,R$20)))*$A165,0),
_xlpm.ausgabe, _xlpm.stunden+IF(AND(_xlpm.stunden&gt;0,_xlpm.fake),ROUND(RANDBETWEEN(-100,100)/200,1),0),
IF(_xlpm.ausgabe&lt;=0,"",_xlpm.ausgabe)
)</f>
        <v/>
      </c>
      <c r="S165" s="253" t="str" cm="1">
        <f t="array" aca="1" ref="S165" ca="1">_xlfn.LET(
_xlpm.jahrCalc,
INDIRECT("Jahr" &amp; ROUNDUP(SUM($B$21:$B165)/78,0)),
_xlpm.auto,
IF(_xlfn.XLOOKUP(GewählterMA&amp;"|"&amp;_xlpm.jahrCalc,Personaleingabe!$AO$12:$AO$300,Personaleingabe!$AO$12:$AO$300,"keine Zeiten",0,1)="keine Zeiten",TRUE,FALSE),
_xlpm.fake,
IF($A$4&amp;"1"="1",FALSE,TRUE),
_xlpm.abwesend,
BC165&amp;"1"&lt;&gt;"1",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_xlpm.wochenstunden/5,SUMIFS(Arbeitszeiten[[Arbeitszeit]:[Arbeitszeit]],Arbeitszeiten[[Name]:[Name]],GewählterMA,Arbeitszeiten[[Tag]:[Tag]],DATE(_xlpm.jahrCalc,$B165,S$20)))*$A165,0),
_xlpm.ausgabe, _xlpm.stunden+IF(AND(_xlpm.stunden&gt;0,_xlpm.fake),ROUND(RANDBETWEEN(-100,100)/200,1),0),
IF(_xlpm.ausgabe&lt;=0,"",_xlpm.ausgabe)
)</f>
        <v/>
      </c>
      <c r="T165" s="253" t="str" cm="1">
        <f t="array" aca="1" ref="T165" ca="1">_xlfn.LET(
_xlpm.jahrCalc,
INDIRECT("Jahr" &amp; ROUNDUP(SUM($B$21:$B165)/78,0)),
_xlpm.auto,
IF(_xlfn.XLOOKUP(GewählterMA&amp;"|"&amp;_xlpm.jahrCalc,Personaleingabe!$AO$12:$AO$300,Personaleingabe!$AO$12:$AO$300,"keine Zeiten",0,1)="keine Zeiten",TRUE,FALSE),
_xlpm.fake,
IF($A$4&amp;"1"="1",FALSE,TRUE),
_xlpm.abwesend,
BD165&amp;"1"&lt;&gt;"1",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_xlpm.wochenstunden/5,SUMIFS(Arbeitszeiten[[Arbeitszeit]:[Arbeitszeit]],Arbeitszeiten[[Name]:[Name]],GewählterMA,Arbeitszeiten[[Tag]:[Tag]],DATE(_xlpm.jahrCalc,$B165,T$20)))*$A165,0),
_xlpm.ausgabe, _xlpm.stunden+IF(AND(_xlpm.stunden&gt;0,_xlpm.fake),ROUND(RANDBETWEEN(-100,100)/200,1),0),
IF(_xlpm.ausgabe&lt;=0,"",_xlpm.ausgabe)
)</f>
        <v/>
      </c>
      <c r="U165" s="253" t="str" cm="1">
        <f t="array" aca="1" ref="U165" ca="1">_xlfn.LET(
_xlpm.jahrCalc,
INDIRECT("Jahr" &amp; ROUNDUP(SUM($B$21:$B165)/78,0)),
_xlpm.auto,
IF(_xlfn.XLOOKUP(GewählterMA&amp;"|"&amp;_xlpm.jahrCalc,Personaleingabe!$AO$12:$AO$300,Personaleingabe!$AO$12:$AO$300,"keine Zeiten",0,1)="keine Zeiten",TRUE,FALSE),
_xlpm.fake,
IF($A$4&amp;"1"="1",FALSE,TRUE),
_xlpm.abwesend,
BE165&amp;"1"&lt;&gt;"1",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_xlpm.wochenstunden/5,SUMIFS(Arbeitszeiten[[Arbeitszeit]:[Arbeitszeit]],Arbeitszeiten[[Name]:[Name]],GewählterMA,Arbeitszeiten[[Tag]:[Tag]],DATE(_xlpm.jahrCalc,$B165,U$20)))*$A165,0),
_xlpm.ausgabe, _xlpm.stunden+IF(AND(_xlpm.stunden&gt;0,_xlpm.fake),ROUND(RANDBETWEEN(-100,100)/200,1),0),
IF(_xlpm.ausgabe&lt;=0,"",_xlpm.ausgabe)
)</f>
        <v/>
      </c>
      <c r="V165" s="253" t="str" cm="1">
        <f t="array" aca="1" ref="V165" ca="1">_xlfn.LET(
_xlpm.jahrCalc,
INDIRECT("Jahr" &amp; ROUNDUP(SUM($B$21:$B165)/78,0)),
_xlpm.auto,
IF(_xlfn.XLOOKUP(GewählterMA&amp;"|"&amp;_xlpm.jahrCalc,Personaleingabe!$AO$12:$AO$300,Personaleingabe!$AO$12:$AO$300,"keine Zeiten",0,1)="keine Zeiten",TRUE,FALSE),
_xlpm.fake,
IF($A$4&amp;"1"="1",FALSE,TRUE),
_xlpm.abwesend,
BF165&amp;"1"&lt;&gt;"1",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_xlpm.wochenstunden/5,SUMIFS(Arbeitszeiten[[Arbeitszeit]:[Arbeitszeit]],Arbeitszeiten[[Name]:[Name]],GewählterMA,Arbeitszeiten[[Tag]:[Tag]],DATE(_xlpm.jahrCalc,$B165,V$20)))*$A165,0),
_xlpm.ausgabe, _xlpm.stunden+IF(AND(_xlpm.stunden&gt;0,_xlpm.fake),ROUND(RANDBETWEEN(-100,100)/200,1),0),
IF(_xlpm.ausgabe&lt;=0,"",_xlpm.ausgabe)
)</f>
        <v/>
      </c>
      <c r="W165" s="253" t="str" cm="1">
        <f t="array" aca="1" ref="W165" ca="1">_xlfn.LET(
_xlpm.jahrCalc,
INDIRECT("Jahr" &amp; ROUNDUP(SUM($B$21:$B165)/78,0)),
_xlpm.auto,
IF(_xlfn.XLOOKUP(GewählterMA&amp;"|"&amp;_xlpm.jahrCalc,Personaleingabe!$AO$12:$AO$300,Personaleingabe!$AO$12:$AO$300,"keine Zeiten",0,1)="keine Zeiten",TRUE,FALSE),
_xlpm.fake,
IF($A$4&amp;"1"="1",FALSE,TRUE),
_xlpm.abwesend,
BG165&amp;"1"&lt;&gt;"1",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_xlpm.wochenstunden/5,SUMIFS(Arbeitszeiten[[Arbeitszeit]:[Arbeitszeit]],Arbeitszeiten[[Name]:[Name]],GewählterMA,Arbeitszeiten[[Tag]:[Tag]],DATE(_xlpm.jahrCalc,$B165,W$20)))*$A165,0),
_xlpm.ausgabe, _xlpm.stunden+IF(AND(_xlpm.stunden&gt;0,_xlpm.fake),ROUND(RANDBETWEEN(-100,100)/200,1),0),
IF(_xlpm.ausgabe&lt;=0,"",_xlpm.ausgabe)
)</f>
        <v/>
      </c>
      <c r="X165" s="253" t="str" cm="1">
        <f t="array" aca="1" ref="X165" ca="1">_xlfn.LET(
_xlpm.jahrCalc,
INDIRECT("Jahr" &amp; ROUNDUP(SUM($B$21:$B165)/78,0)),
_xlpm.auto,
IF(_xlfn.XLOOKUP(GewählterMA&amp;"|"&amp;_xlpm.jahrCalc,Personaleingabe!$AO$12:$AO$300,Personaleingabe!$AO$12:$AO$300,"keine Zeiten",0,1)="keine Zeiten",TRUE,FALSE),
_xlpm.fake,
IF($A$4&amp;"1"="1",FALSE,TRUE),
_xlpm.abwesend,
BH165&amp;"1"&lt;&gt;"1",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_xlpm.wochenstunden/5,SUMIFS(Arbeitszeiten[[Arbeitszeit]:[Arbeitszeit]],Arbeitszeiten[[Name]:[Name]],GewählterMA,Arbeitszeiten[[Tag]:[Tag]],DATE(_xlpm.jahrCalc,$B165,X$20)))*$A165,0),
_xlpm.ausgabe, _xlpm.stunden+IF(AND(_xlpm.stunden&gt;0,_xlpm.fake),ROUND(RANDBETWEEN(-100,100)/200,1),0),
IF(_xlpm.ausgabe&lt;=0,"",_xlpm.ausgabe)
)</f>
        <v/>
      </c>
      <c r="Y165" s="253" t="str" cm="1">
        <f t="array" aca="1" ref="Y165" ca="1">_xlfn.LET(
_xlpm.jahrCalc,
INDIRECT("Jahr" &amp; ROUNDUP(SUM($B$21:$B165)/78,0)),
_xlpm.auto,
IF(_xlfn.XLOOKUP(GewählterMA&amp;"|"&amp;_xlpm.jahrCalc,Personaleingabe!$AO$12:$AO$300,Personaleingabe!$AO$12:$AO$300,"keine Zeiten",0,1)="keine Zeiten",TRUE,FALSE),
_xlpm.fake,
IF($A$4&amp;"1"="1",FALSE,TRUE),
_xlpm.abwesend,
BI165&amp;"1"&lt;&gt;"1",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_xlpm.wochenstunden/5,SUMIFS(Arbeitszeiten[[Arbeitszeit]:[Arbeitszeit]],Arbeitszeiten[[Name]:[Name]],GewählterMA,Arbeitszeiten[[Tag]:[Tag]],DATE(_xlpm.jahrCalc,$B165,Y$20)))*$A165,0),
_xlpm.ausgabe, _xlpm.stunden+IF(AND(_xlpm.stunden&gt;0,_xlpm.fake),ROUND(RANDBETWEEN(-100,100)/200,1),0),
IF(_xlpm.ausgabe&lt;=0,"",_xlpm.ausgabe)
)</f>
        <v/>
      </c>
      <c r="Z165" s="253" t="str" cm="1">
        <f t="array" aca="1" ref="Z165" ca="1">_xlfn.LET(
_xlpm.jahrCalc,
INDIRECT("Jahr" &amp; ROUNDUP(SUM($B$21:$B165)/78,0)),
_xlpm.auto,
IF(_xlfn.XLOOKUP(GewählterMA&amp;"|"&amp;_xlpm.jahrCalc,Personaleingabe!$AO$12:$AO$300,Personaleingabe!$AO$12:$AO$300,"keine Zeiten",0,1)="keine Zeiten",TRUE,FALSE),
_xlpm.fake,
IF($A$4&amp;"1"="1",FALSE,TRUE),
_xlpm.abwesend,
BJ165&amp;"1"&lt;&gt;"1",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_xlpm.wochenstunden/5,SUMIFS(Arbeitszeiten[[Arbeitszeit]:[Arbeitszeit]],Arbeitszeiten[[Name]:[Name]],GewählterMA,Arbeitszeiten[[Tag]:[Tag]],DATE(_xlpm.jahrCalc,$B165,Z$20)))*$A165,0),
_xlpm.ausgabe, _xlpm.stunden+IF(AND(_xlpm.stunden&gt;0,_xlpm.fake),ROUND(RANDBETWEEN(-100,100)/200,1),0),
IF(_xlpm.ausgabe&lt;=0,"",_xlpm.ausgabe)
)</f>
        <v/>
      </c>
      <c r="AA165" s="253" t="str" cm="1">
        <f t="array" aca="1" ref="AA165" ca="1">_xlfn.LET(
_xlpm.jahrCalc,
INDIRECT("Jahr" &amp; ROUNDUP(SUM($B$21:$B165)/78,0)),
_xlpm.auto,
IF(_xlfn.XLOOKUP(GewählterMA&amp;"|"&amp;_xlpm.jahrCalc,Personaleingabe!$AO$12:$AO$300,Personaleingabe!$AO$12:$AO$300,"keine Zeiten",0,1)="keine Zeiten",TRUE,FALSE),
_xlpm.fake,
IF($A$4&amp;"1"="1",FALSE,TRUE),
_xlpm.abwesend,
BK165&amp;"1"&lt;&gt;"1",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_xlpm.wochenstunden/5,SUMIFS(Arbeitszeiten[[Arbeitszeit]:[Arbeitszeit]],Arbeitszeiten[[Name]:[Name]],GewählterMA,Arbeitszeiten[[Tag]:[Tag]],DATE(_xlpm.jahrCalc,$B165,AA$20)))*$A165,0),
_xlpm.ausgabe, _xlpm.stunden+IF(AND(_xlpm.stunden&gt;0,_xlpm.fake),ROUND(RANDBETWEEN(-100,100)/200,1),0),
IF(_xlpm.ausgabe&lt;=0,"",_xlpm.ausgabe)
)</f>
        <v/>
      </c>
      <c r="AB165" s="253" t="str" cm="1">
        <f t="array" aca="1" ref="AB165" ca="1">_xlfn.LET(
_xlpm.jahrCalc,
INDIRECT("Jahr" &amp; ROUNDUP(SUM($B$21:$B165)/78,0)),
_xlpm.auto,
IF(_xlfn.XLOOKUP(GewählterMA&amp;"|"&amp;_xlpm.jahrCalc,Personaleingabe!$AO$12:$AO$300,Personaleingabe!$AO$12:$AO$300,"keine Zeiten",0,1)="keine Zeiten",TRUE,FALSE),
_xlpm.fake,
IF($A$4&amp;"1"="1",FALSE,TRUE),
_xlpm.abwesend,
BL165&amp;"1"&lt;&gt;"1",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_xlpm.wochenstunden/5,SUMIFS(Arbeitszeiten[[Arbeitszeit]:[Arbeitszeit]],Arbeitszeiten[[Name]:[Name]],GewählterMA,Arbeitszeiten[[Tag]:[Tag]],DATE(_xlpm.jahrCalc,$B165,AB$20)))*$A165,0),
_xlpm.ausgabe, _xlpm.stunden+IF(AND(_xlpm.stunden&gt;0,_xlpm.fake),ROUND(RANDBETWEEN(-100,100)/200,1),0),
IF(_xlpm.ausgabe&lt;=0,"",_xlpm.ausgabe)
)</f>
        <v/>
      </c>
      <c r="AC165" s="253" t="str" cm="1">
        <f t="array" aca="1" ref="AC165" ca="1">_xlfn.LET(
_xlpm.jahrCalc,
INDIRECT("Jahr" &amp; ROUNDUP(SUM($B$21:$B165)/78,0)),
_xlpm.auto,
IF(_xlfn.XLOOKUP(GewählterMA&amp;"|"&amp;_xlpm.jahrCalc,Personaleingabe!$AO$12:$AO$300,Personaleingabe!$AO$12:$AO$300,"keine Zeiten",0,1)="keine Zeiten",TRUE,FALSE),
_xlpm.fake,
IF($A$4&amp;"1"="1",FALSE,TRUE),
_xlpm.abwesend,
BM165&amp;"1"&lt;&gt;"1",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_xlpm.wochenstunden/5,SUMIFS(Arbeitszeiten[[Arbeitszeit]:[Arbeitszeit]],Arbeitszeiten[[Name]:[Name]],GewählterMA,Arbeitszeiten[[Tag]:[Tag]],DATE(_xlpm.jahrCalc,$B165,AC$20)))*$A165,0),
_xlpm.ausgabe, _xlpm.stunden+IF(AND(_xlpm.stunden&gt;0,_xlpm.fake),ROUND(RANDBETWEEN(-100,100)/200,1),0),
IF(_xlpm.ausgabe&lt;=0,"",_xlpm.ausgabe)
)</f>
        <v/>
      </c>
      <c r="AD165" s="253" t="str" cm="1">
        <f t="array" aca="1" ref="AD165" ca="1">_xlfn.LET(
_xlpm.jahrCalc,
INDIRECT("Jahr" &amp; ROUNDUP(SUM($B$21:$B165)/78,0)),
_xlpm.auto,
IF(_xlfn.XLOOKUP(GewählterMA&amp;"|"&amp;_xlpm.jahrCalc,Personaleingabe!$AO$12:$AO$300,Personaleingabe!$AO$12:$AO$300,"keine Zeiten",0,1)="keine Zeiten",TRUE,FALSE),
_xlpm.fake,
IF($A$4&amp;"1"="1",FALSE,TRUE),
_xlpm.abwesend,
BN165&amp;"1"&lt;&gt;"1",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_xlpm.wochenstunden/5,SUMIFS(Arbeitszeiten[[Arbeitszeit]:[Arbeitszeit]],Arbeitszeiten[[Name]:[Name]],GewählterMA,Arbeitszeiten[[Tag]:[Tag]],DATE(_xlpm.jahrCalc,$B165,AD$20)))*$A165,0),
_xlpm.ausgabe, _xlpm.stunden+IF(AND(_xlpm.stunden&gt;0,_xlpm.fake),ROUND(RANDBETWEEN(-100,100)/200,1),0),
IF(_xlpm.ausgabe&lt;=0,"",_xlpm.ausgabe)
)</f>
        <v/>
      </c>
      <c r="AE165" s="253" t="str" cm="1">
        <f t="array" aca="1" ref="AE165" ca="1">_xlfn.LET(
_xlpm.jahrCalc,
INDIRECT("Jahr" &amp; ROUNDUP(SUM($B$21:$B165)/78,0)),
_xlpm.auto,
IF(_xlfn.XLOOKUP(GewählterMA&amp;"|"&amp;_xlpm.jahrCalc,Personaleingabe!$AO$12:$AO$300,Personaleingabe!$AO$12:$AO$300,"keine Zeiten",0,1)="keine Zeiten",TRUE,FALSE),
_xlpm.fake,
IF($A$4&amp;"1"="1",FALSE,TRUE),
_xlpm.abwesend,
BO165&amp;"1"&lt;&gt;"1",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_xlpm.wochenstunden/5,SUMIFS(Arbeitszeiten[[Arbeitszeit]:[Arbeitszeit]],Arbeitszeiten[[Name]:[Name]],GewählterMA,Arbeitszeiten[[Tag]:[Tag]],DATE(_xlpm.jahrCalc,$B165,AE$20)))*$A165,0),
_xlpm.ausgabe, _xlpm.stunden+IF(AND(_xlpm.stunden&gt;0,_xlpm.fake),ROUND(RANDBETWEEN(-100,100)/200,1),0),
IF(_xlpm.ausgabe&lt;=0,"",_xlpm.ausgabe)
)</f>
        <v/>
      </c>
      <c r="AF165" s="253" t="str" cm="1">
        <f t="array" aca="1" ref="AF165" ca="1">_xlfn.LET(
_xlpm.jahrCalc,
INDIRECT("Jahr" &amp; ROUNDUP(SUM($B$21:$B165)/78,0)),
_xlpm.auto,
IF(_xlfn.XLOOKUP(GewählterMA&amp;"|"&amp;_xlpm.jahrCalc,Personaleingabe!$AO$12:$AO$300,Personaleingabe!$AO$12:$AO$300,"keine Zeiten",0,1)="keine Zeiten",TRUE,FALSE),
_xlpm.fake,
IF($A$4&amp;"1"="1",FALSE,TRUE),
_xlpm.abwesend,
BP165&amp;"1"&lt;&gt;"1",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_xlpm.wochenstunden/5,SUMIFS(Arbeitszeiten[[Arbeitszeit]:[Arbeitszeit]],Arbeitszeiten[[Name]:[Name]],GewählterMA,Arbeitszeiten[[Tag]:[Tag]],DATE(_xlpm.jahrCalc,$B165,AF$20)))*$A165,0),
_xlpm.ausgabe, _xlpm.stunden+IF(AND(_xlpm.stunden&gt;0,_xlpm.fake),ROUND(RANDBETWEEN(-100,100)/200,1),0),
IF(_xlpm.ausgabe&lt;=0,"",_xlpm.ausgabe)
)</f>
        <v/>
      </c>
      <c r="AG165" s="253" t="str" cm="1">
        <f t="array" aca="1" ref="AG165" ca="1">_xlfn.LET(
_xlpm.jahrCalc,
INDIRECT("Jahr" &amp; ROUNDUP(SUM($B$21:$B165)/78,0)),
_xlpm.auto,
IF(_xlfn.XLOOKUP(GewählterMA&amp;"|"&amp;_xlpm.jahrCalc,Personaleingabe!$AO$12:$AO$300,Personaleingabe!$AO$12:$AO$300,"keine Zeiten",0,1)="keine Zeiten",TRUE,FALSE),
_xlpm.fake,
IF($A$4&amp;"1"="1",FALSE,TRUE),
_xlpm.abwesend,
BQ165&amp;"1"&lt;&gt;"1",
_xlpm.wochenstunden,_xlfn.XLOOKUP(GewählterMA&amp;"|"&amp;GewähltesVorhaben&amp;"|"&amp;$B165&amp;"|"&amp;_xlpm.jahrCalc,MitarbeiterFTE[[lookup]:[lookup]],MitarbeiterFTE[[Std. / Wo.]:[Std. / Wo.]],0,0,1),
_xlpm.stunden,
IF(NOT(_xlpm.abwesend),IF(_xlpm.auto,
    _xlpm.wochenstunden/5,SUMIFS(Arbeitszeiten[[Arbeitszeit]:[Arbeitszeit]],Arbeitszeiten[[Name]:[Name]],GewählterMA,Arbeitszeiten[[Tag]:[Tag]],DATE(_xlpm.jahrCalc,$B165,AG$20)))*$A165,0),
_xlpm.ausgabe, _xlpm.stunden+IF(AND(_xlpm.stunden&gt;0,_xlpm.fake),ROUND(RANDBETWEEN(-100,100)/200,1),0),
IF(_xlpm.ausgabe&lt;=0,"",_xlpm.ausgabe)
)</f>
        <v/>
      </c>
      <c r="AH165" s="254">
        <f t="shared" ca="1" si="181"/>
        <v>0</v>
      </c>
      <c r="AI165" s="303"/>
      <c r="AJ165" s="212"/>
      <c r="AL165" s="211">
        <f t="shared" si="182"/>
        <v>5</v>
      </c>
      <c r="AM165" s="211" t="str" cm="1">
        <f t="array" aca="1" ref="AM165" ca="1">_xlfn.LET(
     _xlpm.jahrCalc,INDIRECT("Jahr" &amp; ROUNDUP(SUM($B$21:$B165)/78,0)),
     _xlpm.dat,DATE(_xlpm.jahrCalc,$B165,C$20),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N165" s="211" t="str" cm="1">
        <f t="array" aca="1" ref="AN165" ca="1">_xlfn.LET(
     _xlpm.jahrCalc,INDIRECT("Jahr" &amp; ROUNDUP(SUM($B$21:$B165)/78,0)),
     _xlpm.dat,DATE(_xlpm.jahrCalc,$B165,D$20),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O165" s="211" t="str" cm="1">
        <f t="array" aca="1" ref="AO165" ca="1">_xlfn.LET(
     _xlpm.jahrCalc,INDIRECT("Jahr" &amp; ROUNDUP(SUM($B$21:$B165)/78,0)),
     _xlpm.dat,DATE(_xlpm.jahrCalc,$B165,E$20),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P165" s="211" t="str" cm="1">
        <f t="array" aca="1" ref="AP165" ca="1">_xlfn.LET(
     _xlpm.jahrCalc,INDIRECT("Jahr" &amp; ROUNDUP(SUM($B$21:$B165)/78,0)),
     _xlpm.dat,DATE(_xlpm.jahrCalc,$B165,F$20),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Q165" s="211" t="str" cm="1">
        <f t="array" aca="1" ref="AQ165" ca="1">_xlfn.LET(
     _xlpm.jahrCalc,INDIRECT("Jahr" &amp; ROUNDUP(SUM($B$21:$B165)/78,0)),
     _xlpm.dat,DATE(_xlpm.jahrCalc,$B165,G$20),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R165" s="211" t="str" cm="1">
        <f t="array" aca="1" ref="AR165" ca="1">_xlfn.LET(
     _xlpm.jahrCalc,INDIRECT("Jahr" &amp; ROUNDUP(SUM($B$21:$B165)/78,0)),
     _xlpm.dat,DATE(_xlpm.jahrCalc,$B165,H$20),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S165" s="211" t="str" cm="1">
        <f t="array" aca="1" ref="AS165" ca="1">_xlfn.LET(
     _xlpm.jahrCalc,INDIRECT("Jahr" &amp; ROUNDUP(SUM($B$21:$B165)/78,0)),
     _xlpm.dat,DATE(_xlpm.jahrCalc,$B165,I$20),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T165" s="211" t="str" cm="1">
        <f t="array" aca="1" ref="AT165" ca="1">_xlfn.LET(
     _xlpm.jahrCalc,INDIRECT("Jahr" &amp; ROUNDUP(SUM($B$21:$B165)/78,0)),
     _xlpm.dat,DATE(_xlpm.jahrCalc,$B165,J$20),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U165" s="211" t="str" cm="1">
        <f t="array" aca="1" ref="AU165" ca="1">_xlfn.LET(
     _xlpm.jahrCalc,INDIRECT("Jahr" &amp; ROUNDUP(SUM($B$21:$B165)/78,0)),
     _xlpm.dat,DATE(_xlpm.jahrCalc,$B165,K$20),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V165" s="211" t="str" cm="1">
        <f t="array" aca="1" ref="AV165" ca="1">_xlfn.LET(
     _xlpm.jahrCalc,INDIRECT("Jahr" &amp; ROUNDUP(SUM($B$21:$B165)/78,0)),
     _xlpm.dat,DATE(_xlpm.jahrCalc,$B165,L$20),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W165" s="211" t="str" cm="1">
        <f t="array" aca="1" ref="AW165" ca="1">_xlfn.LET(
     _xlpm.jahrCalc,INDIRECT("Jahr" &amp; ROUNDUP(SUM($B$21:$B165)/78,0)),
     _xlpm.dat,DATE(_xlpm.jahrCalc,$B165,M$20),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AX165" s="211" t="str" cm="1">
        <f t="array" aca="1" ref="AX165" ca="1">_xlfn.LET(
     _xlpm.jahrCalc,INDIRECT("Jahr" &amp; ROUNDUP(SUM($B$21:$B165)/78,0)),
     _xlpm.dat,DATE(_xlpm.jahrCalc,$B165,N$20),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Y165" s="211" t="str" cm="1">
        <f t="array" aca="1" ref="AY165" ca="1">_xlfn.LET(
     _xlpm.jahrCalc,INDIRECT("Jahr" &amp; ROUNDUP(SUM($B$21:$B165)/78,0)),
     _xlpm.dat,DATE(_xlpm.jahrCalc,$B165,O$20),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AZ165" s="211" t="str" cm="1">
        <f t="array" aca="1" ref="AZ165" ca="1">_xlfn.LET(
     _xlpm.jahrCalc,INDIRECT("Jahr" &amp; ROUNDUP(SUM($B$21:$B165)/78,0)),
     _xlpm.dat,DATE(_xlpm.jahrCalc,$B165,P$20),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A165" s="211" t="str" cm="1">
        <f t="array" aca="1" ref="BA165" ca="1">_xlfn.LET(
     _xlpm.jahrCalc,INDIRECT("Jahr" &amp; ROUNDUP(SUM($B$21:$B165)/78,0)),
     _xlpm.dat,DATE(_xlpm.jahrCalc,$B165,Q$20),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B165" s="211" t="str" cm="1">
        <f t="array" aca="1" ref="BB165" ca="1">_xlfn.LET(
     _xlpm.jahrCalc,INDIRECT("Jahr" &amp; ROUNDUP(SUM($B$21:$B165)/78,0)),
     _xlpm.dat,DATE(_xlpm.jahrCalc,$B165,R$20),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C165" s="211" t="str" cm="1">
        <f t="array" aca="1" ref="BC165" ca="1">_xlfn.LET(
     _xlpm.jahrCalc,INDIRECT("Jahr" &amp; ROUNDUP(SUM($B$21:$B165)/78,0)),
     _xlpm.dat,DATE(_xlpm.jahrCalc,$B165,S$20),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D165" s="211" t="str" cm="1">
        <f t="array" aca="1" ref="BD165" ca="1">_xlfn.LET(
     _xlpm.jahrCalc,INDIRECT("Jahr" &amp; ROUNDUP(SUM($B$21:$B165)/78,0)),
     _xlpm.dat,DATE(_xlpm.jahrCalc,$B165,T$20),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E165" s="211" t="str" cm="1">
        <f t="array" aca="1" ref="BE165" ca="1">_xlfn.LET(
     _xlpm.jahrCalc,INDIRECT("Jahr" &amp; ROUNDUP(SUM($B$21:$B165)/78,0)),
     _xlpm.dat,DATE(_xlpm.jahrCalc,$B165,U$20),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F165" s="211" t="str" cm="1">
        <f t="array" aca="1" ref="BF165" ca="1">_xlfn.LET(
     _xlpm.jahrCalc,INDIRECT("Jahr" &amp; ROUNDUP(SUM($B$21:$B165)/78,0)),
     _xlpm.dat,DATE(_xlpm.jahrCalc,$B165,V$20),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G165" s="211" t="str" cm="1">
        <f t="array" aca="1" ref="BG165" ca="1">_xlfn.LET(
     _xlpm.jahrCalc,INDIRECT("Jahr" &amp; ROUNDUP(SUM($B$21:$B165)/78,0)),
     _xlpm.dat,DATE(_xlpm.jahrCalc,$B165,W$20),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H165" s="211" t="str" cm="1">
        <f t="array" aca="1" ref="BH165" ca="1">_xlfn.LET(
     _xlpm.jahrCalc,INDIRECT("Jahr" &amp; ROUNDUP(SUM($B$21:$B165)/78,0)),
     _xlpm.dat,DATE(_xlpm.jahrCalc,$B165,X$20),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I165" s="211" t="str" cm="1">
        <f t="array" aca="1" ref="BI165" ca="1">_xlfn.LET(
     _xlpm.jahrCalc,INDIRECT("Jahr" &amp; ROUNDUP(SUM($B$21:$B165)/78,0)),
     _xlpm.dat,DATE(_xlpm.jahrCalc,$B165,Y$20),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J165" s="211" t="str" cm="1">
        <f t="array" aca="1" ref="BJ165" ca="1">_xlfn.LET(
     _xlpm.jahrCalc,INDIRECT("Jahr" &amp; ROUNDUP(SUM($B$21:$B165)/78,0)),
     _xlpm.dat,DATE(_xlpm.jahrCalc,$B165,Z$20),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K165" s="211" t="str" cm="1">
        <f t="array" aca="1" ref="BK165" ca="1">_xlfn.LET(
     _xlpm.jahrCalc,INDIRECT("Jahr" &amp; ROUNDUP(SUM($B$21:$B165)/78,0)),
     _xlpm.dat,DATE(_xlpm.jahrCalc,$B165,AA$20),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L165" s="211" t="str" cm="1">
        <f t="array" aca="1" ref="BL165" ca="1">_xlfn.LET(
     _xlpm.jahrCalc,INDIRECT("Jahr" &amp; ROUNDUP(SUM($B$21:$B165)/78,0)),
     _xlpm.dat,DATE(_xlpm.jahrCalc,$B165,AB$20),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M165" s="211" t="str" cm="1">
        <f t="array" aca="1" ref="BM165" ca="1">_xlfn.LET(
     _xlpm.jahrCalc,INDIRECT("Jahr" &amp; ROUNDUP(SUM($B$21:$B165)/78,0)),
     _xlpm.dat,DATE(_xlpm.jahrCalc,$B165,AC$20),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N165" s="211" t="str" cm="1">
        <f t="array" aca="1" ref="BN165" ca="1">_xlfn.LET(
     _xlpm.jahrCalc,INDIRECT("Jahr" &amp; ROUNDUP(SUM($B$21:$B165)/78,0)),
     _xlpm.dat,DATE(_xlpm.jahrCalc,$B165,AD$20),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O165" s="211" t="str" cm="1">
        <f t="array" aca="1" ref="BO165" ca="1">_xlfn.LET(
     _xlpm.jahrCalc,INDIRECT("Jahr" &amp; ROUNDUP(SUM($B$21:$B165)/78,0)),
     _xlpm.dat,DATE(_xlpm.jahrCalc,$B165,AE$20),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P165" s="211" t="str" cm="1">
        <f t="array" aca="1" ref="BP165" ca="1">_xlfn.LET(
     _xlpm.jahrCalc,INDIRECT("Jahr" &amp; ROUNDUP(SUM($B$21:$B165)/78,0)),
     _xlpm.dat,DATE(_xlpm.jahrCalc,$B165,AF$20),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
      </c>
      <c r="BQ165" s="211" t="str" cm="1">
        <f t="array" aca="1" ref="BQ165" ca="1">_xlfn.LET(
     _xlpm.jahrCalc,INDIRECT("Jahr" &amp; ROUNDUP(SUM($B$21:$B165)/78,0)),
     _xlpm.dat,DATE(_xlpm.jahrCalc,$B165,AG$20),
     _xlpm.bundesland,$BR165,
     _xlpm.ft, IF(_xlpm.bundesland=0,FALSE,_xlfn.XLOOKUP(_xlpm.dat,Feiertage[[Datum]:[Datum]],_xlfn.XLOOKUP(_xlpm.bundesland,Feiertage[[#Headers],[BW]:[TH]],Feiertage[[BW]:[TH]]),0,0,1)&lt;&gt;0),
     _xlpm.schwarz,
          MONTH(_xlpm.dat)&lt;&gt;$B165,
     _xlpm.we,
          WEEKDAY(_xlpm.dat,2)&gt;=6,
     _xlpm.weg,
          IF(_xlfn.XLOOKUP(GewählterMA&amp;_xlpm.dat,Table6[[lookup]:[lookup]],Table6[[Name]:[Name]],"da",0,1)="da","","weg"),
     _xlpm.ausgabe,IF(_xlpm.schwarz,"SW",IF(_xlpm.ft,"FT",IF(_xlpm.we,"WE",IF(_xlpm.weg="weg","weg","")))),
     _xlpm.ausgabe
)</f>
        <v>WE</v>
      </c>
      <c r="BR165" s="211">
        <f ca="1">IF(BT165=0,BS160,BT165)</f>
        <v>0</v>
      </c>
      <c r="BT165" s="211" cm="1">
        <f t="array" aca="1" ref="BT165" ca="1">_xlfn.XLOOKUP(_xlfn.XLOOKUP(GewählterMA&amp;AL165&amp;INDIRECT("Jahr" &amp; ROUNDUP(SUM($B$21:$B165)/78,0)),MitarbeiterFTE[Name]&amp;MitarbeiterFTE[Monat]&amp;MitarbeiterFTE[Jahr],MitarbeiterFTE[Bundesland],0,0,1),Bundesländer[Deutsch],Bundesländer[Abkürzung],0,0,1)</f>
        <v>0</v>
      </c>
    </row>
    <row r="166" spans="1:72" ht="18" customHeight="1" thickBot="1">
      <c r="A166" s="223" cm="1">
        <f t="array" aca="1" ref="A166" ca="1">_xlfn.XLOOKUP(GewählterMA&amp;"|"&amp;GewähltesVorhaben&amp;"|"&amp;B166&amp;"|"&amp;INDIRECT("Jahr" &amp; ROUNDUP(SUM($B$21:B166)/78,0)),MitarbeiterFTE[lookup],MitarbeiterFTE[%-Vorhaben],0,0,1)</f>
        <v>0</v>
      </c>
      <c r="B166" s="256">
        <v>6</v>
      </c>
      <c r="C166" s="253" t="str" cm="1">
        <f t="array" aca="1" ref="C166" ca="1">_xlfn.LET(
_xlpm.jahrCalc,
INDIRECT("Jahr" &amp; ROUNDUP(SUM($B$21:$B166)/78,0)),
_xlpm.auto,
IF(_xlfn.XLOOKUP(GewählterMA&amp;"|"&amp;_xlpm.jahrCalc,Personaleingabe!$AO$12:$AO$300,Personaleingabe!$AO$12:$AO$300,"keine Zeiten",0,1)="keine Zeiten",TRUE,FALSE),
_xlpm.fake,
IF($A$4&amp;"1"="1",FALSE,TRUE),
_xlpm.abwesend,
AM166&amp;"1"&lt;&gt;"1",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_xlpm.wochenstunden/5,SUMIFS(Arbeitszeiten[[Arbeitszeit]:[Arbeitszeit]],Arbeitszeiten[[Name]:[Name]],GewählterMA,Arbeitszeiten[[Tag]:[Tag]],DATE(_xlpm.jahrCalc,$B166,C$20)))*$A166,0),
_xlpm.ausgabe, _xlpm.stunden+IF(AND(_xlpm.stunden&gt;0,_xlpm.fake),ROUND(RANDBETWEEN(-100,100)/200,1),0),
IF(_xlpm.ausgabe&lt;=0,"",_xlpm.ausgabe)
)</f>
        <v/>
      </c>
      <c r="D166" s="253" t="str" cm="1">
        <f t="array" aca="1" ref="D166" ca="1">_xlfn.LET(
_xlpm.jahrCalc,
INDIRECT("Jahr" &amp; ROUNDUP(SUM($B$21:$B166)/78,0)),
_xlpm.auto,
IF(_xlfn.XLOOKUP(GewählterMA&amp;"|"&amp;_xlpm.jahrCalc,Personaleingabe!$AO$12:$AO$300,Personaleingabe!$AO$12:$AO$300,"keine Zeiten",0,1)="keine Zeiten",TRUE,FALSE),
_xlpm.fake,
IF($A$4&amp;"1"="1",FALSE,TRUE),
_xlpm.abwesend,
AN166&amp;"1"&lt;&gt;"1",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_xlpm.wochenstunden/5,SUMIFS(Arbeitszeiten[[Arbeitszeit]:[Arbeitszeit]],Arbeitszeiten[[Name]:[Name]],GewählterMA,Arbeitszeiten[[Tag]:[Tag]],DATE(_xlpm.jahrCalc,$B166,D$20)))*$A166,0),
_xlpm.ausgabe, _xlpm.stunden+IF(AND(_xlpm.stunden&gt;0,_xlpm.fake),ROUND(RANDBETWEEN(-100,100)/200,1),0),
IF(_xlpm.ausgabe&lt;=0,"",_xlpm.ausgabe)
)</f>
        <v/>
      </c>
      <c r="E166" s="253" t="str" cm="1">
        <f t="array" aca="1" ref="E166" ca="1">_xlfn.LET(
_xlpm.jahrCalc,
INDIRECT("Jahr" &amp; ROUNDUP(SUM($B$21:$B166)/78,0)),
_xlpm.auto,
IF(_xlfn.XLOOKUP(GewählterMA&amp;"|"&amp;_xlpm.jahrCalc,Personaleingabe!$AO$12:$AO$300,Personaleingabe!$AO$12:$AO$300,"keine Zeiten",0,1)="keine Zeiten",TRUE,FALSE),
_xlpm.fake,
IF($A$4&amp;"1"="1",FALSE,TRUE),
_xlpm.abwesend,
AO166&amp;"1"&lt;&gt;"1",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_xlpm.wochenstunden/5,SUMIFS(Arbeitszeiten[[Arbeitszeit]:[Arbeitszeit]],Arbeitszeiten[[Name]:[Name]],GewählterMA,Arbeitszeiten[[Tag]:[Tag]],DATE(_xlpm.jahrCalc,$B166,E$20)))*$A166,0),
_xlpm.ausgabe, _xlpm.stunden+IF(AND(_xlpm.stunden&gt;0,_xlpm.fake),ROUND(RANDBETWEEN(-100,100)/200,1),0),
IF(_xlpm.ausgabe&lt;=0,"",_xlpm.ausgabe)
)</f>
        <v/>
      </c>
      <c r="F166" s="253" t="str" cm="1">
        <f t="array" aca="1" ref="F166" ca="1">_xlfn.LET(
_xlpm.jahrCalc,
INDIRECT("Jahr" &amp; ROUNDUP(SUM($B$21:$B166)/78,0)),
_xlpm.auto,
IF(_xlfn.XLOOKUP(GewählterMA&amp;"|"&amp;_xlpm.jahrCalc,Personaleingabe!$AO$12:$AO$300,Personaleingabe!$AO$12:$AO$300,"keine Zeiten",0,1)="keine Zeiten",TRUE,FALSE),
_xlpm.fake,
IF($A$4&amp;"1"="1",FALSE,TRUE),
_xlpm.abwesend,
AP166&amp;"1"&lt;&gt;"1",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_xlpm.wochenstunden/5,SUMIFS(Arbeitszeiten[[Arbeitszeit]:[Arbeitszeit]],Arbeitszeiten[[Name]:[Name]],GewählterMA,Arbeitszeiten[[Tag]:[Tag]],DATE(_xlpm.jahrCalc,$B166,F$20)))*$A166,0),
_xlpm.ausgabe, _xlpm.stunden+IF(AND(_xlpm.stunden&gt;0,_xlpm.fake),ROUND(RANDBETWEEN(-100,100)/200,1),0),
IF(_xlpm.ausgabe&lt;=0,"",_xlpm.ausgabe)
)</f>
        <v/>
      </c>
      <c r="G166" s="253" t="str" cm="1">
        <f t="array" aca="1" ref="G166" ca="1">_xlfn.LET(
_xlpm.jahrCalc,
INDIRECT("Jahr" &amp; ROUNDUP(SUM($B$21:$B166)/78,0)),
_xlpm.auto,
IF(_xlfn.XLOOKUP(GewählterMA&amp;"|"&amp;_xlpm.jahrCalc,Personaleingabe!$AO$12:$AO$300,Personaleingabe!$AO$12:$AO$300,"keine Zeiten",0,1)="keine Zeiten",TRUE,FALSE),
_xlpm.fake,
IF($A$4&amp;"1"="1",FALSE,TRUE),
_xlpm.abwesend,
AQ166&amp;"1"&lt;&gt;"1",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_xlpm.wochenstunden/5,SUMIFS(Arbeitszeiten[[Arbeitszeit]:[Arbeitszeit]],Arbeitszeiten[[Name]:[Name]],GewählterMA,Arbeitszeiten[[Tag]:[Tag]],DATE(_xlpm.jahrCalc,$B166,G$20)))*$A166,0),
_xlpm.ausgabe, _xlpm.stunden+IF(AND(_xlpm.stunden&gt;0,_xlpm.fake),ROUND(RANDBETWEEN(-100,100)/200,1),0),
IF(_xlpm.ausgabe&lt;=0,"",_xlpm.ausgabe)
)</f>
        <v/>
      </c>
      <c r="H166" s="253" t="str" cm="1">
        <f t="array" aca="1" ref="H166" ca="1">_xlfn.LET(
_xlpm.jahrCalc,
INDIRECT("Jahr" &amp; ROUNDUP(SUM($B$21:$B166)/78,0)),
_xlpm.auto,
IF(_xlfn.XLOOKUP(GewählterMA&amp;"|"&amp;_xlpm.jahrCalc,Personaleingabe!$AO$12:$AO$300,Personaleingabe!$AO$12:$AO$300,"keine Zeiten",0,1)="keine Zeiten",TRUE,FALSE),
_xlpm.fake,
IF($A$4&amp;"1"="1",FALSE,TRUE),
_xlpm.abwesend,
AR166&amp;"1"&lt;&gt;"1",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_xlpm.wochenstunden/5,SUMIFS(Arbeitszeiten[[Arbeitszeit]:[Arbeitszeit]],Arbeitszeiten[[Name]:[Name]],GewählterMA,Arbeitszeiten[[Tag]:[Tag]],DATE(_xlpm.jahrCalc,$B166,H$20)))*$A166,0),
_xlpm.ausgabe, _xlpm.stunden+IF(AND(_xlpm.stunden&gt;0,_xlpm.fake),ROUND(RANDBETWEEN(-100,100)/200,1),0),
IF(_xlpm.ausgabe&lt;=0,"",_xlpm.ausgabe)
)</f>
        <v/>
      </c>
      <c r="I166" s="253" t="str" cm="1">
        <f t="array" aca="1" ref="I166" ca="1">_xlfn.LET(
_xlpm.jahrCalc,
INDIRECT("Jahr" &amp; ROUNDUP(SUM($B$21:$B166)/78,0)),
_xlpm.auto,
IF(_xlfn.XLOOKUP(GewählterMA&amp;"|"&amp;_xlpm.jahrCalc,Personaleingabe!$AO$12:$AO$300,Personaleingabe!$AO$12:$AO$300,"keine Zeiten",0,1)="keine Zeiten",TRUE,FALSE),
_xlpm.fake,
IF($A$4&amp;"1"="1",FALSE,TRUE),
_xlpm.abwesend,
AS166&amp;"1"&lt;&gt;"1",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_xlpm.wochenstunden/5,SUMIFS(Arbeitszeiten[[Arbeitszeit]:[Arbeitszeit]],Arbeitszeiten[[Name]:[Name]],GewählterMA,Arbeitszeiten[[Tag]:[Tag]],DATE(_xlpm.jahrCalc,$B166,I$20)))*$A166,0),
_xlpm.ausgabe, _xlpm.stunden+IF(AND(_xlpm.stunden&gt;0,_xlpm.fake),ROUND(RANDBETWEEN(-100,100)/200,1),0),
IF(_xlpm.ausgabe&lt;=0,"",_xlpm.ausgabe)
)</f>
        <v/>
      </c>
      <c r="J166" s="253" t="str" cm="1">
        <f t="array" aca="1" ref="J166" ca="1">_xlfn.LET(
_xlpm.jahrCalc,
INDIRECT("Jahr" &amp; ROUNDUP(SUM($B$21:$B166)/78,0)),
_xlpm.auto,
IF(_xlfn.XLOOKUP(GewählterMA&amp;"|"&amp;_xlpm.jahrCalc,Personaleingabe!$AO$12:$AO$300,Personaleingabe!$AO$12:$AO$300,"keine Zeiten",0,1)="keine Zeiten",TRUE,FALSE),
_xlpm.fake,
IF($A$4&amp;"1"="1",FALSE,TRUE),
_xlpm.abwesend,
AT166&amp;"1"&lt;&gt;"1",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_xlpm.wochenstunden/5,SUMIFS(Arbeitszeiten[[Arbeitszeit]:[Arbeitszeit]],Arbeitszeiten[[Name]:[Name]],GewählterMA,Arbeitszeiten[[Tag]:[Tag]],DATE(_xlpm.jahrCalc,$B166,J$20)))*$A166,0),
_xlpm.ausgabe, _xlpm.stunden+IF(AND(_xlpm.stunden&gt;0,_xlpm.fake),ROUND(RANDBETWEEN(-100,100)/200,1),0),
IF(_xlpm.ausgabe&lt;=0,"",_xlpm.ausgabe)
)</f>
        <v/>
      </c>
      <c r="K166" s="253" t="str" cm="1">
        <f t="array" aca="1" ref="K166" ca="1">_xlfn.LET(
_xlpm.jahrCalc,
INDIRECT("Jahr" &amp; ROUNDUP(SUM($B$21:$B166)/78,0)),
_xlpm.auto,
IF(_xlfn.XLOOKUP(GewählterMA&amp;"|"&amp;_xlpm.jahrCalc,Personaleingabe!$AO$12:$AO$300,Personaleingabe!$AO$12:$AO$300,"keine Zeiten",0,1)="keine Zeiten",TRUE,FALSE),
_xlpm.fake,
IF($A$4&amp;"1"="1",FALSE,TRUE),
_xlpm.abwesend,
AU166&amp;"1"&lt;&gt;"1",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_xlpm.wochenstunden/5,SUMIFS(Arbeitszeiten[[Arbeitszeit]:[Arbeitszeit]],Arbeitszeiten[[Name]:[Name]],GewählterMA,Arbeitszeiten[[Tag]:[Tag]],DATE(_xlpm.jahrCalc,$B166,K$20)))*$A166,0),
_xlpm.ausgabe, _xlpm.stunden+IF(AND(_xlpm.stunden&gt;0,_xlpm.fake),ROUND(RANDBETWEEN(-100,100)/200,1),0),
IF(_xlpm.ausgabe&lt;=0,"",_xlpm.ausgabe)
)</f>
        <v/>
      </c>
      <c r="L166" s="253" t="str" cm="1">
        <f t="array" aca="1" ref="L166" ca="1">_xlfn.LET(
_xlpm.jahrCalc,
INDIRECT("Jahr" &amp; ROUNDUP(SUM($B$21:$B166)/78,0)),
_xlpm.auto,
IF(_xlfn.XLOOKUP(GewählterMA&amp;"|"&amp;_xlpm.jahrCalc,Personaleingabe!$AO$12:$AO$300,Personaleingabe!$AO$12:$AO$300,"keine Zeiten",0,1)="keine Zeiten",TRUE,FALSE),
_xlpm.fake,
IF($A$4&amp;"1"="1",FALSE,TRUE),
_xlpm.abwesend,
AV166&amp;"1"&lt;&gt;"1",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_xlpm.wochenstunden/5,SUMIFS(Arbeitszeiten[[Arbeitszeit]:[Arbeitszeit]],Arbeitszeiten[[Name]:[Name]],GewählterMA,Arbeitszeiten[[Tag]:[Tag]],DATE(_xlpm.jahrCalc,$B166,L$20)))*$A166,0),
_xlpm.ausgabe, _xlpm.stunden+IF(AND(_xlpm.stunden&gt;0,_xlpm.fake),ROUND(RANDBETWEEN(-100,100)/200,1),0),
IF(_xlpm.ausgabe&lt;=0,"",_xlpm.ausgabe)
)</f>
        <v/>
      </c>
      <c r="M166" s="253" t="str" cm="1">
        <f t="array" aca="1" ref="M166" ca="1">_xlfn.LET(
_xlpm.jahrCalc,
INDIRECT("Jahr" &amp; ROUNDUP(SUM($B$21:$B166)/78,0)),
_xlpm.auto,
IF(_xlfn.XLOOKUP(GewählterMA&amp;"|"&amp;_xlpm.jahrCalc,Personaleingabe!$AO$12:$AO$300,Personaleingabe!$AO$12:$AO$300,"keine Zeiten",0,1)="keine Zeiten",TRUE,FALSE),
_xlpm.fake,
IF($A$4&amp;"1"="1",FALSE,TRUE),
_xlpm.abwesend,
AW166&amp;"1"&lt;&gt;"1",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_xlpm.wochenstunden/5,SUMIFS(Arbeitszeiten[[Arbeitszeit]:[Arbeitszeit]],Arbeitszeiten[[Name]:[Name]],GewählterMA,Arbeitszeiten[[Tag]:[Tag]],DATE(_xlpm.jahrCalc,$B166,M$20)))*$A166,0),
_xlpm.ausgabe, _xlpm.stunden+IF(AND(_xlpm.stunden&gt;0,_xlpm.fake),ROUND(RANDBETWEEN(-100,100)/200,1),0),
IF(_xlpm.ausgabe&lt;=0,"",_xlpm.ausgabe)
)</f>
        <v/>
      </c>
      <c r="N166" s="253" t="str" cm="1">
        <f t="array" aca="1" ref="N166" ca="1">_xlfn.LET(
_xlpm.jahrCalc,
INDIRECT("Jahr" &amp; ROUNDUP(SUM($B$21:$B166)/78,0)),
_xlpm.auto,
IF(_xlfn.XLOOKUP(GewählterMA&amp;"|"&amp;_xlpm.jahrCalc,Personaleingabe!$AO$12:$AO$300,Personaleingabe!$AO$12:$AO$300,"keine Zeiten",0,1)="keine Zeiten",TRUE,FALSE),
_xlpm.fake,
IF($A$4&amp;"1"="1",FALSE,TRUE),
_xlpm.abwesend,
AX166&amp;"1"&lt;&gt;"1",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_xlpm.wochenstunden/5,SUMIFS(Arbeitszeiten[[Arbeitszeit]:[Arbeitszeit]],Arbeitszeiten[[Name]:[Name]],GewählterMA,Arbeitszeiten[[Tag]:[Tag]],DATE(_xlpm.jahrCalc,$B166,N$20)))*$A166,0),
_xlpm.ausgabe, _xlpm.stunden+IF(AND(_xlpm.stunden&gt;0,_xlpm.fake),ROUND(RANDBETWEEN(-100,100)/200,1),0),
IF(_xlpm.ausgabe&lt;=0,"",_xlpm.ausgabe)
)</f>
        <v/>
      </c>
      <c r="O166" s="253" t="str" cm="1">
        <f t="array" aca="1" ref="O166" ca="1">_xlfn.LET(
_xlpm.jahrCalc,
INDIRECT("Jahr" &amp; ROUNDUP(SUM($B$21:$B166)/78,0)),
_xlpm.auto,
IF(_xlfn.XLOOKUP(GewählterMA&amp;"|"&amp;_xlpm.jahrCalc,Personaleingabe!$AO$12:$AO$300,Personaleingabe!$AO$12:$AO$300,"keine Zeiten",0,1)="keine Zeiten",TRUE,FALSE),
_xlpm.fake,
IF($A$4&amp;"1"="1",FALSE,TRUE),
_xlpm.abwesend,
AY166&amp;"1"&lt;&gt;"1",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_xlpm.wochenstunden/5,SUMIFS(Arbeitszeiten[[Arbeitszeit]:[Arbeitszeit]],Arbeitszeiten[[Name]:[Name]],GewählterMA,Arbeitszeiten[[Tag]:[Tag]],DATE(_xlpm.jahrCalc,$B166,O$20)))*$A166,0),
_xlpm.ausgabe, _xlpm.stunden+IF(AND(_xlpm.stunden&gt;0,_xlpm.fake),ROUND(RANDBETWEEN(-100,100)/200,1),0),
IF(_xlpm.ausgabe&lt;=0,"",_xlpm.ausgabe)
)</f>
        <v/>
      </c>
      <c r="P166" s="253" t="str" cm="1">
        <f t="array" aca="1" ref="P166" ca="1">_xlfn.LET(
_xlpm.jahrCalc,
INDIRECT("Jahr" &amp; ROUNDUP(SUM($B$21:$B166)/78,0)),
_xlpm.auto,
IF(_xlfn.XLOOKUP(GewählterMA&amp;"|"&amp;_xlpm.jahrCalc,Personaleingabe!$AO$12:$AO$300,Personaleingabe!$AO$12:$AO$300,"keine Zeiten",0,1)="keine Zeiten",TRUE,FALSE),
_xlpm.fake,
IF($A$4&amp;"1"="1",FALSE,TRUE),
_xlpm.abwesend,
AZ166&amp;"1"&lt;&gt;"1",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_xlpm.wochenstunden/5,SUMIFS(Arbeitszeiten[[Arbeitszeit]:[Arbeitszeit]],Arbeitszeiten[[Name]:[Name]],GewählterMA,Arbeitszeiten[[Tag]:[Tag]],DATE(_xlpm.jahrCalc,$B166,P$20)))*$A166,0),
_xlpm.ausgabe, _xlpm.stunden+IF(AND(_xlpm.stunden&gt;0,_xlpm.fake),ROUND(RANDBETWEEN(-100,100)/200,1),0),
IF(_xlpm.ausgabe&lt;=0,"",_xlpm.ausgabe)
)</f>
        <v/>
      </c>
      <c r="Q166" s="253" t="str" cm="1">
        <f t="array" aca="1" ref="Q166" ca="1">_xlfn.LET(
_xlpm.jahrCalc,
INDIRECT("Jahr" &amp; ROUNDUP(SUM($B$21:$B166)/78,0)),
_xlpm.auto,
IF(_xlfn.XLOOKUP(GewählterMA&amp;"|"&amp;_xlpm.jahrCalc,Personaleingabe!$AO$12:$AO$300,Personaleingabe!$AO$12:$AO$300,"keine Zeiten",0,1)="keine Zeiten",TRUE,FALSE),
_xlpm.fake,
IF($A$4&amp;"1"="1",FALSE,TRUE),
_xlpm.abwesend,
BA166&amp;"1"&lt;&gt;"1",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_xlpm.wochenstunden/5,SUMIFS(Arbeitszeiten[[Arbeitszeit]:[Arbeitszeit]],Arbeitszeiten[[Name]:[Name]],GewählterMA,Arbeitszeiten[[Tag]:[Tag]],DATE(_xlpm.jahrCalc,$B166,Q$20)))*$A166,0),
_xlpm.ausgabe, _xlpm.stunden+IF(AND(_xlpm.stunden&gt;0,_xlpm.fake),ROUND(RANDBETWEEN(-100,100)/200,1),0),
IF(_xlpm.ausgabe&lt;=0,"",_xlpm.ausgabe)
)</f>
        <v/>
      </c>
      <c r="R166" s="253" t="str" cm="1">
        <f t="array" aca="1" ref="R166" ca="1">_xlfn.LET(
_xlpm.jahrCalc,
INDIRECT("Jahr" &amp; ROUNDUP(SUM($B$21:$B166)/78,0)),
_xlpm.auto,
IF(_xlfn.XLOOKUP(GewählterMA&amp;"|"&amp;_xlpm.jahrCalc,Personaleingabe!$AO$12:$AO$300,Personaleingabe!$AO$12:$AO$300,"keine Zeiten",0,1)="keine Zeiten",TRUE,FALSE),
_xlpm.fake,
IF($A$4&amp;"1"="1",FALSE,TRUE),
_xlpm.abwesend,
BB166&amp;"1"&lt;&gt;"1",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_xlpm.wochenstunden/5,SUMIFS(Arbeitszeiten[[Arbeitszeit]:[Arbeitszeit]],Arbeitszeiten[[Name]:[Name]],GewählterMA,Arbeitszeiten[[Tag]:[Tag]],DATE(_xlpm.jahrCalc,$B166,R$20)))*$A166,0),
_xlpm.ausgabe, _xlpm.stunden+IF(AND(_xlpm.stunden&gt;0,_xlpm.fake),ROUND(RANDBETWEEN(-100,100)/200,1),0),
IF(_xlpm.ausgabe&lt;=0,"",_xlpm.ausgabe)
)</f>
        <v/>
      </c>
      <c r="S166" s="253" t="str" cm="1">
        <f t="array" aca="1" ref="S166" ca="1">_xlfn.LET(
_xlpm.jahrCalc,
INDIRECT("Jahr" &amp; ROUNDUP(SUM($B$21:$B166)/78,0)),
_xlpm.auto,
IF(_xlfn.XLOOKUP(GewählterMA&amp;"|"&amp;_xlpm.jahrCalc,Personaleingabe!$AO$12:$AO$300,Personaleingabe!$AO$12:$AO$300,"keine Zeiten",0,1)="keine Zeiten",TRUE,FALSE),
_xlpm.fake,
IF($A$4&amp;"1"="1",FALSE,TRUE),
_xlpm.abwesend,
BC166&amp;"1"&lt;&gt;"1",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_xlpm.wochenstunden/5,SUMIFS(Arbeitszeiten[[Arbeitszeit]:[Arbeitszeit]],Arbeitszeiten[[Name]:[Name]],GewählterMA,Arbeitszeiten[[Tag]:[Tag]],DATE(_xlpm.jahrCalc,$B166,S$20)))*$A166,0),
_xlpm.ausgabe, _xlpm.stunden+IF(AND(_xlpm.stunden&gt;0,_xlpm.fake),ROUND(RANDBETWEEN(-100,100)/200,1),0),
IF(_xlpm.ausgabe&lt;=0,"",_xlpm.ausgabe)
)</f>
        <v/>
      </c>
      <c r="T166" s="253" t="str" cm="1">
        <f t="array" aca="1" ref="T166" ca="1">_xlfn.LET(
_xlpm.jahrCalc,
INDIRECT("Jahr" &amp; ROUNDUP(SUM($B$21:$B166)/78,0)),
_xlpm.auto,
IF(_xlfn.XLOOKUP(GewählterMA&amp;"|"&amp;_xlpm.jahrCalc,Personaleingabe!$AO$12:$AO$300,Personaleingabe!$AO$12:$AO$300,"keine Zeiten",0,1)="keine Zeiten",TRUE,FALSE),
_xlpm.fake,
IF($A$4&amp;"1"="1",FALSE,TRUE),
_xlpm.abwesend,
BD166&amp;"1"&lt;&gt;"1",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_xlpm.wochenstunden/5,SUMIFS(Arbeitszeiten[[Arbeitszeit]:[Arbeitszeit]],Arbeitszeiten[[Name]:[Name]],GewählterMA,Arbeitszeiten[[Tag]:[Tag]],DATE(_xlpm.jahrCalc,$B166,T$20)))*$A166,0),
_xlpm.ausgabe, _xlpm.stunden+IF(AND(_xlpm.stunden&gt;0,_xlpm.fake),ROUND(RANDBETWEEN(-100,100)/200,1),0),
IF(_xlpm.ausgabe&lt;=0,"",_xlpm.ausgabe)
)</f>
        <v/>
      </c>
      <c r="U166" s="253" t="str" cm="1">
        <f t="array" aca="1" ref="U166" ca="1">_xlfn.LET(
_xlpm.jahrCalc,
INDIRECT("Jahr" &amp; ROUNDUP(SUM($B$21:$B166)/78,0)),
_xlpm.auto,
IF(_xlfn.XLOOKUP(GewählterMA&amp;"|"&amp;_xlpm.jahrCalc,Personaleingabe!$AO$12:$AO$300,Personaleingabe!$AO$12:$AO$300,"keine Zeiten",0,1)="keine Zeiten",TRUE,FALSE),
_xlpm.fake,
IF($A$4&amp;"1"="1",FALSE,TRUE),
_xlpm.abwesend,
BE166&amp;"1"&lt;&gt;"1",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_xlpm.wochenstunden/5,SUMIFS(Arbeitszeiten[[Arbeitszeit]:[Arbeitszeit]],Arbeitszeiten[[Name]:[Name]],GewählterMA,Arbeitszeiten[[Tag]:[Tag]],DATE(_xlpm.jahrCalc,$B166,U$20)))*$A166,0),
_xlpm.ausgabe, _xlpm.stunden+IF(AND(_xlpm.stunden&gt;0,_xlpm.fake),ROUND(RANDBETWEEN(-100,100)/200,1),0),
IF(_xlpm.ausgabe&lt;=0,"",_xlpm.ausgabe)
)</f>
        <v/>
      </c>
      <c r="V166" s="253" t="str" cm="1">
        <f t="array" aca="1" ref="V166" ca="1">_xlfn.LET(
_xlpm.jahrCalc,
INDIRECT("Jahr" &amp; ROUNDUP(SUM($B$21:$B166)/78,0)),
_xlpm.auto,
IF(_xlfn.XLOOKUP(GewählterMA&amp;"|"&amp;_xlpm.jahrCalc,Personaleingabe!$AO$12:$AO$300,Personaleingabe!$AO$12:$AO$300,"keine Zeiten",0,1)="keine Zeiten",TRUE,FALSE),
_xlpm.fake,
IF($A$4&amp;"1"="1",FALSE,TRUE),
_xlpm.abwesend,
BF166&amp;"1"&lt;&gt;"1",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_xlpm.wochenstunden/5,SUMIFS(Arbeitszeiten[[Arbeitszeit]:[Arbeitszeit]],Arbeitszeiten[[Name]:[Name]],GewählterMA,Arbeitszeiten[[Tag]:[Tag]],DATE(_xlpm.jahrCalc,$B166,V$20)))*$A166,0),
_xlpm.ausgabe, _xlpm.stunden+IF(AND(_xlpm.stunden&gt;0,_xlpm.fake),ROUND(RANDBETWEEN(-100,100)/200,1),0),
IF(_xlpm.ausgabe&lt;=0,"",_xlpm.ausgabe)
)</f>
        <v/>
      </c>
      <c r="W166" s="253" t="str" cm="1">
        <f t="array" aca="1" ref="W166" ca="1">_xlfn.LET(
_xlpm.jahrCalc,
INDIRECT("Jahr" &amp; ROUNDUP(SUM($B$21:$B166)/78,0)),
_xlpm.auto,
IF(_xlfn.XLOOKUP(GewählterMA&amp;"|"&amp;_xlpm.jahrCalc,Personaleingabe!$AO$12:$AO$300,Personaleingabe!$AO$12:$AO$300,"keine Zeiten",0,1)="keine Zeiten",TRUE,FALSE),
_xlpm.fake,
IF($A$4&amp;"1"="1",FALSE,TRUE),
_xlpm.abwesend,
BG166&amp;"1"&lt;&gt;"1",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_xlpm.wochenstunden/5,SUMIFS(Arbeitszeiten[[Arbeitszeit]:[Arbeitszeit]],Arbeitszeiten[[Name]:[Name]],GewählterMA,Arbeitszeiten[[Tag]:[Tag]],DATE(_xlpm.jahrCalc,$B166,W$20)))*$A166,0),
_xlpm.ausgabe, _xlpm.stunden+IF(AND(_xlpm.stunden&gt;0,_xlpm.fake),ROUND(RANDBETWEEN(-100,100)/200,1),0),
IF(_xlpm.ausgabe&lt;=0,"",_xlpm.ausgabe)
)</f>
        <v/>
      </c>
      <c r="X166" s="253" t="str" cm="1">
        <f t="array" aca="1" ref="X166" ca="1">_xlfn.LET(
_xlpm.jahrCalc,
INDIRECT("Jahr" &amp; ROUNDUP(SUM($B$21:$B166)/78,0)),
_xlpm.auto,
IF(_xlfn.XLOOKUP(GewählterMA&amp;"|"&amp;_xlpm.jahrCalc,Personaleingabe!$AO$12:$AO$300,Personaleingabe!$AO$12:$AO$300,"keine Zeiten",0,1)="keine Zeiten",TRUE,FALSE),
_xlpm.fake,
IF($A$4&amp;"1"="1",FALSE,TRUE),
_xlpm.abwesend,
BH166&amp;"1"&lt;&gt;"1",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_xlpm.wochenstunden/5,SUMIFS(Arbeitszeiten[[Arbeitszeit]:[Arbeitszeit]],Arbeitszeiten[[Name]:[Name]],GewählterMA,Arbeitszeiten[[Tag]:[Tag]],DATE(_xlpm.jahrCalc,$B166,X$20)))*$A166,0),
_xlpm.ausgabe, _xlpm.stunden+IF(AND(_xlpm.stunden&gt;0,_xlpm.fake),ROUND(RANDBETWEEN(-100,100)/200,1),0),
IF(_xlpm.ausgabe&lt;=0,"",_xlpm.ausgabe)
)</f>
        <v/>
      </c>
      <c r="Y166" s="253" t="str" cm="1">
        <f t="array" aca="1" ref="Y166" ca="1">_xlfn.LET(
_xlpm.jahrCalc,
INDIRECT("Jahr" &amp; ROUNDUP(SUM($B$21:$B166)/78,0)),
_xlpm.auto,
IF(_xlfn.XLOOKUP(GewählterMA&amp;"|"&amp;_xlpm.jahrCalc,Personaleingabe!$AO$12:$AO$300,Personaleingabe!$AO$12:$AO$300,"keine Zeiten",0,1)="keine Zeiten",TRUE,FALSE),
_xlpm.fake,
IF($A$4&amp;"1"="1",FALSE,TRUE),
_xlpm.abwesend,
BI166&amp;"1"&lt;&gt;"1",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_xlpm.wochenstunden/5,SUMIFS(Arbeitszeiten[[Arbeitszeit]:[Arbeitszeit]],Arbeitszeiten[[Name]:[Name]],GewählterMA,Arbeitszeiten[[Tag]:[Tag]],DATE(_xlpm.jahrCalc,$B166,Y$20)))*$A166,0),
_xlpm.ausgabe, _xlpm.stunden+IF(AND(_xlpm.stunden&gt;0,_xlpm.fake),ROUND(RANDBETWEEN(-100,100)/200,1),0),
IF(_xlpm.ausgabe&lt;=0,"",_xlpm.ausgabe)
)</f>
        <v/>
      </c>
      <c r="Z166" s="253" t="str" cm="1">
        <f t="array" aca="1" ref="Z166" ca="1">_xlfn.LET(
_xlpm.jahrCalc,
INDIRECT("Jahr" &amp; ROUNDUP(SUM($B$21:$B166)/78,0)),
_xlpm.auto,
IF(_xlfn.XLOOKUP(GewählterMA&amp;"|"&amp;_xlpm.jahrCalc,Personaleingabe!$AO$12:$AO$300,Personaleingabe!$AO$12:$AO$300,"keine Zeiten",0,1)="keine Zeiten",TRUE,FALSE),
_xlpm.fake,
IF($A$4&amp;"1"="1",FALSE,TRUE),
_xlpm.abwesend,
BJ166&amp;"1"&lt;&gt;"1",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_xlpm.wochenstunden/5,SUMIFS(Arbeitszeiten[[Arbeitszeit]:[Arbeitszeit]],Arbeitszeiten[[Name]:[Name]],GewählterMA,Arbeitszeiten[[Tag]:[Tag]],DATE(_xlpm.jahrCalc,$B166,Z$20)))*$A166,0),
_xlpm.ausgabe, _xlpm.stunden+IF(AND(_xlpm.stunden&gt;0,_xlpm.fake),ROUND(RANDBETWEEN(-100,100)/200,1),0),
IF(_xlpm.ausgabe&lt;=0,"",_xlpm.ausgabe)
)</f>
        <v/>
      </c>
      <c r="AA166" s="253" t="str" cm="1">
        <f t="array" aca="1" ref="AA166" ca="1">_xlfn.LET(
_xlpm.jahrCalc,
INDIRECT("Jahr" &amp; ROUNDUP(SUM($B$21:$B166)/78,0)),
_xlpm.auto,
IF(_xlfn.XLOOKUP(GewählterMA&amp;"|"&amp;_xlpm.jahrCalc,Personaleingabe!$AO$12:$AO$300,Personaleingabe!$AO$12:$AO$300,"keine Zeiten",0,1)="keine Zeiten",TRUE,FALSE),
_xlpm.fake,
IF($A$4&amp;"1"="1",FALSE,TRUE),
_xlpm.abwesend,
BK166&amp;"1"&lt;&gt;"1",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_xlpm.wochenstunden/5,SUMIFS(Arbeitszeiten[[Arbeitszeit]:[Arbeitszeit]],Arbeitszeiten[[Name]:[Name]],GewählterMA,Arbeitszeiten[[Tag]:[Tag]],DATE(_xlpm.jahrCalc,$B166,AA$20)))*$A166,0),
_xlpm.ausgabe, _xlpm.stunden+IF(AND(_xlpm.stunden&gt;0,_xlpm.fake),ROUND(RANDBETWEEN(-100,100)/200,1),0),
IF(_xlpm.ausgabe&lt;=0,"",_xlpm.ausgabe)
)</f>
        <v/>
      </c>
      <c r="AB166" s="253" t="str" cm="1">
        <f t="array" aca="1" ref="AB166" ca="1">_xlfn.LET(
_xlpm.jahrCalc,
INDIRECT("Jahr" &amp; ROUNDUP(SUM($B$21:$B166)/78,0)),
_xlpm.auto,
IF(_xlfn.XLOOKUP(GewählterMA&amp;"|"&amp;_xlpm.jahrCalc,Personaleingabe!$AO$12:$AO$300,Personaleingabe!$AO$12:$AO$300,"keine Zeiten",0,1)="keine Zeiten",TRUE,FALSE),
_xlpm.fake,
IF($A$4&amp;"1"="1",FALSE,TRUE),
_xlpm.abwesend,
BL166&amp;"1"&lt;&gt;"1",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_xlpm.wochenstunden/5,SUMIFS(Arbeitszeiten[[Arbeitszeit]:[Arbeitszeit]],Arbeitszeiten[[Name]:[Name]],GewählterMA,Arbeitszeiten[[Tag]:[Tag]],DATE(_xlpm.jahrCalc,$B166,AB$20)))*$A166,0),
_xlpm.ausgabe, _xlpm.stunden+IF(AND(_xlpm.stunden&gt;0,_xlpm.fake),ROUND(RANDBETWEEN(-100,100)/200,1),0),
IF(_xlpm.ausgabe&lt;=0,"",_xlpm.ausgabe)
)</f>
        <v/>
      </c>
      <c r="AC166" s="253" t="str" cm="1">
        <f t="array" aca="1" ref="AC166" ca="1">_xlfn.LET(
_xlpm.jahrCalc,
INDIRECT("Jahr" &amp; ROUNDUP(SUM($B$21:$B166)/78,0)),
_xlpm.auto,
IF(_xlfn.XLOOKUP(GewählterMA&amp;"|"&amp;_xlpm.jahrCalc,Personaleingabe!$AO$12:$AO$300,Personaleingabe!$AO$12:$AO$300,"keine Zeiten",0,1)="keine Zeiten",TRUE,FALSE),
_xlpm.fake,
IF($A$4&amp;"1"="1",FALSE,TRUE),
_xlpm.abwesend,
BM166&amp;"1"&lt;&gt;"1",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_xlpm.wochenstunden/5,SUMIFS(Arbeitszeiten[[Arbeitszeit]:[Arbeitszeit]],Arbeitszeiten[[Name]:[Name]],GewählterMA,Arbeitszeiten[[Tag]:[Tag]],DATE(_xlpm.jahrCalc,$B166,AC$20)))*$A166,0),
_xlpm.ausgabe, _xlpm.stunden+IF(AND(_xlpm.stunden&gt;0,_xlpm.fake),ROUND(RANDBETWEEN(-100,100)/200,1),0),
IF(_xlpm.ausgabe&lt;=0,"",_xlpm.ausgabe)
)</f>
        <v/>
      </c>
      <c r="AD166" s="253" t="str" cm="1">
        <f t="array" aca="1" ref="AD166" ca="1">_xlfn.LET(
_xlpm.jahrCalc,
INDIRECT("Jahr" &amp; ROUNDUP(SUM($B$21:$B166)/78,0)),
_xlpm.auto,
IF(_xlfn.XLOOKUP(GewählterMA&amp;"|"&amp;_xlpm.jahrCalc,Personaleingabe!$AO$12:$AO$300,Personaleingabe!$AO$12:$AO$300,"keine Zeiten",0,1)="keine Zeiten",TRUE,FALSE),
_xlpm.fake,
IF($A$4&amp;"1"="1",FALSE,TRUE),
_xlpm.abwesend,
BN166&amp;"1"&lt;&gt;"1",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_xlpm.wochenstunden/5,SUMIFS(Arbeitszeiten[[Arbeitszeit]:[Arbeitszeit]],Arbeitszeiten[[Name]:[Name]],GewählterMA,Arbeitszeiten[[Tag]:[Tag]],DATE(_xlpm.jahrCalc,$B166,AD$20)))*$A166,0),
_xlpm.ausgabe, _xlpm.stunden+IF(AND(_xlpm.stunden&gt;0,_xlpm.fake),ROUND(RANDBETWEEN(-100,100)/200,1),0),
IF(_xlpm.ausgabe&lt;=0,"",_xlpm.ausgabe)
)</f>
        <v/>
      </c>
      <c r="AE166" s="253" t="str" cm="1">
        <f t="array" aca="1" ref="AE166" ca="1">_xlfn.LET(
_xlpm.jahrCalc,
INDIRECT("Jahr" &amp; ROUNDUP(SUM($B$21:$B166)/78,0)),
_xlpm.auto,
IF(_xlfn.XLOOKUP(GewählterMA&amp;"|"&amp;_xlpm.jahrCalc,Personaleingabe!$AO$12:$AO$300,Personaleingabe!$AO$12:$AO$300,"keine Zeiten",0,1)="keine Zeiten",TRUE,FALSE),
_xlpm.fake,
IF($A$4&amp;"1"="1",FALSE,TRUE),
_xlpm.abwesend,
BO166&amp;"1"&lt;&gt;"1",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_xlpm.wochenstunden/5,SUMIFS(Arbeitszeiten[[Arbeitszeit]:[Arbeitszeit]],Arbeitszeiten[[Name]:[Name]],GewählterMA,Arbeitszeiten[[Tag]:[Tag]],DATE(_xlpm.jahrCalc,$B166,AE$20)))*$A166,0),
_xlpm.ausgabe, _xlpm.stunden+IF(AND(_xlpm.stunden&gt;0,_xlpm.fake),ROUND(RANDBETWEEN(-100,100)/200,1),0),
IF(_xlpm.ausgabe&lt;=0,"",_xlpm.ausgabe)
)</f>
        <v/>
      </c>
      <c r="AF166" s="253" t="str" cm="1">
        <f t="array" aca="1" ref="AF166" ca="1">_xlfn.LET(
_xlpm.jahrCalc,
INDIRECT("Jahr" &amp; ROUNDUP(SUM($B$21:$B166)/78,0)),
_xlpm.auto,
IF(_xlfn.XLOOKUP(GewählterMA&amp;"|"&amp;_xlpm.jahrCalc,Personaleingabe!$AO$12:$AO$300,Personaleingabe!$AO$12:$AO$300,"keine Zeiten",0,1)="keine Zeiten",TRUE,FALSE),
_xlpm.fake,
IF($A$4&amp;"1"="1",FALSE,TRUE),
_xlpm.abwesend,
BP166&amp;"1"&lt;&gt;"1",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_xlpm.wochenstunden/5,SUMIFS(Arbeitszeiten[[Arbeitszeit]:[Arbeitszeit]],Arbeitszeiten[[Name]:[Name]],GewählterMA,Arbeitszeiten[[Tag]:[Tag]],DATE(_xlpm.jahrCalc,$B166,AF$20)))*$A166,0),
_xlpm.ausgabe, _xlpm.stunden+IF(AND(_xlpm.stunden&gt;0,_xlpm.fake),ROUND(RANDBETWEEN(-100,100)/200,1),0),
IF(_xlpm.ausgabe&lt;=0,"",_xlpm.ausgabe)
)</f>
        <v/>
      </c>
      <c r="AG166" s="253" t="str" cm="1">
        <f t="array" aca="1" ref="AG166" ca="1">_xlfn.LET(
_xlpm.jahrCalc,
INDIRECT("Jahr" &amp; ROUNDUP(SUM($B$21:$B166)/78,0)),
_xlpm.auto,
IF(_xlfn.XLOOKUP(GewählterMA&amp;"|"&amp;_xlpm.jahrCalc,Personaleingabe!$AO$12:$AO$300,Personaleingabe!$AO$12:$AO$300,"keine Zeiten",0,1)="keine Zeiten",TRUE,FALSE),
_xlpm.fake,
IF($A$4&amp;"1"="1",FALSE,TRUE),
_xlpm.abwesend,
BQ166&amp;"1"&lt;&gt;"1",
_xlpm.wochenstunden,_xlfn.XLOOKUP(GewählterMA&amp;"|"&amp;GewähltesVorhaben&amp;"|"&amp;$B166&amp;"|"&amp;_xlpm.jahrCalc,MitarbeiterFTE[[lookup]:[lookup]],MitarbeiterFTE[[Std. / Wo.]:[Std. / Wo.]],0,0,1),
_xlpm.stunden,
IF(NOT(_xlpm.abwesend),IF(_xlpm.auto,
    _xlpm.wochenstunden/5,SUMIFS(Arbeitszeiten[[Arbeitszeit]:[Arbeitszeit]],Arbeitszeiten[[Name]:[Name]],GewählterMA,Arbeitszeiten[[Tag]:[Tag]],DATE(_xlpm.jahrCalc,$B166,AG$20)))*$A166,0),
_xlpm.ausgabe, _xlpm.stunden+IF(AND(_xlpm.stunden&gt;0,_xlpm.fake),ROUND(RANDBETWEEN(-100,100)/200,1),0),
IF(_xlpm.ausgabe&lt;=0,"",_xlpm.ausgabe)
)</f>
        <v/>
      </c>
      <c r="AH166" s="254">
        <f t="shared" ca="1" si="181"/>
        <v>0</v>
      </c>
      <c r="AI166" s="303"/>
      <c r="AJ166" s="212"/>
      <c r="AL166" s="211">
        <f t="shared" si="182"/>
        <v>6</v>
      </c>
      <c r="AM166" s="211" t="str" cm="1">
        <f t="array" aca="1" ref="AM166" ca="1">_xlfn.LET(
     _xlpm.jahrCalc,INDIRECT("Jahr" &amp; ROUNDUP(SUM($B$21:$B166)/78,0)),
     _xlpm.dat,DATE(_xlpm.jahrCalc,$B166,C$20),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N166" s="211" t="str" cm="1">
        <f t="array" aca="1" ref="AN166" ca="1">_xlfn.LET(
     _xlpm.jahrCalc,INDIRECT("Jahr" &amp; ROUNDUP(SUM($B$21:$B166)/78,0)),
     _xlpm.dat,DATE(_xlpm.jahrCalc,$B166,D$20),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O166" s="211" t="str" cm="1">
        <f t="array" aca="1" ref="AO166" ca="1">_xlfn.LET(
     _xlpm.jahrCalc,INDIRECT("Jahr" &amp; ROUNDUP(SUM($B$21:$B166)/78,0)),
     _xlpm.dat,DATE(_xlpm.jahrCalc,$B166,E$20),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P166" s="211" t="str" cm="1">
        <f t="array" aca="1" ref="AP166" ca="1">_xlfn.LET(
     _xlpm.jahrCalc,INDIRECT("Jahr" &amp; ROUNDUP(SUM($B$21:$B166)/78,0)),
     _xlpm.dat,DATE(_xlpm.jahrCalc,$B166,F$20),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Q166" s="211" t="str" cm="1">
        <f t="array" aca="1" ref="AQ166" ca="1">_xlfn.LET(
     _xlpm.jahrCalc,INDIRECT("Jahr" &amp; ROUNDUP(SUM($B$21:$B166)/78,0)),
     _xlpm.dat,DATE(_xlpm.jahrCalc,$B166,G$20),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R166" s="211" t="str" cm="1">
        <f t="array" aca="1" ref="AR166" ca="1">_xlfn.LET(
     _xlpm.jahrCalc,INDIRECT("Jahr" &amp; ROUNDUP(SUM($B$21:$B166)/78,0)),
     _xlpm.dat,DATE(_xlpm.jahrCalc,$B166,H$20),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S166" s="211" t="str" cm="1">
        <f t="array" aca="1" ref="AS166" ca="1">_xlfn.LET(
     _xlpm.jahrCalc,INDIRECT("Jahr" &amp; ROUNDUP(SUM($B$21:$B166)/78,0)),
     _xlpm.dat,DATE(_xlpm.jahrCalc,$B166,I$20),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T166" s="211" t="str" cm="1">
        <f t="array" aca="1" ref="AT166" ca="1">_xlfn.LET(
     _xlpm.jahrCalc,INDIRECT("Jahr" &amp; ROUNDUP(SUM($B$21:$B166)/78,0)),
     _xlpm.dat,DATE(_xlpm.jahrCalc,$B166,J$20),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AU166" s="211" t="str" cm="1">
        <f t="array" aca="1" ref="AU166" ca="1">_xlfn.LET(
     _xlpm.jahrCalc,INDIRECT("Jahr" &amp; ROUNDUP(SUM($B$21:$B166)/78,0)),
     _xlpm.dat,DATE(_xlpm.jahrCalc,$B166,K$20),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V166" s="211" t="str" cm="1">
        <f t="array" aca="1" ref="AV166" ca="1">_xlfn.LET(
     _xlpm.jahrCalc,INDIRECT("Jahr" &amp; ROUNDUP(SUM($B$21:$B166)/78,0)),
     _xlpm.dat,DATE(_xlpm.jahrCalc,$B166,L$20),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W166" s="211" t="str" cm="1">
        <f t="array" aca="1" ref="AW166" ca="1">_xlfn.LET(
     _xlpm.jahrCalc,INDIRECT("Jahr" &amp; ROUNDUP(SUM($B$21:$B166)/78,0)),
     _xlpm.dat,DATE(_xlpm.jahrCalc,$B166,M$20),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X166" s="211" t="str" cm="1">
        <f t="array" aca="1" ref="AX166" ca="1">_xlfn.LET(
     _xlpm.jahrCalc,INDIRECT("Jahr" &amp; ROUNDUP(SUM($B$21:$B166)/78,0)),
     _xlpm.dat,DATE(_xlpm.jahrCalc,$B166,N$20),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Y166" s="211" t="str" cm="1">
        <f t="array" aca="1" ref="AY166" ca="1">_xlfn.LET(
     _xlpm.jahrCalc,INDIRECT("Jahr" &amp; ROUNDUP(SUM($B$21:$B166)/78,0)),
     _xlpm.dat,DATE(_xlpm.jahrCalc,$B166,O$20),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AZ166" s="211" t="str" cm="1">
        <f t="array" aca="1" ref="AZ166" ca="1">_xlfn.LET(
     _xlpm.jahrCalc,INDIRECT("Jahr" &amp; ROUNDUP(SUM($B$21:$B166)/78,0)),
     _xlpm.dat,DATE(_xlpm.jahrCalc,$B166,P$20),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A166" s="211" t="str" cm="1">
        <f t="array" aca="1" ref="BA166" ca="1">_xlfn.LET(
     _xlpm.jahrCalc,INDIRECT("Jahr" &amp; ROUNDUP(SUM($B$21:$B166)/78,0)),
     _xlpm.dat,DATE(_xlpm.jahrCalc,$B166,Q$20),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B166" s="211" t="str" cm="1">
        <f t="array" aca="1" ref="BB166" ca="1">_xlfn.LET(
     _xlpm.jahrCalc,INDIRECT("Jahr" &amp; ROUNDUP(SUM($B$21:$B166)/78,0)),
     _xlpm.dat,DATE(_xlpm.jahrCalc,$B166,R$20),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C166" s="211" t="str" cm="1">
        <f t="array" aca="1" ref="BC166" ca="1">_xlfn.LET(
     _xlpm.jahrCalc,INDIRECT("Jahr" &amp; ROUNDUP(SUM($B$21:$B166)/78,0)),
     _xlpm.dat,DATE(_xlpm.jahrCalc,$B166,S$20),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D166" s="211" t="str" cm="1">
        <f t="array" aca="1" ref="BD166" ca="1">_xlfn.LET(
     _xlpm.jahrCalc,INDIRECT("Jahr" &amp; ROUNDUP(SUM($B$21:$B166)/78,0)),
     _xlpm.dat,DATE(_xlpm.jahrCalc,$B166,T$20),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E166" s="211" t="str" cm="1">
        <f t="array" aca="1" ref="BE166" ca="1">_xlfn.LET(
     _xlpm.jahrCalc,INDIRECT("Jahr" &amp; ROUNDUP(SUM($B$21:$B166)/78,0)),
     _xlpm.dat,DATE(_xlpm.jahrCalc,$B166,U$20),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F166" s="211" t="str" cm="1">
        <f t="array" aca="1" ref="BF166" ca="1">_xlfn.LET(
     _xlpm.jahrCalc,INDIRECT("Jahr" &amp; ROUNDUP(SUM($B$21:$B166)/78,0)),
     _xlpm.dat,DATE(_xlpm.jahrCalc,$B166,V$20),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G166" s="211" t="str" cm="1">
        <f t="array" aca="1" ref="BG166" ca="1">_xlfn.LET(
     _xlpm.jahrCalc,INDIRECT("Jahr" &amp; ROUNDUP(SUM($B$21:$B166)/78,0)),
     _xlpm.dat,DATE(_xlpm.jahrCalc,$B166,W$20),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H166" s="211" t="str" cm="1">
        <f t="array" aca="1" ref="BH166" ca="1">_xlfn.LET(
     _xlpm.jahrCalc,INDIRECT("Jahr" &amp; ROUNDUP(SUM($B$21:$B166)/78,0)),
     _xlpm.dat,DATE(_xlpm.jahrCalc,$B166,X$20),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I166" s="211" t="str" cm="1">
        <f t="array" aca="1" ref="BI166" ca="1">_xlfn.LET(
     _xlpm.jahrCalc,INDIRECT("Jahr" &amp; ROUNDUP(SUM($B$21:$B166)/78,0)),
     _xlpm.dat,DATE(_xlpm.jahrCalc,$B166,Y$20),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J166" s="211" t="str" cm="1">
        <f t="array" aca="1" ref="BJ166" ca="1">_xlfn.LET(
     _xlpm.jahrCalc,INDIRECT("Jahr" &amp; ROUNDUP(SUM($B$21:$B166)/78,0)),
     _xlpm.dat,DATE(_xlpm.jahrCalc,$B166,Z$20),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K166" s="211" t="str" cm="1">
        <f t="array" aca="1" ref="BK166" ca="1">_xlfn.LET(
     _xlpm.jahrCalc,INDIRECT("Jahr" &amp; ROUNDUP(SUM($B$21:$B166)/78,0)),
     _xlpm.dat,DATE(_xlpm.jahrCalc,$B166,AA$20),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L166" s="211" t="str" cm="1">
        <f t="array" aca="1" ref="BL166" ca="1">_xlfn.LET(
     _xlpm.jahrCalc,INDIRECT("Jahr" &amp; ROUNDUP(SUM($B$21:$B166)/78,0)),
     _xlpm.dat,DATE(_xlpm.jahrCalc,$B166,AB$20),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M166" s="211" t="str" cm="1">
        <f t="array" aca="1" ref="BM166" ca="1">_xlfn.LET(
     _xlpm.jahrCalc,INDIRECT("Jahr" &amp; ROUNDUP(SUM($B$21:$B166)/78,0)),
     _xlpm.dat,DATE(_xlpm.jahrCalc,$B166,AC$20),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N166" s="211" t="str" cm="1">
        <f t="array" aca="1" ref="BN166" ca="1">_xlfn.LET(
     _xlpm.jahrCalc,INDIRECT("Jahr" &amp; ROUNDUP(SUM($B$21:$B166)/78,0)),
     _xlpm.dat,DATE(_xlpm.jahrCalc,$B166,AD$20),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O166" s="211" t="str" cm="1">
        <f t="array" aca="1" ref="BO166" ca="1">_xlfn.LET(
     _xlpm.jahrCalc,INDIRECT("Jahr" &amp; ROUNDUP(SUM($B$21:$B166)/78,0)),
     _xlpm.dat,DATE(_xlpm.jahrCalc,$B166,AE$20),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WE</v>
      </c>
      <c r="BP166" s="211" t="str" cm="1">
        <f t="array" aca="1" ref="BP166" ca="1">_xlfn.LET(
     _xlpm.jahrCalc,INDIRECT("Jahr" &amp; ROUNDUP(SUM($B$21:$B166)/78,0)),
     _xlpm.dat,DATE(_xlpm.jahrCalc,$B166,AF$20),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
      </c>
      <c r="BQ166" s="211" t="str" cm="1">
        <f t="array" aca="1" ref="BQ166" ca="1">_xlfn.LET(
     _xlpm.jahrCalc,INDIRECT("Jahr" &amp; ROUNDUP(SUM($B$21:$B166)/78,0)),
     _xlpm.dat,DATE(_xlpm.jahrCalc,$B166,AG$20),
     _xlpm.bundesland,$BR166,
     _xlpm.ft, IF(_xlpm.bundesland=0,FALSE,_xlfn.XLOOKUP(_xlpm.dat,Feiertage[[Datum]:[Datum]],_xlfn.XLOOKUP(_xlpm.bundesland,Feiertage[[#Headers],[BW]:[TH]],Feiertage[[BW]:[TH]]),0,0,1)&lt;&gt;0),
     _xlpm.schwarz,
          MONTH(_xlpm.dat)&lt;&gt;$B166,
     _xlpm.we,
          WEEKDAY(_xlpm.dat,2)&gt;=6,
     _xlpm.weg,
          IF(_xlfn.XLOOKUP(GewählterMA&amp;_xlpm.dat,Table6[[lookup]:[lookup]],Table6[[Name]:[Name]],"da",0,1)="da","","weg"),
     _xlpm.ausgabe,IF(_xlpm.schwarz,"SW",IF(_xlpm.ft,"FT",IF(_xlpm.we,"WE",IF(_xlpm.weg="weg","weg","")))),
     _xlpm.ausgabe
)</f>
        <v>SW</v>
      </c>
      <c r="BR166" s="211">
        <f ca="1">IF(BT166=0,BS160,BT166)</f>
        <v>0</v>
      </c>
      <c r="BT166" s="211" cm="1">
        <f t="array" aca="1" ref="BT166" ca="1">_xlfn.XLOOKUP(_xlfn.XLOOKUP(GewählterMA&amp;AL166&amp;INDIRECT("Jahr" &amp; ROUNDUP(SUM($B$21:$B166)/78,0)),MitarbeiterFTE[Name]&amp;MitarbeiterFTE[Monat]&amp;MitarbeiterFTE[Jahr],MitarbeiterFTE[Bundesland],0,0,1),Bundesländer[Deutsch],Bundesländer[Abkürzung],0,0,1)</f>
        <v>0</v>
      </c>
    </row>
    <row r="167" spans="1:72" ht="18" customHeight="1" thickBot="1">
      <c r="A167" s="223" cm="1">
        <f t="array" aca="1" ref="A167" ca="1">_xlfn.XLOOKUP(GewählterMA&amp;"|"&amp;GewähltesVorhaben&amp;"|"&amp;B167&amp;"|"&amp;INDIRECT("Jahr" &amp; ROUNDUP(SUM($B$21:B167)/78,0)),MitarbeiterFTE[lookup],MitarbeiterFTE[%-Vorhaben],0,0,1)</f>
        <v>0</v>
      </c>
      <c r="B167" s="256">
        <v>7</v>
      </c>
      <c r="C167" s="253" t="str" cm="1">
        <f t="array" aca="1" ref="C167" ca="1">_xlfn.LET(
_xlpm.jahrCalc,
INDIRECT("Jahr" &amp; ROUNDUP(SUM($B$21:$B167)/78,0)),
_xlpm.auto,
IF(_xlfn.XLOOKUP(GewählterMA&amp;"|"&amp;_xlpm.jahrCalc,Personaleingabe!$AO$12:$AO$300,Personaleingabe!$AO$12:$AO$300,"keine Zeiten",0,1)="keine Zeiten",TRUE,FALSE),
_xlpm.fake,
IF($A$4&amp;"1"="1",FALSE,TRUE),
_xlpm.abwesend,
AM167&amp;"1"&lt;&gt;"1",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_xlpm.wochenstunden/5,SUMIFS(Arbeitszeiten[[Arbeitszeit]:[Arbeitszeit]],Arbeitszeiten[[Name]:[Name]],GewählterMA,Arbeitszeiten[[Tag]:[Tag]],DATE(_xlpm.jahrCalc,$B167,C$20)))*$A167,0),
_xlpm.ausgabe, _xlpm.stunden+IF(AND(_xlpm.stunden&gt;0,_xlpm.fake),ROUND(RANDBETWEEN(-100,100)/200,1),0),
IF(_xlpm.ausgabe&lt;=0,"",_xlpm.ausgabe)
)</f>
        <v/>
      </c>
      <c r="D167" s="253" t="str" cm="1">
        <f t="array" aca="1" ref="D167" ca="1">_xlfn.LET(
_xlpm.jahrCalc,
INDIRECT("Jahr" &amp; ROUNDUP(SUM($B$21:$B167)/78,0)),
_xlpm.auto,
IF(_xlfn.XLOOKUP(GewählterMA&amp;"|"&amp;_xlpm.jahrCalc,Personaleingabe!$AO$12:$AO$300,Personaleingabe!$AO$12:$AO$300,"keine Zeiten",0,1)="keine Zeiten",TRUE,FALSE),
_xlpm.fake,
IF($A$4&amp;"1"="1",FALSE,TRUE),
_xlpm.abwesend,
AN167&amp;"1"&lt;&gt;"1",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_xlpm.wochenstunden/5,SUMIFS(Arbeitszeiten[[Arbeitszeit]:[Arbeitszeit]],Arbeitszeiten[[Name]:[Name]],GewählterMA,Arbeitszeiten[[Tag]:[Tag]],DATE(_xlpm.jahrCalc,$B167,D$20)))*$A167,0),
_xlpm.ausgabe, _xlpm.stunden+IF(AND(_xlpm.stunden&gt;0,_xlpm.fake),ROUND(RANDBETWEEN(-100,100)/200,1),0),
IF(_xlpm.ausgabe&lt;=0,"",_xlpm.ausgabe)
)</f>
        <v/>
      </c>
      <c r="E167" s="253" t="str" cm="1">
        <f t="array" aca="1" ref="E167" ca="1">_xlfn.LET(
_xlpm.jahrCalc,
INDIRECT("Jahr" &amp; ROUNDUP(SUM($B$21:$B167)/78,0)),
_xlpm.auto,
IF(_xlfn.XLOOKUP(GewählterMA&amp;"|"&amp;_xlpm.jahrCalc,Personaleingabe!$AO$12:$AO$300,Personaleingabe!$AO$12:$AO$300,"keine Zeiten",0,1)="keine Zeiten",TRUE,FALSE),
_xlpm.fake,
IF($A$4&amp;"1"="1",FALSE,TRUE),
_xlpm.abwesend,
AO167&amp;"1"&lt;&gt;"1",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_xlpm.wochenstunden/5,SUMIFS(Arbeitszeiten[[Arbeitszeit]:[Arbeitszeit]],Arbeitszeiten[[Name]:[Name]],GewählterMA,Arbeitszeiten[[Tag]:[Tag]],DATE(_xlpm.jahrCalc,$B167,E$20)))*$A167,0),
_xlpm.ausgabe, _xlpm.stunden+IF(AND(_xlpm.stunden&gt;0,_xlpm.fake),ROUND(RANDBETWEEN(-100,100)/200,1),0),
IF(_xlpm.ausgabe&lt;=0,"",_xlpm.ausgabe)
)</f>
        <v/>
      </c>
      <c r="F167" s="253" t="str" cm="1">
        <f t="array" aca="1" ref="F167" ca="1">_xlfn.LET(
_xlpm.jahrCalc,
INDIRECT("Jahr" &amp; ROUNDUP(SUM($B$21:$B167)/78,0)),
_xlpm.auto,
IF(_xlfn.XLOOKUP(GewählterMA&amp;"|"&amp;_xlpm.jahrCalc,Personaleingabe!$AO$12:$AO$300,Personaleingabe!$AO$12:$AO$300,"keine Zeiten",0,1)="keine Zeiten",TRUE,FALSE),
_xlpm.fake,
IF($A$4&amp;"1"="1",FALSE,TRUE),
_xlpm.abwesend,
AP167&amp;"1"&lt;&gt;"1",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_xlpm.wochenstunden/5,SUMIFS(Arbeitszeiten[[Arbeitszeit]:[Arbeitszeit]],Arbeitszeiten[[Name]:[Name]],GewählterMA,Arbeitszeiten[[Tag]:[Tag]],DATE(_xlpm.jahrCalc,$B167,F$20)))*$A167,0),
_xlpm.ausgabe, _xlpm.stunden+IF(AND(_xlpm.stunden&gt;0,_xlpm.fake),ROUND(RANDBETWEEN(-100,100)/200,1),0),
IF(_xlpm.ausgabe&lt;=0,"",_xlpm.ausgabe)
)</f>
        <v/>
      </c>
      <c r="G167" s="253" t="str" cm="1">
        <f t="array" aca="1" ref="G167" ca="1">_xlfn.LET(
_xlpm.jahrCalc,
INDIRECT("Jahr" &amp; ROUNDUP(SUM($B$21:$B167)/78,0)),
_xlpm.auto,
IF(_xlfn.XLOOKUP(GewählterMA&amp;"|"&amp;_xlpm.jahrCalc,Personaleingabe!$AO$12:$AO$300,Personaleingabe!$AO$12:$AO$300,"keine Zeiten",0,1)="keine Zeiten",TRUE,FALSE),
_xlpm.fake,
IF($A$4&amp;"1"="1",FALSE,TRUE),
_xlpm.abwesend,
AQ167&amp;"1"&lt;&gt;"1",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_xlpm.wochenstunden/5,SUMIFS(Arbeitszeiten[[Arbeitszeit]:[Arbeitszeit]],Arbeitszeiten[[Name]:[Name]],GewählterMA,Arbeitszeiten[[Tag]:[Tag]],DATE(_xlpm.jahrCalc,$B167,G$20)))*$A167,0),
_xlpm.ausgabe, _xlpm.stunden+IF(AND(_xlpm.stunden&gt;0,_xlpm.fake),ROUND(RANDBETWEEN(-100,100)/200,1),0),
IF(_xlpm.ausgabe&lt;=0,"",_xlpm.ausgabe)
)</f>
        <v/>
      </c>
      <c r="H167" s="253" t="str" cm="1">
        <f t="array" aca="1" ref="H167" ca="1">_xlfn.LET(
_xlpm.jahrCalc,
INDIRECT("Jahr" &amp; ROUNDUP(SUM($B$21:$B167)/78,0)),
_xlpm.auto,
IF(_xlfn.XLOOKUP(GewählterMA&amp;"|"&amp;_xlpm.jahrCalc,Personaleingabe!$AO$12:$AO$300,Personaleingabe!$AO$12:$AO$300,"keine Zeiten",0,1)="keine Zeiten",TRUE,FALSE),
_xlpm.fake,
IF($A$4&amp;"1"="1",FALSE,TRUE),
_xlpm.abwesend,
AR167&amp;"1"&lt;&gt;"1",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_xlpm.wochenstunden/5,SUMIFS(Arbeitszeiten[[Arbeitszeit]:[Arbeitszeit]],Arbeitszeiten[[Name]:[Name]],GewählterMA,Arbeitszeiten[[Tag]:[Tag]],DATE(_xlpm.jahrCalc,$B167,H$20)))*$A167,0),
_xlpm.ausgabe, _xlpm.stunden+IF(AND(_xlpm.stunden&gt;0,_xlpm.fake),ROUND(RANDBETWEEN(-100,100)/200,1),0),
IF(_xlpm.ausgabe&lt;=0,"",_xlpm.ausgabe)
)</f>
        <v/>
      </c>
      <c r="I167" s="253" t="str" cm="1">
        <f t="array" aca="1" ref="I167" ca="1">_xlfn.LET(
_xlpm.jahrCalc,
INDIRECT("Jahr" &amp; ROUNDUP(SUM($B$21:$B167)/78,0)),
_xlpm.auto,
IF(_xlfn.XLOOKUP(GewählterMA&amp;"|"&amp;_xlpm.jahrCalc,Personaleingabe!$AO$12:$AO$300,Personaleingabe!$AO$12:$AO$300,"keine Zeiten",0,1)="keine Zeiten",TRUE,FALSE),
_xlpm.fake,
IF($A$4&amp;"1"="1",FALSE,TRUE),
_xlpm.abwesend,
AS167&amp;"1"&lt;&gt;"1",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_xlpm.wochenstunden/5,SUMIFS(Arbeitszeiten[[Arbeitszeit]:[Arbeitszeit]],Arbeitszeiten[[Name]:[Name]],GewählterMA,Arbeitszeiten[[Tag]:[Tag]],DATE(_xlpm.jahrCalc,$B167,I$20)))*$A167,0),
_xlpm.ausgabe, _xlpm.stunden+IF(AND(_xlpm.stunden&gt;0,_xlpm.fake),ROUND(RANDBETWEEN(-100,100)/200,1),0),
IF(_xlpm.ausgabe&lt;=0,"",_xlpm.ausgabe)
)</f>
        <v/>
      </c>
      <c r="J167" s="253" t="str" cm="1">
        <f t="array" aca="1" ref="J167" ca="1">_xlfn.LET(
_xlpm.jahrCalc,
INDIRECT("Jahr" &amp; ROUNDUP(SUM($B$21:$B167)/78,0)),
_xlpm.auto,
IF(_xlfn.XLOOKUP(GewählterMA&amp;"|"&amp;_xlpm.jahrCalc,Personaleingabe!$AO$12:$AO$300,Personaleingabe!$AO$12:$AO$300,"keine Zeiten",0,1)="keine Zeiten",TRUE,FALSE),
_xlpm.fake,
IF($A$4&amp;"1"="1",FALSE,TRUE),
_xlpm.abwesend,
AT167&amp;"1"&lt;&gt;"1",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_xlpm.wochenstunden/5,SUMIFS(Arbeitszeiten[[Arbeitszeit]:[Arbeitszeit]],Arbeitszeiten[[Name]:[Name]],GewählterMA,Arbeitszeiten[[Tag]:[Tag]],DATE(_xlpm.jahrCalc,$B167,J$20)))*$A167,0),
_xlpm.ausgabe, _xlpm.stunden+IF(AND(_xlpm.stunden&gt;0,_xlpm.fake),ROUND(RANDBETWEEN(-100,100)/200,1),0),
IF(_xlpm.ausgabe&lt;=0,"",_xlpm.ausgabe)
)</f>
        <v/>
      </c>
      <c r="K167" s="253" t="str" cm="1">
        <f t="array" aca="1" ref="K167" ca="1">_xlfn.LET(
_xlpm.jahrCalc,
INDIRECT("Jahr" &amp; ROUNDUP(SUM($B$21:$B167)/78,0)),
_xlpm.auto,
IF(_xlfn.XLOOKUP(GewählterMA&amp;"|"&amp;_xlpm.jahrCalc,Personaleingabe!$AO$12:$AO$300,Personaleingabe!$AO$12:$AO$300,"keine Zeiten",0,1)="keine Zeiten",TRUE,FALSE),
_xlpm.fake,
IF($A$4&amp;"1"="1",FALSE,TRUE),
_xlpm.abwesend,
AU167&amp;"1"&lt;&gt;"1",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_xlpm.wochenstunden/5,SUMIFS(Arbeitszeiten[[Arbeitszeit]:[Arbeitszeit]],Arbeitszeiten[[Name]:[Name]],GewählterMA,Arbeitszeiten[[Tag]:[Tag]],DATE(_xlpm.jahrCalc,$B167,K$20)))*$A167,0),
_xlpm.ausgabe, _xlpm.stunden+IF(AND(_xlpm.stunden&gt;0,_xlpm.fake),ROUND(RANDBETWEEN(-100,100)/200,1),0),
IF(_xlpm.ausgabe&lt;=0,"",_xlpm.ausgabe)
)</f>
        <v/>
      </c>
      <c r="L167" s="253" t="str" cm="1">
        <f t="array" aca="1" ref="L167" ca="1">_xlfn.LET(
_xlpm.jahrCalc,
INDIRECT("Jahr" &amp; ROUNDUP(SUM($B$21:$B167)/78,0)),
_xlpm.auto,
IF(_xlfn.XLOOKUP(GewählterMA&amp;"|"&amp;_xlpm.jahrCalc,Personaleingabe!$AO$12:$AO$300,Personaleingabe!$AO$12:$AO$300,"keine Zeiten",0,1)="keine Zeiten",TRUE,FALSE),
_xlpm.fake,
IF($A$4&amp;"1"="1",FALSE,TRUE),
_xlpm.abwesend,
AV167&amp;"1"&lt;&gt;"1",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_xlpm.wochenstunden/5,SUMIFS(Arbeitszeiten[[Arbeitszeit]:[Arbeitszeit]],Arbeitszeiten[[Name]:[Name]],GewählterMA,Arbeitszeiten[[Tag]:[Tag]],DATE(_xlpm.jahrCalc,$B167,L$20)))*$A167,0),
_xlpm.ausgabe, _xlpm.stunden+IF(AND(_xlpm.stunden&gt;0,_xlpm.fake),ROUND(RANDBETWEEN(-100,100)/200,1),0),
IF(_xlpm.ausgabe&lt;=0,"",_xlpm.ausgabe)
)</f>
        <v/>
      </c>
      <c r="M167" s="253" t="str" cm="1">
        <f t="array" aca="1" ref="M167" ca="1">_xlfn.LET(
_xlpm.jahrCalc,
INDIRECT("Jahr" &amp; ROUNDUP(SUM($B$21:$B167)/78,0)),
_xlpm.auto,
IF(_xlfn.XLOOKUP(GewählterMA&amp;"|"&amp;_xlpm.jahrCalc,Personaleingabe!$AO$12:$AO$300,Personaleingabe!$AO$12:$AO$300,"keine Zeiten",0,1)="keine Zeiten",TRUE,FALSE),
_xlpm.fake,
IF($A$4&amp;"1"="1",FALSE,TRUE),
_xlpm.abwesend,
AW167&amp;"1"&lt;&gt;"1",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_xlpm.wochenstunden/5,SUMIFS(Arbeitszeiten[[Arbeitszeit]:[Arbeitszeit]],Arbeitszeiten[[Name]:[Name]],GewählterMA,Arbeitszeiten[[Tag]:[Tag]],DATE(_xlpm.jahrCalc,$B167,M$20)))*$A167,0),
_xlpm.ausgabe, _xlpm.stunden+IF(AND(_xlpm.stunden&gt;0,_xlpm.fake),ROUND(RANDBETWEEN(-100,100)/200,1),0),
IF(_xlpm.ausgabe&lt;=0,"",_xlpm.ausgabe)
)</f>
        <v/>
      </c>
      <c r="N167" s="253" t="str" cm="1">
        <f t="array" aca="1" ref="N167" ca="1">_xlfn.LET(
_xlpm.jahrCalc,
INDIRECT("Jahr" &amp; ROUNDUP(SUM($B$21:$B167)/78,0)),
_xlpm.auto,
IF(_xlfn.XLOOKUP(GewählterMA&amp;"|"&amp;_xlpm.jahrCalc,Personaleingabe!$AO$12:$AO$300,Personaleingabe!$AO$12:$AO$300,"keine Zeiten",0,1)="keine Zeiten",TRUE,FALSE),
_xlpm.fake,
IF($A$4&amp;"1"="1",FALSE,TRUE),
_xlpm.abwesend,
AX167&amp;"1"&lt;&gt;"1",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_xlpm.wochenstunden/5,SUMIFS(Arbeitszeiten[[Arbeitszeit]:[Arbeitszeit]],Arbeitszeiten[[Name]:[Name]],GewählterMA,Arbeitszeiten[[Tag]:[Tag]],DATE(_xlpm.jahrCalc,$B167,N$20)))*$A167,0),
_xlpm.ausgabe, _xlpm.stunden+IF(AND(_xlpm.stunden&gt;0,_xlpm.fake),ROUND(RANDBETWEEN(-100,100)/200,1),0),
IF(_xlpm.ausgabe&lt;=0,"",_xlpm.ausgabe)
)</f>
        <v/>
      </c>
      <c r="O167" s="253" t="str" cm="1">
        <f t="array" aca="1" ref="O167" ca="1">_xlfn.LET(
_xlpm.jahrCalc,
INDIRECT("Jahr" &amp; ROUNDUP(SUM($B$21:$B167)/78,0)),
_xlpm.auto,
IF(_xlfn.XLOOKUP(GewählterMA&amp;"|"&amp;_xlpm.jahrCalc,Personaleingabe!$AO$12:$AO$300,Personaleingabe!$AO$12:$AO$300,"keine Zeiten",0,1)="keine Zeiten",TRUE,FALSE),
_xlpm.fake,
IF($A$4&amp;"1"="1",FALSE,TRUE),
_xlpm.abwesend,
AY167&amp;"1"&lt;&gt;"1",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_xlpm.wochenstunden/5,SUMIFS(Arbeitszeiten[[Arbeitszeit]:[Arbeitszeit]],Arbeitszeiten[[Name]:[Name]],GewählterMA,Arbeitszeiten[[Tag]:[Tag]],DATE(_xlpm.jahrCalc,$B167,O$20)))*$A167,0),
_xlpm.ausgabe, _xlpm.stunden+IF(AND(_xlpm.stunden&gt;0,_xlpm.fake),ROUND(RANDBETWEEN(-100,100)/200,1),0),
IF(_xlpm.ausgabe&lt;=0,"",_xlpm.ausgabe)
)</f>
        <v/>
      </c>
      <c r="P167" s="253" t="str" cm="1">
        <f t="array" aca="1" ref="P167" ca="1">_xlfn.LET(
_xlpm.jahrCalc,
INDIRECT("Jahr" &amp; ROUNDUP(SUM($B$21:$B167)/78,0)),
_xlpm.auto,
IF(_xlfn.XLOOKUP(GewählterMA&amp;"|"&amp;_xlpm.jahrCalc,Personaleingabe!$AO$12:$AO$300,Personaleingabe!$AO$12:$AO$300,"keine Zeiten",0,1)="keine Zeiten",TRUE,FALSE),
_xlpm.fake,
IF($A$4&amp;"1"="1",FALSE,TRUE),
_xlpm.abwesend,
AZ167&amp;"1"&lt;&gt;"1",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_xlpm.wochenstunden/5,SUMIFS(Arbeitszeiten[[Arbeitszeit]:[Arbeitszeit]],Arbeitszeiten[[Name]:[Name]],GewählterMA,Arbeitszeiten[[Tag]:[Tag]],DATE(_xlpm.jahrCalc,$B167,P$20)))*$A167,0),
_xlpm.ausgabe, _xlpm.stunden+IF(AND(_xlpm.stunden&gt;0,_xlpm.fake),ROUND(RANDBETWEEN(-100,100)/200,1),0),
IF(_xlpm.ausgabe&lt;=0,"",_xlpm.ausgabe)
)</f>
        <v/>
      </c>
      <c r="Q167" s="253" t="str" cm="1">
        <f t="array" aca="1" ref="Q167" ca="1">_xlfn.LET(
_xlpm.jahrCalc,
INDIRECT("Jahr" &amp; ROUNDUP(SUM($B$21:$B167)/78,0)),
_xlpm.auto,
IF(_xlfn.XLOOKUP(GewählterMA&amp;"|"&amp;_xlpm.jahrCalc,Personaleingabe!$AO$12:$AO$300,Personaleingabe!$AO$12:$AO$300,"keine Zeiten",0,1)="keine Zeiten",TRUE,FALSE),
_xlpm.fake,
IF($A$4&amp;"1"="1",FALSE,TRUE),
_xlpm.abwesend,
BA167&amp;"1"&lt;&gt;"1",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_xlpm.wochenstunden/5,SUMIFS(Arbeitszeiten[[Arbeitszeit]:[Arbeitszeit]],Arbeitszeiten[[Name]:[Name]],GewählterMA,Arbeitszeiten[[Tag]:[Tag]],DATE(_xlpm.jahrCalc,$B167,Q$20)))*$A167,0),
_xlpm.ausgabe, _xlpm.stunden+IF(AND(_xlpm.stunden&gt;0,_xlpm.fake),ROUND(RANDBETWEEN(-100,100)/200,1),0),
IF(_xlpm.ausgabe&lt;=0,"",_xlpm.ausgabe)
)</f>
        <v/>
      </c>
      <c r="R167" s="253" t="str" cm="1">
        <f t="array" aca="1" ref="R167" ca="1">_xlfn.LET(
_xlpm.jahrCalc,
INDIRECT("Jahr" &amp; ROUNDUP(SUM($B$21:$B167)/78,0)),
_xlpm.auto,
IF(_xlfn.XLOOKUP(GewählterMA&amp;"|"&amp;_xlpm.jahrCalc,Personaleingabe!$AO$12:$AO$300,Personaleingabe!$AO$12:$AO$300,"keine Zeiten",0,1)="keine Zeiten",TRUE,FALSE),
_xlpm.fake,
IF($A$4&amp;"1"="1",FALSE,TRUE),
_xlpm.abwesend,
BB167&amp;"1"&lt;&gt;"1",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_xlpm.wochenstunden/5,SUMIFS(Arbeitszeiten[[Arbeitszeit]:[Arbeitszeit]],Arbeitszeiten[[Name]:[Name]],GewählterMA,Arbeitszeiten[[Tag]:[Tag]],DATE(_xlpm.jahrCalc,$B167,R$20)))*$A167,0),
_xlpm.ausgabe, _xlpm.stunden+IF(AND(_xlpm.stunden&gt;0,_xlpm.fake),ROUND(RANDBETWEEN(-100,100)/200,1),0),
IF(_xlpm.ausgabe&lt;=0,"",_xlpm.ausgabe)
)</f>
        <v/>
      </c>
      <c r="S167" s="253" t="str" cm="1">
        <f t="array" aca="1" ref="S167" ca="1">_xlfn.LET(
_xlpm.jahrCalc,
INDIRECT("Jahr" &amp; ROUNDUP(SUM($B$21:$B167)/78,0)),
_xlpm.auto,
IF(_xlfn.XLOOKUP(GewählterMA&amp;"|"&amp;_xlpm.jahrCalc,Personaleingabe!$AO$12:$AO$300,Personaleingabe!$AO$12:$AO$300,"keine Zeiten",0,1)="keine Zeiten",TRUE,FALSE),
_xlpm.fake,
IF($A$4&amp;"1"="1",FALSE,TRUE),
_xlpm.abwesend,
BC167&amp;"1"&lt;&gt;"1",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_xlpm.wochenstunden/5,SUMIFS(Arbeitszeiten[[Arbeitszeit]:[Arbeitszeit]],Arbeitszeiten[[Name]:[Name]],GewählterMA,Arbeitszeiten[[Tag]:[Tag]],DATE(_xlpm.jahrCalc,$B167,S$20)))*$A167,0),
_xlpm.ausgabe, _xlpm.stunden+IF(AND(_xlpm.stunden&gt;0,_xlpm.fake),ROUND(RANDBETWEEN(-100,100)/200,1),0),
IF(_xlpm.ausgabe&lt;=0,"",_xlpm.ausgabe)
)</f>
        <v/>
      </c>
      <c r="T167" s="253" t="str" cm="1">
        <f t="array" aca="1" ref="T167" ca="1">_xlfn.LET(
_xlpm.jahrCalc,
INDIRECT("Jahr" &amp; ROUNDUP(SUM($B$21:$B167)/78,0)),
_xlpm.auto,
IF(_xlfn.XLOOKUP(GewählterMA&amp;"|"&amp;_xlpm.jahrCalc,Personaleingabe!$AO$12:$AO$300,Personaleingabe!$AO$12:$AO$300,"keine Zeiten",0,1)="keine Zeiten",TRUE,FALSE),
_xlpm.fake,
IF($A$4&amp;"1"="1",FALSE,TRUE),
_xlpm.abwesend,
BD167&amp;"1"&lt;&gt;"1",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_xlpm.wochenstunden/5,SUMIFS(Arbeitszeiten[[Arbeitszeit]:[Arbeitszeit]],Arbeitszeiten[[Name]:[Name]],GewählterMA,Arbeitszeiten[[Tag]:[Tag]],DATE(_xlpm.jahrCalc,$B167,T$20)))*$A167,0),
_xlpm.ausgabe, _xlpm.stunden+IF(AND(_xlpm.stunden&gt;0,_xlpm.fake),ROUND(RANDBETWEEN(-100,100)/200,1),0),
IF(_xlpm.ausgabe&lt;=0,"",_xlpm.ausgabe)
)</f>
        <v/>
      </c>
      <c r="U167" s="253" t="str" cm="1">
        <f t="array" aca="1" ref="U167" ca="1">_xlfn.LET(
_xlpm.jahrCalc,
INDIRECT("Jahr" &amp; ROUNDUP(SUM($B$21:$B167)/78,0)),
_xlpm.auto,
IF(_xlfn.XLOOKUP(GewählterMA&amp;"|"&amp;_xlpm.jahrCalc,Personaleingabe!$AO$12:$AO$300,Personaleingabe!$AO$12:$AO$300,"keine Zeiten",0,1)="keine Zeiten",TRUE,FALSE),
_xlpm.fake,
IF($A$4&amp;"1"="1",FALSE,TRUE),
_xlpm.abwesend,
BE167&amp;"1"&lt;&gt;"1",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_xlpm.wochenstunden/5,SUMIFS(Arbeitszeiten[[Arbeitszeit]:[Arbeitszeit]],Arbeitszeiten[[Name]:[Name]],GewählterMA,Arbeitszeiten[[Tag]:[Tag]],DATE(_xlpm.jahrCalc,$B167,U$20)))*$A167,0),
_xlpm.ausgabe, _xlpm.stunden+IF(AND(_xlpm.stunden&gt;0,_xlpm.fake),ROUND(RANDBETWEEN(-100,100)/200,1),0),
IF(_xlpm.ausgabe&lt;=0,"",_xlpm.ausgabe)
)</f>
        <v/>
      </c>
      <c r="V167" s="253" t="str" cm="1">
        <f t="array" aca="1" ref="V167" ca="1">_xlfn.LET(
_xlpm.jahrCalc,
INDIRECT("Jahr" &amp; ROUNDUP(SUM($B$21:$B167)/78,0)),
_xlpm.auto,
IF(_xlfn.XLOOKUP(GewählterMA&amp;"|"&amp;_xlpm.jahrCalc,Personaleingabe!$AO$12:$AO$300,Personaleingabe!$AO$12:$AO$300,"keine Zeiten",0,1)="keine Zeiten",TRUE,FALSE),
_xlpm.fake,
IF($A$4&amp;"1"="1",FALSE,TRUE),
_xlpm.abwesend,
BF167&amp;"1"&lt;&gt;"1",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_xlpm.wochenstunden/5,SUMIFS(Arbeitszeiten[[Arbeitszeit]:[Arbeitszeit]],Arbeitszeiten[[Name]:[Name]],GewählterMA,Arbeitszeiten[[Tag]:[Tag]],DATE(_xlpm.jahrCalc,$B167,V$20)))*$A167,0),
_xlpm.ausgabe, _xlpm.stunden+IF(AND(_xlpm.stunden&gt;0,_xlpm.fake),ROUND(RANDBETWEEN(-100,100)/200,1),0),
IF(_xlpm.ausgabe&lt;=0,"",_xlpm.ausgabe)
)</f>
        <v/>
      </c>
      <c r="W167" s="253" t="str" cm="1">
        <f t="array" aca="1" ref="W167" ca="1">_xlfn.LET(
_xlpm.jahrCalc,
INDIRECT("Jahr" &amp; ROUNDUP(SUM($B$21:$B167)/78,0)),
_xlpm.auto,
IF(_xlfn.XLOOKUP(GewählterMA&amp;"|"&amp;_xlpm.jahrCalc,Personaleingabe!$AO$12:$AO$300,Personaleingabe!$AO$12:$AO$300,"keine Zeiten",0,1)="keine Zeiten",TRUE,FALSE),
_xlpm.fake,
IF($A$4&amp;"1"="1",FALSE,TRUE),
_xlpm.abwesend,
BG167&amp;"1"&lt;&gt;"1",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_xlpm.wochenstunden/5,SUMIFS(Arbeitszeiten[[Arbeitszeit]:[Arbeitszeit]],Arbeitszeiten[[Name]:[Name]],GewählterMA,Arbeitszeiten[[Tag]:[Tag]],DATE(_xlpm.jahrCalc,$B167,W$20)))*$A167,0),
_xlpm.ausgabe, _xlpm.stunden+IF(AND(_xlpm.stunden&gt;0,_xlpm.fake),ROUND(RANDBETWEEN(-100,100)/200,1),0),
IF(_xlpm.ausgabe&lt;=0,"",_xlpm.ausgabe)
)</f>
        <v/>
      </c>
      <c r="X167" s="253" t="str" cm="1">
        <f t="array" aca="1" ref="X167" ca="1">_xlfn.LET(
_xlpm.jahrCalc,
INDIRECT("Jahr" &amp; ROUNDUP(SUM($B$21:$B167)/78,0)),
_xlpm.auto,
IF(_xlfn.XLOOKUP(GewählterMA&amp;"|"&amp;_xlpm.jahrCalc,Personaleingabe!$AO$12:$AO$300,Personaleingabe!$AO$12:$AO$300,"keine Zeiten",0,1)="keine Zeiten",TRUE,FALSE),
_xlpm.fake,
IF($A$4&amp;"1"="1",FALSE,TRUE),
_xlpm.abwesend,
BH167&amp;"1"&lt;&gt;"1",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_xlpm.wochenstunden/5,SUMIFS(Arbeitszeiten[[Arbeitszeit]:[Arbeitszeit]],Arbeitszeiten[[Name]:[Name]],GewählterMA,Arbeitszeiten[[Tag]:[Tag]],DATE(_xlpm.jahrCalc,$B167,X$20)))*$A167,0),
_xlpm.ausgabe, _xlpm.stunden+IF(AND(_xlpm.stunden&gt;0,_xlpm.fake),ROUND(RANDBETWEEN(-100,100)/200,1),0),
IF(_xlpm.ausgabe&lt;=0,"",_xlpm.ausgabe)
)</f>
        <v/>
      </c>
      <c r="Y167" s="253" t="str" cm="1">
        <f t="array" aca="1" ref="Y167" ca="1">_xlfn.LET(
_xlpm.jahrCalc,
INDIRECT("Jahr" &amp; ROUNDUP(SUM($B$21:$B167)/78,0)),
_xlpm.auto,
IF(_xlfn.XLOOKUP(GewählterMA&amp;"|"&amp;_xlpm.jahrCalc,Personaleingabe!$AO$12:$AO$300,Personaleingabe!$AO$12:$AO$300,"keine Zeiten",0,1)="keine Zeiten",TRUE,FALSE),
_xlpm.fake,
IF($A$4&amp;"1"="1",FALSE,TRUE),
_xlpm.abwesend,
BI167&amp;"1"&lt;&gt;"1",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_xlpm.wochenstunden/5,SUMIFS(Arbeitszeiten[[Arbeitszeit]:[Arbeitszeit]],Arbeitszeiten[[Name]:[Name]],GewählterMA,Arbeitszeiten[[Tag]:[Tag]],DATE(_xlpm.jahrCalc,$B167,Y$20)))*$A167,0),
_xlpm.ausgabe, _xlpm.stunden+IF(AND(_xlpm.stunden&gt;0,_xlpm.fake),ROUND(RANDBETWEEN(-100,100)/200,1),0),
IF(_xlpm.ausgabe&lt;=0,"",_xlpm.ausgabe)
)</f>
        <v/>
      </c>
      <c r="Z167" s="253" t="str" cm="1">
        <f t="array" aca="1" ref="Z167" ca="1">_xlfn.LET(
_xlpm.jahrCalc,
INDIRECT("Jahr" &amp; ROUNDUP(SUM($B$21:$B167)/78,0)),
_xlpm.auto,
IF(_xlfn.XLOOKUP(GewählterMA&amp;"|"&amp;_xlpm.jahrCalc,Personaleingabe!$AO$12:$AO$300,Personaleingabe!$AO$12:$AO$300,"keine Zeiten",0,1)="keine Zeiten",TRUE,FALSE),
_xlpm.fake,
IF($A$4&amp;"1"="1",FALSE,TRUE),
_xlpm.abwesend,
BJ167&amp;"1"&lt;&gt;"1",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_xlpm.wochenstunden/5,SUMIFS(Arbeitszeiten[[Arbeitszeit]:[Arbeitszeit]],Arbeitszeiten[[Name]:[Name]],GewählterMA,Arbeitszeiten[[Tag]:[Tag]],DATE(_xlpm.jahrCalc,$B167,Z$20)))*$A167,0),
_xlpm.ausgabe, _xlpm.stunden+IF(AND(_xlpm.stunden&gt;0,_xlpm.fake),ROUND(RANDBETWEEN(-100,100)/200,1),0),
IF(_xlpm.ausgabe&lt;=0,"",_xlpm.ausgabe)
)</f>
        <v/>
      </c>
      <c r="AA167" s="253" t="str" cm="1">
        <f t="array" aca="1" ref="AA167" ca="1">_xlfn.LET(
_xlpm.jahrCalc,
INDIRECT("Jahr" &amp; ROUNDUP(SUM($B$21:$B167)/78,0)),
_xlpm.auto,
IF(_xlfn.XLOOKUP(GewählterMA&amp;"|"&amp;_xlpm.jahrCalc,Personaleingabe!$AO$12:$AO$300,Personaleingabe!$AO$12:$AO$300,"keine Zeiten",0,1)="keine Zeiten",TRUE,FALSE),
_xlpm.fake,
IF($A$4&amp;"1"="1",FALSE,TRUE),
_xlpm.abwesend,
BK167&amp;"1"&lt;&gt;"1",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_xlpm.wochenstunden/5,SUMIFS(Arbeitszeiten[[Arbeitszeit]:[Arbeitszeit]],Arbeitszeiten[[Name]:[Name]],GewählterMA,Arbeitszeiten[[Tag]:[Tag]],DATE(_xlpm.jahrCalc,$B167,AA$20)))*$A167,0),
_xlpm.ausgabe, _xlpm.stunden+IF(AND(_xlpm.stunden&gt;0,_xlpm.fake),ROUND(RANDBETWEEN(-100,100)/200,1),0),
IF(_xlpm.ausgabe&lt;=0,"",_xlpm.ausgabe)
)</f>
        <v/>
      </c>
      <c r="AB167" s="253" t="str" cm="1">
        <f t="array" aca="1" ref="AB167" ca="1">_xlfn.LET(
_xlpm.jahrCalc,
INDIRECT("Jahr" &amp; ROUNDUP(SUM($B$21:$B167)/78,0)),
_xlpm.auto,
IF(_xlfn.XLOOKUP(GewählterMA&amp;"|"&amp;_xlpm.jahrCalc,Personaleingabe!$AO$12:$AO$300,Personaleingabe!$AO$12:$AO$300,"keine Zeiten",0,1)="keine Zeiten",TRUE,FALSE),
_xlpm.fake,
IF($A$4&amp;"1"="1",FALSE,TRUE),
_xlpm.abwesend,
BL167&amp;"1"&lt;&gt;"1",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_xlpm.wochenstunden/5,SUMIFS(Arbeitszeiten[[Arbeitszeit]:[Arbeitszeit]],Arbeitszeiten[[Name]:[Name]],GewählterMA,Arbeitszeiten[[Tag]:[Tag]],DATE(_xlpm.jahrCalc,$B167,AB$20)))*$A167,0),
_xlpm.ausgabe, _xlpm.stunden+IF(AND(_xlpm.stunden&gt;0,_xlpm.fake),ROUND(RANDBETWEEN(-100,100)/200,1),0),
IF(_xlpm.ausgabe&lt;=0,"",_xlpm.ausgabe)
)</f>
        <v/>
      </c>
      <c r="AC167" s="253" t="str" cm="1">
        <f t="array" aca="1" ref="AC167" ca="1">_xlfn.LET(
_xlpm.jahrCalc,
INDIRECT("Jahr" &amp; ROUNDUP(SUM($B$21:$B167)/78,0)),
_xlpm.auto,
IF(_xlfn.XLOOKUP(GewählterMA&amp;"|"&amp;_xlpm.jahrCalc,Personaleingabe!$AO$12:$AO$300,Personaleingabe!$AO$12:$AO$300,"keine Zeiten",0,1)="keine Zeiten",TRUE,FALSE),
_xlpm.fake,
IF($A$4&amp;"1"="1",FALSE,TRUE),
_xlpm.abwesend,
BM167&amp;"1"&lt;&gt;"1",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_xlpm.wochenstunden/5,SUMIFS(Arbeitszeiten[[Arbeitszeit]:[Arbeitszeit]],Arbeitszeiten[[Name]:[Name]],GewählterMA,Arbeitszeiten[[Tag]:[Tag]],DATE(_xlpm.jahrCalc,$B167,AC$20)))*$A167,0),
_xlpm.ausgabe, _xlpm.stunden+IF(AND(_xlpm.stunden&gt;0,_xlpm.fake),ROUND(RANDBETWEEN(-100,100)/200,1),0),
IF(_xlpm.ausgabe&lt;=0,"",_xlpm.ausgabe)
)</f>
        <v/>
      </c>
      <c r="AD167" s="253" t="str" cm="1">
        <f t="array" aca="1" ref="AD167" ca="1">_xlfn.LET(
_xlpm.jahrCalc,
INDIRECT("Jahr" &amp; ROUNDUP(SUM($B$21:$B167)/78,0)),
_xlpm.auto,
IF(_xlfn.XLOOKUP(GewählterMA&amp;"|"&amp;_xlpm.jahrCalc,Personaleingabe!$AO$12:$AO$300,Personaleingabe!$AO$12:$AO$300,"keine Zeiten",0,1)="keine Zeiten",TRUE,FALSE),
_xlpm.fake,
IF($A$4&amp;"1"="1",FALSE,TRUE),
_xlpm.abwesend,
BN167&amp;"1"&lt;&gt;"1",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_xlpm.wochenstunden/5,SUMIFS(Arbeitszeiten[[Arbeitszeit]:[Arbeitszeit]],Arbeitszeiten[[Name]:[Name]],GewählterMA,Arbeitszeiten[[Tag]:[Tag]],DATE(_xlpm.jahrCalc,$B167,AD$20)))*$A167,0),
_xlpm.ausgabe, _xlpm.stunden+IF(AND(_xlpm.stunden&gt;0,_xlpm.fake),ROUND(RANDBETWEEN(-100,100)/200,1),0),
IF(_xlpm.ausgabe&lt;=0,"",_xlpm.ausgabe)
)</f>
        <v/>
      </c>
      <c r="AE167" s="253" t="str" cm="1">
        <f t="array" aca="1" ref="AE167" ca="1">_xlfn.LET(
_xlpm.jahrCalc,
INDIRECT("Jahr" &amp; ROUNDUP(SUM($B$21:$B167)/78,0)),
_xlpm.auto,
IF(_xlfn.XLOOKUP(GewählterMA&amp;"|"&amp;_xlpm.jahrCalc,Personaleingabe!$AO$12:$AO$300,Personaleingabe!$AO$12:$AO$300,"keine Zeiten",0,1)="keine Zeiten",TRUE,FALSE),
_xlpm.fake,
IF($A$4&amp;"1"="1",FALSE,TRUE),
_xlpm.abwesend,
BO167&amp;"1"&lt;&gt;"1",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_xlpm.wochenstunden/5,SUMIFS(Arbeitszeiten[[Arbeitszeit]:[Arbeitszeit]],Arbeitszeiten[[Name]:[Name]],GewählterMA,Arbeitszeiten[[Tag]:[Tag]],DATE(_xlpm.jahrCalc,$B167,AE$20)))*$A167,0),
_xlpm.ausgabe, _xlpm.stunden+IF(AND(_xlpm.stunden&gt;0,_xlpm.fake),ROUND(RANDBETWEEN(-100,100)/200,1),0),
IF(_xlpm.ausgabe&lt;=0,"",_xlpm.ausgabe)
)</f>
        <v/>
      </c>
      <c r="AF167" s="253" t="str" cm="1">
        <f t="array" aca="1" ref="AF167" ca="1">_xlfn.LET(
_xlpm.jahrCalc,
INDIRECT("Jahr" &amp; ROUNDUP(SUM($B$21:$B167)/78,0)),
_xlpm.auto,
IF(_xlfn.XLOOKUP(GewählterMA&amp;"|"&amp;_xlpm.jahrCalc,Personaleingabe!$AO$12:$AO$300,Personaleingabe!$AO$12:$AO$300,"keine Zeiten",0,1)="keine Zeiten",TRUE,FALSE),
_xlpm.fake,
IF($A$4&amp;"1"="1",FALSE,TRUE),
_xlpm.abwesend,
BP167&amp;"1"&lt;&gt;"1",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_xlpm.wochenstunden/5,SUMIFS(Arbeitszeiten[[Arbeitszeit]:[Arbeitszeit]],Arbeitszeiten[[Name]:[Name]],GewählterMA,Arbeitszeiten[[Tag]:[Tag]],DATE(_xlpm.jahrCalc,$B167,AF$20)))*$A167,0),
_xlpm.ausgabe, _xlpm.stunden+IF(AND(_xlpm.stunden&gt;0,_xlpm.fake),ROUND(RANDBETWEEN(-100,100)/200,1),0),
IF(_xlpm.ausgabe&lt;=0,"",_xlpm.ausgabe)
)</f>
        <v/>
      </c>
      <c r="AG167" s="253" t="str" cm="1">
        <f t="array" aca="1" ref="AG167" ca="1">_xlfn.LET(
_xlpm.jahrCalc,
INDIRECT("Jahr" &amp; ROUNDUP(SUM($B$21:$B167)/78,0)),
_xlpm.auto,
IF(_xlfn.XLOOKUP(GewählterMA&amp;"|"&amp;_xlpm.jahrCalc,Personaleingabe!$AO$12:$AO$300,Personaleingabe!$AO$12:$AO$300,"keine Zeiten",0,1)="keine Zeiten",TRUE,FALSE),
_xlpm.fake,
IF($A$4&amp;"1"="1",FALSE,TRUE),
_xlpm.abwesend,
BQ167&amp;"1"&lt;&gt;"1",
_xlpm.wochenstunden,_xlfn.XLOOKUP(GewählterMA&amp;"|"&amp;GewähltesVorhaben&amp;"|"&amp;$B167&amp;"|"&amp;_xlpm.jahrCalc,MitarbeiterFTE[[lookup]:[lookup]],MitarbeiterFTE[[Std. / Wo.]:[Std. / Wo.]],0,0,1),
_xlpm.stunden,
IF(NOT(_xlpm.abwesend),IF(_xlpm.auto,
    _xlpm.wochenstunden/5,SUMIFS(Arbeitszeiten[[Arbeitszeit]:[Arbeitszeit]],Arbeitszeiten[[Name]:[Name]],GewählterMA,Arbeitszeiten[[Tag]:[Tag]],DATE(_xlpm.jahrCalc,$B167,AG$20)))*$A167,0),
_xlpm.ausgabe, _xlpm.stunden+IF(AND(_xlpm.stunden&gt;0,_xlpm.fake),ROUND(RANDBETWEEN(-100,100)/200,1),0),
IF(_xlpm.ausgabe&lt;=0,"",_xlpm.ausgabe)
)</f>
        <v/>
      </c>
      <c r="AH167" s="254">
        <f t="shared" ca="1" si="181"/>
        <v>0</v>
      </c>
      <c r="AI167" s="303"/>
      <c r="AJ167" s="212"/>
      <c r="AL167" s="211">
        <f t="shared" si="182"/>
        <v>7</v>
      </c>
      <c r="AM167" s="211" t="str" cm="1">
        <f t="array" aca="1" ref="AM167" ca="1">_xlfn.LET(
     _xlpm.jahrCalc,INDIRECT("Jahr" &amp; ROUNDUP(SUM($B$21:$B167)/78,0)),
     _xlpm.dat,DATE(_xlpm.jahrCalc,$B167,C$20),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N167" s="211" t="str" cm="1">
        <f t="array" aca="1" ref="AN167" ca="1">_xlfn.LET(
     _xlpm.jahrCalc,INDIRECT("Jahr" &amp; ROUNDUP(SUM($B$21:$B167)/78,0)),
     _xlpm.dat,DATE(_xlpm.jahrCalc,$B167,D$20),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O167" s="211" t="str" cm="1">
        <f t="array" aca="1" ref="AO167" ca="1">_xlfn.LET(
     _xlpm.jahrCalc,INDIRECT("Jahr" &amp; ROUNDUP(SUM($B$21:$B167)/78,0)),
     _xlpm.dat,DATE(_xlpm.jahrCalc,$B167,E$20),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P167" s="211" t="str" cm="1">
        <f t="array" aca="1" ref="AP167" ca="1">_xlfn.LET(
     _xlpm.jahrCalc,INDIRECT("Jahr" &amp; ROUNDUP(SUM($B$21:$B167)/78,0)),
     _xlpm.dat,DATE(_xlpm.jahrCalc,$B167,F$20),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Q167" s="211" t="str" cm="1">
        <f t="array" aca="1" ref="AQ167" ca="1">_xlfn.LET(
     _xlpm.jahrCalc,INDIRECT("Jahr" &amp; ROUNDUP(SUM($B$21:$B167)/78,0)),
     _xlpm.dat,DATE(_xlpm.jahrCalc,$B167,G$20),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R167" s="211" t="str" cm="1">
        <f t="array" aca="1" ref="AR167" ca="1">_xlfn.LET(
     _xlpm.jahrCalc,INDIRECT("Jahr" &amp; ROUNDUP(SUM($B$21:$B167)/78,0)),
     _xlpm.dat,DATE(_xlpm.jahrCalc,$B167,H$20),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S167" s="211" t="str" cm="1">
        <f t="array" aca="1" ref="AS167" ca="1">_xlfn.LET(
     _xlpm.jahrCalc,INDIRECT("Jahr" &amp; ROUNDUP(SUM($B$21:$B167)/78,0)),
     _xlpm.dat,DATE(_xlpm.jahrCalc,$B167,I$20),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T167" s="211" t="str" cm="1">
        <f t="array" aca="1" ref="AT167" ca="1">_xlfn.LET(
     _xlpm.jahrCalc,INDIRECT("Jahr" &amp; ROUNDUP(SUM($B$21:$B167)/78,0)),
     _xlpm.dat,DATE(_xlpm.jahrCalc,$B167,J$20),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U167" s="211" t="str" cm="1">
        <f t="array" aca="1" ref="AU167" ca="1">_xlfn.LET(
     _xlpm.jahrCalc,INDIRECT("Jahr" &amp; ROUNDUP(SUM($B$21:$B167)/78,0)),
     _xlpm.dat,DATE(_xlpm.jahrCalc,$B167,K$20),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V167" s="211" t="str" cm="1">
        <f t="array" aca="1" ref="AV167" ca="1">_xlfn.LET(
     _xlpm.jahrCalc,INDIRECT("Jahr" &amp; ROUNDUP(SUM($B$21:$B167)/78,0)),
     _xlpm.dat,DATE(_xlpm.jahrCalc,$B167,L$20),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W167" s="211" t="str" cm="1">
        <f t="array" aca="1" ref="AW167" ca="1">_xlfn.LET(
     _xlpm.jahrCalc,INDIRECT("Jahr" &amp; ROUNDUP(SUM($B$21:$B167)/78,0)),
     _xlpm.dat,DATE(_xlpm.jahrCalc,$B167,M$20),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AX167" s="211" t="str" cm="1">
        <f t="array" aca="1" ref="AX167" ca="1">_xlfn.LET(
     _xlpm.jahrCalc,INDIRECT("Jahr" &amp; ROUNDUP(SUM($B$21:$B167)/78,0)),
     _xlpm.dat,DATE(_xlpm.jahrCalc,$B167,N$20),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Y167" s="211" t="str" cm="1">
        <f t="array" aca="1" ref="AY167" ca="1">_xlfn.LET(
     _xlpm.jahrCalc,INDIRECT("Jahr" &amp; ROUNDUP(SUM($B$21:$B167)/78,0)),
     _xlpm.dat,DATE(_xlpm.jahrCalc,$B167,O$20),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AZ167" s="211" t="str" cm="1">
        <f t="array" aca="1" ref="AZ167" ca="1">_xlfn.LET(
     _xlpm.jahrCalc,INDIRECT("Jahr" &amp; ROUNDUP(SUM($B$21:$B167)/78,0)),
     _xlpm.dat,DATE(_xlpm.jahrCalc,$B167,P$20),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A167" s="211" t="str" cm="1">
        <f t="array" aca="1" ref="BA167" ca="1">_xlfn.LET(
     _xlpm.jahrCalc,INDIRECT("Jahr" &amp; ROUNDUP(SUM($B$21:$B167)/78,0)),
     _xlpm.dat,DATE(_xlpm.jahrCalc,$B167,Q$20),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B167" s="211" t="str" cm="1">
        <f t="array" aca="1" ref="BB167" ca="1">_xlfn.LET(
     _xlpm.jahrCalc,INDIRECT("Jahr" &amp; ROUNDUP(SUM($B$21:$B167)/78,0)),
     _xlpm.dat,DATE(_xlpm.jahrCalc,$B167,R$20),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C167" s="211" t="str" cm="1">
        <f t="array" aca="1" ref="BC167" ca="1">_xlfn.LET(
     _xlpm.jahrCalc,INDIRECT("Jahr" &amp; ROUNDUP(SUM($B$21:$B167)/78,0)),
     _xlpm.dat,DATE(_xlpm.jahrCalc,$B167,S$20),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D167" s="211" t="str" cm="1">
        <f t="array" aca="1" ref="BD167" ca="1">_xlfn.LET(
     _xlpm.jahrCalc,INDIRECT("Jahr" &amp; ROUNDUP(SUM($B$21:$B167)/78,0)),
     _xlpm.dat,DATE(_xlpm.jahrCalc,$B167,T$20),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E167" s="211" t="str" cm="1">
        <f t="array" aca="1" ref="BE167" ca="1">_xlfn.LET(
     _xlpm.jahrCalc,INDIRECT("Jahr" &amp; ROUNDUP(SUM($B$21:$B167)/78,0)),
     _xlpm.dat,DATE(_xlpm.jahrCalc,$B167,U$20),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F167" s="211" t="str" cm="1">
        <f t="array" aca="1" ref="BF167" ca="1">_xlfn.LET(
     _xlpm.jahrCalc,INDIRECT("Jahr" &amp; ROUNDUP(SUM($B$21:$B167)/78,0)),
     _xlpm.dat,DATE(_xlpm.jahrCalc,$B167,V$20),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G167" s="211" t="str" cm="1">
        <f t="array" aca="1" ref="BG167" ca="1">_xlfn.LET(
     _xlpm.jahrCalc,INDIRECT("Jahr" &amp; ROUNDUP(SUM($B$21:$B167)/78,0)),
     _xlpm.dat,DATE(_xlpm.jahrCalc,$B167,W$20),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H167" s="211" t="str" cm="1">
        <f t="array" aca="1" ref="BH167" ca="1">_xlfn.LET(
     _xlpm.jahrCalc,INDIRECT("Jahr" &amp; ROUNDUP(SUM($B$21:$B167)/78,0)),
     _xlpm.dat,DATE(_xlpm.jahrCalc,$B167,X$20),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I167" s="211" t="str" cm="1">
        <f t="array" aca="1" ref="BI167" ca="1">_xlfn.LET(
     _xlpm.jahrCalc,INDIRECT("Jahr" &amp; ROUNDUP(SUM($B$21:$B167)/78,0)),
     _xlpm.dat,DATE(_xlpm.jahrCalc,$B167,Y$20),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J167" s="211" t="str" cm="1">
        <f t="array" aca="1" ref="BJ167" ca="1">_xlfn.LET(
     _xlpm.jahrCalc,INDIRECT("Jahr" &amp; ROUNDUP(SUM($B$21:$B167)/78,0)),
     _xlpm.dat,DATE(_xlpm.jahrCalc,$B167,Z$20),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K167" s="211" t="str" cm="1">
        <f t="array" aca="1" ref="BK167" ca="1">_xlfn.LET(
     _xlpm.jahrCalc,INDIRECT("Jahr" &amp; ROUNDUP(SUM($B$21:$B167)/78,0)),
     _xlpm.dat,DATE(_xlpm.jahrCalc,$B167,AA$20),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L167" s="211" t="str" cm="1">
        <f t="array" aca="1" ref="BL167" ca="1">_xlfn.LET(
     _xlpm.jahrCalc,INDIRECT("Jahr" &amp; ROUNDUP(SUM($B$21:$B167)/78,0)),
     _xlpm.dat,DATE(_xlpm.jahrCalc,$B167,AB$20),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M167" s="211" t="str" cm="1">
        <f t="array" aca="1" ref="BM167" ca="1">_xlfn.LET(
     _xlpm.jahrCalc,INDIRECT("Jahr" &amp; ROUNDUP(SUM($B$21:$B167)/78,0)),
     _xlpm.dat,DATE(_xlpm.jahrCalc,$B167,AC$20),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WE</v>
      </c>
      <c r="BN167" s="211" t="str" cm="1">
        <f t="array" aca="1" ref="BN167" ca="1">_xlfn.LET(
     _xlpm.jahrCalc,INDIRECT("Jahr" &amp; ROUNDUP(SUM($B$21:$B167)/78,0)),
     _xlpm.dat,DATE(_xlpm.jahrCalc,$B167,AD$20),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O167" s="211" t="str" cm="1">
        <f t="array" aca="1" ref="BO167" ca="1">_xlfn.LET(
     _xlpm.jahrCalc,INDIRECT("Jahr" &amp; ROUNDUP(SUM($B$21:$B167)/78,0)),
     _xlpm.dat,DATE(_xlpm.jahrCalc,$B167,AE$20),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P167" s="211" t="str" cm="1">
        <f t="array" aca="1" ref="BP167" ca="1">_xlfn.LET(
     _xlpm.jahrCalc,INDIRECT("Jahr" &amp; ROUNDUP(SUM($B$21:$B167)/78,0)),
     _xlpm.dat,DATE(_xlpm.jahrCalc,$B167,AF$20),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Q167" s="211" t="str" cm="1">
        <f t="array" aca="1" ref="BQ167" ca="1">_xlfn.LET(
     _xlpm.jahrCalc,INDIRECT("Jahr" &amp; ROUNDUP(SUM($B$21:$B167)/78,0)),
     _xlpm.dat,DATE(_xlpm.jahrCalc,$B167,AG$20),
     _xlpm.bundesland,$BR167,
     _xlpm.ft, IF(_xlpm.bundesland=0,FALSE,_xlfn.XLOOKUP(_xlpm.dat,Feiertage[[Datum]:[Datum]],_xlfn.XLOOKUP(_xlpm.bundesland,Feiertage[[#Headers],[BW]:[TH]],Feiertage[[BW]:[TH]]),0,0,1)&lt;&gt;0),
     _xlpm.schwarz,
          MONTH(_xlpm.dat)&lt;&gt;$B167,
     _xlpm.we,
          WEEKDAY(_xlpm.dat,2)&gt;=6,
     _xlpm.weg,
          IF(_xlfn.XLOOKUP(GewählterMA&amp;_xlpm.dat,Table6[[lookup]:[lookup]],Table6[[Name]:[Name]],"da",0,1)="da","","weg"),
     _xlpm.ausgabe,IF(_xlpm.schwarz,"SW",IF(_xlpm.ft,"FT",IF(_xlpm.we,"WE",IF(_xlpm.weg="weg","weg","")))),
     _xlpm.ausgabe
)</f>
        <v/>
      </c>
      <c r="BR167" s="211">
        <f ca="1">IF(BT167=0,BS160,BT167)</f>
        <v>0</v>
      </c>
      <c r="BT167" s="211" cm="1">
        <f t="array" aca="1" ref="BT167" ca="1">_xlfn.XLOOKUP(_xlfn.XLOOKUP(GewählterMA&amp;AL167&amp;INDIRECT("Jahr" &amp; ROUNDUP(SUM($B$21:$B167)/78,0)),MitarbeiterFTE[Name]&amp;MitarbeiterFTE[Monat]&amp;MitarbeiterFTE[Jahr],MitarbeiterFTE[Bundesland],0,0,1),Bundesländer[Deutsch],Bundesländer[Abkürzung],0,0,1)</f>
        <v>0</v>
      </c>
    </row>
    <row r="168" spans="1:72" ht="18" customHeight="1" thickBot="1">
      <c r="A168" s="223" cm="1">
        <f t="array" aca="1" ref="A168" ca="1">_xlfn.XLOOKUP(GewählterMA&amp;"|"&amp;GewähltesVorhaben&amp;"|"&amp;B168&amp;"|"&amp;INDIRECT("Jahr" &amp; ROUNDUP(SUM($B$21:B168)/78,0)),MitarbeiterFTE[lookup],MitarbeiterFTE[%-Vorhaben],0,0,1)</f>
        <v>0</v>
      </c>
      <c r="B168" s="256">
        <v>8</v>
      </c>
      <c r="C168" s="253" t="str" cm="1">
        <f t="array" aca="1" ref="C168" ca="1">_xlfn.LET(
_xlpm.jahrCalc,
INDIRECT("Jahr" &amp; ROUNDUP(SUM($B$21:$B168)/78,0)),
_xlpm.auto,
IF(_xlfn.XLOOKUP(GewählterMA&amp;"|"&amp;_xlpm.jahrCalc,Personaleingabe!$AO$12:$AO$300,Personaleingabe!$AO$12:$AO$300,"keine Zeiten",0,1)="keine Zeiten",TRUE,FALSE),
_xlpm.fake,
IF($A$4&amp;"1"="1",FALSE,TRUE),
_xlpm.abwesend,
AM168&amp;"1"&lt;&gt;"1",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_xlpm.wochenstunden/5,SUMIFS(Arbeitszeiten[[Arbeitszeit]:[Arbeitszeit]],Arbeitszeiten[[Name]:[Name]],GewählterMA,Arbeitszeiten[[Tag]:[Tag]],DATE(_xlpm.jahrCalc,$B168,C$20)))*$A168,0),
_xlpm.ausgabe, _xlpm.stunden+IF(AND(_xlpm.stunden&gt;0,_xlpm.fake),ROUND(RANDBETWEEN(-100,100)/200,1),0),
IF(_xlpm.ausgabe&lt;=0,"",_xlpm.ausgabe)
)</f>
        <v/>
      </c>
      <c r="D168" s="253" t="str" cm="1">
        <f t="array" aca="1" ref="D168" ca="1">_xlfn.LET(
_xlpm.jahrCalc,
INDIRECT("Jahr" &amp; ROUNDUP(SUM($B$21:$B168)/78,0)),
_xlpm.auto,
IF(_xlfn.XLOOKUP(GewählterMA&amp;"|"&amp;_xlpm.jahrCalc,Personaleingabe!$AO$12:$AO$300,Personaleingabe!$AO$12:$AO$300,"keine Zeiten",0,1)="keine Zeiten",TRUE,FALSE),
_xlpm.fake,
IF($A$4&amp;"1"="1",FALSE,TRUE),
_xlpm.abwesend,
AN168&amp;"1"&lt;&gt;"1",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_xlpm.wochenstunden/5,SUMIFS(Arbeitszeiten[[Arbeitszeit]:[Arbeitszeit]],Arbeitszeiten[[Name]:[Name]],GewählterMA,Arbeitszeiten[[Tag]:[Tag]],DATE(_xlpm.jahrCalc,$B168,D$20)))*$A168,0),
_xlpm.ausgabe, _xlpm.stunden+IF(AND(_xlpm.stunden&gt;0,_xlpm.fake),ROUND(RANDBETWEEN(-100,100)/200,1),0),
IF(_xlpm.ausgabe&lt;=0,"",_xlpm.ausgabe)
)</f>
        <v/>
      </c>
      <c r="E168" s="253" t="str" cm="1">
        <f t="array" aca="1" ref="E168" ca="1">_xlfn.LET(
_xlpm.jahrCalc,
INDIRECT("Jahr" &amp; ROUNDUP(SUM($B$21:$B168)/78,0)),
_xlpm.auto,
IF(_xlfn.XLOOKUP(GewählterMA&amp;"|"&amp;_xlpm.jahrCalc,Personaleingabe!$AO$12:$AO$300,Personaleingabe!$AO$12:$AO$300,"keine Zeiten",0,1)="keine Zeiten",TRUE,FALSE),
_xlpm.fake,
IF($A$4&amp;"1"="1",FALSE,TRUE),
_xlpm.abwesend,
AO168&amp;"1"&lt;&gt;"1",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_xlpm.wochenstunden/5,SUMIFS(Arbeitszeiten[[Arbeitszeit]:[Arbeitszeit]],Arbeitszeiten[[Name]:[Name]],GewählterMA,Arbeitszeiten[[Tag]:[Tag]],DATE(_xlpm.jahrCalc,$B168,E$20)))*$A168,0),
_xlpm.ausgabe, _xlpm.stunden+IF(AND(_xlpm.stunden&gt;0,_xlpm.fake),ROUND(RANDBETWEEN(-100,100)/200,1),0),
IF(_xlpm.ausgabe&lt;=0,"",_xlpm.ausgabe)
)</f>
        <v/>
      </c>
      <c r="F168" s="253" t="str" cm="1">
        <f t="array" aca="1" ref="F168" ca="1">_xlfn.LET(
_xlpm.jahrCalc,
INDIRECT("Jahr" &amp; ROUNDUP(SUM($B$21:$B168)/78,0)),
_xlpm.auto,
IF(_xlfn.XLOOKUP(GewählterMA&amp;"|"&amp;_xlpm.jahrCalc,Personaleingabe!$AO$12:$AO$300,Personaleingabe!$AO$12:$AO$300,"keine Zeiten",0,1)="keine Zeiten",TRUE,FALSE),
_xlpm.fake,
IF($A$4&amp;"1"="1",FALSE,TRUE),
_xlpm.abwesend,
AP168&amp;"1"&lt;&gt;"1",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_xlpm.wochenstunden/5,SUMIFS(Arbeitszeiten[[Arbeitszeit]:[Arbeitszeit]],Arbeitszeiten[[Name]:[Name]],GewählterMA,Arbeitszeiten[[Tag]:[Tag]],DATE(_xlpm.jahrCalc,$B168,F$20)))*$A168,0),
_xlpm.ausgabe, _xlpm.stunden+IF(AND(_xlpm.stunden&gt;0,_xlpm.fake),ROUND(RANDBETWEEN(-100,100)/200,1),0),
IF(_xlpm.ausgabe&lt;=0,"",_xlpm.ausgabe)
)</f>
        <v/>
      </c>
      <c r="G168" s="253" t="str" cm="1">
        <f t="array" aca="1" ref="G168" ca="1">_xlfn.LET(
_xlpm.jahrCalc,
INDIRECT("Jahr" &amp; ROUNDUP(SUM($B$21:$B168)/78,0)),
_xlpm.auto,
IF(_xlfn.XLOOKUP(GewählterMA&amp;"|"&amp;_xlpm.jahrCalc,Personaleingabe!$AO$12:$AO$300,Personaleingabe!$AO$12:$AO$300,"keine Zeiten",0,1)="keine Zeiten",TRUE,FALSE),
_xlpm.fake,
IF($A$4&amp;"1"="1",FALSE,TRUE),
_xlpm.abwesend,
AQ168&amp;"1"&lt;&gt;"1",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_xlpm.wochenstunden/5,SUMIFS(Arbeitszeiten[[Arbeitszeit]:[Arbeitszeit]],Arbeitszeiten[[Name]:[Name]],GewählterMA,Arbeitszeiten[[Tag]:[Tag]],DATE(_xlpm.jahrCalc,$B168,G$20)))*$A168,0),
_xlpm.ausgabe, _xlpm.stunden+IF(AND(_xlpm.stunden&gt;0,_xlpm.fake),ROUND(RANDBETWEEN(-100,100)/200,1),0),
IF(_xlpm.ausgabe&lt;=0,"",_xlpm.ausgabe)
)</f>
        <v/>
      </c>
      <c r="H168" s="253" t="str" cm="1">
        <f t="array" aca="1" ref="H168" ca="1">_xlfn.LET(
_xlpm.jahrCalc,
INDIRECT("Jahr" &amp; ROUNDUP(SUM($B$21:$B168)/78,0)),
_xlpm.auto,
IF(_xlfn.XLOOKUP(GewählterMA&amp;"|"&amp;_xlpm.jahrCalc,Personaleingabe!$AO$12:$AO$300,Personaleingabe!$AO$12:$AO$300,"keine Zeiten",0,1)="keine Zeiten",TRUE,FALSE),
_xlpm.fake,
IF($A$4&amp;"1"="1",FALSE,TRUE),
_xlpm.abwesend,
AR168&amp;"1"&lt;&gt;"1",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_xlpm.wochenstunden/5,SUMIFS(Arbeitszeiten[[Arbeitszeit]:[Arbeitszeit]],Arbeitszeiten[[Name]:[Name]],GewählterMA,Arbeitszeiten[[Tag]:[Tag]],DATE(_xlpm.jahrCalc,$B168,H$20)))*$A168,0),
_xlpm.ausgabe, _xlpm.stunden+IF(AND(_xlpm.stunden&gt;0,_xlpm.fake),ROUND(RANDBETWEEN(-100,100)/200,1),0),
IF(_xlpm.ausgabe&lt;=0,"",_xlpm.ausgabe)
)</f>
        <v/>
      </c>
      <c r="I168" s="253" t="str" cm="1">
        <f t="array" aca="1" ref="I168" ca="1">_xlfn.LET(
_xlpm.jahrCalc,
INDIRECT("Jahr" &amp; ROUNDUP(SUM($B$21:$B168)/78,0)),
_xlpm.auto,
IF(_xlfn.XLOOKUP(GewählterMA&amp;"|"&amp;_xlpm.jahrCalc,Personaleingabe!$AO$12:$AO$300,Personaleingabe!$AO$12:$AO$300,"keine Zeiten",0,1)="keine Zeiten",TRUE,FALSE),
_xlpm.fake,
IF($A$4&amp;"1"="1",FALSE,TRUE),
_xlpm.abwesend,
AS168&amp;"1"&lt;&gt;"1",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_xlpm.wochenstunden/5,SUMIFS(Arbeitszeiten[[Arbeitszeit]:[Arbeitszeit]],Arbeitszeiten[[Name]:[Name]],GewählterMA,Arbeitszeiten[[Tag]:[Tag]],DATE(_xlpm.jahrCalc,$B168,I$20)))*$A168,0),
_xlpm.ausgabe, _xlpm.stunden+IF(AND(_xlpm.stunden&gt;0,_xlpm.fake),ROUND(RANDBETWEEN(-100,100)/200,1),0),
IF(_xlpm.ausgabe&lt;=0,"",_xlpm.ausgabe)
)</f>
        <v/>
      </c>
      <c r="J168" s="253" t="str" cm="1">
        <f t="array" aca="1" ref="J168" ca="1">_xlfn.LET(
_xlpm.jahrCalc,
INDIRECT("Jahr" &amp; ROUNDUP(SUM($B$21:$B168)/78,0)),
_xlpm.auto,
IF(_xlfn.XLOOKUP(GewählterMA&amp;"|"&amp;_xlpm.jahrCalc,Personaleingabe!$AO$12:$AO$300,Personaleingabe!$AO$12:$AO$300,"keine Zeiten",0,1)="keine Zeiten",TRUE,FALSE),
_xlpm.fake,
IF($A$4&amp;"1"="1",FALSE,TRUE),
_xlpm.abwesend,
AT168&amp;"1"&lt;&gt;"1",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_xlpm.wochenstunden/5,SUMIFS(Arbeitszeiten[[Arbeitszeit]:[Arbeitszeit]],Arbeitszeiten[[Name]:[Name]],GewählterMA,Arbeitszeiten[[Tag]:[Tag]],DATE(_xlpm.jahrCalc,$B168,J$20)))*$A168,0),
_xlpm.ausgabe, _xlpm.stunden+IF(AND(_xlpm.stunden&gt;0,_xlpm.fake),ROUND(RANDBETWEEN(-100,100)/200,1),0),
IF(_xlpm.ausgabe&lt;=0,"",_xlpm.ausgabe)
)</f>
        <v/>
      </c>
      <c r="K168" s="253" t="str" cm="1">
        <f t="array" aca="1" ref="K168" ca="1">_xlfn.LET(
_xlpm.jahrCalc,
INDIRECT("Jahr" &amp; ROUNDUP(SUM($B$21:$B168)/78,0)),
_xlpm.auto,
IF(_xlfn.XLOOKUP(GewählterMA&amp;"|"&amp;_xlpm.jahrCalc,Personaleingabe!$AO$12:$AO$300,Personaleingabe!$AO$12:$AO$300,"keine Zeiten",0,1)="keine Zeiten",TRUE,FALSE),
_xlpm.fake,
IF($A$4&amp;"1"="1",FALSE,TRUE),
_xlpm.abwesend,
AU168&amp;"1"&lt;&gt;"1",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_xlpm.wochenstunden/5,SUMIFS(Arbeitszeiten[[Arbeitszeit]:[Arbeitszeit]],Arbeitszeiten[[Name]:[Name]],GewählterMA,Arbeitszeiten[[Tag]:[Tag]],DATE(_xlpm.jahrCalc,$B168,K$20)))*$A168,0),
_xlpm.ausgabe, _xlpm.stunden+IF(AND(_xlpm.stunden&gt;0,_xlpm.fake),ROUND(RANDBETWEEN(-100,100)/200,1),0),
IF(_xlpm.ausgabe&lt;=0,"",_xlpm.ausgabe)
)</f>
        <v/>
      </c>
      <c r="L168" s="253" t="str" cm="1">
        <f t="array" aca="1" ref="L168" ca="1">_xlfn.LET(
_xlpm.jahrCalc,
INDIRECT("Jahr" &amp; ROUNDUP(SUM($B$21:$B168)/78,0)),
_xlpm.auto,
IF(_xlfn.XLOOKUP(GewählterMA&amp;"|"&amp;_xlpm.jahrCalc,Personaleingabe!$AO$12:$AO$300,Personaleingabe!$AO$12:$AO$300,"keine Zeiten",0,1)="keine Zeiten",TRUE,FALSE),
_xlpm.fake,
IF($A$4&amp;"1"="1",FALSE,TRUE),
_xlpm.abwesend,
AV168&amp;"1"&lt;&gt;"1",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_xlpm.wochenstunden/5,SUMIFS(Arbeitszeiten[[Arbeitszeit]:[Arbeitszeit]],Arbeitszeiten[[Name]:[Name]],GewählterMA,Arbeitszeiten[[Tag]:[Tag]],DATE(_xlpm.jahrCalc,$B168,L$20)))*$A168,0),
_xlpm.ausgabe, _xlpm.stunden+IF(AND(_xlpm.stunden&gt;0,_xlpm.fake),ROUND(RANDBETWEEN(-100,100)/200,1),0),
IF(_xlpm.ausgabe&lt;=0,"",_xlpm.ausgabe)
)</f>
        <v/>
      </c>
      <c r="M168" s="253" t="str" cm="1">
        <f t="array" aca="1" ref="M168" ca="1">_xlfn.LET(
_xlpm.jahrCalc,
INDIRECT("Jahr" &amp; ROUNDUP(SUM($B$21:$B168)/78,0)),
_xlpm.auto,
IF(_xlfn.XLOOKUP(GewählterMA&amp;"|"&amp;_xlpm.jahrCalc,Personaleingabe!$AO$12:$AO$300,Personaleingabe!$AO$12:$AO$300,"keine Zeiten",0,1)="keine Zeiten",TRUE,FALSE),
_xlpm.fake,
IF($A$4&amp;"1"="1",FALSE,TRUE),
_xlpm.abwesend,
AW168&amp;"1"&lt;&gt;"1",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_xlpm.wochenstunden/5,SUMIFS(Arbeitszeiten[[Arbeitszeit]:[Arbeitszeit]],Arbeitszeiten[[Name]:[Name]],GewählterMA,Arbeitszeiten[[Tag]:[Tag]],DATE(_xlpm.jahrCalc,$B168,M$20)))*$A168,0),
_xlpm.ausgabe, _xlpm.stunden+IF(AND(_xlpm.stunden&gt;0,_xlpm.fake),ROUND(RANDBETWEEN(-100,100)/200,1),0),
IF(_xlpm.ausgabe&lt;=0,"",_xlpm.ausgabe)
)</f>
        <v/>
      </c>
      <c r="N168" s="253" t="str" cm="1">
        <f t="array" aca="1" ref="N168" ca="1">_xlfn.LET(
_xlpm.jahrCalc,
INDIRECT("Jahr" &amp; ROUNDUP(SUM($B$21:$B168)/78,0)),
_xlpm.auto,
IF(_xlfn.XLOOKUP(GewählterMA&amp;"|"&amp;_xlpm.jahrCalc,Personaleingabe!$AO$12:$AO$300,Personaleingabe!$AO$12:$AO$300,"keine Zeiten",0,1)="keine Zeiten",TRUE,FALSE),
_xlpm.fake,
IF($A$4&amp;"1"="1",FALSE,TRUE),
_xlpm.abwesend,
AX168&amp;"1"&lt;&gt;"1",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_xlpm.wochenstunden/5,SUMIFS(Arbeitszeiten[[Arbeitszeit]:[Arbeitszeit]],Arbeitszeiten[[Name]:[Name]],GewählterMA,Arbeitszeiten[[Tag]:[Tag]],DATE(_xlpm.jahrCalc,$B168,N$20)))*$A168,0),
_xlpm.ausgabe, _xlpm.stunden+IF(AND(_xlpm.stunden&gt;0,_xlpm.fake),ROUND(RANDBETWEEN(-100,100)/200,1),0),
IF(_xlpm.ausgabe&lt;=0,"",_xlpm.ausgabe)
)</f>
        <v/>
      </c>
      <c r="O168" s="253" t="str" cm="1">
        <f t="array" aca="1" ref="O168" ca="1">_xlfn.LET(
_xlpm.jahrCalc,
INDIRECT("Jahr" &amp; ROUNDUP(SUM($B$21:$B168)/78,0)),
_xlpm.auto,
IF(_xlfn.XLOOKUP(GewählterMA&amp;"|"&amp;_xlpm.jahrCalc,Personaleingabe!$AO$12:$AO$300,Personaleingabe!$AO$12:$AO$300,"keine Zeiten",0,1)="keine Zeiten",TRUE,FALSE),
_xlpm.fake,
IF($A$4&amp;"1"="1",FALSE,TRUE),
_xlpm.abwesend,
AY168&amp;"1"&lt;&gt;"1",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_xlpm.wochenstunden/5,SUMIFS(Arbeitszeiten[[Arbeitszeit]:[Arbeitszeit]],Arbeitszeiten[[Name]:[Name]],GewählterMA,Arbeitszeiten[[Tag]:[Tag]],DATE(_xlpm.jahrCalc,$B168,O$20)))*$A168,0),
_xlpm.ausgabe, _xlpm.stunden+IF(AND(_xlpm.stunden&gt;0,_xlpm.fake),ROUND(RANDBETWEEN(-100,100)/200,1),0),
IF(_xlpm.ausgabe&lt;=0,"",_xlpm.ausgabe)
)</f>
        <v/>
      </c>
      <c r="P168" s="253" t="str" cm="1">
        <f t="array" aca="1" ref="P168" ca="1">_xlfn.LET(
_xlpm.jahrCalc,
INDIRECT("Jahr" &amp; ROUNDUP(SUM($B$21:$B168)/78,0)),
_xlpm.auto,
IF(_xlfn.XLOOKUP(GewählterMA&amp;"|"&amp;_xlpm.jahrCalc,Personaleingabe!$AO$12:$AO$300,Personaleingabe!$AO$12:$AO$300,"keine Zeiten",0,1)="keine Zeiten",TRUE,FALSE),
_xlpm.fake,
IF($A$4&amp;"1"="1",FALSE,TRUE),
_xlpm.abwesend,
AZ168&amp;"1"&lt;&gt;"1",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_xlpm.wochenstunden/5,SUMIFS(Arbeitszeiten[[Arbeitszeit]:[Arbeitszeit]],Arbeitszeiten[[Name]:[Name]],GewählterMA,Arbeitszeiten[[Tag]:[Tag]],DATE(_xlpm.jahrCalc,$B168,P$20)))*$A168,0),
_xlpm.ausgabe, _xlpm.stunden+IF(AND(_xlpm.stunden&gt;0,_xlpm.fake),ROUND(RANDBETWEEN(-100,100)/200,1),0),
IF(_xlpm.ausgabe&lt;=0,"",_xlpm.ausgabe)
)</f>
        <v/>
      </c>
      <c r="Q168" s="253" t="str" cm="1">
        <f t="array" aca="1" ref="Q168" ca="1">_xlfn.LET(
_xlpm.jahrCalc,
INDIRECT("Jahr" &amp; ROUNDUP(SUM($B$21:$B168)/78,0)),
_xlpm.auto,
IF(_xlfn.XLOOKUP(GewählterMA&amp;"|"&amp;_xlpm.jahrCalc,Personaleingabe!$AO$12:$AO$300,Personaleingabe!$AO$12:$AO$300,"keine Zeiten",0,1)="keine Zeiten",TRUE,FALSE),
_xlpm.fake,
IF($A$4&amp;"1"="1",FALSE,TRUE),
_xlpm.abwesend,
BA168&amp;"1"&lt;&gt;"1",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_xlpm.wochenstunden/5,SUMIFS(Arbeitszeiten[[Arbeitszeit]:[Arbeitszeit]],Arbeitszeiten[[Name]:[Name]],GewählterMA,Arbeitszeiten[[Tag]:[Tag]],DATE(_xlpm.jahrCalc,$B168,Q$20)))*$A168,0),
_xlpm.ausgabe, _xlpm.stunden+IF(AND(_xlpm.stunden&gt;0,_xlpm.fake),ROUND(RANDBETWEEN(-100,100)/200,1),0),
IF(_xlpm.ausgabe&lt;=0,"",_xlpm.ausgabe)
)</f>
        <v/>
      </c>
      <c r="R168" s="253" t="str" cm="1">
        <f t="array" aca="1" ref="R168" ca="1">_xlfn.LET(
_xlpm.jahrCalc,
INDIRECT("Jahr" &amp; ROUNDUP(SUM($B$21:$B168)/78,0)),
_xlpm.auto,
IF(_xlfn.XLOOKUP(GewählterMA&amp;"|"&amp;_xlpm.jahrCalc,Personaleingabe!$AO$12:$AO$300,Personaleingabe!$AO$12:$AO$300,"keine Zeiten",0,1)="keine Zeiten",TRUE,FALSE),
_xlpm.fake,
IF($A$4&amp;"1"="1",FALSE,TRUE),
_xlpm.abwesend,
BB168&amp;"1"&lt;&gt;"1",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_xlpm.wochenstunden/5,SUMIFS(Arbeitszeiten[[Arbeitszeit]:[Arbeitszeit]],Arbeitszeiten[[Name]:[Name]],GewählterMA,Arbeitszeiten[[Tag]:[Tag]],DATE(_xlpm.jahrCalc,$B168,R$20)))*$A168,0),
_xlpm.ausgabe, _xlpm.stunden+IF(AND(_xlpm.stunden&gt;0,_xlpm.fake),ROUND(RANDBETWEEN(-100,100)/200,1),0),
IF(_xlpm.ausgabe&lt;=0,"",_xlpm.ausgabe)
)</f>
        <v/>
      </c>
      <c r="S168" s="253" t="str" cm="1">
        <f t="array" aca="1" ref="S168" ca="1">_xlfn.LET(
_xlpm.jahrCalc,
INDIRECT("Jahr" &amp; ROUNDUP(SUM($B$21:$B168)/78,0)),
_xlpm.auto,
IF(_xlfn.XLOOKUP(GewählterMA&amp;"|"&amp;_xlpm.jahrCalc,Personaleingabe!$AO$12:$AO$300,Personaleingabe!$AO$12:$AO$300,"keine Zeiten",0,1)="keine Zeiten",TRUE,FALSE),
_xlpm.fake,
IF($A$4&amp;"1"="1",FALSE,TRUE),
_xlpm.abwesend,
BC168&amp;"1"&lt;&gt;"1",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_xlpm.wochenstunden/5,SUMIFS(Arbeitszeiten[[Arbeitszeit]:[Arbeitszeit]],Arbeitszeiten[[Name]:[Name]],GewählterMA,Arbeitszeiten[[Tag]:[Tag]],DATE(_xlpm.jahrCalc,$B168,S$20)))*$A168,0),
_xlpm.ausgabe, _xlpm.stunden+IF(AND(_xlpm.stunden&gt;0,_xlpm.fake),ROUND(RANDBETWEEN(-100,100)/200,1),0),
IF(_xlpm.ausgabe&lt;=0,"",_xlpm.ausgabe)
)</f>
        <v/>
      </c>
      <c r="T168" s="253" t="str" cm="1">
        <f t="array" aca="1" ref="T168" ca="1">_xlfn.LET(
_xlpm.jahrCalc,
INDIRECT("Jahr" &amp; ROUNDUP(SUM($B$21:$B168)/78,0)),
_xlpm.auto,
IF(_xlfn.XLOOKUP(GewählterMA&amp;"|"&amp;_xlpm.jahrCalc,Personaleingabe!$AO$12:$AO$300,Personaleingabe!$AO$12:$AO$300,"keine Zeiten",0,1)="keine Zeiten",TRUE,FALSE),
_xlpm.fake,
IF($A$4&amp;"1"="1",FALSE,TRUE),
_xlpm.abwesend,
BD168&amp;"1"&lt;&gt;"1",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_xlpm.wochenstunden/5,SUMIFS(Arbeitszeiten[[Arbeitszeit]:[Arbeitszeit]],Arbeitszeiten[[Name]:[Name]],GewählterMA,Arbeitszeiten[[Tag]:[Tag]],DATE(_xlpm.jahrCalc,$B168,T$20)))*$A168,0),
_xlpm.ausgabe, _xlpm.stunden+IF(AND(_xlpm.stunden&gt;0,_xlpm.fake),ROUND(RANDBETWEEN(-100,100)/200,1),0),
IF(_xlpm.ausgabe&lt;=0,"",_xlpm.ausgabe)
)</f>
        <v/>
      </c>
      <c r="U168" s="253" t="str" cm="1">
        <f t="array" aca="1" ref="U168" ca="1">_xlfn.LET(
_xlpm.jahrCalc,
INDIRECT("Jahr" &amp; ROUNDUP(SUM($B$21:$B168)/78,0)),
_xlpm.auto,
IF(_xlfn.XLOOKUP(GewählterMA&amp;"|"&amp;_xlpm.jahrCalc,Personaleingabe!$AO$12:$AO$300,Personaleingabe!$AO$12:$AO$300,"keine Zeiten",0,1)="keine Zeiten",TRUE,FALSE),
_xlpm.fake,
IF($A$4&amp;"1"="1",FALSE,TRUE),
_xlpm.abwesend,
BE168&amp;"1"&lt;&gt;"1",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_xlpm.wochenstunden/5,SUMIFS(Arbeitszeiten[[Arbeitszeit]:[Arbeitszeit]],Arbeitszeiten[[Name]:[Name]],GewählterMA,Arbeitszeiten[[Tag]:[Tag]],DATE(_xlpm.jahrCalc,$B168,U$20)))*$A168,0),
_xlpm.ausgabe, _xlpm.stunden+IF(AND(_xlpm.stunden&gt;0,_xlpm.fake),ROUND(RANDBETWEEN(-100,100)/200,1),0),
IF(_xlpm.ausgabe&lt;=0,"",_xlpm.ausgabe)
)</f>
        <v/>
      </c>
      <c r="V168" s="253" t="str" cm="1">
        <f t="array" aca="1" ref="V168" ca="1">_xlfn.LET(
_xlpm.jahrCalc,
INDIRECT("Jahr" &amp; ROUNDUP(SUM($B$21:$B168)/78,0)),
_xlpm.auto,
IF(_xlfn.XLOOKUP(GewählterMA&amp;"|"&amp;_xlpm.jahrCalc,Personaleingabe!$AO$12:$AO$300,Personaleingabe!$AO$12:$AO$300,"keine Zeiten",0,1)="keine Zeiten",TRUE,FALSE),
_xlpm.fake,
IF($A$4&amp;"1"="1",FALSE,TRUE),
_xlpm.abwesend,
BF168&amp;"1"&lt;&gt;"1",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_xlpm.wochenstunden/5,SUMIFS(Arbeitszeiten[[Arbeitszeit]:[Arbeitszeit]],Arbeitszeiten[[Name]:[Name]],GewählterMA,Arbeitszeiten[[Tag]:[Tag]],DATE(_xlpm.jahrCalc,$B168,V$20)))*$A168,0),
_xlpm.ausgabe, _xlpm.stunden+IF(AND(_xlpm.stunden&gt;0,_xlpm.fake),ROUND(RANDBETWEEN(-100,100)/200,1),0),
IF(_xlpm.ausgabe&lt;=0,"",_xlpm.ausgabe)
)</f>
        <v/>
      </c>
      <c r="W168" s="253" t="str" cm="1">
        <f t="array" aca="1" ref="W168" ca="1">_xlfn.LET(
_xlpm.jahrCalc,
INDIRECT("Jahr" &amp; ROUNDUP(SUM($B$21:$B168)/78,0)),
_xlpm.auto,
IF(_xlfn.XLOOKUP(GewählterMA&amp;"|"&amp;_xlpm.jahrCalc,Personaleingabe!$AO$12:$AO$300,Personaleingabe!$AO$12:$AO$300,"keine Zeiten",0,1)="keine Zeiten",TRUE,FALSE),
_xlpm.fake,
IF($A$4&amp;"1"="1",FALSE,TRUE),
_xlpm.abwesend,
BG168&amp;"1"&lt;&gt;"1",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_xlpm.wochenstunden/5,SUMIFS(Arbeitszeiten[[Arbeitszeit]:[Arbeitszeit]],Arbeitszeiten[[Name]:[Name]],GewählterMA,Arbeitszeiten[[Tag]:[Tag]],DATE(_xlpm.jahrCalc,$B168,W$20)))*$A168,0),
_xlpm.ausgabe, _xlpm.stunden+IF(AND(_xlpm.stunden&gt;0,_xlpm.fake),ROUND(RANDBETWEEN(-100,100)/200,1),0),
IF(_xlpm.ausgabe&lt;=0,"",_xlpm.ausgabe)
)</f>
        <v/>
      </c>
      <c r="X168" s="253" t="str" cm="1">
        <f t="array" aca="1" ref="X168" ca="1">_xlfn.LET(
_xlpm.jahrCalc,
INDIRECT("Jahr" &amp; ROUNDUP(SUM($B$21:$B168)/78,0)),
_xlpm.auto,
IF(_xlfn.XLOOKUP(GewählterMA&amp;"|"&amp;_xlpm.jahrCalc,Personaleingabe!$AO$12:$AO$300,Personaleingabe!$AO$12:$AO$300,"keine Zeiten",0,1)="keine Zeiten",TRUE,FALSE),
_xlpm.fake,
IF($A$4&amp;"1"="1",FALSE,TRUE),
_xlpm.abwesend,
BH168&amp;"1"&lt;&gt;"1",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_xlpm.wochenstunden/5,SUMIFS(Arbeitszeiten[[Arbeitszeit]:[Arbeitszeit]],Arbeitszeiten[[Name]:[Name]],GewählterMA,Arbeitszeiten[[Tag]:[Tag]],DATE(_xlpm.jahrCalc,$B168,X$20)))*$A168,0),
_xlpm.ausgabe, _xlpm.stunden+IF(AND(_xlpm.stunden&gt;0,_xlpm.fake),ROUND(RANDBETWEEN(-100,100)/200,1),0),
IF(_xlpm.ausgabe&lt;=0,"",_xlpm.ausgabe)
)</f>
        <v/>
      </c>
      <c r="Y168" s="253" t="str" cm="1">
        <f t="array" aca="1" ref="Y168" ca="1">_xlfn.LET(
_xlpm.jahrCalc,
INDIRECT("Jahr" &amp; ROUNDUP(SUM($B$21:$B168)/78,0)),
_xlpm.auto,
IF(_xlfn.XLOOKUP(GewählterMA&amp;"|"&amp;_xlpm.jahrCalc,Personaleingabe!$AO$12:$AO$300,Personaleingabe!$AO$12:$AO$300,"keine Zeiten",0,1)="keine Zeiten",TRUE,FALSE),
_xlpm.fake,
IF($A$4&amp;"1"="1",FALSE,TRUE),
_xlpm.abwesend,
BI168&amp;"1"&lt;&gt;"1",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_xlpm.wochenstunden/5,SUMIFS(Arbeitszeiten[[Arbeitszeit]:[Arbeitszeit]],Arbeitszeiten[[Name]:[Name]],GewählterMA,Arbeitszeiten[[Tag]:[Tag]],DATE(_xlpm.jahrCalc,$B168,Y$20)))*$A168,0),
_xlpm.ausgabe, _xlpm.stunden+IF(AND(_xlpm.stunden&gt;0,_xlpm.fake),ROUND(RANDBETWEEN(-100,100)/200,1),0),
IF(_xlpm.ausgabe&lt;=0,"",_xlpm.ausgabe)
)</f>
        <v/>
      </c>
      <c r="Z168" s="253" t="str" cm="1">
        <f t="array" aca="1" ref="Z168" ca="1">_xlfn.LET(
_xlpm.jahrCalc,
INDIRECT("Jahr" &amp; ROUNDUP(SUM($B$21:$B168)/78,0)),
_xlpm.auto,
IF(_xlfn.XLOOKUP(GewählterMA&amp;"|"&amp;_xlpm.jahrCalc,Personaleingabe!$AO$12:$AO$300,Personaleingabe!$AO$12:$AO$300,"keine Zeiten",0,1)="keine Zeiten",TRUE,FALSE),
_xlpm.fake,
IF($A$4&amp;"1"="1",FALSE,TRUE),
_xlpm.abwesend,
BJ168&amp;"1"&lt;&gt;"1",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_xlpm.wochenstunden/5,SUMIFS(Arbeitszeiten[[Arbeitszeit]:[Arbeitszeit]],Arbeitszeiten[[Name]:[Name]],GewählterMA,Arbeitszeiten[[Tag]:[Tag]],DATE(_xlpm.jahrCalc,$B168,Z$20)))*$A168,0),
_xlpm.ausgabe, _xlpm.stunden+IF(AND(_xlpm.stunden&gt;0,_xlpm.fake),ROUND(RANDBETWEEN(-100,100)/200,1),0),
IF(_xlpm.ausgabe&lt;=0,"",_xlpm.ausgabe)
)</f>
        <v/>
      </c>
      <c r="AA168" s="253" t="str" cm="1">
        <f t="array" aca="1" ref="AA168" ca="1">_xlfn.LET(
_xlpm.jahrCalc,
INDIRECT("Jahr" &amp; ROUNDUP(SUM($B$21:$B168)/78,0)),
_xlpm.auto,
IF(_xlfn.XLOOKUP(GewählterMA&amp;"|"&amp;_xlpm.jahrCalc,Personaleingabe!$AO$12:$AO$300,Personaleingabe!$AO$12:$AO$300,"keine Zeiten",0,1)="keine Zeiten",TRUE,FALSE),
_xlpm.fake,
IF($A$4&amp;"1"="1",FALSE,TRUE),
_xlpm.abwesend,
BK168&amp;"1"&lt;&gt;"1",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_xlpm.wochenstunden/5,SUMIFS(Arbeitszeiten[[Arbeitszeit]:[Arbeitszeit]],Arbeitszeiten[[Name]:[Name]],GewählterMA,Arbeitszeiten[[Tag]:[Tag]],DATE(_xlpm.jahrCalc,$B168,AA$20)))*$A168,0),
_xlpm.ausgabe, _xlpm.stunden+IF(AND(_xlpm.stunden&gt;0,_xlpm.fake),ROUND(RANDBETWEEN(-100,100)/200,1),0),
IF(_xlpm.ausgabe&lt;=0,"",_xlpm.ausgabe)
)</f>
        <v/>
      </c>
      <c r="AB168" s="253" t="str" cm="1">
        <f t="array" aca="1" ref="AB168" ca="1">_xlfn.LET(
_xlpm.jahrCalc,
INDIRECT("Jahr" &amp; ROUNDUP(SUM($B$21:$B168)/78,0)),
_xlpm.auto,
IF(_xlfn.XLOOKUP(GewählterMA&amp;"|"&amp;_xlpm.jahrCalc,Personaleingabe!$AO$12:$AO$300,Personaleingabe!$AO$12:$AO$300,"keine Zeiten",0,1)="keine Zeiten",TRUE,FALSE),
_xlpm.fake,
IF($A$4&amp;"1"="1",FALSE,TRUE),
_xlpm.abwesend,
BL168&amp;"1"&lt;&gt;"1",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_xlpm.wochenstunden/5,SUMIFS(Arbeitszeiten[[Arbeitszeit]:[Arbeitszeit]],Arbeitszeiten[[Name]:[Name]],GewählterMA,Arbeitszeiten[[Tag]:[Tag]],DATE(_xlpm.jahrCalc,$B168,AB$20)))*$A168,0),
_xlpm.ausgabe, _xlpm.stunden+IF(AND(_xlpm.stunden&gt;0,_xlpm.fake),ROUND(RANDBETWEEN(-100,100)/200,1),0),
IF(_xlpm.ausgabe&lt;=0,"",_xlpm.ausgabe)
)</f>
        <v/>
      </c>
      <c r="AC168" s="253" t="str" cm="1">
        <f t="array" aca="1" ref="AC168" ca="1">_xlfn.LET(
_xlpm.jahrCalc,
INDIRECT("Jahr" &amp; ROUNDUP(SUM($B$21:$B168)/78,0)),
_xlpm.auto,
IF(_xlfn.XLOOKUP(GewählterMA&amp;"|"&amp;_xlpm.jahrCalc,Personaleingabe!$AO$12:$AO$300,Personaleingabe!$AO$12:$AO$300,"keine Zeiten",0,1)="keine Zeiten",TRUE,FALSE),
_xlpm.fake,
IF($A$4&amp;"1"="1",FALSE,TRUE),
_xlpm.abwesend,
BM168&amp;"1"&lt;&gt;"1",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_xlpm.wochenstunden/5,SUMIFS(Arbeitszeiten[[Arbeitszeit]:[Arbeitszeit]],Arbeitszeiten[[Name]:[Name]],GewählterMA,Arbeitszeiten[[Tag]:[Tag]],DATE(_xlpm.jahrCalc,$B168,AC$20)))*$A168,0),
_xlpm.ausgabe, _xlpm.stunden+IF(AND(_xlpm.stunden&gt;0,_xlpm.fake),ROUND(RANDBETWEEN(-100,100)/200,1),0),
IF(_xlpm.ausgabe&lt;=0,"",_xlpm.ausgabe)
)</f>
        <v/>
      </c>
      <c r="AD168" s="253" t="str" cm="1">
        <f t="array" aca="1" ref="AD168" ca="1">_xlfn.LET(
_xlpm.jahrCalc,
INDIRECT("Jahr" &amp; ROUNDUP(SUM($B$21:$B168)/78,0)),
_xlpm.auto,
IF(_xlfn.XLOOKUP(GewählterMA&amp;"|"&amp;_xlpm.jahrCalc,Personaleingabe!$AO$12:$AO$300,Personaleingabe!$AO$12:$AO$300,"keine Zeiten",0,1)="keine Zeiten",TRUE,FALSE),
_xlpm.fake,
IF($A$4&amp;"1"="1",FALSE,TRUE),
_xlpm.abwesend,
BN168&amp;"1"&lt;&gt;"1",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_xlpm.wochenstunden/5,SUMIFS(Arbeitszeiten[[Arbeitszeit]:[Arbeitszeit]],Arbeitszeiten[[Name]:[Name]],GewählterMA,Arbeitszeiten[[Tag]:[Tag]],DATE(_xlpm.jahrCalc,$B168,AD$20)))*$A168,0),
_xlpm.ausgabe, _xlpm.stunden+IF(AND(_xlpm.stunden&gt;0,_xlpm.fake),ROUND(RANDBETWEEN(-100,100)/200,1),0),
IF(_xlpm.ausgabe&lt;=0,"",_xlpm.ausgabe)
)</f>
        <v/>
      </c>
      <c r="AE168" s="253" t="str" cm="1">
        <f t="array" aca="1" ref="AE168" ca="1">_xlfn.LET(
_xlpm.jahrCalc,
INDIRECT("Jahr" &amp; ROUNDUP(SUM($B$21:$B168)/78,0)),
_xlpm.auto,
IF(_xlfn.XLOOKUP(GewählterMA&amp;"|"&amp;_xlpm.jahrCalc,Personaleingabe!$AO$12:$AO$300,Personaleingabe!$AO$12:$AO$300,"keine Zeiten",0,1)="keine Zeiten",TRUE,FALSE),
_xlpm.fake,
IF($A$4&amp;"1"="1",FALSE,TRUE),
_xlpm.abwesend,
BO168&amp;"1"&lt;&gt;"1",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_xlpm.wochenstunden/5,SUMIFS(Arbeitszeiten[[Arbeitszeit]:[Arbeitszeit]],Arbeitszeiten[[Name]:[Name]],GewählterMA,Arbeitszeiten[[Tag]:[Tag]],DATE(_xlpm.jahrCalc,$B168,AE$20)))*$A168,0),
_xlpm.ausgabe, _xlpm.stunden+IF(AND(_xlpm.stunden&gt;0,_xlpm.fake),ROUND(RANDBETWEEN(-100,100)/200,1),0),
IF(_xlpm.ausgabe&lt;=0,"",_xlpm.ausgabe)
)</f>
        <v/>
      </c>
      <c r="AF168" s="253" t="str" cm="1">
        <f t="array" aca="1" ref="AF168" ca="1">_xlfn.LET(
_xlpm.jahrCalc,
INDIRECT("Jahr" &amp; ROUNDUP(SUM($B$21:$B168)/78,0)),
_xlpm.auto,
IF(_xlfn.XLOOKUP(GewählterMA&amp;"|"&amp;_xlpm.jahrCalc,Personaleingabe!$AO$12:$AO$300,Personaleingabe!$AO$12:$AO$300,"keine Zeiten",0,1)="keine Zeiten",TRUE,FALSE),
_xlpm.fake,
IF($A$4&amp;"1"="1",FALSE,TRUE),
_xlpm.abwesend,
BP168&amp;"1"&lt;&gt;"1",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_xlpm.wochenstunden/5,SUMIFS(Arbeitszeiten[[Arbeitszeit]:[Arbeitszeit]],Arbeitszeiten[[Name]:[Name]],GewählterMA,Arbeitszeiten[[Tag]:[Tag]],DATE(_xlpm.jahrCalc,$B168,AF$20)))*$A168,0),
_xlpm.ausgabe, _xlpm.stunden+IF(AND(_xlpm.stunden&gt;0,_xlpm.fake),ROUND(RANDBETWEEN(-100,100)/200,1),0),
IF(_xlpm.ausgabe&lt;=0,"",_xlpm.ausgabe)
)</f>
        <v/>
      </c>
      <c r="AG168" s="253" t="str" cm="1">
        <f t="array" aca="1" ref="AG168" ca="1">_xlfn.LET(
_xlpm.jahrCalc,
INDIRECT("Jahr" &amp; ROUNDUP(SUM($B$21:$B168)/78,0)),
_xlpm.auto,
IF(_xlfn.XLOOKUP(GewählterMA&amp;"|"&amp;_xlpm.jahrCalc,Personaleingabe!$AO$12:$AO$300,Personaleingabe!$AO$12:$AO$300,"keine Zeiten",0,1)="keine Zeiten",TRUE,FALSE),
_xlpm.fake,
IF($A$4&amp;"1"="1",FALSE,TRUE),
_xlpm.abwesend,
BQ168&amp;"1"&lt;&gt;"1",
_xlpm.wochenstunden,_xlfn.XLOOKUP(GewählterMA&amp;"|"&amp;GewähltesVorhaben&amp;"|"&amp;$B168&amp;"|"&amp;_xlpm.jahrCalc,MitarbeiterFTE[[lookup]:[lookup]],MitarbeiterFTE[[Std. / Wo.]:[Std. / Wo.]],0,0,1),
_xlpm.stunden,
IF(NOT(_xlpm.abwesend),IF(_xlpm.auto,
    _xlpm.wochenstunden/5,SUMIFS(Arbeitszeiten[[Arbeitszeit]:[Arbeitszeit]],Arbeitszeiten[[Name]:[Name]],GewählterMA,Arbeitszeiten[[Tag]:[Tag]],DATE(_xlpm.jahrCalc,$B168,AG$20)))*$A168,0),
_xlpm.ausgabe, _xlpm.stunden+IF(AND(_xlpm.stunden&gt;0,_xlpm.fake),ROUND(RANDBETWEEN(-100,100)/200,1),0),
IF(_xlpm.ausgabe&lt;=0,"",_xlpm.ausgabe)
)</f>
        <v/>
      </c>
      <c r="AH168" s="254">
        <f t="shared" ca="1" si="181"/>
        <v>0</v>
      </c>
      <c r="AI168" s="304"/>
      <c r="AJ168" s="212"/>
      <c r="AL168" s="211">
        <f t="shared" si="182"/>
        <v>8</v>
      </c>
      <c r="AM168" s="211" t="str" cm="1">
        <f t="array" aca="1" ref="AM168" ca="1">_xlfn.LET(
     _xlpm.jahrCalc,INDIRECT("Jahr" &amp; ROUNDUP(SUM($B$21:$B168)/78,0)),
     _xlpm.dat,DATE(_xlpm.jahrCalc,$B168,C$20),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N168" s="211" t="str" cm="1">
        <f t="array" aca="1" ref="AN168" ca="1">_xlfn.LET(
     _xlpm.jahrCalc,INDIRECT("Jahr" &amp; ROUNDUP(SUM($B$21:$B168)/78,0)),
     _xlpm.dat,DATE(_xlpm.jahrCalc,$B168,D$20),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O168" s="211" t="str" cm="1">
        <f t="array" aca="1" ref="AO168" ca="1">_xlfn.LET(
     _xlpm.jahrCalc,INDIRECT("Jahr" &amp; ROUNDUP(SUM($B$21:$B168)/78,0)),
     _xlpm.dat,DATE(_xlpm.jahrCalc,$B168,E$20),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P168" s="211" t="str" cm="1">
        <f t="array" aca="1" ref="AP168" ca="1">_xlfn.LET(
     _xlpm.jahrCalc,INDIRECT("Jahr" &amp; ROUNDUP(SUM($B$21:$B168)/78,0)),
     _xlpm.dat,DATE(_xlpm.jahrCalc,$B168,F$20),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Q168" s="211" t="str" cm="1">
        <f t="array" aca="1" ref="AQ168" ca="1">_xlfn.LET(
     _xlpm.jahrCalc,INDIRECT("Jahr" &amp; ROUNDUP(SUM($B$21:$B168)/78,0)),
     _xlpm.dat,DATE(_xlpm.jahrCalc,$B168,G$20),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R168" s="211" t="str" cm="1">
        <f t="array" aca="1" ref="AR168" ca="1">_xlfn.LET(
     _xlpm.jahrCalc,INDIRECT("Jahr" &amp; ROUNDUP(SUM($B$21:$B168)/78,0)),
     _xlpm.dat,DATE(_xlpm.jahrCalc,$B168,H$20),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S168" s="211" t="str" cm="1">
        <f t="array" aca="1" ref="AS168" ca="1">_xlfn.LET(
     _xlpm.jahrCalc,INDIRECT("Jahr" &amp; ROUNDUP(SUM($B$21:$B168)/78,0)),
     _xlpm.dat,DATE(_xlpm.jahrCalc,$B168,I$20),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T168" s="211" t="str" cm="1">
        <f t="array" aca="1" ref="AT168" ca="1">_xlfn.LET(
     _xlpm.jahrCalc,INDIRECT("Jahr" &amp; ROUNDUP(SUM($B$21:$B168)/78,0)),
     _xlpm.dat,DATE(_xlpm.jahrCalc,$B168,J$20),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U168" s="211" t="str" cm="1">
        <f t="array" aca="1" ref="AU168" ca="1">_xlfn.LET(
     _xlpm.jahrCalc,INDIRECT("Jahr" &amp; ROUNDUP(SUM($B$21:$B168)/78,0)),
     _xlpm.dat,DATE(_xlpm.jahrCalc,$B168,K$20),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V168" s="211" t="str" cm="1">
        <f t="array" aca="1" ref="AV168" ca="1">_xlfn.LET(
     _xlpm.jahrCalc,INDIRECT("Jahr" &amp; ROUNDUP(SUM($B$21:$B168)/78,0)),
     _xlpm.dat,DATE(_xlpm.jahrCalc,$B168,L$20),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AW168" s="211" t="str" cm="1">
        <f t="array" aca="1" ref="AW168" ca="1">_xlfn.LET(
     _xlpm.jahrCalc,INDIRECT("Jahr" &amp; ROUNDUP(SUM($B$21:$B168)/78,0)),
     _xlpm.dat,DATE(_xlpm.jahrCalc,$B168,M$20),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X168" s="211" t="str" cm="1">
        <f t="array" aca="1" ref="AX168" ca="1">_xlfn.LET(
     _xlpm.jahrCalc,INDIRECT("Jahr" &amp; ROUNDUP(SUM($B$21:$B168)/78,0)),
     _xlpm.dat,DATE(_xlpm.jahrCalc,$B168,N$20),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Y168" s="211" t="str" cm="1">
        <f t="array" aca="1" ref="AY168" ca="1">_xlfn.LET(
     _xlpm.jahrCalc,INDIRECT("Jahr" &amp; ROUNDUP(SUM($B$21:$B168)/78,0)),
     _xlpm.dat,DATE(_xlpm.jahrCalc,$B168,O$20),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AZ168" s="211" t="str" cm="1">
        <f t="array" aca="1" ref="AZ168" ca="1">_xlfn.LET(
     _xlpm.jahrCalc,INDIRECT("Jahr" &amp; ROUNDUP(SUM($B$21:$B168)/78,0)),
     _xlpm.dat,DATE(_xlpm.jahrCalc,$B168,P$20),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A168" s="211" t="str" cm="1">
        <f t="array" aca="1" ref="BA168" ca="1">_xlfn.LET(
     _xlpm.jahrCalc,INDIRECT("Jahr" &amp; ROUNDUP(SUM($B$21:$B168)/78,0)),
     _xlpm.dat,DATE(_xlpm.jahrCalc,$B168,Q$20),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B168" s="211" t="str" cm="1">
        <f t="array" aca="1" ref="BB168" ca="1">_xlfn.LET(
     _xlpm.jahrCalc,INDIRECT("Jahr" &amp; ROUNDUP(SUM($B$21:$B168)/78,0)),
     _xlpm.dat,DATE(_xlpm.jahrCalc,$B168,R$20),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C168" s="211" t="str" cm="1">
        <f t="array" aca="1" ref="BC168" ca="1">_xlfn.LET(
     _xlpm.jahrCalc,INDIRECT("Jahr" &amp; ROUNDUP(SUM($B$21:$B168)/78,0)),
     _xlpm.dat,DATE(_xlpm.jahrCalc,$B168,S$20),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D168" s="211" t="str" cm="1">
        <f t="array" aca="1" ref="BD168" ca="1">_xlfn.LET(
     _xlpm.jahrCalc,INDIRECT("Jahr" &amp; ROUNDUP(SUM($B$21:$B168)/78,0)),
     _xlpm.dat,DATE(_xlpm.jahrCalc,$B168,T$20),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E168" s="211" t="str" cm="1">
        <f t="array" aca="1" ref="BE168" ca="1">_xlfn.LET(
     _xlpm.jahrCalc,INDIRECT("Jahr" &amp; ROUNDUP(SUM($B$21:$B168)/78,0)),
     _xlpm.dat,DATE(_xlpm.jahrCalc,$B168,U$20),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F168" s="211" t="str" cm="1">
        <f t="array" aca="1" ref="BF168" ca="1">_xlfn.LET(
     _xlpm.jahrCalc,INDIRECT("Jahr" &amp; ROUNDUP(SUM($B$21:$B168)/78,0)),
     _xlpm.dat,DATE(_xlpm.jahrCalc,$B168,V$20),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G168" s="211" t="str" cm="1">
        <f t="array" aca="1" ref="BG168" ca="1">_xlfn.LET(
     _xlpm.jahrCalc,INDIRECT("Jahr" &amp; ROUNDUP(SUM($B$21:$B168)/78,0)),
     _xlpm.dat,DATE(_xlpm.jahrCalc,$B168,W$20),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H168" s="211" t="str" cm="1">
        <f t="array" aca="1" ref="BH168" ca="1">_xlfn.LET(
     _xlpm.jahrCalc,INDIRECT("Jahr" &amp; ROUNDUP(SUM($B$21:$B168)/78,0)),
     _xlpm.dat,DATE(_xlpm.jahrCalc,$B168,X$20),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I168" s="211" t="str" cm="1">
        <f t="array" aca="1" ref="BI168" ca="1">_xlfn.LET(
     _xlpm.jahrCalc,INDIRECT("Jahr" &amp; ROUNDUP(SUM($B$21:$B168)/78,0)),
     _xlpm.dat,DATE(_xlpm.jahrCalc,$B168,Y$20),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J168" s="211" t="str" cm="1">
        <f t="array" aca="1" ref="BJ168" ca="1">_xlfn.LET(
     _xlpm.jahrCalc,INDIRECT("Jahr" &amp; ROUNDUP(SUM($B$21:$B168)/78,0)),
     _xlpm.dat,DATE(_xlpm.jahrCalc,$B168,Z$20),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K168" s="211" t="str" cm="1">
        <f t="array" aca="1" ref="BK168" ca="1">_xlfn.LET(
     _xlpm.jahrCalc,INDIRECT("Jahr" &amp; ROUNDUP(SUM($B$21:$B168)/78,0)),
     _xlpm.dat,DATE(_xlpm.jahrCalc,$B168,AA$20),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L168" s="211" t="str" cm="1">
        <f t="array" aca="1" ref="BL168" ca="1">_xlfn.LET(
     _xlpm.jahrCalc,INDIRECT("Jahr" &amp; ROUNDUP(SUM($B$21:$B168)/78,0)),
     _xlpm.dat,DATE(_xlpm.jahrCalc,$B168,AB$20),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M168" s="211" t="str" cm="1">
        <f t="array" aca="1" ref="BM168" ca="1">_xlfn.LET(
     _xlpm.jahrCalc,INDIRECT("Jahr" &amp; ROUNDUP(SUM($B$21:$B168)/78,0)),
     _xlpm.dat,DATE(_xlpm.jahrCalc,$B168,AC$20),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N168" s="211" t="str" cm="1">
        <f t="array" aca="1" ref="BN168" ca="1">_xlfn.LET(
     _xlpm.jahrCalc,INDIRECT("Jahr" &amp; ROUNDUP(SUM($B$21:$B168)/78,0)),
     _xlpm.dat,DATE(_xlpm.jahrCalc,$B168,AD$20),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O168" s="211" t="str" cm="1">
        <f t="array" aca="1" ref="BO168" ca="1">_xlfn.LET(
     _xlpm.jahrCalc,INDIRECT("Jahr" &amp; ROUNDUP(SUM($B$21:$B168)/78,0)),
     _xlpm.dat,DATE(_xlpm.jahrCalc,$B168,AE$20),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
      </c>
      <c r="BP168" s="211" t="str" cm="1">
        <f t="array" aca="1" ref="BP168" ca="1">_xlfn.LET(
     _xlpm.jahrCalc,INDIRECT("Jahr" &amp; ROUNDUP(SUM($B$21:$B168)/78,0)),
     _xlpm.dat,DATE(_xlpm.jahrCalc,$B168,AF$20),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Q168" s="211" t="str" cm="1">
        <f t="array" aca="1" ref="BQ168" ca="1">_xlfn.LET(
     _xlpm.jahrCalc,INDIRECT("Jahr" &amp; ROUNDUP(SUM($B$21:$B168)/78,0)),
     _xlpm.dat,DATE(_xlpm.jahrCalc,$B168,AG$20),
     _xlpm.bundesland,$BR168,
     _xlpm.ft, IF(_xlpm.bundesland=0,FALSE,_xlfn.XLOOKUP(_xlpm.dat,Feiertage[[Datum]:[Datum]],_xlfn.XLOOKUP(_xlpm.bundesland,Feiertage[[#Headers],[BW]:[TH]],Feiertage[[BW]:[TH]]),0,0,1)&lt;&gt;0),
     _xlpm.schwarz,
          MONTH(_xlpm.dat)&lt;&gt;$B168,
     _xlpm.we,
          WEEKDAY(_xlpm.dat,2)&gt;=6,
     _xlpm.weg,
          IF(_xlfn.XLOOKUP(GewählterMA&amp;_xlpm.dat,Table6[[lookup]:[lookup]],Table6[[Name]:[Name]],"da",0,1)="da","","weg"),
     _xlpm.ausgabe,IF(_xlpm.schwarz,"SW",IF(_xlpm.ft,"FT",IF(_xlpm.we,"WE",IF(_xlpm.weg="weg","weg","")))),
     _xlpm.ausgabe
)</f>
        <v>WE</v>
      </c>
      <c r="BR168" s="211">
        <f ca="1">IF(BT168=0,BS160,BT168)</f>
        <v>0</v>
      </c>
      <c r="BS168" s="260"/>
      <c r="BT168" s="211" cm="1">
        <f t="array" aca="1" ref="BT168" ca="1">_xlfn.XLOOKUP(_xlfn.XLOOKUP(GewählterMA&amp;AL168&amp;INDIRECT("Jahr" &amp; ROUNDUP(SUM($B$21:$B168)/78,0)),MitarbeiterFTE[Name]&amp;MitarbeiterFTE[Monat]&amp;MitarbeiterFTE[Jahr],MitarbeiterFTE[Bundesland],0,0,1),Bundesländer[Deutsch],Bundesländer[Abkürzung],0,0,1)</f>
        <v>0</v>
      </c>
    </row>
    <row r="169" spans="1:72" ht="18" customHeight="1" thickBot="1">
      <c r="A169" s="223" cm="1">
        <f t="array" aca="1" ref="A169" ca="1">_xlfn.XLOOKUP(GewählterMA&amp;"|"&amp;GewähltesVorhaben&amp;"|"&amp;B169&amp;"|"&amp;INDIRECT("Jahr" &amp; ROUNDUP(SUM($B$21:B169)/78,0)),MitarbeiterFTE[lookup],MitarbeiterFTE[%-Vorhaben],0,0,1)</f>
        <v>0</v>
      </c>
      <c r="B169" s="256">
        <v>9</v>
      </c>
      <c r="C169" s="253" t="str" cm="1">
        <f t="array" aca="1" ref="C169" ca="1">_xlfn.LET(
_xlpm.jahrCalc,
INDIRECT("Jahr" &amp; ROUNDUP(SUM($B$21:$B169)/78,0)),
_xlpm.auto,
IF(_xlfn.XLOOKUP(GewählterMA&amp;"|"&amp;_xlpm.jahrCalc,Personaleingabe!$AO$12:$AO$300,Personaleingabe!$AO$12:$AO$300,"keine Zeiten",0,1)="keine Zeiten",TRUE,FALSE),
_xlpm.fake,
IF($A$4&amp;"1"="1",FALSE,TRUE),
_xlpm.abwesend,
AM169&amp;"1"&lt;&gt;"1",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_xlpm.wochenstunden/5,SUMIFS(Arbeitszeiten[[Arbeitszeit]:[Arbeitszeit]],Arbeitszeiten[[Name]:[Name]],GewählterMA,Arbeitszeiten[[Tag]:[Tag]],DATE(_xlpm.jahrCalc,$B169,C$20)))*$A169,0),
_xlpm.ausgabe, _xlpm.stunden+IF(AND(_xlpm.stunden&gt;0,_xlpm.fake),ROUND(RANDBETWEEN(-100,100)/200,1),0),
IF(_xlpm.ausgabe&lt;=0,"",_xlpm.ausgabe)
)</f>
        <v/>
      </c>
      <c r="D169" s="253" t="str" cm="1">
        <f t="array" aca="1" ref="D169" ca="1">_xlfn.LET(
_xlpm.jahrCalc,
INDIRECT("Jahr" &amp; ROUNDUP(SUM($B$21:$B169)/78,0)),
_xlpm.auto,
IF(_xlfn.XLOOKUP(GewählterMA&amp;"|"&amp;_xlpm.jahrCalc,Personaleingabe!$AO$12:$AO$300,Personaleingabe!$AO$12:$AO$300,"keine Zeiten",0,1)="keine Zeiten",TRUE,FALSE),
_xlpm.fake,
IF($A$4&amp;"1"="1",FALSE,TRUE),
_xlpm.abwesend,
AN169&amp;"1"&lt;&gt;"1",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_xlpm.wochenstunden/5,SUMIFS(Arbeitszeiten[[Arbeitszeit]:[Arbeitszeit]],Arbeitszeiten[[Name]:[Name]],GewählterMA,Arbeitszeiten[[Tag]:[Tag]],DATE(_xlpm.jahrCalc,$B169,D$20)))*$A169,0),
_xlpm.ausgabe, _xlpm.stunden+IF(AND(_xlpm.stunden&gt;0,_xlpm.fake),ROUND(RANDBETWEEN(-100,100)/200,1),0),
IF(_xlpm.ausgabe&lt;=0,"",_xlpm.ausgabe)
)</f>
        <v/>
      </c>
      <c r="E169" s="253" t="str" cm="1">
        <f t="array" aca="1" ref="E169" ca="1">_xlfn.LET(
_xlpm.jahrCalc,
INDIRECT("Jahr" &amp; ROUNDUP(SUM($B$21:$B169)/78,0)),
_xlpm.auto,
IF(_xlfn.XLOOKUP(GewählterMA&amp;"|"&amp;_xlpm.jahrCalc,Personaleingabe!$AO$12:$AO$300,Personaleingabe!$AO$12:$AO$300,"keine Zeiten",0,1)="keine Zeiten",TRUE,FALSE),
_xlpm.fake,
IF($A$4&amp;"1"="1",FALSE,TRUE),
_xlpm.abwesend,
AO169&amp;"1"&lt;&gt;"1",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_xlpm.wochenstunden/5,SUMIFS(Arbeitszeiten[[Arbeitszeit]:[Arbeitszeit]],Arbeitszeiten[[Name]:[Name]],GewählterMA,Arbeitszeiten[[Tag]:[Tag]],DATE(_xlpm.jahrCalc,$B169,E$20)))*$A169,0),
_xlpm.ausgabe, _xlpm.stunden+IF(AND(_xlpm.stunden&gt;0,_xlpm.fake),ROUND(RANDBETWEEN(-100,100)/200,1),0),
IF(_xlpm.ausgabe&lt;=0,"",_xlpm.ausgabe)
)</f>
        <v/>
      </c>
      <c r="F169" s="253" t="str" cm="1">
        <f t="array" aca="1" ref="F169" ca="1">_xlfn.LET(
_xlpm.jahrCalc,
INDIRECT("Jahr" &amp; ROUNDUP(SUM($B$21:$B169)/78,0)),
_xlpm.auto,
IF(_xlfn.XLOOKUP(GewählterMA&amp;"|"&amp;_xlpm.jahrCalc,Personaleingabe!$AO$12:$AO$300,Personaleingabe!$AO$12:$AO$300,"keine Zeiten",0,1)="keine Zeiten",TRUE,FALSE),
_xlpm.fake,
IF($A$4&amp;"1"="1",FALSE,TRUE),
_xlpm.abwesend,
AP169&amp;"1"&lt;&gt;"1",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_xlpm.wochenstunden/5,SUMIFS(Arbeitszeiten[[Arbeitszeit]:[Arbeitszeit]],Arbeitszeiten[[Name]:[Name]],GewählterMA,Arbeitszeiten[[Tag]:[Tag]],DATE(_xlpm.jahrCalc,$B169,F$20)))*$A169,0),
_xlpm.ausgabe, _xlpm.stunden+IF(AND(_xlpm.stunden&gt;0,_xlpm.fake),ROUND(RANDBETWEEN(-100,100)/200,1),0),
IF(_xlpm.ausgabe&lt;=0,"",_xlpm.ausgabe)
)</f>
        <v/>
      </c>
      <c r="G169" s="253" t="str" cm="1">
        <f t="array" aca="1" ref="G169" ca="1">_xlfn.LET(
_xlpm.jahrCalc,
INDIRECT("Jahr" &amp; ROUNDUP(SUM($B$21:$B169)/78,0)),
_xlpm.auto,
IF(_xlfn.XLOOKUP(GewählterMA&amp;"|"&amp;_xlpm.jahrCalc,Personaleingabe!$AO$12:$AO$300,Personaleingabe!$AO$12:$AO$300,"keine Zeiten",0,1)="keine Zeiten",TRUE,FALSE),
_xlpm.fake,
IF($A$4&amp;"1"="1",FALSE,TRUE),
_xlpm.abwesend,
AQ169&amp;"1"&lt;&gt;"1",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_xlpm.wochenstunden/5,SUMIFS(Arbeitszeiten[[Arbeitszeit]:[Arbeitszeit]],Arbeitszeiten[[Name]:[Name]],GewählterMA,Arbeitszeiten[[Tag]:[Tag]],DATE(_xlpm.jahrCalc,$B169,G$20)))*$A169,0),
_xlpm.ausgabe, _xlpm.stunden+IF(AND(_xlpm.stunden&gt;0,_xlpm.fake),ROUND(RANDBETWEEN(-100,100)/200,1),0),
IF(_xlpm.ausgabe&lt;=0,"",_xlpm.ausgabe)
)</f>
        <v/>
      </c>
      <c r="H169" s="253" t="str" cm="1">
        <f t="array" aca="1" ref="H169" ca="1">_xlfn.LET(
_xlpm.jahrCalc,
INDIRECT("Jahr" &amp; ROUNDUP(SUM($B$21:$B169)/78,0)),
_xlpm.auto,
IF(_xlfn.XLOOKUP(GewählterMA&amp;"|"&amp;_xlpm.jahrCalc,Personaleingabe!$AO$12:$AO$300,Personaleingabe!$AO$12:$AO$300,"keine Zeiten",0,1)="keine Zeiten",TRUE,FALSE),
_xlpm.fake,
IF($A$4&amp;"1"="1",FALSE,TRUE),
_xlpm.abwesend,
AR169&amp;"1"&lt;&gt;"1",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_xlpm.wochenstunden/5,SUMIFS(Arbeitszeiten[[Arbeitszeit]:[Arbeitszeit]],Arbeitszeiten[[Name]:[Name]],GewählterMA,Arbeitszeiten[[Tag]:[Tag]],DATE(_xlpm.jahrCalc,$B169,H$20)))*$A169,0),
_xlpm.ausgabe, _xlpm.stunden+IF(AND(_xlpm.stunden&gt;0,_xlpm.fake),ROUND(RANDBETWEEN(-100,100)/200,1),0),
IF(_xlpm.ausgabe&lt;=0,"",_xlpm.ausgabe)
)</f>
        <v/>
      </c>
      <c r="I169" s="253" t="str" cm="1">
        <f t="array" aca="1" ref="I169" ca="1">_xlfn.LET(
_xlpm.jahrCalc,
INDIRECT("Jahr" &amp; ROUNDUP(SUM($B$21:$B169)/78,0)),
_xlpm.auto,
IF(_xlfn.XLOOKUP(GewählterMA&amp;"|"&amp;_xlpm.jahrCalc,Personaleingabe!$AO$12:$AO$300,Personaleingabe!$AO$12:$AO$300,"keine Zeiten",0,1)="keine Zeiten",TRUE,FALSE),
_xlpm.fake,
IF($A$4&amp;"1"="1",FALSE,TRUE),
_xlpm.abwesend,
AS169&amp;"1"&lt;&gt;"1",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_xlpm.wochenstunden/5,SUMIFS(Arbeitszeiten[[Arbeitszeit]:[Arbeitszeit]],Arbeitszeiten[[Name]:[Name]],GewählterMA,Arbeitszeiten[[Tag]:[Tag]],DATE(_xlpm.jahrCalc,$B169,I$20)))*$A169,0),
_xlpm.ausgabe, _xlpm.stunden+IF(AND(_xlpm.stunden&gt;0,_xlpm.fake),ROUND(RANDBETWEEN(-100,100)/200,1),0),
IF(_xlpm.ausgabe&lt;=0,"",_xlpm.ausgabe)
)</f>
        <v/>
      </c>
      <c r="J169" s="253" t="str" cm="1">
        <f t="array" aca="1" ref="J169" ca="1">_xlfn.LET(
_xlpm.jahrCalc,
INDIRECT("Jahr" &amp; ROUNDUP(SUM($B$21:$B169)/78,0)),
_xlpm.auto,
IF(_xlfn.XLOOKUP(GewählterMA&amp;"|"&amp;_xlpm.jahrCalc,Personaleingabe!$AO$12:$AO$300,Personaleingabe!$AO$12:$AO$300,"keine Zeiten",0,1)="keine Zeiten",TRUE,FALSE),
_xlpm.fake,
IF($A$4&amp;"1"="1",FALSE,TRUE),
_xlpm.abwesend,
AT169&amp;"1"&lt;&gt;"1",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_xlpm.wochenstunden/5,SUMIFS(Arbeitszeiten[[Arbeitszeit]:[Arbeitszeit]],Arbeitszeiten[[Name]:[Name]],GewählterMA,Arbeitszeiten[[Tag]:[Tag]],DATE(_xlpm.jahrCalc,$B169,J$20)))*$A169,0),
_xlpm.ausgabe, _xlpm.stunden+IF(AND(_xlpm.stunden&gt;0,_xlpm.fake),ROUND(RANDBETWEEN(-100,100)/200,1),0),
IF(_xlpm.ausgabe&lt;=0,"",_xlpm.ausgabe)
)</f>
        <v/>
      </c>
      <c r="K169" s="253" t="str" cm="1">
        <f t="array" aca="1" ref="K169" ca="1">_xlfn.LET(
_xlpm.jahrCalc,
INDIRECT("Jahr" &amp; ROUNDUP(SUM($B$21:$B169)/78,0)),
_xlpm.auto,
IF(_xlfn.XLOOKUP(GewählterMA&amp;"|"&amp;_xlpm.jahrCalc,Personaleingabe!$AO$12:$AO$300,Personaleingabe!$AO$12:$AO$300,"keine Zeiten",0,1)="keine Zeiten",TRUE,FALSE),
_xlpm.fake,
IF($A$4&amp;"1"="1",FALSE,TRUE),
_xlpm.abwesend,
AU169&amp;"1"&lt;&gt;"1",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_xlpm.wochenstunden/5,SUMIFS(Arbeitszeiten[[Arbeitszeit]:[Arbeitszeit]],Arbeitszeiten[[Name]:[Name]],GewählterMA,Arbeitszeiten[[Tag]:[Tag]],DATE(_xlpm.jahrCalc,$B169,K$20)))*$A169,0),
_xlpm.ausgabe, _xlpm.stunden+IF(AND(_xlpm.stunden&gt;0,_xlpm.fake),ROUND(RANDBETWEEN(-100,100)/200,1),0),
IF(_xlpm.ausgabe&lt;=0,"",_xlpm.ausgabe)
)</f>
        <v/>
      </c>
      <c r="L169" s="253" t="str" cm="1">
        <f t="array" aca="1" ref="L169" ca="1">_xlfn.LET(
_xlpm.jahrCalc,
INDIRECT("Jahr" &amp; ROUNDUP(SUM($B$21:$B169)/78,0)),
_xlpm.auto,
IF(_xlfn.XLOOKUP(GewählterMA&amp;"|"&amp;_xlpm.jahrCalc,Personaleingabe!$AO$12:$AO$300,Personaleingabe!$AO$12:$AO$300,"keine Zeiten",0,1)="keine Zeiten",TRUE,FALSE),
_xlpm.fake,
IF($A$4&amp;"1"="1",FALSE,TRUE),
_xlpm.abwesend,
AV169&amp;"1"&lt;&gt;"1",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_xlpm.wochenstunden/5,SUMIFS(Arbeitszeiten[[Arbeitszeit]:[Arbeitszeit]],Arbeitszeiten[[Name]:[Name]],GewählterMA,Arbeitszeiten[[Tag]:[Tag]],DATE(_xlpm.jahrCalc,$B169,L$20)))*$A169,0),
_xlpm.ausgabe, _xlpm.stunden+IF(AND(_xlpm.stunden&gt;0,_xlpm.fake),ROUND(RANDBETWEEN(-100,100)/200,1),0),
IF(_xlpm.ausgabe&lt;=0,"",_xlpm.ausgabe)
)</f>
        <v/>
      </c>
      <c r="M169" s="253" t="str" cm="1">
        <f t="array" aca="1" ref="M169" ca="1">_xlfn.LET(
_xlpm.jahrCalc,
INDIRECT("Jahr" &amp; ROUNDUP(SUM($B$21:$B169)/78,0)),
_xlpm.auto,
IF(_xlfn.XLOOKUP(GewählterMA&amp;"|"&amp;_xlpm.jahrCalc,Personaleingabe!$AO$12:$AO$300,Personaleingabe!$AO$12:$AO$300,"keine Zeiten",0,1)="keine Zeiten",TRUE,FALSE),
_xlpm.fake,
IF($A$4&amp;"1"="1",FALSE,TRUE),
_xlpm.abwesend,
AW169&amp;"1"&lt;&gt;"1",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_xlpm.wochenstunden/5,SUMIFS(Arbeitszeiten[[Arbeitszeit]:[Arbeitszeit]],Arbeitszeiten[[Name]:[Name]],GewählterMA,Arbeitszeiten[[Tag]:[Tag]],DATE(_xlpm.jahrCalc,$B169,M$20)))*$A169,0),
_xlpm.ausgabe, _xlpm.stunden+IF(AND(_xlpm.stunden&gt;0,_xlpm.fake),ROUND(RANDBETWEEN(-100,100)/200,1),0),
IF(_xlpm.ausgabe&lt;=0,"",_xlpm.ausgabe)
)</f>
        <v/>
      </c>
      <c r="N169" s="253" t="str" cm="1">
        <f t="array" aca="1" ref="N169" ca="1">_xlfn.LET(
_xlpm.jahrCalc,
INDIRECT("Jahr" &amp; ROUNDUP(SUM($B$21:$B169)/78,0)),
_xlpm.auto,
IF(_xlfn.XLOOKUP(GewählterMA&amp;"|"&amp;_xlpm.jahrCalc,Personaleingabe!$AO$12:$AO$300,Personaleingabe!$AO$12:$AO$300,"keine Zeiten",0,1)="keine Zeiten",TRUE,FALSE),
_xlpm.fake,
IF($A$4&amp;"1"="1",FALSE,TRUE),
_xlpm.abwesend,
AX169&amp;"1"&lt;&gt;"1",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_xlpm.wochenstunden/5,SUMIFS(Arbeitszeiten[[Arbeitszeit]:[Arbeitszeit]],Arbeitszeiten[[Name]:[Name]],GewählterMA,Arbeitszeiten[[Tag]:[Tag]],DATE(_xlpm.jahrCalc,$B169,N$20)))*$A169,0),
_xlpm.ausgabe, _xlpm.stunden+IF(AND(_xlpm.stunden&gt;0,_xlpm.fake),ROUND(RANDBETWEEN(-100,100)/200,1),0),
IF(_xlpm.ausgabe&lt;=0,"",_xlpm.ausgabe)
)</f>
        <v/>
      </c>
      <c r="O169" s="253" t="str" cm="1">
        <f t="array" aca="1" ref="O169" ca="1">_xlfn.LET(
_xlpm.jahrCalc,
INDIRECT("Jahr" &amp; ROUNDUP(SUM($B$21:$B169)/78,0)),
_xlpm.auto,
IF(_xlfn.XLOOKUP(GewählterMA&amp;"|"&amp;_xlpm.jahrCalc,Personaleingabe!$AO$12:$AO$300,Personaleingabe!$AO$12:$AO$300,"keine Zeiten",0,1)="keine Zeiten",TRUE,FALSE),
_xlpm.fake,
IF($A$4&amp;"1"="1",FALSE,TRUE),
_xlpm.abwesend,
AY169&amp;"1"&lt;&gt;"1",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_xlpm.wochenstunden/5,SUMIFS(Arbeitszeiten[[Arbeitszeit]:[Arbeitszeit]],Arbeitszeiten[[Name]:[Name]],GewählterMA,Arbeitszeiten[[Tag]:[Tag]],DATE(_xlpm.jahrCalc,$B169,O$20)))*$A169,0),
_xlpm.ausgabe, _xlpm.stunden+IF(AND(_xlpm.stunden&gt;0,_xlpm.fake),ROUND(RANDBETWEEN(-100,100)/200,1),0),
IF(_xlpm.ausgabe&lt;=0,"",_xlpm.ausgabe)
)</f>
        <v/>
      </c>
      <c r="P169" s="253" t="str" cm="1">
        <f t="array" aca="1" ref="P169" ca="1">_xlfn.LET(
_xlpm.jahrCalc,
INDIRECT("Jahr" &amp; ROUNDUP(SUM($B$21:$B169)/78,0)),
_xlpm.auto,
IF(_xlfn.XLOOKUP(GewählterMA&amp;"|"&amp;_xlpm.jahrCalc,Personaleingabe!$AO$12:$AO$300,Personaleingabe!$AO$12:$AO$300,"keine Zeiten",0,1)="keine Zeiten",TRUE,FALSE),
_xlpm.fake,
IF($A$4&amp;"1"="1",FALSE,TRUE),
_xlpm.abwesend,
AZ169&amp;"1"&lt;&gt;"1",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_xlpm.wochenstunden/5,SUMIFS(Arbeitszeiten[[Arbeitszeit]:[Arbeitszeit]],Arbeitszeiten[[Name]:[Name]],GewählterMA,Arbeitszeiten[[Tag]:[Tag]],DATE(_xlpm.jahrCalc,$B169,P$20)))*$A169,0),
_xlpm.ausgabe, _xlpm.stunden+IF(AND(_xlpm.stunden&gt;0,_xlpm.fake),ROUND(RANDBETWEEN(-100,100)/200,1),0),
IF(_xlpm.ausgabe&lt;=0,"",_xlpm.ausgabe)
)</f>
        <v/>
      </c>
      <c r="Q169" s="253" t="str" cm="1">
        <f t="array" aca="1" ref="Q169" ca="1">_xlfn.LET(
_xlpm.jahrCalc,
INDIRECT("Jahr" &amp; ROUNDUP(SUM($B$21:$B169)/78,0)),
_xlpm.auto,
IF(_xlfn.XLOOKUP(GewählterMA&amp;"|"&amp;_xlpm.jahrCalc,Personaleingabe!$AO$12:$AO$300,Personaleingabe!$AO$12:$AO$300,"keine Zeiten",0,1)="keine Zeiten",TRUE,FALSE),
_xlpm.fake,
IF($A$4&amp;"1"="1",FALSE,TRUE),
_xlpm.abwesend,
BA169&amp;"1"&lt;&gt;"1",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_xlpm.wochenstunden/5,SUMIFS(Arbeitszeiten[[Arbeitszeit]:[Arbeitszeit]],Arbeitszeiten[[Name]:[Name]],GewählterMA,Arbeitszeiten[[Tag]:[Tag]],DATE(_xlpm.jahrCalc,$B169,Q$20)))*$A169,0),
_xlpm.ausgabe, _xlpm.stunden+IF(AND(_xlpm.stunden&gt;0,_xlpm.fake),ROUND(RANDBETWEEN(-100,100)/200,1),0),
IF(_xlpm.ausgabe&lt;=0,"",_xlpm.ausgabe)
)</f>
        <v/>
      </c>
      <c r="R169" s="253" t="str" cm="1">
        <f t="array" aca="1" ref="R169" ca="1">_xlfn.LET(
_xlpm.jahrCalc,
INDIRECT("Jahr" &amp; ROUNDUP(SUM($B$21:$B169)/78,0)),
_xlpm.auto,
IF(_xlfn.XLOOKUP(GewählterMA&amp;"|"&amp;_xlpm.jahrCalc,Personaleingabe!$AO$12:$AO$300,Personaleingabe!$AO$12:$AO$300,"keine Zeiten",0,1)="keine Zeiten",TRUE,FALSE),
_xlpm.fake,
IF($A$4&amp;"1"="1",FALSE,TRUE),
_xlpm.abwesend,
BB169&amp;"1"&lt;&gt;"1",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_xlpm.wochenstunden/5,SUMIFS(Arbeitszeiten[[Arbeitszeit]:[Arbeitszeit]],Arbeitszeiten[[Name]:[Name]],GewählterMA,Arbeitszeiten[[Tag]:[Tag]],DATE(_xlpm.jahrCalc,$B169,R$20)))*$A169,0),
_xlpm.ausgabe, _xlpm.stunden+IF(AND(_xlpm.stunden&gt;0,_xlpm.fake),ROUND(RANDBETWEEN(-100,100)/200,1),0),
IF(_xlpm.ausgabe&lt;=0,"",_xlpm.ausgabe)
)</f>
        <v/>
      </c>
      <c r="S169" s="253" t="str" cm="1">
        <f t="array" aca="1" ref="S169" ca="1">_xlfn.LET(
_xlpm.jahrCalc,
INDIRECT("Jahr" &amp; ROUNDUP(SUM($B$21:$B169)/78,0)),
_xlpm.auto,
IF(_xlfn.XLOOKUP(GewählterMA&amp;"|"&amp;_xlpm.jahrCalc,Personaleingabe!$AO$12:$AO$300,Personaleingabe!$AO$12:$AO$300,"keine Zeiten",0,1)="keine Zeiten",TRUE,FALSE),
_xlpm.fake,
IF($A$4&amp;"1"="1",FALSE,TRUE),
_xlpm.abwesend,
BC169&amp;"1"&lt;&gt;"1",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_xlpm.wochenstunden/5,SUMIFS(Arbeitszeiten[[Arbeitszeit]:[Arbeitszeit]],Arbeitszeiten[[Name]:[Name]],GewählterMA,Arbeitszeiten[[Tag]:[Tag]],DATE(_xlpm.jahrCalc,$B169,S$20)))*$A169,0),
_xlpm.ausgabe, _xlpm.stunden+IF(AND(_xlpm.stunden&gt;0,_xlpm.fake),ROUND(RANDBETWEEN(-100,100)/200,1),0),
IF(_xlpm.ausgabe&lt;=0,"",_xlpm.ausgabe)
)</f>
        <v/>
      </c>
      <c r="T169" s="253" t="str" cm="1">
        <f t="array" aca="1" ref="T169" ca="1">_xlfn.LET(
_xlpm.jahrCalc,
INDIRECT("Jahr" &amp; ROUNDUP(SUM($B$21:$B169)/78,0)),
_xlpm.auto,
IF(_xlfn.XLOOKUP(GewählterMA&amp;"|"&amp;_xlpm.jahrCalc,Personaleingabe!$AO$12:$AO$300,Personaleingabe!$AO$12:$AO$300,"keine Zeiten",0,1)="keine Zeiten",TRUE,FALSE),
_xlpm.fake,
IF($A$4&amp;"1"="1",FALSE,TRUE),
_xlpm.abwesend,
BD169&amp;"1"&lt;&gt;"1",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_xlpm.wochenstunden/5,SUMIFS(Arbeitszeiten[[Arbeitszeit]:[Arbeitszeit]],Arbeitszeiten[[Name]:[Name]],GewählterMA,Arbeitszeiten[[Tag]:[Tag]],DATE(_xlpm.jahrCalc,$B169,T$20)))*$A169,0),
_xlpm.ausgabe, _xlpm.stunden+IF(AND(_xlpm.stunden&gt;0,_xlpm.fake),ROUND(RANDBETWEEN(-100,100)/200,1),0),
IF(_xlpm.ausgabe&lt;=0,"",_xlpm.ausgabe)
)</f>
        <v/>
      </c>
      <c r="U169" s="253" t="str" cm="1">
        <f t="array" aca="1" ref="U169" ca="1">_xlfn.LET(
_xlpm.jahrCalc,
INDIRECT("Jahr" &amp; ROUNDUP(SUM($B$21:$B169)/78,0)),
_xlpm.auto,
IF(_xlfn.XLOOKUP(GewählterMA&amp;"|"&amp;_xlpm.jahrCalc,Personaleingabe!$AO$12:$AO$300,Personaleingabe!$AO$12:$AO$300,"keine Zeiten",0,1)="keine Zeiten",TRUE,FALSE),
_xlpm.fake,
IF($A$4&amp;"1"="1",FALSE,TRUE),
_xlpm.abwesend,
BE169&amp;"1"&lt;&gt;"1",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_xlpm.wochenstunden/5,SUMIFS(Arbeitszeiten[[Arbeitszeit]:[Arbeitszeit]],Arbeitszeiten[[Name]:[Name]],GewählterMA,Arbeitszeiten[[Tag]:[Tag]],DATE(_xlpm.jahrCalc,$B169,U$20)))*$A169,0),
_xlpm.ausgabe, _xlpm.stunden+IF(AND(_xlpm.stunden&gt;0,_xlpm.fake),ROUND(RANDBETWEEN(-100,100)/200,1),0),
IF(_xlpm.ausgabe&lt;=0,"",_xlpm.ausgabe)
)</f>
        <v/>
      </c>
      <c r="V169" s="253" t="str" cm="1">
        <f t="array" aca="1" ref="V169" ca="1">_xlfn.LET(
_xlpm.jahrCalc,
INDIRECT("Jahr" &amp; ROUNDUP(SUM($B$21:$B169)/78,0)),
_xlpm.auto,
IF(_xlfn.XLOOKUP(GewählterMA&amp;"|"&amp;_xlpm.jahrCalc,Personaleingabe!$AO$12:$AO$300,Personaleingabe!$AO$12:$AO$300,"keine Zeiten",0,1)="keine Zeiten",TRUE,FALSE),
_xlpm.fake,
IF($A$4&amp;"1"="1",FALSE,TRUE),
_xlpm.abwesend,
BF169&amp;"1"&lt;&gt;"1",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_xlpm.wochenstunden/5,SUMIFS(Arbeitszeiten[[Arbeitszeit]:[Arbeitszeit]],Arbeitszeiten[[Name]:[Name]],GewählterMA,Arbeitszeiten[[Tag]:[Tag]],DATE(_xlpm.jahrCalc,$B169,V$20)))*$A169,0),
_xlpm.ausgabe, _xlpm.stunden+IF(AND(_xlpm.stunden&gt;0,_xlpm.fake),ROUND(RANDBETWEEN(-100,100)/200,1),0),
IF(_xlpm.ausgabe&lt;=0,"",_xlpm.ausgabe)
)</f>
        <v/>
      </c>
      <c r="W169" s="253" t="str" cm="1">
        <f t="array" aca="1" ref="W169" ca="1">_xlfn.LET(
_xlpm.jahrCalc,
INDIRECT("Jahr" &amp; ROUNDUP(SUM($B$21:$B169)/78,0)),
_xlpm.auto,
IF(_xlfn.XLOOKUP(GewählterMA&amp;"|"&amp;_xlpm.jahrCalc,Personaleingabe!$AO$12:$AO$300,Personaleingabe!$AO$12:$AO$300,"keine Zeiten",0,1)="keine Zeiten",TRUE,FALSE),
_xlpm.fake,
IF($A$4&amp;"1"="1",FALSE,TRUE),
_xlpm.abwesend,
BG169&amp;"1"&lt;&gt;"1",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_xlpm.wochenstunden/5,SUMIFS(Arbeitszeiten[[Arbeitszeit]:[Arbeitszeit]],Arbeitszeiten[[Name]:[Name]],GewählterMA,Arbeitszeiten[[Tag]:[Tag]],DATE(_xlpm.jahrCalc,$B169,W$20)))*$A169,0),
_xlpm.ausgabe, _xlpm.stunden+IF(AND(_xlpm.stunden&gt;0,_xlpm.fake),ROUND(RANDBETWEEN(-100,100)/200,1),0),
IF(_xlpm.ausgabe&lt;=0,"",_xlpm.ausgabe)
)</f>
        <v/>
      </c>
      <c r="X169" s="253" t="str" cm="1">
        <f t="array" aca="1" ref="X169" ca="1">_xlfn.LET(
_xlpm.jahrCalc,
INDIRECT("Jahr" &amp; ROUNDUP(SUM($B$21:$B169)/78,0)),
_xlpm.auto,
IF(_xlfn.XLOOKUP(GewählterMA&amp;"|"&amp;_xlpm.jahrCalc,Personaleingabe!$AO$12:$AO$300,Personaleingabe!$AO$12:$AO$300,"keine Zeiten",0,1)="keine Zeiten",TRUE,FALSE),
_xlpm.fake,
IF($A$4&amp;"1"="1",FALSE,TRUE),
_xlpm.abwesend,
BH169&amp;"1"&lt;&gt;"1",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_xlpm.wochenstunden/5,SUMIFS(Arbeitszeiten[[Arbeitszeit]:[Arbeitszeit]],Arbeitszeiten[[Name]:[Name]],GewählterMA,Arbeitszeiten[[Tag]:[Tag]],DATE(_xlpm.jahrCalc,$B169,X$20)))*$A169,0),
_xlpm.ausgabe, _xlpm.stunden+IF(AND(_xlpm.stunden&gt;0,_xlpm.fake),ROUND(RANDBETWEEN(-100,100)/200,1),0),
IF(_xlpm.ausgabe&lt;=0,"",_xlpm.ausgabe)
)</f>
        <v/>
      </c>
      <c r="Y169" s="253" t="str" cm="1">
        <f t="array" aca="1" ref="Y169" ca="1">_xlfn.LET(
_xlpm.jahrCalc,
INDIRECT("Jahr" &amp; ROUNDUP(SUM($B$21:$B169)/78,0)),
_xlpm.auto,
IF(_xlfn.XLOOKUP(GewählterMA&amp;"|"&amp;_xlpm.jahrCalc,Personaleingabe!$AO$12:$AO$300,Personaleingabe!$AO$12:$AO$300,"keine Zeiten",0,1)="keine Zeiten",TRUE,FALSE),
_xlpm.fake,
IF($A$4&amp;"1"="1",FALSE,TRUE),
_xlpm.abwesend,
BI169&amp;"1"&lt;&gt;"1",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_xlpm.wochenstunden/5,SUMIFS(Arbeitszeiten[[Arbeitszeit]:[Arbeitszeit]],Arbeitszeiten[[Name]:[Name]],GewählterMA,Arbeitszeiten[[Tag]:[Tag]],DATE(_xlpm.jahrCalc,$B169,Y$20)))*$A169,0),
_xlpm.ausgabe, _xlpm.stunden+IF(AND(_xlpm.stunden&gt;0,_xlpm.fake),ROUND(RANDBETWEEN(-100,100)/200,1),0),
IF(_xlpm.ausgabe&lt;=0,"",_xlpm.ausgabe)
)</f>
        <v/>
      </c>
      <c r="Z169" s="253" t="str" cm="1">
        <f t="array" aca="1" ref="Z169" ca="1">_xlfn.LET(
_xlpm.jahrCalc,
INDIRECT("Jahr" &amp; ROUNDUP(SUM($B$21:$B169)/78,0)),
_xlpm.auto,
IF(_xlfn.XLOOKUP(GewählterMA&amp;"|"&amp;_xlpm.jahrCalc,Personaleingabe!$AO$12:$AO$300,Personaleingabe!$AO$12:$AO$300,"keine Zeiten",0,1)="keine Zeiten",TRUE,FALSE),
_xlpm.fake,
IF($A$4&amp;"1"="1",FALSE,TRUE),
_xlpm.abwesend,
BJ169&amp;"1"&lt;&gt;"1",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_xlpm.wochenstunden/5,SUMIFS(Arbeitszeiten[[Arbeitszeit]:[Arbeitszeit]],Arbeitszeiten[[Name]:[Name]],GewählterMA,Arbeitszeiten[[Tag]:[Tag]],DATE(_xlpm.jahrCalc,$B169,Z$20)))*$A169,0),
_xlpm.ausgabe, _xlpm.stunden+IF(AND(_xlpm.stunden&gt;0,_xlpm.fake),ROUND(RANDBETWEEN(-100,100)/200,1),0),
IF(_xlpm.ausgabe&lt;=0,"",_xlpm.ausgabe)
)</f>
        <v/>
      </c>
      <c r="AA169" s="253" t="str" cm="1">
        <f t="array" aca="1" ref="AA169" ca="1">_xlfn.LET(
_xlpm.jahrCalc,
INDIRECT("Jahr" &amp; ROUNDUP(SUM($B$21:$B169)/78,0)),
_xlpm.auto,
IF(_xlfn.XLOOKUP(GewählterMA&amp;"|"&amp;_xlpm.jahrCalc,Personaleingabe!$AO$12:$AO$300,Personaleingabe!$AO$12:$AO$300,"keine Zeiten",0,1)="keine Zeiten",TRUE,FALSE),
_xlpm.fake,
IF($A$4&amp;"1"="1",FALSE,TRUE),
_xlpm.abwesend,
BK169&amp;"1"&lt;&gt;"1",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_xlpm.wochenstunden/5,SUMIFS(Arbeitszeiten[[Arbeitszeit]:[Arbeitszeit]],Arbeitszeiten[[Name]:[Name]],GewählterMA,Arbeitszeiten[[Tag]:[Tag]],DATE(_xlpm.jahrCalc,$B169,AA$20)))*$A169,0),
_xlpm.ausgabe, _xlpm.stunden+IF(AND(_xlpm.stunden&gt;0,_xlpm.fake),ROUND(RANDBETWEEN(-100,100)/200,1),0),
IF(_xlpm.ausgabe&lt;=0,"",_xlpm.ausgabe)
)</f>
        <v/>
      </c>
      <c r="AB169" s="253" t="str" cm="1">
        <f t="array" aca="1" ref="AB169" ca="1">_xlfn.LET(
_xlpm.jahrCalc,
INDIRECT("Jahr" &amp; ROUNDUP(SUM($B$21:$B169)/78,0)),
_xlpm.auto,
IF(_xlfn.XLOOKUP(GewählterMA&amp;"|"&amp;_xlpm.jahrCalc,Personaleingabe!$AO$12:$AO$300,Personaleingabe!$AO$12:$AO$300,"keine Zeiten",0,1)="keine Zeiten",TRUE,FALSE),
_xlpm.fake,
IF($A$4&amp;"1"="1",FALSE,TRUE),
_xlpm.abwesend,
BL169&amp;"1"&lt;&gt;"1",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_xlpm.wochenstunden/5,SUMIFS(Arbeitszeiten[[Arbeitszeit]:[Arbeitszeit]],Arbeitszeiten[[Name]:[Name]],GewählterMA,Arbeitszeiten[[Tag]:[Tag]],DATE(_xlpm.jahrCalc,$B169,AB$20)))*$A169,0),
_xlpm.ausgabe, _xlpm.stunden+IF(AND(_xlpm.stunden&gt;0,_xlpm.fake),ROUND(RANDBETWEEN(-100,100)/200,1),0),
IF(_xlpm.ausgabe&lt;=0,"",_xlpm.ausgabe)
)</f>
        <v/>
      </c>
      <c r="AC169" s="253" t="str" cm="1">
        <f t="array" aca="1" ref="AC169" ca="1">_xlfn.LET(
_xlpm.jahrCalc,
INDIRECT("Jahr" &amp; ROUNDUP(SUM($B$21:$B169)/78,0)),
_xlpm.auto,
IF(_xlfn.XLOOKUP(GewählterMA&amp;"|"&amp;_xlpm.jahrCalc,Personaleingabe!$AO$12:$AO$300,Personaleingabe!$AO$12:$AO$300,"keine Zeiten",0,1)="keine Zeiten",TRUE,FALSE),
_xlpm.fake,
IF($A$4&amp;"1"="1",FALSE,TRUE),
_xlpm.abwesend,
BM169&amp;"1"&lt;&gt;"1",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_xlpm.wochenstunden/5,SUMIFS(Arbeitszeiten[[Arbeitszeit]:[Arbeitszeit]],Arbeitszeiten[[Name]:[Name]],GewählterMA,Arbeitszeiten[[Tag]:[Tag]],DATE(_xlpm.jahrCalc,$B169,AC$20)))*$A169,0),
_xlpm.ausgabe, _xlpm.stunden+IF(AND(_xlpm.stunden&gt;0,_xlpm.fake),ROUND(RANDBETWEEN(-100,100)/200,1),0),
IF(_xlpm.ausgabe&lt;=0,"",_xlpm.ausgabe)
)</f>
        <v/>
      </c>
      <c r="AD169" s="253" t="str" cm="1">
        <f t="array" aca="1" ref="AD169" ca="1">_xlfn.LET(
_xlpm.jahrCalc,
INDIRECT("Jahr" &amp; ROUNDUP(SUM($B$21:$B169)/78,0)),
_xlpm.auto,
IF(_xlfn.XLOOKUP(GewählterMA&amp;"|"&amp;_xlpm.jahrCalc,Personaleingabe!$AO$12:$AO$300,Personaleingabe!$AO$12:$AO$300,"keine Zeiten",0,1)="keine Zeiten",TRUE,FALSE),
_xlpm.fake,
IF($A$4&amp;"1"="1",FALSE,TRUE),
_xlpm.abwesend,
BN169&amp;"1"&lt;&gt;"1",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_xlpm.wochenstunden/5,SUMIFS(Arbeitszeiten[[Arbeitszeit]:[Arbeitszeit]],Arbeitszeiten[[Name]:[Name]],GewählterMA,Arbeitszeiten[[Tag]:[Tag]],DATE(_xlpm.jahrCalc,$B169,AD$20)))*$A169,0),
_xlpm.ausgabe, _xlpm.stunden+IF(AND(_xlpm.stunden&gt;0,_xlpm.fake),ROUND(RANDBETWEEN(-100,100)/200,1),0),
IF(_xlpm.ausgabe&lt;=0,"",_xlpm.ausgabe)
)</f>
        <v/>
      </c>
      <c r="AE169" s="253" t="str" cm="1">
        <f t="array" aca="1" ref="AE169" ca="1">_xlfn.LET(
_xlpm.jahrCalc,
INDIRECT("Jahr" &amp; ROUNDUP(SUM($B$21:$B169)/78,0)),
_xlpm.auto,
IF(_xlfn.XLOOKUP(GewählterMA&amp;"|"&amp;_xlpm.jahrCalc,Personaleingabe!$AO$12:$AO$300,Personaleingabe!$AO$12:$AO$300,"keine Zeiten",0,1)="keine Zeiten",TRUE,FALSE),
_xlpm.fake,
IF($A$4&amp;"1"="1",FALSE,TRUE),
_xlpm.abwesend,
BO169&amp;"1"&lt;&gt;"1",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_xlpm.wochenstunden/5,SUMIFS(Arbeitszeiten[[Arbeitszeit]:[Arbeitszeit]],Arbeitszeiten[[Name]:[Name]],GewählterMA,Arbeitszeiten[[Tag]:[Tag]],DATE(_xlpm.jahrCalc,$B169,AE$20)))*$A169,0),
_xlpm.ausgabe, _xlpm.stunden+IF(AND(_xlpm.stunden&gt;0,_xlpm.fake),ROUND(RANDBETWEEN(-100,100)/200,1),0),
IF(_xlpm.ausgabe&lt;=0,"",_xlpm.ausgabe)
)</f>
        <v/>
      </c>
      <c r="AF169" s="253" t="str" cm="1">
        <f t="array" aca="1" ref="AF169" ca="1">_xlfn.LET(
_xlpm.jahrCalc,
INDIRECT("Jahr" &amp; ROUNDUP(SUM($B$21:$B169)/78,0)),
_xlpm.auto,
IF(_xlfn.XLOOKUP(GewählterMA&amp;"|"&amp;_xlpm.jahrCalc,Personaleingabe!$AO$12:$AO$300,Personaleingabe!$AO$12:$AO$300,"keine Zeiten",0,1)="keine Zeiten",TRUE,FALSE),
_xlpm.fake,
IF($A$4&amp;"1"="1",FALSE,TRUE),
_xlpm.abwesend,
BP169&amp;"1"&lt;&gt;"1",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_xlpm.wochenstunden/5,SUMIFS(Arbeitszeiten[[Arbeitszeit]:[Arbeitszeit]],Arbeitszeiten[[Name]:[Name]],GewählterMA,Arbeitszeiten[[Tag]:[Tag]],DATE(_xlpm.jahrCalc,$B169,AF$20)))*$A169,0),
_xlpm.ausgabe, _xlpm.stunden+IF(AND(_xlpm.stunden&gt;0,_xlpm.fake),ROUND(RANDBETWEEN(-100,100)/200,1),0),
IF(_xlpm.ausgabe&lt;=0,"",_xlpm.ausgabe)
)</f>
        <v/>
      </c>
      <c r="AG169" s="253" t="str" cm="1">
        <f t="array" aca="1" ref="AG169" ca="1">_xlfn.LET(
_xlpm.jahrCalc,
INDIRECT("Jahr" &amp; ROUNDUP(SUM($B$21:$B169)/78,0)),
_xlpm.auto,
IF(_xlfn.XLOOKUP(GewählterMA&amp;"|"&amp;_xlpm.jahrCalc,Personaleingabe!$AO$12:$AO$300,Personaleingabe!$AO$12:$AO$300,"keine Zeiten",0,1)="keine Zeiten",TRUE,FALSE),
_xlpm.fake,
IF($A$4&amp;"1"="1",FALSE,TRUE),
_xlpm.abwesend,
BQ169&amp;"1"&lt;&gt;"1",
_xlpm.wochenstunden,_xlfn.XLOOKUP(GewählterMA&amp;"|"&amp;GewähltesVorhaben&amp;"|"&amp;$B169&amp;"|"&amp;_xlpm.jahrCalc,MitarbeiterFTE[[lookup]:[lookup]],MitarbeiterFTE[[Std. / Wo.]:[Std. / Wo.]],0,0,1),
_xlpm.stunden,
IF(NOT(_xlpm.abwesend),IF(_xlpm.auto,
    _xlpm.wochenstunden/5,SUMIFS(Arbeitszeiten[[Arbeitszeit]:[Arbeitszeit]],Arbeitszeiten[[Name]:[Name]],GewählterMA,Arbeitszeiten[[Tag]:[Tag]],DATE(_xlpm.jahrCalc,$B169,AG$20)))*$A169,0),
_xlpm.ausgabe, _xlpm.stunden+IF(AND(_xlpm.stunden&gt;0,_xlpm.fake),ROUND(RANDBETWEEN(-100,100)/200,1),0),
IF(_xlpm.ausgabe&lt;=0,"",_xlpm.ausgabe)
)</f>
        <v/>
      </c>
      <c r="AH169" s="254">
        <f t="shared" ca="1" si="181"/>
        <v>0</v>
      </c>
      <c r="AI169" s="303"/>
      <c r="AJ169" s="212"/>
      <c r="AL169" s="211">
        <f t="shared" si="182"/>
        <v>9</v>
      </c>
      <c r="AM169" s="211" t="str" cm="1">
        <f t="array" aca="1" ref="AM169" ca="1">_xlfn.LET(
     _xlpm.jahrCalc,INDIRECT("Jahr" &amp; ROUNDUP(SUM($B$21:$B169)/78,0)),
     _xlpm.dat,DATE(_xlpm.jahrCalc,$B169,C$20),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N169" s="211" t="str" cm="1">
        <f t="array" aca="1" ref="AN169" ca="1">_xlfn.LET(
     _xlpm.jahrCalc,INDIRECT("Jahr" &amp; ROUNDUP(SUM($B$21:$B169)/78,0)),
     _xlpm.dat,DATE(_xlpm.jahrCalc,$B169,D$20),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O169" s="211" t="str" cm="1">
        <f t="array" aca="1" ref="AO169" ca="1">_xlfn.LET(
     _xlpm.jahrCalc,INDIRECT("Jahr" &amp; ROUNDUP(SUM($B$21:$B169)/78,0)),
     _xlpm.dat,DATE(_xlpm.jahrCalc,$B169,E$20),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P169" s="211" t="str" cm="1">
        <f t="array" aca="1" ref="AP169" ca="1">_xlfn.LET(
     _xlpm.jahrCalc,INDIRECT("Jahr" &amp; ROUNDUP(SUM($B$21:$B169)/78,0)),
     _xlpm.dat,DATE(_xlpm.jahrCalc,$B169,F$20),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Q169" s="211" t="str" cm="1">
        <f t="array" aca="1" ref="AQ169" ca="1">_xlfn.LET(
     _xlpm.jahrCalc,INDIRECT("Jahr" &amp; ROUNDUP(SUM($B$21:$B169)/78,0)),
     _xlpm.dat,DATE(_xlpm.jahrCalc,$B169,G$20),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R169" s="211" t="str" cm="1">
        <f t="array" aca="1" ref="AR169" ca="1">_xlfn.LET(
     _xlpm.jahrCalc,INDIRECT("Jahr" &amp; ROUNDUP(SUM($B$21:$B169)/78,0)),
     _xlpm.dat,DATE(_xlpm.jahrCalc,$B169,H$20),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S169" s="211" t="str" cm="1">
        <f t="array" aca="1" ref="AS169" ca="1">_xlfn.LET(
     _xlpm.jahrCalc,INDIRECT("Jahr" &amp; ROUNDUP(SUM($B$21:$B169)/78,0)),
     _xlpm.dat,DATE(_xlpm.jahrCalc,$B169,I$20),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T169" s="211" t="str" cm="1">
        <f t="array" aca="1" ref="AT169" ca="1">_xlfn.LET(
     _xlpm.jahrCalc,INDIRECT("Jahr" &amp; ROUNDUP(SUM($B$21:$B169)/78,0)),
     _xlpm.dat,DATE(_xlpm.jahrCalc,$B169,J$20),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U169" s="211" t="str" cm="1">
        <f t="array" aca="1" ref="AU169" ca="1">_xlfn.LET(
     _xlpm.jahrCalc,INDIRECT("Jahr" &amp; ROUNDUP(SUM($B$21:$B169)/78,0)),
     _xlpm.dat,DATE(_xlpm.jahrCalc,$B169,K$20),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V169" s="211" t="str" cm="1">
        <f t="array" aca="1" ref="AV169" ca="1">_xlfn.LET(
     _xlpm.jahrCalc,INDIRECT("Jahr" &amp; ROUNDUP(SUM($B$21:$B169)/78,0)),
     _xlpm.dat,DATE(_xlpm.jahrCalc,$B169,L$20),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W169" s="211" t="str" cm="1">
        <f t="array" aca="1" ref="AW169" ca="1">_xlfn.LET(
     _xlpm.jahrCalc,INDIRECT("Jahr" &amp; ROUNDUP(SUM($B$21:$B169)/78,0)),
     _xlpm.dat,DATE(_xlpm.jahrCalc,$B169,M$20),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X169" s="211" t="str" cm="1">
        <f t="array" aca="1" ref="AX169" ca="1">_xlfn.LET(
     _xlpm.jahrCalc,INDIRECT("Jahr" &amp; ROUNDUP(SUM($B$21:$B169)/78,0)),
     _xlpm.dat,DATE(_xlpm.jahrCalc,$B169,N$20),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AY169" s="211" t="str" cm="1">
        <f t="array" aca="1" ref="AY169" ca="1">_xlfn.LET(
     _xlpm.jahrCalc,INDIRECT("Jahr" &amp; ROUNDUP(SUM($B$21:$B169)/78,0)),
     _xlpm.dat,DATE(_xlpm.jahrCalc,$B169,O$20),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AZ169" s="211" t="str" cm="1">
        <f t="array" aca="1" ref="AZ169" ca="1">_xlfn.LET(
     _xlpm.jahrCalc,INDIRECT("Jahr" &amp; ROUNDUP(SUM($B$21:$B169)/78,0)),
     _xlpm.dat,DATE(_xlpm.jahrCalc,$B169,P$20),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A169" s="211" t="str" cm="1">
        <f t="array" aca="1" ref="BA169" ca="1">_xlfn.LET(
     _xlpm.jahrCalc,INDIRECT("Jahr" &amp; ROUNDUP(SUM($B$21:$B169)/78,0)),
     _xlpm.dat,DATE(_xlpm.jahrCalc,$B169,Q$20),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B169" s="211" t="str" cm="1">
        <f t="array" aca="1" ref="BB169" ca="1">_xlfn.LET(
     _xlpm.jahrCalc,INDIRECT("Jahr" &amp; ROUNDUP(SUM($B$21:$B169)/78,0)),
     _xlpm.dat,DATE(_xlpm.jahrCalc,$B169,R$20),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C169" s="211" t="str" cm="1">
        <f t="array" aca="1" ref="BC169" ca="1">_xlfn.LET(
     _xlpm.jahrCalc,INDIRECT("Jahr" &amp; ROUNDUP(SUM($B$21:$B169)/78,0)),
     _xlpm.dat,DATE(_xlpm.jahrCalc,$B169,S$20),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D169" s="211" t="str" cm="1">
        <f t="array" aca="1" ref="BD169" ca="1">_xlfn.LET(
     _xlpm.jahrCalc,INDIRECT("Jahr" &amp; ROUNDUP(SUM($B$21:$B169)/78,0)),
     _xlpm.dat,DATE(_xlpm.jahrCalc,$B169,T$20),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E169" s="211" t="str" cm="1">
        <f t="array" aca="1" ref="BE169" ca="1">_xlfn.LET(
     _xlpm.jahrCalc,INDIRECT("Jahr" &amp; ROUNDUP(SUM($B$21:$B169)/78,0)),
     _xlpm.dat,DATE(_xlpm.jahrCalc,$B169,U$20),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F169" s="211" t="str" cm="1">
        <f t="array" aca="1" ref="BF169" ca="1">_xlfn.LET(
     _xlpm.jahrCalc,INDIRECT("Jahr" &amp; ROUNDUP(SUM($B$21:$B169)/78,0)),
     _xlpm.dat,DATE(_xlpm.jahrCalc,$B169,V$20),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G169" s="211" t="str" cm="1">
        <f t="array" aca="1" ref="BG169" ca="1">_xlfn.LET(
     _xlpm.jahrCalc,INDIRECT("Jahr" &amp; ROUNDUP(SUM($B$21:$B169)/78,0)),
     _xlpm.dat,DATE(_xlpm.jahrCalc,$B169,W$20),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H169" s="211" t="str" cm="1">
        <f t="array" aca="1" ref="BH169" ca="1">_xlfn.LET(
     _xlpm.jahrCalc,INDIRECT("Jahr" &amp; ROUNDUP(SUM($B$21:$B169)/78,0)),
     _xlpm.dat,DATE(_xlpm.jahrCalc,$B169,X$20),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I169" s="211" t="str" cm="1">
        <f t="array" aca="1" ref="BI169" ca="1">_xlfn.LET(
     _xlpm.jahrCalc,INDIRECT("Jahr" &amp; ROUNDUP(SUM($B$21:$B169)/78,0)),
     _xlpm.dat,DATE(_xlpm.jahrCalc,$B169,Y$20),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J169" s="211" t="str" cm="1">
        <f t="array" aca="1" ref="BJ169" ca="1">_xlfn.LET(
     _xlpm.jahrCalc,INDIRECT("Jahr" &amp; ROUNDUP(SUM($B$21:$B169)/78,0)),
     _xlpm.dat,DATE(_xlpm.jahrCalc,$B169,Z$20),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K169" s="211" t="str" cm="1">
        <f t="array" aca="1" ref="BK169" ca="1">_xlfn.LET(
     _xlpm.jahrCalc,INDIRECT("Jahr" &amp; ROUNDUP(SUM($B$21:$B169)/78,0)),
     _xlpm.dat,DATE(_xlpm.jahrCalc,$B169,AA$20),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L169" s="211" t="str" cm="1">
        <f t="array" aca="1" ref="BL169" ca="1">_xlfn.LET(
     _xlpm.jahrCalc,INDIRECT("Jahr" &amp; ROUNDUP(SUM($B$21:$B169)/78,0)),
     _xlpm.dat,DATE(_xlpm.jahrCalc,$B169,AB$20),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M169" s="211" t="str" cm="1">
        <f t="array" aca="1" ref="BM169" ca="1">_xlfn.LET(
     _xlpm.jahrCalc,INDIRECT("Jahr" &amp; ROUNDUP(SUM($B$21:$B169)/78,0)),
     _xlpm.dat,DATE(_xlpm.jahrCalc,$B169,AC$20),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N169" s="211" t="str" cm="1">
        <f t="array" aca="1" ref="BN169" ca="1">_xlfn.LET(
     _xlpm.jahrCalc,INDIRECT("Jahr" &amp; ROUNDUP(SUM($B$21:$B169)/78,0)),
     _xlpm.dat,DATE(_xlpm.jahrCalc,$B169,AD$20),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WE</v>
      </c>
      <c r="BO169" s="211" t="str" cm="1">
        <f t="array" aca="1" ref="BO169" ca="1">_xlfn.LET(
     _xlpm.jahrCalc,INDIRECT("Jahr" &amp; ROUNDUP(SUM($B$21:$B169)/78,0)),
     _xlpm.dat,DATE(_xlpm.jahrCalc,$B169,AE$20),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P169" s="211" t="str" cm="1">
        <f t="array" aca="1" ref="BP169" ca="1">_xlfn.LET(
     _xlpm.jahrCalc,INDIRECT("Jahr" &amp; ROUNDUP(SUM($B$21:$B169)/78,0)),
     _xlpm.dat,DATE(_xlpm.jahrCalc,$B169,AF$20),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
      </c>
      <c r="BQ169" s="211" t="str" cm="1">
        <f t="array" aca="1" ref="BQ169" ca="1">_xlfn.LET(
     _xlpm.jahrCalc,INDIRECT("Jahr" &amp; ROUNDUP(SUM($B$21:$B169)/78,0)),
     _xlpm.dat,DATE(_xlpm.jahrCalc,$B169,AG$20),
     _xlpm.bundesland,$BR169,
     _xlpm.ft, IF(_xlpm.bundesland=0,FALSE,_xlfn.XLOOKUP(_xlpm.dat,Feiertage[[Datum]:[Datum]],_xlfn.XLOOKUP(_xlpm.bundesland,Feiertage[[#Headers],[BW]:[TH]],Feiertage[[BW]:[TH]]),0,0,1)&lt;&gt;0),
     _xlpm.schwarz,
          MONTH(_xlpm.dat)&lt;&gt;$B169,
     _xlpm.we,
          WEEKDAY(_xlpm.dat,2)&gt;=6,
     _xlpm.weg,
          IF(_xlfn.XLOOKUP(GewählterMA&amp;_xlpm.dat,Table6[[lookup]:[lookup]],Table6[[Name]:[Name]],"da",0,1)="da","","weg"),
     _xlpm.ausgabe,IF(_xlpm.schwarz,"SW",IF(_xlpm.ft,"FT",IF(_xlpm.we,"WE",IF(_xlpm.weg="weg","weg","")))),
     _xlpm.ausgabe
)</f>
        <v>SW</v>
      </c>
      <c r="BR169" s="211">
        <f ca="1">IF(BT169=0,BS160,BT169)</f>
        <v>0</v>
      </c>
      <c r="BT169" s="211" cm="1">
        <f t="array" aca="1" ref="BT169" ca="1">_xlfn.XLOOKUP(_xlfn.XLOOKUP(GewählterMA&amp;AL169&amp;INDIRECT("Jahr" &amp; ROUNDUP(SUM($B$21:$B169)/78,0)),MitarbeiterFTE[Name]&amp;MitarbeiterFTE[Monat]&amp;MitarbeiterFTE[Jahr],MitarbeiterFTE[Bundesland],0,0,1),Bundesländer[Deutsch],Bundesländer[Abkürzung],0,0,1)</f>
        <v>0</v>
      </c>
    </row>
    <row r="170" spans="1:72" ht="18" customHeight="1" thickBot="1">
      <c r="A170" s="223" cm="1">
        <f t="array" aca="1" ref="A170" ca="1">_xlfn.XLOOKUP(GewählterMA&amp;"|"&amp;GewähltesVorhaben&amp;"|"&amp;B170&amp;"|"&amp;INDIRECT("Jahr" &amp; ROUNDUP(SUM($B$21:B170)/78,0)),MitarbeiterFTE[lookup],MitarbeiterFTE[%-Vorhaben],0,0,1)</f>
        <v>0</v>
      </c>
      <c r="B170" s="256">
        <v>10</v>
      </c>
      <c r="C170" s="253" t="str" cm="1">
        <f t="array" aca="1" ref="C170" ca="1">_xlfn.LET(
_xlpm.jahrCalc,
INDIRECT("Jahr" &amp; ROUNDUP(SUM($B$21:$B170)/78,0)),
_xlpm.auto,
IF(_xlfn.XLOOKUP(GewählterMA&amp;"|"&amp;_xlpm.jahrCalc,Personaleingabe!$AO$12:$AO$300,Personaleingabe!$AO$12:$AO$300,"keine Zeiten",0,1)="keine Zeiten",TRUE,FALSE),
_xlpm.fake,
IF($A$4&amp;"1"="1",FALSE,TRUE),
_xlpm.abwesend,
AM170&amp;"1"&lt;&gt;"1",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_xlpm.wochenstunden/5,SUMIFS(Arbeitszeiten[[Arbeitszeit]:[Arbeitszeit]],Arbeitszeiten[[Name]:[Name]],GewählterMA,Arbeitszeiten[[Tag]:[Tag]],DATE(_xlpm.jahrCalc,$B170,C$20)))*$A170,0),
_xlpm.ausgabe, _xlpm.stunden+IF(AND(_xlpm.stunden&gt;0,_xlpm.fake),ROUND(RANDBETWEEN(-100,100)/200,1),0),
IF(_xlpm.ausgabe&lt;=0,"",_xlpm.ausgabe)
)</f>
        <v/>
      </c>
      <c r="D170" s="253" t="str" cm="1">
        <f t="array" aca="1" ref="D170" ca="1">_xlfn.LET(
_xlpm.jahrCalc,
INDIRECT("Jahr" &amp; ROUNDUP(SUM($B$21:$B170)/78,0)),
_xlpm.auto,
IF(_xlfn.XLOOKUP(GewählterMA&amp;"|"&amp;_xlpm.jahrCalc,Personaleingabe!$AO$12:$AO$300,Personaleingabe!$AO$12:$AO$300,"keine Zeiten",0,1)="keine Zeiten",TRUE,FALSE),
_xlpm.fake,
IF($A$4&amp;"1"="1",FALSE,TRUE),
_xlpm.abwesend,
AN170&amp;"1"&lt;&gt;"1",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_xlpm.wochenstunden/5,SUMIFS(Arbeitszeiten[[Arbeitszeit]:[Arbeitszeit]],Arbeitszeiten[[Name]:[Name]],GewählterMA,Arbeitszeiten[[Tag]:[Tag]],DATE(_xlpm.jahrCalc,$B170,D$20)))*$A170,0),
_xlpm.ausgabe, _xlpm.stunden+IF(AND(_xlpm.stunden&gt;0,_xlpm.fake),ROUND(RANDBETWEEN(-100,100)/200,1),0),
IF(_xlpm.ausgabe&lt;=0,"",_xlpm.ausgabe)
)</f>
        <v/>
      </c>
      <c r="E170" s="253" t="str" cm="1">
        <f t="array" aca="1" ref="E170" ca="1">_xlfn.LET(
_xlpm.jahrCalc,
INDIRECT("Jahr" &amp; ROUNDUP(SUM($B$21:$B170)/78,0)),
_xlpm.auto,
IF(_xlfn.XLOOKUP(GewählterMA&amp;"|"&amp;_xlpm.jahrCalc,Personaleingabe!$AO$12:$AO$300,Personaleingabe!$AO$12:$AO$300,"keine Zeiten",0,1)="keine Zeiten",TRUE,FALSE),
_xlpm.fake,
IF($A$4&amp;"1"="1",FALSE,TRUE),
_xlpm.abwesend,
AO170&amp;"1"&lt;&gt;"1",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_xlpm.wochenstunden/5,SUMIFS(Arbeitszeiten[[Arbeitszeit]:[Arbeitszeit]],Arbeitszeiten[[Name]:[Name]],GewählterMA,Arbeitszeiten[[Tag]:[Tag]],DATE(_xlpm.jahrCalc,$B170,E$20)))*$A170,0),
_xlpm.ausgabe, _xlpm.stunden+IF(AND(_xlpm.stunden&gt;0,_xlpm.fake),ROUND(RANDBETWEEN(-100,100)/200,1),0),
IF(_xlpm.ausgabe&lt;=0,"",_xlpm.ausgabe)
)</f>
        <v/>
      </c>
      <c r="F170" s="253" t="str" cm="1">
        <f t="array" aca="1" ref="F170" ca="1">_xlfn.LET(
_xlpm.jahrCalc,
INDIRECT("Jahr" &amp; ROUNDUP(SUM($B$21:$B170)/78,0)),
_xlpm.auto,
IF(_xlfn.XLOOKUP(GewählterMA&amp;"|"&amp;_xlpm.jahrCalc,Personaleingabe!$AO$12:$AO$300,Personaleingabe!$AO$12:$AO$300,"keine Zeiten",0,1)="keine Zeiten",TRUE,FALSE),
_xlpm.fake,
IF($A$4&amp;"1"="1",FALSE,TRUE),
_xlpm.abwesend,
AP170&amp;"1"&lt;&gt;"1",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_xlpm.wochenstunden/5,SUMIFS(Arbeitszeiten[[Arbeitszeit]:[Arbeitszeit]],Arbeitszeiten[[Name]:[Name]],GewählterMA,Arbeitszeiten[[Tag]:[Tag]],DATE(_xlpm.jahrCalc,$B170,F$20)))*$A170,0),
_xlpm.ausgabe, _xlpm.stunden+IF(AND(_xlpm.stunden&gt;0,_xlpm.fake),ROUND(RANDBETWEEN(-100,100)/200,1),0),
IF(_xlpm.ausgabe&lt;=0,"",_xlpm.ausgabe)
)</f>
        <v/>
      </c>
      <c r="G170" s="253" t="str" cm="1">
        <f t="array" aca="1" ref="G170" ca="1">_xlfn.LET(
_xlpm.jahrCalc,
INDIRECT("Jahr" &amp; ROUNDUP(SUM($B$21:$B170)/78,0)),
_xlpm.auto,
IF(_xlfn.XLOOKUP(GewählterMA&amp;"|"&amp;_xlpm.jahrCalc,Personaleingabe!$AO$12:$AO$300,Personaleingabe!$AO$12:$AO$300,"keine Zeiten",0,1)="keine Zeiten",TRUE,FALSE),
_xlpm.fake,
IF($A$4&amp;"1"="1",FALSE,TRUE),
_xlpm.abwesend,
AQ170&amp;"1"&lt;&gt;"1",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_xlpm.wochenstunden/5,SUMIFS(Arbeitszeiten[[Arbeitszeit]:[Arbeitszeit]],Arbeitszeiten[[Name]:[Name]],GewählterMA,Arbeitszeiten[[Tag]:[Tag]],DATE(_xlpm.jahrCalc,$B170,G$20)))*$A170,0),
_xlpm.ausgabe, _xlpm.stunden+IF(AND(_xlpm.stunden&gt;0,_xlpm.fake),ROUND(RANDBETWEEN(-100,100)/200,1),0),
IF(_xlpm.ausgabe&lt;=0,"",_xlpm.ausgabe)
)</f>
        <v/>
      </c>
      <c r="H170" s="253" t="str" cm="1">
        <f t="array" aca="1" ref="H170" ca="1">_xlfn.LET(
_xlpm.jahrCalc,
INDIRECT("Jahr" &amp; ROUNDUP(SUM($B$21:$B170)/78,0)),
_xlpm.auto,
IF(_xlfn.XLOOKUP(GewählterMA&amp;"|"&amp;_xlpm.jahrCalc,Personaleingabe!$AO$12:$AO$300,Personaleingabe!$AO$12:$AO$300,"keine Zeiten",0,1)="keine Zeiten",TRUE,FALSE),
_xlpm.fake,
IF($A$4&amp;"1"="1",FALSE,TRUE),
_xlpm.abwesend,
AR170&amp;"1"&lt;&gt;"1",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_xlpm.wochenstunden/5,SUMIFS(Arbeitszeiten[[Arbeitszeit]:[Arbeitszeit]],Arbeitszeiten[[Name]:[Name]],GewählterMA,Arbeitszeiten[[Tag]:[Tag]],DATE(_xlpm.jahrCalc,$B170,H$20)))*$A170,0),
_xlpm.ausgabe, _xlpm.stunden+IF(AND(_xlpm.stunden&gt;0,_xlpm.fake),ROUND(RANDBETWEEN(-100,100)/200,1),0),
IF(_xlpm.ausgabe&lt;=0,"",_xlpm.ausgabe)
)</f>
        <v/>
      </c>
      <c r="I170" s="253" t="str" cm="1">
        <f t="array" aca="1" ref="I170" ca="1">_xlfn.LET(
_xlpm.jahrCalc,
INDIRECT("Jahr" &amp; ROUNDUP(SUM($B$21:$B170)/78,0)),
_xlpm.auto,
IF(_xlfn.XLOOKUP(GewählterMA&amp;"|"&amp;_xlpm.jahrCalc,Personaleingabe!$AO$12:$AO$300,Personaleingabe!$AO$12:$AO$300,"keine Zeiten",0,1)="keine Zeiten",TRUE,FALSE),
_xlpm.fake,
IF($A$4&amp;"1"="1",FALSE,TRUE),
_xlpm.abwesend,
AS170&amp;"1"&lt;&gt;"1",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_xlpm.wochenstunden/5,SUMIFS(Arbeitszeiten[[Arbeitszeit]:[Arbeitszeit]],Arbeitszeiten[[Name]:[Name]],GewählterMA,Arbeitszeiten[[Tag]:[Tag]],DATE(_xlpm.jahrCalc,$B170,I$20)))*$A170,0),
_xlpm.ausgabe, _xlpm.stunden+IF(AND(_xlpm.stunden&gt;0,_xlpm.fake),ROUND(RANDBETWEEN(-100,100)/200,1),0),
IF(_xlpm.ausgabe&lt;=0,"",_xlpm.ausgabe)
)</f>
        <v/>
      </c>
      <c r="J170" s="253" t="str" cm="1">
        <f t="array" aca="1" ref="J170" ca="1">_xlfn.LET(
_xlpm.jahrCalc,
INDIRECT("Jahr" &amp; ROUNDUP(SUM($B$21:$B170)/78,0)),
_xlpm.auto,
IF(_xlfn.XLOOKUP(GewählterMA&amp;"|"&amp;_xlpm.jahrCalc,Personaleingabe!$AO$12:$AO$300,Personaleingabe!$AO$12:$AO$300,"keine Zeiten",0,1)="keine Zeiten",TRUE,FALSE),
_xlpm.fake,
IF($A$4&amp;"1"="1",FALSE,TRUE),
_xlpm.abwesend,
AT170&amp;"1"&lt;&gt;"1",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_xlpm.wochenstunden/5,SUMIFS(Arbeitszeiten[[Arbeitszeit]:[Arbeitszeit]],Arbeitszeiten[[Name]:[Name]],GewählterMA,Arbeitszeiten[[Tag]:[Tag]],DATE(_xlpm.jahrCalc,$B170,J$20)))*$A170,0),
_xlpm.ausgabe, _xlpm.stunden+IF(AND(_xlpm.stunden&gt;0,_xlpm.fake),ROUND(RANDBETWEEN(-100,100)/200,1),0),
IF(_xlpm.ausgabe&lt;=0,"",_xlpm.ausgabe)
)</f>
        <v/>
      </c>
      <c r="K170" s="253" t="str" cm="1">
        <f t="array" aca="1" ref="K170" ca="1">_xlfn.LET(
_xlpm.jahrCalc,
INDIRECT("Jahr" &amp; ROUNDUP(SUM($B$21:$B170)/78,0)),
_xlpm.auto,
IF(_xlfn.XLOOKUP(GewählterMA&amp;"|"&amp;_xlpm.jahrCalc,Personaleingabe!$AO$12:$AO$300,Personaleingabe!$AO$12:$AO$300,"keine Zeiten",0,1)="keine Zeiten",TRUE,FALSE),
_xlpm.fake,
IF($A$4&amp;"1"="1",FALSE,TRUE),
_xlpm.abwesend,
AU170&amp;"1"&lt;&gt;"1",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_xlpm.wochenstunden/5,SUMIFS(Arbeitszeiten[[Arbeitszeit]:[Arbeitszeit]],Arbeitszeiten[[Name]:[Name]],GewählterMA,Arbeitszeiten[[Tag]:[Tag]],DATE(_xlpm.jahrCalc,$B170,K$20)))*$A170,0),
_xlpm.ausgabe, _xlpm.stunden+IF(AND(_xlpm.stunden&gt;0,_xlpm.fake),ROUND(RANDBETWEEN(-100,100)/200,1),0),
IF(_xlpm.ausgabe&lt;=0,"",_xlpm.ausgabe)
)</f>
        <v/>
      </c>
      <c r="L170" s="253" t="str" cm="1">
        <f t="array" aca="1" ref="L170" ca="1">_xlfn.LET(
_xlpm.jahrCalc,
INDIRECT("Jahr" &amp; ROUNDUP(SUM($B$21:$B170)/78,0)),
_xlpm.auto,
IF(_xlfn.XLOOKUP(GewählterMA&amp;"|"&amp;_xlpm.jahrCalc,Personaleingabe!$AO$12:$AO$300,Personaleingabe!$AO$12:$AO$300,"keine Zeiten",0,1)="keine Zeiten",TRUE,FALSE),
_xlpm.fake,
IF($A$4&amp;"1"="1",FALSE,TRUE),
_xlpm.abwesend,
AV170&amp;"1"&lt;&gt;"1",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_xlpm.wochenstunden/5,SUMIFS(Arbeitszeiten[[Arbeitszeit]:[Arbeitszeit]],Arbeitszeiten[[Name]:[Name]],GewählterMA,Arbeitszeiten[[Tag]:[Tag]],DATE(_xlpm.jahrCalc,$B170,L$20)))*$A170,0),
_xlpm.ausgabe, _xlpm.stunden+IF(AND(_xlpm.stunden&gt;0,_xlpm.fake),ROUND(RANDBETWEEN(-100,100)/200,1),0),
IF(_xlpm.ausgabe&lt;=0,"",_xlpm.ausgabe)
)</f>
        <v/>
      </c>
      <c r="M170" s="253" t="str" cm="1">
        <f t="array" aca="1" ref="M170" ca="1">_xlfn.LET(
_xlpm.jahrCalc,
INDIRECT("Jahr" &amp; ROUNDUP(SUM($B$21:$B170)/78,0)),
_xlpm.auto,
IF(_xlfn.XLOOKUP(GewählterMA&amp;"|"&amp;_xlpm.jahrCalc,Personaleingabe!$AO$12:$AO$300,Personaleingabe!$AO$12:$AO$300,"keine Zeiten",0,1)="keine Zeiten",TRUE,FALSE),
_xlpm.fake,
IF($A$4&amp;"1"="1",FALSE,TRUE),
_xlpm.abwesend,
AW170&amp;"1"&lt;&gt;"1",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_xlpm.wochenstunden/5,SUMIFS(Arbeitszeiten[[Arbeitszeit]:[Arbeitszeit]],Arbeitszeiten[[Name]:[Name]],GewählterMA,Arbeitszeiten[[Tag]:[Tag]],DATE(_xlpm.jahrCalc,$B170,M$20)))*$A170,0),
_xlpm.ausgabe, _xlpm.stunden+IF(AND(_xlpm.stunden&gt;0,_xlpm.fake),ROUND(RANDBETWEEN(-100,100)/200,1),0),
IF(_xlpm.ausgabe&lt;=0,"",_xlpm.ausgabe)
)</f>
        <v/>
      </c>
      <c r="N170" s="253" t="str" cm="1">
        <f t="array" aca="1" ref="N170" ca="1">_xlfn.LET(
_xlpm.jahrCalc,
INDIRECT("Jahr" &amp; ROUNDUP(SUM($B$21:$B170)/78,0)),
_xlpm.auto,
IF(_xlfn.XLOOKUP(GewählterMA&amp;"|"&amp;_xlpm.jahrCalc,Personaleingabe!$AO$12:$AO$300,Personaleingabe!$AO$12:$AO$300,"keine Zeiten",0,1)="keine Zeiten",TRUE,FALSE),
_xlpm.fake,
IF($A$4&amp;"1"="1",FALSE,TRUE),
_xlpm.abwesend,
AX170&amp;"1"&lt;&gt;"1",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_xlpm.wochenstunden/5,SUMIFS(Arbeitszeiten[[Arbeitszeit]:[Arbeitszeit]],Arbeitszeiten[[Name]:[Name]],GewählterMA,Arbeitszeiten[[Tag]:[Tag]],DATE(_xlpm.jahrCalc,$B170,N$20)))*$A170,0),
_xlpm.ausgabe, _xlpm.stunden+IF(AND(_xlpm.stunden&gt;0,_xlpm.fake),ROUND(RANDBETWEEN(-100,100)/200,1),0),
IF(_xlpm.ausgabe&lt;=0,"",_xlpm.ausgabe)
)</f>
        <v/>
      </c>
      <c r="O170" s="253" t="str" cm="1">
        <f t="array" aca="1" ref="O170" ca="1">_xlfn.LET(
_xlpm.jahrCalc,
INDIRECT("Jahr" &amp; ROUNDUP(SUM($B$21:$B170)/78,0)),
_xlpm.auto,
IF(_xlfn.XLOOKUP(GewählterMA&amp;"|"&amp;_xlpm.jahrCalc,Personaleingabe!$AO$12:$AO$300,Personaleingabe!$AO$12:$AO$300,"keine Zeiten",0,1)="keine Zeiten",TRUE,FALSE),
_xlpm.fake,
IF($A$4&amp;"1"="1",FALSE,TRUE),
_xlpm.abwesend,
AY170&amp;"1"&lt;&gt;"1",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_xlpm.wochenstunden/5,SUMIFS(Arbeitszeiten[[Arbeitszeit]:[Arbeitszeit]],Arbeitszeiten[[Name]:[Name]],GewählterMA,Arbeitszeiten[[Tag]:[Tag]],DATE(_xlpm.jahrCalc,$B170,O$20)))*$A170,0),
_xlpm.ausgabe, _xlpm.stunden+IF(AND(_xlpm.stunden&gt;0,_xlpm.fake),ROUND(RANDBETWEEN(-100,100)/200,1),0),
IF(_xlpm.ausgabe&lt;=0,"",_xlpm.ausgabe)
)</f>
        <v/>
      </c>
      <c r="P170" s="253" t="str" cm="1">
        <f t="array" aca="1" ref="P170" ca="1">_xlfn.LET(
_xlpm.jahrCalc,
INDIRECT("Jahr" &amp; ROUNDUP(SUM($B$21:$B170)/78,0)),
_xlpm.auto,
IF(_xlfn.XLOOKUP(GewählterMA&amp;"|"&amp;_xlpm.jahrCalc,Personaleingabe!$AO$12:$AO$300,Personaleingabe!$AO$12:$AO$300,"keine Zeiten",0,1)="keine Zeiten",TRUE,FALSE),
_xlpm.fake,
IF($A$4&amp;"1"="1",FALSE,TRUE),
_xlpm.abwesend,
AZ170&amp;"1"&lt;&gt;"1",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_xlpm.wochenstunden/5,SUMIFS(Arbeitszeiten[[Arbeitszeit]:[Arbeitszeit]],Arbeitszeiten[[Name]:[Name]],GewählterMA,Arbeitszeiten[[Tag]:[Tag]],DATE(_xlpm.jahrCalc,$B170,P$20)))*$A170,0),
_xlpm.ausgabe, _xlpm.stunden+IF(AND(_xlpm.stunden&gt;0,_xlpm.fake),ROUND(RANDBETWEEN(-100,100)/200,1),0),
IF(_xlpm.ausgabe&lt;=0,"",_xlpm.ausgabe)
)</f>
        <v/>
      </c>
      <c r="Q170" s="253" t="str" cm="1">
        <f t="array" aca="1" ref="Q170" ca="1">_xlfn.LET(
_xlpm.jahrCalc,
INDIRECT("Jahr" &amp; ROUNDUP(SUM($B$21:$B170)/78,0)),
_xlpm.auto,
IF(_xlfn.XLOOKUP(GewählterMA&amp;"|"&amp;_xlpm.jahrCalc,Personaleingabe!$AO$12:$AO$300,Personaleingabe!$AO$12:$AO$300,"keine Zeiten",0,1)="keine Zeiten",TRUE,FALSE),
_xlpm.fake,
IF($A$4&amp;"1"="1",FALSE,TRUE),
_xlpm.abwesend,
BA170&amp;"1"&lt;&gt;"1",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_xlpm.wochenstunden/5,SUMIFS(Arbeitszeiten[[Arbeitszeit]:[Arbeitszeit]],Arbeitszeiten[[Name]:[Name]],GewählterMA,Arbeitszeiten[[Tag]:[Tag]],DATE(_xlpm.jahrCalc,$B170,Q$20)))*$A170,0),
_xlpm.ausgabe, _xlpm.stunden+IF(AND(_xlpm.stunden&gt;0,_xlpm.fake),ROUND(RANDBETWEEN(-100,100)/200,1),0),
IF(_xlpm.ausgabe&lt;=0,"",_xlpm.ausgabe)
)</f>
        <v/>
      </c>
      <c r="R170" s="253" t="str" cm="1">
        <f t="array" aca="1" ref="R170" ca="1">_xlfn.LET(
_xlpm.jahrCalc,
INDIRECT("Jahr" &amp; ROUNDUP(SUM($B$21:$B170)/78,0)),
_xlpm.auto,
IF(_xlfn.XLOOKUP(GewählterMA&amp;"|"&amp;_xlpm.jahrCalc,Personaleingabe!$AO$12:$AO$300,Personaleingabe!$AO$12:$AO$300,"keine Zeiten",0,1)="keine Zeiten",TRUE,FALSE),
_xlpm.fake,
IF($A$4&amp;"1"="1",FALSE,TRUE),
_xlpm.abwesend,
BB170&amp;"1"&lt;&gt;"1",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_xlpm.wochenstunden/5,SUMIFS(Arbeitszeiten[[Arbeitszeit]:[Arbeitszeit]],Arbeitszeiten[[Name]:[Name]],GewählterMA,Arbeitszeiten[[Tag]:[Tag]],DATE(_xlpm.jahrCalc,$B170,R$20)))*$A170,0),
_xlpm.ausgabe, _xlpm.stunden+IF(AND(_xlpm.stunden&gt;0,_xlpm.fake),ROUND(RANDBETWEEN(-100,100)/200,1),0),
IF(_xlpm.ausgabe&lt;=0,"",_xlpm.ausgabe)
)</f>
        <v/>
      </c>
      <c r="S170" s="253" t="str" cm="1">
        <f t="array" aca="1" ref="S170" ca="1">_xlfn.LET(
_xlpm.jahrCalc,
INDIRECT("Jahr" &amp; ROUNDUP(SUM($B$21:$B170)/78,0)),
_xlpm.auto,
IF(_xlfn.XLOOKUP(GewählterMA&amp;"|"&amp;_xlpm.jahrCalc,Personaleingabe!$AO$12:$AO$300,Personaleingabe!$AO$12:$AO$300,"keine Zeiten",0,1)="keine Zeiten",TRUE,FALSE),
_xlpm.fake,
IF($A$4&amp;"1"="1",FALSE,TRUE),
_xlpm.abwesend,
BC170&amp;"1"&lt;&gt;"1",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_xlpm.wochenstunden/5,SUMIFS(Arbeitszeiten[[Arbeitszeit]:[Arbeitszeit]],Arbeitszeiten[[Name]:[Name]],GewählterMA,Arbeitszeiten[[Tag]:[Tag]],DATE(_xlpm.jahrCalc,$B170,S$20)))*$A170,0),
_xlpm.ausgabe, _xlpm.stunden+IF(AND(_xlpm.stunden&gt;0,_xlpm.fake),ROUND(RANDBETWEEN(-100,100)/200,1),0),
IF(_xlpm.ausgabe&lt;=0,"",_xlpm.ausgabe)
)</f>
        <v/>
      </c>
      <c r="T170" s="253" t="str" cm="1">
        <f t="array" aca="1" ref="T170" ca="1">_xlfn.LET(
_xlpm.jahrCalc,
INDIRECT("Jahr" &amp; ROUNDUP(SUM($B$21:$B170)/78,0)),
_xlpm.auto,
IF(_xlfn.XLOOKUP(GewählterMA&amp;"|"&amp;_xlpm.jahrCalc,Personaleingabe!$AO$12:$AO$300,Personaleingabe!$AO$12:$AO$300,"keine Zeiten",0,1)="keine Zeiten",TRUE,FALSE),
_xlpm.fake,
IF($A$4&amp;"1"="1",FALSE,TRUE),
_xlpm.abwesend,
BD170&amp;"1"&lt;&gt;"1",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_xlpm.wochenstunden/5,SUMIFS(Arbeitszeiten[[Arbeitszeit]:[Arbeitszeit]],Arbeitszeiten[[Name]:[Name]],GewählterMA,Arbeitszeiten[[Tag]:[Tag]],DATE(_xlpm.jahrCalc,$B170,T$20)))*$A170,0),
_xlpm.ausgabe, _xlpm.stunden+IF(AND(_xlpm.stunden&gt;0,_xlpm.fake),ROUND(RANDBETWEEN(-100,100)/200,1),0),
IF(_xlpm.ausgabe&lt;=0,"",_xlpm.ausgabe)
)</f>
        <v/>
      </c>
      <c r="U170" s="253" t="str" cm="1">
        <f t="array" aca="1" ref="U170" ca="1">_xlfn.LET(
_xlpm.jahrCalc,
INDIRECT("Jahr" &amp; ROUNDUP(SUM($B$21:$B170)/78,0)),
_xlpm.auto,
IF(_xlfn.XLOOKUP(GewählterMA&amp;"|"&amp;_xlpm.jahrCalc,Personaleingabe!$AO$12:$AO$300,Personaleingabe!$AO$12:$AO$300,"keine Zeiten",0,1)="keine Zeiten",TRUE,FALSE),
_xlpm.fake,
IF($A$4&amp;"1"="1",FALSE,TRUE),
_xlpm.abwesend,
BE170&amp;"1"&lt;&gt;"1",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_xlpm.wochenstunden/5,SUMIFS(Arbeitszeiten[[Arbeitszeit]:[Arbeitszeit]],Arbeitszeiten[[Name]:[Name]],GewählterMA,Arbeitszeiten[[Tag]:[Tag]],DATE(_xlpm.jahrCalc,$B170,U$20)))*$A170,0),
_xlpm.ausgabe, _xlpm.stunden+IF(AND(_xlpm.stunden&gt;0,_xlpm.fake),ROUND(RANDBETWEEN(-100,100)/200,1),0),
IF(_xlpm.ausgabe&lt;=0,"",_xlpm.ausgabe)
)</f>
        <v/>
      </c>
      <c r="V170" s="253" t="str" cm="1">
        <f t="array" aca="1" ref="V170" ca="1">_xlfn.LET(
_xlpm.jahrCalc,
INDIRECT("Jahr" &amp; ROUNDUP(SUM($B$21:$B170)/78,0)),
_xlpm.auto,
IF(_xlfn.XLOOKUP(GewählterMA&amp;"|"&amp;_xlpm.jahrCalc,Personaleingabe!$AO$12:$AO$300,Personaleingabe!$AO$12:$AO$300,"keine Zeiten",0,1)="keine Zeiten",TRUE,FALSE),
_xlpm.fake,
IF($A$4&amp;"1"="1",FALSE,TRUE),
_xlpm.abwesend,
BF170&amp;"1"&lt;&gt;"1",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_xlpm.wochenstunden/5,SUMIFS(Arbeitszeiten[[Arbeitszeit]:[Arbeitszeit]],Arbeitszeiten[[Name]:[Name]],GewählterMA,Arbeitszeiten[[Tag]:[Tag]],DATE(_xlpm.jahrCalc,$B170,V$20)))*$A170,0),
_xlpm.ausgabe, _xlpm.stunden+IF(AND(_xlpm.stunden&gt;0,_xlpm.fake),ROUND(RANDBETWEEN(-100,100)/200,1),0),
IF(_xlpm.ausgabe&lt;=0,"",_xlpm.ausgabe)
)</f>
        <v/>
      </c>
      <c r="W170" s="253" t="str" cm="1">
        <f t="array" aca="1" ref="W170" ca="1">_xlfn.LET(
_xlpm.jahrCalc,
INDIRECT("Jahr" &amp; ROUNDUP(SUM($B$21:$B170)/78,0)),
_xlpm.auto,
IF(_xlfn.XLOOKUP(GewählterMA&amp;"|"&amp;_xlpm.jahrCalc,Personaleingabe!$AO$12:$AO$300,Personaleingabe!$AO$12:$AO$300,"keine Zeiten",0,1)="keine Zeiten",TRUE,FALSE),
_xlpm.fake,
IF($A$4&amp;"1"="1",FALSE,TRUE),
_xlpm.abwesend,
BG170&amp;"1"&lt;&gt;"1",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_xlpm.wochenstunden/5,SUMIFS(Arbeitszeiten[[Arbeitszeit]:[Arbeitszeit]],Arbeitszeiten[[Name]:[Name]],GewählterMA,Arbeitszeiten[[Tag]:[Tag]],DATE(_xlpm.jahrCalc,$B170,W$20)))*$A170,0),
_xlpm.ausgabe, _xlpm.stunden+IF(AND(_xlpm.stunden&gt;0,_xlpm.fake),ROUND(RANDBETWEEN(-100,100)/200,1),0),
IF(_xlpm.ausgabe&lt;=0,"",_xlpm.ausgabe)
)</f>
        <v/>
      </c>
      <c r="X170" s="253" t="str" cm="1">
        <f t="array" aca="1" ref="X170" ca="1">_xlfn.LET(
_xlpm.jahrCalc,
INDIRECT("Jahr" &amp; ROUNDUP(SUM($B$21:$B170)/78,0)),
_xlpm.auto,
IF(_xlfn.XLOOKUP(GewählterMA&amp;"|"&amp;_xlpm.jahrCalc,Personaleingabe!$AO$12:$AO$300,Personaleingabe!$AO$12:$AO$300,"keine Zeiten",0,1)="keine Zeiten",TRUE,FALSE),
_xlpm.fake,
IF($A$4&amp;"1"="1",FALSE,TRUE),
_xlpm.abwesend,
BH170&amp;"1"&lt;&gt;"1",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_xlpm.wochenstunden/5,SUMIFS(Arbeitszeiten[[Arbeitszeit]:[Arbeitszeit]],Arbeitszeiten[[Name]:[Name]],GewählterMA,Arbeitszeiten[[Tag]:[Tag]],DATE(_xlpm.jahrCalc,$B170,X$20)))*$A170,0),
_xlpm.ausgabe, _xlpm.stunden+IF(AND(_xlpm.stunden&gt;0,_xlpm.fake),ROUND(RANDBETWEEN(-100,100)/200,1),0),
IF(_xlpm.ausgabe&lt;=0,"",_xlpm.ausgabe)
)</f>
        <v/>
      </c>
      <c r="Y170" s="253" t="str" cm="1">
        <f t="array" aca="1" ref="Y170" ca="1">_xlfn.LET(
_xlpm.jahrCalc,
INDIRECT("Jahr" &amp; ROUNDUP(SUM($B$21:$B170)/78,0)),
_xlpm.auto,
IF(_xlfn.XLOOKUP(GewählterMA&amp;"|"&amp;_xlpm.jahrCalc,Personaleingabe!$AO$12:$AO$300,Personaleingabe!$AO$12:$AO$300,"keine Zeiten",0,1)="keine Zeiten",TRUE,FALSE),
_xlpm.fake,
IF($A$4&amp;"1"="1",FALSE,TRUE),
_xlpm.abwesend,
BI170&amp;"1"&lt;&gt;"1",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_xlpm.wochenstunden/5,SUMIFS(Arbeitszeiten[[Arbeitszeit]:[Arbeitszeit]],Arbeitszeiten[[Name]:[Name]],GewählterMA,Arbeitszeiten[[Tag]:[Tag]],DATE(_xlpm.jahrCalc,$B170,Y$20)))*$A170,0),
_xlpm.ausgabe, _xlpm.stunden+IF(AND(_xlpm.stunden&gt;0,_xlpm.fake),ROUND(RANDBETWEEN(-100,100)/200,1),0),
IF(_xlpm.ausgabe&lt;=0,"",_xlpm.ausgabe)
)</f>
        <v/>
      </c>
      <c r="Z170" s="253" t="str" cm="1">
        <f t="array" aca="1" ref="Z170" ca="1">_xlfn.LET(
_xlpm.jahrCalc,
INDIRECT("Jahr" &amp; ROUNDUP(SUM($B$21:$B170)/78,0)),
_xlpm.auto,
IF(_xlfn.XLOOKUP(GewählterMA&amp;"|"&amp;_xlpm.jahrCalc,Personaleingabe!$AO$12:$AO$300,Personaleingabe!$AO$12:$AO$300,"keine Zeiten",0,1)="keine Zeiten",TRUE,FALSE),
_xlpm.fake,
IF($A$4&amp;"1"="1",FALSE,TRUE),
_xlpm.abwesend,
BJ170&amp;"1"&lt;&gt;"1",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_xlpm.wochenstunden/5,SUMIFS(Arbeitszeiten[[Arbeitszeit]:[Arbeitszeit]],Arbeitszeiten[[Name]:[Name]],GewählterMA,Arbeitszeiten[[Tag]:[Tag]],DATE(_xlpm.jahrCalc,$B170,Z$20)))*$A170,0),
_xlpm.ausgabe, _xlpm.stunden+IF(AND(_xlpm.stunden&gt;0,_xlpm.fake),ROUND(RANDBETWEEN(-100,100)/200,1),0),
IF(_xlpm.ausgabe&lt;=0,"",_xlpm.ausgabe)
)</f>
        <v/>
      </c>
      <c r="AA170" s="253" t="str" cm="1">
        <f t="array" aca="1" ref="AA170" ca="1">_xlfn.LET(
_xlpm.jahrCalc,
INDIRECT("Jahr" &amp; ROUNDUP(SUM($B$21:$B170)/78,0)),
_xlpm.auto,
IF(_xlfn.XLOOKUP(GewählterMA&amp;"|"&amp;_xlpm.jahrCalc,Personaleingabe!$AO$12:$AO$300,Personaleingabe!$AO$12:$AO$300,"keine Zeiten",0,1)="keine Zeiten",TRUE,FALSE),
_xlpm.fake,
IF($A$4&amp;"1"="1",FALSE,TRUE),
_xlpm.abwesend,
BK170&amp;"1"&lt;&gt;"1",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_xlpm.wochenstunden/5,SUMIFS(Arbeitszeiten[[Arbeitszeit]:[Arbeitszeit]],Arbeitszeiten[[Name]:[Name]],GewählterMA,Arbeitszeiten[[Tag]:[Tag]],DATE(_xlpm.jahrCalc,$B170,AA$20)))*$A170,0),
_xlpm.ausgabe, _xlpm.stunden+IF(AND(_xlpm.stunden&gt;0,_xlpm.fake),ROUND(RANDBETWEEN(-100,100)/200,1),0),
IF(_xlpm.ausgabe&lt;=0,"",_xlpm.ausgabe)
)</f>
        <v/>
      </c>
      <c r="AB170" s="253" t="str" cm="1">
        <f t="array" aca="1" ref="AB170" ca="1">_xlfn.LET(
_xlpm.jahrCalc,
INDIRECT("Jahr" &amp; ROUNDUP(SUM($B$21:$B170)/78,0)),
_xlpm.auto,
IF(_xlfn.XLOOKUP(GewählterMA&amp;"|"&amp;_xlpm.jahrCalc,Personaleingabe!$AO$12:$AO$300,Personaleingabe!$AO$12:$AO$300,"keine Zeiten",0,1)="keine Zeiten",TRUE,FALSE),
_xlpm.fake,
IF($A$4&amp;"1"="1",FALSE,TRUE),
_xlpm.abwesend,
BL170&amp;"1"&lt;&gt;"1",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_xlpm.wochenstunden/5,SUMIFS(Arbeitszeiten[[Arbeitszeit]:[Arbeitszeit]],Arbeitszeiten[[Name]:[Name]],GewählterMA,Arbeitszeiten[[Tag]:[Tag]],DATE(_xlpm.jahrCalc,$B170,AB$20)))*$A170,0),
_xlpm.ausgabe, _xlpm.stunden+IF(AND(_xlpm.stunden&gt;0,_xlpm.fake),ROUND(RANDBETWEEN(-100,100)/200,1),0),
IF(_xlpm.ausgabe&lt;=0,"",_xlpm.ausgabe)
)</f>
        <v/>
      </c>
      <c r="AC170" s="253" t="str" cm="1">
        <f t="array" aca="1" ref="AC170" ca="1">_xlfn.LET(
_xlpm.jahrCalc,
INDIRECT("Jahr" &amp; ROUNDUP(SUM($B$21:$B170)/78,0)),
_xlpm.auto,
IF(_xlfn.XLOOKUP(GewählterMA&amp;"|"&amp;_xlpm.jahrCalc,Personaleingabe!$AO$12:$AO$300,Personaleingabe!$AO$12:$AO$300,"keine Zeiten",0,1)="keine Zeiten",TRUE,FALSE),
_xlpm.fake,
IF($A$4&amp;"1"="1",FALSE,TRUE),
_xlpm.abwesend,
BM170&amp;"1"&lt;&gt;"1",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_xlpm.wochenstunden/5,SUMIFS(Arbeitszeiten[[Arbeitszeit]:[Arbeitszeit]],Arbeitszeiten[[Name]:[Name]],GewählterMA,Arbeitszeiten[[Tag]:[Tag]],DATE(_xlpm.jahrCalc,$B170,AC$20)))*$A170,0),
_xlpm.ausgabe, _xlpm.stunden+IF(AND(_xlpm.stunden&gt;0,_xlpm.fake),ROUND(RANDBETWEEN(-100,100)/200,1),0),
IF(_xlpm.ausgabe&lt;=0,"",_xlpm.ausgabe)
)</f>
        <v/>
      </c>
      <c r="AD170" s="253" t="str" cm="1">
        <f t="array" aca="1" ref="AD170" ca="1">_xlfn.LET(
_xlpm.jahrCalc,
INDIRECT("Jahr" &amp; ROUNDUP(SUM($B$21:$B170)/78,0)),
_xlpm.auto,
IF(_xlfn.XLOOKUP(GewählterMA&amp;"|"&amp;_xlpm.jahrCalc,Personaleingabe!$AO$12:$AO$300,Personaleingabe!$AO$12:$AO$300,"keine Zeiten",0,1)="keine Zeiten",TRUE,FALSE),
_xlpm.fake,
IF($A$4&amp;"1"="1",FALSE,TRUE),
_xlpm.abwesend,
BN170&amp;"1"&lt;&gt;"1",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_xlpm.wochenstunden/5,SUMIFS(Arbeitszeiten[[Arbeitszeit]:[Arbeitszeit]],Arbeitszeiten[[Name]:[Name]],GewählterMA,Arbeitszeiten[[Tag]:[Tag]],DATE(_xlpm.jahrCalc,$B170,AD$20)))*$A170,0),
_xlpm.ausgabe, _xlpm.stunden+IF(AND(_xlpm.stunden&gt;0,_xlpm.fake),ROUND(RANDBETWEEN(-100,100)/200,1),0),
IF(_xlpm.ausgabe&lt;=0,"",_xlpm.ausgabe)
)</f>
        <v/>
      </c>
      <c r="AE170" s="253" t="str" cm="1">
        <f t="array" aca="1" ref="AE170" ca="1">_xlfn.LET(
_xlpm.jahrCalc,
INDIRECT("Jahr" &amp; ROUNDUP(SUM($B$21:$B170)/78,0)),
_xlpm.auto,
IF(_xlfn.XLOOKUP(GewählterMA&amp;"|"&amp;_xlpm.jahrCalc,Personaleingabe!$AO$12:$AO$300,Personaleingabe!$AO$12:$AO$300,"keine Zeiten",0,1)="keine Zeiten",TRUE,FALSE),
_xlpm.fake,
IF($A$4&amp;"1"="1",FALSE,TRUE),
_xlpm.abwesend,
BO170&amp;"1"&lt;&gt;"1",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_xlpm.wochenstunden/5,SUMIFS(Arbeitszeiten[[Arbeitszeit]:[Arbeitszeit]],Arbeitszeiten[[Name]:[Name]],GewählterMA,Arbeitszeiten[[Tag]:[Tag]],DATE(_xlpm.jahrCalc,$B170,AE$20)))*$A170,0),
_xlpm.ausgabe, _xlpm.stunden+IF(AND(_xlpm.stunden&gt;0,_xlpm.fake),ROUND(RANDBETWEEN(-100,100)/200,1),0),
IF(_xlpm.ausgabe&lt;=0,"",_xlpm.ausgabe)
)</f>
        <v/>
      </c>
      <c r="AF170" s="253" t="str" cm="1">
        <f t="array" aca="1" ref="AF170" ca="1">_xlfn.LET(
_xlpm.jahrCalc,
INDIRECT("Jahr" &amp; ROUNDUP(SUM($B$21:$B170)/78,0)),
_xlpm.auto,
IF(_xlfn.XLOOKUP(GewählterMA&amp;"|"&amp;_xlpm.jahrCalc,Personaleingabe!$AO$12:$AO$300,Personaleingabe!$AO$12:$AO$300,"keine Zeiten",0,1)="keine Zeiten",TRUE,FALSE),
_xlpm.fake,
IF($A$4&amp;"1"="1",FALSE,TRUE),
_xlpm.abwesend,
BP170&amp;"1"&lt;&gt;"1",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_xlpm.wochenstunden/5,SUMIFS(Arbeitszeiten[[Arbeitszeit]:[Arbeitszeit]],Arbeitszeiten[[Name]:[Name]],GewählterMA,Arbeitszeiten[[Tag]:[Tag]],DATE(_xlpm.jahrCalc,$B170,AF$20)))*$A170,0),
_xlpm.ausgabe, _xlpm.stunden+IF(AND(_xlpm.stunden&gt;0,_xlpm.fake),ROUND(RANDBETWEEN(-100,100)/200,1),0),
IF(_xlpm.ausgabe&lt;=0,"",_xlpm.ausgabe)
)</f>
        <v/>
      </c>
      <c r="AG170" s="253" t="str" cm="1">
        <f t="array" aca="1" ref="AG170" ca="1">_xlfn.LET(
_xlpm.jahrCalc,
INDIRECT("Jahr" &amp; ROUNDUP(SUM($B$21:$B170)/78,0)),
_xlpm.auto,
IF(_xlfn.XLOOKUP(GewählterMA&amp;"|"&amp;_xlpm.jahrCalc,Personaleingabe!$AO$12:$AO$300,Personaleingabe!$AO$12:$AO$300,"keine Zeiten",0,1)="keine Zeiten",TRUE,FALSE),
_xlpm.fake,
IF($A$4&amp;"1"="1",FALSE,TRUE),
_xlpm.abwesend,
BQ170&amp;"1"&lt;&gt;"1",
_xlpm.wochenstunden,_xlfn.XLOOKUP(GewählterMA&amp;"|"&amp;GewähltesVorhaben&amp;"|"&amp;$B170&amp;"|"&amp;_xlpm.jahrCalc,MitarbeiterFTE[[lookup]:[lookup]],MitarbeiterFTE[[Std. / Wo.]:[Std. / Wo.]],0,0,1),
_xlpm.stunden,
IF(NOT(_xlpm.abwesend),IF(_xlpm.auto,
    _xlpm.wochenstunden/5,SUMIFS(Arbeitszeiten[[Arbeitszeit]:[Arbeitszeit]],Arbeitszeiten[[Name]:[Name]],GewählterMA,Arbeitszeiten[[Tag]:[Tag]],DATE(_xlpm.jahrCalc,$B170,AG$20)))*$A170,0),
_xlpm.ausgabe, _xlpm.stunden+IF(AND(_xlpm.stunden&gt;0,_xlpm.fake),ROUND(RANDBETWEEN(-100,100)/200,1),0),
IF(_xlpm.ausgabe&lt;=0,"",_xlpm.ausgabe)
)</f>
        <v/>
      </c>
      <c r="AH170" s="254">
        <f t="shared" ca="1" si="181"/>
        <v>0</v>
      </c>
      <c r="AI170" s="303"/>
      <c r="AJ170" s="212"/>
      <c r="AL170" s="211">
        <f t="shared" si="182"/>
        <v>10</v>
      </c>
      <c r="AM170" s="211" t="str" cm="1">
        <f t="array" aca="1" ref="AM170" ca="1">_xlfn.LET(
     _xlpm.jahrCalc,INDIRECT("Jahr" &amp; ROUNDUP(SUM($B$21:$B170)/78,0)),
     _xlpm.dat,DATE(_xlpm.jahrCalc,$B170,C$20),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N170" s="211" t="str" cm="1">
        <f t="array" aca="1" ref="AN170" ca="1">_xlfn.LET(
     _xlpm.jahrCalc,INDIRECT("Jahr" &amp; ROUNDUP(SUM($B$21:$B170)/78,0)),
     _xlpm.dat,DATE(_xlpm.jahrCalc,$B170,D$20),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O170" s="211" t="str" cm="1">
        <f t="array" aca="1" ref="AO170" ca="1">_xlfn.LET(
     _xlpm.jahrCalc,INDIRECT("Jahr" &amp; ROUNDUP(SUM($B$21:$B170)/78,0)),
     _xlpm.dat,DATE(_xlpm.jahrCalc,$B170,E$20),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P170" s="211" t="str" cm="1">
        <f t="array" aca="1" ref="AP170" ca="1">_xlfn.LET(
     _xlpm.jahrCalc,INDIRECT("Jahr" &amp; ROUNDUP(SUM($B$21:$B170)/78,0)),
     _xlpm.dat,DATE(_xlpm.jahrCalc,$B170,F$20),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Q170" s="211" t="str" cm="1">
        <f t="array" aca="1" ref="AQ170" ca="1">_xlfn.LET(
     _xlpm.jahrCalc,INDIRECT("Jahr" &amp; ROUNDUP(SUM($B$21:$B170)/78,0)),
     _xlpm.dat,DATE(_xlpm.jahrCalc,$B170,G$20),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R170" s="211" t="str" cm="1">
        <f t="array" aca="1" ref="AR170" ca="1">_xlfn.LET(
     _xlpm.jahrCalc,INDIRECT("Jahr" &amp; ROUNDUP(SUM($B$21:$B170)/78,0)),
     _xlpm.dat,DATE(_xlpm.jahrCalc,$B170,H$20),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S170" s="211" t="str" cm="1">
        <f t="array" aca="1" ref="AS170" ca="1">_xlfn.LET(
     _xlpm.jahrCalc,INDIRECT("Jahr" &amp; ROUNDUP(SUM($B$21:$B170)/78,0)),
     _xlpm.dat,DATE(_xlpm.jahrCalc,$B170,I$20),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T170" s="211" t="str" cm="1">
        <f t="array" aca="1" ref="AT170" ca="1">_xlfn.LET(
     _xlpm.jahrCalc,INDIRECT("Jahr" &amp; ROUNDUP(SUM($B$21:$B170)/78,0)),
     _xlpm.dat,DATE(_xlpm.jahrCalc,$B170,J$20),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U170" s="211" t="str" cm="1">
        <f t="array" aca="1" ref="AU170" ca="1">_xlfn.LET(
     _xlpm.jahrCalc,INDIRECT("Jahr" &amp; ROUNDUP(SUM($B$21:$B170)/78,0)),
     _xlpm.dat,DATE(_xlpm.jahrCalc,$B170,K$20),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V170" s="211" t="str" cm="1">
        <f t="array" aca="1" ref="AV170" ca="1">_xlfn.LET(
     _xlpm.jahrCalc,INDIRECT("Jahr" &amp; ROUNDUP(SUM($B$21:$B170)/78,0)),
     _xlpm.dat,DATE(_xlpm.jahrCalc,$B170,L$20),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W170" s="211" t="str" cm="1">
        <f t="array" aca="1" ref="AW170" ca="1">_xlfn.LET(
     _xlpm.jahrCalc,INDIRECT("Jahr" &amp; ROUNDUP(SUM($B$21:$B170)/78,0)),
     _xlpm.dat,DATE(_xlpm.jahrCalc,$B170,M$20),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X170" s="211" t="str" cm="1">
        <f t="array" aca="1" ref="AX170" ca="1">_xlfn.LET(
     _xlpm.jahrCalc,INDIRECT("Jahr" &amp; ROUNDUP(SUM($B$21:$B170)/78,0)),
     _xlpm.dat,DATE(_xlpm.jahrCalc,$B170,N$20),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AY170" s="211" t="str" cm="1">
        <f t="array" aca="1" ref="AY170" ca="1">_xlfn.LET(
     _xlpm.jahrCalc,INDIRECT("Jahr" &amp; ROUNDUP(SUM($B$21:$B170)/78,0)),
     _xlpm.dat,DATE(_xlpm.jahrCalc,$B170,O$20),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AZ170" s="211" t="str" cm="1">
        <f t="array" aca="1" ref="AZ170" ca="1">_xlfn.LET(
     _xlpm.jahrCalc,INDIRECT("Jahr" &amp; ROUNDUP(SUM($B$21:$B170)/78,0)),
     _xlpm.dat,DATE(_xlpm.jahrCalc,$B170,P$20),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A170" s="211" t="str" cm="1">
        <f t="array" aca="1" ref="BA170" ca="1">_xlfn.LET(
     _xlpm.jahrCalc,INDIRECT("Jahr" &amp; ROUNDUP(SUM($B$21:$B170)/78,0)),
     _xlpm.dat,DATE(_xlpm.jahrCalc,$B170,Q$20),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B170" s="211" t="str" cm="1">
        <f t="array" aca="1" ref="BB170" ca="1">_xlfn.LET(
     _xlpm.jahrCalc,INDIRECT("Jahr" &amp; ROUNDUP(SUM($B$21:$B170)/78,0)),
     _xlpm.dat,DATE(_xlpm.jahrCalc,$B170,R$20),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C170" s="211" t="str" cm="1">
        <f t="array" aca="1" ref="BC170" ca="1">_xlfn.LET(
     _xlpm.jahrCalc,INDIRECT("Jahr" &amp; ROUNDUP(SUM($B$21:$B170)/78,0)),
     _xlpm.dat,DATE(_xlpm.jahrCalc,$B170,S$20),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D170" s="211" t="str" cm="1">
        <f t="array" aca="1" ref="BD170" ca="1">_xlfn.LET(
     _xlpm.jahrCalc,INDIRECT("Jahr" &amp; ROUNDUP(SUM($B$21:$B170)/78,0)),
     _xlpm.dat,DATE(_xlpm.jahrCalc,$B170,T$20),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E170" s="211" t="str" cm="1">
        <f t="array" aca="1" ref="BE170" ca="1">_xlfn.LET(
     _xlpm.jahrCalc,INDIRECT("Jahr" &amp; ROUNDUP(SUM($B$21:$B170)/78,0)),
     _xlpm.dat,DATE(_xlpm.jahrCalc,$B170,U$20),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F170" s="211" t="str" cm="1">
        <f t="array" aca="1" ref="BF170" ca="1">_xlfn.LET(
     _xlpm.jahrCalc,INDIRECT("Jahr" &amp; ROUNDUP(SUM($B$21:$B170)/78,0)),
     _xlpm.dat,DATE(_xlpm.jahrCalc,$B170,V$20),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G170" s="211" t="str" cm="1">
        <f t="array" aca="1" ref="BG170" ca="1">_xlfn.LET(
     _xlpm.jahrCalc,INDIRECT("Jahr" &amp; ROUNDUP(SUM($B$21:$B170)/78,0)),
     _xlpm.dat,DATE(_xlpm.jahrCalc,$B170,W$20),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H170" s="211" t="str" cm="1">
        <f t="array" aca="1" ref="BH170" ca="1">_xlfn.LET(
     _xlpm.jahrCalc,INDIRECT("Jahr" &amp; ROUNDUP(SUM($B$21:$B170)/78,0)),
     _xlpm.dat,DATE(_xlpm.jahrCalc,$B170,X$20),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I170" s="211" t="str" cm="1">
        <f t="array" aca="1" ref="BI170" ca="1">_xlfn.LET(
     _xlpm.jahrCalc,INDIRECT("Jahr" &amp; ROUNDUP(SUM($B$21:$B170)/78,0)),
     _xlpm.dat,DATE(_xlpm.jahrCalc,$B170,Y$20),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J170" s="211" t="str" cm="1">
        <f t="array" aca="1" ref="BJ170" ca="1">_xlfn.LET(
     _xlpm.jahrCalc,INDIRECT("Jahr" &amp; ROUNDUP(SUM($B$21:$B170)/78,0)),
     _xlpm.dat,DATE(_xlpm.jahrCalc,$B170,Z$20),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K170" s="211" t="str" cm="1">
        <f t="array" aca="1" ref="BK170" ca="1">_xlfn.LET(
     _xlpm.jahrCalc,INDIRECT("Jahr" &amp; ROUNDUP(SUM($B$21:$B170)/78,0)),
     _xlpm.dat,DATE(_xlpm.jahrCalc,$B170,AA$20),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L170" s="211" t="str" cm="1">
        <f t="array" aca="1" ref="BL170" ca="1">_xlfn.LET(
     _xlpm.jahrCalc,INDIRECT("Jahr" &amp; ROUNDUP(SUM($B$21:$B170)/78,0)),
     _xlpm.dat,DATE(_xlpm.jahrCalc,$B170,AB$20),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WE</v>
      </c>
      <c r="BM170" s="211" t="str" cm="1">
        <f t="array" aca="1" ref="BM170" ca="1">_xlfn.LET(
     _xlpm.jahrCalc,INDIRECT("Jahr" &amp; ROUNDUP(SUM($B$21:$B170)/78,0)),
     _xlpm.dat,DATE(_xlpm.jahrCalc,$B170,AC$20),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N170" s="211" t="str" cm="1">
        <f t="array" aca="1" ref="BN170" ca="1">_xlfn.LET(
     _xlpm.jahrCalc,INDIRECT("Jahr" &amp; ROUNDUP(SUM($B$21:$B170)/78,0)),
     _xlpm.dat,DATE(_xlpm.jahrCalc,$B170,AD$20),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O170" s="211" t="str" cm="1">
        <f t="array" aca="1" ref="BO170" ca="1">_xlfn.LET(
     _xlpm.jahrCalc,INDIRECT("Jahr" &amp; ROUNDUP(SUM($B$21:$B170)/78,0)),
     _xlpm.dat,DATE(_xlpm.jahrCalc,$B170,AE$20),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P170" s="211" t="str" cm="1">
        <f t="array" aca="1" ref="BP170" ca="1">_xlfn.LET(
     _xlpm.jahrCalc,INDIRECT("Jahr" &amp; ROUNDUP(SUM($B$21:$B170)/78,0)),
     _xlpm.dat,DATE(_xlpm.jahrCalc,$B170,AF$20),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Q170" s="211" t="str" cm="1">
        <f t="array" aca="1" ref="BQ170" ca="1">_xlfn.LET(
     _xlpm.jahrCalc,INDIRECT("Jahr" &amp; ROUNDUP(SUM($B$21:$B170)/78,0)),
     _xlpm.dat,DATE(_xlpm.jahrCalc,$B170,AG$20),
     _xlpm.bundesland,$BR170,
     _xlpm.ft, IF(_xlpm.bundesland=0,FALSE,_xlfn.XLOOKUP(_xlpm.dat,Feiertage[[Datum]:[Datum]],_xlfn.XLOOKUP(_xlpm.bundesland,Feiertage[[#Headers],[BW]:[TH]],Feiertage[[BW]:[TH]]),0,0,1)&lt;&gt;0),
     _xlpm.schwarz,
          MONTH(_xlpm.dat)&lt;&gt;$B170,
     _xlpm.we,
          WEEKDAY(_xlpm.dat,2)&gt;=6,
     _xlpm.weg,
          IF(_xlfn.XLOOKUP(GewählterMA&amp;_xlpm.dat,Table6[[lookup]:[lookup]],Table6[[Name]:[Name]],"da",0,1)="da","","weg"),
     _xlpm.ausgabe,IF(_xlpm.schwarz,"SW",IF(_xlpm.ft,"FT",IF(_xlpm.we,"WE",IF(_xlpm.weg="weg","weg","")))),
     _xlpm.ausgabe
)</f>
        <v/>
      </c>
      <c r="BR170" s="211">
        <f ca="1">IF(BT170=0,BS160,BT170)</f>
        <v>0</v>
      </c>
      <c r="BT170" s="211" cm="1">
        <f t="array" aca="1" ref="BT170" ca="1">_xlfn.XLOOKUP(_xlfn.XLOOKUP(GewählterMA&amp;AL170&amp;INDIRECT("Jahr" &amp; ROUNDUP(SUM($B$21:$B170)/78,0)),MitarbeiterFTE[Name]&amp;MitarbeiterFTE[Monat]&amp;MitarbeiterFTE[Jahr],MitarbeiterFTE[Bundesland],0,0,1),Bundesländer[Deutsch],Bundesländer[Abkürzung],0,0,1)</f>
        <v>0</v>
      </c>
    </row>
    <row r="171" spans="1:72" ht="18" customHeight="1" thickBot="1">
      <c r="A171" s="223" cm="1">
        <f t="array" aca="1" ref="A171" ca="1">_xlfn.XLOOKUP(GewählterMA&amp;"|"&amp;GewähltesVorhaben&amp;"|"&amp;B171&amp;"|"&amp;INDIRECT("Jahr" &amp; ROUNDUP(SUM($B$21:B171)/78,0)),MitarbeiterFTE[lookup],MitarbeiterFTE[%-Vorhaben],0,0,1)</f>
        <v>0</v>
      </c>
      <c r="B171" s="256">
        <v>11</v>
      </c>
      <c r="C171" s="253" t="str" cm="1">
        <f t="array" aca="1" ref="C171" ca="1">_xlfn.LET(
_xlpm.jahrCalc,
INDIRECT("Jahr" &amp; ROUNDUP(SUM($B$21:$B171)/78,0)),
_xlpm.auto,
IF(_xlfn.XLOOKUP(GewählterMA&amp;"|"&amp;_xlpm.jahrCalc,Personaleingabe!$AO$12:$AO$300,Personaleingabe!$AO$12:$AO$300,"keine Zeiten",0,1)="keine Zeiten",TRUE,FALSE),
_xlpm.fake,
IF($A$4&amp;"1"="1",FALSE,TRUE),
_xlpm.abwesend,
AM171&amp;"1"&lt;&gt;"1",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_xlpm.wochenstunden/5,SUMIFS(Arbeitszeiten[[Arbeitszeit]:[Arbeitszeit]],Arbeitszeiten[[Name]:[Name]],GewählterMA,Arbeitszeiten[[Tag]:[Tag]],DATE(_xlpm.jahrCalc,$B171,C$20)))*$A171,0),
_xlpm.ausgabe, _xlpm.stunden+IF(AND(_xlpm.stunden&gt;0,_xlpm.fake),ROUND(RANDBETWEEN(-100,100)/200,1),0),
IF(_xlpm.ausgabe&lt;=0,"",_xlpm.ausgabe)
)</f>
        <v/>
      </c>
      <c r="D171" s="253" t="str" cm="1">
        <f t="array" aca="1" ref="D171" ca="1">_xlfn.LET(
_xlpm.jahrCalc,
INDIRECT("Jahr" &amp; ROUNDUP(SUM($B$21:$B171)/78,0)),
_xlpm.auto,
IF(_xlfn.XLOOKUP(GewählterMA&amp;"|"&amp;_xlpm.jahrCalc,Personaleingabe!$AO$12:$AO$300,Personaleingabe!$AO$12:$AO$300,"keine Zeiten",0,1)="keine Zeiten",TRUE,FALSE),
_xlpm.fake,
IF($A$4&amp;"1"="1",FALSE,TRUE),
_xlpm.abwesend,
AN171&amp;"1"&lt;&gt;"1",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_xlpm.wochenstunden/5,SUMIFS(Arbeitszeiten[[Arbeitszeit]:[Arbeitszeit]],Arbeitszeiten[[Name]:[Name]],GewählterMA,Arbeitszeiten[[Tag]:[Tag]],DATE(_xlpm.jahrCalc,$B171,D$20)))*$A171,0),
_xlpm.ausgabe, _xlpm.stunden+IF(AND(_xlpm.stunden&gt;0,_xlpm.fake),ROUND(RANDBETWEEN(-100,100)/200,1),0),
IF(_xlpm.ausgabe&lt;=0,"",_xlpm.ausgabe)
)</f>
        <v/>
      </c>
      <c r="E171" s="253" t="str" cm="1">
        <f t="array" aca="1" ref="E171" ca="1">_xlfn.LET(
_xlpm.jahrCalc,
INDIRECT("Jahr" &amp; ROUNDUP(SUM($B$21:$B171)/78,0)),
_xlpm.auto,
IF(_xlfn.XLOOKUP(GewählterMA&amp;"|"&amp;_xlpm.jahrCalc,Personaleingabe!$AO$12:$AO$300,Personaleingabe!$AO$12:$AO$300,"keine Zeiten",0,1)="keine Zeiten",TRUE,FALSE),
_xlpm.fake,
IF($A$4&amp;"1"="1",FALSE,TRUE),
_xlpm.abwesend,
AO171&amp;"1"&lt;&gt;"1",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_xlpm.wochenstunden/5,SUMIFS(Arbeitszeiten[[Arbeitszeit]:[Arbeitszeit]],Arbeitszeiten[[Name]:[Name]],GewählterMA,Arbeitszeiten[[Tag]:[Tag]],DATE(_xlpm.jahrCalc,$B171,E$20)))*$A171,0),
_xlpm.ausgabe, _xlpm.stunden+IF(AND(_xlpm.stunden&gt;0,_xlpm.fake),ROUND(RANDBETWEEN(-100,100)/200,1),0),
IF(_xlpm.ausgabe&lt;=0,"",_xlpm.ausgabe)
)</f>
        <v/>
      </c>
      <c r="F171" s="253" t="str" cm="1">
        <f t="array" aca="1" ref="F171" ca="1">_xlfn.LET(
_xlpm.jahrCalc,
INDIRECT("Jahr" &amp; ROUNDUP(SUM($B$21:$B171)/78,0)),
_xlpm.auto,
IF(_xlfn.XLOOKUP(GewählterMA&amp;"|"&amp;_xlpm.jahrCalc,Personaleingabe!$AO$12:$AO$300,Personaleingabe!$AO$12:$AO$300,"keine Zeiten",0,1)="keine Zeiten",TRUE,FALSE),
_xlpm.fake,
IF($A$4&amp;"1"="1",FALSE,TRUE),
_xlpm.abwesend,
AP171&amp;"1"&lt;&gt;"1",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_xlpm.wochenstunden/5,SUMIFS(Arbeitszeiten[[Arbeitszeit]:[Arbeitszeit]],Arbeitszeiten[[Name]:[Name]],GewählterMA,Arbeitszeiten[[Tag]:[Tag]],DATE(_xlpm.jahrCalc,$B171,F$20)))*$A171,0),
_xlpm.ausgabe, _xlpm.stunden+IF(AND(_xlpm.stunden&gt;0,_xlpm.fake),ROUND(RANDBETWEEN(-100,100)/200,1),0),
IF(_xlpm.ausgabe&lt;=0,"",_xlpm.ausgabe)
)</f>
        <v/>
      </c>
      <c r="G171" s="253" t="str" cm="1">
        <f t="array" aca="1" ref="G171" ca="1">_xlfn.LET(
_xlpm.jahrCalc,
INDIRECT("Jahr" &amp; ROUNDUP(SUM($B$21:$B171)/78,0)),
_xlpm.auto,
IF(_xlfn.XLOOKUP(GewählterMA&amp;"|"&amp;_xlpm.jahrCalc,Personaleingabe!$AO$12:$AO$300,Personaleingabe!$AO$12:$AO$300,"keine Zeiten",0,1)="keine Zeiten",TRUE,FALSE),
_xlpm.fake,
IF($A$4&amp;"1"="1",FALSE,TRUE),
_xlpm.abwesend,
AQ171&amp;"1"&lt;&gt;"1",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_xlpm.wochenstunden/5,SUMIFS(Arbeitszeiten[[Arbeitszeit]:[Arbeitszeit]],Arbeitszeiten[[Name]:[Name]],GewählterMA,Arbeitszeiten[[Tag]:[Tag]],DATE(_xlpm.jahrCalc,$B171,G$20)))*$A171,0),
_xlpm.ausgabe, _xlpm.stunden+IF(AND(_xlpm.stunden&gt;0,_xlpm.fake),ROUND(RANDBETWEEN(-100,100)/200,1),0),
IF(_xlpm.ausgabe&lt;=0,"",_xlpm.ausgabe)
)</f>
        <v/>
      </c>
      <c r="H171" s="253" t="str" cm="1">
        <f t="array" aca="1" ref="H171" ca="1">_xlfn.LET(
_xlpm.jahrCalc,
INDIRECT("Jahr" &amp; ROUNDUP(SUM($B$21:$B171)/78,0)),
_xlpm.auto,
IF(_xlfn.XLOOKUP(GewählterMA&amp;"|"&amp;_xlpm.jahrCalc,Personaleingabe!$AO$12:$AO$300,Personaleingabe!$AO$12:$AO$300,"keine Zeiten",0,1)="keine Zeiten",TRUE,FALSE),
_xlpm.fake,
IF($A$4&amp;"1"="1",FALSE,TRUE),
_xlpm.abwesend,
AR171&amp;"1"&lt;&gt;"1",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_xlpm.wochenstunden/5,SUMIFS(Arbeitszeiten[[Arbeitszeit]:[Arbeitszeit]],Arbeitszeiten[[Name]:[Name]],GewählterMA,Arbeitszeiten[[Tag]:[Tag]],DATE(_xlpm.jahrCalc,$B171,H$20)))*$A171,0),
_xlpm.ausgabe, _xlpm.stunden+IF(AND(_xlpm.stunden&gt;0,_xlpm.fake),ROUND(RANDBETWEEN(-100,100)/200,1),0),
IF(_xlpm.ausgabe&lt;=0,"",_xlpm.ausgabe)
)</f>
        <v/>
      </c>
      <c r="I171" s="253" t="str" cm="1">
        <f t="array" aca="1" ref="I171" ca="1">_xlfn.LET(
_xlpm.jahrCalc,
INDIRECT("Jahr" &amp; ROUNDUP(SUM($B$21:$B171)/78,0)),
_xlpm.auto,
IF(_xlfn.XLOOKUP(GewählterMA&amp;"|"&amp;_xlpm.jahrCalc,Personaleingabe!$AO$12:$AO$300,Personaleingabe!$AO$12:$AO$300,"keine Zeiten",0,1)="keine Zeiten",TRUE,FALSE),
_xlpm.fake,
IF($A$4&amp;"1"="1",FALSE,TRUE),
_xlpm.abwesend,
AS171&amp;"1"&lt;&gt;"1",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_xlpm.wochenstunden/5,SUMIFS(Arbeitszeiten[[Arbeitszeit]:[Arbeitszeit]],Arbeitszeiten[[Name]:[Name]],GewählterMA,Arbeitszeiten[[Tag]:[Tag]],DATE(_xlpm.jahrCalc,$B171,I$20)))*$A171,0),
_xlpm.ausgabe, _xlpm.stunden+IF(AND(_xlpm.stunden&gt;0,_xlpm.fake),ROUND(RANDBETWEEN(-100,100)/200,1),0),
IF(_xlpm.ausgabe&lt;=0,"",_xlpm.ausgabe)
)</f>
        <v/>
      </c>
      <c r="J171" s="253" t="str" cm="1">
        <f t="array" aca="1" ref="J171" ca="1">_xlfn.LET(
_xlpm.jahrCalc,
INDIRECT("Jahr" &amp; ROUNDUP(SUM($B$21:$B171)/78,0)),
_xlpm.auto,
IF(_xlfn.XLOOKUP(GewählterMA&amp;"|"&amp;_xlpm.jahrCalc,Personaleingabe!$AO$12:$AO$300,Personaleingabe!$AO$12:$AO$300,"keine Zeiten",0,1)="keine Zeiten",TRUE,FALSE),
_xlpm.fake,
IF($A$4&amp;"1"="1",FALSE,TRUE),
_xlpm.abwesend,
AT171&amp;"1"&lt;&gt;"1",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_xlpm.wochenstunden/5,SUMIFS(Arbeitszeiten[[Arbeitszeit]:[Arbeitszeit]],Arbeitszeiten[[Name]:[Name]],GewählterMA,Arbeitszeiten[[Tag]:[Tag]],DATE(_xlpm.jahrCalc,$B171,J$20)))*$A171,0),
_xlpm.ausgabe, _xlpm.stunden+IF(AND(_xlpm.stunden&gt;0,_xlpm.fake),ROUND(RANDBETWEEN(-100,100)/200,1),0),
IF(_xlpm.ausgabe&lt;=0,"",_xlpm.ausgabe)
)</f>
        <v/>
      </c>
      <c r="K171" s="253" t="str" cm="1">
        <f t="array" aca="1" ref="K171" ca="1">_xlfn.LET(
_xlpm.jahrCalc,
INDIRECT("Jahr" &amp; ROUNDUP(SUM($B$21:$B171)/78,0)),
_xlpm.auto,
IF(_xlfn.XLOOKUP(GewählterMA&amp;"|"&amp;_xlpm.jahrCalc,Personaleingabe!$AO$12:$AO$300,Personaleingabe!$AO$12:$AO$300,"keine Zeiten",0,1)="keine Zeiten",TRUE,FALSE),
_xlpm.fake,
IF($A$4&amp;"1"="1",FALSE,TRUE),
_xlpm.abwesend,
AU171&amp;"1"&lt;&gt;"1",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_xlpm.wochenstunden/5,SUMIFS(Arbeitszeiten[[Arbeitszeit]:[Arbeitszeit]],Arbeitszeiten[[Name]:[Name]],GewählterMA,Arbeitszeiten[[Tag]:[Tag]],DATE(_xlpm.jahrCalc,$B171,K$20)))*$A171,0),
_xlpm.ausgabe, _xlpm.stunden+IF(AND(_xlpm.stunden&gt;0,_xlpm.fake),ROUND(RANDBETWEEN(-100,100)/200,1),0),
IF(_xlpm.ausgabe&lt;=0,"",_xlpm.ausgabe)
)</f>
        <v/>
      </c>
      <c r="L171" s="253" t="str" cm="1">
        <f t="array" aca="1" ref="L171" ca="1">_xlfn.LET(
_xlpm.jahrCalc,
INDIRECT("Jahr" &amp; ROUNDUP(SUM($B$21:$B171)/78,0)),
_xlpm.auto,
IF(_xlfn.XLOOKUP(GewählterMA&amp;"|"&amp;_xlpm.jahrCalc,Personaleingabe!$AO$12:$AO$300,Personaleingabe!$AO$12:$AO$300,"keine Zeiten",0,1)="keine Zeiten",TRUE,FALSE),
_xlpm.fake,
IF($A$4&amp;"1"="1",FALSE,TRUE),
_xlpm.abwesend,
AV171&amp;"1"&lt;&gt;"1",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_xlpm.wochenstunden/5,SUMIFS(Arbeitszeiten[[Arbeitszeit]:[Arbeitszeit]],Arbeitszeiten[[Name]:[Name]],GewählterMA,Arbeitszeiten[[Tag]:[Tag]],DATE(_xlpm.jahrCalc,$B171,L$20)))*$A171,0),
_xlpm.ausgabe, _xlpm.stunden+IF(AND(_xlpm.stunden&gt;0,_xlpm.fake),ROUND(RANDBETWEEN(-100,100)/200,1),0),
IF(_xlpm.ausgabe&lt;=0,"",_xlpm.ausgabe)
)</f>
        <v/>
      </c>
      <c r="M171" s="253" t="str" cm="1">
        <f t="array" aca="1" ref="M171" ca="1">_xlfn.LET(
_xlpm.jahrCalc,
INDIRECT("Jahr" &amp; ROUNDUP(SUM($B$21:$B171)/78,0)),
_xlpm.auto,
IF(_xlfn.XLOOKUP(GewählterMA&amp;"|"&amp;_xlpm.jahrCalc,Personaleingabe!$AO$12:$AO$300,Personaleingabe!$AO$12:$AO$300,"keine Zeiten",0,1)="keine Zeiten",TRUE,FALSE),
_xlpm.fake,
IF($A$4&amp;"1"="1",FALSE,TRUE),
_xlpm.abwesend,
AW171&amp;"1"&lt;&gt;"1",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_xlpm.wochenstunden/5,SUMIFS(Arbeitszeiten[[Arbeitszeit]:[Arbeitszeit]],Arbeitszeiten[[Name]:[Name]],GewählterMA,Arbeitszeiten[[Tag]:[Tag]],DATE(_xlpm.jahrCalc,$B171,M$20)))*$A171,0),
_xlpm.ausgabe, _xlpm.stunden+IF(AND(_xlpm.stunden&gt;0,_xlpm.fake),ROUND(RANDBETWEEN(-100,100)/200,1),0),
IF(_xlpm.ausgabe&lt;=0,"",_xlpm.ausgabe)
)</f>
        <v/>
      </c>
      <c r="N171" s="253" t="str" cm="1">
        <f t="array" aca="1" ref="N171" ca="1">_xlfn.LET(
_xlpm.jahrCalc,
INDIRECT("Jahr" &amp; ROUNDUP(SUM($B$21:$B171)/78,0)),
_xlpm.auto,
IF(_xlfn.XLOOKUP(GewählterMA&amp;"|"&amp;_xlpm.jahrCalc,Personaleingabe!$AO$12:$AO$300,Personaleingabe!$AO$12:$AO$300,"keine Zeiten",0,1)="keine Zeiten",TRUE,FALSE),
_xlpm.fake,
IF($A$4&amp;"1"="1",FALSE,TRUE),
_xlpm.abwesend,
AX171&amp;"1"&lt;&gt;"1",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_xlpm.wochenstunden/5,SUMIFS(Arbeitszeiten[[Arbeitszeit]:[Arbeitszeit]],Arbeitszeiten[[Name]:[Name]],GewählterMA,Arbeitszeiten[[Tag]:[Tag]],DATE(_xlpm.jahrCalc,$B171,N$20)))*$A171,0),
_xlpm.ausgabe, _xlpm.stunden+IF(AND(_xlpm.stunden&gt;0,_xlpm.fake),ROUND(RANDBETWEEN(-100,100)/200,1),0),
IF(_xlpm.ausgabe&lt;=0,"",_xlpm.ausgabe)
)</f>
        <v/>
      </c>
      <c r="O171" s="253" t="str" cm="1">
        <f t="array" aca="1" ref="O171" ca="1">_xlfn.LET(
_xlpm.jahrCalc,
INDIRECT("Jahr" &amp; ROUNDUP(SUM($B$21:$B171)/78,0)),
_xlpm.auto,
IF(_xlfn.XLOOKUP(GewählterMA&amp;"|"&amp;_xlpm.jahrCalc,Personaleingabe!$AO$12:$AO$300,Personaleingabe!$AO$12:$AO$300,"keine Zeiten",0,1)="keine Zeiten",TRUE,FALSE),
_xlpm.fake,
IF($A$4&amp;"1"="1",FALSE,TRUE),
_xlpm.abwesend,
AY171&amp;"1"&lt;&gt;"1",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_xlpm.wochenstunden/5,SUMIFS(Arbeitszeiten[[Arbeitszeit]:[Arbeitszeit]],Arbeitszeiten[[Name]:[Name]],GewählterMA,Arbeitszeiten[[Tag]:[Tag]],DATE(_xlpm.jahrCalc,$B171,O$20)))*$A171,0),
_xlpm.ausgabe, _xlpm.stunden+IF(AND(_xlpm.stunden&gt;0,_xlpm.fake),ROUND(RANDBETWEEN(-100,100)/200,1),0),
IF(_xlpm.ausgabe&lt;=0,"",_xlpm.ausgabe)
)</f>
        <v/>
      </c>
      <c r="P171" s="253" t="str" cm="1">
        <f t="array" aca="1" ref="P171" ca="1">_xlfn.LET(
_xlpm.jahrCalc,
INDIRECT("Jahr" &amp; ROUNDUP(SUM($B$21:$B171)/78,0)),
_xlpm.auto,
IF(_xlfn.XLOOKUP(GewählterMA&amp;"|"&amp;_xlpm.jahrCalc,Personaleingabe!$AO$12:$AO$300,Personaleingabe!$AO$12:$AO$300,"keine Zeiten",0,1)="keine Zeiten",TRUE,FALSE),
_xlpm.fake,
IF($A$4&amp;"1"="1",FALSE,TRUE),
_xlpm.abwesend,
AZ171&amp;"1"&lt;&gt;"1",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_xlpm.wochenstunden/5,SUMIFS(Arbeitszeiten[[Arbeitszeit]:[Arbeitszeit]],Arbeitszeiten[[Name]:[Name]],GewählterMA,Arbeitszeiten[[Tag]:[Tag]],DATE(_xlpm.jahrCalc,$B171,P$20)))*$A171,0),
_xlpm.ausgabe, _xlpm.stunden+IF(AND(_xlpm.stunden&gt;0,_xlpm.fake),ROUND(RANDBETWEEN(-100,100)/200,1),0),
IF(_xlpm.ausgabe&lt;=0,"",_xlpm.ausgabe)
)</f>
        <v/>
      </c>
      <c r="Q171" s="253" t="str" cm="1">
        <f t="array" aca="1" ref="Q171" ca="1">_xlfn.LET(
_xlpm.jahrCalc,
INDIRECT("Jahr" &amp; ROUNDUP(SUM($B$21:$B171)/78,0)),
_xlpm.auto,
IF(_xlfn.XLOOKUP(GewählterMA&amp;"|"&amp;_xlpm.jahrCalc,Personaleingabe!$AO$12:$AO$300,Personaleingabe!$AO$12:$AO$300,"keine Zeiten",0,1)="keine Zeiten",TRUE,FALSE),
_xlpm.fake,
IF($A$4&amp;"1"="1",FALSE,TRUE),
_xlpm.abwesend,
BA171&amp;"1"&lt;&gt;"1",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_xlpm.wochenstunden/5,SUMIFS(Arbeitszeiten[[Arbeitszeit]:[Arbeitszeit]],Arbeitszeiten[[Name]:[Name]],GewählterMA,Arbeitszeiten[[Tag]:[Tag]],DATE(_xlpm.jahrCalc,$B171,Q$20)))*$A171,0),
_xlpm.ausgabe, _xlpm.stunden+IF(AND(_xlpm.stunden&gt;0,_xlpm.fake),ROUND(RANDBETWEEN(-100,100)/200,1),0),
IF(_xlpm.ausgabe&lt;=0,"",_xlpm.ausgabe)
)</f>
        <v/>
      </c>
      <c r="R171" s="253" t="str" cm="1">
        <f t="array" aca="1" ref="R171" ca="1">_xlfn.LET(
_xlpm.jahrCalc,
INDIRECT("Jahr" &amp; ROUNDUP(SUM($B$21:$B171)/78,0)),
_xlpm.auto,
IF(_xlfn.XLOOKUP(GewählterMA&amp;"|"&amp;_xlpm.jahrCalc,Personaleingabe!$AO$12:$AO$300,Personaleingabe!$AO$12:$AO$300,"keine Zeiten",0,1)="keine Zeiten",TRUE,FALSE),
_xlpm.fake,
IF($A$4&amp;"1"="1",FALSE,TRUE),
_xlpm.abwesend,
BB171&amp;"1"&lt;&gt;"1",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_xlpm.wochenstunden/5,SUMIFS(Arbeitszeiten[[Arbeitszeit]:[Arbeitszeit]],Arbeitszeiten[[Name]:[Name]],GewählterMA,Arbeitszeiten[[Tag]:[Tag]],DATE(_xlpm.jahrCalc,$B171,R$20)))*$A171,0),
_xlpm.ausgabe, _xlpm.stunden+IF(AND(_xlpm.stunden&gt;0,_xlpm.fake),ROUND(RANDBETWEEN(-100,100)/200,1),0),
IF(_xlpm.ausgabe&lt;=0,"",_xlpm.ausgabe)
)</f>
        <v/>
      </c>
      <c r="S171" s="253" t="str" cm="1">
        <f t="array" aca="1" ref="S171" ca="1">_xlfn.LET(
_xlpm.jahrCalc,
INDIRECT("Jahr" &amp; ROUNDUP(SUM($B$21:$B171)/78,0)),
_xlpm.auto,
IF(_xlfn.XLOOKUP(GewählterMA&amp;"|"&amp;_xlpm.jahrCalc,Personaleingabe!$AO$12:$AO$300,Personaleingabe!$AO$12:$AO$300,"keine Zeiten",0,1)="keine Zeiten",TRUE,FALSE),
_xlpm.fake,
IF($A$4&amp;"1"="1",FALSE,TRUE),
_xlpm.abwesend,
BC171&amp;"1"&lt;&gt;"1",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_xlpm.wochenstunden/5,SUMIFS(Arbeitszeiten[[Arbeitszeit]:[Arbeitszeit]],Arbeitszeiten[[Name]:[Name]],GewählterMA,Arbeitszeiten[[Tag]:[Tag]],DATE(_xlpm.jahrCalc,$B171,S$20)))*$A171,0),
_xlpm.ausgabe, _xlpm.stunden+IF(AND(_xlpm.stunden&gt;0,_xlpm.fake),ROUND(RANDBETWEEN(-100,100)/200,1),0),
IF(_xlpm.ausgabe&lt;=0,"",_xlpm.ausgabe)
)</f>
        <v/>
      </c>
      <c r="T171" s="253" t="str" cm="1">
        <f t="array" aca="1" ref="T171" ca="1">_xlfn.LET(
_xlpm.jahrCalc,
INDIRECT("Jahr" &amp; ROUNDUP(SUM($B$21:$B171)/78,0)),
_xlpm.auto,
IF(_xlfn.XLOOKUP(GewählterMA&amp;"|"&amp;_xlpm.jahrCalc,Personaleingabe!$AO$12:$AO$300,Personaleingabe!$AO$12:$AO$300,"keine Zeiten",0,1)="keine Zeiten",TRUE,FALSE),
_xlpm.fake,
IF($A$4&amp;"1"="1",FALSE,TRUE),
_xlpm.abwesend,
BD171&amp;"1"&lt;&gt;"1",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_xlpm.wochenstunden/5,SUMIFS(Arbeitszeiten[[Arbeitszeit]:[Arbeitszeit]],Arbeitszeiten[[Name]:[Name]],GewählterMA,Arbeitszeiten[[Tag]:[Tag]],DATE(_xlpm.jahrCalc,$B171,T$20)))*$A171,0),
_xlpm.ausgabe, _xlpm.stunden+IF(AND(_xlpm.stunden&gt;0,_xlpm.fake),ROUND(RANDBETWEEN(-100,100)/200,1),0),
IF(_xlpm.ausgabe&lt;=0,"",_xlpm.ausgabe)
)</f>
        <v/>
      </c>
      <c r="U171" s="253" t="str" cm="1">
        <f t="array" aca="1" ref="U171" ca="1">_xlfn.LET(
_xlpm.jahrCalc,
INDIRECT("Jahr" &amp; ROUNDUP(SUM($B$21:$B171)/78,0)),
_xlpm.auto,
IF(_xlfn.XLOOKUP(GewählterMA&amp;"|"&amp;_xlpm.jahrCalc,Personaleingabe!$AO$12:$AO$300,Personaleingabe!$AO$12:$AO$300,"keine Zeiten",0,1)="keine Zeiten",TRUE,FALSE),
_xlpm.fake,
IF($A$4&amp;"1"="1",FALSE,TRUE),
_xlpm.abwesend,
BE171&amp;"1"&lt;&gt;"1",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_xlpm.wochenstunden/5,SUMIFS(Arbeitszeiten[[Arbeitszeit]:[Arbeitszeit]],Arbeitszeiten[[Name]:[Name]],GewählterMA,Arbeitszeiten[[Tag]:[Tag]],DATE(_xlpm.jahrCalc,$B171,U$20)))*$A171,0),
_xlpm.ausgabe, _xlpm.stunden+IF(AND(_xlpm.stunden&gt;0,_xlpm.fake),ROUND(RANDBETWEEN(-100,100)/200,1),0),
IF(_xlpm.ausgabe&lt;=0,"",_xlpm.ausgabe)
)</f>
        <v/>
      </c>
      <c r="V171" s="253" t="str" cm="1">
        <f t="array" aca="1" ref="V171" ca="1">_xlfn.LET(
_xlpm.jahrCalc,
INDIRECT("Jahr" &amp; ROUNDUP(SUM($B$21:$B171)/78,0)),
_xlpm.auto,
IF(_xlfn.XLOOKUP(GewählterMA&amp;"|"&amp;_xlpm.jahrCalc,Personaleingabe!$AO$12:$AO$300,Personaleingabe!$AO$12:$AO$300,"keine Zeiten",0,1)="keine Zeiten",TRUE,FALSE),
_xlpm.fake,
IF($A$4&amp;"1"="1",FALSE,TRUE),
_xlpm.abwesend,
BF171&amp;"1"&lt;&gt;"1",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_xlpm.wochenstunden/5,SUMIFS(Arbeitszeiten[[Arbeitszeit]:[Arbeitszeit]],Arbeitszeiten[[Name]:[Name]],GewählterMA,Arbeitszeiten[[Tag]:[Tag]],DATE(_xlpm.jahrCalc,$B171,V$20)))*$A171,0),
_xlpm.ausgabe, _xlpm.stunden+IF(AND(_xlpm.stunden&gt;0,_xlpm.fake),ROUND(RANDBETWEEN(-100,100)/200,1),0),
IF(_xlpm.ausgabe&lt;=0,"",_xlpm.ausgabe)
)</f>
        <v/>
      </c>
      <c r="W171" s="253" t="str" cm="1">
        <f t="array" aca="1" ref="W171" ca="1">_xlfn.LET(
_xlpm.jahrCalc,
INDIRECT("Jahr" &amp; ROUNDUP(SUM($B$21:$B171)/78,0)),
_xlpm.auto,
IF(_xlfn.XLOOKUP(GewählterMA&amp;"|"&amp;_xlpm.jahrCalc,Personaleingabe!$AO$12:$AO$300,Personaleingabe!$AO$12:$AO$300,"keine Zeiten",0,1)="keine Zeiten",TRUE,FALSE),
_xlpm.fake,
IF($A$4&amp;"1"="1",FALSE,TRUE),
_xlpm.abwesend,
BG171&amp;"1"&lt;&gt;"1",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_xlpm.wochenstunden/5,SUMIFS(Arbeitszeiten[[Arbeitszeit]:[Arbeitszeit]],Arbeitszeiten[[Name]:[Name]],GewählterMA,Arbeitszeiten[[Tag]:[Tag]],DATE(_xlpm.jahrCalc,$B171,W$20)))*$A171,0),
_xlpm.ausgabe, _xlpm.stunden+IF(AND(_xlpm.stunden&gt;0,_xlpm.fake),ROUND(RANDBETWEEN(-100,100)/200,1),0),
IF(_xlpm.ausgabe&lt;=0,"",_xlpm.ausgabe)
)</f>
        <v/>
      </c>
      <c r="X171" s="253" t="str" cm="1">
        <f t="array" aca="1" ref="X171" ca="1">_xlfn.LET(
_xlpm.jahrCalc,
INDIRECT("Jahr" &amp; ROUNDUP(SUM($B$21:$B171)/78,0)),
_xlpm.auto,
IF(_xlfn.XLOOKUP(GewählterMA&amp;"|"&amp;_xlpm.jahrCalc,Personaleingabe!$AO$12:$AO$300,Personaleingabe!$AO$12:$AO$300,"keine Zeiten",0,1)="keine Zeiten",TRUE,FALSE),
_xlpm.fake,
IF($A$4&amp;"1"="1",FALSE,TRUE),
_xlpm.abwesend,
BH171&amp;"1"&lt;&gt;"1",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_xlpm.wochenstunden/5,SUMIFS(Arbeitszeiten[[Arbeitszeit]:[Arbeitszeit]],Arbeitszeiten[[Name]:[Name]],GewählterMA,Arbeitszeiten[[Tag]:[Tag]],DATE(_xlpm.jahrCalc,$B171,X$20)))*$A171,0),
_xlpm.ausgabe, _xlpm.stunden+IF(AND(_xlpm.stunden&gt;0,_xlpm.fake),ROUND(RANDBETWEEN(-100,100)/200,1),0),
IF(_xlpm.ausgabe&lt;=0,"",_xlpm.ausgabe)
)</f>
        <v/>
      </c>
      <c r="Y171" s="253" t="str" cm="1">
        <f t="array" aca="1" ref="Y171" ca="1">_xlfn.LET(
_xlpm.jahrCalc,
INDIRECT("Jahr" &amp; ROUNDUP(SUM($B$21:$B171)/78,0)),
_xlpm.auto,
IF(_xlfn.XLOOKUP(GewählterMA&amp;"|"&amp;_xlpm.jahrCalc,Personaleingabe!$AO$12:$AO$300,Personaleingabe!$AO$12:$AO$300,"keine Zeiten",0,1)="keine Zeiten",TRUE,FALSE),
_xlpm.fake,
IF($A$4&amp;"1"="1",FALSE,TRUE),
_xlpm.abwesend,
BI171&amp;"1"&lt;&gt;"1",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_xlpm.wochenstunden/5,SUMIFS(Arbeitszeiten[[Arbeitszeit]:[Arbeitszeit]],Arbeitszeiten[[Name]:[Name]],GewählterMA,Arbeitszeiten[[Tag]:[Tag]],DATE(_xlpm.jahrCalc,$B171,Y$20)))*$A171,0),
_xlpm.ausgabe, _xlpm.stunden+IF(AND(_xlpm.stunden&gt;0,_xlpm.fake),ROUND(RANDBETWEEN(-100,100)/200,1),0),
IF(_xlpm.ausgabe&lt;=0,"",_xlpm.ausgabe)
)</f>
        <v/>
      </c>
      <c r="Z171" s="253" t="str" cm="1">
        <f t="array" aca="1" ref="Z171" ca="1">_xlfn.LET(
_xlpm.jahrCalc,
INDIRECT("Jahr" &amp; ROUNDUP(SUM($B$21:$B171)/78,0)),
_xlpm.auto,
IF(_xlfn.XLOOKUP(GewählterMA&amp;"|"&amp;_xlpm.jahrCalc,Personaleingabe!$AO$12:$AO$300,Personaleingabe!$AO$12:$AO$300,"keine Zeiten",0,1)="keine Zeiten",TRUE,FALSE),
_xlpm.fake,
IF($A$4&amp;"1"="1",FALSE,TRUE),
_xlpm.abwesend,
BJ171&amp;"1"&lt;&gt;"1",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_xlpm.wochenstunden/5,SUMIFS(Arbeitszeiten[[Arbeitszeit]:[Arbeitszeit]],Arbeitszeiten[[Name]:[Name]],GewählterMA,Arbeitszeiten[[Tag]:[Tag]],DATE(_xlpm.jahrCalc,$B171,Z$20)))*$A171,0),
_xlpm.ausgabe, _xlpm.stunden+IF(AND(_xlpm.stunden&gt;0,_xlpm.fake),ROUND(RANDBETWEEN(-100,100)/200,1),0),
IF(_xlpm.ausgabe&lt;=0,"",_xlpm.ausgabe)
)</f>
        <v/>
      </c>
      <c r="AA171" s="253" t="str" cm="1">
        <f t="array" aca="1" ref="AA171" ca="1">_xlfn.LET(
_xlpm.jahrCalc,
INDIRECT("Jahr" &amp; ROUNDUP(SUM($B$21:$B171)/78,0)),
_xlpm.auto,
IF(_xlfn.XLOOKUP(GewählterMA&amp;"|"&amp;_xlpm.jahrCalc,Personaleingabe!$AO$12:$AO$300,Personaleingabe!$AO$12:$AO$300,"keine Zeiten",0,1)="keine Zeiten",TRUE,FALSE),
_xlpm.fake,
IF($A$4&amp;"1"="1",FALSE,TRUE),
_xlpm.abwesend,
BK171&amp;"1"&lt;&gt;"1",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_xlpm.wochenstunden/5,SUMIFS(Arbeitszeiten[[Arbeitszeit]:[Arbeitszeit]],Arbeitszeiten[[Name]:[Name]],GewählterMA,Arbeitszeiten[[Tag]:[Tag]],DATE(_xlpm.jahrCalc,$B171,AA$20)))*$A171,0),
_xlpm.ausgabe, _xlpm.stunden+IF(AND(_xlpm.stunden&gt;0,_xlpm.fake),ROUND(RANDBETWEEN(-100,100)/200,1),0),
IF(_xlpm.ausgabe&lt;=0,"",_xlpm.ausgabe)
)</f>
        <v/>
      </c>
      <c r="AB171" s="253" t="str" cm="1">
        <f t="array" aca="1" ref="AB171" ca="1">_xlfn.LET(
_xlpm.jahrCalc,
INDIRECT("Jahr" &amp; ROUNDUP(SUM($B$21:$B171)/78,0)),
_xlpm.auto,
IF(_xlfn.XLOOKUP(GewählterMA&amp;"|"&amp;_xlpm.jahrCalc,Personaleingabe!$AO$12:$AO$300,Personaleingabe!$AO$12:$AO$300,"keine Zeiten",0,1)="keine Zeiten",TRUE,FALSE),
_xlpm.fake,
IF($A$4&amp;"1"="1",FALSE,TRUE),
_xlpm.abwesend,
BL171&amp;"1"&lt;&gt;"1",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_xlpm.wochenstunden/5,SUMIFS(Arbeitszeiten[[Arbeitszeit]:[Arbeitszeit]],Arbeitszeiten[[Name]:[Name]],GewählterMA,Arbeitszeiten[[Tag]:[Tag]],DATE(_xlpm.jahrCalc,$B171,AB$20)))*$A171,0),
_xlpm.ausgabe, _xlpm.stunden+IF(AND(_xlpm.stunden&gt;0,_xlpm.fake),ROUND(RANDBETWEEN(-100,100)/200,1),0),
IF(_xlpm.ausgabe&lt;=0,"",_xlpm.ausgabe)
)</f>
        <v/>
      </c>
      <c r="AC171" s="253" t="str" cm="1">
        <f t="array" aca="1" ref="AC171" ca="1">_xlfn.LET(
_xlpm.jahrCalc,
INDIRECT("Jahr" &amp; ROUNDUP(SUM($B$21:$B171)/78,0)),
_xlpm.auto,
IF(_xlfn.XLOOKUP(GewählterMA&amp;"|"&amp;_xlpm.jahrCalc,Personaleingabe!$AO$12:$AO$300,Personaleingabe!$AO$12:$AO$300,"keine Zeiten",0,1)="keine Zeiten",TRUE,FALSE),
_xlpm.fake,
IF($A$4&amp;"1"="1",FALSE,TRUE),
_xlpm.abwesend,
BM171&amp;"1"&lt;&gt;"1",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_xlpm.wochenstunden/5,SUMIFS(Arbeitszeiten[[Arbeitszeit]:[Arbeitszeit]],Arbeitszeiten[[Name]:[Name]],GewählterMA,Arbeitszeiten[[Tag]:[Tag]],DATE(_xlpm.jahrCalc,$B171,AC$20)))*$A171,0),
_xlpm.ausgabe, _xlpm.stunden+IF(AND(_xlpm.stunden&gt;0,_xlpm.fake),ROUND(RANDBETWEEN(-100,100)/200,1),0),
IF(_xlpm.ausgabe&lt;=0,"",_xlpm.ausgabe)
)</f>
        <v/>
      </c>
      <c r="AD171" s="253" t="str" cm="1">
        <f t="array" aca="1" ref="AD171" ca="1">_xlfn.LET(
_xlpm.jahrCalc,
INDIRECT("Jahr" &amp; ROUNDUP(SUM($B$21:$B171)/78,0)),
_xlpm.auto,
IF(_xlfn.XLOOKUP(GewählterMA&amp;"|"&amp;_xlpm.jahrCalc,Personaleingabe!$AO$12:$AO$300,Personaleingabe!$AO$12:$AO$300,"keine Zeiten",0,1)="keine Zeiten",TRUE,FALSE),
_xlpm.fake,
IF($A$4&amp;"1"="1",FALSE,TRUE),
_xlpm.abwesend,
BN171&amp;"1"&lt;&gt;"1",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_xlpm.wochenstunden/5,SUMIFS(Arbeitszeiten[[Arbeitszeit]:[Arbeitszeit]],Arbeitszeiten[[Name]:[Name]],GewählterMA,Arbeitszeiten[[Tag]:[Tag]],DATE(_xlpm.jahrCalc,$B171,AD$20)))*$A171,0),
_xlpm.ausgabe, _xlpm.stunden+IF(AND(_xlpm.stunden&gt;0,_xlpm.fake),ROUND(RANDBETWEEN(-100,100)/200,1),0),
IF(_xlpm.ausgabe&lt;=0,"",_xlpm.ausgabe)
)</f>
        <v/>
      </c>
      <c r="AE171" s="253" t="str" cm="1">
        <f t="array" aca="1" ref="AE171" ca="1">_xlfn.LET(
_xlpm.jahrCalc,
INDIRECT("Jahr" &amp; ROUNDUP(SUM($B$21:$B171)/78,0)),
_xlpm.auto,
IF(_xlfn.XLOOKUP(GewählterMA&amp;"|"&amp;_xlpm.jahrCalc,Personaleingabe!$AO$12:$AO$300,Personaleingabe!$AO$12:$AO$300,"keine Zeiten",0,1)="keine Zeiten",TRUE,FALSE),
_xlpm.fake,
IF($A$4&amp;"1"="1",FALSE,TRUE),
_xlpm.abwesend,
BO171&amp;"1"&lt;&gt;"1",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_xlpm.wochenstunden/5,SUMIFS(Arbeitszeiten[[Arbeitszeit]:[Arbeitszeit]],Arbeitszeiten[[Name]:[Name]],GewählterMA,Arbeitszeiten[[Tag]:[Tag]],DATE(_xlpm.jahrCalc,$B171,AE$20)))*$A171,0),
_xlpm.ausgabe, _xlpm.stunden+IF(AND(_xlpm.stunden&gt;0,_xlpm.fake),ROUND(RANDBETWEEN(-100,100)/200,1),0),
IF(_xlpm.ausgabe&lt;=0,"",_xlpm.ausgabe)
)</f>
        <v/>
      </c>
      <c r="AF171" s="253" t="str" cm="1">
        <f t="array" aca="1" ref="AF171" ca="1">_xlfn.LET(
_xlpm.jahrCalc,
INDIRECT("Jahr" &amp; ROUNDUP(SUM($B$21:$B171)/78,0)),
_xlpm.auto,
IF(_xlfn.XLOOKUP(GewählterMA&amp;"|"&amp;_xlpm.jahrCalc,Personaleingabe!$AO$12:$AO$300,Personaleingabe!$AO$12:$AO$300,"keine Zeiten",0,1)="keine Zeiten",TRUE,FALSE),
_xlpm.fake,
IF($A$4&amp;"1"="1",FALSE,TRUE),
_xlpm.abwesend,
BP171&amp;"1"&lt;&gt;"1",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_xlpm.wochenstunden/5,SUMIFS(Arbeitszeiten[[Arbeitszeit]:[Arbeitszeit]],Arbeitszeiten[[Name]:[Name]],GewählterMA,Arbeitszeiten[[Tag]:[Tag]],DATE(_xlpm.jahrCalc,$B171,AF$20)))*$A171,0),
_xlpm.ausgabe, _xlpm.stunden+IF(AND(_xlpm.stunden&gt;0,_xlpm.fake),ROUND(RANDBETWEEN(-100,100)/200,1),0),
IF(_xlpm.ausgabe&lt;=0,"",_xlpm.ausgabe)
)</f>
        <v/>
      </c>
      <c r="AG171" s="253" t="str" cm="1">
        <f t="array" aca="1" ref="AG171" ca="1">_xlfn.LET(
_xlpm.jahrCalc,
INDIRECT("Jahr" &amp; ROUNDUP(SUM($B$21:$B171)/78,0)),
_xlpm.auto,
IF(_xlfn.XLOOKUP(GewählterMA&amp;"|"&amp;_xlpm.jahrCalc,Personaleingabe!$AO$12:$AO$300,Personaleingabe!$AO$12:$AO$300,"keine Zeiten",0,1)="keine Zeiten",TRUE,FALSE),
_xlpm.fake,
IF($A$4&amp;"1"="1",FALSE,TRUE),
_xlpm.abwesend,
BQ171&amp;"1"&lt;&gt;"1",
_xlpm.wochenstunden,_xlfn.XLOOKUP(GewählterMA&amp;"|"&amp;GewähltesVorhaben&amp;"|"&amp;$B171&amp;"|"&amp;_xlpm.jahrCalc,MitarbeiterFTE[[lookup]:[lookup]],MitarbeiterFTE[[Std. / Wo.]:[Std. / Wo.]],0,0,1),
_xlpm.stunden,
IF(NOT(_xlpm.abwesend),IF(_xlpm.auto,
    _xlpm.wochenstunden/5,SUMIFS(Arbeitszeiten[[Arbeitszeit]:[Arbeitszeit]],Arbeitszeiten[[Name]:[Name]],GewählterMA,Arbeitszeiten[[Tag]:[Tag]],DATE(_xlpm.jahrCalc,$B171,AG$20)))*$A171,0),
_xlpm.ausgabe, _xlpm.stunden+IF(AND(_xlpm.stunden&gt;0,_xlpm.fake),ROUND(RANDBETWEEN(-100,100)/200,1),0),
IF(_xlpm.ausgabe&lt;=0,"",_xlpm.ausgabe)
)</f>
        <v/>
      </c>
      <c r="AH171" s="254">
        <f t="shared" ca="1" si="181"/>
        <v>0</v>
      </c>
      <c r="AI171" s="303"/>
      <c r="AJ171" s="212"/>
      <c r="AL171" s="211">
        <f t="shared" si="182"/>
        <v>11</v>
      </c>
      <c r="AM171" s="211" t="str" cm="1">
        <f t="array" aca="1" ref="AM171" ca="1">_xlfn.LET(
     _xlpm.jahrCalc,INDIRECT("Jahr" &amp; ROUNDUP(SUM($B$21:$B171)/78,0)),
     _xlpm.dat,DATE(_xlpm.jahrCalc,$B171,C$20),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N171" s="211" t="str" cm="1">
        <f t="array" aca="1" ref="AN171" ca="1">_xlfn.LET(
     _xlpm.jahrCalc,INDIRECT("Jahr" &amp; ROUNDUP(SUM($B$21:$B171)/78,0)),
     _xlpm.dat,DATE(_xlpm.jahrCalc,$B171,D$20),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O171" s="211" t="str" cm="1">
        <f t="array" aca="1" ref="AO171" ca="1">_xlfn.LET(
     _xlpm.jahrCalc,INDIRECT("Jahr" &amp; ROUNDUP(SUM($B$21:$B171)/78,0)),
     _xlpm.dat,DATE(_xlpm.jahrCalc,$B171,E$20),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P171" s="211" t="str" cm="1">
        <f t="array" aca="1" ref="AP171" ca="1">_xlfn.LET(
     _xlpm.jahrCalc,INDIRECT("Jahr" &amp; ROUNDUP(SUM($B$21:$B171)/78,0)),
     _xlpm.dat,DATE(_xlpm.jahrCalc,$B171,F$20),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Q171" s="211" t="str" cm="1">
        <f t="array" aca="1" ref="AQ171" ca="1">_xlfn.LET(
     _xlpm.jahrCalc,INDIRECT("Jahr" &amp; ROUNDUP(SUM($B$21:$B171)/78,0)),
     _xlpm.dat,DATE(_xlpm.jahrCalc,$B171,G$20),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R171" s="211" t="str" cm="1">
        <f t="array" aca="1" ref="AR171" ca="1">_xlfn.LET(
     _xlpm.jahrCalc,INDIRECT("Jahr" &amp; ROUNDUP(SUM($B$21:$B171)/78,0)),
     _xlpm.dat,DATE(_xlpm.jahrCalc,$B171,H$20),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S171" s="211" t="str" cm="1">
        <f t="array" aca="1" ref="AS171" ca="1">_xlfn.LET(
     _xlpm.jahrCalc,INDIRECT("Jahr" &amp; ROUNDUP(SUM($B$21:$B171)/78,0)),
     _xlpm.dat,DATE(_xlpm.jahrCalc,$B171,I$20),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T171" s="211" t="str" cm="1">
        <f t="array" aca="1" ref="AT171" ca="1">_xlfn.LET(
     _xlpm.jahrCalc,INDIRECT("Jahr" &amp; ROUNDUP(SUM($B$21:$B171)/78,0)),
     _xlpm.dat,DATE(_xlpm.jahrCalc,$B171,J$20),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U171" s="211" t="str" cm="1">
        <f t="array" aca="1" ref="AU171" ca="1">_xlfn.LET(
     _xlpm.jahrCalc,INDIRECT("Jahr" &amp; ROUNDUP(SUM($B$21:$B171)/78,0)),
     _xlpm.dat,DATE(_xlpm.jahrCalc,$B171,K$20),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AV171" s="211" t="str" cm="1">
        <f t="array" aca="1" ref="AV171" ca="1">_xlfn.LET(
     _xlpm.jahrCalc,INDIRECT("Jahr" &amp; ROUNDUP(SUM($B$21:$B171)/78,0)),
     _xlpm.dat,DATE(_xlpm.jahrCalc,$B171,L$20),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W171" s="211" t="str" cm="1">
        <f t="array" aca="1" ref="AW171" ca="1">_xlfn.LET(
     _xlpm.jahrCalc,INDIRECT("Jahr" &amp; ROUNDUP(SUM($B$21:$B171)/78,0)),
     _xlpm.dat,DATE(_xlpm.jahrCalc,$B171,M$20),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X171" s="211" t="str" cm="1">
        <f t="array" aca="1" ref="AX171" ca="1">_xlfn.LET(
     _xlpm.jahrCalc,INDIRECT("Jahr" &amp; ROUNDUP(SUM($B$21:$B171)/78,0)),
     _xlpm.dat,DATE(_xlpm.jahrCalc,$B171,N$20),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Y171" s="211" t="str" cm="1">
        <f t="array" aca="1" ref="AY171" ca="1">_xlfn.LET(
     _xlpm.jahrCalc,INDIRECT("Jahr" &amp; ROUNDUP(SUM($B$21:$B171)/78,0)),
     _xlpm.dat,DATE(_xlpm.jahrCalc,$B171,O$20),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AZ171" s="211" t="str" cm="1">
        <f t="array" aca="1" ref="AZ171" ca="1">_xlfn.LET(
     _xlpm.jahrCalc,INDIRECT("Jahr" &amp; ROUNDUP(SUM($B$21:$B171)/78,0)),
     _xlpm.dat,DATE(_xlpm.jahrCalc,$B171,P$20),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A171" s="211" t="str" cm="1">
        <f t="array" aca="1" ref="BA171" ca="1">_xlfn.LET(
     _xlpm.jahrCalc,INDIRECT("Jahr" &amp; ROUNDUP(SUM($B$21:$B171)/78,0)),
     _xlpm.dat,DATE(_xlpm.jahrCalc,$B171,Q$20),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B171" s="211" t="str" cm="1">
        <f t="array" aca="1" ref="BB171" ca="1">_xlfn.LET(
     _xlpm.jahrCalc,INDIRECT("Jahr" &amp; ROUNDUP(SUM($B$21:$B171)/78,0)),
     _xlpm.dat,DATE(_xlpm.jahrCalc,$B171,R$20),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C171" s="211" t="str" cm="1">
        <f t="array" aca="1" ref="BC171" ca="1">_xlfn.LET(
     _xlpm.jahrCalc,INDIRECT("Jahr" &amp; ROUNDUP(SUM($B$21:$B171)/78,0)),
     _xlpm.dat,DATE(_xlpm.jahrCalc,$B171,S$20),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D171" s="211" t="str" cm="1">
        <f t="array" aca="1" ref="BD171" ca="1">_xlfn.LET(
     _xlpm.jahrCalc,INDIRECT("Jahr" &amp; ROUNDUP(SUM($B$21:$B171)/78,0)),
     _xlpm.dat,DATE(_xlpm.jahrCalc,$B171,T$20),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E171" s="211" t="str" cm="1">
        <f t="array" aca="1" ref="BE171" ca="1">_xlfn.LET(
     _xlpm.jahrCalc,INDIRECT("Jahr" &amp; ROUNDUP(SUM($B$21:$B171)/78,0)),
     _xlpm.dat,DATE(_xlpm.jahrCalc,$B171,U$20),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F171" s="211" t="str" cm="1">
        <f t="array" aca="1" ref="BF171" ca="1">_xlfn.LET(
     _xlpm.jahrCalc,INDIRECT("Jahr" &amp; ROUNDUP(SUM($B$21:$B171)/78,0)),
     _xlpm.dat,DATE(_xlpm.jahrCalc,$B171,V$20),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G171" s="211" t="str" cm="1">
        <f t="array" aca="1" ref="BG171" ca="1">_xlfn.LET(
     _xlpm.jahrCalc,INDIRECT("Jahr" &amp; ROUNDUP(SUM($B$21:$B171)/78,0)),
     _xlpm.dat,DATE(_xlpm.jahrCalc,$B171,W$20),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H171" s="211" t="str" cm="1">
        <f t="array" aca="1" ref="BH171" ca="1">_xlfn.LET(
     _xlpm.jahrCalc,INDIRECT("Jahr" &amp; ROUNDUP(SUM($B$21:$B171)/78,0)),
     _xlpm.dat,DATE(_xlpm.jahrCalc,$B171,X$20),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I171" s="211" t="str" cm="1">
        <f t="array" aca="1" ref="BI171" ca="1">_xlfn.LET(
     _xlpm.jahrCalc,INDIRECT("Jahr" &amp; ROUNDUP(SUM($B$21:$B171)/78,0)),
     _xlpm.dat,DATE(_xlpm.jahrCalc,$B171,Y$20),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J171" s="211" t="str" cm="1">
        <f t="array" aca="1" ref="BJ171" ca="1">_xlfn.LET(
     _xlpm.jahrCalc,INDIRECT("Jahr" &amp; ROUNDUP(SUM($B$21:$B171)/78,0)),
     _xlpm.dat,DATE(_xlpm.jahrCalc,$B171,Z$20),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K171" s="211" t="str" cm="1">
        <f t="array" aca="1" ref="BK171" ca="1">_xlfn.LET(
     _xlpm.jahrCalc,INDIRECT("Jahr" &amp; ROUNDUP(SUM($B$21:$B171)/78,0)),
     _xlpm.dat,DATE(_xlpm.jahrCalc,$B171,AA$20),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L171" s="211" t="str" cm="1">
        <f t="array" aca="1" ref="BL171" ca="1">_xlfn.LET(
     _xlpm.jahrCalc,INDIRECT("Jahr" &amp; ROUNDUP(SUM($B$21:$B171)/78,0)),
     _xlpm.dat,DATE(_xlpm.jahrCalc,$B171,AB$20),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M171" s="211" t="str" cm="1">
        <f t="array" aca="1" ref="BM171" ca="1">_xlfn.LET(
     _xlpm.jahrCalc,INDIRECT("Jahr" &amp; ROUNDUP(SUM($B$21:$B171)/78,0)),
     _xlpm.dat,DATE(_xlpm.jahrCalc,$B171,AC$20),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N171" s="211" t="str" cm="1">
        <f t="array" aca="1" ref="BN171" ca="1">_xlfn.LET(
     _xlpm.jahrCalc,INDIRECT("Jahr" &amp; ROUNDUP(SUM($B$21:$B171)/78,0)),
     _xlpm.dat,DATE(_xlpm.jahrCalc,$B171,AD$20),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
      </c>
      <c r="BO171" s="211" t="str" cm="1">
        <f t="array" aca="1" ref="BO171" ca="1">_xlfn.LET(
     _xlpm.jahrCalc,INDIRECT("Jahr" &amp; ROUNDUP(SUM($B$21:$B171)/78,0)),
     _xlpm.dat,DATE(_xlpm.jahrCalc,$B171,AE$20),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P171" s="211" t="str" cm="1">
        <f t="array" aca="1" ref="BP171" ca="1">_xlfn.LET(
     _xlpm.jahrCalc,INDIRECT("Jahr" &amp; ROUNDUP(SUM($B$21:$B171)/78,0)),
     _xlpm.dat,DATE(_xlpm.jahrCalc,$B171,AF$20),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WE</v>
      </c>
      <c r="BQ171" s="211" t="str" cm="1">
        <f t="array" aca="1" ref="BQ171" ca="1">_xlfn.LET(
     _xlpm.jahrCalc,INDIRECT("Jahr" &amp; ROUNDUP(SUM($B$21:$B171)/78,0)),
     _xlpm.dat,DATE(_xlpm.jahrCalc,$B171,AG$20),
     _xlpm.bundesland,$BR171,
     _xlpm.ft, IF(_xlpm.bundesland=0,FALSE,_xlfn.XLOOKUP(_xlpm.dat,Feiertage[[Datum]:[Datum]],_xlfn.XLOOKUP(_xlpm.bundesland,Feiertage[[#Headers],[BW]:[TH]],Feiertage[[BW]:[TH]]),0,0,1)&lt;&gt;0),
     _xlpm.schwarz,
          MONTH(_xlpm.dat)&lt;&gt;$B171,
     _xlpm.we,
          WEEKDAY(_xlpm.dat,2)&gt;=6,
     _xlpm.weg,
          IF(_xlfn.XLOOKUP(GewählterMA&amp;_xlpm.dat,Table6[[lookup]:[lookup]],Table6[[Name]:[Name]],"da",0,1)="da","","weg"),
     _xlpm.ausgabe,IF(_xlpm.schwarz,"SW",IF(_xlpm.ft,"FT",IF(_xlpm.we,"WE",IF(_xlpm.weg="weg","weg","")))),
     _xlpm.ausgabe
)</f>
        <v>SW</v>
      </c>
      <c r="BR171" s="211">
        <f ca="1">IF(BT171=0,BS160,BT171)</f>
        <v>0</v>
      </c>
      <c r="BT171" s="211" cm="1">
        <f t="array" aca="1" ref="BT171" ca="1">_xlfn.XLOOKUP(_xlfn.XLOOKUP(GewählterMA&amp;AL171&amp;INDIRECT("Jahr" &amp; ROUNDUP(SUM($B$21:$B171)/78,0)),MitarbeiterFTE[Name]&amp;MitarbeiterFTE[Monat]&amp;MitarbeiterFTE[Jahr],MitarbeiterFTE[Bundesland],0,0,1),Bundesländer[Deutsch],Bundesländer[Abkürzung],0,0,1)</f>
        <v>0</v>
      </c>
    </row>
    <row r="172" spans="1:72" ht="18" customHeight="1" thickBot="1">
      <c r="A172" s="223" cm="1">
        <f t="array" aca="1" ref="A172" ca="1">_xlfn.XLOOKUP(GewählterMA&amp;"|"&amp;GewähltesVorhaben&amp;"|"&amp;B172&amp;"|"&amp;INDIRECT("Jahr" &amp; ROUNDUP(SUM($B$21:B172)/78,0)),MitarbeiterFTE[lookup],MitarbeiterFTE[%-Vorhaben],0,0,1)</f>
        <v>0</v>
      </c>
      <c r="B172" s="252">
        <v>12</v>
      </c>
      <c r="C172" s="253" t="str" cm="1">
        <f t="array" aca="1" ref="C172" ca="1">_xlfn.LET(
_xlpm.jahrCalc,
INDIRECT("Jahr" &amp; ROUNDUP(SUM($B$21:$B172)/78,0)),
_xlpm.auto,
IF(_xlfn.XLOOKUP(GewählterMA&amp;"|"&amp;_xlpm.jahrCalc,Personaleingabe!$AO$12:$AO$300,Personaleingabe!$AO$12:$AO$300,"keine Zeiten",0,1)="keine Zeiten",TRUE,FALSE),
_xlpm.fake,
IF($A$4&amp;"1"="1",FALSE,TRUE),
_xlpm.abwesend,
AM172&amp;"1"&lt;&gt;"1",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_xlpm.wochenstunden/5,SUMIFS(Arbeitszeiten[[Arbeitszeit]:[Arbeitszeit]],Arbeitszeiten[[Name]:[Name]],GewählterMA,Arbeitszeiten[[Tag]:[Tag]],DATE(_xlpm.jahrCalc,$B172,C$20)))*$A172,0),
_xlpm.ausgabe, _xlpm.stunden+IF(AND(_xlpm.stunden&gt;0,_xlpm.fake),ROUND(RANDBETWEEN(-100,100)/200,1),0),
IF(_xlpm.ausgabe&lt;=0,"",_xlpm.ausgabe)
)</f>
        <v/>
      </c>
      <c r="D172" s="253" t="str" cm="1">
        <f t="array" aca="1" ref="D172" ca="1">_xlfn.LET(
_xlpm.jahrCalc,
INDIRECT("Jahr" &amp; ROUNDUP(SUM($B$21:$B172)/78,0)),
_xlpm.auto,
IF(_xlfn.XLOOKUP(GewählterMA&amp;"|"&amp;_xlpm.jahrCalc,Personaleingabe!$AO$12:$AO$300,Personaleingabe!$AO$12:$AO$300,"keine Zeiten",0,1)="keine Zeiten",TRUE,FALSE),
_xlpm.fake,
IF($A$4&amp;"1"="1",FALSE,TRUE),
_xlpm.abwesend,
AN172&amp;"1"&lt;&gt;"1",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_xlpm.wochenstunden/5,SUMIFS(Arbeitszeiten[[Arbeitszeit]:[Arbeitszeit]],Arbeitszeiten[[Name]:[Name]],GewählterMA,Arbeitszeiten[[Tag]:[Tag]],DATE(_xlpm.jahrCalc,$B172,D$20)))*$A172,0),
_xlpm.ausgabe, _xlpm.stunden+IF(AND(_xlpm.stunden&gt;0,_xlpm.fake),ROUND(RANDBETWEEN(-100,100)/200,1),0),
IF(_xlpm.ausgabe&lt;=0,"",_xlpm.ausgabe)
)</f>
        <v/>
      </c>
      <c r="E172" s="253" t="str" cm="1">
        <f t="array" aca="1" ref="E172" ca="1">_xlfn.LET(
_xlpm.jahrCalc,
INDIRECT("Jahr" &amp; ROUNDUP(SUM($B$21:$B172)/78,0)),
_xlpm.auto,
IF(_xlfn.XLOOKUP(GewählterMA&amp;"|"&amp;_xlpm.jahrCalc,Personaleingabe!$AO$12:$AO$300,Personaleingabe!$AO$12:$AO$300,"keine Zeiten",0,1)="keine Zeiten",TRUE,FALSE),
_xlpm.fake,
IF($A$4&amp;"1"="1",FALSE,TRUE),
_xlpm.abwesend,
AO172&amp;"1"&lt;&gt;"1",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_xlpm.wochenstunden/5,SUMIFS(Arbeitszeiten[[Arbeitszeit]:[Arbeitszeit]],Arbeitszeiten[[Name]:[Name]],GewählterMA,Arbeitszeiten[[Tag]:[Tag]],DATE(_xlpm.jahrCalc,$B172,E$20)))*$A172,0),
_xlpm.ausgabe, _xlpm.stunden+IF(AND(_xlpm.stunden&gt;0,_xlpm.fake),ROUND(RANDBETWEEN(-100,100)/200,1),0),
IF(_xlpm.ausgabe&lt;=0,"",_xlpm.ausgabe)
)</f>
        <v/>
      </c>
      <c r="F172" s="253" t="str" cm="1">
        <f t="array" aca="1" ref="F172" ca="1">_xlfn.LET(
_xlpm.jahrCalc,
INDIRECT("Jahr" &amp; ROUNDUP(SUM($B$21:$B172)/78,0)),
_xlpm.auto,
IF(_xlfn.XLOOKUP(GewählterMA&amp;"|"&amp;_xlpm.jahrCalc,Personaleingabe!$AO$12:$AO$300,Personaleingabe!$AO$12:$AO$300,"keine Zeiten",0,1)="keine Zeiten",TRUE,FALSE),
_xlpm.fake,
IF($A$4&amp;"1"="1",FALSE,TRUE),
_xlpm.abwesend,
AP172&amp;"1"&lt;&gt;"1",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_xlpm.wochenstunden/5,SUMIFS(Arbeitszeiten[[Arbeitszeit]:[Arbeitszeit]],Arbeitszeiten[[Name]:[Name]],GewählterMA,Arbeitszeiten[[Tag]:[Tag]],DATE(_xlpm.jahrCalc,$B172,F$20)))*$A172,0),
_xlpm.ausgabe, _xlpm.stunden+IF(AND(_xlpm.stunden&gt;0,_xlpm.fake),ROUND(RANDBETWEEN(-100,100)/200,1),0),
IF(_xlpm.ausgabe&lt;=0,"",_xlpm.ausgabe)
)</f>
        <v/>
      </c>
      <c r="G172" s="253" t="str" cm="1">
        <f t="array" aca="1" ref="G172" ca="1">_xlfn.LET(
_xlpm.jahrCalc,
INDIRECT("Jahr" &amp; ROUNDUP(SUM($B$21:$B172)/78,0)),
_xlpm.auto,
IF(_xlfn.XLOOKUP(GewählterMA&amp;"|"&amp;_xlpm.jahrCalc,Personaleingabe!$AO$12:$AO$300,Personaleingabe!$AO$12:$AO$300,"keine Zeiten",0,1)="keine Zeiten",TRUE,FALSE),
_xlpm.fake,
IF($A$4&amp;"1"="1",FALSE,TRUE),
_xlpm.abwesend,
AQ172&amp;"1"&lt;&gt;"1",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_xlpm.wochenstunden/5,SUMIFS(Arbeitszeiten[[Arbeitszeit]:[Arbeitszeit]],Arbeitszeiten[[Name]:[Name]],GewählterMA,Arbeitszeiten[[Tag]:[Tag]],DATE(_xlpm.jahrCalc,$B172,G$20)))*$A172,0),
_xlpm.ausgabe, _xlpm.stunden+IF(AND(_xlpm.stunden&gt;0,_xlpm.fake),ROUND(RANDBETWEEN(-100,100)/200,1),0),
IF(_xlpm.ausgabe&lt;=0,"",_xlpm.ausgabe)
)</f>
        <v/>
      </c>
      <c r="H172" s="253" t="str" cm="1">
        <f t="array" aca="1" ref="H172" ca="1">_xlfn.LET(
_xlpm.jahrCalc,
INDIRECT("Jahr" &amp; ROUNDUP(SUM($B$21:$B172)/78,0)),
_xlpm.auto,
IF(_xlfn.XLOOKUP(GewählterMA&amp;"|"&amp;_xlpm.jahrCalc,Personaleingabe!$AO$12:$AO$300,Personaleingabe!$AO$12:$AO$300,"keine Zeiten",0,1)="keine Zeiten",TRUE,FALSE),
_xlpm.fake,
IF($A$4&amp;"1"="1",FALSE,TRUE),
_xlpm.abwesend,
AR172&amp;"1"&lt;&gt;"1",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_xlpm.wochenstunden/5,SUMIFS(Arbeitszeiten[[Arbeitszeit]:[Arbeitszeit]],Arbeitszeiten[[Name]:[Name]],GewählterMA,Arbeitszeiten[[Tag]:[Tag]],DATE(_xlpm.jahrCalc,$B172,H$20)))*$A172,0),
_xlpm.ausgabe, _xlpm.stunden+IF(AND(_xlpm.stunden&gt;0,_xlpm.fake),ROUND(RANDBETWEEN(-100,100)/200,1),0),
IF(_xlpm.ausgabe&lt;=0,"",_xlpm.ausgabe)
)</f>
        <v/>
      </c>
      <c r="I172" s="253" t="str" cm="1">
        <f t="array" aca="1" ref="I172" ca="1">_xlfn.LET(
_xlpm.jahrCalc,
INDIRECT("Jahr" &amp; ROUNDUP(SUM($B$21:$B172)/78,0)),
_xlpm.auto,
IF(_xlfn.XLOOKUP(GewählterMA&amp;"|"&amp;_xlpm.jahrCalc,Personaleingabe!$AO$12:$AO$300,Personaleingabe!$AO$12:$AO$300,"keine Zeiten",0,1)="keine Zeiten",TRUE,FALSE),
_xlpm.fake,
IF($A$4&amp;"1"="1",FALSE,TRUE),
_xlpm.abwesend,
AS172&amp;"1"&lt;&gt;"1",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_xlpm.wochenstunden/5,SUMIFS(Arbeitszeiten[[Arbeitszeit]:[Arbeitszeit]],Arbeitszeiten[[Name]:[Name]],GewählterMA,Arbeitszeiten[[Tag]:[Tag]],DATE(_xlpm.jahrCalc,$B172,I$20)))*$A172,0),
_xlpm.ausgabe, _xlpm.stunden+IF(AND(_xlpm.stunden&gt;0,_xlpm.fake),ROUND(RANDBETWEEN(-100,100)/200,1),0),
IF(_xlpm.ausgabe&lt;=0,"",_xlpm.ausgabe)
)</f>
        <v/>
      </c>
      <c r="J172" s="253" t="str" cm="1">
        <f t="array" aca="1" ref="J172" ca="1">_xlfn.LET(
_xlpm.jahrCalc,
INDIRECT("Jahr" &amp; ROUNDUP(SUM($B$21:$B172)/78,0)),
_xlpm.auto,
IF(_xlfn.XLOOKUP(GewählterMA&amp;"|"&amp;_xlpm.jahrCalc,Personaleingabe!$AO$12:$AO$300,Personaleingabe!$AO$12:$AO$300,"keine Zeiten",0,1)="keine Zeiten",TRUE,FALSE),
_xlpm.fake,
IF($A$4&amp;"1"="1",FALSE,TRUE),
_xlpm.abwesend,
AT172&amp;"1"&lt;&gt;"1",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_xlpm.wochenstunden/5,SUMIFS(Arbeitszeiten[[Arbeitszeit]:[Arbeitszeit]],Arbeitszeiten[[Name]:[Name]],GewählterMA,Arbeitszeiten[[Tag]:[Tag]],DATE(_xlpm.jahrCalc,$B172,J$20)))*$A172,0),
_xlpm.ausgabe, _xlpm.stunden+IF(AND(_xlpm.stunden&gt;0,_xlpm.fake),ROUND(RANDBETWEEN(-100,100)/200,1),0),
IF(_xlpm.ausgabe&lt;=0,"",_xlpm.ausgabe)
)</f>
        <v/>
      </c>
      <c r="K172" s="253" t="str" cm="1">
        <f t="array" aca="1" ref="K172" ca="1">_xlfn.LET(
_xlpm.jahrCalc,
INDIRECT("Jahr" &amp; ROUNDUP(SUM($B$21:$B172)/78,0)),
_xlpm.auto,
IF(_xlfn.XLOOKUP(GewählterMA&amp;"|"&amp;_xlpm.jahrCalc,Personaleingabe!$AO$12:$AO$300,Personaleingabe!$AO$12:$AO$300,"keine Zeiten",0,1)="keine Zeiten",TRUE,FALSE),
_xlpm.fake,
IF($A$4&amp;"1"="1",FALSE,TRUE),
_xlpm.abwesend,
AU172&amp;"1"&lt;&gt;"1",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_xlpm.wochenstunden/5,SUMIFS(Arbeitszeiten[[Arbeitszeit]:[Arbeitszeit]],Arbeitszeiten[[Name]:[Name]],GewählterMA,Arbeitszeiten[[Tag]:[Tag]],DATE(_xlpm.jahrCalc,$B172,K$20)))*$A172,0),
_xlpm.ausgabe, _xlpm.stunden+IF(AND(_xlpm.stunden&gt;0,_xlpm.fake),ROUND(RANDBETWEEN(-100,100)/200,1),0),
IF(_xlpm.ausgabe&lt;=0,"",_xlpm.ausgabe)
)</f>
        <v/>
      </c>
      <c r="L172" s="253" t="str" cm="1">
        <f t="array" aca="1" ref="L172" ca="1">_xlfn.LET(
_xlpm.jahrCalc,
INDIRECT("Jahr" &amp; ROUNDUP(SUM($B$21:$B172)/78,0)),
_xlpm.auto,
IF(_xlfn.XLOOKUP(GewählterMA&amp;"|"&amp;_xlpm.jahrCalc,Personaleingabe!$AO$12:$AO$300,Personaleingabe!$AO$12:$AO$300,"keine Zeiten",0,1)="keine Zeiten",TRUE,FALSE),
_xlpm.fake,
IF($A$4&amp;"1"="1",FALSE,TRUE),
_xlpm.abwesend,
AV172&amp;"1"&lt;&gt;"1",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_xlpm.wochenstunden/5,SUMIFS(Arbeitszeiten[[Arbeitszeit]:[Arbeitszeit]],Arbeitszeiten[[Name]:[Name]],GewählterMA,Arbeitszeiten[[Tag]:[Tag]],DATE(_xlpm.jahrCalc,$B172,L$20)))*$A172,0),
_xlpm.ausgabe, _xlpm.stunden+IF(AND(_xlpm.stunden&gt;0,_xlpm.fake),ROUND(RANDBETWEEN(-100,100)/200,1),0),
IF(_xlpm.ausgabe&lt;=0,"",_xlpm.ausgabe)
)</f>
        <v/>
      </c>
      <c r="M172" s="253" t="str" cm="1">
        <f t="array" aca="1" ref="M172" ca="1">_xlfn.LET(
_xlpm.jahrCalc,
INDIRECT("Jahr" &amp; ROUNDUP(SUM($B$21:$B172)/78,0)),
_xlpm.auto,
IF(_xlfn.XLOOKUP(GewählterMA&amp;"|"&amp;_xlpm.jahrCalc,Personaleingabe!$AO$12:$AO$300,Personaleingabe!$AO$12:$AO$300,"keine Zeiten",0,1)="keine Zeiten",TRUE,FALSE),
_xlpm.fake,
IF($A$4&amp;"1"="1",FALSE,TRUE),
_xlpm.abwesend,
AW172&amp;"1"&lt;&gt;"1",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_xlpm.wochenstunden/5,SUMIFS(Arbeitszeiten[[Arbeitszeit]:[Arbeitszeit]],Arbeitszeiten[[Name]:[Name]],GewählterMA,Arbeitszeiten[[Tag]:[Tag]],DATE(_xlpm.jahrCalc,$B172,M$20)))*$A172,0),
_xlpm.ausgabe, _xlpm.stunden+IF(AND(_xlpm.stunden&gt;0,_xlpm.fake),ROUND(RANDBETWEEN(-100,100)/200,1),0),
IF(_xlpm.ausgabe&lt;=0,"",_xlpm.ausgabe)
)</f>
        <v/>
      </c>
      <c r="N172" s="253" t="str" cm="1">
        <f t="array" aca="1" ref="N172" ca="1">_xlfn.LET(
_xlpm.jahrCalc,
INDIRECT("Jahr" &amp; ROUNDUP(SUM($B$21:$B172)/78,0)),
_xlpm.auto,
IF(_xlfn.XLOOKUP(GewählterMA&amp;"|"&amp;_xlpm.jahrCalc,Personaleingabe!$AO$12:$AO$300,Personaleingabe!$AO$12:$AO$300,"keine Zeiten",0,1)="keine Zeiten",TRUE,FALSE),
_xlpm.fake,
IF($A$4&amp;"1"="1",FALSE,TRUE),
_xlpm.abwesend,
AX172&amp;"1"&lt;&gt;"1",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_xlpm.wochenstunden/5,SUMIFS(Arbeitszeiten[[Arbeitszeit]:[Arbeitszeit]],Arbeitszeiten[[Name]:[Name]],GewählterMA,Arbeitszeiten[[Tag]:[Tag]],DATE(_xlpm.jahrCalc,$B172,N$20)))*$A172,0),
_xlpm.ausgabe, _xlpm.stunden+IF(AND(_xlpm.stunden&gt;0,_xlpm.fake),ROUND(RANDBETWEEN(-100,100)/200,1),0),
IF(_xlpm.ausgabe&lt;=0,"",_xlpm.ausgabe)
)</f>
        <v/>
      </c>
      <c r="O172" s="253" t="str" cm="1">
        <f t="array" aca="1" ref="O172" ca="1">_xlfn.LET(
_xlpm.jahrCalc,
INDIRECT("Jahr" &amp; ROUNDUP(SUM($B$21:$B172)/78,0)),
_xlpm.auto,
IF(_xlfn.XLOOKUP(GewählterMA&amp;"|"&amp;_xlpm.jahrCalc,Personaleingabe!$AO$12:$AO$300,Personaleingabe!$AO$12:$AO$300,"keine Zeiten",0,1)="keine Zeiten",TRUE,FALSE),
_xlpm.fake,
IF($A$4&amp;"1"="1",FALSE,TRUE),
_xlpm.abwesend,
AY172&amp;"1"&lt;&gt;"1",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_xlpm.wochenstunden/5,SUMIFS(Arbeitszeiten[[Arbeitszeit]:[Arbeitszeit]],Arbeitszeiten[[Name]:[Name]],GewählterMA,Arbeitszeiten[[Tag]:[Tag]],DATE(_xlpm.jahrCalc,$B172,O$20)))*$A172,0),
_xlpm.ausgabe, _xlpm.stunden+IF(AND(_xlpm.stunden&gt;0,_xlpm.fake),ROUND(RANDBETWEEN(-100,100)/200,1),0),
IF(_xlpm.ausgabe&lt;=0,"",_xlpm.ausgabe)
)</f>
        <v/>
      </c>
      <c r="P172" s="253" t="str" cm="1">
        <f t="array" aca="1" ref="P172" ca="1">_xlfn.LET(
_xlpm.jahrCalc,
INDIRECT("Jahr" &amp; ROUNDUP(SUM($B$21:$B172)/78,0)),
_xlpm.auto,
IF(_xlfn.XLOOKUP(GewählterMA&amp;"|"&amp;_xlpm.jahrCalc,Personaleingabe!$AO$12:$AO$300,Personaleingabe!$AO$12:$AO$300,"keine Zeiten",0,1)="keine Zeiten",TRUE,FALSE),
_xlpm.fake,
IF($A$4&amp;"1"="1",FALSE,TRUE),
_xlpm.abwesend,
AZ172&amp;"1"&lt;&gt;"1",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_xlpm.wochenstunden/5,SUMIFS(Arbeitszeiten[[Arbeitszeit]:[Arbeitszeit]],Arbeitszeiten[[Name]:[Name]],GewählterMA,Arbeitszeiten[[Tag]:[Tag]],DATE(_xlpm.jahrCalc,$B172,P$20)))*$A172,0),
_xlpm.ausgabe, _xlpm.stunden+IF(AND(_xlpm.stunden&gt;0,_xlpm.fake),ROUND(RANDBETWEEN(-100,100)/200,1),0),
IF(_xlpm.ausgabe&lt;=0,"",_xlpm.ausgabe)
)</f>
        <v/>
      </c>
      <c r="Q172" s="253" t="str" cm="1">
        <f t="array" aca="1" ref="Q172" ca="1">_xlfn.LET(
_xlpm.jahrCalc,
INDIRECT("Jahr" &amp; ROUNDUP(SUM($B$21:$B172)/78,0)),
_xlpm.auto,
IF(_xlfn.XLOOKUP(GewählterMA&amp;"|"&amp;_xlpm.jahrCalc,Personaleingabe!$AO$12:$AO$300,Personaleingabe!$AO$12:$AO$300,"keine Zeiten",0,1)="keine Zeiten",TRUE,FALSE),
_xlpm.fake,
IF($A$4&amp;"1"="1",FALSE,TRUE),
_xlpm.abwesend,
BA172&amp;"1"&lt;&gt;"1",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_xlpm.wochenstunden/5,SUMIFS(Arbeitszeiten[[Arbeitszeit]:[Arbeitszeit]],Arbeitszeiten[[Name]:[Name]],GewählterMA,Arbeitszeiten[[Tag]:[Tag]],DATE(_xlpm.jahrCalc,$B172,Q$20)))*$A172,0),
_xlpm.ausgabe, _xlpm.stunden+IF(AND(_xlpm.stunden&gt;0,_xlpm.fake),ROUND(RANDBETWEEN(-100,100)/200,1),0),
IF(_xlpm.ausgabe&lt;=0,"",_xlpm.ausgabe)
)</f>
        <v/>
      </c>
      <c r="R172" s="253" t="str" cm="1">
        <f t="array" aca="1" ref="R172" ca="1">_xlfn.LET(
_xlpm.jahrCalc,
INDIRECT("Jahr" &amp; ROUNDUP(SUM($B$21:$B172)/78,0)),
_xlpm.auto,
IF(_xlfn.XLOOKUP(GewählterMA&amp;"|"&amp;_xlpm.jahrCalc,Personaleingabe!$AO$12:$AO$300,Personaleingabe!$AO$12:$AO$300,"keine Zeiten",0,1)="keine Zeiten",TRUE,FALSE),
_xlpm.fake,
IF($A$4&amp;"1"="1",FALSE,TRUE),
_xlpm.abwesend,
BB172&amp;"1"&lt;&gt;"1",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_xlpm.wochenstunden/5,SUMIFS(Arbeitszeiten[[Arbeitszeit]:[Arbeitszeit]],Arbeitszeiten[[Name]:[Name]],GewählterMA,Arbeitszeiten[[Tag]:[Tag]],DATE(_xlpm.jahrCalc,$B172,R$20)))*$A172,0),
_xlpm.ausgabe, _xlpm.stunden+IF(AND(_xlpm.stunden&gt;0,_xlpm.fake),ROUND(RANDBETWEEN(-100,100)/200,1),0),
IF(_xlpm.ausgabe&lt;=0,"",_xlpm.ausgabe)
)</f>
        <v/>
      </c>
      <c r="S172" s="253" t="str" cm="1">
        <f t="array" aca="1" ref="S172" ca="1">_xlfn.LET(
_xlpm.jahrCalc,
INDIRECT("Jahr" &amp; ROUNDUP(SUM($B$21:$B172)/78,0)),
_xlpm.auto,
IF(_xlfn.XLOOKUP(GewählterMA&amp;"|"&amp;_xlpm.jahrCalc,Personaleingabe!$AO$12:$AO$300,Personaleingabe!$AO$12:$AO$300,"keine Zeiten",0,1)="keine Zeiten",TRUE,FALSE),
_xlpm.fake,
IF($A$4&amp;"1"="1",FALSE,TRUE),
_xlpm.abwesend,
BC172&amp;"1"&lt;&gt;"1",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_xlpm.wochenstunden/5,SUMIFS(Arbeitszeiten[[Arbeitszeit]:[Arbeitszeit]],Arbeitszeiten[[Name]:[Name]],GewählterMA,Arbeitszeiten[[Tag]:[Tag]],DATE(_xlpm.jahrCalc,$B172,S$20)))*$A172,0),
_xlpm.ausgabe, _xlpm.stunden+IF(AND(_xlpm.stunden&gt;0,_xlpm.fake),ROUND(RANDBETWEEN(-100,100)/200,1),0),
IF(_xlpm.ausgabe&lt;=0,"",_xlpm.ausgabe)
)</f>
        <v/>
      </c>
      <c r="T172" s="253" t="str" cm="1">
        <f t="array" aca="1" ref="T172" ca="1">_xlfn.LET(
_xlpm.jahrCalc,
INDIRECT("Jahr" &amp; ROUNDUP(SUM($B$21:$B172)/78,0)),
_xlpm.auto,
IF(_xlfn.XLOOKUP(GewählterMA&amp;"|"&amp;_xlpm.jahrCalc,Personaleingabe!$AO$12:$AO$300,Personaleingabe!$AO$12:$AO$300,"keine Zeiten",0,1)="keine Zeiten",TRUE,FALSE),
_xlpm.fake,
IF($A$4&amp;"1"="1",FALSE,TRUE),
_xlpm.abwesend,
BD172&amp;"1"&lt;&gt;"1",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_xlpm.wochenstunden/5,SUMIFS(Arbeitszeiten[[Arbeitszeit]:[Arbeitszeit]],Arbeitszeiten[[Name]:[Name]],GewählterMA,Arbeitszeiten[[Tag]:[Tag]],DATE(_xlpm.jahrCalc,$B172,T$20)))*$A172,0),
_xlpm.ausgabe, _xlpm.stunden+IF(AND(_xlpm.stunden&gt;0,_xlpm.fake),ROUND(RANDBETWEEN(-100,100)/200,1),0),
IF(_xlpm.ausgabe&lt;=0,"",_xlpm.ausgabe)
)</f>
        <v/>
      </c>
      <c r="U172" s="253" t="str" cm="1">
        <f t="array" aca="1" ref="U172" ca="1">_xlfn.LET(
_xlpm.jahrCalc,
INDIRECT("Jahr" &amp; ROUNDUP(SUM($B$21:$B172)/78,0)),
_xlpm.auto,
IF(_xlfn.XLOOKUP(GewählterMA&amp;"|"&amp;_xlpm.jahrCalc,Personaleingabe!$AO$12:$AO$300,Personaleingabe!$AO$12:$AO$300,"keine Zeiten",0,1)="keine Zeiten",TRUE,FALSE),
_xlpm.fake,
IF($A$4&amp;"1"="1",FALSE,TRUE),
_xlpm.abwesend,
BE172&amp;"1"&lt;&gt;"1",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_xlpm.wochenstunden/5,SUMIFS(Arbeitszeiten[[Arbeitszeit]:[Arbeitszeit]],Arbeitszeiten[[Name]:[Name]],GewählterMA,Arbeitszeiten[[Tag]:[Tag]],DATE(_xlpm.jahrCalc,$B172,U$20)))*$A172,0),
_xlpm.ausgabe, _xlpm.stunden+IF(AND(_xlpm.stunden&gt;0,_xlpm.fake),ROUND(RANDBETWEEN(-100,100)/200,1),0),
IF(_xlpm.ausgabe&lt;=0,"",_xlpm.ausgabe)
)</f>
        <v/>
      </c>
      <c r="V172" s="253" t="str" cm="1">
        <f t="array" aca="1" ref="V172" ca="1">_xlfn.LET(
_xlpm.jahrCalc,
INDIRECT("Jahr" &amp; ROUNDUP(SUM($B$21:$B172)/78,0)),
_xlpm.auto,
IF(_xlfn.XLOOKUP(GewählterMA&amp;"|"&amp;_xlpm.jahrCalc,Personaleingabe!$AO$12:$AO$300,Personaleingabe!$AO$12:$AO$300,"keine Zeiten",0,1)="keine Zeiten",TRUE,FALSE),
_xlpm.fake,
IF($A$4&amp;"1"="1",FALSE,TRUE),
_xlpm.abwesend,
BF172&amp;"1"&lt;&gt;"1",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_xlpm.wochenstunden/5,SUMIFS(Arbeitszeiten[[Arbeitszeit]:[Arbeitszeit]],Arbeitszeiten[[Name]:[Name]],GewählterMA,Arbeitszeiten[[Tag]:[Tag]],DATE(_xlpm.jahrCalc,$B172,V$20)))*$A172,0),
_xlpm.ausgabe, _xlpm.stunden+IF(AND(_xlpm.stunden&gt;0,_xlpm.fake),ROUND(RANDBETWEEN(-100,100)/200,1),0),
IF(_xlpm.ausgabe&lt;=0,"",_xlpm.ausgabe)
)</f>
        <v/>
      </c>
      <c r="W172" s="253" t="str" cm="1">
        <f t="array" aca="1" ref="W172" ca="1">_xlfn.LET(
_xlpm.jahrCalc,
INDIRECT("Jahr" &amp; ROUNDUP(SUM($B$21:$B172)/78,0)),
_xlpm.auto,
IF(_xlfn.XLOOKUP(GewählterMA&amp;"|"&amp;_xlpm.jahrCalc,Personaleingabe!$AO$12:$AO$300,Personaleingabe!$AO$12:$AO$300,"keine Zeiten",0,1)="keine Zeiten",TRUE,FALSE),
_xlpm.fake,
IF($A$4&amp;"1"="1",FALSE,TRUE),
_xlpm.abwesend,
BG172&amp;"1"&lt;&gt;"1",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_xlpm.wochenstunden/5,SUMIFS(Arbeitszeiten[[Arbeitszeit]:[Arbeitszeit]],Arbeitszeiten[[Name]:[Name]],GewählterMA,Arbeitszeiten[[Tag]:[Tag]],DATE(_xlpm.jahrCalc,$B172,W$20)))*$A172,0),
_xlpm.ausgabe, _xlpm.stunden+IF(AND(_xlpm.stunden&gt;0,_xlpm.fake),ROUND(RANDBETWEEN(-100,100)/200,1),0),
IF(_xlpm.ausgabe&lt;=0,"",_xlpm.ausgabe)
)</f>
        <v/>
      </c>
      <c r="X172" s="253" t="str" cm="1">
        <f t="array" aca="1" ref="X172" ca="1">_xlfn.LET(
_xlpm.jahrCalc,
INDIRECT("Jahr" &amp; ROUNDUP(SUM($B$21:$B172)/78,0)),
_xlpm.auto,
IF(_xlfn.XLOOKUP(GewählterMA&amp;"|"&amp;_xlpm.jahrCalc,Personaleingabe!$AO$12:$AO$300,Personaleingabe!$AO$12:$AO$300,"keine Zeiten",0,1)="keine Zeiten",TRUE,FALSE),
_xlpm.fake,
IF($A$4&amp;"1"="1",FALSE,TRUE),
_xlpm.abwesend,
BH172&amp;"1"&lt;&gt;"1",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_xlpm.wochenstunden/5,SUMIFS(Arbeitszeiten[[Arbeitszeit]:[Arbeitszeit]],Arbeitszeiten[[Name]:[Name]],GewählterMA,Arbeitszeiten[[Tag]:[Tag]],DATE(_xlpm.jahrCalc,$B172,X$20)))*$A172,0),
_xlpm.ausgabe, _xlpm.stunden+IF(AND(_xlpm.stunden&gt;0,_xlpm.fake),ROUND(RANDBETWEEN(-100,100)/200,1),0),
IF(_xlpm.ausgabe&lt;=0,"",_xlpm.ausgabe)
)</f>
        <v/>
      </c>
      <c r="Y172" s="253" t="str" cm="1">
        <f t="array" aca="1" ref="Y172" ca="1">_xlfn.LET(
_xlpm.jahrCalc,
INDIRECT("Jahr" &amp; ROUNDUP(SUM($B$21:$B172)/78,0)),
_xlpm.auto,
IF(_xlfn.XLOOKUP(GewählterMA&amp;"|"&amp;_xlpm.jahrCalc,Personaleingabe!$AO$12:$AO$300,Personaleingabe!$AO$12:$AO$300,"keine Zeiten",0,1)="keine Zeiten",TRUE,FALSE),
_xlpm.fake,
IF($A$4&amp;"1"="1",FALSE,TRUE),
_xlpm.abwesend,
BI172&amp;"1"&lt;&gt;"1",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_xlpm.wochenstunden/5,SUMIFS(Arbeitszeiten[[Arbeitszeit]:[Arbeitszeit]],Arbeitszeiten[[Name]:[Name]],GewählterMA,Arbeitszeiten[[Tag]:[Tag]],DATE(_xlpm.jahrCalc,$B172,Y$20)))*$A172,0),
_xlpm.ausgabe, _xlpm.stunden+IF(AND(_xlpm.stunden&gt;0,_xlpm.fake),ROUND(RANDBETWEEN(-100,100)/200,1),0),
IF(_xlpm.ausgabe&lt;=0,"",_xlpm.ausgabe)
)</f>
        <v/>
      </c>
      <c r="Z172" s="253" t="str" cm="1">
        <f t="array" aca="1" ref="Z172" ca="1">_xlfn.LET(
_xlpm.jahrCalc,
INDIRECT("Jahr" &amp; ROUNDUP(SUM($B$21:$B172)/78,0)),
_xlpm.auto,
IF(_xlfn.XLOOKUP(GewählterMA&amp;"|"&amp;_xlpm.jahrCalc,Personaleingabe!$AO$12:$AO$300,Personaleingabe!$AO$12:$AO$300,"keine Zeiten",0,1)="keine Zeiten",TRUE,FALSE),
_xlpm.fake,
IF($A$4&amp;"1"="1",FALSE,TRUE),
_xlpm.abwesend,
BJ172&amp;"1"&lt;&gt;"1",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_xlpm.wochenstunden/5,SUMIFS(Arbeitszeiten[[Arbeitszeit]:[Arbeitszeit]],Arbeitszeiten[[Name]:[Name]],GewählterMA,Arbeitszeiten[[Tag]:[Tag]],DATE(_xlpm.jahrCalc,$B172,Z$20)))*$A172,0),
_xlpm.ausgabe, _xlpm.stunden+IF(AND(_xlpm.stunden&gt;0,_xlpm.fake),ROUND(RANDBETWEEN(-100,100)/200,1),0),
IF(_xlpm.ausgabe&lt;=0,"",_xlpm.ausgabe)
)</f>
        <v/>
      </c>
      <c r="AA172" s="253" t="str" cm="1">
        <f t="array" aca="1" ref="AA172" ca="1">_xlfn.LET(
_xlpm.jahrCalc,
INDIRECT("Jahr" &amp; ROUNDUP(SUM($B$21:$B172)/78,0)),
_xlpm.auto,
IF(_xlfn.XLOOKUP(GewählterMA&amp;"|"&amp;_xlpm.jahrCalc,Personaleingabe!$AO$12:$AO$300,Personaleingabe!$AO$12:$AO$300,"keine Zeiten",0,1)="keine Zeiten",TRUE,FALSE),
_xlpm.fake,
IF($A$4&amp;"1"="1",FALSE,TRUE),
_xlpm.abwesend,
BK172&amp;"1"&lt;&gt;"1",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_xlpm.wochenstunden/5,SUMIFS(Arbeitszeiten[[Arbeitszeit]:[Arbeitszeit]],Arbeitszeiten[[Name]:[Name]],GewählterMA,Arbeitszeiten[[Tag]:[Tag]],DATE(_xlpm.jahrCalc,$B172,AA$20)))*$A172,0),
_xlpm.ausgabe, _xlpm.stunden+IF(AND(_xlpm.stunden&gt;0,_xlpm.fake),ROUND(RANDBETWEEN(-100,100)/200,1),0),
IF(_xlpm.ausgabe&lt;=0,"",_xlpm.ausgabe)
)</f>
        <v/>
      </c>
      <c r="AB172" s="253" t="str" cm="1">
        <f t="array" aca="1" ref="AB172" ca="1">_xlfn.LET(
_xlpm.jahrCalc,
INDIRECT("Jahr" &amp; ROUNDUP(SUM($B$21:$B172)/78,0)),
_xlpm.auto,
IF(_xlfn.XLOOKUP(GewählterMA&amp;"|"&amp;_xlpm.jahrCalc,Personaleingabe!$AO$12:$AO$300,Personaleingabe!$AO$12:$AO$300,"keine Zeiten",0,1)="keine Zeiten",TRUE,FALSE),
_xlpm.fake,
IF($A$4&amp;"1"="1",FALSE,TRUE),
_xlpm.abwesend,
BL172&amp;"1"&lt;&gt;"1",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_xlpm.wochenstunden/5,SUMIFS(Arbeitszeiten[[Arbeitszeit]:[Arbeitszeit]],Arbeitszeiten[[Name]:[Name]],GewählterMA,Arbeitszeiten[[Tag]:[Tag]],DATE(_xlpm.jahrCalc,$B172,AB$20)))*$A172,0),
_xlpm.ausgabe, _xlpm.stunden+IF(AND(_xlpm.stunden&gt;0,_xlpm.fake),ROUND(RANDBETWEEN(-100,100)/200,1),0),
IF(_xlpm.ausgabe&lt;=0,"",_xlpm.ausgabe)
)</f>
        <v/>
      </c>
      <c r="AC172" s="253" t="str" cm="1">
        <f t="array" aca="1" ref="AC172" ca="1">_xlfn.LET(
_xlpm.jahrCalc,
INDIRECT("Jahr" &amp; ROUNDUP(SUM($B$21:$B172)/78,0)),
_xlpm.auto,
IF(_xlfn.XLOOKUP(GewählterMA&amp;"|"&amp;_xlpm.jahrCalc,Personaleingabe!$AO$12:$AO$300,Personaleingabe!$AO$12:$AO$300,"keine Zeiten",0,1)="keine Zeiten",TRUE,FALSE),
_xlpm.fake,
IF($A$4&amp;"1"="1",FALSE,TRUE),
_xlpm.abwesend,
BM172&amp;"1"&lt;&gt;"1",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_xlpm.wochenstunden/5,SUMIFS(Arbeitszeiten[[Arbeitszeit]:[Arbeitszeit]],Arbeitszeiten[[Name]:[Name]],GewählterMA,Arbeitszeiten[[Tag]:[Tag]],DATE(_xlpm.jahrCalc,$B172,AC$20)))*$A172,0),
_xlpm.ausgabe, _xlpm.stunden+IF(AND(_xlpm.stunden&gt;0,_xlpm.fake),ROUND(RANDBETWEEN(-100,100)/200,1),0),
IF(_xlpm.ausgabe&lt;=0,"",_xlpm.ausgabe)
)</f>
        <v/>
      </c>
      <c r="AD172" s="253" t="str" cm="1">
        <f t="array" aca="1" ref="AD172" ca="1">_xlfn.LET(
_xlpm.jahrCalc,
INDIRECT("Jahr" &amp; ROUNDUP(SUM($B$21:$B172)/78,0)),
_xlpm.auto,
IF(_xlfn.XLOOKUP(GewählterMA&amp;"|"&amp;_xlpm.jahrCalc,Personaleingabe!$AO$12:$AO$300,Personaleingabe!$AO$12:$AO$300,"keine Zeiten",0,1)="keine Zeiten",TRUE,FALSE),
_xlpm.fake,
IF($A$4&amp;"1"="1",FALSE,TRUE),
_xlpm.abwesend,
BN172&amp;"1"&lt;&gt;"1",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_xlpm.wochenstunden/5,SUMIFS(Arbeitszeiten[[Arbeitszeit]:[Arbeitszeit]],Arbeitszeiten[[Name]:[Name]],GewählterMA,Arbeitszeiten[[Tag]:[Tag]],DATE(_xlpm.jahrCalc,$B172,AD$20)))*$A172,0),
_xlpm.ausgabe, _xlpm.stunden+IF(AND(_xlpm.stunden&gt;0,_xlpm.fake),ROUND(RANDBETWEEN(-100,100)/200,1),0),
IF(_xlpm.ausgabe&lt;=0,"",_xlpm.ausgabe)
)</f>
        <v/>
      </c>
      <c r="AE172" s="253" t="str" cm="1">
        <f t="array" aca="1" ref="AE172" ca="1">_xlfn.LET(
_xlpm.jahrCalc,
INDIRECT("Jahr" &amp; ROUNDUP(SUM($B$21:$B172)/78,0)),
_xlpm.auto,
IF(_xlfn.XLOOKUP(GewählterMA&amp;"|"&amp;_xlpm.jahrCalc,Personaleingabe!$AO$12:$AO$300,Personaleingabe!$AO$12:$AO$300,"keine Zeiten",0,1)="keine Zeiten",TRUE,FALSE),
_xlpm.fake,
IF($A$4&amp;"1"="1",FALSE,TRUE),
_xlpm.abwesend,
BO172&amp;"1"&lt;&gt;"1",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_xlpm.wochenstunden/5,SUMIFS(Arbeitszeiten[[Arbeitszeit]:[Arbeitszeit]],Arbeitszeiten[[Name]:[Name]],GewählterMA,Arbeitszeiten[[Tag]:[Tag]],DATE(_xlpm.jahrCalc,$B172,AE$20)))*$A172,0),
_xlpm.ausgabe, _xlpm.stunden+IF(AND(_xlpm.stunden&gt;0,_xlpm.fake),ROUND(RANDBETWEEN(-100,100)/200,1),0),
IF(_xlpm.ausgabe&lt;=0,"",_xlpm.ausgabe)
)</f>
        <v/>
      </c>
      <c r="AF172" s="253" t="str" cm="1">
        <f t="array" aca="1" ref="AF172" ca="1">_xlfn.LET(
_xlpm.jahrCalc,
INDIRECT("Jahr" &amp; ROUNDUP(SUM($B$21:$B172)/78,0)),
_xlpm.auto,
IF(_xlfn.XLOOKUP(GewählterMA&amp;"|"&amp;_xlpm.jahrCalc,Personaleingabe!$AO$12:$AO$300,Personaleingabe!$AO$12:$AO$300,"keine Zeiten",0,1)="keine Zeiten",TRUE,FALSE),
_xlpm.fake,
IF($A$4&amp;"1"="1",FALSE,TRUE),
_xlpm.abwesend,
BP172&amp;"1"&lt;&gt;"1",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_xlpm.wochenstunden/5,SUMIFS(Arbeitszeiten[[Arbeitszeit]:[Arbeitszeit]],Arbeitszeiten[[Name]:[Name]],GewählterMA,Arbeitszeiten[[Tag]:[Tag]],DATE(_xlpm.jahrCalc,$B172,AF$20)))*$A172,0),
_xlpm.ausgabe, _xlpm.stunden+IF(AND(_xlpm.stunden&gt;0,_xlpm.fake),ROUND(RANDBETWEEN(-100,100)/200,1),0),
IF(_xlpm.ausgabe&lt;=0,"",_xlpm.ausgabe)
)</f>
        <v/>
      </c>
      <c r="AG172" s="253" t="str" cm="1">
        <f t="array" aca="1" ref="AG172" ca="1">_xlfn.LET(
_xlpm.jahrCalc,
INDIRECT("Jahr" &amp; ROUNDUP(SUM($B$21:$B172)/78,0)),
_xlpm.auto,
IF(_xlfn.XLOOKUP(GewählterMA&amp;"|"&amp;_xlpm.jahrCalc,Personaleingabe!$AO$12:$AO$300,Personaleingabe!$AO$12:$AO$300,"keine Zeiten",0,1)="keine Zeiten",TRUE,FALSE),
_xlpm.fake,
IF($A$4&amp;"1"="1",FALSE,TRUE),
_xlpm.abwesend,
BQ172&amp;"1"&lt;&gt;"1",
_xlpm.wochenstunden,_xlfn.XLOOKUP(GewählterMA&amp;"|"&amp;GewähltesVorhaben&amp;"|"&amp;$B172&amp;"|"&amp;_xlpm.jahrCalc,MitarbeiterFTE[[lookup]:[lookup]],MitarbeiterFTE[[Std. / Wo.]:[Std. / Wo.]],0,0,1),
_xlpm.stunden,
IF(NOT(_xlpm.abwesend),IF(_xlpm.auto,
    _xlpm.wochenstunden/5,SUMIFS(Arbeitszeiten[[Arbeitszeit]:[Arbeitszeit]],Arbeitszeiten[[Name]:[Name]],GewählterMA,Arbeitszeiten[[Tag]:[Tag]],DATE(_xlpm.jahrCalc,$B172,AG$20)))*$A172,0),
_xlpm.ausgabe, _xlpm.stunden+IF(AND(_xlpm.stunden&gt;0,_xlpm.fake),ROUND(RANDBETWEEN(-100,100)/200,1),0),
IF(_xlpm.ausgabe&lt;=0,"",_xlpm.ausgabe)
)</f>
        <v/>
      </c>
      <c r="AH172" s="254">
        <f t="shared" ca="1" si="181"/>
        <v>0</v>
      </c>
      <c r="AI172" s="303"/>
      <c r="AJ172" s="212"/>
      <c r="AL172" s="211">
        <f t="shared" si="182"/>
        <v>12</v>
      </c>
      <c r="AM172" s="211" t="str" cm="1">
        <f t="array" aca="1" ref="AM172" ca="1">_xlfn.LET(
     _xlpm.jahrCalc,INDIRECT("Jahr" &amp; ROUNDUP(SUM($B$21:$B172)/78,0)),
     _xlpm.dat,DATE(_xlpm.jahrCalc,$B172,C$20),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N172" s="211" t="str" cm="1">
        <f t="array" aca="1" ref="AN172" ca="1">_xlfn.LET(
     _xlpm.jahrCalc,INDIRECT("Jahr" &amp; ROUNDUP(SUM($B$21:$B172)/78,0)),
     _xlpm.dat,DATE(_xlpm.jahrCalc,$B172,D$20),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O172" s="211" t="str" cm="1">
        <f t="array" aca="1" ref="AO172" ca="1">_xlfn.LET(
     _xlpm.jahrCalc,INDIRECT("Jahr" &amp; ROUNDUP(SUM($B$21:$B172)/78,0)),
     _xlpm.dat,DATE(_xlpm.jahrCalc,$B172,E$20),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P172" s="211" t="str" cm="1">
        <f t="array" aca="1" ref="AP172" ca="1">_xlfn.LET(
     _xlpm.jahrCalc,INDIRECT("Jahr" &amp; ROUNDUP(SUM($B$21:$B172)/78,0)),
     _xlpm.dat,DATE(_xlpm.jahrCalc,$B172,F$20),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Q172" s="211" t="str" cm="1">
        <f t="array" aca="1" ref="AQ172" ca="1">_xlfn.LET(
     _xlpm.jahrCalc,INDIRECT("Jahr" &amp; ROUNDUP(SUM($B$21:$B172)/78,0)),
     _xlpm.dat,DATE(_xlpm.jahrCalc,$B172,G$20),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R172" s="211" t="str" cm="1">
        <f t="array" aca="1" ref="AR172" ca="1">_xlfn.LET(
     _xlpm.jahrCalc,INDIRECT("Jahr" &amp; ROUNDUP(SUM($B$21:$B172)/78,0)),
     _xlpm.dat,DATE(_xlpm.jahrCalc,$B172,H$20),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S172" s="211" t="str" cm="1">
        <f t="array" aca="1" ref="AS172" ca="1">_xlfn.LET(
     _xlpm.jahrCalc,INDIRECT("Jahr" &amp; ROUNDUP(SUM($B$21:$B172)/78,0)),
     _xlpm.dat,DATE(_xlpm.jahrCalc,$B172,I$20),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T172" s="211" t="str" cm="1">
        <f t="array" aca="1" ref="AT172" ca="1">_xlfn.LET(
     _xlpm.jahrCalc,INDIRECT("Jahr" &amp; ROUNDUP(SUM($B$21:$B172)/78,0)),
     _xlpm.dat,DATE(_xlpm.jahrCalc,$B172,J$20),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U172" s="211" t="str" cm="1">
        <f t="array" aca="1" ref="AU172" ca="1">_xlfn.LET(
     _xlpm.jahrCalc,INDIRECT("Jahr" &amp; ROUNDUP(SUM($B$21:$B172)/78,0)),
     _xlpm.dat,DATE(_xlpm.jahrCalc,$B172,K$20),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V172" s="211" t="str" cm="1">
        <f t="array" aca="1" ref="AV172" ca="1">_xlfn.LET(
     _xlpm.jahrCalc,INDIRECT("Jahr" &amp; ROUNDUP(SUM($B$21:$B172)/78,0)),
     _xlpm.dat,DATE(_xlpm.jahrCalc,$B172,L$20),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W172" s="211" t="str" cm="1">
        <f t="array" aca="1" ref="AW172" ca="1">_xlfn.LET(
     _xlpm.jahrCalc,INDIRECT("Jahr" &amp; ROUNDUP(SUM($B$21:$B172)/78,0)),
     _xlpm.dat,DATE(_xlpm.jahrCalc,$B172,M$20),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X172" s="211" t="str" cm="1">
        <f t="array" aca="1" ref="AX172" ca="1">_xlfn.LET(
     _xlpm.jahrCalc,INDIRECT("Jahr" &amp; ROUNDUP(SUM($B$21:$B172)/78,0)),
     _xlpm.dat,DATE(_xlpm.jahrCalc,$B172,N$20),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AY172" s="211" t="str" cm="1">
        <f t="array" aca="1" ref="AY172" ca="1">_xlfn.LET(
     _xlpm.jahrCalc,INDIRECT("Jahr" &amp; ROUNDUP(SUM($B$21:$B172)/78,0)),
     _xlpm.dat,DATE(_xlpm.jahrCalc,$B172,O$20),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AZ172" s="211" t="str" cm="1">
        <f t="array" aca="1" ref="AZ172" ca="1">_xlfn.LET(
     _xlpm.jahrCalc,INDIRECT("Jahr" &amp; ROUNDUP(SUM($B$21:$B172)/78,0)),
     _xlpm.dat,DATE(_xlpm.jahrCalc,$B172,P$20),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A172" s="211" t="str" cm="1">
        <f t="array" aca="1" ref="BA172" ca="1">_xlfn.LET(
     _xlpm.jahrCalc,INDIRECT("Jahr" &amp; ROUNDUP(SUM($B$21:$B172)/78,0)),
     _xlpm.dat,DATE(_xlpm.jahrCalc,$B172,Q$20),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B172" s="211" t="str" cm="1">
        <f t="array" aca="1" ref="BB172" ca="1">_xlfn.LET(
     _xlpm.jahrCalc,INDIRECT("Jahr" &amp; ROUNDUP(SUM($B$21:$B172)/78,0)),
     _xlpm.dat,DATE(_xlpm.jahrCalc,$B172,R$20),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C172" s="211" t="str" cm="1">
        <f t="array" aca="1" ref="BC172" ca="1">_xlfn.LET(
     _xlpm.jahrCalc,INDIRECT("Jahr" &amp; ROUNDUP(SUM($B$21:$B172)/78,0)),
     _xlpm.dat,DATE(_xlpm.jahrCalc,$B172,S$20),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D172" s="211" t="str" cm="1">
        <f t="array" aca="1" ref="BD172" ca="1">_xlfn.LET(
     _xlpm.jahrCalc,INDIRECT("Jahr" &amp; ROUNDUP(SUM($B$21:$B172)/78,0)),
     _xlpm.dat,DATE(_xlpm.jahrCalc,$B172,T$20),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E172" s="211" t="str" cm="1">
        <f t="array" aca="1" ref="BE172" ca="1">_xlfn.LET(
     _xlpm.jahrCalc,INDIRECT("Jahr" &amp; ROUNDUP(SUM($B$21:$B172)/78,0)),
     _xlpm.dat,DATE(_xlpm.jahrCalc,$B172,U$20),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F172" s="211" t="str" cm="1">
        <f t="array" aca="1" ref="BF172" ca="1">_xlfn.LET(
     _xlpm.jahrCalc,INDIRECT("Jahr" &amp; ROUNDUP(SUM($B$21:$B172)/78,0)),
     _xlpm.dat,DATE(_xlpm.jahrCalc,$B172,V$20),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G172" s="211" t="str" cm="1">
        <f t="array" aca="1" ref="BG172" ca="1">_xlfn.LET(
     _xlpm.jahrCalc,INDIRECT("Jahr" &amp; ROUNDUP(SUM($B$21:$B172)/78,0)),
     _xlpm.dat,DATE(_xlpm.jahrCalc,$B172,W$20),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H172" s="211" t="str" cm="1">
        <f t="array" aca="1" ref="BH172" ca="1">_xlfn.LET(
     _xlpm.jahrCalc,INDIRECT("Jahr" &amp; ROUNDUP(SUM($B$21:$B172)/78,0)),
     _xlpm.dat,DATE(_xlpm.jahrCalc,$B172,X$20),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I172" s="211" t="str" cm="1">
        <f t="array" aca="1" ref="BI172" ca="1">_xlfn.LET(
     _xlpm.jahrCalc,INDIRECT("Jahr" &amp; ROUNDUP(SUM($B$21:$B172)/78,0)),
     _xlpm.dat,DATE(_xlpm.jahrCalc,$B172,Y$20),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J172" s="211" t="str" cm="1">
        <f t="array" aca="1" ref="BJ172" ca="1">_xlfn.LET(
     _xlpm.jahrCalc,INDIRECT("Jahr" &amp; ROUNDUP(SUM($B$21:$B172)/78,0)),
     _xlpm.dat,DATE(_xlpm.jahrCalc,$B172,Z$20),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K172" s="211" t="str" cm="1">
        <f t="array" aca="1" ref="BK172" ca="1">_xlfn.LET(
     _xlpm.jahrCalc,INDIRECT("Jahr" &amp; ROUNDUP(SUM($B$21:$B172)/78,0)),
     _xlpm.dat,DATE(_xlpm.jahrCalc,$B172,AA$20),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L172" s="211" t="str" cm="1">
        <f t="array" aca="1" ref="BL172" ca="1">_xlfn.LET(
     _xlpm.jahrCalc,INDIRECT("Jahr" &amp; ROUNDUP(SUM($B$21:$B172)/78,0)),
     _xlpm.dat,DATE(_xlpm.jahrCalc,$B172,AB$20),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M172" s="211" t="str" cm="1">
        <f t="array" aca="1" ref="BM172" ca="1">_xlfn.LET(
     _xlpm.jahrCalc,INDIRECT("Jahr" &amp; ROUNDUP(SUM($B$21:$B172)/78,0)),
     _xlpm.dat,DATE(_xlpm.jahrCalc,$B172,AC$20),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N172" s="211" t="str" cm="1">
        <f t="array" aca="1" ref="BN172" ca="1">_xlfn.LET(
     _xlpm.jahrCalc,INDIRECT("Jahr" &amp; ROUNDUP(SUM($B$21:$B172)/78,0)),
     _xlpm.dat,DATE(_xlpm.jahrCalc,$B172,AD$20),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WE</v>
      </c>
      <c r="BO172" s="211" t="str" cm="1">
        <f t="array" aca="1" ref="BO172" ca="1">_xlfn.LET(
     _xlpm.jahrCalc,INDIRECT("Jahr" &amp; ROUNDUP(SUM($B$21:$B172)/78,0)),
     _xlpm.dat,DATE(_xlpm.jahrCalc,$B172,AE$20),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P172" s="211" t="str" cm="1">
        <f t="array" aca="1" ref="BP172" ca="1">_xlfn.LET(
     _xlpm.jahrCalc,INDIRECT("Jahr" &amp; ROUNDUP(SUM($B$21:$B172)/78,0)),
     _xlpm.dat,DATE(_xlpm.jahrCalc,$B172,AF$20),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Q172" s="211" t="str" cm="1">
        <f t="array" aca="1" ref="BQ172" ca="1">_xlfn.LET(
     _xlpm.jahrCalc,INDIRECT("Jahr" &amp; ROUNDUP(SUM($B$21:$B172)/78,0)),
     _xlpm.dat,DATE(_xlpm.jahrCalc,$B172,AG$20),
     _xlpm.bundesland,$BR172,
     _xlpm.ft, IF(_xlpm.bundesland=0,FALSE,_xlfn.XLOOKUP(_xlpm.dat,Feiertage[[Datum]:[Datum]],_xlfn.XLOOKUP(_xlpm.bundesland,Feiertage[[#Headers],[BW]:[TH]],Feiertage[[BW]:[TH]]),0,0,1)&lt;&gt;0),
     _xlpm.schwarz,
          MONTH(_xlpm.dat)&lt;&gt;$B172,
     _xlpm.we,
          WEEKDAY(_xlpm.dat,2)&gt;=6,
     _xlpm.weg,
          IF(_xlfn.XLOOKUP(GewählterMA&amp;_xlpm.dat,Table6[[lookup]:[lookup]],Table6[[Name]:[Name]],"da",0,1)="da","","weg"),
     _xlpm.ausgabe,IF(_xlpm.schwarz,"SW",IF(_xlpm.ft,"FT",IF(_xlpm.we,"WE",IF(_xlpm.weg="weg","weg","")))),
     _xlpm.ausgabe
)</f>
        <v/>
      </c>
      <c r="BR172" s="211">
        <f ca="1">IF(BT172=0,BS160,BT172)</f>
        <v>0</v>
      </c>
      <c r="BT172" s="211" cm="1">
        <f t="array" aca="1" ref="BT172" ca="1">_xlfn.XLOOKUP(_xlfn.XLOOKUP(GewählterMA&amp;AL172&amp;INDIRECT("Jahr" &amp; ROUNDUP(SUM($B$21:$B172)/78,0)),MitarbeiterFTE[Name]&amp;MitarbeiterFTE[Monat]&amp;MitarbeiterFTE[Jahr],MitarbeiterFTE[Bundesland],0,0,1),Bundesländer[Deutsch],Bundesländer[Abkürzung],0,0,1)</f>
        <v>0</v>
      </c>
    </row>
    <row r="173" spans="1:72" ht="18" customHeight="1" thickBot="1">
      <c r="A173" s="223"/>
      <c r="B173" s="288"/>
      <c r="C173" s="286"/>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641" t="s">
        <v>171</v>
      </c>
      <c r="AC173" s="641"/>
      <c r="AD173" s="641"/>
      <c r="AE173" s="641"/>
      <c r="AF173" s="641"/>
      <c r="AG173" s="641"/>
      <c r="AH173" s="290">
        <f ca="1">SUM(AH161:AH172)</f>
        <v>0</v>
      </c>
      <c r="AI173" s="283"/>
      <c r="AJ173" s="212"/>
    </row>
    <row r="174" spans="1:72" ht="18" customHeight="1">
      <c r="A174" s="223"/>
      <c r="B174" s="288"/>
      <c r="C174" s="286"/>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641"/>
      <c r="AC174" s="641"/>
      <c r="AD174" s="641"/>
      <c r="AE174" s="641"/>
      <c r="AF174" s="641"/>
      <c r="AG174" s="641"/>
      <c r="AH174" s="291"/>
      <c r="AI174" s="283"/>
      <c r="AJ174" s="212"/>
    </row>
    <row r="175" spans="1:72" ht="18" customHeight="1">
      <c r="A175" s="223"/>
      <c r="B175" s="292"/>
      <c r="C175" s="292"/>
      <c r="D175" s="292"/>
      <c r="E175" s="292"/>
      <c r="F175" s="292"/>
      <c r="G175" s="293"/>
      <c r="H175" s="293"/>
      <c r="I175" s="293"/>
      <c r="J175" s="293"/>
      <c r="K175" s="293"/>
      <c r="L175" s="293"/>
      <c r="M175" s="293"/>
      <c r="N175" s="292"/>
      <c r="O175" s="292"/>
      <c r="P175" s="292"/>
      <c r="Q175" s="292"/>
      <c r="R175" s="292"/>
      <c r="S175" s="292"/>
      <c r="T175" s="292"/>
      <c r="U175" s="292"/>
      <c r="V175" s="293"/>
      <c r="W175" s="293"/>
      <c r="X175" s="293"/>
      <c r="Y175" s="293"/>
      <c r="Z175" s="293"/>
      <c r="AA175" s="293"/>
      <c r="AB175" s="293"/>
      <c r="AC175" s="293"/>
      <c r="AD175" s="293"/>
      <c r="AE175" s="293"/>
      <c r="AF175" s="293"/>
      <c r="AG175" s="294"/>
      <c r="AH175" s="293"/>
      <c r="AI175" s="283"/>
      <c r="AJ175" s="212"/>
    </row>
    <row r="176" spans="1:72" ht="18" customHeight="1">
      <c r="A176" s="223"/>
      <c r="B176" s="295" t="s">
        <v>172</v>
      </c>
      <c r="C176" s="296"/>
      <c r="D176" s="296"/>
      <c r="E176" s="296"/>
      <c r="F176" s="296"/>
      <c r="G176" s="296"/>
      <c r="H176" s="296"/>
      <c r="I176" s="296"/>
      <c r="J176" s="296"/>
      <c r="K176" s="296"/>
      <c r="L176" s="296"/>
      <c r="M176" s="296"/>
      <c r="N176" s="295" t="s">
        <v>173</v>
      </c>
      <c r="O176" s="296"/>
      <c r="P176" s="296"/>
      <c r="Q176" s="296"/>
      <c r="R176" s="293"/>
      <c r="S176" s="293"/>
      <c r="T176" s="293"/>
      <c r="U176" s="293"/>
      <c r="V176" s="293"/>
      <c r="W176" s="293"/>
      <c r="X176" s="293"/>
      <c r="Y176" s="296"/>
      <c r="Z176" s="296"/>
      <c r="AA176" s="296"/>
      <c r="AB176" s="296"/>
      <c r="AC176" s="296"/>
      <c r="AD176" s="296"/>
      <c r="AE176" s="296"/>
      <c r="AF176" s="296"/>
      <c r="AG176" s="296"/>
      <c r="AH176" s="296"/>
      <c r="AI176" s="283"/>
      <c r="AJ176" s="212"/>
    </row>
    <row r="177" spans="1:36" ht="18" customHeight="1">
      <c r="A177" s="212"/>
      <c r="B177" s="297"/>
      <c r="C177" s="298"/>
      <c r="D177" s="298"/>
      <c r="E177" s="298"/>
      <c r="F177" s="298"/>
      <c r="G177" s="298"/>
      <c r="H177" s="298"/>
      <c r="I177" s="298"/>
      <c r="J177" s="298"/>
      <c r="K177" s="298"/>
      <c r="L177" s="298"/>
      <c r="M177" s="298"/>
      <c r="N177" s="298"/>
      <c r="O177" s="298"/>
      <c r="P177" s="298"/>
      <c r="Q177" s="298"/>
      <c r="R177" s="297"/>
      <c r="S177" s="297"/>
      <c r="T177" s="297"/>
      <c r="U177" s="297"/>
      <c r="V177" s="297"/>
      <c r="W177" s="297"/>
      <c r="X177" s="297"/>
      <c r="Y177" s="298"/>
      <c r="Z177" s="298"/>
      <c r="AA177" s="298"/>
      <c r="AB177" s="298"/>
      <c r="AC177" s="298"/>
      <c r="AD177" s="298"/>
      <c r="AE177" s="298"/>
      <c r="AF177" s="298"/>
      <c r="AG177" s="298"/>
      <c r="AH177" s="298"/>
      <c r="AJ177" s="212"/>
    </row>
    <row r="178" spans="1:36" ht="18"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row>
  </sheetData>
  <sheetProtection selectLockedCells="1"/>
  <mergeCells count="51">
    <mergeCell ref="C14:I14"/>
    <mergeCell ref="C16:I16"/>
    <mergeCell ref="T15:AI15"/>
    <mergeCell ref="T13:AH14"/>
    <mergeCell ref="C71:I71"/>
    <mergeCell ref="T71:AI71"/>
    <mergeCell ref="AB61:AG61"/>
    <mergeCell ref="AB62:AG62"/>
    <mergeCell ref="C42:I42"/>
    <mergeCell ref="C43:I43"/>
    <mergeCell ref="T43:AI43"/>
    <mergeCell ref="C44:I44"/>
    <mergeCell ref="C70:I70"/>
    <mergeCell ref="C100:I100"/>
    <mergeCell ref="AB33:AG33"/>
    <mergeCell ref="AB34:AG34"/>
    <mergeCell ref="T16:AH17"/>
    <mergeCell ref="C15:I15"/>
    <mergeCell ref="C72:I72"/>
    <mergeCell ref="AB89:AG89"/>
    <mergeCell ref="AB90:AG90"/>
    <mergeCell ref="T44:AH45"/>
    <mergeCell ref="T41:AG42"/>
    <mergeCell ref="T72:AH73"/>
    <mergeCell ref="T69:AH70"/>
    <mergeCell ref="T100:AH101"/>
    <mergeCell ref="T97:AH98"/>
    <mergeCell ref="AB174:AG174"/>
    <mergeCell ref="AB173:AG173"/>
    <mergeCell ref="T156:AH157"/>
    <mergeCell ref="C127:I127"/>
    <mergeCell ref="T127:AI127"/>
    <mergeCell ref="C128:I128"/>
    <mergeCell ref="T128:AH129"/>
    <mergeCell ref="T153:AH154"/>
    <mergeCell ref="C9:J9"/>
    <mergeCell ref="C8:J8"/>
    <mergeCell ref="P7:AI9"/>
    <mergeCell ref="C156:I156"/>
    <mergeCell ref="T155:AI155"/>
    <mergeCell ref="C155:I155"/>
    <mergeCell ref="C154:I154"/>
    <mergeCell ref="AB145:AG145"/>
    <mergeCell ref="AB146:AG146"/>
    <mergeCell ref="C126:I126"/>
    <mergeCell ref="AB117:AG117"/>
    <mergeCell ref="AB118:AG118"/>
    <mergeCell ref="T125:AH126"/>
    <mergeCell ref="C98:I98"/>
    <mergeCell ref="C99:I99"/>
    <mergeCell ref="T99:AI99"/>
  </mergeCells>
  <conditionalFormatting sqref="C21:AG39 D40:AG40 C41:S42 C43:AG43 C44:T44 C45:S45 C49:AG67 D68:AG68 C69:S70 C71:AG71 C72:T72 C73:S73 C77:AG95 D96:AG96 C97:S98 C99:AG99 C100:T100 C101:S101 C105:AG123 D124:AG124 C125:S126 C127:AG127 C128:T128 C129:S129 C133:AG151 D152:AG152 C153:S154 C155:AG155 C156:T156 C157:S157 C161:AG172">
    <cfRule type="expression" dxfId="33" priority="1">
      <formula>AM21="WE"</formula>
    </cfRule>
    <cfRule type="expression" dxfId="32" priority="2">
      <formula>AM21="FT"</formula>
    </cfRule>
    <cfRule type="expression" dxfId="31" priority="3" stopIfTrue="1">
      <formula>AM21="SW"</formula>
    </cfRule>
  </conditionalFormatting>
  <conditionalFormatting sqref="T41 T69 T97 T125 T153">
    <cfRule type="expression" dxfId="30" priority="412">
      <formula>BD42="WE"</formula>
    </cfRule>
    <cfRule type="expression" dxfId="29" priority="413">
      <formula>BD42="FT"</formula>
    </cfRule>
    <cfRule type="expression" dxfId="28" priority="414" stopIfTrue="1">
      <formula>BD42="SW"</formula>
    </cfRule>
  </conditionalFormatting>
  <dataValidations count="1">
    <dataValidation type="list" allowBlank="1" showInputMessage="1" showErrorMessage="1" sqref="C8:J8" xr:uid="{C91F804D-A3C6-9E41-A950-E619055191BA}">
      <formula1>Mitarbeiter</formula1>
    </dataValidation>
  </dataValidations>
  <printOptions horizontalCentered="1" verticalCentered="1"/>
  <pageMargins left="0.31496062992126" right="0.31496062992126" top="0.47244094488188998" bottom="0.511811023622047" header="0.511811023622047" footer="0.511811023622047"/>
  <pageSetup paperSize="9" scale="82" orientation="landscape" r:id="rId1"/>
  <headerFooter alignWithMargins="0">
    <oddHeader xml:space="preserve">&amp;C </oddHead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B519C4B-34E9-064C-84A6-FF71BD480121}">
          <x14:formula1>
            <xm:f>Personaleingabe!$E$13:$E$19</xm:f>
          </x14:formula1>
          <xm:sqref>T13 AI154 T41 AI14 T69 AH42:AI42 T97 AI70 T125 AI98 T153 AI126 C9:C11</xm:sqref>
        </x14:dataValidation>
        <x14:dataValidation type="list" allowBlank="1" showInputMessage="1" showErrorMessage="1" xr:uid="{7A84BBC8-170D-5942-ADCA-1E3DEA70EF30}">
          <x14:formula1>
            <xm:f>Steuernummern!$A:$A</xm:f>
          </x14:formula1>
          <xm:sqref>C16:I16 C44:I44 C156:I156 C128:I128 C100:I100 C72:I72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056-7BEB-45B7-8857-8DCD59C823C9}">
  <sheetPr codeName="Sheet1"/>
  <dimension ref="B2:B3"/>
  <sheetViews>
    <sheetView workbookViewId="0">
      <selection activeCell="D25" sqref="D25"/>
    </sheetView>
  </sheetViews>
  <sheetFormatPr baseColWidth="10" defaultColWidth="11" defaultRowHeight="13"/>
  <sheetData>
    <row r="2" spans="2:2">
      <c r="B2" t="s">
        <v>9</v>
      </c>
    </row>
    <row r="3" spans="2:2">
      <c r="B3" t="s">
        <v>21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C8F8-D22E-1543-85CC-2ADCC3752D50}">
  <sheetPr codeName="Tabelle8"/>
  <dimension ref="B1:I53"/>
  <sheetViews>
    <sheetView zoomScale="226" workbookViewId="0">
      <selection activeCell="N3" sqref="N3"/>
    </sheetView>
  </sheetViews>
  <sheetFormatPr baseColWidth="10" defaultColWidth="11" defaultRowHeight="13"/>
  <cols>
    <col min="1" max="1" width="11" style="107"/>
    <col min="2" max="2" width="11.81640625" style="107" customWidth="1"/>
    <col min="3" max="3" width="13.1796875" style="107" bestFit="1" customWidth="1"/>
    <col min="4" max="16384" width="11" style="107"/>
  </cols>
  <sheetData>
    <row r="1" spans="2:9" ht="20.5">
      <c r="B1" s="176" t="s">
        <v>174</v>
      </c>
    </row>
    <row r="2" spans="2:9" ht="13.5" thickBot="1"/>
    <row r="3" spans="2:9">
      <c r="B3" s="647" t="s">
        <v>175</v>
      </c>
      <c r="C3" s="648"/>
    </row>
    <row r="4" spans="2:9">
      <c r="B4" s="172" t="s">
        <v>108</v>
      </c>
      <c r="C4" s="173">
        <v>2021</v>
      </c>
    </row>
    <row r="5" spans="2:9" ht="13.5" thickBot="1">
      <c r="B5" s="174" t="s">
        <v>121</v>
      </c>
      <c r="C5" s="175" t="s">
        <v>176</v>
      </c>
    </row>
    <row r="7" spans="2:9">
      <c r="B7" s="109" t="s">
        <v>177</v>
      </c>
    </row>
    <row r="8" spans="2:9" ht="26.25" customHeight="1">
      <c r="B8" s="646" t="s">
        <v>178</v>
      </c>
      <c r="C8" s="646"/>
      <c r="D8" s="646"/>
      <c r="E8" s="646"/>
      <c r="F8" s="646"/>
      <c r="G8" s="646"/>
      <c r="H8" s="646"/>
      <c r="I8" s="646"/>
    </row>
    <row r="9" spans="2:9">
      <c r="B9" s="168" t="str">
        <f>_xlfn.XLOOKUP(C5,Vorhaben_2[Vorhabensname],Vorhaben_2[Vorhabens-ID],"Vorhaben-ID wurde nicht eingetragen. Zu finden auf Bescheid Seite 2 Kapitel A.",0,1)</f>
        <v>Vorhaben-ID wurde nicht eingetragen. Zu finden auf Bescheid Seite 2 Kapitel A.</v>
      </c>
      <c r="C9" s="169"/>
    </row>
    <row r="10" spans="2:9">
      <c r="B10" s="107" t="s">
        <v>179</v>
      </c>
    </row>
    <row r="11" spans="2:9">
      <c r="B11" s="168" t="str">
        <f>Bundesland</f>
        <v>Baden-Württemberg</v>
      </c>
      <c r="C11" s="169"/>
    </row>
    <row r="12" spans="2:9">
      <c r="B12" s="107" t="s">
        <v>180</v>
      </c>
    </row>
    <row r="13" spans="2:9">
      <c r="B13" s="168">
        <f>Steuernummer_kurz</f>
        <v>0</v>
      </c>
      <c r="C13" s="169"/>
    </row>
    <row r="14" spans="2:9">
      <c r="B14" s="107" t="s">
        <v>181</v>
      </c>
    </row>
    <row r="15" spans="2:9">
      <c r="B15" s="168" t="str">
        <f>C5</f>
        <v>Vorhaben Eins</v>
      </c>
      <c r="C15" s="169"/>
      <c r="D15" s="169"/>
      <c r="E15" s="169"/>
      <c r="F15" s="169"/>
    </row>
    <row r="16" spans="2:9">
      <c r="B16" s="107" t="s">
        <v>182</v>
      </c>
    </row>
    <row r="17" spans="2:9">
      <c r="B17" s="168" t="e" cm="1" vm="3">
        <f t="array" aca="1" ref="B17" ca="1">_xlfn.LET(
_xlpm.aryAufträge,_xlfn.VSTACK(
   _xlfn.HSTACK(INDEX(Vorhaben_1[],1,1),'FuE Vorhaben'!C16:H16),
   _xlfn.HSTACK(INDEX(Vorhaben_1[],2,1),'FuE Vorhaben'!#REF!),
   _xlfn.HSTACK(INDEX(Vorhaben_1[],3,1),'FuE Vorhaben'!#REF!),
   _xlfn.HSTACK(INDEX(Vorhaben_1[],4,1),'FuE Vorhaben'!#REF!),
   _xlfn.HSTACK(INDEX(Vorhaben_1[],5,1),'FuE Vorhaben'!#REF!),
   _xlfn.HSTACK(INDEX(Vorhaben_1[],6,1),'FuE Vorhaben'!#REF!),
   _xlfn.HSTACK(INDEX(Vorhaben_1[],7,1),'FuE Vorhaben'!#REF!)
   ),
_xlpm.hatAufträge,SUM(_xlfn._xlws.FILTER(_xlpm.aryAufträge,_xlfn.CHOOSECOLS(_xlpm.aryAufträge,1)=C5))&gt;0,
_xlpm.aryPersonal,   _xlfn.VSTACK(_xlfn.HSTACK(INDEX(Vorhaben_1[],1,1),'FuE Vorhaben'!C11:H11),
   _xlfn.HSTACK(INDEX(Vorhaben_1[],2,1),'FuE Vorhaben'!#REF!),
   _xlfn.HSTACK(INDEX(Vorhaben_1[],3,1),'FuE Vorhaben'!#REF!),
   _xlfn.HSTACK(INDEX(Vorhaben_1[],4,1),'FuE Vorhaben'!#REF!),
   _xlfn.HSTACK(INDEX(Vorhaben_1[],5,1),'FuE Vorhaben'!#REF!),
   _xlfn.HSTACK(INDEX(Vorhaben_1[],6,1),'FuE Vorhaben'!#REF!),
   _xlfn.HSTACK(INDEX(Vorhaben_1[],7,1),'FuE Vorhaben'!#REF!)
   ),
_xlpm.hatPersonal,SUM(_xlfn._xlws.FILTER(_xlpm.aryPersonal,_xlfn.CHOOSECOLS(_xlpm.aryPersonal,1)=C5))&gt;0,
IF(_xlpm.hatAufträge*_xlpm.hatPersonal,"eigenbetriebliche Forschung und Auftragsforschung",IF(_xlpm.hatAufträge,"Auftragsforschung",IF(_xlpm.hatPersonal,"eigenbetriebliche Forschung","kein Angabe")))
)</f>
        <v>#NAME?</v>
      </c>
      <c r="C17" s="169"/>
      <c r="D17" s="169"/>
      <c r="E17" s="169"/>
      <c r="F17" s="169"/>
    </row>
    <row r="18" spans="2:9">
      <c r="B18" s="110" t="s">
        <v>183</v>
      </c>
    </row>
    <row r="19" spans="2:9">
      <c r="B19" s="170" t="s">
        <v>184</v>
      </c>
      <c r="C19" s="169"/>
    </row>
    <row r="20" spans="2:9">
      <c r="B20" s="107" t="s">
        <v>185</v>
      </c>
    </row>
    <row r="21" spans="2:9">
      <c r="B21" s="651" t="str">
        <f>_xlfn.XLOOKUP($C$5,Vorhaben_1[Arbeitstitel],Vorhaben_1[Start],"",0,1)</f>
        <v/>
      </c>
      <c r="C21" s="651"/>
    </row>
    <row r="22" spans="2:9" ht="26.25" customHeight="1">
      <c r="B22" s="646" t="s">
        <v>186</v>
      </c>
      <c r="C22" s="646"/>
      <c r="D22" s="646"/>
      <c r="E22" s="646"/>
      <c r="F22" s="646"/>
      <c r="G22" s="646"/>
      <c r="H22" s="646"/>
      <c r="I22" s="646"/>
    </row>
    <row r="23" spans="2:9">
      <c r="B23" s="168" t="s">
        <v>187</v>
      </c>
      <c r="C23" s="169"/>
    </row>
    <row r="24" spans="2:9" ht="27" customHeight="1">
      <c r="B24" s="646" t="s">
        <v>188</v>
      </c>
      <c r="C24" s="646"/>
      <c r="D24" s="646"/>
      <c r="E24" s="646"/>
      <c r="F24" s="646"/>
      <c r="G24" s="646"/>
      <c r="H24" s="646"/>
      <c r="I24" s="646"/>
    </row>
    <row r="25" spans="2:9">
      <c r="B25" s="171" t="e" cm="1" vm="3">
        <f t="array" aca="1" ref="B25" ca="1">_xlfn.LET(_xlpm.aryAndereFörderung,_xlfn.VSTACK(
_xlfn.HSTACK(INDEX(Vorhaben_1[],1,1),'FuE Vorhaben'!C36:H36),
_xlfn.HSTACK(INDEX(Vorhaben_1[],2,1),'FuE Vorhaben'!#REF!),
_xlfn.HSTACK(INDEX(Vorhaben_1[],3,1),'FuE Vorhaben'!#REF!),
_xlfn.HSTACK(INDEX(Vorhaben_1[],4,1),'FuE Vorhaben'!#REF!),
_xlfn.HSTACK(INDEX(Vorhaben_1[],5,1),'FuE Vorhaben'!#REF!),
_xlfn.HSTACK(INDEX(Vorhaben_1[],6,1),'FuE Vorhaben'!#REF!),
_xlfn.HSTACK(INDEX(Vorhaben_1[],7,1),'FuE Vorhaben'!#REF!)),
_xlpm.hatAndereFörderung,SUM(_xlfn._xlws.FILTER(_xlpm.aryAndereFörderung,_xlfn.CHOOSECOLS(_xlpm.aryAndereFörderung,1)=C5))&gt;0,
IF(_xlpm.hatAndereFörderung,"Ja","Nein"))</f>
        <v>#NAME?</v>
      </c>
      <c r="C25" s="169"/>
    </row>
    <row r="26" spans="2:9" ht="25" customHeight="1" thickBot="1">
      <c r="B26" s="166" t="s">
        <v>189</v>
      </c>
      <c r="C26" s="167"/>
      <c r="D26" s="167"/>
      <c r="E26" s="167"/>
      <c r="F26" s="167"/>
      <c r="G26" s="167"/>
      <c r="H26" s="167"/>
      <c r="I26" s="167"/>
    </row>
    <row r="27" spans="2:9" ht="13.5" thickTop="1">
      <c r="B27" s="107" t="s">
        <v>190</v>
      </c>
    </row>
    <row r="28" spans="2:9">
      <c r="B28" s="168" t="str">
        <f ca="1">IF(ISNUMBER(FIND("eigenbetriebliche Forschung",B17)),"Haken setzen","keinen Haken setzen")</f>
        <v>keinen Haken setzen</v>
      </c>
      <c r="C28" s="169"/>
    </row>
    <row r="29" spans="2:9" ht="35.25" customHeight="1" thickBot="1">
      <c r="B29" s="649" t="s">
        <v>191</v>
      </c>
      <c r="C29" s="649"/>
      <c r="D29" s="649"/>
      <c r="E29" s="649"/>
      <c r="F29" s="649"/>
      <c r="G29" s="649"/>
      <c r="H29" s="649"/>
      <c r="I29" s="649"/>
    </row>
    <row r="30" spans="2:9" ht="25" customHeight="1" thickTop="1">
      <c r="B30" s="650" t="s">
        <v>192</v>
      </c>
      <c r="C30" s="650"/>
      <c r="D30" s="650"/>
      <c r="E30" s="650"/>
      <c r="F30" s="650"/>
      <c r="G30" s="650"/>
      <c r="H30" s="650"/>
      <c r="I30" s="650"/>
    </row>
    <row r="31" spans="2:9">
      <c r="B31" s="168" t="e" cm="1" vm="3">
        <f t="array" aca="1" ref="B31" ca="1">_xlfn.LET(_xlpm.aryFTE,_xlfn.VSTACK(
_xlfn.HSTACK(INDEX(Vorhaben_1[],1,1),'FuE Vorhaben'!C52:I52),
_xlfn.HSTACK(INDEX(Vorhaben_1[],2,1),'FuE Vorhaben'!#REF!),
_xlfn.HSTACK(INDEX(Vorhaben_1[],3,1),'FuE Vorhaben'!#REF!),
_xlfn.HSTACK(INDEX(Vorhaben_1[],4,1),'FuE Vorhaben'!#REF!),
_xlfn.HSTACK(INDEX(Vorhaben_1[],5,1),'FuE Vorhaben'!#REF!),
_xlfn.HSTACK(INDEX(Vorhaben_1[],6,1),'FuE Vorhaben'!#REF!),
_xlfn.HSTACK(INDEX(Vorhaben_1[],7,1),'FuE Vorhaben'!#REF!)),
_xlfn.CHOOSECOLS(_xlfn._xlws.FILTER(_xlpm.aryFTE,_xlfn.CHOOSECOLS(_xlpm.aryFTE,1)=C5),C4-2020+2))</f>
        <v>#NAME?</v>
      </c>
      <c r="C31" s="169"/>
      <c r="D31" s="177" t="s">
        <v>193</v>
      </c>
    </row>
    <row r="32" spans="2:9">
      <c r="B32" s="107" t="s">
        <v>194</v>
      </c>
    </row>
    <row r="33" spans="2:9">
      <c r="B33" s="168" t="e" cm="1" vm="3">
        <f t="array" aca="1" ref="B33" ca="1">_xlfn.LET(_xlpm.ary,_xlfn.UNIQUE(_xlfn.CHOOSECOLS(MitarbeiterFTE[],1,6,9,10)),
ROWS(_xlfn._xlws.FILTER(_xlpm.ary,(_xlfn.CHOOSECOLS(_xlpm.ary,2)=C5)*(_xlfn.CHOOSECOLS(_xlpm.ary,3)=C4)*(_xlfn.CHOOSECOLS(_xlpm.ary,4)&gt;0),0))
)</f>
        <v>#NAME?</v>
      </c>
      <c r="C33" s="169"/>
      <c r="D33" s="177" t="str">
        <f>"Anzahl der Leute, die in " &amp; C4&amp; " auf dem Projekt gearbeitet haben."</f>
        <v>Anzahl der Leute, die in 2021 auf dem Projekt gearbeitet haben.</v>
      </c>
    </row>
    <row r="34" spans="2:9" ht="38.25" customHeight="1">
      <c r="B34" s="646" t="s">
        <v>195</v>
      </c>
      <c r="C34" s="646"/>
      <c r="D34" s="646"/>
      <c r="E34" s="646"/>
      <c r="F34" s="646"/>
      <c r="G34" s="646"/>
      <c r="H34" s="646"/>
      <c r="I34" s="646"/>
    </row>
    <row r="35" spans="2:9">
      <c r="B35" s="168"/>
      <c r="C35" s="169"/>
    </row>
    <row r="36" spans="2:9">
      <c r="B36" s="107" t="s">
        <v>196</v>
      </c>
    </row>
    <row r="37" spans="2:9">
      <c r="B37" s="168"/>
      <c r="C37" s="169"/>
    </row>
    <row r="38" spans="2:9">
      <c r="B38" s="107" t="s">
        <v>197</v>
      </c>
    </row>
    <row r="39" spans="2:9">
      <c r="B39" s="168"/>
      <c r="C39" s="169"/>
    </row>
    <row r="40" spans="2:9">
      <c r="B40" s="107" t="s">
        <v>198</v>
      </c>
    </row>
    <row r="41" spans="2:9">
      <c r="B41" s="168"/>
      <c r="C41" s="169"/>
    </row>
    <row r="42" spans="2:9" ht="52" customHeight="1">
      <c r="B42" s="646" t="s">
        <v>199</v>
      </c>
      <c r="C42" s="646"/>
      <c r="D42" s="646"/>
      <c r="E42" s="646"/>
      <c r="F42" s="646"/>
      <c r="G42" s="646"/>
      <c r="H42" s="646"/>
      <c r="I42" s="646"/>
    </row>
    <row r="43" spans="2:9">
      <c r="B43" s="168"/>
      <c r="C43" s="169"/>
    </row>
    <row r="44" spans="2:9">
      <c r="B44" s="107" t="s">
        <v>197</v>
      </c>
    </row>
    <row r="45" spans="2:9">
      <c r="B45" s="168"/>
      <c r="C45" s="169"/>
    </row>
    <row r="46" spans="2:9">
      <c r="B46" s="107" t="s">
        <v>198</v>
      </c>
    </row>
    <row r="47" spans="2:9">
      <c r="B47" s="168"/>
      <c r="C47" s="169"/>
    </row>
    <row r="48" spans="2:9" ht="27" customHeight="1">
      <c r="B48" s="646" t="s">
        <v>200</v>
      </c>
      <c r="C48" s="646"/>
      <c r="D48" s="646"/>
      <c r="E48" s="646"/>
      <c r="F48" s="646"/>
      <c r="G48" s="646"/>
      <c r="H48" s="646"/>
      <c r="I48" s="646"/>
    </row>
    <row r="49" spans="2:3">
      <c r="B49" s="168"/>
      <c r="C49" s="169"/>
    </row>
    <row r="50" spans="2:3">
      <c r="B50" s="107" t="s">
        <v>201</v>
      </c>
    </row>
    <row r="51" spans="2:3">
      <c r="B51" s="168"/>
      <c r="C51" s="169"/>
    </row>
    <row r="52" spans="2:3">
      <c r="B52" s="107" t="s">
        <v>202</v>
      </c>
    </row>
    <row r="53" spans="2:3">
      <c r="B53" s="168"/>
      <c r="C53" s="169"/>
    </row>
  </sheetData>
  <mergeCells count="10">
    <mergeCell ref="B34:I34"/>
    <mergeCell ref="B42:I42"/>
    <mergeCell ref="B48:I48"/>
    <mergeCell ref="B3:C3"/>
    <mergeCell ref="B8:I8"/>
    <mergeCell ref="B22:I22"/>
    <mergeCell ref="B24:I24"/>
    <mergeCell ref="B29:I29"/>
    <mergeCell ref="B30:I30"/>
    <mergeCell ref="B21:C21"/>
  </mergeCell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2DDD3E52-A6F9-304C-A28F-35D34EA707FD}">
          <x14:formula1>
            <xm:f>Personaleingabe!$E$13:$E$19</xm:f>
          </x14:formula1>
          <xm:sqref>C5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F6B07-2DA4-8B44-9225-EF56197DEBEF}">
  <sheetPr codeName="Tabelle9"/>
  <dimension ref="A1:L71"/>
  <sheetViews>
    <sheetView topLeftCell="B1" zoomScale="75" zoomScaleNormal="125" workbookViewId="0">
      <selection activeCell="AE1" sqref="AE1:AE1048576"/>
    </sheetView>
  </sheetViews>
  <sheetFormatPr baseColWidth="10" defaultColWidth="11" defaultRowHeight="13"/>
  <cols>
    <col min="1" max="1" width="48.81640625" style="107" hidden="1" customWidth="1"/>
    <col min="2" max="2" width="38.81640625" style="107" customWidth="1"/>
    <col min="3" max="3" width="19" style="107" customWidth="1"/>
    <col min="4" max="10" width="16" style="107" customWidth="1"/>
    <col min="11" max="11" width="20.81640625" style="107" customWidth="1"/>
    <col min="12" max="12" width="20.81640625" style="110" customWidth="1"/>
    <col min="13" max="13" width="15.81640625" style="107" bestFit="1" customWidth="1"/>
    <col min="14" max="16384" width="11" style="107"/>
  </cols>
  <sheetData>
    <row r="1" spans="2:12">
      <c r="B1" s="113" t="s">
        <v>203</v>
      </c>
      <c r="C1" s="113"/>
    </row>
    <row r="2" spans="2:12">
      <c r="B2" s="107" t="s">
        <v>204</v>
      </c>
      <c r="C2" s="107">
        <f>Steuernummer_kurz</f>
        <v>0</v>
      </c>
      <c r="D2" s="107" t="str">
        <f ca="1">Steuerland</f>
        <v/>
      </c>
    </row>
    <row r="3" spans="2:12">
      <c r="B3" s="107" t="s">
        <v>205</v>
      </c>
      <c r="C3" s="107" t="str">
        <f>IF(COUNTA('Ganzes Unternehmen'!B45:B56)&gt;0,"Ja","Nein")</f>
        <v>Nein</v>
      </c>
      <c r="D3" s="107" t="str">
        <f>IF(C3="Nein","nicht klicken","klicken")</f>
        <v>nicht klicken</v>
      </c>
    </row>
    <row r="5" spans="2:12">
      <c r="B5" s="113" t="s">
        <v>206</v>
      </c>
      <c r="C5" s="113"/>
      <c r="D5" s="114" t="s">
        <v>78</v>
      </c>
      <c r="E5" s="114">
        <v>2020</v>
      </c>
      <c r="F5" s="114">
        <v>2021</v>
      </c>
      <c r="G5" s="114">
        <v>2022</v>
      </c>
      <c r="H5" s="114">
        <v>2023</v>
      </c>
      <c r="I5" s="114">
        <v>2024</v>
      </c>
      <c r="J5" s="114">
        <v>2025</v>
      </c>
    </row>
    <row r="6" spans="2:12" ht="26">
      <c r="B6" s="107" t="s">
        <v>207</v>
      </c>
      <c r="D6" s="110"/>
      <c r="E6" s="189" t="str">
        <f>WJ_2020</f>
        <v>01.012025 - 31.12.2025</v>
      </c>
      <c r="F6" s="189" t="str">
        <f>WJ_2021</f>
        <v xml:space="preserve"> - </v>
      </c>
      <c r="G6" s="189" t="str">
        <f>WJ_2022</f>
        <v xml:space="preserve"> - </v>
      </c>
      <c r="H6" s="189" t="str">
        <f>WJ_2023</f>
        <v>01 - 01</v>
      </c>
      <c r="I6" s="189" t="str">
        <f>WJ_2024</f>
        <v>02 - 02</v>
      </c>
      <c r="J6" s="189" t="str">
        <f>WJ_2025</f>
        <v>03 - 03</v>
      </c>
    </row>
    <row r="7" spans="2:12">
      <c r="B7" s="107" t="s">
        <v>208</v>
      </c>
      <c r="D7" s="110"/>
      <c r="E7" s="192">
        <f>'Ganzes Unternehmen'!C29</f>
        <v>1</v>
      </c>
      <c r="F7" s="192">
        <f>'Ganzes Unternehmen'!D29</f>
        <v>0</v>
      </c>
      <c r="G7" s="192">
        <f>'Ganzes Unternehmen'!E29</f>
        <v>0</v>
      </c>
      <c r="H7" s="192">
        <f>'Ganzes Unternehmen'!F29</f>
        <v>0</v>
      </c>
      <c r="I7" s="192">
        <f>'Ganzes Unternehmen'!G29</f>
        <v>0</v>
      </c>
      <c r="J7" s="192">
        <f>'Ganzes Unternehmen'!H29</f>
        <v>0</v>
      </c>
    </row>
    <row r="8" spans="2:12">
      <c r="B8" s="107" t="s">
        <v>209</v>
      </c>
      <c r="D8" s="110"/>
      <c r="E8" s="192">
        <f>'Ganzes Unternehmen'!C32</f>
        <v>0</v>
      </c>
      <c r="F8" s="192">
        <f>'Ganzes Unternehmen'!D32</f>
        <v>0</v>
      </c>
      <c r="G8" s="192">
        <f>'Ganzes Unternehmen'!E32</f>
        <v>0</v>
      </c>
      <c r="H8" s="192">
        <f>'Ganzes Unternehmen'!F32</f>
        <v>0</v>
      </c>
      <c r="I8" s="192">
        <f>'Ganzes Unternehmen'!G32</f>
        <v>0</v>
      </c>
      <c r="J8" s="192">
        <f>'Ganzes Unternehmen'!H32</f>
        <v>0</v>
      </c>
    </row>
    <row r="9" spans="2:12">
      <c r="B9" s="113" t="s">
        <v>210</v>
      </c>
      <c r="D9" s="110"/>
      <c r="E9" s="189"/>
      <c r="F9" s="189"/>
      <c r="G9" s="189"/>
      <c r="H9" s="189"/>
      <c r="I9" s="189"/>
      <c r="J9" s="189"/>
    </row>
    <row r="10" spans="2:12">
      <c r="B10" s="107" t="str">
        <f>'FuE Vorhaben'!B11</f>
        <v>Personalkosten [€]</v>
      </c>
      <c r="D10" s="111">
        <f ca="1">SUM(E10:J10)</f>
        <v>0</v>
      </c>
      <c r="E10" s="111">
        <f ca="1">SUMIFS('FuE Vorhaben'!11:11,'FuE Vorhaben'!$9:$9,TRUE,'FuE Vorhaben'!$10:$10,Dashboard!E5)</f>
        <v>0</v>
      </c>
      <c r="F10" s="111">
        <f ca="1">SUMIFS('FuE Vorhaben'!11:11,'FuE Vorhaben'!$9:$9,TRUE,'FuE Vorhaben'!$10:$10,Dashboard!F5)</f>
        <v>0</v>
      </c>
      <c r="G10" s="111">
        <f ca="1">SUMIFS('FuE Vorhaben'!11:11,'FuE Vorhaben'!$9:$9,TRUE,'FuE Vorhaben'!$10:$10,Dashboard!G5)</f>
        <v>0</v>
      </c>
      <c r="H10" s="111">
        <f ca="1">SUMIFS('FuE Vorhaben'!11:11,'FuE Vorhaben'!$9:$9,TRUE,'FuE Vorhaben'!$10:$10,Dashboard!H5)</f>
        <v>0</v>
      </c>
      <c r="I10" s="111">
        <f ca="1">SUMIFS('FuE Vorhaben'!11:11,'FuE Vorhaben'!$9:$9,TRUE,'FuE Vorhaben'!$10:$10,Dashboard!I5)</f>
        <v>0</v>
      </c>
      <c r="J10" s="111">
        <f ca="1">SUMIFS('FuE Vorhaben'!11:11,'FuE Vorhaben'!$9:$9,TRUE,'FuE Vorhaben'!$10:$10,Dashboard!J5)</f>
        <v>0</v>
      </c>
    </row>
    <row r="11" spans="2:12">
      <c r="B11" s="107" t="str">
        <f>'FuE Vorhaben'!B12</f>
        <v>Personalkosten kalkuliert [€]</v>
      </c>
      <c r="D11" s="111">
        <f t="shared" ref="D11:D24" ca="1" si="0">SUM(E11:J11)</f>
        <v>0</v>
      </c>
      <c r="E11" s="111">
        <f ca="1">SUMIFS('FuE Vorhaben'!12:12,'FuE Vorhaben'!$9:$9,TRUE,'FuE Vorhaben'!$10:$10,Dashboard!E10)</f>
        <v>0</v>
      </c>
      <c r="F11" s="111">
        <f ca="1">SUMIFS('FuE Vorhaben'!12:12,'FuE Vorhaben'!$9:$9,TRUE,'FuE Vorhaben'!$10:$10,Dashboard!F10)</f>
        <v>0</v>
      </c>
      <c r="G11" s="111">
        <f ca="1">SUMIFS('FuE Vorhaben'!12:12,'FuE Vorhaben'!$9:$9,TRUE,'FuE Vorhaben'!$10:$10,Dashboard!G10)</f>
        <v>0</v>
      </c>
      <c r="H11" s="111">
        <f ca="1">SUMIFS('FuE Vorhaben'!12:12,'FuE Vorhaben'!$9:$9,TRUE,'FuE Vorhaben'!$10:$10,Dashboard!H10)</f>
        <v>0</v>
      </c>
      <c r="I11" s="111">
        <f ca="1">SUMIFS('FuE Vorhaben'!12:12,'FuE Vorhaben'!$9:$9,TRUE,'FuE Vorhaben'!$10:$10,Dashboard!I10)</f>
        <v>0</v>
      </c>
      <c r="J11" s="111">
        <f ca="1">SUMIFS('FuE Vorhaben'!12:12,'FuE Vorhaben'!$9:$9,TRUE,'FuE Vorhaben'!$10:$10,Dashboard!J10)</f>
        <v>0</v>
      </c>
      <c r="L11" s="111"/>
    </row>
    <row r="12" spans="2:12">
      <c r="B12" s="107" t="str">
        <f>'FuE Vorhaben'!B13</f>
        <v>Aufschlag für Puffer [%]</v>
      </c>
      <c r="D12" s="111">
        <f t="shared" ca="1" si="0"/>
        <v>0</v>
      </c>
      <c r="E12" s="111">
        <f t="shared" ref="E12:J12" ca="1" si="1">E10-E11</f>
        <v>0</v>
      </c>
      <c r="F12" s="111">
        <f t="shared" ca="1" si="1"/>
        <v>0</v>
      </c>
      <c r="G12" s="111">
        <f t="shared" ca="1" si="1"/>
        <v>0</v>
      </c>
      <c r="H12" s="111">
        <f t="shared" ca="1" si="1"/>
        <v>0</v>
      </c>
      <c r="I12" s="111">
        <f t="shared" ca="1" si="1"/>
        <v>0</v>
      </c>
      <c r="J12" s="111">
        <f t="shared" ca="1" si="1"/>
        <v>0</v>
      </c>
      <c r="L12" s="111"/>
    </row>
    <row r="13" spans="2:12">
      <c r="B13" s="107" t="str">
        <f>'FuE Vorhaben'!B16</f>
        <v>Auftragskosten netto (EU/EWR) [€]</v>
      </c>
      <c r="D13" s="111">
        <f t="shared" ca="1" si="0"/>
        <v>0</v>
      </c>
      <c r="E13" s="111">
        <f ca="1">SUMIFS('FuE Vorhaben'!16:16,'FuE Vorhaben'!$9:$9,TRUE,'FuE Vorhaben'!$10:$10,E$5)</f>
        <v>0</v>
      </c>
      <c r="F13" s="111">
        <f ca="1">SUMIFS('FuE Vorhaben'!16:16,'FuE Vorhaben'!$9:$9,TRUE,'FuE Vorhaben'!$10:$10,F$5)</f>
        <v>0</v>
      </c>
      <c r="G13" s="111">
        <f ca="1">SUMIFS('FuE Vorhaben'!16:16,'FuE Vorhaben'!$9:$9,TRUE,'FuE Vorhaben'!$10:$10,G$5)</f>
        <v>0</v>
      </c>
      <c r="H13" s="111">
        <f ca="1">SUMIFS('FuE Vorhaben'!16:16,'FuE Vorhaben'!$9:$9,TRUE,'FuE Vorhaben'!$10:$10,H$5)</f>
        <v>0</v>
      </c>
      <c r="I13" s="111">
        <f ca="1">SUMIFS('FuE Vorhaben'!16:16,'FuE Vorhaben'!$9:$9,TRUE,'FuE Vorhaben'!$10:$10,I$5)</f>
        <v>0</v>
      </c>
      <c r="J13" s="111">
        <f ca="1">SUMIFS('FuE Vorhaben'!16:16,'FuE Vorhaben'!$9:$9,TRUE,'FuE Vorhaben'!$10:$10,J$5)</f>
        <v>0</v>
      </c>
      <c r="L13" s="111"/>
    </row>
    <row r="14" spans="2:12">
      <c r="B14" s="107" t="str">
        <f>'FuE Vorhaben'!B27</f>
        <v>Materialkosten netto (nicht förderfähig) [€]</v>
      </c>
      <c r="D14" s="111">
        <f t="shared" ca="1" si="0"/>
        <v>0</v>
      </c>
      <c r="E14" s="111">
        <f ca="1">SUMIFS('FuE Vorhaben'!27:27,'FuE Vorhaben'!$9:$9,TRUE,'FuE Vorhaben'!$10:$10,E$5)</f>
        <v>0</v>
      </c>
      <c r="F14" s="111">
        <f ca="1">SUMIFS('FuE Vorhaben'!27:27,'FuE Vorhaben'!$9:$9,TRUE,'FuE Vorhaben'!$10:$10,F$5)</f>
        <v>0</v>
      </c>
      <c r="G14" s="111">
        <f ca="1">SUMIFS('FuE Vorhaben'!27:27,'FuE Vorhaben'!$9:$9,TRUE,'FuE Vorhaben'!$10:$10,G$5)</f>
        <v>0</v>
      </c>
      <c r="H14" s="111">
        <f ca="1">SUMIFS('FuE Vorhaben'!27:27,'FuE Vorhaben'!$9:$9,TRUE,'FuE Vorhaben'!$10:$10,H$5)</f>
        <v>0</v>
      </c>
      <c r="I14" s="111">
        <f ca="1">SUMIFS('FuE Vorhaben'!27:27,'FuE Vorhaben'!$9:$9,TRUE,'FuE Vorhaben'!$10:$10,I$5)</f>
        <v>0</v>
      </c>
      <c r="J14" s="111">
        <f ca="1">SUMIFS('FuE Vorhaben'!27:27,'FuE Vorhaben'!$9:$9,TRUE,'FuE Vorhaben'!$10:$10,J$5)</f>
        <v>0</v>
      </c>
      <c r="L14" s="111"/>
    </row>
    <row r="15" spans="2:12">
      <c r="B15" s="107" t="s">
        <v>211</v>
      </c>
      <c r="D15" s="111"/>
      <c r="E15" s="111">
        <f ca="1">SUMIFS('FuE Vorhaben'!36:36,'FuE Vorhaben'!$9:$9,TRUE,'FuE Vorhaben'!$10:$10,E$5)</f>
        <v>0</v>
      </c>
      <c r="F15" s="111">
        <f ca="1">SUMIFS('FuE Vorhaben'!36:36,'FuE Vorhaben'!$9:$9,TRUE,'FuE Vorhaben'!$10:$10,F$5)</f>
        <v>0</v>
      </c>
      <c r="G15" s="111">
        <f ca="1">SUMIFS('FuE Vorhaben'!36:36,'FuE Vorhaben'!$9:$9,TRUE,'FuE Vorhaben'!$10:$10,G$5)</f>
        <v>0</v>
      </c>
      <c r="H15" s="111">
        <f ca="1">SUMIFS('FuE Vorhaben'!36:36,'FuE Vorhaben'!$9:$9,TRUE,'FuE Vorhaben'!$10:$10,H$5)</f>
        <v>0</v>
      </c>
      <c r="I15" s="111">
        <f ca="1">SUMIFS('FuE Vorhaben'!36:36,'FuE Vorhaben'!$9:$9,TRUE,'FuE Vorhaben'!$10:$10,I$5)</f>
        <v>0</v>
      </c>
      <c r="J15" s="111">
        <f ca="1">SUMIFS('FuE Vorhaben'!36:36,'FuE Vorhaben'!$9:$9,TRUE,'FuE Vorhaben'!$10:$10,J$5)</f>
        <v>0</v>
      </c>
      <c r="L15" s="111"/>
    </row>
    <row r="16" spans="2:12">
      <c r="B16" s="107" t="str">
        <f>'FuE Vorhaben'!B34</f>
        <v>Gesamtkosten [€]</v>
      </c>
      <c r="D16" s="111">
        <f t="shared" ca="1" si="0"/>
        <v>0</v>
      </c>
      <c r="E16" s="111">
        <f ca="1">SUMIFS('FuE Vorhaben'!34:34,'FuE Vorhaben'!$9:$9,TRUE,'FuE Vorhaben'!$10:$10,E$5)</f>
        <v>0</v>
      </c>
      <c r="F16" s="111">
        <f ca="1">SUMIFS('FuE Vorhaben'!34:34,'FuE Vorhaben'!$9:$9,TRUE,'FuE Vorhaben'!$10:$10,F$5)</f>
        <v>0</v>
      </c>
      <c r="G16" s="111">
        <f ca="1">SUMIFS('FuE Vorhaben'!34:34,'FuE Vorhaben'!$9:$9,TRUE,'FuE Vorhaben'!$10:$10,G$5)</f>
        <v>0</v>
      </c>
      <c r="H16" s="111">
        <f ca="1">SUMIFS('FuE Vorhaben'!34:34,'FuE Vorhaben'!$9:$9,TRUE,'FuE Vorhaben'!$10:$10,H$5)</f>
        <v>0</v>
      </c>
      <c r="I16" s="111">
        <f ca="1">SUMIFS('FuE Vorhaben'!34:34,'FuE Vorhaben'!$9:$9,TRUE,'FuE Vorhaben'!$10:$10,I$5)</f>
        <v>0</v>
      </c>
      <c r="J16" s="111">
        <f ca="1">SUMIFS('FuE Vorhaben'!34:34,'FuE Vorhaben'!$9:$9,TRUE,'FuE Vorhaben'!$10:$10,J$5)</f>
        <v>0</v>
      </c>
      <c r="L16" s="111"/>
    </row>
    <row r="17" spans="2:12">
      <c r="B17" s="109" t="str">
        <f>'FuE Vorhaben'!B37</f>
        <v>Gesamtkosten</v>
      </c>
      <c r="C17" s="109"/>
      <c r="D17" s="112">
        <f t="shared" ca="1" si="0"/>
        <v>0</v>
      </c>
      <c r="E17" s="112">
        <f ca="1">SUMIFS('FuE Vorhaben'!37:37,'FuE Vorhaben'!$9:$9,TRUE,'FuE Vorhaben'!$10:$10,E$5)</f>
        <v>0</v>
      </c>
      <c r="F17" s="112">
        <f ca="1">SUMIFS('FuE Vorhaben'!37:37,'FuE Vorhaben'!$9:$9,TRUE,'FuE Vorhaben'!$10:$10,F$5)</f>
        <v>0</v>
      </c>
      <c r="G17" s="112">
        <f ca="1">SUMIFS('FuE Vorhaben'!37:37,'FuE Vorhaben'!$9:$9,TRUE,'FuE Vorhaben'!$10:$10,G$5)</f>
        <v>0</v>
      </c>
      <c r="H17" s="112">
        <f ca="1">SUMIFS('FuE Vorhaben'!37:37,'FuE Vorhaben'!$9:$9,TRUE,'FuE Vorhaben'!$10:$10,H$5)</f>
        <v>0</v>
      </c>
      <c r="I17" s="112">
        <f ca="1">SUMIFS('FuE Vorhaben'!37:37,'FuE Vorhaben'!$9:$9,TRUE,'FuE Vorhaben'!$10:$10,I$5)</f>
        <v>0</v>
      </c>
      <c r="J17" s="112">
        <f ca="1">SUMIFS('FuE Vorhaben'!37:37,'FuE Vorhaben'!$9:$9,TRUE,'FuE Vorhaben'!$10:$10,J$5)</f>
        <v>0</v>
      </c>
      <c r="L17" s="111"/>
    </row>
    <row r="18" spans="2:12">
      <c r="B18" s="109" t="str">
        <f>'FuE Vorhaben'!B43</f>
        <v>Forschungszulage</v>
      </c>
      <c r="C18" s="109"/>
      <c r="D18" s="112">
        <f t="shared" ca="1" si="0"/>
        <v>0</v>
      </c>
      <c r="E18" s="112">
        <f ca="1">ROUND(SUMIFS('FuE Vorhaben'!43:43,'FuE Vorhaben'!$9:$9,TRUE,'FuE Vorhaben'!$10:$10,E$5),2)</f>
        <v>0</v>
      </c>
      <c r="F18" s="112">
        <f ca="1">ROUND(SUMIFS('FuE Vorhaben'!43:43,'FuE Vorhaben'!$9:$9,TRUE,'FuE Vorhaben'!$10:$10,F$5),2)</f>
        <v>0</v>
      </c>
      <c r="G18" s="112">
        <f ca="1">ROUND(SUMIFS('FuE Vorhaben'!43:43,'FuE Vorhaben'!$9:$9,TRUE,'FuE Vorhaben'!$10:$10,G$5),2)</f>
        <v>0</v>
      </c>
      <c r="H18" s="112">
        <f ca="1">ROUND(SUMIFS('FuE Vorhaben'!43:43,'FuE Vorhaben'!$9:$9,TRUE,'FuE Vorhaben'!$10:$10,H$5),2)</f>
        <v>0</v>
      </c>
      <c r="I18" s="112">
        <f ca="1">ROUND(SUMIFS('FuE Vorhaben'!43:43,'FuE Vorhaben'!$9:$9,TRUE,'FuE Vorhaben'!$10:$10,I$5),2)</f>
        <v>0</v>
      </c>
      <c r="J18" s="112">
        <f ca="1">ROUND(SUMIFS('FuE Vorhaben'!43:43,'FuE Vorhaben'!$9:$9,TRUE,'FuE Vorhaben'!$10:$10,J$5),2)</f>
        <v>0</v>
      </c>
      <c r="L18" s="111"/>
    </row>
    <row r="19" spans="2:12">
      <c r="B19" s="107" t="str">
        <f>'FuE Vorhaben'!B46</f>
        <v>MA mit Hochschulabschluss [Std.]</v>
      </c>
      <c r="D19" s="111">
        <f t="shared" ca="1" si="0"/>
        <v>0</v>
      </c>
      <c r="E19" s="111">
        <f ca="1">ROUND(SUMIFS('FuE Vorhaben'!46:46,'FuE Vorhaben'!$9:$9,TRUE,'FuE Vorhaben'!$10:$10,E$5),2)</f>
        <v>0</v>
      </c>
      <c r="F19" s="111">
        <f ca="1">ROUND(SUMIFS('FuE Vorhaben'!46:46,'FuE Vorhaben'!$9:$9,TRUE,'FuE Vorhaben'!$10:$10,F$5),2)</f>
        <v>0</v>
      </c>
      <c r="G19" s="111">
        <f ca="1">ROUND(SUMIFS('FuE Vorhaben'!46:46,'FuE Vorhaben'!$9:$9,TRUE,'FuE Vorhaben'!$10:$10,G$5),2)</f>
        <v>0</v>
      </c>
      <c r="H19" s="111">
        <f ca="1">ROUND(SUMIFS('FuE Vorhaben'!46:46,'FuE Vorhaben'!$9:$9,TRUE,'FuE Vorhaben'!$10:$10,H$5),2)</f>
        <v>0</v>
      </c>
      <c r="I19" s="111">
        <f ca="1">ROUND(SUMIFS('FuE Vorhaben'!46:46,'FuE Vorhaben'!$9:$9,TRUE,'FuE Vorhaben'!$10:$10,I$5),2)</f>
        <v>0</v>
      </c>
      <c r="J19" s="111">
        <f ca="1">ROUND(SUMIFS('FuE Vorhaben'!46:46,'FuE Vorhaben'!$9:$9,TRUE,'FuE Vorhaben'!$10:$10,J$5),2)</f>
        <v>0</v>
      </c>
      <c r="L19" s="111"/>
    </row>
    <row r="20" spans="2:12">
      <c r="B20" s="107" t="str">
        <f>'FuE Vorhaben'!B47</f>
        <v>MA techn. Ausbildung [Std.]</v>
      </c>
      <c r="D20" s="111">
        <f t="shared" ca="1" si="0"/>
        <v>0</v>
      </c>
      <c r="E20" s="111">
        <f ca="1">ROUND(SUMIFS('FuE Vorhaben'!47:47,'FuE Vorhaben'!$9:$9,TRUE,'FuE Vorhaben'!$10:$10,E$5),2)</f>
        <v>0</v>
      </c>
      <c r="F20" s="111">
        <f ca="1">ROUND(SUMIFS('FuE Vorhaben'!47:47,'FuE Vorhaben'!$9:$9,TRUE,'FuE Vorhaben'!$10:$10,F$5),2)</f>
        <v>0</v>
      </c>
      <c r="G20" s="111">
        <f ca="1">ROUND(SUMIFS('FuE Vorhaben'!47:47,'FuE Vorhaben'!$9:$9,TRUE,'FuE Vorhaben'!$10:$10,G$5),2)</f>
        <v>0</v>
      </c>
      <c r="H20" s="111">
        <f ca="1">ROUND(SUMIFS('FuE Vorhaben'!47:47,'FuE Vorhaben'!$9:$9,TRUE,'FuE Vorhaben'!$10:$10,H$5),2)</f>
        <v>0</v>
      </c>
      <c r="I20" s="111">
        <f ca="1">ROUND(SUMIFS('FuE Vorhaben'!47:47,'FuE Vorhaben'!$9:$9,TRUE,'FuE Vorhaben'!$10:$10,I$5),2)</f>
        <v>0</v>
      </c>
      <c r="J20" s="111">
        <f ca="1">ROUND(SUMIFS('FuE Vorhaben'!47:47,'FuE Vorhaben'!$9:$9,TRUE,'FuE Vorhaben'!$10:$10,J$5),2)</f>
        <v>0</v>
      </c>
      <c r="L20" s="111"/>
    </row>
    <row r="21" spans="2:12">
      <c r="B21" s="107" t="str">
        <f>'FuE Vorhaben'!B48</f>
        <v>MA mit sonstigem Abschluss [Std.]</v>
      </c>
      <c r="D21" s="111">
        <f t="shared" ca="1" si="0"/>
        <v>0</v>
      </c>
      <c r="E21" s="111">
        <f ca="1">ROUND(SUMIFS('FuE Vorhaben'!48:48,'FuE Vorhaben'!$9:$9,TRUE,'FuE Vorhaben'!$10:$10,E$5),2)</f>
        <v>0</v>
      </c>
      <c r="F21" s="111">
        <f ca="1">ROUND(SUMIFS('FuE Vorhaben'!48:48,'FuE Vorhaben'!$9:$9,TRUE,'FuE Vorhaben'!$10:$10,F$5),2)</f>
        <v>0</v>
      </c>
      <c r="G21" s="111">
        <f ca="1">ROUND(SUMIFS('FuE Vorhaben'!48:48,'FuE Vorhaben'!$9:$9,TRUE,'FuE Vorhaben'!$10:$10,G$5),2)</f>
        <v>0</v>
      </c>
      <c r="H21" s="111">
        <f ca="1">ROUND(SUMIFS('FuE Vorhaben'!48:48,'FuE Vorhaben'!$9:$9,TRUE,'FuE Vorhaben'!$10:$10,H$5),2)</f>
        <v>0</v>
      </c>
      <c r="I21" s="111">
        <f ca="1">ROUND(SUMIFS('FuE Vorhaben'!48:48,'FuE Vorhaben'!$9:$9,TRUE,'FuE Vorhaben'!$10:$10,I$5),2)</f>
        <v>0</v>
      </c>
      <c r="J21" s="111">
        <f ca="1">ROUND(SUMIFS('FuE Vorhaben'!48:48,'FuE Vorhaben'!$9:$9,TRUE,'FuE Vorhaben'!$10:$10,J$5),2)</f>
        <v>0</v>
      </c>
      <c r="L21" s="111"/>
    </row>
    <row r="22" spans="2:12">
      <c r="B22" s="107" t="str">
        <f>'FuE Vorhaben'!B49</f>
        <v>MA mit Hochschulabschluss [PM]</v>
      </c>
      <c r="D22" s="111">
        <f t="shared" ca="1" si="0"/>
        <v>0</v>
      </c>
      <c r="E22" s="111">
        <f ca="1">ROUND(SUMIFS('FuE Vorhaben'!49:49,'FuE Vorhaben'!$9:$9,TRUE,'FuE Vorhaben'!$10:$10,E$5),2)</f>
        <v>0</v>
      </c>
      <c r="F22" s="111">
        <f ca="1">ROUND(SUMIFS('FuE Vorhaben'!49:49,'FuE Vorhaben'!$9:$9,TRUE,'FuE Vorhaben'!$10:$10,F$5),2)</f>
        <v>0</v>
      </c>
      <c r="G22" s="111">
        <f ca="1">ROUND(SUMIFS('FuE Vorhaben'!49:49,'FuE Vorhaben'!$9:$9,TRUE,'FuE Vorhaben'!$10:$10,G$5),2)</f>
        <v>0</v>
      </c>
      <c r="H22" s="111">
        <f ca="1">ROUND(SUMIFS('FuE Vorhaben'!49:49,'FuE Vorhaben'!$9:$9,TRUE,'FuE Vorhaben'!$10:$10,H$5),2)</f>
        <v>0</v>
      </c>
      <c r="I22" s="111">
        <f ca="1">ROUND(SUMIFS('FuE Vorhaben'!49:49,'FuE Vorhaben'!$9:$9,TRUE,'FuE Vorhaben'!$10:$10,I$5),2)</f>
        <v>0</v>
      </c>
      <c r="J22" s="111">
        <f ca="1">ROUND(SUMIFS('FuE Vorhaben'!49:49,'FuE Vorhaben'!$9:$9,TRUE,'FuE Vorhaben'!$10:$10,J$5),2)</f>
        <v>0</v>
      </c>
      <c r="L22" s="111"/>
    </row>
    <row r="23" spans="2:12">
      <c r="B23" s="107" t="str">
        <f>'FuE Vorhaben'!B50</f>
        <v>MA techn. Ausbildung [PM]</v>
      </c>
      <c r="D23" s="111">
        <f t="shared" ca="1" si="0"/>
        <v>0</v>
      </c>
      <c r="E23" s="111">
        <f ca="1">ROUND(SUMIFS('FuE Vorhaben'!50:50,'FuE Vorhaben'!$9:$9,TRUE,'FuE Vorhaben'!$10:$10,E$5),2)</f>
        <v>0</v>
      </c>
      <c r="F23" s="111">
        <f ca="1">ROUND(SUMIFS('FuE Vorhaben'!50:50,'FuE Vorhaben'!$9:$9,TRUE,'FuE Vorhaben'!$10:$10,F$5),2)</f>
        <v>0</v>
      </c>
      <c r="G23" s="111">
        <f ca="1">ROUND(SUMIFS('FuE Vorhaben'!50:50,'FuE Vorhaben'!$9:$9,TRUE,'FuE Vorhaben'!$10:$10,G$5),2)</f>
        <v>0</v>
      </c>
      <c r="H23" s="111">
        <f ca="1">ROUND(SUMIFS('FuE Vorhaben'!50:50,'FuE Vorhaben'!$9:$9,TRUE,'FuE Vorhaben'!$10:$10,H$5),2)</f>
        <v>0</v>
      </c>
      <c r="I23" s="111">
        <f ca="1">ROUND(SUMIFS('FuE Vorhaben'!50:50,'FuE Vorhaben'!$9:$9,TRUE,'FuE Vorhaben'!$10:$10,I$5),2)</f>
        <v>0</v>
      </c>
      <c r="J23" s="111">
        <f ca="1">ROUND(SUMIFS('FuE Vorhaben'!50:50,'FuE Vorhaben'!$9:$9,TRUE,'FuE Vorhaben'!$10:$10,J$5),2)</f>
        <v>0</v>
      </c>
      <c r="L23" s="111"/>
    </row>
    <row r="24" spans="2:12">
      <c r="B24" s="107" t="str">
        <f>'FuE Vorhaben'!B51</f>
        <v>MA mit sonstigem Abschluss [PM]</v>
      </c>
      <c r="D24" s="111">
        <f t="shared" ca="1" si="0"/>
        <v>0</v>
      </c>
      <c r="E24" s="111">
        <f ca="1">ROUND(SUMIFS('FuE Vorhaben'!51:51,'FuE Vorhaben'!$9:$9,TRUE,'FuE Vorhaben'!$10:$10,E$5),2)</f>
        <v>0</v>
      </c>
      <c r="F24" s="111">
        <f ca="1">ROUND(SUMIFS('FuE Vorhaben'!51:51,'FuE Vorhaben'!$9:$9,TRUE,'FuE Vorhaben'!$10:$10,F$5),2)</f>
        <v>0</v>
      </c>
      <c r="G24" s="111">
        <f ca="1">ROUND(SUMIFS('FuE Vorhaben'!51:51,'FuE Vorhaben'!$9:$9,TRUE,'FuE Vorhaben'!$10:$10,G$5),2)</f>
        <v>0</v>
      </c>
      <c r="H24" s="111">
        <f ca="1">ROUND(SUMIFS('FuE Vorhaben'!51:51,'FuE Vorhaben'!$9:$9,TRUE,'FuE Vorhaben'!$10:$10,H$5),2)</f>
        <v>0</v>
      </c>
      <c r="I24" s="111">
        <f ca="1">ROUND(SUMIFS('FuE Vorhaben'!51:51,'FuE Vorhaben'!$9:$9,TRUE,'FuE Vorhaben'!$10:$10,I$5),2)</f>
        <v>0</v>
      </c>
      <c r="J24" s="111">
        <f ca="1">ROUND(SUMIFS('FuE Vorhaben'!51:51,'FuE Vorhaben'!$9:$9,TRUE,'FuE Vorhaben'!$10:$10,J$5),2)</f>
        <v>0</v>
      </c>
      <c r="L24" s="111"/>
    </row>
    <row r="25" spans="2:12">
      <c r="B25" s="113" t="s">
        <v>212</v>
      </c>
      <c r="C25" s="109" t="s">
        <v>204</v>
      </c>
      <c r="D25" s="112" t="s">
        <v>36</v>
      </c>
      <c r="E25" s="191">
        <f t="shared" ref="E25:J25" si="2">E5</f>
        <v>2020</v>
      </c>
      <c r="F25" s="191">
        <f t="shared" si="2"/>
        <v>2021</v>
      </c>
      <c r="G25" s="191">
        <f t="shared" si="2"/>
        <v>2022</v>
      </c>
      <c r="H25" s="191">
        <f t="shared" si="2"/>
        <v>2023</v>
      </c>
      <c r="I25" s="191">
        <f t="shared" si="2"/>
        <v>2024</v>
      </c>
      <c r="J25" s="191">
        <f t="shared" si="2"/>
        <v>2025</v>
      </c>
      <c r="L25" s="111"/>
    </row>
    <row r="26" spans="2:12">
      <c r="B26" s="110" t="str">
        <f>_xlfn.LET(_xlpm.out,'Ganzes Unternehmen'!B45,IF(_xlpm.out=0,"",_xlpm.out))</f>
        <v/>
      </c>
      <c r="C26" s="110" t="str">
        <f>_xlfn.LET(_xlpm.out,'Ganzes Unternehmen'!E45,IF(_xlpm.out=0,"",_xlpm.out))</f>
        <v/>
      </c>
      <c r="D26" s="110" t="str">
        <f>_xlfn.LET(_xlpm.out,'Ganzes Unternehmen'!C45,IF(_xlpm.out=0,"",_xlpm.out))</f>
        <v/>
      </c>
      <c r="E26" s="111" t="str">
        <f>_xlfn.LET(_xlpm.out,'Ganzes Unternehmen'!H45,IF(_xlpm.out=0,"",_xlpm.out))</f>
        <v/>
      </c>
      <c r="F26" s="111" t="str">
        <f>_xlfn.LET(_xlpm.out,'Ganzes Unternehmen'!I45,IF(_xlpm.out=0,"",_xlpm.out))</f>
        <v/>
      </c>
      <c r="G26" s="111" t="str">
        <f>_xlfn.LET(_xlpm.out,'Ganzes Unternehmen'!J45,IF(_xlpm.out=0,"",_xlpm.out))</f>
        <v/>
      </c>
      <c r="H26" s="111" t="str">
        <f>_xlfn.LET(_xlpm.out,'Ganzes Unternehmen'!K45,IF(_xlpm.out=0,"",_xlpm.out))</f>
        <v/>
      </c>
      <c r="I26" s="111" t="str">
        <f>_xlfn.LET(_xlpm.out,'Ganzes Unternehmen'!L45,IF(_xlpm.out=0,"",_xlpm.out))</f>
        <v/>
      </c>
      <c r="J26" s="111" t="str">
        <f>_xlfn.LET(_xlpm.out,'Ganzes Unternehmen'!M45,IF(_xlpm.out=0,"",_xlpm.out))</f>
        <v/>
      </c>
      <c r="L26" s="111"/>
    </row>
    <row r="27" spans="2:12">
      <c r="B27" s="110" t="str">
        <f>_xlfn.LET(_xlpm.out,'Ganzes Unternehmen'!B46,IF(_xlpm.out=0,"",_xlpm.out))</f>
        <v/>
      </c>
      <c r="C27" s="110" t="str">
        <f>_xlfn.LET(_xlpm.out,'Ganzes Unternehmen'!E46,IF(_xlpm.out=0,"",_xlpm.out))</f>
        <v/>
      </c>
      <c r="D27" s="110" t="str">
        <f>_xlfn.LET(_xlpm.out,'Ganzes Unternehmen'!C46,IF(_xlpm.out=0,"",_xlpm.out))</f>
        <v/>
      </c>
      <c r="E27" s="111" t="str">
        <f>_xlfn.LET(_xlpm.out,'Ganzes Unternehmen'!H46,IF(_xlpm.out=0,"",_xlpm.out))</f>
        <v/>
      </c>
      <c r="F27" s="111" t="str">
        <f>_xlfn.LET(_xlpm.out,'Ganzes Unternehmen'!I46,IF(_xlpm.out=0,"",_xlpm.out))</f>
        <v/>
      </c>
      <c r="G27" s="111" t="str">
        <f>_xlfn.LET(_xlpm.out,'Ganzes Unternehmen'!J46,IF(_xlpm.out=0,"",_xlpm.out))</f>
        <v/>
      </c>
      <c r="H27" s="111" t="str">
        <f>_xlfn.LET(_xlpm.out,'Ganzes Unternehmen'!K46,IF(_xlpm.out=0,"",_xlpm.out))</f>
        <v/>
      </c>
      <c r="I27" s="111" t="str">
        <f>_xlfn.LET(_xlpm.out,'Ganzes Unternehmen'!L46,IF(_xlpm.out=0,"",_xlpm.out))</f>
        <v/>
      </c>
      <c r="J27" s="111" t="str">
        <f>_xlfn.LET(_xlpm.out,'Ganzes Unternehmen'!M46,IF(_xlpm.out=0,"",_xlpm.out))</f>
        <v/>
      </c>
      <c r="L27" s="111"/>
    </row>
    <row r="28" spans="2:12">
      <c r="B28" s="110" t="str">
        <f>_xlfn.LET(_xlpm.out,'Ganzes Unternehmen'!B47,IF(_xlpm.out=0,"",_xlpm.out))</f>
        <v/>
      </c>
      <c r="C28" s="110" t="str">
        <f>_xlfn.LET(_xlpm.out,'Ganzes Unternehmen'!E47,IF(_xlpm.out=0,"",_xlpm.out))</f>
        <v/>
      </c>
      <c r="D28" s="110" t="e">
        <f>_xlfn.LET(_xlpm.out,'Ganzes Unternehmen'!#REF!,IF(_xlpm.out=0,"",_xlpm.out))</f>
        <v>#REF!</v>
      </c>
      <c r="E28" s="111" t="str">
        <f>_xlfn.LET(_xlpm.out,'Ganzes Unternehmen'!H47,IF(_xlpm.out=0,"",_xlpm.out))</f>
        <v/>
      </c>
      <c r="F28" s="111" t="str">
        <f>_xlfn.LET(_xlpm.out,'Ganzes Unternehmen'!I47,IF(_xlpm.out=0,"",_xlpm.out))</f>
        <v/>
      </c>
      <c r="G28" s="111" t="str">
        <f>_xlfn.LET(_xlpm.out,'Ganzes Unternehmen'!J47,IF(_xlpm.out=0,"",_xlpm.out))</f>
        <v/>
      </c>
      <c r="H28" s="111" t="str">
        <f>_xlfn.LET(_xlpm.out,'Ganzes Unternehmen'!K47,IF(_xlpm.out=0,"",_xlpm.out))</f>
        <v/>
      </c>
      <c r="I28" s="111" t="str">
        <f>_xlfn.LET(_xlpm.out,'Ganzes Unternehmen'!L47,IF(_xlpm.out=0,"",_xlpm.out))</f>
        <v/>
      </c>
      <c r="J28" s="111" t="str">
        <f>_xlfn.LET(_xlpm.out,'Ganzes Unternehmen'!M47,IF(_xlpm.out=0,"",_xlpm.out))</f>
        <v/>
      </c>
      <c r="L28" s="111"/>
    </row>
    <row r="29" spans="2:12">
      <c r="B29" s="110" t="str">
        <f>_xlfn.LET(_xlpm.out,'Ganzes Unternehmen'!B48,IF(_xlpm.out=0,"",_xlpm.out))</f>
        <v/>
      </c>
      <c r="C29" s="110" t="str">
        <f>_xlfn.LET(_xlpm.out,'Ganzes Unternehmen'!E48,IF(_xlpm.out=0,"",_xlpm.out))</f>
        <v/>
      </c>
      <c r="D29" s="110" t="str">
        <f>_xlfn.LET(_xlpm.out,'Ganzes Unternehmen'!C48,IF(_xlpm.out=0,"",_xlpm.out))</f>
        <v/>
      </c>
      <c r="E29" s="111" t="str">
        <f>_xlfn.LET(_xlpm.out,'Ganzes Unternehmen'!H48,IF(_xlpm.out=0,"",_xlpm.out))</f>
        <v/>
      </c>
      <c r="F29" s="111" t="str">
        <f>_xlfn.LET(_xlpm.out,'Ganzes Unternehmen'!I48,IF(_xlpm.out=0,"",_xlpm.out))</f>
        <v/>
      </c>
      <c r="G29" s="111" t="str">
        <f>_xlfn.LET(_xlpm.out,'Ganzes Unternehmen'!J48,IF(_xlpm.out=0,"",_xlpm.out))</f>
        <v/>
      </c>
      <c r="H29" s="111" t="str">
        <f>_xlfn.LET(_xlpm.out,'Ganzes Unternehmen'!K48,IF(_xlpm.out=0,"",_xlpm.out))</f>
        <v/>
      </c>
      <c r="I29" s="111" t="str">
        <f>_xlfn.LET(_xlpm.out,'Ganzes Unternehmen'!L48,IF(_xlpm.out=0,"",_xlpm.out))</f>
        <v/>
      </c>
      <c r="J29" s="111" t="str">
        <f>_xlfn.LET(_xlpm.out,'Ganzes Unternehmen'!M48,IF(_xlpm.out=0,"",_xlpm.out))</f>
        <v/>
      </c>
      <c r="L29" s="111"/>
    </row>
    <row r="30" spans="2:12">
      <c r="B30" s="110" t="str">
        <f>_xlfn.LET(_xlpm.out,'Ganzes Unternehmen'!B49,IF(_xlpm.out=0,"",_xlpm.out))</f>
        <v/>
      </c>
      <c r="C30" s="110" t="str">
        <f>_xlfn.LET(_xlpm.out,'Ganzes Unternehmen'!E49,IF(_xlpm.out=0,"",_xlpm.out))</f>
        <v/>
      </c>
      <c r="D30" s="110" t="str">
        <f>_xlfn.LET(_xlpm.out,'Ganzes Unternehmen'!C49,IF(_xlpm.out=0,"",_xlpm.out))</f>
        <v/>
      </c>
      <c r="E30" s="111" t="str">
        <f>_xlfn.LET(_xlpm.out,'Ganzes Unternehmen'!H49,IF(_xlpm.out=0,"",_xlpm.out))</f>
        <v/>
      </c>
      <c r="F30" s="111" t="str">
        <f>_xlfn.LET(_xlpm.out,'Ganzes Unternehmen'!I49,IF(_xlpm.out=0,"",_xlpm.out))</f>
        <v/>
      </c>
      <c r="G30" s="111" t="str">
        <f>_xlfn.LET(_xlpm.out,'Ganzes Unternehmen'!J49,IF(_xlpm.out=0,"",_xlpm.out))</f>
        <v/>
      </c>
      <c r="H30" s="111" t="str">
        <f>_xlfn.LET(_xlpm.out,'Ganzes Unternehmen'!K49,IF(_xlpm.out=0,"",_xlpm.out))</f>
        <v/>
      </c>
      <c r="I30" s="111" t="str">
        <f>_xlfn.LET(_xlpm.out,'Ganzes Unternehmen'!L49,IF(_xlpm.out=0,"",_xlpm.out))</f>
        <v/>
      </c>
      <c r="J30" s="111" t="str">
        <f>_xlfn.LET(_xlpm.out,'Ganzes Unternehmen'!M49,IF(_xlpm.out=0,"",_xlpm.out))</f>
        <v/>
      </c>
      <c r="L30" s="111"/>
    </row>
    <row r="31" spans="2:12">
      <c r="B31" s="110" t="str">
        <f>_xlfn.LET(_xlpm.out,'Ganzes Unternehmen'!B50,IF(_xlpm.out=0,"",_xlpm.out))</f>
        <v/>
      </c>
      <c r="C31" s="110" t="str">
        <f>_xlfn.LET(_xlpm.out,'Ganzes Unternehmen'!E50,IF(_xlpm.out=0,"",_xlpm.out))</f>
        <v/>
      </c>
      <c r="D31" s="110" t="str">
        <f>_xlfn.LET(_xlpm.out,'Ganzes Unternehmen'!C50,IF(_xlpm.out=0,"",_xlpm.out))</f>
        <v/>
      </c>
      <c r="E31" s="111" t="str">
        <f>_xlfn.LET(_xlpm.out,'Ganzes Unternehmen'!H50,IF(_xlpm.out=0,"",_xlpm.out))</f>
        <v/>
      </c>
      <c r="F31" s="111" t="str">
        <f>_xlfn.LET(_xlpm.out,'Ganzes Unternehmen'!I50,IF(_xlpm.out=0,"",_xlpm.out))</f>
        <v/>
      </c>
      <c r="G31" s="111" t="str">
        <f>_xlfn.LET(_xlpm.out,'Ganzes Unternehmen'!J50,IF(_xlpm.out=0,"",_xlpm.out))</f>
        <v/>
      </c>
      <c r="H31" s="111" t="str">
        <f>_xlfn.LET(_xlpm.out,'Ganzes Unternehmen'!K50,IF(_xlpm.out=0,"",_xlpm.out))</f>
        <v/>
      </c>
      <c r="I31" s="111" t="str">
        <f>_xlfn.LET(_xlpm.out,'Ganzes Unternehmen'!L50,IF(_xlpm.out=0,"",_xlpm.out))</f>
        <v/>
      </c>
      <c r="J31" s="111" t="str">
        <f>_xlfn.LET(_xlpm.out,'Ganzes Unternehmen'!M50,IF(_xlpm.out=0,"",_xlpm.out))</f>
        <v/>
      </c>
      <c r="L31" s="111"/>
    </row>
    <row r="32" spans="2:12">
      <c r="B32" s="110" t="str">
        <f>_xlfn.LET(_xlpm.out,'Ganzes Unternehmen'!B51,IF(_xlpm.out=0,"",_xlpm.out))</f>
        <v/>
      </c>
      <c r="C32" s="110" t="str">
        <f>_xlfn.LET(_xlpm.out,'Ganzes Unternehmen'!E51,IF(_xlpm.out=0,"",_xlpm.out))</f>
        <v/>
      </c>
      <c r="D32" s="110" t="str">
        <f>_xlfn.LET(_xlpm.out,'Ganzes Unternehmen'!C51,IF(_xlpm.out=0,"",_xlpm.out))</f>
        <v/>
      </c>
      <c r="E32" s="111" t="str">
        <f>_xlfn.LET(_xlpm.out,'Ganzes Unternehmen'!H51,IF(_xlpm.out=0,"",_xlpm.out))</f>
        <v/>
      </c>
      <c r="F32" s="111" t="str">
        <f>_xlfn.LET(_xlpm.out,'Ganzes Unternehmen'!I51,IF(_xlpm.out=0,"",_xlpm.out))</f>
        <v/>
      </c>
      <c r="G32" s="111" t="str">
        <f>_xlfn.LET(_xlpm.out,'Ganzes Unternehmen'!J51,IF(_xlpm.out=0,"",_xlpm.out))</f>
        <v/>
      </c>
      <c r="H32" s="111" t="str">
        <f>_xlfn.LET(_xlpm.out,'Ganzes Unternehmen'!K51,IF(_xlpm.out=0,"",_xlpm.out))</f>
        <v/>
      </c>
      <c r="I32" s="111" t="str">
        <f>_xlfn.LET(_xlpm.out,'Ganzes Unternehmen'!L51,IF(_xlpm.out=0,"",_xlpm.out))</f>
        <v/>
      </c>
      <c r="J32" s="111" t="str">
        <f>_xlfn.LET(_xlpm.out,'Ganzes Unternehmen'!M51,IF(_xlpm.out=0,"",_xlpm.out))</f>
        <v/>
      </c>
      <c r="L32" s="111"/>
    </row>
    <row r="33" spans="1:12">
      <c r="B33" s="110" t="str">
        <f>_xlfn.LET(_xlpm.out,'Ganzes Unternehmen'!B52,IF(_xlpm.out=0,"",_xlpm.out))</f>
        <v/>
      </c>
      <c r="C33" s="110" t="str">
        <f>_xlfn.LET(_xlpm.out,'Ganzes Unternehmen'!E52,IF(_xlpm.out=0,"",_xlpm.out))</f>
        <v/>
      </c>
      <c r="D33" s="110" t="str">
        <f>_xlfn.LET(_xlpm.out,'Ganzes Unternehmen'!C52,IF(_xlpm.out=0,"",_xlpm.out))</f>
        <v/>
      </c>
      <c r="E33" s="111" t="str">
        <f>_xlfn.LET(_xlpm.out,'Ganzes Unternehmen'!H52,IF(_xlpm.out=0,"",_xlpm.out))</f>
        <v/>
      </c>
      <c r="F33" s="111" t="str">
        <f>_xlfn.LET(_xlpm.out,'Ganzes Unternehmen'!I52,IF(_xlpm.out=0,"",_xlpm.out))</f>
        <v/>
      </c>
      <c r="G33" s="111" t="str">
        <f>_xlfn.LET(_xlpm.out,'Ganzes Unternehmen'!J52,IF(_xlpm.out=0,"",_xlpm.out))</f>
        <v/>
      </c>
      <c r="H33" s="111" t="str">
        <f>_xlfn.LET(_xlpm.out,'Ganzes Unternehmen'!K52,IF(_xlpm.out=0,"",_xlpm.out))</f>
        <v/>
      </c>
      <c r="I33" s="111" t="str">
        <f>_xlfn.LET(_xlpm.out,'Ganzes Unternehmen'!L52,IF(_xlpm.out=0,"",_xlpm.out))</f>
        <v/>
      </c>
      <c r="J33" s="111" t="str">
        <f>_xlfn.LET(_xlpm.out,'Ganzes Unternehmen'!M52,IF(_xlpm.out=0,"",_xlpm.out))</f>
        <v/>
      </c>
      <c r="L33" s="111"/>
    </row>
    <row r="34" spans="1:12">
      <c r="B34" s="110" t="str">
        <f>_xlfn.LET(_xlpm.out,'Ganzes Unternehmen'!B53,IF(_xlpm.out=0,"",_xlpm.out))</f>
        <v/>
      </c>
      <c r="C34" s="110" t="str">
        <f>_xlfn.LET(_xlpm.out,'Ganzes Unternehmen'!E53,IF(_xlpm.out=0,"",_xlpm.out))</f>
        <v/>
      </c>
      <c r="D34" s="110" t="str">
        <f>_xlfn.LET(_xlpm.out,'Ganzes Unternehmen'!C53,IF(_xlpm.out=0,"",_xlpm.out))</f>
        <v/>
      </c>
      <c r="E34" s="111" t="str">
        <f>_xlfn.LET(_xlpm.out,'Ganzes Unternehmen'!H53,IF(_xlpm.out=0,"",_xlpm.out))</f>
        <v/>
      </c>
      <c r="F34" s="111" t="str">
        <f>_xlfn.LET(_xlpm.out,'Ganzes Unternehmen'!I53,IF(_xlpm.out=0,"",_xlpm.out))</f>
        <v/>
      </c>
      <c r="G34" s="111" t="str">
        <f>_xlfn.LET(_xlpm.out,'Ganzes Unternehmen'!J53,IF(_xlpm.out=0,"",_xlpm.out))</f>
        <v/>
      </c>
      <c r="H34" s="111" t="str">
        <f>_xlfn.LET(_xlpm.out,'Ganzes Unternehmen'!K53,IF(_xlpm.out=0,"",_xlpm.out))</f>
        <v/>
      </c>
      <c r="I34" s="111" t="str">
        <f>_xlfn.LET(_xlpm.out,'Ganzes Unternehmen'!L53,IF(_xlpm.out=0,"",_xlpm.out))</f>
        <v/>
      </c>
      <c r="J34" s="111" t="str">
        <f>_xlfn.LET(_xlpm.out,'Ganzes Unternehmen'!M53,IF(_xlpm.out=0,"",_xlpm.out))</f>
        <v/>
      </c>
      <c r="L34" s="111"/>
    </row>
    <row r="35" spans="1:12">
      <c r="B35" s="110" t="str">
        <f>_xlfn.LET(_xlpm.out,'Ganzes Unternehmen'!B54,IF(_xlpm.out=0,"",_xlpm.out))</f>
        <v/>
      </c>
      <c r="C35" s="110" t="str">
        <f>_xlfn.LET(_xlpm.out,'Ganzes Unternehmen'!E54,IF(_xlpm.out=0,"",_xlpm.out))</f>
        <v/>
      </c>
      <c r="D35" s="110" t="str">
        <f>_xlfn.LET(_xlpm.out,'Ganzes Unternehmen'!C54,IF(_xlpm.out=0,"",_xlpm.out))</f>
        <v/>
      </c>
      <c r="E35" s="111" t="str">
        <f>_xlfn.LET(_xlpm.out,'Ganzes Unternehmen'!H54,IF(_xlpm.out=0,"",_xlpm.out))</f>
        <v/>
      </c>
      <c r="F35" s="111" t="str">
        <f>_xlfn.LET(_xlpm.out,'Ganzes Unternehmen'!I54,IF(_xlpm.out=0,"",_xlpm.out))</f>
        <v/>
      </c>
      <c r="G35" s="111" t="str">
        <f>_xlfn.LET(_xlpm.out,'Ganzes Unternehmen'!J54,IF(_xlpm.out=0,"",_xlpm.out))</f>
        <v/>
      </c>
      <c r="H35" s="111" t="str">
        <f>_xlfn.LET(_xlpm.out,'Ganzes Unternehmen'!K54,IF(_xlpm.out=0,"",_xlpm.out))</f>
        <v/>
      </c>
      <c r="I35" s="111" t="str">
        <f>_xlfn.LET(_xlpm.out,'Ganzes Unternehmen'!L54,IF(_xlpm.out=0,"",_xlpm.out))</f>
        <v/>
      </c>
      <c r="J35" s="111" t="str">
        <f>_xlfn.LET(_xlpm.out,'Ganzes Unternehmen'!M54,IF(_xlpm.out=0,"",_xlpm.out))</f>
        <v/>
      </c>
      <c r="L35" s="111"/>
    </row>
    <row r="36" spans="1:12">
      <c r="B36" s="110" t="str">
        <f>_xlfn.LET(_xlpm.out,'Ganzes Unternehmen'!B55,IF(_xlpm.out=0,"",_xlpm.out))</f>
        <v/>
      </c>
      <c r="C36" s="110" t="str">
        <f>_xlfn.LET(_xlpm.out,'Ganzes Unternehmen'!E55,IF(_xlpm.out=0,"",_xlpm.out))</f>
        <v/>
      </c>
      <c r="D36" s="110" t="str">
        <f>_xlfn.LET(_xlpm.out,'Ganzes Unternehmen'!C55,IF(_xlpm.out=0,"",_xlpm.out))</f>
        <v/>
      </c>
      <c r="E36" s="111" t="str">
        <f>_xlfn.LET(_xlpm.out,'Ganzes Unternehmen'!H55,IF(_xlpm.out=0,"",_xlpm.out))</f>
        <v/>
      </c>
      <c r="F36" s="111" t="str">
        <f>_xlfn.LET(_xlpm.out,'Ganzes Unternehmen'!I55,IF(_xlpm.out=0,"",_xlpm.out))</f>
        <v/>
      </c>
      <c r="G36" s="111" t="str">
        <f>_xlfn.LET(_xlpm.out,'Ganzes Unternehmen'!J55,IF(_xlpm.out=0,"",_xlpm.out))</f>
        <v/>
      </c>
      <c r="H36" s="111" t="str">
        <f>_xlfn.LET(_xlpm.out,'Ganzes Unternehmen'!K55,IF(_xlpm.out=0,"",_xlpm.out))</f>
        <v/>
      </c>
      <c r="I36" s="111" t="str">
        <f>_xlfn.LET(_xlpm.out,'Ganzes Unternehmen'!L55,IF(_xlpm.out=0,"",_xlpm.out))</f>
        <v/>
      </c>
      <c r="J36" s="111" t="str">
        <f>_xlfn.LET(_xlpm.out,'Ganzes Unternehmen'!M55,IF(_xlpm.out=0,"",_xlpm.out))</f>
        <v/>
      </c>
      <c r="L36" s="111"/>
    </row>
    <row r="37" spans="1:12">
      <c r="B37" s="110" t="str">
        <f>_xlfn.LET(_xlpm.out,'Ganzes Unternehmen'!B56,IF(_xlpm.out=0,"",_xlpm.out))</f>
        <v/>
      </c>
      <c r="C37" s="110" t="str">
        <f>_xlfn.LET(_xlpm.out,'Ganzes Unternehmen'!E56,IF(_xlpm.out=0,"",_xlpm.out))</f>
        <v/>
      </c>
      <c r="D37" s="110" t="str">
        <f>_xlfn.LET(_xlpm.out,'Ganzes Unternehmen'!C56,IF(_xlpm.out=0,"",_xlpm.out))</f>
        <v/>
      </c>
      <c r="E37" s="111" t="str">
        <f>_xlfn.LET(_xlpm.out,'Ganzes Unternehmen'!H56,IF(_xlpm.out=0,"",_xlpm.out))</f>
        <v/>
      </c>
      <c r="F37" s="111" t="str">
        <f>_xlfn.LET(_xlpm.out,'Ganzes Unternehmen'!I56,IF(_xlpm.out=0,"",_xlpm.out))</f>
        <v/>
      </c>
      <c r="G37" s="111" t="str">
        <f>_xlfn.LET(_xlpm.out,'Ganzes Unternehmen'!J56,IF(_xlpm.out=0,"",_xlpm.out))</f>
        <v/>
      </c>
      <c r="H37" s="111" t="str">
        <f>_xlfn.LET(_xlpm.out,'Ganzes Unternehmen'!K56,IF(_xlpm.out=0,"",_xlpm.out))</f>
        <v/>
      </c>
      <c r="I37" s="111" t="str">
        <f>_xlfn.LET(_xlpm.out,'Ganzes Unternehmen'!L56,IF(_xlpm.out=0,"",_xlpm.out))</f>
        <v/>
      </c>
      <c r="J37" s="111" t="str">
        <f>_xlfn.LET(_xlpm.out,'Ganzes Unternehmen'!M56,IF(_xlpm.out=0,"",_xlpm.out))</f>
        <v/>
      </c>
      <c r="L37" s="111"/>
    </row>
    <row r="38" spans="1:12">
      <c r="B38" s="107" t="s">
        <v>213</v>
      </c>
      <c r="D38" s="111"/>
      <c r="E38" s="111" cm="1">
        <f t="array" aca="1" ref="E38" ca="1">INDIRECT("BeantrFZ"&amp;E5)</f>
        <v>0</v>
      </c>
      <c r="F38" s="111" cm="1">
        <f t="array" aca="1" ref="F38" ca="1">INDIRECT("BeantrFZ"&amp;F5)</f>
        <v>0</v>
      </c>
      <c r="G38" s="111" cm="1">
        <f t="array" aca="1" ref="G38" ca="1">INDIRECT("BeantrFZ"&amp;G5)</f>
        <v>0</v>
      </c>
      <c r="H38" s="111" cm="1">
        <f t="array" aca="1" ref="H38" ca="1">INDIRECT("BeantrFZ"&amp;H5)</f>
        <v>0</v>
      </c>
      <c r="I38" s="111" cm="1">
        <f t="array" aca="1" ref="I38" ca="1">INDIRECT("BeantrFZ"&amp;I5)</f>
        <v>0</v>
      </c>
      <c r="J38" s="111" cm="1">
        <f t="array" aca="1" ref="J38" ca="1">INDIRECT("BeantrFZ"&amp;J5)</f>
        <v>0</v>
      </c>
      <c r="L38" s="111"/>
    </row>
    <row r="39" spans="1:12">
      <c r="B39" s="107" t="s">
        <v>214</v>
      </c>
      <c r="D39" s="111"/>
      <c r="E39" s="111" t="str">
        <f t="shared" ref="E39:J39" si="3">IF($C$3="Nein","Keine Angabe",IF(E38&gt;0,"Ja","Nein"))</f>
        <v>Keine Angabe</v>
      </c>
      <c r="F39" s="111" t="str">
        <f t="shared" si="3"/>
        <v>Keine Angabe</v>
      </c>
      <c r="G39" s="111" t="str">
        <f t="shared" si="3"/>
        <v>Keine Angabe</v>
      </c>
      <c r="H39" s="111" t="str">
        <f t="shared" si="3"/>
        <v>Keine Angabe</v>
      </c>
      <c r="I39" s="111" t="str">
        <f t="shared" si="3"/>
        <v>Keine Angabe</v>
      </c>
      <c r="J39" s="111" t="str">
        <f t="shared" si="3"/>
        <v>Keine Angabe</v>
      </c>
      <c r="L39" s="111"/>
    </row>
    <row r="40" spans="1:12">
      <c r="B40" s="107" t="s">
        <v>215</v>
      </c>
      <c r="D40" s="111"/>
      <c r="E40" s="111">
        <f ca="1">E17+E38</f>
        <v>0</v>
      </c>
      <c r="F40" s="111">
        <f t="shared" ref="F40:J40" ca="1" si="4">F17+F38</f>
        <v>0</v>
      </c>
      <c r="G40" s="111">
        <f t="shared" ca="1" si="4"/>
        <v>0</v>
      </c>
      <c r="H40" s="111">
        <f t="shared" ca="1" si="4"/>
        <v>0</v>
      </c>
      <c r="I40" s="111">
        <f t="shared" ca="1" si="4"/>
        <v>0</v>
      </c>
      <c r="J40" s="111">
        <f t="shared" ca="1" si="4"/>
        <v>0</v>
      </c>
      <c r="L40" s="111"/>
    </row>
    <row r="41" spans="1:12">
      <c r="A41" s="190" t="s">
        <v>216</v>
      </c>
      <c r="B41" s="107" t="s">
        <v>217</v>
      </c>
      <c r="D41" s="111"/>
      <c r="E41" s="111" t="str">
        <f t="shared" ref="E41:J41" si="5">IF($C$3="Nein","Keine Angabe",IF(E40&lt;=4000000,"Nein","Ja"))</f>
        <v>Keine Angabe</v>
      </c>
      <c r="F41" s="111" t="str">
        <f t="shared" si="5"/>
        <v>Keine Angabe</v>
      </c>
      <c r="G41" s="111" t="str">
        <f t="shared" si="5"/>
        <v>Keine Angabe</v>
      </c>
      <c r="H41" s="111" t="str">
        <f t="shared" si="5"/>
        <v>Keine Angabe</v>
      </c>
      <c r="I41" s="111" t="str">
        <f t="shared" si="5"/>
        <v>Keine Angabe</v>
      </c>
      <c r="J41" s="111" t="str">
        <f t="shared" si="5"/>
        <v>Keine Angabe</v>
      </c>
      <c r="L41" s="111"/>
    </row>
    <row r="42" spans="1:12">
      <c r="A42" s="190" t="s">
        <v>218</v>
      </c>
      <c r="B42" s="107" t="s">
        <v>219</v>
      </c>
      <c r="D42" s="111"/>
      <c r="E42" s="111">
        <f ca="1">E40</f>
        <v>0</v>
      </c>
      <c r="F42" s="111">
        <f t="shared" ref="F42:J42" ca="1" si="6">F40</f>
        <v>0</v>
      </c>
      <c r="G42" s="111">
        <f t="shared" ca="1" si="6"/>
        <v>0</v>
      </c>
      <c r="H42" s="111">
        <f t="shared" ca="1" si="6"/>
        <v>0</v>
      </c>
      <c r="I42" s="111">
        <f t="shared" ca="1" si="6"/>
        <v>0</v>
      </c>
      <c r="J42" s="111">
        <f t="shared" ca="1" si="6"/>
        <v>0</v>
      </c>
      <c r="L42" s="111"/>
    </row>
    <row r="43" spans="1:12">
      <c r="B43" s="113" t="s">
        <v>90</v>
      </c>
      <c r="C43" s="113"/>
      <c r="D43" s="114" t="s">
        <v>78</v>
      </c>
      <c r="L43" s="111"/>
    </row>
    <row r="44" spans="1:12">
      <c r="B44" s="107" t="str" cm="1">
        <f t="array" aca="1" ref="B44" ca="1">_xlfn.LET(
_xlpm.ary_name_stacked,_xlfn.VSTACK('FuE Vorhaben'!B55:B64,'FuE Vorhaben'!#REF!,'FuE Vorhaben'!#REF!,'FuE Vorhaben'!#REF!,'FuE Vorhaben'!#REF!,'FuE Vorhaben'!#REF!,'FuE Vorhaben'!#REF!),
_xlpm.ary_name,_xlfn.UNIQUE(_xlfn._xlws.FILTER(_xlpm.ary_name_stacked,LEFT(_xlpm.ary_name_stacked,5)&lt;&gt;"Auftr")),
_xlpm.ary,_xlfn.HSTACK(_xlfn.VSTACK('FuE Vorhaben'!$B$55:$B$64,'FuE Vorhaben'!#REF!,'FuE Vorhaben'!#REF!,'FuE Vorhaben'!#REF!,'FuE Vorhaben'!#REF!,'FuE Vorhaben'!#REF!,'FuE Vorhaben'!#REF!),_xlfn.VSTACK('FuE Vorhaben'!$E$55:$E$64,'FuE Vorhaben'!#REF!,'FuE Vorhaben'!#REF!,'FuE Vorhaben'!#REF!,'FuE Vorhaben'!#REF!,'FuE Vorhaben'!#REF!,'FuE Vorhaben'!#REF!)),
_xlpm.ary_alle,_xlfn.HSTACK(_xlpm.ary_name,_xlfn.MAP(_xlpm.ary_name,_xlfn.LAMBDA(_xlpm.a,SUMPRODUCT(--(_xlfn.CHOOSECOLS(_xlpm.ary,1)=_xlpm.a)*1,_xlfn.CHOOSECOLS(_xlpm.ary,2))))),
IFERROR(_xlfn._xlws.FILTER(_xlpm.ary_alle,_xlfn.CHOOSECOLS(_xlpm.ary_alle,2)&gt;0),"keine Unteraufträge geplant."
))</f>
        <v>keine Unteraufträge geplant.</v>
      </c>
      <c r="D44" s="111"/>
      <c r="L44" s="111"/>
    </row>
    <row r="45" spans="1:12">
      <c r="L45" s="111"/>
    </row>
    <row r="46" spans="1:12">
      <c r="L46" s="111"/>
    </row>
    <row r="47" spans="1:12">
      <c r="L47" s="111"/>
    </row>
    <row r="48" spans="1:12">
      <c r="L48" s="111"/>
    </row>
    <row r="49" spans="12:12">
      <c r="L49" s="111"/>
    </row>
    <row r="50" spans="12:12">
      <c r="L50" s="111"/>
    </row>
    <row r="51" spans="12:12">
      <c r="L51" s="111"/>
    </row>
    <row r="52" spans="12:12">
      <c r="L52" s="111"/>
    </row>
    <row r="53" spans="12:12">
      <c r="L53" s="111"/>
    </row>
    <row r="54" spans="12:12">
      <c r="L54" s="111"/>
    </row>
    <row r="55" spans="12:12">
      <c r="L55" s="111"/>
    </row>
    <row r="56" spans="12:12">
      <c r="L56" s="111"/>
    </row>
    <row r="57" spans="12:12">
      <c r="L57" s="111"/>
    </row>
    <row r="58" spans="12:12">
      <c r="L58" s="111"/>
    </row>
    <row r="59" spans="12:12">
      <c r="L59" s="111"/>
    </row>
    <row r="60" spans="12:12">
      <c r="L60" s="111"/>
    </row>
    <row r="61" spans="12:12">
      <c r="L61" s="111"/>
    </row>
    <row r="62" spans="12:12">
      <c r="L62" s="111"/>
    </row>
    <row r="63" spans="12:12">
      <c r="L63" s="111"/>
    </row>
    <row r="64" spans="12:12">
      <c r="L64" s="111"/>
    </row>
    <row r="65" spans="12:12">
      <c r="L65" s="111"/>
    </row>
    <row r="66" spans="12:12">
      <c r="L66" s="111"/>
    </row>
    <row r="67" spans="12:12">
      <c r="L67" s="111"/>
    </row>
    <row r="68" spans="12:12">
      <c r="L68" s="111"/>
    </row>
    <row r="69" spans="12:12">
      <c r="L69" s="111"/>
    </row>
    <row r="70" spans="12:12">
      <c r="L70" s="111"/>
    </row>
    <row r="71" spans="12:12">
      <c r="L71" s="111"/>
    </row>
  </sheetData>
  <sheetProtection algorithmName="SHA-512" hashValue="veOlO48RuM9OumBVP+6004q3Pu6SpOnAeeSYZxll4zyw1PoBF0ZMyom0YROZi8Uum8GMXRfq6uQ7R8aAFRCMPg==" saltValue="NR8uwlBYyFHCcLt1KHIN3Q==" spinCount="100000" sheet="1" objects="1" scenarios="1"/>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6D52-65FF-5B40-91B0-CBDEC3D37227}">
  <sheetPr codeName="Tabelle10">
    <tabColor theme="9" tint="0.79998168889431442"/>
  </sheetPr>
  <dimension ref="A1:AG799"/>
  <sheetViews>
    <sheetView zoomScale="135" workbookViewId="0">
      <selection activeCell="K21" sqref="K21"/>
    </sheetView>
  </sheetViews>
  <sheetFormatPr baseColWidth="10" defaultColWidth="12.1796875" defaultRowHeight="18"/>
  <cols>
    <col min="1" max="1" width="11" style="1" bestFit="1" customWidth="1"/>
    <col min="2" max="2" width="28.1796875" style="1" bestFit="1" customWidth="1"/>
    <col min="3" max="3" width="9.81640625" style="1" customWidth="1"/>
    <col min="4" max="4" width="8.1796875" style="1" customWidth="1"/>
    <col min="5" max="5" width="7" style="1" customWidth="1"/>
    <col min="6" max="6" width="15.1796875" style="2" bestFit="1" customWidth="1"/>
    <col min="7" max="7" width="5.1796875" style="2" bestFit="1" customWidth="1"/>
    <col min="8" max="8" width="6.1796875" style="2" bestFit="1" customWidth="1"/>
    <col min="9" max="10" width="4.1796875" style="2" bestFit="1" customWidth="1"/>
    <col min="11" max="11" width="4.81640625" style="2" bestFit="1" customWidth="1"/>
    <col min="12" max="12" width="5" style="2" bestFit="1" customWidth="1"/>
    <col min="13" max="13" width="4.1796875" style="2" bestFit="1" customWidth="1"/>
    <col min="14" max="14" width="5.1796875" style="2" bestFit="1" customWidth="1"/>
    <col min="15" max="15" width="4.1796875" style="2" bestFit="1" customWidth="1"/>
    <col min="16" max="16" width="7.1796875" style="2" bestFit="1" customWidth="1"/>
    <col min="17" max="17" width="6" style="2" bestFit="1" customWidth="1"/>
    <col min="18" max="18" width="4.1796875" style="2" bestFit="1" customWidth="1"/>
    <col min="19" max="19" width="4.81640625" style="2" bestFit="1" customWidth="1"/>
    <col min="20" max="22" width="4.1796875" style="2" bestFit="1" customWidth="1"/>
    <col min="23" max="23" width="4.1796875" style="2" customWidth="1"/>
    <col min="24" max="24" width="30.81640625" style="1" bestFit="1" customWidth="1"/>
    <col min="25" max="25" width="16.81640625" style="1" customWidth="1"/>
    <col min="26" max="26" width="38.1796875" style="1" bestFit="1" customWidth="1"/>
    <col min="27" max="28" width="12.1796875" style="1"/>
    <col min="29" max="29" width="15" style="1" bestFit="1" customWidth="1"/>
    <col min="30" max="30" width="14.1796875" style="1" bestFit="1" customWidth="1"/>
    <col min="31" max="16384" width="12.1796875" style="1"/>
  </cols>
  <sheetData>
    <row r="1" spans="2:26" ht="50.25" customHeight="1">
      <c r="B1" s="13" t="s">
        <v>128</v>
      </c>
      <c r="C1" s="13"/>
      <c r="D1" s="13"/>
      <c r="E1" s="13"/>
      <c r="G1" s="3">
        <f>COUNTA(Feiertage[BW])</f>
        <v>137</v>
      </c>
      <c r="H1" s="3">
        <f>COUNTA(Feiertage[BAY])</f>
        <v>153</v>
      </c>
      <c r="I1" s="3">
        <f>COUNTA(Feiertage[BE])</f>
        <v>116</v>
      </c>
      <c r="J1" s="3">
        <f>COUNTA(Feiertage[BB])</f>
        <v>129</v>
      </c>
      <c r="K1" s="3">
        <f>COUNTA(Feiertage[HB])</f>
        <v>114</v>
      </c>
      <c r="L1" s="3">
        <f>COUNTA(Feiertage[HH])</f>
        <v>114</v>
      </c>
      <c r="M1" s="3">
        <f>COUNTA(Feiertage[HE])</f>
        <v>115</v>
      </c>
      <c r="N1" s="3">
        <f>COUNTA(Feiertage[MV])</f>
        <v>122</v>
      </c>
      <c r="O1" s="3">
        <f>COUNTA(Feiertage[NI])</f>
        <v>114</v>
      </c>
      <c r="P1" s="3">
        <f>COUNTA(Feiertage[NRW])</f>
        <v>126</v>
      </c>
      <c r="Q1" s="3">
        <f>COUNTA(Feiertage[RLP])</f>
        <v>126</v>
      </c>
      <c r="R1" s="3">
        <f>COUNTA(Feiertage[SL])</f>
        <v>136</v>
      </c>
      <c r="S1" s="3">
        <f>COUNTA(Feiertage[SN])</f>
        <v>124</v>
      </c>
      <c r="T1" s="3">
        <f>COUNTA(Feiertage[SA])</f>
        <v>126</v>
      </c>
      <c r="U1" s="3">
        <f>COUNTA(Feiertage[SH])</f>
        <v>114</v>
      </c>
      <c r="V1" s="3">
        <f>COUNTA(Feiertage[TH])</f>
        <v>126</v>
      </c>
      <c r="W1" s="3"/>
      <c r="X1" s="4" t="s">
        <v>220</v>
      </c>
      <c r="Y1" s="5"/>
      <c r="Z1" s="5"/>
    </row>
    <row r="2" spans="2:26" ht="20.5">
      <c r="B2" s="6" t="s">
        <v>128</v>
      </c>
      <c r="C2" s="6" t="s">
        <v>221</v>
      </c>
      <c r="D2" s="6" t="s">
        <v>222</v>
      </c>
      <c r="E2" s="6" t="s">
        <v>108</v>
      </c>
      <c r="F2" s="7" t="s">
        <v>223</v>
      </c>
      <c r="G2" s="7" t="s">
        <v>224</v>
      </c>
      <c r="H2" s="7" t="s">
        <v>225</v>
      </c>
      <c r="I2" s="7" t="s">
        <v>226</v>
      </c>
      <c r="J2" s="7" t="s">
        <v>227</v>
      </c>
      <c r="K2" s="7" t="s">
        <v>228</v>
      </c>
      <c r="L2" s="7" t="s">
        <v>229</v>
      </c>
      <c r="M2" s="7" t="s">
        <v>230</v>
      </c>
      <c r="N2" s="7" t="s">
        <v>231</v>
      </c>
      <c r="O2" s="7" t="s">
        <v>232</v>
      </c>
      <c r="P2" s="7" t="s">
        <v>233</v>
      </c>
      <c r="Q2" s="7" t="s">
        <v>234</v>
      </c>
      <c r="R2" s="7" t="s">
        <v>235</v>
      </c>
      <c r="S2" s="7" t="s">
        <v>236</v>
      </c>
      <c r="T2" s="7" t="s">
        <v>237</v>
      </c>
      <c r="U2" s="7" t="s">
        <v>238</v>
      </c>
      <c r="V2" s="7" t="s">
        <v>239</v>
      </c>
      <c r="W2" s="7"/>
      <c r="X2" s="8" t="s">
        <v>240</v>
      </c>
      <c r="Y2" s="8" t="s">
        <v>241</v>
      </c>
      <c r="Z2" s="8" t="s">
        <v>242</v>
      </c>
    </row>
    <row r="3" spans="2:26" s="9" customFormat="1" ht="16.5">
      <c r="B3" s="9" t="s">
        <v>243</v>
      </c>
      <c r="C3" s="9">
        <f>IF(WEEKDAY(Feiertage[[#This Row],[Datum]],2)&gt;=6,0,1)</f>
        <v>1</v>
      </c>
      <c r="D3" s="9" t="str">
        <f>MONTH(Feiertage[[#This Row],[Datum]])&amp;Feiertage[[#This Row],[Jahr]]</f>
        <v>12020</v>
      </c>
      <c r="E3" s="9">
        <f>YEAR(Feiertage[[#This Row],[Datum]])</f>
        <v>2020</v>
      </c>
      <c r="F3" s="10">
        <v>43831</v>
      </c>
      <c r="G3" s="10" t="s">
        <v>244</v>
      </c>
      <c r="H3" s="10" t="s">
        <v>244</v>
      </c>
      <c r="I3" s="10" t="s">
        <v>244</v>
      </c>
      <c r="J3" s="10" t="s">
        <v>244</v>
      </c>
      <c r="K3" s="10" t="s">
        <v>244</v>
      </c>
      <c r="L3" s="10" t="s">
        <v>244</v>
      </c>
      <c r="M3" s="10" t="s">
        <v>244</v>
      </c>
      <c r="N3" s="10" t="s">
        <v>244</v>
      </c>
      <c r="O3" s="10" t="s">
        <v>244</v>
      </c>
      <c r="P3" s="11" t="s">
        <v>244</v>
      </c>
      <c r="Q3" s="11" t="s">
        <v>244</v>
      </c>
      <c r="R3" s="11" t="s">
        <v>244</v>
      </c>
      <c r="S3" s="11" t="s">
        <v>244</v>
      </c>
      <c r="T3" s="11" t="s">
        <v>244</v>
      </c>
      <c r="U3" s="11" t="s">
        <v>244</v>
      </c>
      <c r="V3" s="9" t="s">
        <v>244</v>
      </c>
      <c r="W3" s="11"/>
      <c r="X3" s="12" t="s">
        <v>7</v>
      </c>
      <c r="Y3" s="12" t="s">
        <v>224</v>
      </c>
      <c r="Z3" s="12" t="s">
        <v>7</v>
      </c>
    </row>
    <row r="4" spans="2:26" s="9" customFormat="1" ht="16.5">
      <c r="B4" s="9" t="s">
        <v>245</v>
      </c>
      <c r="C4" s="9">
        <f>IF(WEEKDAY(Feiertage[[#This Row],[Datum]],2)&gt;=6,0,1)</f>
        <v>1</v>
      </c>
      <c r="D4" s="9" t="str">
        <f>MONTH(Feiertage[[#This Row],[Datum]])&amp;Feiertage[[#This Row],[Jahr]]</f>
        <v>12020</v>
      </c>
      <c r="E4" s="9">
        <f>YEAR(Feiertage[[#This Row],[Datum]])</f>
        <v>2020</v>
      </c>
      <c r="F4" s="10">
        <v>43836</v>
      </c>
      <c r="G4" s="10" t="s">
        <v>244</v>
      </c>
      <c r="H4" s="10" t="s">
        <v>244</v>
      </c>
      <c r="I4" s="10"/>
      <c r="J4" s="10"/>
      <c r="K4" s="10"/>
      <c r="L4" s="10"/>
      <c r="M4" s="10"/>
      <c r="N4" s="10"/>
      <c r="O4" s="10"/>
      <c r="P4" s="11"/>
      <c r="Q4" s="11"/>
      <c r="R4" s="11"/>
      <c r="S4" s="11"/>
      <c r="T4" s="11" t="s">
        <v>244</v>
      </c>
      <c r="U4" s="11"/>
      <c r="W4" s="11"/>
      <c r="X4" s="12" t="s">
        <v>246</v>
      </c>
      <c r="Y4" s="12" t="s">
        <v>225</v>
      </c>
      <c r="Z4" s="12" t="s">
        <v>247</v>
      </c>
    </row>
    <row r="5" spans="2:26" s="9" customFormat="1" ht="16.5">
      <c r="B5" s="9" t="s">
        <v>248</v>
      </c>
      <c r="C5" s="9">
        <f>IF(WEEKDAY(Feiertage[[#This Row],[Datum]],2)&gt;=6,0,1)</f>
        <v>0</v>
      </c>
      <c r="D5" s="9" t="str">
        <f>MONTH(Feiertage[[#This Row],[Datum]])&amp;Feiertage[[#This Row],[Jahr]]</f>
        <v>32020</v>
      </c>
      <c r="E5" s="9">
        <f>YEAR(Feiertage[[#This Row],[Datum]])</f>
        <v>2020</v>
      </c>
      <c r="F5" s="10">
        <v>43898</v>
      </c>
      <c r="G5" s="10"/>
      <c r="H5" s="10"/>
      <c r="I5" s="10" t="s">
        <v>244</v>
      </c>
      <c r="J5" s="10"/>
      <c r="K5" s="10"/>
      <c r="L5" s="10"/>
      <c r="M5" s="10"/>
      <c r="N5" s="10"/>
      <c r="O5" s="10"/>
      <c r="P5" s="11"/>
      <c r="Q5" s="11"/>
      <c r="R5" s="11"/>
      <c r="S5" s="11"/>
      <c r="T5" s="11"/>
      <c r="U5" s="11"/>
      <c r="W5" s="11"/>
      <c r="X5" s="12" t="s">
        <v>249</v>
      </c>
      <c r="Y5" s="12" t="s">
        <v>226</v>
      </c>
      <c r="Z5" s="12" t="s">
        <v>249</v>
      </c>
    </row>
    <row r="6" spans="2:26" s="9" customFormat="1" ht="16.5">
      <c r="B6" s="9" t="s">
        <v>250</v>
      </c>
      <c r="C6" s="9">
        <f>IF(WEEKDAY(Feiertage[[#This Row],[Datum]],2)&gt;=6,0,1)</f>
        <v>1</v>
      </c>
      <c r="D6" s="9" t="str">
        <f>MONTH(Feiertage[[#This Row],[Datum]])&amp;Feiertage[[#This Row],[Jahr]]</f>
        <v>42020</v>
      </c>
      <c r="E6" s="9">
        <f>YEAR(Feiertage[[#This Row],[Datum]])</f>
        <v>2020</v>
      </c>
      <c r="F6" s="10">
        <v>43931</v>
      </c>
      <c r="G6" s="21" t="s">
        <v>244</v>
      </c>
      <c r="H6" s="21" t="s">
        <v>244</v>
      </c>
      <c r="I6" s="21" t="s">
        <v>244</v>
      </c>
      <c r="J6" s="21" t="s">
        <v>244</v>
      </c>
      <c r="K6" s="21" t="s">
        <v>244</v>
      </c>
      <c r="L6" s="21" t="s">
        <v>244</v>
      </c>
      <c r="M6" s="21" t="s">
        <v>244</v>
      </c>
      <c r="N6" s="21" t="s">
        <v>244</v>
      </c>
      <c r="O6" s="21" t="s">
        <v>244</v>
      </c>
      <c r="P6" s="22" t="s">
        <v>244</v>
      </c>
      <c r="Q6" s="22" t="s">
        <v>244</v>
      </c>
      <c r="R6" s="22" t="s">
        <v>244</v>
      </c>
      <c r="S6" s="22" t="s">
        <v>244</v>
      </c>
      <c r="T6" s="22" t="s">
        <v>244</v>
      </c>
      <c r="U6" s="22" t="s">
        <v>244</v>
      </c>
      <c r="V6" s="23" t="s">
        <v>244</v>
      </c>
      <c r="W6" s="11"/>
      <c r="X6" s="12" t="s">
        <v>251</v>
      </c>
      <c r="Y6" s="12" t="s">
        <v>227</v>
      </c>
      <c r="Z6" s="12" t="s">
        <v>251</v>
      </c>
    </row>
    <row r="7" spans="2:26" s="9" customFormat="1" ht="16.5">
      <c r="B7" s="9" t="s">
        <v>252</v>
      </c>
      <c r="C7" s="9">
        <f>IF(WEEKDAY(Feiertage[[#This Row],[Datum]],2)&gt;=6,0,1)</f>
        <v>0</v>
      </c>
      <c r="D7" s="9" t="str">
        <f>MONTH(Feiertage[[#This Row],[Datum]])&amp;Feiertage[[#This Row],[Jahr]]</f>
        <v>42020</v>
      </c>
      <c r="E7" s="9">
        <f>YEAR(Feiertage[[#This Row],[Datum]])</f>
        <v>2020</v>
      </c>
      <c r="F7" s="10">
        <v>43933</v>
      </c>
      <c r="G7" s="21" t="s">
        <v>244</v>
      </c>
      <c r="H7" s="21" t="s">
        <v>244</v>
      </c>
      <c r="I7" s="21" t="s">
        <v>244</v>
      </c>
      <c r="J7" s="21" t="s">
        <v>244</v>
      </c>
      <c r="K7" s="21" t="s">
        <v>244</v>
      </c>
      <c r="L7" s="21" t="s">
        <v>244</v>
      </c>
      <c r="M7" s="21" t="s">
        <v>244</v>
      </c>
      <c r="N7" s="21" t="s">
        <v>244</v>
      </c>
      <c r="O7" s="21" t="s">
        <v>244</v>
      </c>
      <c r="P7" s="22" t="s">
        <v>244</v>
      </c>
      <c r="Q7" s="22" t="s">
        <v>244</v>
      </c>
      <c r="R7" s="22" t="s">
        <v>244</v>
      </c>
      <c r="S7" s="22" t="s">
        <v>244</v>
      </c>
      <c r="T7" s="22" t="s">
        <v>244</v>
      </c>
      <c r="U7" s="22" t="s">
        <v>244</v>
      </c>
      <c r="V7" s="23" t="s">
        <v>244</v>
      </c>
      <c r="W7" s="11"/>
      <c r="X7" s="12" t="s">
        <v>253</v>
      </c>
      <c r="Y7" s="12" t="s">
        <v>228</v>
      </c>
      <c r="Z7" s="12" t="s">
        <v>254</v>
      </c>
    </row>
    <row r="8" spans="2:26" s="9" customFormat="1" ht="16.5">
      <c r="B8" s="9" t="s">
        <v>255</v>
      </c>
      <c r="C8" s="9">
        <f>IF(WEEKDAY(Feiertage[[#This Row],[Datum]],2)&gt;=6,0,1)</f>
        <v>1</v>
      </c>
      <c r="D8" s="9" t="str">
        <f>MONTH(Feiertage[[#This Row],[Datum]])&amp;Feiertage[[#This Row],[Jahr]]</f>
        <v>42020</v>
      </c>
      <c r="E8" s="9">
        <f>YEAR(Feiertage[[#This Row],[Datum]])</f>
        <v>2020</v>
      </c>
      <c r="F8" s="10">
        <v>43934</v>
      </c>
      <c r="G8" s="21" t="s">
        <v>244</v>
      </c>
      <c r="H8" s="21" t="s">
        <v>244</v>
      </c>
      <c r="I8" s="21" t="s">
        <v>244</v>
      </c>
      <c r="J8" s="21" t="s">
        <v>244</v>
      </c>
      <c r="K8" s="21" t="s">
        <v>244</v>
      </c>
      <c r="L8" s="21" t="s">
        <v>244</v>
      </c>
      <c r="M8" s="21" t="s">
        <v>244</v>
      </c>
      <c r="N8" s="21" t="s">
        <v>244</v>
      </c>
      <c r="O8" s="21" t="s">
        <v>244</v>
      </c>
      <c r="P8" s="22" t="s">
        <v>244</v>
      </c>
      <c r="Q8" s="22" t="s">
        <v>244</v>
      </c>
      <c r="R8" s="22" t="s">
        <v>244</v>
      </c>
      <c r="S8" s="22" t="s">
        <v>244</v>
      </c>
      <c r="T8" s="22" t="s">
        <v>244</v>
      </c>
      <c r="U8" s="22" t="s">
        <v>244</v>
      </c>
      <c r="V8" s="23" t="s">
        <v>244</v>
      </c>
      <c r="W8" s="11"/>
      <c r="X8" s="12" t="s">
        <v>256</v>
      </c>
      <c r="Y8" s="12" t="s">
        <v>229</v>
      </c>
      <c r="Z8" s="12" t="s">
        <v>257</v>
      </c>
    </row>
    <row r="9" spans="2:26" s="9" customFormat="1" ht="16.5">
      <c r="B9" s="9" t="s">
        <v>258</v>
      </c>
      <c r="C9" s="9">
        <f>IF(WEEKDAY(Feiertage[[#This Row],[Datum]],2)&gt;=6,0,1)</f>
        <v>1</v>
      </c>
      <c r="D9" s="9" t="str">
        <f>MONTH(Feiertage[[#This Row],[Datum]])&amp;Feiertage[[#This Row],[Jahr]]</f>
        <v>52020</v>
      </c>
      <c r="E9" s="9">
        <f>YEAR(Feiertage[[#This Row],[Datum]])</f>
        <v>2020</v>
      </c>
      <c r="F9" s="10">
        <v>43952</v>
      </c>
      <c r="G9" s="21" t="s">
        <v>244</v>
      </c>
      <c r="H9" s="21" t="s">
        <v>244</v>
      </c>
      <c r="I9" s="21" t="s">
        <v>244</v>
      </c>
      <c r="J9" s="21" t="s">
        <v>244</v>
      </c>
      <c r="K9" s="21" t="s">
        <v>244</v>
      </c>
      <c r="L9" s="21" t="s">
        <v>244</v>
      </c>
      <c r="M9" s="21" t="s">
        <v>244</v>
      </c>
      <c r="N9" s="21" t="s">
        <v>244</v>
      </c>
      <c r="O9" s="21" t="s">
        <v>244</v>
      </c>
      <c r="P9" s="22" t="s">
        <v>244</v>
      </c>
      <c r="Q9" s="22" t="s">
        <v>244</v>
      </c>
      <c r="R9" s="22" t="s">
        <v>244</v>
      </c>
      <c r="S9" s="22" t="s">
        <v>244</v>
      </c>
      <c r="T9" s="22" t="s">
        <v>244</v>
      </c>
      <c r="U9" s="22" t="s">
        <v>244</v>
      </c>
      <c r="V9" s="23" t="s">
        <v>244</v>
      </c>
      <c r="W9" s="11"/>
      <c r="X9" s="12" t="s">
        <v>259</v>
      </c>
      <c r="Y9" s="12" t="s">
        <v>230</v>
      </c>
      <c r="Z9" s="12" t="s">
        <v>260</v>
      </c>
    </row>
    <row r="10" spans="2:26" s="9" customFormat="1" ht="16.5">
      <c r="B10" s="9" t="s">
        <v>261</v>
      </c>
      <c r="C10" s="9">
        <f>IF(WEEKDAY(Feiertage[[#This Row],[Datum]],2)&gt;=6,0,1)</f>
        <v>1</v>
      </c>
      <c r="D10" s="9" t="str">
        <f>MONTH(Feiertage[[#This Row],[Datum]])&amp;Feiertage[[#This Row],[Jahr]]</f>
        <v>52020</v>
      </c>
      <c r="E10" s="9">
        <f>YEAR(Feiertage[[#This Row],[Datum]])</f>
        <v>2020</v>
      </c>
      <c r="F10" s="10">
        <v>43959</v>
      </c>
      <c r="G10" s="10"/>
      <c r="H10" s="10"/>
      <c r="I10" s="10" t="s">
        <v>244</v>
      </c>
      <c r="J10" s="10"/>
      <c r="K10" s="10"/>
      <c r="L10" s="10"/>
      <c r="M10" s="10"/>
      <c r="N10" s="10"/>
      <c r="O10" s="10"/>
      <c r="P10" s="11"/>
      <c r="Q10" s="11"/>
      <c r="R10" s="11"/>
      <c r="S10" s="11"/>
      <c r="T10" s="11"/>
      <c r="U10" s="11"/>
      <c r="W10" s="11"/>
      <c r="X10" s="12" t="s">
        <v>262</v>
      </c>
      <c r="Y10" s="12" t="s">
        <v>231</v>
      </c>
      <c r="Z10" s="12" t="s">
        <v>263</v>
      </c>
    </row>
    <row r="11" spans="2:26" s="9" customFormat="1" ht="16.5">
      <c r="B11" s="9" t="s">
        <v>264</v>
      </c>
      <c r="C11" s="9">
        <f>IF(WEEKDAY(Feiertage[[#This Row],[Datum]],2)&gt;=6,0,1)</f>
        <v>1</v>
      </c>
      <c r="D11" s="9" t="str">
        <f>MONTH(Feiertage[[#This Row],[Datum]])&amp;Feiertage[[#This Row],[Jahr]]</f>
        <v>52020</v>
      </c>
      <c r="E11" s="9">
        <f>YEAR(Feiertage[[#This Row],[Datum]])</f>
        <v>2020</v>
      </c>
      <c r="F11" s="10">
        <v>43972</v>
      </c>
      <c r="G11" s="21" t="s">
        <v>244</v>
      </c>
      <c r="H11" s="21" t="s">
        <v>244</v>
      </c>
      <c r="I11" s="21" t="s">
        <v>244</v>
      </c>
      <c r="J11" s="21" t="s">
        <v>244</v>
      </c>
      <c r="K11" s="21" t="s">
        <v>244</v>
      </c>
      <c r="L11" s="21" t="s">
        <v>244</v>
      </c>
      <c r="M11" s="21" t="s">
        <v>244</v>
      </c>
      <c r="N11" s="21" t="s">
        <v>244</v>
      </c>
      <c r="O11" s="21" t="s">
        <v>244</v>
      </c>
      <c r="P11" s="22" t="s">
        <v>244</v>
      </c>
      <c r="Q11" s="22" t="s">
        <v>244</v>
      </c>
      <c r="R11" s="22" t="s">
        <v>244</v>
      </c>
      <c r="S11" s="22" t="s">
        <v>244</v>
      </c>
      <c r="T11" s="22" t="s">
        <v>244</v>
      </c>
      <c r="U11" s="22" t="s">
        <v>244</v>
      </c>
      <c r="V11" s="23" t="s">
        <v>244</v>
      </c>
      <c r="W11" s="11"/>
      <c r="X11" s="12" t="s">
        <v>265</v>
      </c>
      <c r="Y11" s="12" t="s">
        <v>232</v>
      </c>
      <c r="Z11" s="12" t="s">
        <v>266</v>
      </c>
    </row>
    <row r="12" spans="2:26" s="9" customFormat="1" ht="16.5">
      <c r="B12" s="9" t="s">
        <v>267</v>
      </c>
      <c r="C12" s="9">
        <f>IF(WEEKDAY(Feiertage[[#This Row],[Datum]],2)&gt;=6,0,1)</f>
        <v>0</v>
      </c>
      <c r="D12" s="9" t="str">
        <f>MONTH(Feiertage[[#This Row],[Datum]])&amp;Feiertage[[#This Row],[Jahr]]</f>
        <v>52020</v>
      </c>
      <c r="E12" s="9">
        <f>YEAR(Feiertage[[#This Row],[Datum]])</f>
        <v>2020</v>
      </c>
      <c r="F12" s="10">
        <v>43982</v>
      </c>
      <c r="G12" s="21" t="s">
        <v>244</v>
      </c>
      <c r="H12" s="21" t="s">
        <v>244</v>
      </c>
      <c r="I12" s="21" t="s">
        <v>244</v>
      </c>
      <c r="J12" s="21" t="s">
        <v>244</v>
      </c>
      <c r="K12" s="21" t="s">
        <v>244</v>
      </c>
      <c r="L12" s="21" t="s">
        <v>244</v>
      </c>
      <c r="M12" s="21" t="s">
        <v>244</v>
      </c>
      <c r="N12" s="21" t="s">
        <v>244</v>
      </c>
      <c r="O12" s="21" t="s">
        <v>244</v>
      </c>
      <c r="P12" s="22" t="s">
        <v>244</v>
      </c>
      <c r="Q12" s="22" t="s">
        <v>244</v>
      </c>
      <c r="R12" s="22" t="s">
        <v>244</v>
      </c>
      <c r="S12" s="22" t="s">
        <v>244</v>
      </c>
      <c r="T12" s="22" t="s">
        <v>244</v>
      </c>
      <c r="U12" s="22" t="s">
        <v>244</v>
      </c>
      <c r="V12" s="23" t="s">
        <v>244</v>
      </c>
      <c r="W12" s="11"/>
      <c r="X12" s="12" t="s">
        <v>268</v>
      </c>
      <c r="Y12" s="12" t="s">
        <v>233</v>
      </c>
      <c r="Z12" s="12" t="s">
        <v>269</v>
      </c>
    </row>
    <row r="13" spans="2:26" s="9" customFormat="1" ht="16.5">
      <c r="B13" s="9" t="s">
        <v>270</v>
      </c>
      <c r="C13" s="9">
        <f>IF(WEEKDAY(Feiertage[[#This Row],[Datum]],2)&gt;=6,0,1)</f>
        <v>1</v>
      </c>
      <c r="D13" s="9" t="str">
        <f>MONTH(Feiertage[[#This Row],[Datum]])&amp;Feiertage[[#This Row],[Jahr]]</f>
        <v>62020</v>
      </c>
      <c r="E13" s="9">
        <f>YEAR(Feiertage[[#This Row],[Datum]])</f>
        <v>2020</v>
      </c>
      <c r="F13" s="10">
        <v>43983</v>
      </c>
      <c r="G13" s="21" t="s">
        <v>244</v>
      </c>
      <c r="H13" s="21" t="s">
        <v>244</v>
      </c>
      <c r="I13" s="21" t="s">
        <v>244</v>
      </c>
      <c r="J13" s="21" t="s">
        <v>244</v>
      </c>
      <c r="K13" s="21" t="s">
        <v>244</v>
      </c>
      <c r="L13" s="21" t="s">
        <v>244</v>
      </c>
      <c r="M13" s="21" t="s">
        <v>244</v>
      </c>
      <c r="N13" s="21" t="s">
        <v>244</v>
      </c>
      <c r="O13" s="21" t="s">
        <v>244</v>
      </c>
      <c r="P13" s="22" t="s">
        <v>244</v>
      </c>
      <c r="Q13" s="22" t="s">
        <v>244</v>
      </c>
      <c r="R13" s="22" t="s">
        <v>244</v>
      </c>
      <c r="S13" s="22" t="s">
        <v>244</v>
      </c>
      <c r="T13" s="22" t="s">
        <v>244</v>
      </c>
      <c r="U13" s="22" t="s">
        <v>244</v>
      </c>
      <c r="V13" s="23" t="s">
        <v>244</v>
      </c>
      <c r="W13" s="11"/>
      <c r="X13" s="12" t="s">
        <v>271</v>
      </c>
      <c r="Y13" s="12" t="s">
        <v>234</v>
      </c>
      <c r="Z13" s="12" t="s">
        <v>272</v>
      </c>
    </row>
    <row r="14" spans="2:26" s="9" customFormat="1" ht="16.5">
      <c r="B14" s="9" t="s">
        <v>273</v>
      </c>
      <c r="C14" s="9">
        <f>IF(WEEKDAY(Feiertage[[#This Row],[Datum]],2)&gt;=6,0,1)</f>
        <v>1</v>
      </c>
      <c r="D14" s="9" t="str">
        <f>MONTH(Feiertage[[#This Row],[Datum]])&amp;Feiertage[[#This Row],[Jahr]]</f>
        <v>62020</v>
      </c>
      <c r="E14" s="9">
        <f>YEAR(Feiertage[[#This Row],[Datum]])</f>
        <v>2020</v>
      </c>
      <c r="F14" s="10">
        <v>43993</v>
      </c>
      <c r="G14" s="10" t="s">
        <v>244</v>
      </c>
      <c r="H14" s="10" t="s">
        <v>244</v>
      </c>
      <c r="I14" s="10"/>
      <c r="J14" s="10"/>
      <c r="K14" s="10"/>
      <c r="L14" s="10"/>
      <c r="M14" s="10" t="s">
        <v>244</v>
      </c>
      <c r="N14" s="10"/>
      <c r="O14" s="10"/>
      <c r="P14" s="11" t="s">
        <v>244</v>
      </c>
      <c r="Q14" s="11" t="s">
        <v>244</v>
      </c>
      <c r="R14" s="11" t="s">
        <v>244</v>
      </c>
      <c r="S14" s="11"/>
      <c r="T14" s="11"/>
      <c r="U14" s="11"/>
      <c r="W14" s="11"/>
      <c r="X14" s="12" t="s">
        <v>274</v>
      </c>
      <c r="Y14" s="12" t="s">
        <v>235</v>
      </c>
      <c r="Z14" s="12" t="s">
        <v>274</v>
      </c>
    </row>
    <row r="15" spans="2:26" s="9" customFormat="1" ht="16.5">
      <c r="B15" s="9" t="s">
        <v>275</v>
      </c>
      <c r="C15" s="9">
        <f>IF(WEEKDAY(Feiertage[[#This Row],[Datum]],2)&gt;=6,0,1)</f>
        <v>0</v>
      </c>
      <c r="D15" s="9" t="str">
        <f>MONTH(Feiertage[[#This Row],[Datum]])&amp;Feiertage[[#This Row],[Jahr]]</f>
        <v>82020</v>
      </c>
      <c r="E15" s="9">
        <f>YEAR(Feiertage[[#This Row],[Datum]])</f>
        <v>2020</v>
      </c>
      <c r="F15" s="10">
        <v>44051</v>
      </c>
      <c r="G15" s="10"/>
      <c r="H15" s="10" t="s">
        <v>244</v>
      </c>
      <c r="I15" s="10"/>
      <c r="J15" s="10"/>
      <c r="K15" s="10"/>
      <c r="L15" s="10"/>
      <c r="M15" s="10"/>
      <c r="N15" s="10"/>
      <c r="O15" s="10"/>
      <c r="P15" s="11"/>
      <c r="Q15" s="11"/>
      <c r="R15" s="11"/>
      <c r="S15" s="11"/>
      <c r="T15" s="11"/>
      <c r="U15" s="11"/>
      <c r="W15" s="11"/>
      <c r="X15" s="12" t="s">
        <v>276</v>
      </c>
      <c r="Y15" s="12" t="s">
        <v>236</v>
      </c>
      <c r="Z15" s="12" t="s">
        <v>277</v>
      </c>
    </row>
    <row r="16" spans="2:26" s="9" customFormat="1" ht="16.5">
      <c r="B16" s="9" t="s">
        <v>278</v>
      </c>
      <c r="C16" s="9">
        <f>IF(WEEKDAY(Feiertage[[#This Row],[Datum]],2)&gt;=6,0,1)</f>
        <v>0</v>
      </c>
      <c r="D16" s="9" t="str">
        <f>MONTH(Feiertage[[#This Row],[Datum]])&amp;Feiertage[[#This Row],[Jahr]]</f>
        <v>82020</v>
      </c>
      <c r="E16" s="9">
        <f>YEAR(Feiertage[[#This Row],[Datum]])</f>
        <v>2020</v>
      </c>
      <c r="F16" s="10">
        <v>44058</v>
      </c>
      <c r="G16" s="10"/>
      <c r="H16" s="10" t="s">
        <v>244</v>
      </c>
      <c r="I16" s="10"/>
      <c r="J16" s="10"/>
      <c r="K16" s="10"/>
      <c r="L16" s="10"/>
      <c r="M16" s="10"/>
      <c r="N16" s="10"/>
      <c r="O16" s="10"/>
      <c r="P16" s="11"/>
      <c r="Q16" s="11"/>
      <c r="R16" s="11" t="s">
        <v>244</v>
      </c>
      <c r="S16" s="11"/>
      <c r="T16" s="11"/>
      <c r="U16" s="11"/>
      <c r="W16" s="11"/>
      <c r="X16" s="12" t="s">
        <v>279</v>
      </c>
      <c r="Y16" s="12" t="s">
        <v>237</v>
      </c>
      <c r="Z16" s="12" t="s">
        <v>280</v>
      </c>
    </row>
    <row r="17" spans="1:26" s="9" customFormat="1" ht="16.5">
      <c r="B17" s="9" t="s">
        <v>281</v>
      </c>
      <c r="C17" s="9">
        <f>IF(WEEKDAY(Feiertage[[#This Row],[Datum]],2)&gt;=6,0,1)</f>
        <v>0</v>
      </c>
      <c r="D17" s="9" t="str">
        <f>MONTH(Feiertage[[#This Row],[Datum]])&amp;Feiertage[[#This Row],[Jahr]]</f>
        <v>92020</v>
      </c>
      <c r="E17" s="9">
        <f>YEAR(Feiertage[[#This Row],[Datum]])</f>
        <v>2020</v>
      </c>
      <c r="F17" s="10">
        <v>44094</v>
      </c>
      <c r="G17" s="10"/>
      <c r="H17" s="10"/>
      <c r="I17" s="10"/>
      <c r="J17" s="10"/>
      <c r="K17" s="10"/>
      <c r="L17" s="10"/>
      <c r="M17" s="10"/>
      <c r="N17" s="10"/>
      <c r="O17" s="10"/>
      <c r="P17" s="11"/>
      <c r="Q17" s="11"/>
      <c r="R17" s="11"/>
      <c r="S17" s="11"/>
      <c r="T17" s="11"/>
      <c r="U17" s="11"/>
      <c r="V17" s="9" t="s">
        <v>244</v>
      </c>
      <c r="W17" s="11"/>
      <c r="X17" s="12" t="s">
        <v>282</v>
      </c>
      <c r="Y17" s="12" t="s">
        <v>238</v>
      </c>
      <c r="Z17" s="12" t="s">
        <v>282</v>
      </c>
    </row>
    <row r="18" spans="1:26" s="9" customFormat="1" ht="16.5">
      <c r="B18" s="9" t="s">
        <v>283</v>
      </c>
      <c r="C18" s="9">
        <f>IF(WEEKDAY(Feiertage[[#This Row],[Datum]],2)&gt;=6,0,1)</f>
        <v>0</v>
      </c>
      <c r="D18" s="9" t="str">
        <f>MONTH(Feiertage[[#This Row],[Datum]])&amp;Feiertage[[#This Row],[Jahr]]</f>
        <v>102020</v>
      </c>
      <c r="E18" s="9">
        <f>YEAR(Feiertage[[#This Row],[Datum]])</f>
        <v>2020</v>
      </c>
      <c r="F18" s="10">
        <v>44107</v>
      </c>
      <c r="G18" s="21" t="s">
        <v>244</v>
      </c>
      <c r="H18" s="21" t="s">
        <v>244</v>
      </c>
      <c r="I18" s="21" t="s">
        <v>244</v>
      </c>
      <c r="J18" s="21" t="s">
        <v>244</v>
      </c>
      <c r="K18" s="21" t="s">
        <v>244</v>
      </c>
      <c r="L18" s="21" t="s">
        <v>244</v>
      </c>
      <c r="M18" s="21" t="s">
        <v>244</v>
      </c>
      <c r="N18" s="21" t="s">
        <v>244</v>
      </c>
      <c r="O18" s="21" t="s">
        <v>244</v>
      </c>
      <c r="P18" s="22" t="s">
        <v>244</v>
      </c>
      <c r="Q18" s="22" t="s">
        <v>244</v>
      </c>
      <c r="R18" s="22" t="s">
        <v>244</v>
      </c>
      <c r="S18" s="22" t="s">
        <v>244</v>
      </c>
      <c r="T18" s="22" t="s">
        <v>244</v>
      </c>
      <c r="U18" s="22" t="s">
        <v>244</v>
      </c>
      <c r="V18" s="23" t="s">
        <v>244</v>
      </c>
      <c r="W18" s="11"/>
      <c r="X18" s="12" t="s">
        <v>284</v>
      </c>
      <c r="Y18" s="12" t="s">
        <v>239</v>
      </c>
      <c r="Z18" s="12" t="s">
        <v>285</v>
      </c>
    </row>
    <row r="19" spans="1:26" s="9" customFormat="1" ht="16.5">
      <c r="B19" s="9" t="s">
        <v>286</v>
      </c>
      <c r="C19" s="9">
        <f>IF(WEEKDAY(Feiertage[[#This Row],[Datum]],2)&gt;=6,0,1)</f>
        <v>0</v>
      </c>
      <c r="D19" s="9" t="str">
        <f>MONTH(Feiertage[[#This Row],[Datum]])&amp;Feiertage[[#This Row],[Jahr]]</f>
        <v>112020</v>
      </c>
      <c r="E19" s="9">
        <f>YEAR(Feiertage[[#This Row],[Datum]])</f>
        <v>2020</v>
      </c>
      <c r="F19" s="10">
        <v>44136</v>
      </c>
      <c r="G19" s="10" t="s">
        <v>244</v>
      </c>
      <c r="H19" s="10" t="s">
        <v>244</v>
      </c>
      <c r="I19" s="10"/>
      <c r="J19" s="10"/>
      <c r="K19" s="10"/>
      <c r="L19" s="10"/>
      <c r="M19" s="10"/>
      <c r="N19" s="10"/>
      <c r="O19" s="10"/>
      <c r="P19" s="11" t="s">
        <v>244</v>
      </c>
      <c r="Q19" s="11" t="s">
        <v>244</v>
      </c>
      <c r="R19" s="11" t="s">
        <v>244</v>
      </c>
      <c r="S19" s="11"/>
      <c r="T19" s="11"/>
      <c r="U19" s="11"/>
      <c r="W19" s="11"/>
    </row>
    <row r="20" spans="1:26" s="9" customFormat="1" ht="16.5">
      <c r="B20" s="9" t="s">
        <v>287</v>
      </c>
      <c r="C20" s="9">
        <f>IF(WEEKDAY(Feiertage[[#This Row],[Datum]],2)&gt;=6,0,1)</f>
        <v>1</v>
      </c>
      <c r="D20" s="9" t="str">
        <f>MONTH(Feiertage[[#This Row],[Datum]])&amp;Feiertage[[#This Row],[Jahr]]</f>
        <v>112020</v>
      </c>
      <c r="E20" s="9">
        <f>YEAR(Feiertage[[#This Row],[Datum]])</f>
        <v>2020</v>
      </c>
      <c r="F20" s="10">
        <v>44153</v>
      </c>
      <c r="G20" s="10"/>
      <c r="H20" s="10"/>
      <c r="I20" s="10"/>
      <c r="J20" s="10"/>
      <c r="K20" s="10"/>
      <c r="L20" s="10"/>
      <c r="M20" s="10"/>
      <c r="N20" s="10"/>
      <c r="O20" s="10"/>
      <c r="P20" s="11"/>
      <c r="Q20" s="11"/>
      <c r="R20" s="11"/>
      <c r="S20" s="11" t="s">
        <v>244</v>
      </c>
      <c r="T20" s="11"/>
      <c r="U20" s="11"/>
      <c r="W20" s="11"/>
    </row>
    <row r="21" spans="1:26">
      <c r="A21" s="9"/>
      <c r="B21" s="9" t="s">
        <v>288</v>
      </c>
      <c r="C21" s="9">
        <f>IF(WEEKDAY(Feiertage[[#This Row],[Datum]],2)&gt;=6,0,1)</f>
        <v>1</v>
      </c>
      <c r="D21" s="9" t="str">
        <f>MONTH(Feiertage[[#This Row],[Datum]])&amp;Feiertage[[#This Row],[Jahr]]</f>
        <v>122020</v>
      </c>
      <c r="E21" s="9">
        <f>YEAR(Feiertage[[#This Row],[Datum]])</f>
        <v>2020</v>
      </c>
      <c r="F21" s="10">
        <v>44190</v>
      </c>
      <c r="G21" s="21" t="s">
        <v>244</v>
      </c>
      <c r="H21" s="21" t="s">
        <v>244</v>
      </c>
      <c r="I21" s="21" t="s">
        <v>244</v>
      </c>
      <c r="J21" s="21" t="s">
        <v>244</v>
      </c>
      <c r="K21" s="21" t="s">
        <v>244</v>
      </c>
      <c r="L21" s="21" t="s">
        <v>244</v>
      </c>
      <c r="M21" s="21" t="s">
        <v>244</v>
      </c>
      <c r="N21" s="21" t="s">
        <v>244</v>
      </c>
      <c r="O21" s="21" t="s">
        <v>244</v>
      </c>
      <c r="P21" s="22" t="s">
        <v>244</v>
      </c>
      <c r="Q21" s="22" t="s">
        <v>244</v>
      </c>
      <c r="R21" s="22" t="s">
        <v>244</v>
      </c>
      <c r="S21" s="22" t="s">
        <v>244</v>
      </c>
      <c r="T21" s="22" t="s">
        <v>244</v>
      </c>
      <c r="U21" s="22" t="s">
        <v>244</v>
      </c>
      <c r="V21" s="29" t="s">
        <v>244</v>
      </c>
      <c r="W21" s="11"/>
    </row>
    <row r="22" spans="1:26">
      <c r="A22" s="9"/>
      <c r="B22" s="9" t="s">
        <v>289</v>
      </c>
      <c r="C22" s="9">
        <f>IF(WEEKDAY(Feiertage[[#This Row],[Datum]],2)&gt;=6,0,1)</f>
        <v>0</v>
      </c>
      <c r="D22" s="9" t="str">
        <f>MONTH(Feiertage[[#This Row],[Datum]])&amp;Feiertage[[#This Row],[Jahr]]</f>
        <v>122020</v>
      </c>
      <c r="E22" s="9">
        <f>YEAR(Feiertage[[#This Row],[Datum]])</f>
        <v>2020</v>
      </c>
      <c r="F22" s="10">
        <v>44191</v>
      </c>
      <c r="G22" s="21" t="s">
        <v>244</v>
      </c>
      <c r="H22" s="21" t="s">
        <v>244</v>
      </c>
      <c r="I22" s="21" t="s">
        <v>244</v>
      </c>
      <c r="J22" s="21" t="s">
        <v>244</v>
      </c>
      <c r="K22" s="21" t="s">
        <v>244</v>
      </c>
      <c r="L22" s="21" t="s">
        <v>244</v>
      </c>
      <c r="M22" s="21" t="s">
        <v>244</v>
      </c>
      <c r="N22" s="21" t="s">
        <v>244</v>
      </c>
      <c r="O22" s="21" t="s">
        <v>244</v>
      </c>
      <c r="P22" s="22" t="s">
        <v>244</v>
      </c>
      <c r="Q22" s="22" t="s">
        <v>244</v>
      </c>
      <c r="R22" s="22" t="s">
        <v>244</v>
      </c>
      <c r="S22" s="22" t="s">
        <v>244</v>
      </c>
      <c r="T22" s="22" t="s">
        <v>244</v>
      </c>
      <c r="U22" s="22" t="s">
        <v>244</v>
      </c>
      <c r="V22" s="23" t="s">
        <v>244</v>
      </c>
      <c r="W22" s="11"/>
    </row>
    <row r="23" spans="1:26">
      <c r="A23" s="9"/>
      <c r="B23" s="9" t="s">
        <v>243</v>
      </c>
      <c r="C23" s="9">
        <f>IF(WEEKDAY(Feiertage[[#This Row],[Datum]],2)&gt;=6,0,1)</f>
        <v>1</v>
      </c>
      <c r="D23" s="9" t="str">
        <f>MONTH(Feiertage[[#This Row],[Datum]])&amp;Feiertage[[#This Row],[Jahr]]</f>
        <v>12021</v>
      </c>
      <c r="E23" s="9">
        <f>YEAR(Feiertage[[#This Row],[Datum]])</f>
        <v>2021</v>
      </c>
      <c r="F23" s="10">
        <v>44197</v>
      </c>
      <c r="G23" s="10" t="s">
        <v>244</v>
      </c>
      <c r="H23" s="10" t="s">
        <v>244</v>
      </c>
      <c r="I23" s="10" t="s">
        <v>244</v>
      </c>
      <c r="J23" s="10" t="s">
        <v>244</v>
      </c>
      <c r="K23" s="10" t="s">
        <v>244</v>
      </c>
      <c r="L23" s="10" t="s">
        <v>244</v>
      </c>
      <c r="M23" s="10" t="s">
        <v>244</v>
      </c>
      <c r="N23" s="10" t="s">
        <v>244</v>
      </c>
      <c r="O23" s="10" t="s">
        <v>244</v>
      </c>
      <c r="P23" s="11" t="s">
        <v>244</v>
      </c>
      <c r="Q23" s="11" t="s">
        <v>244</v>
      </c>
      <c r="R23" s="11" t="s">
        <v>244</v>
      </c>
      <c r="S23" s="11" t="s">
        <v>244</v>
      </c>
      <c r="T23" s="11" t="s">
        <v>244</v>
      </c>
      <c r="U23" s="11" t="s">
        <v>244</v>
      </c>
      <c r="V23" s="30" t="s">
        <v>244</v>
      </c>
      <c r="W23" s="10"/>
    </row>
    <row r="24" spans="1:26">
      <c r="A24" s="9"/>
      <c r="B24" s="9" t="s">
        <v>245</v>
      </c>
      <c r="C24" s="9">
        <f>IF(WEEKDAY(Feiertage[[#This Row],[Datum]],2)&gt;=6,0,1)</f>
        <v>1</v>
      </c>
      <c r="D24" s="9" t="str">
        <f>MONTH(Feiertage[[#This Row],[Datum]])&amp;Feiertage[[#This Row],[Jahr]]</f>
        <v>12021</v>
      </c>
      <c r="E24" s="9">
        <f>YEAR(Feiertage[[#This Row],[Datum]])</f>
        <v>2021</v>
      </c>
      <c r="F24" s="10">
        <v>44202</v>
      </c>
      <c r="G24" s="10" t="s">
        <v>244</v>
      </c>
      <c r="H24" s="10" t="s">
        <v>244</v>
      </c>
      <c r="I24" s="10"/>
      <c r="J24" s="10"/>
      <c r="K24" s="10"/>
      <c r="L24" s="10"/>
      <c r="M24" s="10"/>
      <c r="N24" s="10"/>
      <c r="O24" s="10"/>
      <c r="P24" s="11"/>
      <c r="Q24" s="11"/>
      <c r="R24" s="11"/>
      <c r="S24" s="11"/>
      <c r="T24" s="11" t="s">
        <v>244</v>
      </c>
      <c r="U24" s="11"/>
      <c r="V24" s="9"/>
      <c r="W24" s="11"/>
    </row>
    <row r="25" spans="1:26">
      <c r="A25" s="9"/>
      <c r="B25" s="9" t="s">
        <v>248</v>
      </c>
      <c r="C25" s="9">
        <f>IF(WEEKDAY(Feiertage[[#This Row],[Datum]],2)&gt;=6,0,1)</f>
        <v>1</v>
      </c>
      <c r="D25" s="9" t="str">
        <f>MONTH(Feiertage[[#This Row],[Datum]])&amp;Feiertage[[#This Row],[Jahr]]</f>
        <v>32021</v>
      </c>
      <c r="E25" s="9">
        <f>YEAR(Feiertage[[#This Row],[Datum]])</f>
        <v>2021</v>
      </c>
      <c r="F25" s="10">
        <v>44263</v>
      </c>
      <c r="G25" s="10"/>
      <c r="H25" s="10"/>
      <c r="I25" s="10" t="s">
        <v>244</v>
      </c>
      <c r="J25" s="10"/>
      <c r="K25" s="10"/>
      <c r="L25" s="10"/>
      <c r="M25" s="10"/>
      <c r="N25" s="10"/>
      <c r="O25" s="10"/>
      <c r="P25" s="11"/>
      <c r="Q25" s="11"/>
      <c r="R25" s="11"/>
      <c r="S25" s="11"/>
      <c r="T25" s="11"/>
      <c r="U25" s="11"/>
      <c r="V25" s="9"/>
      <c r="W25" s="11"/>
    </row>
    <row r="26" spans="1:26">
      <c r="A26" s="9"/>
      <c r="B26" s="9" t="s">
        <v>250</v>
      </c>
      <c r="C26" s="9">
        <f>IF(WEEKDAY(Feiertage[[#This Row],[Datum]],2)&gt;=6,0,1)</f>
        <v>1</v>
      </c>
      <c r="D26" s="9" t="str">
        <f>MONTH(Feiertage[[#This Row],[Datum]])&amp;Feiertage[[#This Row],[Jahr]]</f>
        <v>42021</v>
      </c>
      <c r="E26" s="9">
        <f>YEAR(Feiertage[[#This Row],[Datum]])</f>
        <v>2021</v>
      </c>
      <c r="F26" s="10">
        <v>44288</v>
      </c>
      <c r="G26" s="10" t="s">
        <v>244</v>
      </c>
      <c r="H26" s="10" t="s">
        <v>244</v>
      </c>
      <c r="I26" s="10" t="s">
        <v>244</v>
      </c>
      <c r="J26" s="10" t="s">
        <v>244</v>
      </c>
      <c r="K26" s="10" t="s">
        <v>244</v>
      </c>
      <c r="L26" s="10" t="s">
        <v>244</v>
      </c>
      <c r="M26" s="10" t="s">
        <v>244</v>
      </c>
      <c r="N26" s="10" t="s">
        <v>244</v>
      </c>
      <c r="O26" s="10" t="s">
        <v>244</v>
      </c>
      <c r="P26" s="11" t="s">
        <v>244</v>
      </c>
      <c r="Q26" s="11" t="s">
        <v>244</v>
      </c>
      <c r="R26" s="11" t="s">
        <v>244</v>
      </c>
      <c r="S26" s="11" t="s">
        <v>244</v>
      </c>
      <c r="T26" s="11" t="s">
        <v>244</v>
      </c>
      <c r="U26" s="11" t="s">
        <v>244</v>
      </c>
      <c r="V26" s="9" t="s">
        <v>244</v>
      </c>
      <c r="W26" s="10"/>
    </row>
    <row r="27" spans="1:26" ht="19" customHeight="1">
      <c r="A27" s="9"/>
      <c r="B27" s="9" t="s">
        <v>252</v>
      </c>
      <c r="C27" s="9">
        <f>IF(WEEKDAY(Feiertage[[#This Row],[Datum]],2)&gt;=6,0,1)</f>
        <v>0</v>
      </c>
      <c r="D27" s="9" t="str">
        <f>MONTH(Feiertage[[#This Row],[Datum]])&amp;Feiertage[[#This Row],[Jahr]]</f>
        <v>42021</v>
      </c>
      <c r="E27" s="9">
        <f>YEAR(Feiertage[[#This Row],[Datum]])</f>
        <v>2021</v>
      </c>
      <c r="F27" s="10">
        <v>44290</v>
      </c>
      <c r="G27" s="10" t="s">
        <v>244</v>
      </c>
      <c r="H27" s="10" t="s">
        <v>244</v>
      </c>
      <c r="I27" s="10" t="s">
        <v>244</v>
      </c>
      <c r="J27" s="10" t="s">
        <v>244</v>
      </c>
      <c r="K27" s="10" t="s">
        <v>244</v>
      </c>
      <c r="L27" s="10" t="s">
        <v>244</v>
      </c>
      <c r="M27" s="10" t="s">
        <v>244</v>
      </c>
      <c r="N27" s="10" t="s">
        <v>244</v>
      </c>
      <c r="O27" s="10" t="s">
        <v>244</v>
      </c>
      <c r="P27" s="11" t="s">
        <v>244</v>
      </c>
      <c r="Q27" s="11" t="s">
        <v>244</v>
      </c>
      <c r="R27" s="11" t="s">
        <v>244</v>
      </c>
      <c r="S27" s="11" t="s">
        <v>244</v>
      </c>
      <c r="T27" s="11" t="s">
        <v>244</v>
      </c>
      <c r="U27" s="11" t="s">
        <v>244</v>
      </c>
      <c r="V27" s="9" t="s">
        <v>244</v>
      </c>
      <c r="W27" s="10"/>
    </row>
    <row r="28" spans="1:26" ht="19" customHeight="1">
      <c r="A28" s="9"/>
      <c r="B28" s="9" t="s">
        <v>255</v>
      </c>
      <c r="C28" s="9">
        <f>IF(WEEKDAY(Feiertage[[#This Row],[Datum]],2)&gt;=6,0,1)</f>
        <v>1</v>
      </c>
      <c r="D28" s="9" t="str">
        <f>MONTH(Feiertage[[#This Row],[Datum]])&amp;Feiertage[[#This Row],[Jahr]]</f>
        <v>42021</v>
      </c>
      <c r="E28" s="9">
        <f>YEAR(Feiertage[[#This Row],[Datum]])</f>
        <v>2021</v>
      </c>
      <c r="F28" s="10">
        <v>44291</v>
      </c>
      <c r="G28" s="10" t="s">
        <v>244</v>
      </c>
      <c r="H28" s="10" t="s">
        <v>244</v>
      </c>
      <c r="I28" s="10" t="s">
        <v>244</v>
      </c>
      <c r="J28" s="10" t="s">
        <v>244</v>
      </c>
      <c r="K28" s="10" t="s">
        <v>244</v>
      </c>
      <c r="L28" s="10" t="s">
        <v>244</v>
      </c>
      <c r="M28" s="10" t="s">
        <v>244</v>
      </c>
      <c r="N28" s="10" t="s">
        <v>244</v>
      </c>
      <c r="O28" s="10" t="s">
        <v>244</v>
      </c>
      <c r="P28" s="11" t="s">
        <v>244</v>
      </c>
      <c r="Q28" s="11" t="s">
        <v>244</v>
      </c>
      <c r="R28" s="11" t="s">
        <v>244</v>
      </c>
      <c r="S28" s="11" t="s">
        <v>244</v>
      </c>
      <c r="T28" s="11" t="s">
        <v>244</v>
      </c>
      <c r="U28" s="11" t="s">
        <v>244</v>
      </c>
      <c r="V28" s="9" t="s">
        <v>244</v>
      </c>
      <c r="W28" s="10"/>
    </row>
    <row r="29" spans="1:26" ht="19" customHeight="1">
      <c r="A29" s="9"/>
      <c r="B29" s="9" t="s">
        <v>258</v>
      </c>
      <c r="C29" s="9">
        <f>IF(WEEKDAY(Feiertage[[#This Row],[Datum]],2)&gt;=6,0,1)</f>
        <v>0</v>
      </c>
      <c r="D29" s="9" t="str">
        <f>MONTH(Feiertage[[#This Row],[Datum]])&amp;Feiertage[[#This Row],[Jahr]]</f>
        <v>52021</v>
      </c>
      <c r="E29" s="9">
        <f>YEAR(Feiertage[[#This Row],[Datum]])</f>
        <v>2021</v>
      </c>
      <c r="F29" s="10">
        <v>44317</v>
      </c>
      <c r="G29" s="10" t="s">
        <v>244</v>
      </c>
      <c r="H29" s="10" t="s">
        <v>244</v>
      </c>
      <c r="I29" s="10" t="s">
        <v>244</v>
      </c>
      <c r="J29" s="10" t="s">
        <v>244</v>
      </c>
      <c r="K29" s="10" t="s">
        <v>244</v>
      </c>
      <c r="L29" s="10" t="s">
        <v>244</v>
      </c>
      <c r="M29" s="10" t="s">
        <v>244</v>
      </c>
      <c r="N29" s="10" t="s">
        <v>244</v>
      </c>
      <c r="O29" s="10" t="s">
        <v>244</v>
      </c>
      <c r="P29" s="11" t="s">
        <v>244</v>
      </c>
      <c r="Q29" s="11" t="s">
        <v>244</v>
      </c>
      <c r="R29" s="11" t="s">
        <v>244</v>
      </c>
      <c r="S29" s="11" t="s">
        <v>244</v>
      </c>
      <c r="T29" s="11" t="s">
        <v>244</v>
      </c>
      <c r="U29" s="11" t="s">
        <v>244</v>
      </c>
      <c r="V29" s="9" t="s">
        <v>244</v>
      </c>
      <c r="W29" s="10"/>
    </row>
    <row r="30" spans="1:26" ht="19" customHeight="1">
      <c r="A30" s="9"/>
      <c r="B30" s="9" t="s">
        <v>264</v>
      </c>
      <c r="C30" s="9">
        <f>IF(WEEKDAY(Feiertage[[#This Row],[Datum]],2)&gt;=6,0,1)</f>
        <v>1</v>
      </c>
      <c r="D30" s="9" t="str">
        <f>MONTH(Feiertage[[#This Row],[Datum]])&amp;Feiertage[[#This Row],[Jahr]]</f>
        <v>52021</v>
      </c>
      <c r="E30" s="9">
        <f>YEAR(Feiertage[[#This Row],[Datum]])</f>
        <v>2021</v>
      </c>
      <c r="F30" s="10">
        <v>44329</v>
      </c>
      <c r="G30" s="10" t="s">
        <v>244</v>
      </c>
      <c r="H30" s="10" t="s">
        <v>244</v>
      </c>
      <c r="I30" s="10" t="s">
        <v>244</v>
      </c>
      <c r="J30" s="10" t="s">
        <v>244</v>
      </c>
      <c r="K30" s="10" t="s">
        <v>244</v>
      </c>
      <c r="L30" s="10" t="s">
        <v>244</v>
      </c>
      <c r="M30" s="10" t="s">
        <v>244</v>
      </c>
      <c r="N30" s="10" t="s">
        <v>244</v>
      </c>
      <c r="O30" s="10" t="s">
        <v>244</v>
      </c>
      <c r="P30" s="11" t="s">
        <v>244</v>
      </c>
      <c r="Q30" s="11" t="s">
        <v>244</v>
      </c>
      <c r="R30" s="11" t="s">
        <v>244</v>
      </c>
      <c r="S30" s="11" t="s">
        <v>244</v>
      </c>
      <c r="T30" s="11" t="s">
        <v>244</v>
      </c>
      <c r="U30" s="11" t="s">
        <v>244</v>
      </c>
      <c r="V30" s="9" t="s">
        <v>244</v>
      </c>
      <c r="W30" s="10"/>
    </row>
    <row r="31" spans="1:26" ht="19" customHeight="1">
      <c r="A31" s="9"/>
      <c r="B31" s="9" t="s">
        <v>267</v>
      </c>
      <c r="C31" s="9">
        <f>IF(WEEKDAY(Feiertage[[#This Row],[Datum]],2)&gt;=6,0,1)</f>
        <v>0</v>
      </c>
      <c r="D31" s="9" t="str">
        <f>MONTH(Feiertage[[#This Row],[Datum]])&amp;Feiertage[[#This Row],[Jahr]]</f>
        <v>52021</v>
      </c>
      <c r="E31" s="9">
        <f>YEAR(Feiertage[[#This Row],[Datum]])</f>
        <v>2021</v>
      </c>
      <c r="F31" s="10">
        <v>44339</v>
      </c>
      <c r="G31" s="19" t="s">
        <v>244</v>
      </c>
      <c r="H31" s="19" t="s">
        <v>244</v>
      </c>
      <c r="I31" s="19" t="s">
        <v>244</v>
      </c>
      <c r="J31" s="19" t="s">
        <v>244</v>
      </c>
      <c r="K31" s="19" t="s">
        <v>244</v>
      </c>
      <c r="L31" s="19" t="s">
        <v>244</v>
      </c>
      <c r="M31" s="19" t="s">
        <v>244</v>
      </c>
      <c r="N31" s="19" t="s">
        <v>244</v>
      </c>
      <c r="O31" s="19" t="s">
        <v>244</v>
      </c>
      <c r="P31" s="20" t="s">
        <v>244</v>
      </c>
      <c r="Q31" s="20" t="s">
        <v>244</v>
      </c>
      <c r="R31" s="20" t="s">
        <v>244</v>
      </c>
      <c r="S31" s="20" t="s">
        <v>244</v>
      </c>
      <c r="T31" s="20" t="s">
        <v>244</v>
      </c>
      <c r="U31" s="20" t="s">
        <v>244</v>
      </c>
      <c r="V31" s="31" t="s">
        <v>244</v>
      </c>
      <c r="W31" s="11"/>
    </row>
    <row r="32" spans="1:26" ht="19" customHeight="1">
      <c r="A32" s="9"/>
      <c r="B32" s="9" t="s">
        <v>270</v>
      </c>
      <c r="C32" s="9">
        <f>IF(WEEKDAY(Feiertage[[#This Row],[Datum]],2)&gt;=6,0,1)</f>
        <v>1</v>
      </c>
      <c r="D32" s="9" t="str">
        <f>MONTH(Feiertage[[#This Row],[Datum]])&amp;Feiertage[[#This Row],[Jahr]]</f>
        <v>52021</v>
      </c>
      <c r="E32" s="9">
        <f>YEAR(Feiertage[[#This Row],[Datum]])</f>
        <v>2021</v>
      </c>
      <c r="F32" s="10">
        <v>44340</v>
      </c>
      <c r="G32" s="10" t="s">
        <v>244</v>
      </c>
      <c r="H32" s="10" t="s">
        <v>244</v>
      </c>
      <c r="I32" s="10" t="s">
        <v>244</v>
      </c>
      <c r="J32" s="10" t="s">
        <v>244</v>
      </c>
      <c r="K32" s="10" t="s">
        <v>244</v>
      </c>
      <c r="L32" s="10" t="s">
        <v>244</v>
      </c>
      <c r="M32" s="10" t="s">
        <v>244</v>
      </c>
      <c r="N32" s="10" t="s">
        <v>244</v>
      </c>
      <c r="O32" s="10" t="s">
        <v>244</v>
      </c>
      <c r="P32" s="11" t="s">
        <v>244</v>
      </c>
      <c r="Q32" s="11" t="s">
        <v>244</v>
      </c>
      <c r="R32" s="11" t="s">
        <v>244</v>
      </c>
      <c r="S32" s="11" t="s">
        <v>244</v>
      </c>
      <c r="T32" s="11" t="s">
        <v>244</v>
      </c>
      <c r="U32" s="11" t="s">
        <v>244</v>
      </c>
      <c r="V32" s="30" t="s">
        <v>244</v>
      </c>
      <c r="W32" s="11"/>
    </row>
    <row r="33" spans="1:27">
      <c r="A33" s="9"/>
      <c r="B33" s="9" t="s">
        <v>273</v>
      </c>
      <c r="C33" s="9">
        <f>IF(WEEKDAY(Feiertage[[#This Row],[Datum]],2)&gt;=6,0,1)</f>
        <v>1</v>
      </c>
      <c r="D33" s="9" t="str">
        <f>MONTH(Feiertage[[#This Row],[Datum]])&amp;Feiertage[[#This Row],[Jahr]]</f>
        <v>62021</v>
      </c>
      <c r="E33" s="9">
        <f>YEAR(Feiertage[[#This Row],[Datum]])</f>
        <v>2021</v>
      </c>
      <c r="F33" s="10">
        <v>44350</v>
      </c>
      <c r="G33" s="10" t="s">
        <v>244</v>
      </c>
      <c r="H33" s="10" t="s">
        <v>244</v>
      </c>
      <c r="I33" s="10"/>
      <c r="J33" s="10"/>
      <c r="K33" s="10"/>
      <c r="L33" s="10"/>
      <c r="M33" s="10" t="s">
        <v>244</v>
      </c>
      <c r="N33" s="10"/>
      <c r="O33" s="10"/>
      <c r="P33" s="11" t="s">
        <v>244</v>
      </c>
      <c r="Q33" s="11" t="s">
        <v>244</v>
      </c>
      <c r="R33" s="11" t="s">
        <v>244</v>
      </c>
      <c r="S33" s="11"/>
      <c r="T33" s="11"/>
      <c r="U33" s="11"/>
      <c r="V33" s="9"/>
      <c r="W33" s="11"/>
    </row>
    <row r="34" spans="1:27">
      <c r="A34" s="9"/>
      <c r="B34" s="9" t="s">
        <v>275</v>
      </c>
      <c r="C34" s="9">
        <f>IF(WEEKDAY(Feiertage[[#This Row],[Datum]],2)&gt;=6,0,1)</f>
        <v>0</v>
      </c>
      <c r="D34" s="9" t="str">
        <f>MONTH(Feiertage[[#This Row],[Datum]])&amp;Feiertage[[#This Row],[Jahr]]</f>
        <v>82021</v>
      </c>
      <c r="E34" s="9">
        <f>YEAR(Feiertage[[#This Row],[Datum]])</f>
        <v>2021</v>
      </c>
      <c r="F34" s="10">
        <v>44416</v>
      </c>
      <c r="G34" s="10"/>
      <c r="H34" s="10" t="s">
        <v>244</v>
      </c>
      <c r="I34" s="10"/>
      <c r="J34" s="10"/>
      <c r="K34" s="10"/>
      <c r="L34" s="10"/>
      <c r="M34" s="10"/>
      <c r="N34" s="10"/>
      <c r="O34" s="10"/>
      <c r="P34" s="11"/>
      <c r="Q34" s="11"/>
      <c r="R34" s="11"/>
      <c r="S34" s="11"/>
      <c r="T34" s="11"/>
      <c r="U34" s="11"/>
      <c r="V34" s="9"/>
      <c r="W34" s="11"/>
    </row>
    <row r="35" spans="1:27" ht="19" customHeight="1">
      <c r="A35" s="9"/>
      <c r="B35" s="9" t="s">
        <v>278</v>
      </c>
      <c r="C35" s="9">
        <f>IF(WEEKDAY(Feiertage[[#This Row],[Datum]],2)&gt;=6,0,1)</f>
        <v>0</v>
      </c>
      <c r="D35" s="9" t="str">
        <f>MONTH(Feiertage[[#This Row],[Datum]])&amp;Feiertage[[#This Row],[Jahr]]</f>
        <v>82021</v>
      </c>
      <c r="E35" s="9">
        <f>YEAR(Feiertage[[#This Row],[Datum]])</f>
        <v>2021</v>
      </c>
      <c r="F35" s="10">
        <v>44423</v>
      </c>
      <c r="G35" s="10"/>
      <c r="H35" s="10" t="s">
        <v>244</v>
      </c>
      <c r="I35" s="10"/>
      <c r="J35" s="10"/>
      <c r="K35" s="10"/>
      <c r="L35" s="10"/>
      <c r="M35" s="10"/>
      <c r="N35" s="10"/>
      <c r="O35" s="10"/>
      <c r="P35" s="11"/>
      <c r="Q35" s="11"/>
      <c r="R35" s="11" t="s">
        <v>244</v>
      </c>
      <c r="S35" s="11"/>
      <c r="T35" s="11"/>
      <c r="U35" s="11"/>
      <c r="V35" s="9"/>
      <c r="W35" s="10"/>
    </row>
    <row r="36" spans="1:27" ht="19" customHeight="1">
      <c r="A36" s="9"/>
      <c r="B36" s="9" t="s">
        <v>281</v>
      </c>
      <c r="C36" s="9">
        <f>IF(WEEKDAY(Feiertage[[#This Row],[Datum]],2)&gt;=6,0,1)</f>
        <v>1</v>
      </c>
      <c r="D36" s="9" t="str">
        <f>MONTH(Feiertage[[#This Row],[Datum]])&amp;Feiertage[[#This Row],[Jahr]]</f>
        <v>92021</v>
      </c>
      <c r="E36" s="9">
        <f>YEAR(Feiertage[[#This Row],[Datum]])</f>
        <v>2021</v>
      </c>
      <c r="F36" s="10">
        <v>44459</v>
      </c>
      <c r="G36" s="10"/>
      <c r="H36" s="10"/>
      <c r="I36" s="10"/>
      <c r="J36" s="10"/>
      <c r="K36" s="10"/>
      <c r="L36" s="10"/>
      <c r="M36" s="10"/>
      <c r="N36" s="10"/>
      <c r="O36" s="10"/>
      <c r="P36" s="11"/>
      <c r="Q36" s="11"/>
      <c r="R36" s="11"/>
      <c r="S36" s="11"/>
      <c r="T36" s="11"/>
      <c r="U36" s="11"/>
      <c r="V36" s="9" t="s">
        <v>244</v>
      </c>
      <c r="W36" s="11"/>
    </row>
    <row r="37" spans="1:27" ht="19" customHeight="1">
      <c r="A37" s="9"/>
      <c r="B37" s="9" t="s">
        <v>283</v>
      </c>
      <c r="C37" s="9">
        <f>IF(WEEKDAY(Feiertage[[#This Row],[Datum]],2)&gt;=6,0,1)</f>
        <v>0</v>
      </c>
      <c r="D37" s="9" t="str">
        <f>MONTH(Feiertage[[#This Row],[Datum]])&amp;Feiertage[[#This Row],[Jahr]]</f>
        <v>102021</v>
      </c>
      <c r="E37" s="9">
        <f>YEAR(Feiertage[[#This Row],[Datum]])</f>
        <v>2021</v>
      </c>
      <c r="F37" s="10">
        <v>44472</v>
      </c>
      <c r="G37" s="10" t="s">
        <v>244</v>
      </c>
      <c r="H37" s="10" t="s">
        <v>244</v>
      </c>
      <c r="I37" s="10" t="s">
        <v>244</v>
      </c>
      <c r="J37" s="10" t="s">
        <v>244</v>
      </c>
      <c r="K37" s="10" t="s">
        <v>244</v>
      </c>
      <c r="L37" s="10" t="s">
        <v>244</v>
      </c>
      <c r="M37" s="10" t="s">
        <v>244</v>
      </c>
      <c r="N37" s="10" t="s">
        <v>244</v>
      </c>
      <c r="O37" s="10" t="s">
        <v>244</v>
      </c>
      <c r="P37" s="11" t="s">
        <v>244</v>
      </c>
      <c r="Q37" s="11" t="s">
        <v>244</v>
      </c>
      <c r="R37" s="11" t="s">
        <v>244</v>
      </c>
      <c r="S37" s="11" t="s">
        <v>244</v>
      </c>
      <c r="T37" s="11" t="s">
        <v>244</v>
      </c>
      <c r="U37" s="11" t="s">
        <v>244</v>
      </c>
      <c r="V37" s="9" t="s">
        <v>244</v>
      </c>
      <c r="W37" s="11"/>
    </row>
    <row r="38" spans="1:27" ht="19" customHeight="1">
      <c r="A38" s="9"/>
      <c r="B38" s="9" t="s">
        <v>290</v>
      </c>
      <c r="C38" s="9">
        <f>IF(WEEKDAY(Feiertage[[#This Row],[Datum]],2)&gt;=6,0,1)</f>
        <v>0</v>
      </c>
      <c r="D38" s="9" t="str">
        <f>MONTH(Feiertage[[#This Row],[Datum]])&amp;Feiertage[[#This Row],[Jahr]]</f>
        <v>102021</v>
      </c>
      <c r="E38" s="9">
        <f>YEAR(Feiertage[[#This Row],[Datum]])</f>
        <v>2021</v>
      </c>
      <c r="F38" s="10">
        <v>44500</v>
      </c>
      <c r="G38" s="10"/>
      <c r="H38" s="10"/>
      <c r="I38" s="10"/>
      <c r="J38" s="10" t="s">
        <v>244</v>
      </c>
      <c r="K38" s="10" t="s">
        <v>244</v>
      </c>
      <c r="L38" s="10" t="s">
        <v>244</v>
      </c>
      <c r="M38" s="10"/>
      <c r="N38" s="10" t="s">
        <v>244</v>
      </c>
      <c r="O38" s="10" t="s">
        <v>244</v>
      </c>
      <c r="P38" s="11"/>
      <c r="Q38" s="11"/>
      <c r="R38" s="11"/>
      <c r="S38" s="11" t="s">
        <v>244</v>
      </c>
      <c r="T38" s="11" t="s">
        <v>244</v>
      </c>
      <c r="U38" s="11" t="s">
        <v>244</v>
      </c>
      <c r="V38" s="9"/>
      <c r="W38" s="11"/>
    </row>
    <row r="39" spans="1:27">
      <c r="A39" s="9"/>
      <c r="B39" s="9" t="s">
        <v>286</v>
      </c>
      <c r="C39" s="9">
        <f>IF(WEEKDAY(Feiertage[[#This Row],[Datum]],2)&gt;=6,0,1)</f>
        <v>1</v>
      </c>
      <c r="D39" s="9" t="str">
        <f>MONTH(Feiertage[[#This Row],[Datum]])&amp;Feiertage[[#This Row],[Jahr]]</f>
        <v>112021</v>
      </c>
      <c r="E39" s="9">
        <f>YEAR(Feiertage[[#This Row],[Datum]])</f>
        <v>2021</v>
      </c>
      <c r="F39" s="10">
        <v>44501</v>
      </c>
      <c r="G39" s="10" t="s">
        <v>244</v>
      </c>
      <c r="H39" s="10" t="s">
        <v>244</v>
      </c>
      <c r="I39" s="10"/>
      <c r="J39" s="10"/>
      <c r="K39" s="10"/>
      <c r="L39" s="10"/>
      <c r="M39" s="10"/>
      <c r="N39" s="10"/>
      <c r="O39" s="10"/>
      <c r="P39" s="11" t="s">
        <v>244</v>
      </c>
      <c r="Q39" s="11" t="s">
        <v>244</v>
      </c>
      <c r="R39" s="11" t="s">
        <v>244</v>
      </c>
      <c r="S39" s="11"/>
      <c r="T39" s="11"/>
      <c r="U39" s="11"/>
      <c r="V39" s="9"/>
      <c r="W39" s="10"/>
    </row>
    <row r="40" spans="1:27">
      <c r="A40" s="9"/>
      <c r="B40" s="9" t="s">
        <v>287</v>
      </c>
      <c r="C40" s="9">
        <f>IF(WEEKDAY(Feiertage[[#This Row],[Datum]],2)&gt;=6,0,1)</f>
        <v>1</v>
      </c>
      <c r="D40" s="9" t="str">
        <f>MONTH(Feiertage[[#This Row],[Datum]])&amp;Feiertage[[#This Row],[Jahr]]</f>
        <v>112021</v>
      </c>
      <c r="E40" s="9">
        <f>YEAR(Feiertage[[#This Row],[Datum]])</f>
        <v>2021</v>
      </c>
      <c r="F40" s="10">
        <v>44517</v>
      </c>
      <c r="G40" s="10"/>
      <c r="H40" s="10"/>
      <c r="I40" s="10"/>
      <c r="J40" s="10"/>
      <c r="K40" s="10"/>
      <c r="L40" s="10"/>
      <c r="M40" s="10"/>
      <c r="N40" s="10"/>
      <c r="O40" s="10"/>
      <c r="P40" s="11"/>
      <c r="Q40" s="11"/>
      <c r="R40" s="11"/>
      <c r="S40" s="11" t="s">
        <v>244</v>
      </c>
      <c r="T40" s="11"/>
      <c r="U40" s="11"/>
      <c r="V40" s="9"/>
      <c r="W40" s="10"/>
    </row>
    <row r="41" spans="1:27">
      <c r="A41" s="9"/>
      <c r="B41" s="9" t="s">
        <v>288</v>
      </c>
      <c r="C41" s="9">
        <f>IF(WEEKDAY(Feiertage[[#This Row],[Datum]],2)&gt;=6,0,1)</f>
        <v>0</v>
      </c>
      <c r="D41" s="9" t="str">
        <f>MONTH(Feiertage[[#This Row],[Datum]])&amp;Feiertage[[#This Row],[Jahr]]</f>
        <v>122021</v>
      </c>
      <c r="E41" s="9">
        <f>YEAR(Feiertage[[#This Row],[Datum]])</f>
        <v>2021</v>
      </c>
      <c r="F41" s="10">
        <v>44555</v>
      </c>
      <c r="G41" s="10" t="s">
        <v>244</v>
      </c>
      <c r="H41" s="10" t="s">
        <v>244</v>
      </c>
      <c r="I41" s="10" t="s">
        <v>244</v>
      </c>
      <c r="J41" s="10" t="s">
        <v>244</v>
      </c>
      <c r="K41" s="10" t="s">
        <v>244</v>
      </c>
      <c r="L41" s="10" t="s">
        <v>244</v>
      </c>
      <c r="M41" s="10" t="s">
        <v>244</v>
      </c>
      <c r="N41" s="10" t="s">
        <v>244</v>
      </c>
      <c r="O41" s="10" t="s">
        <v>244</v>
      </c>
      <c r="P41" s="11" t="s">
        <v>244</v>
      </c>
      <c r="Q41" s="11" t="s">
        <v>244</v>
      </c>
      <c r="R41" s="11" t="s">
        <v>244</v>
      </c>
      <c r="S41" s="11" t="s">
        <v>244</v>
      </c>
      <c r="T41" s="11" t="s">
        <v>244</v>
      </c>
      <c r="U41" s="11" t="s">
        <v>244</v>
      </c>
      <c r="V41" s="9" t="s">
        <v>244</v>
      </c>
    </row>
    <row r="42" spans="1:27">
      <c r="A42" s="9"/>
      <c r="B42" s="9" t="s">
        <v>289</v>
      </c>
      <c r="C42" s="9">
        <f>IF(WEEKDAY(Feiertage[[#This Row],[Datum]],2)&gt;=6,0,1)</f>
        <v>0</v>
      </c>
      <c r="D42" s="9" t="str">
        <f>MONTH(Feiertage[[#This Row],[Datum]])&amp;Feiertage[[#This Row],[Jahr]]</f>
        <v>122021</v>
      </c>
      <c r="E42" s="9">
        <f>YEAR(Feiertage[[#This Row],[Datum]])</f>
        <v>2021</v>
      </c>
      <c r="F42" s="10">
        <v>44556</v>
      </c>
      <c r="G42" s="10" t="s">
        <v>244</v>
      </c>
      <c r="H42" s="10" t="s">
        <v>244</v>
      </c>
      <c r="I42" s="10" t="s">
        <v>244</v>
      </c>
      <c r="J42" s="10" t="s">
        <v>244</v>
      </c>
      <c r="K42" s="10" t="s">
        <v>244</v>
      </c>
      <c r="L42" s="10" t="s">
        <v>244</v>
      </c>
      <c r="M42" s="10" t="s">
        <v>244</v>
      </c>
      <c r="N42" s="10" t="s">
        <v>244</v>
      </c>
      <c r="O42" s="10" t="s">
        <v>244</v>
      </c>
      <c r="P42" s="11" t="s">
        <v>244</v>
      </c>
      <c r="Q42" s="11" t="s">
        <v>244</v>
      </c>
      <c r="R42" s="11" t="s">
        <v>244</v>
      </c>
      <c r="S42" s="11" t="s">
        <v>244</v>
      </c>
      <c r="T42" s="11" t="s">
        <v>244</v>
      </c>
      <c r="U42" s="11" t="s">
        <v>244</v>
      </c>
      <c r="V42" s="9" t="s">
        <v>244</v>
      </c>
    </row>
    <row r="43" spans="1:27" ht="20">
      <c r="A43" s="9"/>
      <c r="B43" s="9" t="s">
        <v>243</v>
      </c>
      <c r="C43" s="9">
        <f>IF(WEEKDAY(Feiertage[[#This Row],[Datum]],2)&gt;=6,0,1)</f>
        <v>0</v>
      </c>
      <c r="D43" s="9" t="str">
        <f>MONTH(Feiertage[[#This Row],[Datum]])&amp;Feiertage[[#This Row],[Jahr]]</f>
        <v>12022</v>
      </c>
      <c r="E43" s="9">
        <f>YEAR(Feiertage[[#This Row],[Datum]])</f>
        <v>2022</v>
      </c>
      <c r="F43" s="10">
        <v>44562</v>
      </c>
      <c r="G43" s="10" t="s">
        <v>244</v>
      </c>
      <c r="H43" s="10" t="s">
        <v>244</v>
      </c>
      <c r="I43" s="10" t="s">
        <v>244</v>
      </c>
      <c r="J43" s="10" t="s">
        <v>244</v>
      </c>
      <c r="K43" s="10" t="s">
        <v>244</v>
      </c>
      <c r="L43" s="10" t="s">
        <v>244</v>
      </c>
      <c r="M43" s="10" t="s">
        <v>244</v>
      </c>
      <c r="N43" s="10" t="s">
        <v>244</v>
      </c>
      <c r="O43" s="10" t="s">
        <v>244</v>
      </c>
      <c r="P43" s="11" t="s">
        <v>244</v>
      </c>
      <c r="Q43" s="11" t="s">
        <v>244</v>
      </c>
      <c r="R43" s="11" t="s">
        <v>244</v>
      </c>
      <c r="S43" s="11" t="s">
        <v>244</v>
      </c>
      <c r="T43" s="11" t="s">
        <v>244</v>
      </c>
      <c r="U43" s="11" t="s">
        <v>244</v>
      </c>
      <c r="V43" s="9" t="s">
        <v>244</v>
      </c>
      <c r="X43" s="24"/>
      <c r="Y43" s="24"/>
      <c r="Z43" s="24"/>
      <c r="AA43" s="24"/>
    </row>
    <row r="44" spans="1:27" ht="20">
      <c r="A44" s="9"/>
      <c r="B44" s="9" t="s">
        <v>245</v>
      </c>
      <c r="C44" s="9">
        <f>IF(WEEKDAY(Feiertage[[#This Row],[Datum]],2)&gt;=6,0,1)</f>
        <v>1</v>
      </c>
      <c r="D44" s="9" t="str">
        <f>MONTH(Feiertage[[#This Row],[Datum]])&amp;Feiertage[[#This Row],[Jahr]]</f>
        <v>12022</v>
      </c>
      <c r="E44" s="9">
        <f>YEAR(Feiertage[[#This Row],[Datum]])</f>
        <v>2022</v>
      </c>
      <c r="F44" s="10">
        <v>44567</v>
      </c>
      <c r="G44" s="10" t="s">
        <v>244</v>
      </c>
      <c r="H44" s="10" t="s">
        <v>244</v>
      </c>
      <c r="I44" s="10"/>
      <c r="J44" s="10"/>
      <c r="K44" s="10"/>
      <c r="L44" s="10"/>
      <c r="M44" s="10"/>
      <c r="N44" s="10"/>
      <c r="O44" s="10"/>
      <c r="P44" s="11"/>
      <c r="Q44" s="11"/>
      <c r="R44" s="11"/>
      <c r="S44" s="11"/>
      <c r="T44" s="11" t="s">
        <v>244</v>
      </c>
      <c r="U44" s="11"/>
      <c r="V44" s="9"/>
      <c r="X44" s="25"/>
      <c r="Y44" s="26"/>
      <c r="Z44" s="26"/>
      <c r="AA44" s="27"/>
    </row>
    <row r="45" spans="1:27" ht="20">
      <c r="A45" s="9"/>
      <c r="B45" s="9" t="s">
        <v>248</v>
      </c>
      <c r="C45" s="9">
        <f>IF(WEEKDAY(Feiertage[[#This Row],[Datum]],2)&gt;=6,0,1)</f>
        <v>1</v>
      </c>
      <c r="D45" s="9" t="str">
        <f>MONTH(Feiertage[[#This Row],[Datum]])&amp;Feiertage[[#This Row],[Jahr]]</f>
        <v>32022</v>
      </c>
      <c r="E45" s="9">
        <f>YEAR(Feiertage[[#This Row],[Datum]])</f>
        <v>2022</v>
      </c>
      <c r="F45" s="10">
        <v>44628</v>
      </c>
      <c r="G45" s="10"/>
      <c r="H45" s="10"/>
      <c r="I45" s="10" t="s">
        <v>244</v>
      </c>
      <c r="J45" s="10"/>
      <c r="K45" s="10"/>
      <c r="L45" s="10"/>
      <c r="M45" s="10"/>
      <c r="N45" s="10" t="s">
        <v>244</v>
      </c>
      <c r="O45" s="10"/>
      <c r="P45" s="11"/>
      <c r="Q45" s="11"/>
      <c r="R45" s="11"/>
      <c r="S45" s="11"/>
      <c r="T45" s="11"/>
      <c r="U45" s="11"/>
      <c r="V45" s="9"/>
      <c r="X45" s="25"/>
      <c r="Y45" s="26"/>
      <c r="Z45" s="26"/>
      <c r="AA45" s="27"/>
    </row>
    <row r="46" spans="1:27" ht="19" customHeight="1">
      <c r="A46" s="9"/>
      <c r="B46" s="9" t="s">
        <v>250</v>
      </c>
      <c r="C46" s="9">
        <f>IF(WEEKDAY(Feiertage[[#This Row],[Datum]],2)&gt;=6,0,1)</f>
        <v>1</v>
      </c>
      <c r="D46" s="9" t="str">
        <f>MONTH(Feiertage[[#This Row],[Datum]])&amp;Feiertage[[#This Row],[Jahr]]</f>
        <v>42022</v>
      </c>
      <c r="E46" s="9">
        <f>YEAR(Feiertage[[#This Row],[Datum]])</f>
        <v>2022</v>
      </c>
      <c r="F46" s="10">
        <v>44666</v>
      </c>
      <c r="G46" s="10" t="s">
        <v>244</v>
      </c>
      <c r="H46" s="10" t="s">
        <v>244</v>
      </c>
      <c r="I46" s="10" t="s">
        <v>244</v>
      </c>
      <c r="J46" s="10" t="s">
        <v>244</v>
      </c>
      <c r="K46" s="10" t="s">
        <v>244</v>
      </c>
      <c r="L46" s="10" t="s">
        <v>244</v>
      </c>
      <c r="M46" s="10" t="s">
        <v>244</v>
      </c>
      <c r="N46" s="10" t="s">
        <v>244</v>
      </c>
      <c r="O46" s="10" t="s">
        <v>244</v>
      </c>
      <c r="P46" s="11" t="s">
        <v>244</v>
      </c>
      <c r="Q46" s="11" t="s">
        <v>244</v>
      </c>
      <c r="R46" s="11" t="s">
        <v>244</v>
      </c>
      <c r="S46" s="11" t="s">
        <v>244</v>
      </c>
      <c r="T46" s="11" t="s">
        <v>244</v>
      </c>
      <c r="U46" s="11" t="s">
        <v>244</v>
      </c>
      <c r="V46" s="9" t="s">
        <v>244</v>
      </c>
      <c r="X46" s="25"/>
      <c r="Y46" s="26"/>
      <c r="Z46" s="26"/>
      <c r="AA46" s="27"/>
    </row>
    <row r="47" spans="1:27" ht="19" customHeight="1">
      <c r="A47" s="9"/>
      <c r="B47" s="9" t="s">
        <v>252</v>
      </c>
      <c r="C47" s="9">
        <f>IF(WEEKDAY(Feiertage[[#This Row],[Datum]],2)&gt;=6,0,1)</f>
        <v>0</v>
      </c>
      <c r="D47" s="9" t="str">
        <f>MONTH(Feiertage[[#This Row],[Datum]])&amp;Feiertage[[#This Row],[Jahr]]</f>
        <v>42022</v>
      </c>
      <c r="E47" s="9">
        <f>YEAR(Feiertage[[#This Row],[Datum]])</f>
        <v>2022</v>
      </c>
      <c r="F47" s="10">
        <v>44668</v>
      </c>
      <c r="G47" s="10"/>
      <c r="H47" s="10"/>
      <c r="I47" s="10"/>
      <c r="J47" s="10" t="s">
        <v>244</v>
      </c>
      <c r="K47" s="10"/>
      <c r="L47" s="10"/>
      <c r="M47" s="10"/>
      <c r="N47" s="10"/>
      <c r="O47" s="10"/>
      <c r="P47" s="11"/>
      <c r="Q47" s="11"/>
      <c r="R47" s="11"/>
      <c r="S47" s="11"/>
      <c r="T47" s="11"/>
      <c r="U47" s="11"/>
      <c r="V47" s="9"/>
      <c r="X47" s="25"/>
      <c r="Y47" s="652"/>
      <c r="Z47" s="652"/>
      <c r="AA47" s="653"/>
    </row>
    <row r="48" spans="1:27" ht="19" customHeight="1">
      <c r="A48" s="9"/>
      <c r="B48" s="9" t="s">
        <v>255</v>
      </c>
      <c r="C48" s="9">
        <f>IF(WEEKDAY(Feiertage[[#This Row],[Datum]],2)&gt;=6,0,1)</f>
        <v>1</v>
      </c>
      <c r="D48" s="9" t="str">
        <f>MONTH(Feiertage[[#This Row],[Datum]])&amp;Feiertage[[#This Row],[Jahr]]</f>
        <v>42022</v>
      </c>
      <c r="E48" s="9">
        <f>YEAR(Feiertage[[#This Row],[Datum]])</f>
        <v>2022</v>
      </c>
      <c r="F48" s="10">
        <v>44669</v>
      </c>
      <c r="G48" s="10" t="s">
        <v>244</v>
      </c>
      <c r="H48" s="10" t="s">
        <v>244</v>
      </c>
      <c r="I48" s="10" t="s">
        <v>244</v>
      </c>
      <c r="J48" s="10" t="s">
        <v>244</v>
      </c>
      <c r="K48" s="10" t="s">
        <v>244</v>
      </c>
      <c r="L48" s="10" t="s">
        <v>244</v>
      </c>
      <c r="M48" s="10" t="s">
        <v>244</v>
      </c>
      <c r="N48" s="10" t="s">
        <v>244</v>
      </c>
      <c r="O48" s="10" t="s">
        <v>244</v>
      </c>
      <c r="P48" s="11" t="s">
        <v>244</v>
      </c>
      <c r="Q48" s="11" t="s">
        <v>244</v>
      </c>
      <c r="R48" s="11" t="s">
        <v>244</v>
      </c>
      <c r="S48" s="11" t="s">
        <v>244</v>
      </c>
      <c r="T48" s="11" t="s">
        <v>244</v>
      </c>
      <c r="U48" s="11" t="s">
        <v>244</v>
      </c>
      <c r="V48" s="9" t="s">
        <v>244</v>
      </c>
      <c r="X48" s="25"/>
      <c r="Y48" s="652"/>
      <c r="Z48" s="652"/>
      <c r="AA48" s="653"/>
    </row>
    <row r="49" spans="1:27" ht="19" customHeight="1">
      <c r="A49" s="9"/>
      <c r="B49" s="9" t="s">
        <v>258</v>
      </c>
      <c r="C49" s="9">
        <f>IF(WEEKDAY(Feiertage[[#This Row],[Datum]],2)&gt;=6,0,1)</f>
        <v>0</v>
      </c>
      <c r="D49" s="9" t="str">
        <f>MONTH(Feiertage[[#This Row],[Datum]])&amp;Feiertage[[#This Row],[Jahr]]</f>
        <v>52022</v>
      </c>
      <c r="E49" s="9">
        <f>YEAR(Feiertage[[#This Row],[Datum]])</f>
        <v>2022</v>
      </c>
      <c r="F49" s="10">
        <v>44682</v>
      </c>
      <c r="G49" s="10" t="s">
        <v>244</v>
      </c>
      <c r="H49" s="10" t="s">
        <v>244</v>
      </c>
      <c r="I49" s="10" t="s">
        <v>244</v>
      </c>
      <c r="J49" s="10" t="s">
        <v>244</v>
      </c>
      <c r="K49" s="10" t="s">
        <v>244</v>
      </c>
      <c r="L49" s="10" t="s">
        <v>244</v>
      </c>
      <c r="M49" s="10" t="s">
        <v>244</v>
      </c>
      <c r="N49" s="10" t="s">
        <v>244</v>
      </c>
      <c r="O49" s="10" t="s">
        <v>244</v>
      </c>
      <c r="P49" s="11" t="s">
        <v>244</v>
      </c>
      <c r="Q49" s="11" t="s">
        <v>244</v>
      </c>
      <c r="R49" s="11" t="s">
        <v>244</v>
      </c>
      <c r="S49" s="11" t="s">
        <v>244</v>
      </c>
      <c r="T49" s="11" t="s">
        <v>244</v>
      </c>
      <c r="U49" s="11" t="s">
        <v>244</v>
      </c>
      <c r="V49" s="9" t="s">
        <v>244</v>
      </c>
      <c r="X49" s="25"/>
      <c r="Y49" s="652"/>
      <c r="Z49" s="652"/>
      <c r="AA49" s="653"/>
    </row>
    <row r="50" spans="1:27" ht="19" customHeight="1">
      <c r="A50" s="9"/>
      <c r="B50" s="9" t="s">
        <v>264</v>
      </c>
      <c r="C50" s="9">
        <f>IF(WEEKDAY(Feiertage[[#This Row],[Datum]],2)&gt;=6,0,1)</f>
        <v>1</v>
      </c>
      <c r="D50" s="9" t="str">
        <f>MONTH(Feiertage[[#This Row],[Datum]])&amp;Feiertage[[#This Row],[Jahr]]</f>
        <v>52022</v>
      </c>
      <c r="E50" s="9">
        <f>YEAR(Feiertage[[#This Row],[Datum]])</f>
        <v>2022</v>
      </c>
      <c r="F50" s="10">
        <v>44707</v>
      </c>
      <c r="G50" s="10" t="s">
        <v>244</v>
      </c>
      <c r="H50" s="10" t="s">
        <v>244</v>
      </c>
      <c r="I50" s="10" t="s">
        <v>244</v>
      </c>
      <c r="J50" s="10" t="s">
        <v>244</v>
      </c>
      <c r="K50" s="10" t="s">
        <v>244</v>
      </c>
      <c r="L50" s="10" t="s">
        <v>244</v>
      </c>
      <c r="M50" s="10" t="s">
        <v>244</v>
      </c>
      <c r="N50" s="10" t="s">
        <v>244</v>
      </c>
      <c r="O50" s="10" t="s">
        <v>244</v>
      </c>
      <c r="P50" s="11" t="s">
        <v>244</v>
      </c>
      <c r="Q50" s="11" t="s">
        <v>244</v>
      </c>
      <c r="R50" s="11" t="s">
        <v>244</v>
      </c>
      <c r="S50" s="11" t="s">
        <v>244</v>
      </c>
      <c r="T50" s="11" t="s">
        <v>244</v>
      </c>
      <c r="U50" s="11" t="s">
        <v>244</v>
      </c>
      <c r="V50" s="9" t="s">
        <v>244</v>
      </c>
      <c r="X50" s="25"/>
      <c r="Y50" s="652"/>
      <c r="Z50" s="652"/>
      <c r="AA50" s="653"/>
    </row>
    <row r="51" spans="1:27" ht="19" customHeight="1">
      <c r="A51" s="9"/>
      <c r="B51" s="9" t="s">
        <v>267</v>
      </c>
      <c r="C51" s="9">
        <f>IF(WEEKDAY(Feiertage[[#This Row],[Datum]],2)&gt;=6,0,1)</f>
        <v>0</v>
      </c>
      <c r="D51" s="9" t="str">
        <f>MONTH(Feiertage[[#This Row],[Datum]])&amp;Feiertage[[#This Row],[Jahr]]</f>
        <v>62022</v>
      </c>
      <c r="E51" s="9">
        <f>YEAR(Feiertage[[#This Row],[Datum]])</f>
        <v>2022</v>
      </c>
      <c r="F51" s="10">
        <v>44717</v>
      </c>
      <c r="G51" s="10"/>
      <c r="H51" s="10"/>
      <c r="I51" s="10"/>
      <c r="J51" s="10" t="s">
        <v>244</v>
      </c>
      <c r="K51" s="10"/>
      <c r="L51" s="10"/>
      <c r="M51" s="10"/>
      <c r="N51" s="10"/>
      <c r="O51" s="10"/>
      <c r="P51" s="11"/>
      <c r="Q51" s="11"/>
      <c r="R51" s="11"/>
      <c r="S51" s="11"/>
      <c r="T51" s="11"/>
      <c r="U51" s="11"/>
      <c r="V51" s="9"/>
      <c r="X51" s="25"/>
      <c r="Y51" s="652"/>
      <c r="Z51" s="652"/>
      <c r="AA51" s="653"/>
    </row>
    <row r="52" spans="1:27">
      <c r="A52" s="9"/>
      <c r="B52" s="9" t="s">
        <v>270</v>
      </c>
      <c r="C52" s="9">
        <f>IF(WEEKDAY(Feiertage[[#This Row],[Datum]],2)&gt;=6,0,1)</f>
        <v>1</v>
      </c>
      <c r="D52" s="9" t="str">
        <f>MONTH(Feiertage[[#This Row],[Datum]])&amp;Feiertage[[#This Row],[Jahr]]</f>
        <v>62022</v>
      </c>
      <c r="E52" s="9">
        <f>YEAR(Feiertage[[#This Row],[Datum]])</f>
        <v>2022</v>
      </c>
      <c r="F52" s="10">
        <v>44718</v>
      </c>
      <c r="G52" s="10" t="s">
        <v>244</v>
      </c>
      <c r="H52" s="10" t="s">
        <v>244</v>
      </c>
      <c r="I52" s="10" t="s">
        <v>244</v>
      </c>
      <c r="J52" s="10" t="s">
        <v>244</v>
      </c>
      <c r="K52" s="10" t="s">
        <v>244</v>
      </c>
      <c r="L52" s="10" t="s">
        <v>244</v>
      </c>
      <c r="M52" s="10" t="s">
        <v>244</v>
      </c>
      <c r="N52" s="10" t="s">
        <v>244</v>
      </c>
      <c r="O52" s="10" t="s">
        <v>244</v>
      </c>
      <c r="P52" s="11" t="s">
        <v>244</v>
      </c>
      <c r="Q52" s="11" t="s">
        <v>244</v>
      </c>
      <c r="R52" s="11" t="s">
        <v>244</v>
      </c>
      <c r="S52" s="11" t="s">
        <v>244</v>
      </c>
      <c r="T52" s="11" t="s">
        <v>244</v>
      </c>
      <c r="U52" s="11" t="s">
        <v>244</v>
      </c>
      <c r="V52" s="9" t="s">
        <v>244</v>
      </c>
      <c r="X52" s="25"/>
      <c r="Y52" s="652"/>
      <c r="Z52" s="652"/>
      <c r="AA52" s="653"/>
    </row>
    <row r="53" spans="1:27" ht="20">
      <c r="A53" s="9"/>
      <c r="B53" s="9" t="s">
        <v>273</v>
      </c>
      <c r="C53" s="9">
        <f>IF(WEEKDAY(Feiertage[[#This Row],[Datum]],2)&gt;=6,0,1)</f>
        <v>1</v>
      </c>
      <c r="D53" s="9" t="str">
        <f>MONTH(Feiertage[[#This Row],[Datum]])&amp;Feiertage[[#This Row],[Jahr]]</f>
        <v>62022</v>
      </c>
      <c r="E53" s="9">
        <f>YEAR(Feiertage[[#This Row],[Datum]])</f>
        <v>2022</v>
      </c>
      <c r="F53" s="10">
        <v>44728</v>
      </c>
      <c r="G53" s="10" t="s">
        <v>244</v>
      </c>
      <c r="H53" s="10" t="s">
        <v>244</v>
      </c>
      <c r="I53" s="10"/>
      <c r="J53" s="10"/>
      <c r="K53" s="10"/>
      <c r="L53" s="10"/>
      <c r="M53" s="10" t="s">
        <v>244</v>
      </c>
      <c r="N53" s="10"/>
      <c r="O53" s="10"/>
      <c r="P53" s="11" t="s">
        <v>244</v>
      </c>
      <c r="Q53" s="11" t="s">
        <v>244</v>
      </c>
      <c r="R53" s="11"/>
      <c r="S53" s="11"/>
      <c r="T53" s="11"/>
      <c r="U53" s="11"/>
      <c r="V53" s="9"/>
      <c r="X53" s="25"/>
      <c r="Y53" s="26"/>
      <c r="Z53" s="26"/>
      <c r="AA53" s="27"/>
    </row>
    <row r="54" spans="1:27" ht="19" customHeight="1">
      <c r="A54" s="9"/>
      <c r="B54" s="9" t="s">
        <v>278</v>
      </c>
      <c r="C54" s="9">
        <f>IF(WEEKDAY(Feiertage[[#This Row],[Datum]],2)&gt;=6,0,1)</f>
        <v>1</v>
      </c>
      <c r="D54" s="9" t="str">
        <f>MONTH(Feiertage[[#This Row],[Datum]])&amp;Feiertage[[#This Row],[Jahr]]</f>
        <v>82022</v>
      </c>
      <c r="E54" s="9">
        <f>YEAR(Feiertage[[#This Row],[Datum]])</f>
        <v>2022</v>
      </c>
      <c r="F54" s="10">
        <v>44788</v>
      </c>
      <c r="G54" s="10"/>
      <c r="H54" s="10" t="s">
        <v>244</v>
      </c>
      <c r="I54" s="10"/>
      <c r="J54" s="10"/>
      <c r="K54" s="10"/>
      <c r="L54" s="10"/>
      <c r="M54" s="10"/>
      <c r="N54" s="10"/>
      <c r="O54" s="10"/>
      <c r="P54" s="11"/>
      <c r="Q54" s="11"/>
      <c r="R54" s="11" t="s">
        <v>244</v>
      </c>
      <c r="S54" s="11"/>
      <c r="T54" s="11"/>
      <c r="U54" s="11"/>
      <c r="V54" s="9"/>
      <c r="X54" s="25"/>
      <c r="Y54" s="26"/>
      <c r="Z54" s="26"/>
      <c r="AA54" s="27"/>
    </row>
    <row r="55" spans="1:27" ht="19" customHeight="1">
      <c r="A55" s="9"/>
      <c r="B55" s="9" t="s">
        <v>281</v>
      </c>
      <c r="C55" s="9">
        <f>IF(WEEKDAY(Feiertage[[#This Row],[Datum]],2)&gt;=6,0,1)</f>
        <v>1</v>
      </c>
      <c r="D55" s="9" t="str">
        <f>MONTH(Feiertage[[#This Row],[Datum]])&amp;Feiertage[[#This Row],[Jahr]]</f>
        <v>92022</v>
      </c>
      <c r="E55" s="9">
        <f>YEAR(Feiertage[[#This Row],[Datum]])</f>
        <v>2022</v>
      </c>
      <c r="F55" s="10">
        <v>44824</v>
      </c>
      <c r="G55" s="10"/>
      <c r="H55" s="10"/>
      <c r="I55" s="10"/>
      <c r="J55" s="10"/>
      <c r="K55" s="10"/>
      <c r="L55" s="10"/>
      <c r="M55" s="10"/>
      <c r="N55" s="10"/>
      <c r="O55" s="10"/>
      <c r="P55" s="11"/>
      <c r="Q55" s="11"/>
      <c r="R55" s="11"/>
      <c r="S55" s="11"/>
      <c r="T55" s="11"/>
      <c r="U55" s="11"/>
      <c r="V55" s="9" t="s">
        <v>244</v>
      </c>
      <c r="X55" s="25"/>
      <c r="Y55" s="26"/>
      <c r="Z55" s="26"/>
      <c r="AA55" s="27"/>
    </row>
    <row r="56" spans="1:27" ht="19" customHeight="1">
      <c r="A56" s="9"/>
      <c r="B56" s="9" t="s">
        <v>283</v>
      </c>
      <c r="C56" s="9">
        <f>IF(WEEKDAY(Feiertage[[#This Row],[Datum]],2)&gt;=6,0,1)</f>
        <v>1</v>
      </c>
      <c r="D56" s="9" t="str">
        <f>MONTH(Feiertage[[#This Row],[Datum]])&amp;Feiertage[[#This Row],[Jahr]]</f>
        <v>102022</v>
      </c>
      <c r="E56" s="9">
        <f>YEAR(Feiertage[[#This Row],[Datum]])</f>
        <v>2022</v>
      </c>
      <c r="F56" s="10">
        <v>44837</v>
      </c>
      <c r="G56" s="10" t="s">
        <v>244</v>
      </c>
      <c r="H56" s="10" t="s">
        <v>244</v>
      </c>
      <c r="I56" s="10" t="s">
        <v>244</v>
      </c>
      <c r="J56" s="10" t="s">
        <v>244</v>
      </c>
      <c r="K56" s="10" t="s">
        <v>244</v>
      </c>
      <c r="L56" s="10" t="s">
        <v>244</v>
      </c>
      <c r="M56" s="10" t="s">
        <v>244</v>
      </c>
      <c r="N56" s="10" t="s">
        <v>244</v>
      </c>
      <c r="O56" s="10" t="s">
        <v>244</v>
      </c>
      <c r="P56" s="11" t="s">
        <v>244</v>
      </c>
      <c r="Q56" s="11" t="s">
        <v>244</v>
      </c>
      <c r="R56" s="11" t="s">
        <v>244</v>
      </c>
      <c r="S56" s="11" t="s">
        <v>244</v>
      </c>
      <c r="T56" s="11" t="s">
        <v>244</v>
      </c>
      <c r="U56" s="11" t="s">
        <v>244</v>
      </c>
      <c r="V56" s="9" t="s">
        <v>244</v>
      </c>
      <c r="X56" s="25"/>
      <c r="Y56" s="652"/>
      <c r="Z56" s="652"/>
      <c r="AA56" s="653"/>
    </row>
    <row r="57" spans="1:27">
      <c r="A57" s="9"/>
      <c r="B57" s="9" t="s">
        <v>290</v>
      </c>
      <c r="C57" s="9">
        <f>IF(WEEKDAY(Feiertage[[#This Row],[Datum]],2)&gt;=6,0,1)</f>
        <v>1</v>
      </c>
      <c r="D57" s="9" t="str">
        <f>MONTH(Feiertage[[#This Row],[Datum]])&amp;Feiertage[[#This Row],[Jahr]]</f>
        <v>102022</v>
      </c>
      <c r="E57" s="9">
        <f>YEAR(Feiertage[[#This Row],[Datum]])</f>
        <v>2022</v>
      </c>
      <c r="F57" s="10">
        <v>44865</v>
      </c>
      <c r="G57" s="10"/>
      <c r="H57" s="10"/>
      <c r="I57" s="10"/>
      <c r="J57" s="10" t="s">
        <v>244</v>
      </c>
      <c r="K57" s="10" t="s">
        <v>244</v>
      </c>
      <c r="L57" s="10" t="s">
        <v>244</v>
      </c>
      <c r="M57" s="10"/>
      <c r="N57" s="10" t="s">
        <v>244</v>
      </c>
      <c r="O57" s="10" t="s">
        <v>244</v>
      </c>
      <c r="P57" s="11"/>
      <c r="Q57" s="11"/>
      <c r="R57" s="11"/>
      <c r="S57" s="11" t="s">
        <v>244</v>
      </c>
      <c r="T57" s="11" t="s">
        <v>244</v>
      </c>
      <c r="U57" s="11" t="s">
        <v>244</v>
      </c>
      <c r="V57" s="9"/>
      <c r="X57" s="25"/>
      <c r="Y57" s="652"/>
      <c r="Z57" s="652"/>
      <c r="AA57" s="653"/>
    </row>
    <row r="58" spans="1:27" ht="20">
      <c r="A58" s="9"/>
      <c r="B58" s="9" t="s">
        <v>286</v>
      </c>
      <c r="C58" s="9">
        <f>IF(WEEKDAY(Feiertage[[#This Row],[Datum]],2)&gt;=6,0,1)</f>
        <v>1</v>
      </c>
      <c r="D58" s="9" t="str">
        <f>MONTH(Feiertage[[#This Row],[Datum]])&amp;Feiertage[[#This Row],[Jahr]]</f>
        <v>112022</v>
      </c>
      <c r="E58" s="9">
        <f>YEAR(Feiertage[[#This Row],[Datum]])</f>
        <v>2022</v>
      </c>
      <c r="F58" s="10">
        <v>44866</v>
      </c>
      <c r="G58" s="10" t="s">
        <v>244</v>
      </c>
      <c r="H58" s="10" t="s">
        <v>244</v>
      </c>
      <c r="I58" s="10"/>
      <c r="J58" s="10"/>
      <c r="K58" s="10"/>
      <c r="L58" s="10"/>
      <c r="M58" s="10"/>
      <c r="N58" s="10"/>
      <c r="O58" s="10"/>
      <c r="P58" s="11" t="s">
        <v>244</v>
      </c>
      <c r="Q58" s="11" t="s">
        <v>244</v>
      </c>
      <c r="R58" s="11" t="s">
        <v>244</v>
      </c>
      <c r="S58" s="11"/>
      <c r="T58" s="11"/>
      <c r="U58" s="11"/>
      <c r="V58" s="9"/>
      <c r="X58" s="25"/>
      <c r="Y58" s="26"/>
      <c r="Z58" s="26"/>
      <c r="AA58" s="27"/>
    </row>
    <row r="59" spans="1:27" ht="20">
      <c r="A59" s="9"/>
      <c r="B59" s="9" t="s">
        <v>287</v>
      </c>
      <c r="C59" s="9">
        <f>IF(WEEKDAY(Feiertage[[#This Row],[Datum]],2)&gt;=6,0,1)</f>
        <v>1</v>
      </c>
      <c r="D59" s="9" t="str">
        <f>MONTH(Feiertage[[#This Row],[Datum]])&amp;Feiertage[[#This Row],[Jahr]]</f>
        <v>112022</v>
      </c>
      <c r="E59" s="9">
        <f>YEAR(Feiertage[[#This Row],[Datum]])</f>
        <v>2022</v>
      </c>
      <c r="F59" s="10">
        <v>44881</v>
      </c>
      <c r="G59" s="10"/>
      <c r="H59" s="10"/>
      <c r="I59" s="10"/>
      <c r="J59" s="10"/>
      <c r="K59" s="10"/>
      <c r="L59" s="10"/>
      <c r="M59" s="10"/>
      <c r="N59" s="10"/>
      <c r="O59" s="10"/>
      <c r="P59" s="11"/>
      <c r="Q59" s="11"/>
      <c r="R59" s="11"/>
      <c r="S59" s="11"/>
      <c r="T59" s="11" t="s">
        <v>244</v>
      </c>
      <c r="U59" s="11"/>
      <c r="V59" s="9"/>
      <c r="X59" s="25"/>
      <c r="Y59" s="26"/>
      <c r="Z59" s="26"/>
      <c r="AA59" s="27"/>
    </row>
    <row r="60" spans="1:27" ht="20">
      <c r="A60" s="9"/>
      <c r="B60" s="9" t="s">
        <v>288</v>
      </c>
      <c r="C60" s="9">
        <f>IF(WEEKDAY(Feiertage[[#This Row],[Datum]],2)&gt;=6,0,1)</f>
        <v>0</v>
      </c>
      <c r="D60" s="9" t="str">
        <f>MONTH(Feiertage[[#This Row],[Datum]])&amp;Feiertage[[#This Row],[Jahr]]</f>
        <v>122022</v>
      </c>
      <c r="E60" s="9">
        <f>YEAR(Feiertage[[#This Row],[Datum]])</f>
        <v>2022</v>
      </c>
      <c r="F60" s="10">
        <v>44920</v>
      </c>
      <c r="G60" s="10" t="s">
        <v>244</v>
      </c>
      <c r="H60" s="10" t="s">
        <v>244</v>
      </c>
      <c r="I60" s="10" t="s">
        <v>244</v>
      </c>
      <c r="J60" s="10" t="s">
        <v>244</v>
      </c>
      <c r="K60" s="10" t="s">
        <v>244</v>
      </c>
      <c r="L60" s="10" t="s">
        <v>244</v>
      </c>
      <c r="M60" s="10" t="s">
        <v>244</v>
      </c>
      <c r="N60" s="10" t="s">
        <v>244</v>
      </c>
      <c r="O60" s="10" t="s">
        <v>244</v>
      </c>
      <c r="P60" s="11" t="s">
        <v>244</v>
      </c>
      <c r="Q60" s="11" t="s">
        <v>244</v>
      </c>
      <c r="R60" s="11" t="s">
        <v>244</v>
      </c>
      <c r="S60" s="11" t="s">
        <v>244</v>
      </c>
      <c r="T60" s="11" t="s">
        <v>244</v>
      </c>
      <c r="U60" s="11" t="s">
        <v>244</v>
      </c>
      <c r="V60" s="9" t="s">
        <v>244</v>
      </c>
      <c r="X60" s="25"/>
      <c r="Y60" s="26"/>
      <c r="Z60" s="26"/>
      <c r="AA60" s="27"/>
    </row>
    <row r="61" spans="1:27" ht="20">
      <c r="A61" s="9"/>
      <c r="B61" s="9" t="s">
        <v>289</v>
      </c>
      <c r="C61" s="9">
        <f>IF(WEEKDAY(Feiertage[[#This Row],[Datum]],2)&gt;=6,0,1)</f>
        <v>1</v>
      </c>
      <c r="D61" s="9" t="str">
        <f>MONTH(Feiertage[[#This Row],[Datum]])&amp;Feiertage[[#This Row],[Jahr]]</f>
        <v>122022</v>
      </c>
      <c r="E61" s="9">
        <f>YEAR(Feiertage[[#This Row],[Datum]])</f>
        <v>2022</v>
      </c>
      <c r="F61" s="10">
        <v>44921</v>
      </c>
      <c r="G61" s="10" t="s">
        <v>244</v>
      </c>
      <c r="H61" s="10" t="s">
        <v>244</v>
      </c>
      <c r="I61" s="10" t="s">
        <v>244</v>
      </c>
      <c r="J61" s="10" t="s">
        <v>244</v>
      </c>
      <c r="K61" s="10" t="s">
        <v>244</v>
      </c>
      <c r="L61" s="10" t="s">
        <v>244</v>
      </c>
      <c r="M61" s="10" t="s">
        <v>244</v>
      </c>
      <c r="N61" s="10" t="s">
        <v>244</v>
      </c>
      <c r="O61" s="10" t="s">
        <v>244</v>
      </c>
      <c r="P61" s="11" t="s">
        <v>244</v>
      </c>
      <c r="Q61" s="11" t="s">
        <v>244</v>
      </c>
      <c r="R61" s="11" t="s">
        <v>244</v>
      </c>
      <c r="S61" s="11" t="s">
        <v>244</v>
      </c>
      <c r="T61" s="11" t="s">
        <v>244</v>
      </c>
      <c r="U61" s="11" t="s">
        <v>244</v>
      </c>
      <c r="V61" s="9" t="s">
        <v>244</v>
      </c>
      <c r="X61" s="25"/>
      <c r="Y61" s="26"/>
      <c r="Z61" s="26"/>
      <c r="AA61" s="27"/>
    </row>
    <row r="62" spans="1:27" ht="20">
      <c r="A62" s="9"/>
      <c r="B62" s="9" t="s">
        <v>291</v>
      </c>
      <c r="C62" s="9">
        <f>IF(WEEKDAY(Feiertage[[#This Row],[Datum]],2)&gt;=6,0,1)</f>
        <v>0</v>
      </c>
      <c r="D62" s="9" t="str">
        <f>MONTH(Feiertage[[#This Row],[Datum]])&amp;Feiertage[[#This Row],[Jahr]]</f>
        <v>12023</v>
      </c>
      <c r="E62" s="9">
        <f>YEAR(Feiertage[[#This Row],[Datum]])</f>
        <v>2023</v>
      </c>
      <c r="F62" s="10">
        <v>44927</v>
      </c>
      <c r="G62" s="10" t="s">
        <v>244</v>
      </c>
      <c r="H62" s="10" t="s">
        <v>244</v>
      </c>
      <c r="I62" s="10" t="s">
        <v>244</v>
      </c>
      <c r="J62" s="10" t="s">
        <v>244</v>
      </c>
      <c r="K62" s="10" t="s">
        <v>244</v>
      </c>
      <c r="L62" s="10" t="s">
        <v>244</v>
      </c>
      <c r="M62" s="10" t="s">
        <v>244</v>
      </c>
      <c r="N62" s="10" t="s">
        <v>244</v>
      </c>
      <c r="O62" s="10" t="s">
        <v>244</v>
      </c>
      <c r="P62" s="11" t="s">
        <v>244</v>
      </c>
      <c r="Q62" s="11" t="s">
        <v>244</v>
      </c>
      <c r="R62" s="11" t="s">
        <v>244</v>
      </c>
      <c r="S62" s="11" t="s">
        <v>244</v>
      </c>
      <c r="T62" s="11" t="s">
        <v>244</v>
      </c>
      <c r="U62" s="11" t="s">
        <v>244</v>
      </c>
      <c r="V62" s="9" t="s">
        <v>244</v>
      </c>
      <c r="X62" s="25"/>
      <c r="Y62" s="26"/>
      <c r="Z62" s="26"/>
      <c r="AA62" s="27"/>
    </row>
    <row r="63" spans="1:27" ht="20">
      <c r="A63" s="9"/>
      <c r="B63" s="9" t="s">
        <v>245</v>
      </c>
      <c r="C63" s="9">
        <f>IF(WEEKDAY(Feiertage[[#This Row],[Datum]],2)&gt;=6,0,1)</f>
        <v>1</v>
      </c>
      <c r="D63" s="9" t="str">
        <f>MONTH(Feiertage[[#This Row],[Datum]])&amp;Feiertage[[#This Row],[Jahr]]</f>
        <v>12023</v>
      </c>
      <c r="E63" s="9">
        <f>YEAR(Feiertage[[#This Row],[Datum]])</f>
        <v>2023</v>
      </c>
      <c r="F63" s="10">
        <v>44932</v>
      </c>
      <c r="G63" s="10" t="s">
        <v>244</v>
      </c>
      <c r="H63" s="10" t="s">
        <v>244</v>
      </c>
      <c r="I63" s="10"/>
      <c r="J63" s="10"/>
      <c r="K63" s="10"/>
      <c r="L63" s="10"/>
      <c r="M63" s="10"/>
      <c r="N63" s="10"/>
      <c r="O63" s="10"/>
      <c r="P63" s="11"/>
      <c r="Q63" s="11"/>
      <c r="R63" s="11"/>
      <c r="S63" s="11"/>
      <c r="T63" s="11" t="s">
        <v>244</v>
      </c>
      <c r="U63" s="11"/>
      <c r="V63" s="9"/>
      <c r="X63" s="25"/>
      <c r="Y63" s="26"/>
      <c r="Z63" s="26"/>
      <c r="AA63" s="27"/>
    </row>
    <row r="64" spans="1:27" ht="19" customHeight="1">
      <c r="A64" s="9"/>
      <c r="B64" s="9" t="s">
        <v>248</v>
      </c>
      <c r="C64" s="9">
        <f>IF(WEEKDAY(Feiertage[[#This Row],[Datum]],2)&gt;=6,0,1)</f>
        <v>1</v>
      </c>
      <c r="D64" s="9" t="str">
        <f>MONTH(Feiertage[[#This Row],[Datum]])&amp;Feiertage[[#This Row],[Jahr]]</f>
        <v>32023</v>
      </c>
      <c r="E64" s="9">
        <f>YEAR(Feiertage[[#This Row],[Datum]])</f>
        <v>2023</v>
      </c>
      <c r="F64" s="10">
        <v>44993</v>
      </c>
      <c r="G64" s="10"/>
      <c r="H64" s="10"/>
      <c r="I64" s="10" t="s">
        <v>244</v>
      </c>
      <c r="J64" s="10"/>
      <c r="K64" s="10"/>
      <c r="L64" s="10"/>
      <c r="M64" s="10"/>
      <c r="N64" s="10" t="s">
        <v>244</v>
      </c>
      <c r="O64" s="10"/>
      <c r="P64" s="11"/>
      <c r="Q64" s="11"/>
      <c r="R64" s="11"/>
      <c r="S64" s="11"/>
      <c r="T64" s="11"/>
      <c r="U64" s="11"/>
      <c r="V64" s="9"/>
      <c r="X64" s="25"/>
      <c r="Y64" s="26"/>
      <c r="Z64" s="26"/>
      <c r="AA64" s="27"/>
    </row>
    <row r="65" spans="1:27" ht="19" customHeight="1">
      <c r="A65" s="9"/>
      <c r="B65" s="9" t="s">
        <v>250</v>
      </c>
      <c r="C65" s="9">
        <f>IF(WEEKDAY(Feiertage[[#This Row],[Datum]],2)&gt;=6,0,1)</f>
        <v>1</v>
      </c>
      <c r="D65" s="9" t="str">
        <f>MONTH(Feiertage[[#This Row],[Datum]])&amp;Feiertage[[#This Row],[Jahr]]</f>
        <v>42023</v>
      </c>
      <c r="E65" s="9">
        <f>YEAR(Feiertage[[#This Row],[Datum]])</f>
        <v>2023</v>
      </c>
      <c r="F65" s="10">
        <v>45023</v>
      </c>
      <c r="G65" s="10" t="s">
        <v>244</v>
      </c>
      <c r="H65" s="10" t="s">
        <v>244</v>
      </c>
      <c r="I65" s="10" t="s">
        <v>244</v>
      </c>
      <c r="J65" s="10" t="s">
        <v>244</v>
      </c>
      <c r="K65" s="10" t="s">
        <v>244</v>
      </c>
      <c r="L65" s="10" t="s">
        <v>244</v>
      </c>
      <c r="M65" s="10" t="s">
        <v>244</v>
      </c>
      <c r="N65" s="10" t="s">
        <v>244</v>
      </c>
      <c r="O65" s="10" t="s">
        <v>244</v>
      </c>
      <c r="P65" s="11" t="s">
        <v>244</v>
      </c>
      <c r="Q65" s="11" t="s">
        <v>244</v>
      </c>
      <c r="R65" s="11" t="s">
        <v>244</v>
      </c>
      <c r="S65" s="11" t="s">
        <v>244</v>
      </c>
      <c r="T65" s="11" t="s">
        <v>244</v>
      </c>
      <c r="U65" s="11" t="s">
        <v>244</v>
      </c>
      <c r="V65" s="9" t="s">
        <v>244</v>
      </c>
      <c r="X65" s="25"/>
      <c r="Y65" s="652"/>
      <c r="Z65" s="652"/>
      <c r="AA65" s="653"/>
    </row>
    <row r="66" spans="1:27" ht="19" customHeight="1">
      <c r="A66" s="9"/>
      <c r="B66" s="9" t="s">
        <v>255</v>
      </c>
      <c r="C66" s="9">
        <f>IF(WEEKDAY(Feiertage[[#This Row],[Datum]],2)&gt;=6,0,1)</f>
        <v>1</v>
      </c>
      <c r="D66" s="9" t="str">
        <f>MONTH(Feiertage[[#This Row],[Datum]])&amp;Feiertage[[#This Row],[Jahr]]</f>
        <v>42023</v>
      </c>
      <c r="E66" s="9">
        <f>YEAR(Feiertage[[#This Row],[Datum]])</f>
        <v>2023</v>
      </c>
      <c r="F66" s="10">
        <v>45026</v>
      </c>
      <c r="G66" s="10" t="s">
        <v>244</v>
      </c>
      <c r="H66" s="10" t="s">
        <v>244</v>
      </c>
      <c r="I66" s="10" t="s">
        <v>244</v>
      </c>
      <c r="J66" s="10" t="s">
        <v>244</v>
      </c>
      <c r="K66" s="10" t="s">
        <v>244</v>
      </c>
      <c r="L66" s="10" t="s">
        <v>244</v>
      </c>
      <c r="M66" s="10" t="s">
        <v>244</v>
      </c>
      <c r="N66" s="10" t="s">
        <v>244</v>
      </c>
      <c r="O66" s="10" t="s">
        <v>244</v>
      </c>
      <c r="P66" s="11" t="s">
        <v>244</v>
      </c>
      <c r="Q66" s="11" t="s">
        <v>244</v>
      </c>
      <c r="R66" s="11" t="s">
        <v>244</v>
      </c>
      <c r="S66" s="11" t="s">
        <v>244</v>
      </c>
      <c r="T66" s="11" t="s">
        <v>244</v>
      </c>
      <c r="U66" s="11" t="s">
        <v>244</v>
      </c>
      <c r="V66" s="9" t="s">
        <v>244</v>
      </c>
      <c r="X66" s="25"/>
      <c r="Y66" s="652"/>
      <c r="Z66" s="652"/>
      <c r="AA66" s="653"/>
    </row>
    <row r="67" spans="1:27" ht="19" customHeight="1">
      <c r="A67" s="9"/>
      <c r="B67" s="9" t="s">
        <v>292</v>
      </c>
      <c r="C67" s="9">
        <f>IF(WEEKDAY(Feiertage[[#This Row],[Datum]],2)&gt;=6,0,1)</f>
        <v>1</v>
      </c>
      <c r="D67" s="9" t="str">
        <f>MONTH(Feiertage[[#This Row],[Datum]])&amp;Feiertage[[#This Row],[Jahr]]</f>
        <v>52023</v>
      </c>
      <c r="E67" s="9">
        <f>YEAR(Feiertage[[#This Row],[Datum]])</f>
        <v>2023</v>
      </c>
      <c r="F67" s="10">
        <v>45047</v>
      </c>
      <c r="G67" s="10" t="s">
        <v>244</v>
      </c>
      <c r="H67" s="10" t="s">
        <v>244</v>
      </c>
      <c r="I67" s="10" t="s">
        <v>244</v>
      </c>
      <c r="J67" s="10" t="s">
        <v>244</v>
      </c>
      <c r="K67" s="10" t="s">
        <v>244</v>
      </c>
      <c r="L67" s="10" t="s">
        <v>244</v>
      </c>
      <c r="M67" s="10" t="s">
        <v>244</v>
      </c>
      <c r="N67" s="10" t="s">
        <v>244</v>
      </c>
      <c r="O67" s="10" t="s">
        <v>244</v>
      </c>
      <c r="P67" s="11" t="s">
        <v>244</v>
      </c>
      <c r="Q67" s="11" t="s">
        <v>244</v>
      </c>
      <c r="R67" s="11" t="s">
        <v>244</v>
      </c>
      <c r="S67" s="11" t="s">
        <v>244</v>
      </c>
      <c r="T67" s="11" t="s">
        <v>244</v>
      </c>
      <c r="U67" s="11" t="s">
        <v>244</v>
      </c>
      <c r="V67" s="9" t="s">
        <v>244</v>
      </c>
      <c r="X67" s="25"/>
      <c r="Y67" s="652"/>
      <c r="Z67" s="652"/>
      <c r="AA67" s="653"/>
    </row>
    <row r="68" spans="1:27">
      <c r="A68" s="9"/>
      <c r="B68" s="9" t="s">
        <v>293</v>
      </c>
      <c r="C68" s="9">
        <f>IF(WEEKDAY(Feiertage[[#This Row],[Datum]],2)&gt;=6,0,1)</f>
        <v>1</v>
      </c>
      <c r="D68" s="9" t="str">
        <f>MONTH(Feiertage[[#This Row],[Datum]])&amp;Feiertage[[#This Row],[Jahr]]</f>
        <v>52023</v>
      </c>
      <c r="E68" s="9">
        <f>YEAR(Feiertage[[#This Row],[Datum]])</f>
        <v>2023</v>
      </c>
      <c r="F68" s="10">
        <v>45064</v>
      </c>
      <c r="G68" s="10" t="s">
        <v>244</v>
      </c>
      <c r="H68" s="10" t="s">
        <v>244</v>
      </c>
      <c r="I68" s="10" t="s">
        <v>244</v>
      </c>
      <c r="J68" s="10" t="s">
        <v>244</v>
      </c>
      <c r="K68" s="10" t="s">
        <v>244</v>
      </c>
      <c r="L68" s="10" t="s">
        <v>244</v>
      </c>
      <c r="M68" s="10" t="s">
        <v>244</v>
      </c>
      <c r="N68" s="10" t="s">
        <v>244</v>
      </c>
      <c r="O68" s="10" t="s">
        <v>244</v>
      </c>
      <c r="P68" s="11" t="s">
        <v>244</v>
      </c>
      <c r="Q68" s="11" t="s">
        <v>244</v>
      </c>
      <c r="R68" s="11" t="s">
        <v>244</v>
      </c>
      <c r="S68" s="11" t="s">
        <v>244</v>
      </c>
      <c r="T68" s="11" t="s">
        <v>244</v>
      </c>
      <c r="U68" s="11" t="s">
        <v>244</v>
      </c>
      <c r="V68" s="9" t="s">
        <v>244</v>
      </c>
      <c r="X68" s="25"/>
      <c r="Y68" s="652"/>
      <c r="Z68" s="652"/>
      <c r="AA68" s="653"/>
    </row>
    <row r="69" spans="1:27">
      <c r="A69" s="9"/>
      <c r="B69" s="9" t="s">
        <v>294</v>
      </c>
      <c r="C69" s="9">
        <f>IF(WEEKDAY(Feiertage[[#This Row],[Datum]],2)&gt;=6,0,1)</f>
        <v>1</v>
      </c>
      <c r="D69" s="9" t="str">
        <f>MONTH(Feiertage[[#This Row],[Datum]])&amp;Feiertage[[#This Row],[Jahr]]</f>
        <v>52023</v>
      </c>
      <c r="E69" s="9">
        <f>YEAR(Feiertage[[#This Row],[Datum]])</f>
        <v>2023</v>
      </c>
      <c r="F69" s="10">
        <v>45075</v>
      </c>
      <c r="G69" s="10" t="s">
        <v>244</v>
      </c>
      <c r="H69" s="10" t="s">
        <v>244</v>
      </c>
      <c r="I69" s="10" t="s">
        <v>244</v>
      </c>
      <c r="J69" s="10" t="s">
        <v>244</v>
      </c>
      <c r="K69" s="10" t="s">
        <v>244</v>
      </c>
      <c r="L69" s="10" t="s">
        <v>244</v>
      </c>
      <c r="M69" s="10" t="s">
        <v>244</v>
      </c>
      <c r="N69" s="10" t="s">
        <v>244</v>
      </c>
      <c r="O69" s="10" t="s">
        <v>244</v>
      </c>
      <c r="P69" s="11" t="s">
        <v>244</v>
      </c>
      <c r="Q69" s="11" t="s">
        <v>244</v>
      </c>
      <c r="R69" s="11" t="s">
        <v>244</v>
      </c>
      <c r="S69" s="11" t="s">
        <v>244</v>
      </c>
      <c r="T69" s="11" t="s">
        <v>244</v>
      </c>
      <c r="U69" s="11" t="s">
        <v>244</v>
      </c>
      <c r="V69" s="9" t="s">
        <v>244</v>
      </c>
    </row>
    <row r="70" spans="1:27">
      <c r="A70" s="9"/>
      <c r="B70" s="9" t="s">
        <v>273</v>
      </c>
      <c r="C70" s="9">
        <f>IF(WEEKDAY(Feiertage[[#This Row],[Datum]],2)&gt;=6,0,1)</f>
        <v>1</v>
      </c>
      <c r="D70" s="9" t="str">
        <f>MONTH(Feiertage[[#This Row],[Datum]])&amp;Feiertage[[#This Row],[Jahr]]</f>
        <v>62023</v>
      </c>
      <c r="E70" s="9">
        <f>YEAR(Feiertage[[#This Row],[Datum]])</f>
        <v>2023</v>
      </c>
      <c r="F70" s="10">
        <v>45085</v>
      </c>
      <c r="G70" s="10" t="s">
        <v>244</v>
      </c>
      <c r="H70" s="10" t="s">
        <v>244</v>
      </c>
      <c r="I70" s="10"/>
      <c r="J70" s="10"/>
      <c r="K70" s="10"/>
      <c r="L70" s="10"/>
      <c r="M70" s="10" t="s">
        <v>244</v>
      </c>
      <c r="N70" s="10"/>
      <c r="O70" s="10"/>
      <c r="P70" s="11" t="s">
        <v>244</v>
      </c>
      <c r="Q70" s="11" t="s">
        <v>244</v>
      </c>
      <c r="R70" s="11" t="s">
        <v>244</v>
      </c>
      <c r="S70" s="11"/>
      <c r="T70" s="11"/>
      <c r="U70" s="11"/>
      <c r="V70" s="9"/>
    </row>
    <row r="71" spans="1:27">
      <c r="A71" s="9"/>
      <c r="B71" s="9" t="s">
        <v>275</v>
      </c>
      <c r="C71" s="9">
        <f>IF(WEEKDAY(Feiertage[[#This Row],[Datum]],2)&gt;=6,0,1)</f>
        <v>1</v>
      </c>
      <c r="D71" s="9" t="str">
        <f>MONTH(Feiertage[[#This Row],[Datum]])&amp;Feiertage[[#This Row],[Jahr]]</f>
        <v>82023</v>
      </c>
      <c r="E71" s="9">
        <f>YEAR(Feiertage[[#This Row],[Datum]])</f>
        <v>2023</v>
      </c>
      <c r="F71" s="10">
        <v>45146</v>
      </c>
      <c r="G71" s="10"/>
      <c r="H71" s="10" t="s">
        <v>244</v>
      </c>
      <c r="I71" s="10"/>
      <c r="J71" s="10"/>
      <c r="K71" s="10"/>
      <c r="L71" s="10"/>
      <c r="M71" s="10"/>
      <c r="N71" s="10"/>
      <c r="O71" s="10"/>
      <c r="P71" s="11"/>
      <c r="Q71" s="11"/>
      <c r="R71" s="11"/>
      <c r="S71" s="11"/>
      <c r="T71" s="11"/>
      <c r="U71" s="11"/>
      <c r="V71" s="9"/>
    </row>
    <row r="72" spans="1:27">
      <c r="A72" s="9"/>
      <c r="B72" s="9" t="s">
        <v>295</v>
      </c>
      <c r="C72" s="9">
        <f>IF(WEEKDAY(Feiertage[[#This Row],[Datum]],2)&gt;=6,0,1)</f>
        <v>1</v>
      </c>
      <c r="D72" s="9" t="str">
        <f>MONTH(Feiertage[[#This Row],[Datum]])&amp;Feiertage[[#This Row],[Jahr]]</f>
        <v>82023</v>
      </c>
      <c r="E72" s="9">
        <f>YEAR(Feiertage[[#This Row],[Datum]])</f>
        <v>2023</v>
      </c>
      <c r="F72" s="10">
        <v>45153</v>
      </c>
      <c r="G72" s="10"/>
      <c r="H72" s="10" t="s">
        <v>244</v>
      </c>
      <c r="I72" s="10"/>
      <c r="J72" s="10"/>
      <c r="K72" s="10"/>
      <c r="L72" s="10"/>
      <c r="M72" s="10"/>
      <c r="N72" s="10"/>
      <c r="O72" s="10"/>
      <c r="P72" s="11"/>
      <c r="Q72" s="11"/>
      <c r="R72" s="11" t="s">
        <v>244</v>
      </c>
      <c r="S72" s="11"/>
      <c r="T72" s="11"/>
      <c r="U72" s="11"/>
      <c r="V72" s="9"/>
    </row>
    <row r="73" spans="1:27">
      <c r="A73" s="9"/>
      <c r="B73" s="9" t="s">
        <v>296</v>
      </c>
      <c r="C73" s="9">
        <f>IF(WEEKDAY(Feiertage[[#This Row],[Datum]],2)&gt;=6,0,1)</f>
        <v>1</v>
      </c>
      <c r="D73" s="9" t="str">
        <f>MONTH(Feiertage[[#This Row],[Datum]])&amp;Feiertage[[#This Row],[Jahr]]</f>
        <v>92023</v>
      </c>
      <c r="E73" s="9">
        <f>YEAR(Feiertage[[#This Row],[Datum]])</f>
        <v>2023</v>
      </c>
      <c r="F73" s="10">
        <v>45189</v>
      </c>
      <c r="G73" s="10"/>
      <c r="H73" s="10"/>
      <c r="I73" s="10"/>
      <c r="J73" s="10"/>
      <c r="K73" s="10"/>
      <c r="L73" s="10"/>
      <c r="M73" s="10"/>
      <c r="N73" s="10"/>
      <c r="O73" s="10"/>
      <c r="P73" s="11"/>
      <c r="Q73" s="11"/>
      <c r="R73" s="11"/>
      <c r="S73" s="11"/>
      <c r="T73" s="11"/>
      <c r="U73" s="11"/>
      <c r="V73" s="9" t="s">
        <v>244</v>
      </c>
    </row>
    <row r="74" spans="1:27">
      <c r="A74" s="9"/>
      <c r="B74" s="9" t="s">
        <v>283</v>
      </c>
      <c r="C74" s="9">
        <f>IF(WEEKDAY(Feiertage[[#This Row],[Datum]],2)&gt;=6,0,1)</f>
        <v>1</v>
      </c>
      <c r="D74" s="9" t="str">
        <f>MONTH(Feiertage[[#This Row],[Datum]])&amp;Feiertage[[#This Row],[Jahr]]</f>
        <v>102023</v>
      </c>
      <c r="E74" s="9">
        <f>YEAR(Feiertage[[#This Row],[Datum]])</f>
        <v>2023</v>
      </c>
      <c r="F74" s="10">
        <v>45202</v>
      </c>
      <c r="G74" s="10" t="s">
        <v>244</v>
      </c>
      <c r="H74" s="10" t="s">
        <v>244</v>
      </c>
      <c r="I74" s="10" t="s">
        <v>244</v>
      </c>
      <c r="J74" s="10" t="s">
        <v>244</v>
      </c>
      <c r="K74" s="10" t="s">
        <v>244</v>
      </c>
      <c r="L74" s="10" t="s">
        <v>244</v>
      </c>
      <c r="M74" s="10" t="s">
        <v>244</v>
      </c>
      <c r="N74" s="10" t="s">
        <v>244</v>
      </c>
      <c r="O74" s="10" t="s">
        <v>244</v>
      </c>
      <c r="P74" s="11" t="s">
        <v>244</v>
      </c>
      <c r="Q74" s="11" t="s">
        <v>244</v>
      </c>
      <c r="R74" s="11" t="s">
        <v>244</v>
      </c>
      <c r="S74" s="11" t="s">
        <v>244</v>
      </c>
      <c r="T74" s="11" t="s">
        <v>244</v>
      </c>
      <c r="U74" s="11" t="s">
        <v>244</v>
      </c>
      <c r="V74" s="9" t="s">
        <v>244</v>
      </c>
    </row>
    <row r="75" spans="1:27">
      <c r="A75" s="9"/>
      <c r="B75" s="9" t="s">
        <v>290</v>
      </c>
      <c r="C75" s="9">
        <f>IF(WEEKDAY(Feiertage[[#This Row],[Datum]],2)&gt;=6,0,1)</f>
        <v>1</v>
      </c>
      <c r="D75" s="9" t="str">
        <f>MONTH(Feiertage[[#This Row],[Datum]])&amp;Feiertage[[#This Row],[Jahr]]</f>
        <v>102023</v>
      </c>
      <c r="E75" s="9">
        <f>YEAR(Feiertage[[#This Row],[Datum]])</f>
        <v>2023</v>
      </c>
      <c r="F75" s="10">
        <v>45230</v>
      </c>
      <c r="G75" s="10"/>
      <c r="H75" s="10"/>
      <c r="I75" s="10"/>
      <c r="J75" s="10" t="s">
        <v>244</v>
      </c>
      <c r="K75" s="10" t="s">
        <v>244</v>
      </c>
      <c r="L75" s="10" t="s">
        <v>244</v>
      </c>
      <c r="M75" s="10"/>
      <c r="N75" s="10" t="s">
        <v>244</v>
      </c>
      <c r="O75" s="10" t="s">
        <v>244</v>
      </c>
      <c r="P75" s="11"/>
      <c r="Q75" s="11"/>
      <c r="R75" s="11"/>
      <c r="S75" s="11" t="s">
        <v>244</v>
      </c>
      <c r="T75" s="11" t="s">
        <v>244</v>
      </c>
      <c r="U75" s="11" t="s">
        <v>244</v>
      </c>
      <c r="V75" s="9" t="s">
        <v>244</v>
      </c>
    </row>
    <row r="76" spans="1:27">
      <c r="A76" s="9"/>
      <c r="B76" s="9" t="s">
        <v>286</v>
      </c>
      <c r="C76" s="9">
        <f>IF(WEEKDAY(Feiertage[[#This Row],[Datum]],2)&gt;=6,0,1)</f>
        <v>1</v>
      </c>
      <c r="D76" s="9" t="str">
        <f>MONTH(Feiertage[[#This Row],[Datum]])&amp;Feiertage[[#This Row],[Jahr]]</f>
        <v>112023</v>
      </c>
      <c r="E76" s="9">
        <f>YEAR(Feiertage[[#This Row],[Datum]])</f>
        <v>2023</v>
      </c>
      <c r="F76" s="10">
        <v>45231</v>
      </c>
      <c r="G76" s="10" t="s">
        <v>244</v>
      </c>
      <c r="H76" s="10" t="s">
        <v>244</v>
      </c>
      <c r="I76" s="10"/>
      <c r="J76" s="10"/>
      <c r="K76" s="10"/>
      <c r="L76" s="10"/>
      <c r="M76" s="10"/>
      <c r="N76" s="10"/>
      <c r="O76" s="10"/>
      <c r="P76" s="11" t="s">
        <v>244</v>
      </c>
      <c r="Q76" s="11" t="s">
        <v>244</v>
      </c>
      <c r="R76" s="11" t="s">
        <v>244</v>
      </c>
      <c r="S76" s="11"/>
      <c r="T76" s="11"/>
      <c r="U76" s="11"/>
      <c r="V76" s="9"/>
    </row>
    <row r="77" spans="1:27">
      <c r="A77" s="9"/>
      <c r="B77" s="9" t="s">
        <v>287</v>
      </c>
      <c r="C77" s="9">
        <f>IF(WEEKDAY(Feiertage[[#This Row],[Datum]],2)&gt;=6,0,1)</f>
        <v>1</v>
      </c>
      <c r="D77" s="9" t="str">
        <f>MONTH(Feiertage[[#This Row],[Datum]])&amp;Feiertage[[#This Row],[Jahr]]</f>
        <v>112023</v>
      </c>
      <c r="E77" s="9">
        <f>YEAR(Feiertage[[#This Row],[Datum]])</f>
        <v>2023</v>
      </c>
      <c r="F77" s="10">
        <v>45252</v>
      </c>
      <c r="G77" s="10"/>
      <c r="H77" s="10"/>
      <c r="I77" s="10"/>
      <c r="J77" s="10"/>
      <c r="K77" s="10"/>
      <c r="L77" s="10"/>
      <c r="M77" s="10"/>
      <c r="N77" s="10"/>
      <c r="O77" s="10"/>
      <c r="P77" s="11"/>
      <c r="Q77" s="11"/>
      <c r="R77" s="11"/>
      <c r="S77" s="11" t="s">
        <v>244</v>
      </c>
      <c r="T77" s="11"/>
      <c r="U77" s="11"/>
      <c r="V77" s="9"/>
    </row>
    <row r="78" spans="1:27">
      <c r="A78" s="9"/>
      <c r="B78" s="9" t="s">
        <v>297</v>
      </c>
      <c r="C78" s="9">
        <f>IF(WEEKDAY(Feiertage[[#This Row],[Datum]],2)&gt;=6,0,1)</f>
        <v>1</v>
      </c>
      <c r="D78" s="9" t="str">
        <f>MONTH(Feiertage[[#This Row],[Datum]])&amp;Feiertage[[#This Row],[Jahr]]</f>
        <v>122023</v>
      </c>
      <c r="E78" s="9">
        <f>YEAR(Feiertage[[#This Row],[Datum]])</f>
        <v>2023</v>
      </c>
      <c r="F78" s="10">
        <v>45285</v>
      </c>
      <c r="G78" s="10" t="s">
        <v>244</v>
      </c>
      <c r="H78" s="10" t="s">
        <v>244</v>
      </c>
      <c r="I78" s="10" t="s">
        <v>244</v>
      </c>
      <c r="J78" s="10" t="s">
        <v>244</v>
      </c>
      <c r="K78" s="10" t="s">
        <v>244</v>
      </c>
      <c r="L78" s="10" t="s">
        <v>244</v>
      </c>
      <c r="M78" s="10" t="s">
        <v>244</v>
      </c>
      <c r="N78" s="10" t="s">
        <v>244</v>
      </c>
      <c r="O78" s="10" t="s">
        <v>244</v>
      </c>
      <c r="P78" s="11" t="s">
        <v>244</v>
      </c>
      <c r="Q78" s="11" t="s">
        <v>244</v>
      </c>
      <c r="R78" s="11" t="s">
        <v>244</v>
      </c>
      <c r="S78" s="11" t="s">
        <v>244</v>
      </c>
      <c r="T78" s="11" t="s">
        <v>244</v>
      </c>
      <c r="U78" s="11" t="s">
        <v>244</v>
      </c>
      <c r="V78" s="9" t="s">
        <v>244</v>
      </c>
    </row>
    <row r="79" spans="1:27">
      <c r="A79" s="9"/>
      <c r="B79" s="9" t="s">
        <v>298</v>
      </c>
      <c r="C79" s="9">
        <f>IF(WEEKDAY(Feiertage[[#This Row],[Datum]],2)&gt;=6,0,1)</f>
        <v>1</v>
      </c>
      <c r="D79" s="9" t="str">
        <f>MONTH(Feiertage[[#This Row],[Datum]])&amp;Feiertage[[#This Row],[Jahr]]</f>
        <v>122023</v>
      </c>
      <c r="E79" s="9">
        <f>YEAR(Feiertage[[#This Row],[Datum]])</f>
        <v>2023</v>
      </c>
      <c r="F79" s="10">
        <v>45286</v>
      </c>
      <c r="G79" s="10" t="s">
        <v>244</v>
      </c>
      <c r="H79" s="10" t="s">
        <v>244</v>
      </c>
      <c r="I79" s="10" t="s">
        <v>244</v>
      </c>
      <c r="J79" s="10" t="s">
        <v>244</v>
      </c>
      <c r="K79" s="10" t="s">
        <v>244</v>
      </c>
      <c r="L79" s="10" t="s">
        <v>244</v>
      </c>
      <c r="M79" s="10" t="s">
        <v>244</v>
      </c>
      <c r="N79" s="10" t="s">
        <v>244</v>
      </c>
      <c r="O79" s="10" t="s">
        <v>244</v>
      </c>
      <c r="P79" s="11" t="s">
        <v>244</v>
      </c>
      <c r="Q79" s="11" t="s">
        <v>244</v>
      </c>
      <c r="R79" s="11" t="s">
        <v>244</v>
      </c>
      <c r="S79" s="11" t="s">
        <v>244</v>
      </c>
      <c r="T79" s="11" t="s">
        <v>244</v>
      </c>
      <c r="U79" s="11" t="s">
        <v>244</v>
      </c>
      <c r="V79" s="9" t="s">
        <v>244</v>
      </c>
    </row>
    <row r="80" spans="1:27">
      <c r="A80" s="9"/>
      <c r="B80" s="9" t="s">
        <v>299</v>
      </c>
      <c r="C80" s="9">
        <f>IF(WEEKDAY(Feiertage[[#This Row],[Datum]],2)&gt;=6,0,1)</f>
        <v>1</v>
      </c>
      <c r="D80" s="9" t="str">
        <f>MONTH(Feiertage[[#This Row],[Datum]])&amp;Feiertage[[#This Row],[Jahr]]</f>
        <v>12024</v>
      </c>
      <c r="E80" s="9">
        <f>YEAR(Feiertage[[#This Row],[Datum]])</f>
        <v>2024</v>
      </c>
      <c r="F80" s="10">
        <v>45292</v>
      </c>
      <c r="G80" s="10" t="s">
        <v>244</v>
      </c>
      <c r="H80" s="10" t="s">
        <v>244</v>
      </c>
      <c r="I80" s="10" t="s">
        <v>244</v>
      </c>
      <c r="J80" s="10" t="s">
        <v>244</v>
      </c>
      <c r="K80" s="10" t="s">
        <v>244</v>
      </c>
      <c r="L80" s="10" t="s">
        <v>244</v>
      </c>
      <c r="M80" s="10" t="s">
        <v>244</v>
      </c>
      <c r="N80" s="10" t="s">
        <v>244</v>
      </c>
      <c r="O80" s="10" t="s">
        <v>244</v>
      </c>
      <c r="P80" s="11" t="s">
        <v>244</v>
      </c>
      <c r="Q80" s="11" t="s">
        <v>244</v>
      </c>
      <c r="R80" s="11" t="s">
        <v>244</v>
      </c>
      <c r="S80" s="11" t="s">
        <v>244</v>
      </c>
      <c r="T80" s="11" t="s">
        <v>244</v>
      </c>
      <c r="U80" s="11" t="s">
        <v>244</v>
      </c>
      <c r="V80" s="9" t="s">
        <v>244</v>
      </c>
    </row>
    <row r="81" spans="1:22">
      <c r="A81" s="9"/>
      <c r="B81" s="9" t="s">
        <v>245</v>
      </c>
      <c r="C81" s="9">
        <f>IF(WEEKDAY(Feiertage[[#This Row],[Datum]],2)&gt;=6,0,1)</f>
        <v>0</v>
      </c>
      <c r="D81" s="9" t="str">
        <f>MONTH(Feiertage[[#This Row],[Datum]])&amp;Feiertage[[#This Row],[Jahr]]</f>
        <v>12024</v>
      </c>
      <c r="E81" s="9">
        <f>YEAR(Feiertage[[#This Row],[Datum]])</f>
        <v>2024</v>
      </c>
      <c r="F81" s="10">
        <v>45297</v>
      </c>
      <c r="G81" s="10" t="s">
        <v>244</v>
      </c>
      <c r="H81" s="10" t="s">
        <v>244</v>
      </c>
      <c r="I81" s="10"/>
      <c r="J81" s="10"/>
      <c r="K81" s="10"/>
      <c r="L81" s="10"/>
      <c r="M81" s="10"/>
      <c r="N81" s="10"/>
      <c r="O81" s="10"/>
      <c r="P81" s="11"/>
      <c r="Q81" s="11"/>
      <c r="R81" s="11"/>
      <c r="S81" s="11"/>
      <c r="T81" s="11" t="s">
        <v>244</v>
      </c>
      <c r="U81" s="11"/>
      <c r="V81" s="9"/>
    </row>
    <row r="82" spans="1:22">
      <c r="A82" s="9"/>
      <c r="B82" s="9" t="s">
        <v>248</v>
      </c>
      <c r="C82" s="9">
        <f>IF(WEEKDAY(Feiertage[[#This Row],[Datum]],2)&gt;=6,0,1)</f>
        <v>1</v>
      </c>
      <c r="D82" s="9" t="str">
        <f>MONTH(Feiertage[[#This Row],[Datum]])&amp;Feiertage[[#This Row],[Jahr]]</f>
        <v>32024</v>
      </c>
      <c r="E82" s="9">
        <f>YEAR(Feiertage[[#This Row],[Datum]])</f>
        <v>2024</v>
      </c>
      <c r="F82" s="10">
        <v>45359</v>
      </c>
      <c r="G82" s="10"/>
      <c r="H82" s="10"/>
      <c r="I82" s="10" t="s">
        <v>244</v>
      </c>
      <c r="J82" s="10"/>
      <c r="K82" s="10"/>
      <c r="L82" s="10"/>
      <c r="M82" s="10"/>
      <c r="N82" s="10" t="s">
        <v>244</v>
      </c>
      <c r="O82" s="10"/>
      <c r="P82" s="11"/>
      <c r="Q82" s="11"/>
      <c r="R82" s="11"/>
      <c r="S82" s="11"/>
      <c r="T82" s="11"/>
      <c r="U82" s="11"/>
      <c r="V82" s="9"/>
    </row>
    <row r="83" spans="1:22">
      <c r="A83" s="9"/>
      <c r="B83" s="9" t="s">
        <v>300</v>
      </c>
      <c r="C83" s="9">
        <f>IF(WEEKDAY(Feiertage[[#This Row],[Datum]],2)&gt;=6,0,1)</f>
        <v>1</v>
      </c>
      <c r="D83" s="9" t="str">
        <f>MONTH(Feiertage[[#This Row],[Datum]])&amp;Feiertage[[#This Row],[Jahr]]</f>
        <v>32024</v>
      </c>
      <c r="E83" s="9">
        <f>YEAR(Feiertage[[#This Row],[Datum]])</f>
        <v>2024</v>
      </c>
      <c r="F83" s="10">
        <v>45380</v>
      </c>
      <c r="G83" s="10" t="s">
        <v>244</v>
      </c>
      <c r="H83" s="10" t="s">
        <v>244</v>
      </c>
      <c r="I83" s="10" t="s">
        <v>244</v>
      </c>
      <c r="J83" s="10" t="s">
        <v>244</v>
      </c>
      <c r="K83" s="10" t="s">
        <v>244</v>
      </c>
      <c r="L83" s="10" t="s">
        <v>244</v>
      </c>
      <c r="M83" s="10" t="s">
        <v>244</v>
      </c>
      <c r="N83" s="10" t="s">
        <v>244</v>
      </c>
      <c r="O83" s="10" t="s">
        <v>244</v>
      </c>
      <c r="P83" s="11" t="s">
        <v>244</v>
      </c>
      <c r="Q83" s="11" t="s">
        <v>244</v>
      </c>
      <c r="R83" s="11" t="s">
        <v>244</v>
      </c>
      <c r="S83" s="11" t="s">
        <v>244</v>
      </c>
      <c r="T83" s="11" t="s">
        <v>244</v>
      </c>
      <c r="U83" s="11" t="s">
        <v>244</v>
      </c>
      <c r="V83" s="9" t="s">
        <v>244</v>
      </c>
    </row>
    <row r="84" spans="1:22">
      <c r="A84" s="9"/>
      <c r="B84" s="9" t="s">
        <v>301</v>
      </c>
      <c r="C84" s="9">
        <f>IF(WEEKDAY(Feiertage[[#This Row],[Datum]],2)&gt;=6,0,1)</f>
        <v>0</v>
      </c>
      <c r="D84" s="9" t="str">
        <f>MONTH(Feiertage[[#This Row],[Datum]])&amp;Feiertage[[#This Row],[Jahr]]</f>
        <v>32024</v>
      </c>
      <c r="E84" s="9">
        <f>YEAR(Feiertage[[#This Row],[Datum]])</f>
        <v>2024</v>
      </c>
      <c r="F84" s="10">
        <v>45382</v>
      </c>
      <c r="G84" s="10" t="s">
        <v>244</v>
      </c>
      <c r="H84" s="10" t="s">
        <v>244</v>
      </c>
      <c r="I84" s="10" t="s">
        <v>244</v>
      </c>
      <c r="J84" s="10" t="s">
        <v>244</v>
      </c>
      <c r="K84" s="10" t="s">
        <v>244</v>
      </c>
      <c r="L84" s="10" t="s">
        <v>244</v>
      </c>
      <c r="M84" s="10" t="s">
        <v>244</v>
      </c>
      <c r="N84" s="10" t="s">
        <v>244</v>
      </c>
      <c r="O84" s="10" t="s">
        <v>244</v>
      </c>
      <c r="P84" s="11" t="s">
        <v>244</v>
      </c>
      <c r="Q84" s="11" t="s">
        <v>244</v>
      </c>
      <c r="R84" s="11" t="s">
        <v>244</v>
      </c>
      <c r="S84" s="11" t="s">
        <v>244</v>
      </c>
      <c r="T84" s="11" t="s">
        <v>244</v>
      </c>
      <c r="U84" s="11" t="s">
        <v>244</v>
      </c>
      <c r="V84" s="9" t="s">
        <v>244</v>
      </c>
    </row>
    <row r="85" spans="1:22">
      <c r="A85" s="9"/>
      <c r="B85" s="9" t="s">
        <v>302</v>
      </c>
      <c r="C85" s="9">
        <f>IF(WEEKDAY(Feiertage[[#This Row],[Datum]],2)&gt;=6,0,1)</f>
        <v>1</v>
      </c>
      <c r="D85" s="9" t="str">
        <f>MONTH(Feiertage[[#This Row],[Datum]])&amp;Feiertage[[#This Row],[Jahr]]</f>
        <v>42024</v>
      </c>
      <c r="E85" s="9">
        <f>YEAR(Feiertage[[#This Row],[Datum]])</f>
        <v>2024</v>
      </c>
      <c r="F85" s="10">
        <v>45383</v>
      </c>
      <c r="G85" s="10" t="s">
        <v>244</v>
      </c>
      <c r="H85" s="10" t="s">
        <v>244</v>
      </c>
      <c r="I85" s="10" t="s">
        <v>244</v>
      </c>
      <c r="J85" s="10" t="s">
        <v>244</v>
      </c>
      <c r="K85" s="10" t="s">
        <v>244</v>
      </c>
      <c r="L85" s="10" t="s">
        <v>244</v>
      </c>
      <c r="M85" s="10" t="s">
        <v>244</v>
      </c>
      <c r="N85" s="10" t="s">
        <v>244</v>
      </c>
      <c r="O85" s="10" t="s">
        <v>244</v>
      </c>
      <c r="P85" s="11" t="s">
        <v>244</v>
      </c>
      <c r="Q85" s="11" t="s">
        <v>244</v>
      </c>
      <c r="R85" s="11" t="s">
        <v>244</v>
      </c>
      <c r="S85" s="11" t="s">
        <v>244</v>
      </c>
      <c r="T85" s="11" t="s">
        <v>244</v>
      </c>
      <c r="U85" s="11" t="s">
        <v>244</v>
      </c>
      <c r="V85" s="9" t="s">
        <v>244</v>
      </c>
    </row>
    <row r="86" spans="1:22">
      <c r="A86" s="9"/>
      <c r="B86" s="9" t="s">
        <v>303</v>
      </c>
      <c r="C86" s="9">
        <f>IF(WEEKDAY(Feiertage[[#This Row],[Datum]],2)&gt;=6,0,1)</f>
        <v>1</v>
      </c>
      <c r="D86" s="9" t="str">
        <f>MONTH(Feiertage[[#This Row],[Datum]])&amp;Feiertage[[#This Row],[Jahr]]</f>
        <v>52024</v>
      </c>
      <c r="E86" s="9">
        <f>YEAR(Feiertage[[#This Row],[Datum]])</f>
        <v>2024</v>
      </c>
      <c r="F86" s="10">
        <v>45413</v>
      </c>
      <c r="G86" s="10" t="s">
        <v>244</v>
      </c>
      <c r="H86" s="10" t="s">
        <v>244</v>
      </c>
      <c r="I86" s="10" t="s">
        <v>244</v>
      </c>
      <c r="J86" s="10" t="s">
        <v>244</v>
      </c>
      <c r="K86" s="10" t="s">
        <v>244</v>
      </c>
      <c r="L86" s="10" t="s">
        <v>244</v>
      </c>
      <c r="M86" s="10" t="s">
        <v>244</v>
      </c>
      <c r="N86" s="10" t="s">
        <v>244</v>
      </c>
      <c r="O86" s="10" t="s">
        <v>244</v>
      </c>
      <c r="P86" s="11" t="s">
        <v>244</v>
      </c>
      <c r="Q86" s="11" t="s">
        <v>244</v>
      </c>
      <c r="R86" s="11" t="s">
        <v>244</v>
      </c>
      <c r="S86" s="11" t="s">
        <v>244</v>
      </c>
      <c r="T86" s="11" t="s">
        <v>244</v>
      </c>
      <c r="U86" s="11" t="s">
        <v>244</v>
      </c>
      <c r="V86" s="9" t="s">
        <v>244</v>
      </c>
    </row>
    <row r="87" spans="1:22">
      <c r="A87" s="9"/>
      <c r="B87" s="9" t="s">
        <v>304</v>
      </c>
      <c r="C87" s="9">
        <f>IF(WEEKDAY(Feiertage[[#This Row],[Datum]],2)&gt;=6,0,1)</f>
        <v>1</v>
      </c>
      <c r="D87" s="9" t="str">
        <f>MONTH(Feiertage[[#This Row],[Datum]])&amp;Feiertage[[#This Row],[Jahr]]</f>
        <v>52024</v>
      </c>
      <c r="E87" s="9">
        <f>YEAR(Feiertage[[#This Row],[Datum]])</f>
        <v>2024</v>
      </c>
      <c r="F87" s="10">
        <v>45421</v>
      </c>
      <c r="G87" s="10" t="s">
        <v>244</v>
      </c>
      <c r="H87" s="10" t="s">
        <v>244</v>
      </c>
      <c r="I87" s="10" t="s">
        <v>244</v>
      </c>
      <c r="J87" s="10" t="s">
        <v>244</v>
      </c>
      <c r="K87" s="10" t="s">
        <v>244</v>
      </c>
      <c r="L87" s="10" t="s">
        <v>244</v>
      </c>
      <c r="M87" s="10" t="s">
        <v>244</v>
      </c>
      <c r="N87" s="10" t="s">
        <v>244</v>
      </c>
      <c r="O87" s="10" t="s">
        <v>244</v>
      </c>
      <c r="P87" s="11" t="s">
        <v>244</v>
      </c>
      <c r="Q87" s="11" t="s">
        <v>244</v>
      </c>
      <c r="R87" s="11" t="s">
        <v>244</v>
      </c>
      <c r="S87" s="11" t="s">
        <v>244</v>
      </c>
      <c r="T87" s="11" t="s">
        <v>244</v>
      </c>
      <c r="U87" s="11" t="s">
        <v>244</v>
      </c>
      <c r="V87" s="9" t="s">
        <v>244</v>
      </c>
    </row>
    <row r="88" spans="1:22">
      <c r="A88" s="9"/>
      <c r="B88" s="9" t="s">
        <v>305</v>
      </c>
      <c r="C88" s="9">
        <f>IF(WEEKDAY(Feiertage[[#This Row],[Datum]],2)&gt;=6,0,1)</f>
        <v>0</v>
      </c>
      <c r="D88" s="9" t="str">
        <f>MONTH(Feiertage[[#This Row],[Datum]])&amp;Feiertage[[#This Row],[Jahr]]</f>
        <v>52024</v>
      </c>
      <c r="E88" s="9">
        <f>YEAR(Feiertage[[#This Row],[Datum]])</f>
        <v>2024</v>
      </c>
      <c r="F88" s="10">
        <v>45431</v>
      </c>
      <c r="G88" s="10"/>
      <c r="H88" s="10"/>
      <c r="I88" s="10"/>
      <c r="J88" s="10" t="s">
        <v>244</v>
      </c>
      <c r="K88" s="10"/>
      <c r="L88" s="10"/>
      <c r="M88" s="10"/>
      <c r="N88" s="10"/>
      <c r="O88" s="10"/>
      <c r="P88" s="11"/>
      <c r="Q88" s="11"/>
      <c r="R88" s="11"/>
      <c r="S88" s="11"/>
      <c r="T88" s="11"/>
      <c r="U88" s="11"/>
      <c r="V88" s="9"/>
    </row>
    <row r="89" spans="1:22">
      <c r="A89" s="9"/>
      <c r="B89" s="9" t="s">
        <v>306</v>
      </c>
      <c r="C89" s="9">
        <f>IF(WEEKDAY(Feiertage[[#This Row],[Datum]],2)&gt;=6,0,1)</f>
        <v>1</v>
      </c>
      <c r="D89" s="9" t="str">
        <f>MONTH(Feiertage[[#This Row],[Datum]])&amp;Feiertage[[#This Row],[Jahr]]</f>
        <v>52024</v>
      </c>
      <c r="E89" s="9">
        <f>YEAR(Feiertage[[#This Row],[Datum]])</f>
        <v>2024</v>
      </c>
      <c r="F89" s="10">
        <v>45432</v>
      </c>
      <c r="G89" s="10" t="s">
        <v>244</v>
      </c>
      <c r="H89" s="10" t="s">
        <v>244</v>
      </c>
      <c r="I89" s="10" t="s">
        <v>244</v>
      </c>
      <c r="J89" s="10" t="s">
        <v>244</v>
      </c>
      <c r="K89" s="10" t="s">
        <v>244</v>
      </c>
      <c r="L89" s="10" t="s">
        <v>244</v>
      </c>
      <c r="M89" s="10" t="s">
        <v>244</v>
      </c>
      <c r="N89" s="10" t="s">
        <v>244</v>
      </c>
      <c r="O89" s="10" t="s">
        <v>244</v>
      </c>
      <c r="P89" s="11" t="s">
        <v>244</v>
      </c>
      <c r="Q89" s="11" t="s">
        <v>244</v>
      </c>
      <c r="R89" s="11" t="s">
        <v>244</v>
      </c>
      <c r="S89" s="11" t="s">
        <v>244</v>
      </c>
      <c r="T89" s="11" t="s">
        <v>244</v>
      </c>
      <c r="U89" s="11" t="s">
        <v>244</v>
      </c>
      <c r="V89" s="9" t="s">
        <v>244</v>
      </c>
    </row>
    <row r="90" spans="1:22">
      <c r="A90" s="9"/>
      <c r="B90" s="9" t="s">
        <v>307</v>
      </c>
      <c r="C90" s="9">
        <f>IF(WEEKDAY(Feiertage[[#This Row],[Datum]],2)&gt;=6,0,1)</f>
        <v>1</v>
      </c>
      <c r="D90" s="9" t="str">
        <f>MONTH(Feiertage[[#This Row],[Datum]])&amp;Feiertage[[#This Row],[Jahr]]</f>
        <v>52024</v>
      </c>
      <c r="E90" s="9">
        <f>YEAR(Feiertage[[#This Row],[Datum]])</f>
        <v>2024</v>
      </c>
      <c r="F90" s="10">
        <v>45442</v>
      </c>
      <c r="G90" s="10" t="s">
        <v>244</v>
      </c>
      <c r="H90" s="10" t="s">
        <v>244</v>
      </c>
      <c r="I90" s="10"/>
      <c r="J90" s="10"/>
      <c r="K90" s="10"/>
      <c r="L90" s="10"/>
      <c r="M90" s="10" t="s">
        <v>244</v>
      </c>
      <c r="N90" s="10"/>
      <c r="O90" s="10"/>
      <c r="P90" s="11" t="s">
        <v>244</v>
      </c>
      <c r="Q90" s="11" t="s">
        <v>244</v>
      </c>
      <c r="R90" s="11" t="s">
        <v>244</v>
      </c>
      <c r="S90" s="11"/>
      <c r="T90" s="11"/>
      <c r="U90" s="11"/>
      <c r="V90" s="9"/>
    </row>
    <row r="91" spans="1:22">
      <c r="A91" s="9"/>
      <c r="B91" s="9" t="s">
        <v>308</v>
      </c>
      <c r="C91" s="9">
        <f>IF(WEEKDAY(Feiertage[[#This Row],[Datum]],2)&gt;=6,0,1)</f>
        <v>1</v>
      </c>
      <c r="D91" s="9" t="str">
        <f>MONTH(Feiertage[[#This Row],[Datum]])&amp;Feiertage[[#This Row],[Jahr]]</f>
        <v>82024</v>
      </c>
      <c r="E91" s="9">
        <f>YEAR(Feiertage[[#This Row],[Datum]])</f>
        <v>2024</v>
      </c>
      <c r="F91" s="10">
        <v>45512</v>
      </c>
      <c r="G91" s="10"/>
      <c r="H91" s="10" t="s">
        <v>244</v>
      </c>
      <c r="I91" s="10"/>
      <c r="J91" s="10"/>
      <c r="K91" s="10"/>
      <c r="L91" s="10"/>
      <c r="M91" s="10"/>
      <c r="N91" s="10"/>
      <c r="O91" s="10"/>
      <c r="P91" s="11"/>
      <c r="Q91" s="11"/>
      <c r="R91" s="11"/>
      <c r="S91" s="11"/>
      <c r="T91" s="11"/>
      <c r="U91" s="11"/>
      <c r="V91" s="9"/>
    </row>
    <row r="92" spans="1:22">
      <c r="A92" s="9"/>
      <c r="B92" s="9" t="s">
        <v>309</v>
      </c>
      <c r="C92" s="9">
        <f>IF(WEEKDAY(Feiertage[[#This Row],[Datum]],2)&gt;=6,0,1)</f>
        <v>1</v>
      </c>
      <c r="D92" s="9" t="str">
        <f>MONTH(Feiertage[[#This Row],[Datum]])&amp;Feiertage[[#This Row],[Jahr]]</f>
        <v>82024</v>
      </c>
      <c r="E92" s="9">
        <f>YEAR(Feiertage[[#This Row],[Datum]])</f>
        <v>2024</v>
      </c>
      <c r="F92" s="10">
        <v>45519</v>
      </c>
      <c r="G92" s="10"/>
      <c r="H92" s="10" t="s">
        <v>244</v>
      </c>
      <c r="I92" s="10"/>
      <c r="J92" s="10"/>
      <c r="K92" s="10"/>
      <c r="L92" s="10"/>
      <c r="M92" s="10"/>
      <c r="N92" s="10"/>
      <c r="O92" s="10"/>
      <c r="P92" s="11"/>
      <c r="Q92" s="11"/>
      <c r="R92" s="11" t="s">
        <v>244</v>
      </c>
      <c r="S92" s="11"/>
      <c r="T92" s="11"/>
      <c r="U92" s="11"/>
      <c r="V92" s="9"/>
    </row>
    <row r="93" spans="1:22">
      <c r="A93" s="9"/>
      <c r="B93" s="9" t="s">
        <v>310</v>
      </c>
      <c r="C93" s="9">
        <f>IF(WEEKDAY(Feiertage[[#This Row],[Datum]],2)&gt;=6,0,1)</f>
        <v>1</v>
      </c>
      <c r="D93" s="9" t="str">
        <f>MONTH(Feiertage[[#This Row],[Datum]])&amp;Feiertage[[#This Row],[Jahr]]</f>
        <v>92024</v>
      </c>
      <c r="E93" s="9">
        <f>YEAR(Feiertage[[#This Row],[Datum]])</f>
        <v>2024</v>
      </c>
      <c r="F93" s="10">
        <v>45555</v>
      </c>
      <c r="G93" s="10"/>
      <c r="H93" s="10"/>
      <c r="I93" s="10"/>
      <c r="J93" s="10"/>
      <c r="K93" s="10"/>
      <c r="L93" s="10"/>
      <c r="M93" s="10"/>
      <c r="N93" s="10"/>
      <c r="O93" s="10"/>
      <c r="P93" s="11"/>
      <c r="Q93" s="11"/>
      <c r="R93" s="11"/>
      <c r="S93" s="11"/>
      <c r="T93" s="11"/>
      <c r="U93" s="11"/>
      <c r="V93" s="9" t="s">
        <v>244</v>
      </c>
    </row>
    <row r="94" spans="1:22">
      <c r="A94" s="9"/>
      <c r="B94" s="9" t="s">
        <v>283</v>
      </c>
      <c r="C94" s="9">
        <f>IF(WEEKDAY(Feiertage[[#This Row],[Datum]],2)&gt;=6,0,1)</f>
        <v>1</v>
      </c>
      <c r="D94" s="9" t="str">
        <f>MONTH(Feiertage[[#This Row],[Datum]])&amp;Feiertage[[#This Row],[Jahr]]</f>
        <v>102024</v>
      </c>
      <c r="E94" s="9">
        <f>YEAR(Feiertage[[#This Row],[Datum]])</f>
        <v>2024</v>
      </c>
      <c r="F94" s="10">
        <v>45568</v>
      </c>
      <c r="G94" s="10" t="s">
        <v>244</v>
      </c>
      <c r="H94" s="10" t="s">
        <v>244</v>
      </c>
      <c r="I94" s="10" t="s">
        <v>244</v>
      </c>
      <c r="J94" s="10" t="s">
        <v>244</v>
      </c>
      <c r="K94" s="10" t="s">
        <v>244</v>
      </c>
      <c r="L94" s="10" t="s">
        <v>244</v>
      </c>
      <c r="M94" s="10" t="s">
        <v>244</v>
      </c>
      <c r="N94" s="10" t="s">
        <v>244</v>
      </c>
      <c r="O94" s="10" t="s">
        <v>244</v>
      </c>
      <c r="P94" s="11" t="s">
        <v>244</v>
      </c>
      <c r="Q94" s="11" t="s">
        <v>244</v>
      </c>
      <c r="R94" s="11" t="s">
        <v>244</v>
      </c>
      <c r="S94" s="11" t="s">
        <v>244</v>
      </c>
      <c r="T94" s="11" t="s">
        <v>244</v>
      </c>
      <c r="U94" s="11" t="s">
        <v>244</v>
      </c>
      <c r="V94" s="9" t="s">
        <v>244</v>
      </c>
    </row>
    <row r="95" spans="1:22">
      <c r="A95" s="9"/>
      <c r="B95" s="9" t="s">
        <v>311</v>
      </c>
      <c r="C95" s="9">
        <f>IF(WEEKDAY(Feiertage[[#This Row],[Datum]],2)&gt;=6,0,1)</f>
        <v>1</v>
      </c>
      <c r="D95" s="9" t="str">
        <f>MONTH(Feiertage[[#This Row],[Datum]])&amp;Feiertage[[#This Row],[Jahr]]</f>
        <v>102024</v>
      </c>
      <c r="E95" s="9">
        <f>YEAR(Feiertage[[#This Row],[Datum]])</f>
        <v>2024</v>
      </c>
      <c r="F95" s="10">
        <v>45596</v>
      </c>
      <c r="G95" s="10"/>
      <c r="H95" s="10"/>
      <c r="I95" s="10"/>
      <c r="J95" s="10" t="s">
        <v>244</v>
      </c>
      <c r="K95" s="10" t="s">
        <v>244</v>
      </c>
      <c r="L95" s="10" t="s">
        <v>244</v>
      </c>
      <c r="M95" s="10"/>
      <c r="N95" s="10" t="s">
        <v>244</v>
      </c>
      <c r="O95" s="10" t="s">
        <v>244</v>
      </c>
      <c r="P95" s="11"/>
      <c r="Q95" s="11"/>
      <c r="R95" s="11"/>
      <c r="S95" s="11" t="s">
        <v>244</v>
      </c>
      <c r="T95" s="11" t="s">
        <v>244</v>
      </c>
      <c r="U95" s="11" t="s">
        <v>244</v>
      </c>
      <c r="V95" s="9" t="s">
        <v>244</v>
      </c>
    </row>
    <row r="96" spans="1:22">
      <c r="A96" s="9"/>
      <c r="B96" s="9" t="s">
        <v>312</v>
      </c>
      <c r="C96" s="9">
        <f>IF(WEEKDAY(Feiertage[[#This Row],[Datum]],2)&gt;=6,0,1)</f>
        <v>1</v>
      </c>
      <c r="D96" s="9" t="str">
        <f>MONTH(Feiertage[[#This Row],[Datum]])&amp;Feiertage[[#This Row],[Jahr]]</f>
        <v>112024</v>
      </c>
      <c r="E96" s="9">
        <f>YEAR(Feiertage[[#This Row],[Datum]])</f>
        <v>2024</v>
      </c>
      <c r="F96" s="10">
        <v>45597</v>
      </c>
      <c r="G96" s="10" t="s">
        <v>244</v>
      </c>
      <c r="H96" s="10" t="s">
        <v>244</v>
      </c>
      <c r="I96" s="10"/>
      <c r="J96" s="10"/>
      <c r="K96" s="10"/>
      <c r="L96" s="10"/>
      <c r="M96" s="10"/>
      <c r="N96" s="10"/>
      <c r="O96" s="10"/>
      <c r="P96" s="11" t="s">
        <v>244</v>
      </c>
      <c r="Q96" s="11" t="s">
        <v>244</v>
      </c>
      <c r="R96" s="11" t="s">
        <v>244</v>
      </c>
      <c r="S96" s="11"/>
      <c r="T96" s="11"/>
      <c r="U96" s="11"/>
      <c r="V96" s="9"/>
    </row>
    <row r="97" spans="1:22">
      <c r="A97" s="9"/>
      <c r="B97" s="9" t="s">
        <v>313</v>
      </c>
      <c r="C97" s="9">
        <f>IF(WEEKDAY(Feiertage[[#This Row],[Datum]],2)&gt;=6,0,1)</f>
        <v>1</v>
      </c>
      <c r="D97" s="9" t="str">
        <f>MONTH(Feiertage[[#This Row],[Datum]])&amp;Feiertage[[#This Row],[Jahr]]</f>
        <v>112024</v>
      </c>
      <c r="E97" s="9">
        <f>YEAR(Feiertage[[#This Row],[Datum]])</f>
        <v>2024</v>
      </c>
      <c r="F97" s="10">
        <v>45616</v>
      </c>
      <c r="G97" s="10"/>
      <c r="H97" s="10"/>
      <c r="I97" s="10"/>
      <c r="J97" s="10"/>
      <c r="K97" s="10"/>
      <c r="L97" s="10"/>
      <c r="M97" s="10"/>
      <c r="N97" s="10"/>
      <c r="O97" s="10"/>
      <c r="P97" s="11"/>
      <c r="Q97" s="11"/>
      <c r="R97" s="11"/>
      <c r="S97" s="11" t="s">
        <v>244</v>
      </c>
      <c r="T97" s="11"/>
      <c r="U97" s="11"/>
      <c r="V97" s="9"/>
    </row>
    <row r="98" spans="1:22">
      <c r="A98" s="9"/>
      <c r="B98" s="9" t="s">
        <v>314</v>
      </c>
      <c r="C98" s="9">
        <f>IF(WEEKDAY(Feiertage[[#This Row],[Datum]],2)&gt;=6,0,1)</f>
        <v>1</v>
      </c>
      <c r="D98" s="9" t="str">
        <f>MONTH(Feiertage[[#This Row],[Datum]])&amp;Feiertage[[#This Row],[Jahr]]</f>
        <v>122024</v>
      </c>
      <c r="E98" s="9">
        <f>YEAR(Feiertage[[#This Row],[Datum]])</f>
        <v>2024</v>
      </c>
      <c r="F98" s="10">
        <v>45651</v>
      </c>
      <c r="G98" s="10" t="s">
        <v>244</v>
      </c>
      <c r="H98" s="10" t="s">
        <v>244</v>
      </c>
      <c r="I98" s="10" t="s">
        <v>244</v>
      </c>
      <c r="J98" s="10" t="s">
        <v>244</v>
      </c>
      <c r="K98" s="10" t="s">
        <v>244</v>
      </c>
      <c r="L98" s="10" t="s">
        <v>244</v>
      </c>
      <c r="M98" s="10" t="s">
        <v>244</v>
      </c>
      <c r="N98" s="10" t="s">
        <v>244</v>
      </c>
      <c r="O98" s="10" t="s">
        <v>244</v>
      </c>
      <c r="P98" s="11" t="s">
        <v>244</v>
      </c>
      <c r="Q98" s="11" t="s">
        <v>244</v>
      </c>
      <c r="R98" s="11" t="s">
        <v>244</v>
      </c>
      <c r="S98" s="11" t="s">
        <v>244</v>
      </c>
      <c r="T98" s="11" t="s">
        <v>244</v>
      </c>
      <c r="U98" s="11" t="s">
        <v>244</v>
      </c>
      <c r="V98" s="9" t="s">
        <v>244</v>
      </c>
    </row>
    <row r="99" spans="1:22">
      <c r="A99" s="9"/>
      <c r="B99" s="9" t="s">
        <v>315</v>
      </c>
      <c r="C99" s="9">
        <f>IF(WEEKDAY(Feiertage[[#This Row],[Datum]],2)&gt;=6,0,1)</f>
        <v>1</v>
      </c>
      <c r="D99" s="9" t="str">
        <f>MONTH(Feiertage[[#This Row],[Datum]])&amp;Feiertage[[#This Row],[Jahr]]</f>
        <v>122024</v>
      </c>
      <c r="E99" s="9">
        <f>YEAR(Feiertage[[#This Row],[Datum]])</f>
        <v>2024</v>
      </c>
      <c r="F99" s="10">
        <v>45652</v>
      </c>
      <c r="G99" s="10" t="s">
        <v>244</v>
      </c>
      <c r="H99" s="10" t="s">
        <v>244</v>
      </c>
      <c r="I99" s="10" t="s">
        <v>244</v>
      </c>
      <c r="J99" s="10" t="s">
        <v>244</v>
      </c>
      <c r="K99" s="10" t="s">
        <v>244</v>
      </c>
      <c r="L99" s="10" t="s">
        <v>244</v>
      </c>
      <c r="M99" s="10" t="s">
        <v>244</v>
      </c>
      <c r="N99" s="10" t="s">
        <v>244</v>
      </c>
      <c r="O99" s="10" t="s">
        <v>244</v>
      </c>
      <c r="P99" s="11" t="s">
        <v>244</v>
      </c>
      <c r="Q99" s="11" t="s">
        <v>244</v>
      </c>
      <c r="R99" s="11" t="s">
        <v>244</v>
      </c>
      <c r="S99" s="11" t="s">
        <v>244</v>
      </c>
      <c r="T99" s="11" t="s">
        <v>244</v>
      </c>
      <c r="U99" s="11" t="s">
        <v>244</v>
      </c>
      <c r="V99" s="9" t="s">
        <v>244</v>
      </c>
    </row>
    <row r="100" spans="1:22">
      <c r="A100" s="9"/>
      <c r="B100" s="9" t="s">
        <v>299</v>
      </c>
      <c r="C100" s="9">
        <f>IF(WEEKDAY(Feiertage[[#This Row],[Datum]],2)&gt;=6,0,1)</f>
        <v>1</v>
      </c>
      <c r="D100" s="9" t="str">
        <f>MONTH(Feiertage[[#This Row],[Datum]])&amp;Feiertage[[#This Row],[Jahr]]</f>
        <v>12025</v>
      </c>
      <c r="E100" s="9">
        <f>YEAR(Feiertage[[#This Row],[Datum]])</f>
        <v>2025</v>
      </c>
      <c r="F100" s="10">
        <v>45658</v>
      </c>
      <c r="G100" s="10" t="s">
        <v>244</v>
      </c>
      <c r="H100" s="10" t="s">
        <v>244</v>
      </c>
      <c r="I100" s="10" t="s">
        <v>244</v>
      </c>
      <c r="J100" s="10" t="s">
        <v>244</v>
      </c>
      <c r="K100" s="10" t="s">
        <v>244</v>
      </c>
      <c r="L100" s="10" t="s">
        <v>244</v>
      </c>
      <c r="M100" s="10" t="s">
        <v>244</v>
      </c>
      <c r="N100" s="10" t="s">
        <v>244</v>
      </c>
      <c r="O100" s="10" t="s">
        <v>244</v>
      </c>
      <c r="P100" s="11" t="s">
        <v>244</v>
      </c>
      <c r="Q100" s="11" t="s">
        <v>244</v>
      </c>
      <c r="R100" s="11" t="s">
        <v>244</v>
      </c>
      <c r="S100" s="11" t="s">
        <v>244</v>
      </c>
      <c r="T100" s="11" t="s">
        <v>244</v>
      </c>
      <c r="U100" s="11" t="s">
        <v>244</v>
      </c>
      <c r="V100" s="9" t="s">
        <v>244</v>
      </c>
    </row>
    <row r="101" spans="1:22">
      <c r="A101" s="9"/>
      <c r="B101" s="9" t="s">
        <v>245</v>
      </c>
      <c r="C101" s="9">
        <f>IF(WEEKDAY(Feiertage[[#This Row],[Datum]],2)&gt;=6,0,1)</f>
        <v>1</v>
      </c>
      <c r="D101" s="9" t="str">
        <f>MONTH(Feiertage[[#This Row],[Datum]])&amp;Feiertage[[#This Row],[Jahr]]</f>
        <v>12025</v>
      </c>
      <c r="E101" s="9">
        <f>YEAR(Feiertage[[#This Row],[Datum]])</f>
        <v>2025</v>
      </c>
      <c r="F101" s="10">
        <v>45663</v>
      </c>
      <c r="G101" s="10" t="s">
        <v>244</v>
      </c>
      <c r="H101" s="10" t="s">
        <v>244</v>
      </c>
      <c r="I101" s="10"/>
      <c r="J101" s="10"/>
      <c r="K101" s="10"/>
      <c r="L101" s="10"/>
      <c r="M101" s="10"/>
      <c r="N101" s="10"/>
      <c r="O101" s="10"/>
      <c r="P101" s="11"/>
      <c r="Q101" s="11"/>
      <c r="R101" s="11"/>
      <c r="S101" s="11"/>
      <c r="T101" s="11" t="s">
        <v>244</v>
      </c>
      <c r="U101" s="11"/>
      <c r="V101" s="9"/>
    </row>
    <row r="102" spans="1:22">
      <c r="A102" s="9"/>
      <c r="B102" s="9" t="s">
        <v>248</v>
      </c>
      <c r="C102" s="9">
        <f>IF(WEEKDAY(Feiertage[[#This Row],[Datum]],2)&gt;=6,0,1)</f>
        <v>0</v>
      </c>
      <c r="D102" s="9" t="str">
        <f>MONTH(Feiertage[[#This Row],[Datum]])&amp;Feiertage[[#This Row],[Jahr]]</f>
        <v>32025</v>
      </c>
      <c r="E102" s="9">
        <f>YEAR(Feiertage[[#This Row],[Datum]])</f>
        <v>2025</v>
      </c>
      <c r="F102" s="10">
        <v>45724</v>
      </c>
      <c r="G102" s="10"/>
      <c r="H102" s="10"/>
      <c r="I102" s="10" t="s">
        <v>244</v>
      </c>
      <c r="J102" s="10"/>
      <c r="K102" s="10"/>
      <c r="L102" s="10"/>
      <c r="M102" s="10"/>
      <c r="N102" s="10" t="s">
        <v>244</v>
      </c>
      <c r="O102" s="10"/>
      <c r="P102" s="11"/>
      <c r="Q102" s="11"/>
      <c r="R102" s="11"/>
      <c r="S102" s="11"/>
      <c r="T102" s="11"/>
      <c r="U102" s="11"/>
      <c r="V102" s="9"/>
    </row>
    <row r="103" spans="1:22">
      <c r="A103" s="9"/>
      <c r="B103" s="9" t="s">
        <v>300</v>
      </c>
      <c r="C103" s="9">
        <f>IF(WEEKDAY(Feiertage[[#This Row],[Datum]],2)&gt;=6,0,1)</f>
        <v>1</v>
      </c>
      <c r="D103" s="9" t="str">
        <f>MONTH(Feiertage[[#This Row],[Datum]])&amp;Feiertage[[#This Row],[Jahr]]</f>
        <v>42025</v>
      </c>
      <c r="E103" s="9">
        <f>YEAR(Feiertage[[#This Row],[Datum]])</f>
        <v>2025</v>
      </c>
      <c r="F103" s="10">
        <v>45765</v>
      </c>
      <c r="G103" s="10" t="s">
        <v>244</v>
      </c>
      <c r="H103" s="10" t="s">
        <v>244</v>
      </c>
      <c r="I103" s="10" t="s">
        <v>244</v>
      </c>
      <c r="J103" s="10" t="s">
        <v>244</v>
      </c>
      <c r="K103" s="10" t="s">
        <v>244</v>
      </c>
      <c r="L103" s="10" t="s">
        <v>244</v>
      </c>
      <c r="M103" s="10" t="s">
        <v>244</v>
      </c>
      <c r="N103" s="10" t="s">
        <v>244</v>
      </c>
      <c r="O103" s="10" t="s">
        <v>244</v>
      </c>
      <c r="P103" s="11" t="s">
        <v>244</v>
      </c>
      <c r="Q103" s="11" t="s">
        <v>244</v>
      </c>
      <c r="R103" s="11" t="s">
        <v>244</v>
      </c>
      <c r="S103" s="11" t="s">
        <v>244</v>
      </c>
      <c r="T103" s="11" t="s">
        <v>244</v>
      </c>
      <c r="U103" s="11" t="s">
        <v>244</v>
      </c>
      <c r="V103" s="9" t="s">
        <v>244</v>
      </c>
    </row>
    <row r="104" spans="1:22">
      <c r="A104" s="9"/>
      <c r="B104" s="9" t="s">
        <v>301</v>
      </c>
      <c r="C104" s="9">
        <f>IF(WEEKDAY(Feiertage[[#This Row],[Datum]],2)&gt;=6,0,1)</f>
        <v>0</v>
      </c>
      <c r="D104" s="9" t="str">
        <f>MONTH(Feiertage[[#This Row],[Datum]])&amp;Feiertage[[#This Row],[Jahr]]</f>
        <v>42025</v>
      </c>
      <c r="E104" s="9">
        <f>YEAR(Feiertage[[#This Row],[Datum]])</f>
        <v>2025</v>
      </c>
      <c r="F104" s="10">
        <v>45767</v>
      </c>
      <c r="G104" s="10"/>
      <c r="H104" s="10"/>
      <c r="I104" s="10"/>
      <c r="J104" s="10" t="s">
        <v>244</v>
      </c>
      <c r="K104" s="10"/>
      <c r="L104" s="10"/>
      <c r="M104" s="10"/>
      <c r="N104" s="10"/>
      <c r="O104" s="10"/>
      <c r="P104" s="11"/>
      <c r="Q104" s="11"/>
      <c r="R104" s="11"/>
      <c r="S104" s="11"/>
      <c r="T104" s="11"/>
      <c r="U104" s="11"/>
      <c r="V104" s="9"/>
    </row>
    <row r="105" spans="1:22">
      <c r="A105" s="9"/>
      <c r="B105" s="9" t="s">
        <v>302</v>
      </c>
      <c r="C105" s="9">
        <f>IF(WEEKDAY(Feiertage[[#This Row],[Datum]],2)&gt;=6,0,1)</f>
        <v>1</v>
      </c>
      <c r="D105" s="9" t="str">
        <f>MONTH(Feiertage[[#This Row],[Datum]])&amp;Feiertage[[#This Row],[Jahr]]</f>
        <v>42025</v>
      </c>
      <c r="E105" s="9">
        <f>YEAR(Feiertage[[#This Row],[Datum]])</f>
        <v>2025</v>
      </c>
      <c r="F105" s="10">
        <v>45768</v>
      </c>
      <c r="G105" s="10" t="s">
        <v>244</v>
      </c>
      <c r="H105" s="10" t="s">
        <v>244</v>
      </c>
      <c r="I105" s="10" t="s">
        <v>244</v>
      </c>
      <c r="J105" s="10" t="s">
        <v>244</v>
      </c>
      <c r="K105" s="10" t="s">
        <v>244</v>
      </c>
      <c r="L105" s="10" t="s">
        <v>244</v>
      </c>
      <c r="M105" s="10" t="s">
        <v>244</v>
      </c>
      <c r="N105" s="10" t="s">
        <v>244</v>
      </c>
      <c r="O105" s="10" t="s">
        <v>244</v>
      </c>
      <c r="P105" s="11" t="s">
        <v>244</v>
      </c>
      <c r="Q105" s="11" t="s">
        <v>244</v>
      </c>
      <c r="R105" s="11" t="s">
        <v>244</v>
      </c>
      <c r="S105" s="11" t="s">
        <v>244</v>
      </c>
      <c r="T105" s="11" t="s">
        <v>244</v>
      </c>
      <c r="U105" s="11" t="s">
        <v>244</v>
      </c>
      <c r="V105" s="9" t="s">
        <v>244</v>
      </c>
    </row>
    <row r="106" spans="1:22">
      <c r="A106" s="9"/>
      <c r="B106" s="9" t="s">
        <v>303</v>
      </c>
      <c r="C106" s="9">
        <f>IF(WEEKDAY(Feiertage[[#This Row],[Datum]],2)&gt;=6,0,1)</f>
        <v>1</v>
      </c>
      <c r="D106" s="9" t="str">
        <f>MONTH(Feiertage[[#This Row],[Datum]])&amp;Feiertage[[#This Row],[Jahr]]</f>
        <v>52025</v>
      </c>
      <c r="E106" s="9">
        <f>YEAR(Feiertage[[#This Row],[Datum]])</f>
        <v>2025</v>
      </c>
      <c r="F106" s="10">
        <v>45778</v>
      </c>
      <c r="G106" s="10" t="s">
        <v>244</v>
      </c>
      <c r="H106" s="10" t="s">
        <v>244</v>
      </c>
      <c r="I106" s="10" t="s">
        <v>244</v>
      </c>
      <c r="J106" s="10" t="s">
        <v>244</v>
      </c>
      <c r="K106" s="10" t="s">
        <v>244</v>
      </c>
      <c r="L106" s="10" t="s">
        <v>244</v>
      </c>
      <c r="M106" s="10" t="s">
        <v>244</v>
      </c>
      <c r="N106" s="10" t="s">
        <v>244</v>
      </c>
      <c r="O106" s="10" t="s">
        <v>244</v>
      </c>
      <c r="P106" s="11" t="s">
        <v>244</v>
      </c>
      <c r="Q106" s="11" t="s">
        <v>244</v>
      </c>
      <c r="R106" s="11" t="s">
        <v>244</v>
      </c>
      <c r="S106" s="11" t="s">
        <v>244</v>
      </c>
      <c r="T106" s="11" t="s">
        <v>244</v>
      </c>
      <c r="U106" s="11" t="s">
        <v>244</v>
      </c>
      <c r="V106" s="9" t="s">
        <v>244</v>
      </c>
    </row>
    <row r="107" spans="1:22">
      <c r="A107" s="9"/>
      <c r="B107" s="9" t="s">
        <v>304</v>
      </c>
      <c r="C107" s="9">
        <f>IF(WEEKDAY(Feiertage[[#This Row],[Datum]],2)&gt;=6,0,1)</f>
        <v>1</v>
      </c>
      <c r="D107" s="9" t="str">
        <f>MONTH(Feiertage[[#This Row],[Datum]])&amp;Feiertage[[#This Row],[Jahr]]</f>
        <v>52025</v>
      </c>
      <c r="E107" s="9">
        <f>YEAR(Feiertage[[#This Row],[Datum]])</f>
        <v>2025</v>
      </c>
      <c r="F107" s="10">
        <v>45806</v>
      </c>
      <c r="G107" s="10" t="s">
        <v>244</v>
      </c>
      <c r="H107" s="10" t="s">
        <v>244</v>
      </c>
      <c r="I107" s="10" t="s">
        <v>244</v>
      </c>
      <c r="J107" s="10" t="s">
        <v>244</v>
      </c>
      <c r="K107" s="10" t="s">
        <v>244</v>
      </c>
      <c r="L107" s="10" t="s">
        <v>244</v>
      </c>
      <c r="M107" s="10" t="s">
        <v>244</v>
      </c>
      <c r="N107" s="10" t="s">
        <v>244</v>
      </c>
      <c r="O107" s="10" t="s">
        <v>244</v>
      </c>
      <c r="P107" s="11" t="s">
        <v>244</v>
      </c>
      <c r="Q107" s="11" t="s">
        <v>244</v>
      </c>
      <c r="R107" s="11" t="s">
        <v>244</v>
      </c>
      <c r="S107" s="11" t="s">
        <v>244</v>
      </c>
      <c r="T107" s="11" t="s">
        <v>244</v>
      </c>
      <c r="U107" s="11" t="s">
        <v>244</v>
      </c>
      <c r="V107" s="9" t="s">
        <v>244</v>
      </c>
    </row>
    <row r="108" spans="1:22">
      <c r="A108" s="9"/>
      <c r="B108" s="9" t="s">
        <v>305</v>
      </c>
      <c r="C108" s="9">
        <f>IF(WEEKDAY(Feiertage[[#This Row],[Datum]],2)&gt;=6,0,1)</f>
        <v>0</v>
      </c>
      <c r="D108" s="9" t="str">
        <f>MONTH(Feiertage[[#This Row],[Datum]])&amp;Feiertage[[#This Row],[Jahr]]</f>
        <v>62025</v>
      </c>
      <c r="E108" s="9">
        <f>YEAR(Feiertage[[#This Row],[Datum]])</f>
        <v>2025</v>
      </c>
      <c r="F108" s="10">
        <v>45816</v>
      </c>
      <c r="G108" s="10"/>
      <c r="H108" s="10"/>
      <c r="I108" s="10"/>
      <c r="J108" s="10" t="s">
        <v>244</v>
      </c>
      <c r="K108" s="10"/>
      <c r="L108" s="10"/>
      <c r="M108" s="10"/>
      <c r="N108" s="10"/>
      <c r="O108" s="10"/>
      <c r="P108" s="11"/>
      <c r="Q108" s="11"/>
      <c r="R108" s="11"/>
      <c r="S108" s="11"/>
      <c r="T108" s="11"/>
      <c r="U108" s="11"/>
      <c r="V108" s="9"/>
    </row>
    <row r="109" spans="1:22">
      <c r="A109" s="9"/>
      <c r="B109" s="9" t="s">
        <v>306</v>
      </c>
      <c r="C109" s="9">
        <f>IF(WEEKDAY(Feiertage[[#This Row],[Datum]],2)&gt;=6,0,1)</f>
        <v>1</v>
      </c>
      <c r="D109" s="9" t="str">
        <f>MONTH(Feiertage[[#This Row],[Datum]])&amp;Feiertage[[#This Row],[Jahr]]</f>
        <v>62025</v>
      </c>
      <c r="E109" s="9">
        <f>YEAR(Feiertage[[#This Row],[Datum]])</f>
        <v>2025</v>
      </c>
      <c r="F109" s="10">
        <v>45817</v>
      </c>
      <c r="G109" s="10" t="s">
        <v>244</v>
      </c>
      <c r="H109" s="10" t="s">
        <v>244</v>
      </c>
      <c r="I109" s="10" t="s">
        <v>244</v>
      </c>
      <c r="J109" s="10" t="s">
        <v>244</v>
      </c>
      <c r="K109" s="10" t="s">
        <v>244</v>
      </c>
      <c r="L109" s="10" t="s">
        <v>244</v>
      </c>
      <c r="M109" s="10" t="s">
        <v>244</v>
      </c>
      <c r="N109" s="10" t="s">
        <v>244</v>
      </c>
      <c r="O109" s="10" t="s">
        <v>244</v>
      </c>
      <c r="P109" s="11" t="s">
        <v>244</v>
      </c>
      <c r="Q109" s="11" t="s">
        <v>244</v>
      </c>
      <c r="R109" s="11" t="s">
        <v>244</v>
      </c>
      <c r="S109" s="11" t="s">
        <v>244</v>
      </c>
      <c r="T109" s="11" t="s">
        <v>244</v>
      </c>
      <c r="U109" s="11" t="s">
        <v>244</v>
      </c>
      <c r="V109" s="9" t="s">
        <v>244</v>
      </c>
    </row>
    <row r="110" spans="1:22">
      <c r="A110" s="9"/>
      <c r="B110" s="9" t="s">
        <v>307</v>
      </c>
      <c r="C110" s="9">
        <f>IF(WEEKDAY(Feiertage[[#This Row],[Datum]],2)&gt;=6,0,1)</f>
        <v>1</v>
      </c>
      <c r="D110" s="9" t="str">
        <f>MONTH(Feiertage[[#This Row],[Datum]])&amp;Feiertage[[#This Row],[Jahr]]</f>
        <v>62025</v>
      </c>
      <c r="E110" s="9">
        <f>YEAR(Feiertage[[#This Row],[Datum]])</f>
        <v>2025</v>
      </c>
      <c r="F110" s="10">
        <v>45827</v>
      </c>
      <c r="G110" s="10" t="s">
        <v>244</v>
      </c>
      <c r="H110" s="10" t="s">
        <v>244</v>
      </c>
      <c r="I110" s="10"/>
      <c r="J110" s="10"/>
      <c r="K110" s="10"/>
      <c r="L110" s="10"/>
      <c r="M110" s="10" t="s">
        <v>244</v>
      </c>
      <c r="N110" s="10"/>
      <c r="O110" s="10"/>
      <c r="P110" s="11" t="s">
        <v>244</v>
      </c>
      <c r="Q110" s="11" t="s">
        <v>244</v>
      </c>
      <c r="R110" s="11" t="s">
        <v>244</v>
      </c>
      <c r="S110" s="11"/>
      <c r="T110" s="11"/>
      <c r="U110" s="11"/>
      <c r="V110" s="9"/>
    </row>
    <row r="111" spans="1:22">
      <c r="A111" s="9"/>
      <c r="B111" s="9" t="s">
        <v>308</v>
      </c>
      <c r="C111" s="9">
        <f>IF(WEEKDAY(Feiertage[[#This Row],[Datum]],2)&gt;=6,0,1)</f>
        <v>1</v>
      </c>
      <c r="D111" s="9" t="str">
        <f>MONTH(Feiertage[[#This Row],[Datum]])&amp;Feiertage[[#This Row],[Jahr]]</f>
        <v>82025</v>
      </c>
      <c r="E111" s="9">
        <f>YEAR(Feiertage[[#This Row],[Datum]])</f>
        <v>2025</v>
      </c>
      <c r="F111" s="10">
        <v>45877</v>
      </c>
      <c r="G111" s="10"/>
      <c r="H111" s="10" t="s">
        <v>244</v>
      </c>
      <c r="I111" s="10"/>
      <c r="J111" s="10"/>
      <c r="K111" s="10"/>
      <c r="L111" s="10"/>
      <c r="M111" s="10"/>
      <c r="N111" s="10"/>
      <c r="O111" s="10"/>
      <c r="P111" s="11"/>
      <c r="Q111" s="11"/>
      <c r="R111" s="11"/>
      <c r="S111" s="11"/>
      <c r="T111" s="11"/>
      <c r="U111" s="11"/>
      <c r="V111" s="9"/>
    </row>
    <row r="112" spans="1:22">
      <c r="A112" s="9"/>
      <c r="B112" s="9" t="s">
        <v>309</v>
      </c>
      <c r="C112" s="9">
        <f>IF(WEEKDAY(Feiertage[[#This Row],[Datum]],2)&gt;=6,0,1)</f>
        <v>1</v>
      </c>
      <c r="D112" s="9" t="str">
        <f>MONTH(Feiertage[[#This Row],[Datum]])&amp;Feiertage[[#This Row],[Jahr]]</f>
        <v>82025</v>
      </c>
      <c r="E112" s="9">
        <f>YEAR(Feiertage[[#This Row],[Datum]])</f>
        <v>2025</v>
      </c>
      <c r="F112" s="10">
        <v>45884</v>
      </c>
      <c r="G112" s="10"/>
      <c r="H112" s="10" t="s">
        <v>244</v>
      </c>
      <c r="I112" s="10"/>
      <c r="J112" s="10"/>
      <c r="K112" s="10"/>
      <c r="L112" s="10"/>
      <c r="M112" s="10"/>
      <c r="N112" s="10"/>
      <c r="O112" s="10"/>
      <c r="P112" s="11"/>
      <c r="Q112" s="11"/>
      <c r="R112" s="11" t="s">
        <v>244</v>
      </c>
      <c r="S112" s="11"/>
      <c r="T112" s="11"/>
      <c r="U112" s="11"/>
      <c r="V112" s="9"/>
    </row>
    <row r="113" spans="1:33">
      <c r="A113" s="9"/>
      <c r="B113" s="9" t="s">
        <v>310</v>
      </c>
      <c r="C113" s="9">
        <f>IF(WEEKDAY(Feiertage[[#This Row],[Datum]],2)&gt;=6,0,1)</f>
        <v>0</v>
      </c>
      <c r="D113" s="9" t="str">
        <f>MONTH(Feiertage[[#This Row],[Datum]])&amp;Feiertage[[#This Row],[Jahr]]</f>
        <v>92025</v>
      </c>
      <c r="E113" s="9">
        <f>YEAR(Feiertage[[#This Row],[Datum]])</f>
        <v>2025</v>
      </c>
      <c r="F113" s="10">
        <v>45920</v>
      </c>
      <c r="G113" s="10"/>
      <c r="H113" s="10"/>
      <c r="I113" s="10"/>
      <c r="J113" s="10"/>
      <c r="K113" s="10"/>
      <c r="L113" s="10"/>
      <c r="M113" s="10"/>
      <c r="N113" s="10"/>
      <c r="O113" s="10"/>
      <c r="P113" s="11"/>
      <c r="Q113" s="11"/>
      <c r="R113" s="11"/>
      <c r="S113" s="11"/>
      <c r="T113" s="11"/>
      <c r="U113" s="11"/>
      <c r="V113" s="9" t="s">
        <v>244</v>
      </c>
    </row>
    <row r="114" spans="1:33">
      <c r="A114" s="9"/>
      <c r="B114" s="9" t="s">
        <v>283</v>
      </c>
      <c r="C114" s="9">
        <f>IF(WEEKDAY(Feiertage[[#This Row],[Datum]],2)&gt;=6,0,1)</f>
        <v>1</v>
      </c>
      <c r="D114" s="9" t="str">
        <f>MONTH(Feiertage[[#This Row],[Datum]])&amp;Feiertage[[#This Row],[Jahr]]</f>
        <v>102025</v>
      </c>
      <c r="E114" s="9">
        <f>YEAR(Feiertage[[#This Row],[Datum]])</f>
        <v>2025</v>
      </c>
      <c r="F114" s="10">
        <v>45933</v>
      </c>
      <c r="G114" s="10" t="s">
        <v>244</v>
      </c>
      <c r="H114" s="10" t="s">
        <v>244</v>
      </c>
      <c r="I114" s="10" t="s">
        <v>244</v>
      </c>
      <c r="J114" s="10" t="s">
        <v>244</v>
      </c>
      <c r="K114" s="10" t="s">
        <v>244</v>
      </c>
      <c r="L114" s="10" t="s">
        <v>244</v>
      </c>
      <c r="M114" s="10" t="s">
        <v>244</v>
      </c>
      <c r="N114" s="10" t="s">
        <v>244</v>
      </c>
      <c r="O114" s="10" t="s">
        <v>244</v>
      </c>
      <c r="P114" s="11" t="s">
        <v>244</v>
      </c>
      <c r="Q114" s="11" t="s">
        <v>244</v>
      </c>
      <c r="R114" s="11" t="s">
        <v>244</v>
      </c>
      <c r="S114" s="11" t="s">
        <v>244</v>
      </c>
      <c r="T114" s="11" t="s">
        <v>244</v>
      </c>
      <c r="U114" s="11" t="s">
        <v>244</v>
      </c>
      <c r="V114" s="9" t="s">
        <v>244</v>
      </c>
    </row>
    <row r="115" spans="1:33">
      <c r="A115" s="9"/>
      <c r="B115" s="9" t="s">
        <v>311</v>
      </c>
      <c r="C115" s="9">
        <f>IF(WEEKDAY(Feiertage[[#This Row],[Datum]],2)&gt;=6,0,1)</f>
        <v>1</v>
      </c>
      <c r="D115" s="9" t="str">
        <f>MONTH(Feiertage[[#This Row],[Datum]])&amp;Feiertage[[#This Row],[Jahr]]</f>
        <v>102025</v>
      </c>
      <c r="E115" s="9">
        <f>YEAR(Feiertage[[#This Row],[Datum]])</f>
        <v>2025</v>
      </c>
      <c r="F115" s="10">
        <v>45961</v>
      </c>
      <c r="G115" s="10"/>
      <c r="H115" s="10"/>
      <c r="I115" s="10"/>
      <c r="J115" s="10" t="s">
        <v>244</v>
      </c>
      <c r="K115" s="10" t="s">
        <v>244</v>
      </c>
      <c r="L115" s="10" t="s">
        <v>244</v>
      </c>
      <c r="M115" s="10"/>
      <c r="N115" s="10" t="s">
        <v>244</v>
      </c>
      <c r="O115" s="10" t="s">
        <v>244</v>
      </c>
      <c r="P115" s="11"/>
      <c r="Q115" s="11"/>
      <c r="R115" s="11"/>
      <c r="S115" s="11" t="s">
        <v>244</v>
      </c>
      <c r="T115" s="11" t="s">
        <v>244</v>
      </c>
      <c r="U115" s="11" t="s">
        <v>244</v>
      </c>
      <c r="V115" s="9" t="s">
        <v>244</v>
      </c>
      <c r="AD115" s="347"/>
    </row>
    <row r="116" spans="1:33">
      <c r="A116" s="9"/>
      <c r="B116" s="9" t="s">
        <v>312</v>
      </c>
      <c r="C116" s="9">
        <f>IF(WEEKDAY(Feiertage[[#This Row],[Datum]],2)&gt;=6,0,1)</f>
        <v>0</v>
      </c>
      <c r="D116" s="9" t="str">
        <f>MONTH(Feiertage[[#This Row],[Datum]])&amp;Feiertage[[#This Row],[Jahr]]</f>
        <v>112025</v>
      </c>
      <c r="E116" s="9">
        <f>YEAR(Feiertage[[#This Row],[Datum]])</f>
        <v>2025</v>
      </c>
      <c r="F116" s="10">
        <v>45962</v>
      </c>
      <c r="G116" s="10" t="s">
        <v>244</v>
      </c>
      <c r="H116" s="10" t="s">
        <v>244</v>
      </c>
      <c r="I116" s="10"/>
      <c r="J116" s="10"/>
      <c r="K116" s="10"/>
      <c r="L116" s="10"/>
      <c r="M116" s="10"/>
      <c r="N116" s="10"/>
      <c r="O116" s="10"/>
      <c r="P116" s="11" t="s">
        <v>244</v>
      </c>
      <c r="Q116" s="11" t="s">
        <v>244</v>
      </c>
      <c r="R116" s="11" t="s">
        <v>244</v>
      </c>
      <c r="S116" s="11"/>
      <c r="T116" s="11"/>
      <c r="U116" s="11"/>
      <c r="V116" s="9"/>
      <c r="AD116" s="347"/>
    </row>
    <row r="117" spans="1:33">
      <c r="A117" s="9"/>
      <c r="B117" s="9" t="s">
        <v>313</v>
      </c>
      <c r="C117" s="9">
        <f>IF(WEEKDAY(Feiertage[[#This Row],[Datum]],2)&gt;=6,0,1)</f>
        <v>1</v>
      </c>
      <c r="D117" s="9" t="str">
        <f>MONTH(Feiertage[[#This Row],[Datum]])&amp;Feiertage[[#This Row],[Jahr]]</f>
        <v>112025</v>
      </c>
      <c r="E117" s="9">
        <f>YEAR(Feiertage[[#This Row],[Datum]])</f>
        <v>2025</v>
      </c>
      <c r="F117" s="10">
        <v>45980</v>
      </c>
      <c r="G117" s="10"/>
      <c r="H117" s="10"/>
      <c r="I117" s="10"/>
      <c r="J117" s="10"/>
      <c r="K117" s="10"/>
      <c r="L117" s="10"/>
      <c r="M117" s="10"/>
      <c r="N117" s="10"/>
      <c r="O117" s="10"/>
      <c r="P117" s="11"/>
      <c r="Q117" s="11"/>
      <c r="R117" s="11"/>
      <c r="S117" s="11" t="s">
        <v>244</v>
      </c>
      <c r="T117" s="11"/>
      <c r="U117" s="11"/>
      <c r="V117" s="9"/>
      <c r="AD117" s="347"/>
    </row>
    <row r="118" spans="1:33">
      <c r="A118" s="9"/>
      <c r="B118" s="9" t="s">
        <v>314</v>
      </c>
      <c r="C118" s="9">
        <f>IF(WEEKDAY(Feiertage[[#This Row],[Datum]],2)&gt;=6,0,1)</f>
        <v>1</v>
      </c>
      <c r="D118" s="9" t="str">
        <f>MONTH(Feiertage[[#This Row],[Datum]])&amp;Feiertage[[#This Row],[Jahr]]</f>
        <v>122025</v>
      </c>
      <c r="E118" s="9">
        <f>YEAR(Feiertage[[#This Row],[Datum]])</f>
        <v>2025</v>
      </c>
      <c r="F118" s="10">
        <v>46016</v>
      </c>
      <c r="G118" s="10" t="s">
        <v>244</v>
      </c>
      <c r="H118" s="10" t="s">
        <v>244</v>
      </c>
      <c r="I118" s="10" t="s">
        <v>244</v>
      </c>
      <c r="J118" s="10" t="s">
        <v>244</v>
      </c>
      <c r="K118" s="10" t="s">
        <v>244</v>
      </c>
      <c r="L118" s="10" t="s">
        <v>244</v>
      </c>
      <c r="M118" s="10" t="s">
        <v>244</v>
      </c>
      <c r="N118" s="10" t="s">
        <v>244</v>
      </c>
      <c r="O118" s="10" t="s">
        <v>244</v>
      </c>
      <c r="P118" s="11" t="s">
        <v>244</v>
      </c>
      <c r="Q118" s="11" t="s">
        <v>244</v>
      </c>
      <c r="R118" s="11" t="s">
        <v>244</v>
      </c>
      <c r="S118" s="11" t="s">
        <v>244</v>
      </c>
      <c r="T118" s="11" t="s">
        <v>244</v>
      </c>
      <c r="U118" s="11" t="s">
        <v>244</v>
      </c>
      <c r="V118" s="9" t="s">
        <v>244</v>
      </c>
      <c r="AD118" s="347"/>
      <c r="AF118" s="99"/>
      <c r="AG118" s="99"/>
    </row>
    <row r="119" spans="1:33">
      <c r="A119" s="9"/>
      <c r="B119" s="9" t="s">
        <v>315</v>
      </c>
      <c r="C119" s="9">
        <f>IF(WEEKDAY(Feiertage[[#This Row],[Datum]],2)&gt;=6,0,1)</f>
        <v>1</v>
      </c>
      <c r="D119" s="9" t="str">
        <f>MONTH(Feiertage[[#This Row],[Datum]])&amp;Feiertage[[#This Row],[Jahr]]</f>
        <v>122025</v>
      </c>
      <c r="E119" s="9">
        <f>YEAR(Feiertage[[#This Row],[Datum]])</f>
        <v>2025</v>
      </c>
      <c r="F119" s="10">
        <v>46017</v>
      </c>
      <c r="G119" s="10" t="s">
        <v>244</v>
      </c>
      <c r="H119" s="10" t="s">
        <v>244</v>
      </c>
      <c r="I119" s="10" t="s">
        <v>244</v>
      </c>
      <c r="J119" s="10" t="s">
        <v>244</v>
      </c>
      <c r="K119" s="10" t="s">
        <v>244</v>
      </c>
      <c r="L119" s="10" t="s">
        <v>244</v>
      </c>
      <c r="M119" s="10" t="s">
        <v>244</v>
      </c>
      <c r="N119" s="10" t="s">
        <v>244</v>
      </c>
      <c r="O119" s="10" t="s">
        <v>244</v>
      </c>
      <c r="P119" s="11" t="s">
        <v>244</v>
      </c>
      <c r="Q119" s="11" t="s">
        <v>244</v>
      </c>
      <c r="R119" s="11" t="s">
        <v>244</v>
      </c>
      <c r="S119" s="11" t="s">
        <v>244</v>
      </c>
      <c r="T119" s="11" t="s">
        <v>244</v>
      </c>
      <c r="U119" s="11" t="s">
        <v>244</v>
      </c>
      <c r="V119" s="9" t="s">
        <v>244</v>
      </c>
      <c r="AD119" s="347"/>
      <c r="AF119" s="99"/>
      <c r="AG119" s="99"/>
    </row>
    <row r="120" spans="1:33">
      <c r="B120" s="9" t="s">
        <v>316</v>
      </c>
      <c r="C120" s="9">
        <f>IF(WEEKDAY(Feiertage[[#This Row],[Datum]],2)&gt;=6,0,1)</f>
        <v>1</v>
      </c>
      <c r="D120" s="9" t="str">
        <f>MONTH(Feiertage[[#This Row],[Datum]])&amp;Feiertage[[#This Row],[Jahr]]</f>
        <v>12026</v>
      </c>
      <c r="E120" s="9">
        <f>YEAR(Feiertage[[#This Row],[Datum]])</f>
        <v>2026</v>
      </c>
      <c r="F120" s="10">
        <v>46023</v>
      </c>
      <c r="G120" s="10" t="s">
        <v>244</v>
      </c>
      <c r="H120" s="10" t="s">
        <v>244</v>
      </c>
      <c r="I120" s="10" t="s">
        <v>244</v>
      </c>
      <c r="J120" s="10" t="s">
        <v>244</v>
      </c>
      <c r="K120" s="10" t="s">
        <v>244</v>
      </c>
      <c r="L120" s="10" t="s">
        <v>244</v>
      </c>
      <c r="M120" s="10" t="s">
        <v>244</v>
      </c>
      <c r="N120" s="10" t="s">
        <v>244</v>
      </c>
      <c r="O120" s="10" t="s">
        <v>244</v>
      </c>
      <c r="P120" s="11" t="s">
        <v>244</v>
      </c>
      <c r="Q120" s="11" t="s">
        <v>244</v>
      </c>
      <c r="R120" s="11" t="s">
        <v>244</v>
      </c>
      <c r="S120" s="11" t="s">
        <v>244</v>
      </c>
      <c r="T120" s="11" t="s">
        <v>244</v>
      </c>
      <c r="U120" s="11" t="s">
        <v>244</v>
      </c>
      <c r="V120" s="9" t="s">
        <v>244</v>
      </c>
      <c r="AD120" s="347"/>
      <c r="AF120" s="99"/>
      <c r="AG120" s="99"/>
    </row>
    <row r="121" spans="1:33">
      <c r="B121" s="9" t="s">
        <v>245</v>
      </c>
      <c r="C121" s="9">
        <f>IF(WEEKDAY(Feiertage[[#This Row],[Datum]],2)&gt;=6,0,1)</f>
        <v>1</v>
      </c>
      <c r="D121" s="9" t="str">
        <f>MONTH(Feiertage[[#This Row],[Datum]])&amp;Feiertage[[#This Row],[Jahr]]</f>
        <v>12026</v>
      </c>
      <c r="E121" s="9">
        <f>YEAR(Feiertage[[#This Row],[Datum]])</f>
        <v>2026</v>
      </c>
      <c r="F121" s="10">
        <v>46028</v>
      </c>
      <c r="G121" s="10" t="s">
        <v>244</v>
      </c>
      <c r="H121" s="10" t="s">
        <v>244</v>
      </c>
      <c r="I121" s="10"/>
      <c r="J121" s="10"/>
      <c r="K121" s="10"/>
      <c r="L121" s="10"/>
      <c r="M121" s="10"/>
      <c r="N121" s="10"/>
      <c r="O121" s="10"/>
      <c r="P121" s="11"/>
      <c r="Q121" s="11"/>
      <c r="R121" s="11"/>
      <c r="S121" s="11"/>
      <c r="T121" s="11" t="s">
        <v>244</v>
      </c>
      <c r="U121" s="11"/>
      <c r="V121" s="9"/>
      <c r="AD121" s="347"/>
      <c r="AF121" s="99"/>
      <c r="AG121" s="99"/>
    </row>
    <row r="122" spans="1:33">
      <c r="B122" s="9" t="s">
        <v>248</v>
      </c>
      <c r="C122" s="9">
        <f>IF(WEEKDAY(Feiertage[[#This Row],[Datum]],2)&gt;=6,0,1)</f>
        <v>0</v>
      </c>
      <c r="D122" s="9" t="str">
        <f>MONTH(Feiertage[[#This Row],[Datum]])&amp;Feiertage[[#This Row],[Jahr]]</f>
        <v>32026</v>
      </c>
      <c r="E122" s="9">
        <f>YEAR(Feiertage[[#This Row],[Datum]])</f>
        <v>2026</v>
      </c>
      <c r="F122" s="10">
        <v>46089</v>
      </c>
      <c r="G122" s="10"/>
      <c r="H122" s="10"/>
      <c r="I122" s="10" t="s">
        <v>244</v>
      </c>
      <c r="J122" s="10"/>
      <c r="K122" s="10"/>
      <c r="L122" s="10"/>
      <c r="M122" s="10"/>
      <c r="N122" s="10" t="s">
        <v>244</v>
      </c>
      <c r="O122" s="10"/>
      <c r="P122" s="11"/>
      <c r="Q122" s="11"/>
      <c r="R122" s="11"/>
      <c r="S122" s="11"/>
      <c r="T122" s="11"/>
      <c r="U122" s="11"/>
      <c r="V122" s="9"/>
      <c r="AD122" s="347"/>
      <c r="AF122" s="99"/>
      <c r="AG122" s="99"/>
    </row>
    <row r="123" spans="1:33">
      <c r="B123" s="9" t="s">
        <v>250</v>
      </c>
      <c r="C123" s="9">
        <f>IF(WEEKDAY(Feiertage[[#This Row],[Datum]],2)&gt;=6,0,1)</f>
        <v>1</v>
      </c>
      <c r="D123" s="9" t="str">
        <f>MONTH(Feiertage[[#This Row],[Datum]])&amp;Feiertage[[#This Row],[Jahr]]</f>
        <v>42026</v>
      </c>
      <c r="E123" s="9">
        <f>YEAR(Feiertage[[#This Row],[Datum]])</f>
        <v>2026</v>
      </c>
      <c r="F123" s="10">
        <v>46115</v>
      </c>
      <c r="G123" s="10" t="s">
        <v>244</v>
      </c>
      <c r="H123" s="10" t="s">
        <v>244</v>
      </c>
      <c r="I123" s="10" t="s">
        <v>244</v>
      </c>
      <c r="J123" s="10" t="s">
        <v>244</v>
      </c>
      <c r="K123" s="10" t="s">
        <v>244</v>
      </c>
      <c r="L123" s="10" t="s">
        <v>244</v>
      </c>
      <c r="M123" s="10" t="s">
        <v>244</v>
      </c>
      <c r="N123" s="10" t="s">
        <v>244</v>
      </c>
      <c r="O123" s="10" t="s">
        <v>244</v>
      </c>
      <c r="P123" s="11" t="s">
        <v>244</v>
      </c>
      <c r="Q123" s="11" t="s">
        <v>244</v>
      </c>
      <c r="R123" s="11" t="s">
        <v>244</v>
      </c>
      <c r="S123" s="11" t="s">
        <v>244</v>
      </c>
      <c r="T123" s="11" t="s">
        <v>244</v>
      </c>
      <c r="U123" s="11" t="s">
        <v>244</v>
      </c>
      <c r="V123" s="9" t="s">
        <v>244</v>
      </c>
      <c r="AD123" s="347"/>
      <c r="AF123" s="99"/>
      <c r="AG123" s="99"/>
    </row>
    <row r="124" spans="1:33">
      <c r="B124" s="9" t="s">
        <v>317</v>
      </c>
      <c r="C124" s="9">
        <f>IF(WEEKDAY(Feiertage[[#This Row],[Datum]],2)&gt;=6,0,1)</f>
        <v>0</v>
      </c>
      <c r="D124" s="9" t="str">
        <f>MONTH(Feiertage[[#This Row],[Datum]])&amp;Feiertage[[#This Row],[Jahr]]</f>
        <v>42026</v>
      </c>
      <c r="E124" s="9">
        <f>YEAR(Feiertage[[#This Row],[Datum]])</f>
        <v>2026</v>
      </c>
      <c r="F124" s="10">
        <v>46117</v>
      </c>
      <c r="G124" s="10"/>
      <c r="H124" s="10"/>
      <c r="I124" s="10"/>
      <c r="J124" s="10" t="s">
        <v>244</v>
      </c>
      <c r="K124" s="10"/>
      <c r="L124" s="10"/>
      <c r="M124" s="10"/>
      <c r="N124" s="10"/>
      <c r="O124" s="10"/>
      <c r="P124" s="11"/>
      <c r="Q124" s="11"/>
      <c r="R124" s="11"/>
      <c r="S124" s="11"/>
      <c r="T124" s="11"/>
      <c r="U124" s="11"/>
      <c r="V124" s="9"/>
      <c r="AD124" s="347"/>
      <c r="AF124" s="99"/>
      <c r="AG124" s="99"/>
    </row>
    <row r="125" spans="1:33">
      <c r="B125" s="9" t="s">
        <v>255</v>
      </c>
      <c r="C125" s="9">
        <f>IF(WEEKDAY(Feiertage[[#This Row],[Datum]],2)&gt;=6,0,1)</f>
        <v>1</v>
      </c>
      <c r="D125" s="9" t="str">
        <f>MONTH(Feiertage[[#This Row],[Datum]])&amp;Feiertage[[#This Row],[Jahr]]</f>
        <v>42026</v>
      </c>
      <c r="E125" s="9">
        <f>YEAR(Feiertage[[#This Row],[Datum]])</f>
        <v>2026</v>
      </c>
      <c r="F125" s="10">
        <v>46118</v>
      </c>
      <c r="G125" s="10" t="s">
        <v>244</v>
      </c>
      <c r="H125" s="10" t="s">
        <v>244</v>
      </c>
      <c r="I125" s="10" t="s">
        <v>244</v>
      </c>
      <c r="J125" s="10" t="s">
        <v>244</v>
      </c>
      <c r="K125" s="10" t="s">
        <v>244</v>
      </c>
      <c r="L125" s="10" t="s">
        <v>244</v>
      </c>
      <c r="M125" s="10" t="s">
        <v>244</v>
      </c>
      <c r="N125" s="10" t="s">
        <v>244</v>
      </c>
      <c r="O125" s="10" t="s">
        <v>244</v>
      </c>
      <c r="P125" s="11" t="s">
        <v>244</v>
      </c>
      <c r="Q125" s="11" t="s">
        <v>244</v>
      </c>
      <c r="R125" s="11" t="s">
        <v>244</v>
      </c>
      <c r="S125" s="11" t="s">
        <v>244</v>
      </c>
      <c r="T125" s="11" t="s">
        <v>244</v>
      </c>
      <c r="U125" s="11" t="s">
        <v>244</v>
      </c>
      <c r="V125" s="9" t="s">
        <v>244</v>
      </c>
      <c r="AD125" s="347"/>
      <c r="AF125" s="99"/>
      <c r="AG125" s="99"/>
    </row>
    <row r="126" spans="1:33">
      <c r="B126" s="9" t="s">
        <v>292</v>
      </c>
      <c r="C126" s="9">
        <f>IF(WEEKDAY(Feiertage[[#This Row],[Datum]],2)&gt;=6,0,1)</f>
        <v>1</v>
      </c>
      <c r="D126" s="9" t="str">
        <f>MONTH(Feiertage[[#This Row],[Datum]])&amp;Feiertage[[#This Row],[Jahr]]</f>
        <v>52026</v>
      </c>
      <c r="E126" s="9">
        <f>YEAR(Feiertage[[#This Row],[Datum]])</f>
        <v>2026</v>
      </c>
      <c r="F126" s="10">
        <v>46143</v>
      </c>
      <c r="G126" s="10" t="s">
        <v>244</v>
      </c>
      <c r="H126" s="10" t="s">
        <v>244</v>
      </c>
      <c r="I126" s="10" t="s">
        <v>244</v>
      </c>
      <c r="J126" s="10" t="s">
        <v>244</v>
      </c>
      <c r="K126" s="10" t="s">
        <v>244</v>
      </c>
      <c r="L126" s="10" t="s">
        <v>244</v>
      </c>
      <c r="M126" s="10" t="s">
        <v>244</v>
      </c>
      <c r="N126" s="10" t="s">
        <v>244</v>
      </c>
      <c r="O126" s="10" t="s">
        <v>244</v>
      </c>
      <c r="P126" s="11" t="s">
        <v>244</v>
      </c>
      <c r="Q126" s="11" t="s">
        <v>244</v>
      </c>
      <c r="R126" s="11" t="s">
        <v>244</v>
      </c>
      <c r="S126" s="11" t="s">
        <v>244</v>
      </c>
      <c r="T126" s="11" t="s">
        <v>244</v>
      </c>
      <c r="U126" s="11" t="s">
        <v>244</v>
      </c>
      <c r="V126" s="9" t="s">
        <v>244</v>
      </c>
      <c r="AD126" s="347"/>
      <c r="AF126" s="99"/>
      <c r="AG126" s="99"/>
    </row>
    <row r="127" spans="1:33">
      <c r="B127" s="9" t="s">
        <v>293</v>
      </c>
      <c r="C127" s="9">
        <f>IF(WEEKDAY(Feiertage[[#This Row],[Datum]],2)&gt;=6,0,1)</f>
        <v>1</v>
      </c>
      <c r="D127" s="9" t="str">
        <f>MONTH(Feiertage[[#This Row],[Datum]])&amp;Feiertage[[#This Row],[Jahr]]</f>
        <v>52026</v>
      </c>
      <c r="E127" s="9">
        <f>YEAR(Feiertage[[#This Row],[Datum]])</f>
        <v>2026</v>
      </c>
      <c r="F127" s="10">
        <v>46156</v>
      </c>
      <c r="G127" s="10" t="s">
        <v>244</v>
      </c>
      <c r="H127" s="10" t="s">
        <v>244</v>
      </c>
      <c r="I127" s="10" t="s">
        <v>244</v>
      </c>
      <c r="J127" s="10" t="s">
        <v>244</v>
      </c>
      <c r="K127" s="10" t="s">
        <v>244</v>
      </c>
      <c r="L127" s="10" t="s">
        <v>244</v>
      </c>
      <c r="M127" s="10" t="s">
        <v>244</v>
      </c>
      <c r="N127" s="10" t="s">
        <v>244</v>
      </c>
      <c r="O127" s="10" t="s">
        <v>244</v>
      </c>
      <c r="P127" s="11" t="s">
        <v>244</v>
      </c>
      <c r="Q127" s="11" t="s">
        <v>244</v>
      </c>
      <c r="R127" s="11" t="s">
        <v>244</v>
      </c>
      <c r="S127" s="11" t="s">
        <v>244</v>
      </c>
      <c r="T127" s="11" t="s">
        <v>244</v>
      </c>
      <c r="U127" s="11" t="s">
        <v>244</v>
      </c>
      <c r="V127" s="9" t="s">
        <v>244</v>
      </c>
      <c r="AD127" s="347"/>
      <c r="AF127" s="99"/>
      <c r="AG127" s="99"/>
    </row>
    <row r="128" spans="1:33">
      <c r="B128" s="9" t="s">
        <v>318</v>
      </c>
      <c r="C128" s="9">
        <f>IF(WEEKDAY(Feiertage[[#This Row],[Datum]],2)&gt;=6,0,1)</f>
        <v>0</v>
      </c>
      <c r="D128" s="9" t="str">
        <f>MONTH(Feiertage[[#This Row],[Datum]])&amp;Feiertage[[#This Row],[Jahr]]</f>
        <v>52026</v>
      </c>
      <c r="E128" s="9">
        <f>YEAR(Feiertage[[#This Row],[Datum]])</f>
        <v>2026</v>
      </c>
      <c r="F128" s="10">
        <v>46166</v>
      </c>
      <c r="G128" s="10"/>
      <c r="H128" s="10"/>
      <c r="I128" s="10"/>
      <c r="J128" s="10" t="s">
        <v>244</v>
      </c>
      <c r="K128" s="10"/>
      <c r="L128" s="10"/>
      <c r="M128" s="10"/>
      <c r="N128" s="10"/>
      <c r="O128" s="10"/>
      <c r="P128" s="11"/>
      <c r="Q128" s="11"/>
      <c r="R128" s="11"/>
      <c r="S128" s="11"/>
      <c r="T128" s="11"/>
      <c r="U128" s="11"/>
      <c r="V128" s="9"/>
      <c r="AD128" s="347"/>
      <c r="AF128" s="99"/>
      <c r="AG128" s="99"/>
    </row>
    <row r="129" spans="2:33">
      <c r="B129" s="9" t="s">
        <v>294</v>
      </c>
      <c r="C129" s="9">
        <f>IF(WEEKDAY(Feiertage[[#This Row],[Datum]],2)&gt;=6,0,1)</f>
        <v>1</v>
      </c>
      <c r="D129" s="9" t="str">
        <f>MONTH(Feiertage[[#This Row],[Datum]])&amp;Feiertage[[#This Row],[Jahr]]</f>
        <v>52026</v>
      </c>
      <c r="E129" s="9">
        <f>YEAR(Feiertage[[#This Row],[Datum]])</f>
        <v>2026</v>
      </c>
      <c r="F129" s="10">
        <v>46167</v>
      </c>
      <c r="G129" s="10" t="s">
        <v>244</v>
      </c>
      <c r="H129" s="10" t="s">
        <v>244</v>
      </c>
      <c r="I129" s="10" t="s">
        <v>244</v>
      </c>
      <c r="J129" s="10" t="s">
        <v>244</v>
      </c>
      <c r="K129" s="10" t="s">
        <v>244</v>
      </c>
      <c r="L129" s="10" t="s">
        <v>244</v>
      </c>
      <c r="M129" s="10" t="s">
        <v>244</v>
      </c>
      <c r="N129" s="10" t="s">
        <v>244</v>
      </c>
      <c r="O129" s="10" t="s">
        <v>244</v>
      </c>
      <c r="P129" s="11" t="s">
        <v>244</v>
      </c>
      <c r="Q129" s="11" t="s">
        <v>244</v>
      </c>
      <c r="R129" s="11" t="s">
        <v>244</v>
      </c>
      <c r="S129" s="11" t="s">
        <v>244</v>
      </c>
      <c r="T129" s="11" t="s">
        <v>244</v>
      </c>
      <c r="U129" s="11" t="s">
        <v>244</v>
      </c>
      <c r="V129" s="9" t="s">
        <v>244</v>
      </c>
      <c r="AD129" s="347"/>
      <c r="AF129" s="99"/>
      <c r="AG129" s="99"/>
    </row>
    <row r="130" spans="2:33">
      <c r="B130" s="9" t="s">
        <v>273</v>
      </c>
      <c r="C130" s="9">
        <f>IF(WEEKDAY(Feiertage[[#This Row],[Datum]],2)&gt;=6,0,1)</f>
        <v>1</v>
      </c>
      <c r="D130" s="9" t="str">
        <f>MONTH(Feiertage[[#This Row],[Datum]])&amp;Feiertage[[#This Row],[Jahr]]</f>
        <v>62026</v>
      </c>
      <c r="E130" s="9">
        <f>YEAR(Feiertage[[#This Row],[Datum]])</f>
        <v>2026</v>
      </c>
      <c r="F130" s="10">
        <v>46177</v>
      </c>
      <c r="G130" s="10" t="s">
        <v>244</v>
      </c>
      <c r="H130" s="10" t="s">
        <v>244</v>
      </c>
      <c r="I130" s="10"/>
      <c r="J130" s="10"/>
      <c r="K130" s="10"/>
      <c r="L130" s="10"/>
      <c r="M130" s="10" t="s">
        <v>244</v>
      </c>
      <c r="N130" s="10"/>
      <c r="O130" s="10"/>
      <c r="P130" s="11" t="s">
        <v>244</v>
      </c>
      <c r="Q130" s="11" t="s">
        <v>244</v>
      </c>
      <c r="R130" s="11" t="s">
        <v>244</v>
      </c>
      <c r="S130" s="11"/>
      <c r="T130" s="11"/>
      <c r="U130" s="11"/>
      <c r="V130" s="9"/>
      <c r="AD130" s="347"/>
      <c r="AF130" s="99"/>
      <c r="AG130" s="99"/>
    </row>
    <row r="131" spans="2:33">
      <c r="B131" s="9" t="s">
        <v>295</v>
      </c>
      <c r="C131" s="9">
        <f>IF(WEEKDAY(Feiertage[[#This Row],[Datum]],2)&gt;=6,0,1)</f>
        <v>0</v>
      </c>
      <c r="D131" s="9" t="str">
        <f>MONTH(Feiertage[[#This Row],[Datum]])&amp;Feiertage[[#This Row],[Jahr]]</f>
        <v>82026</v>
      </c>
      <c r="E131" s="9">
        <f>YEAR(Feiertage[[#This Row],[Datum]])</f>
        <v>2026</v>
      </c>
      <c r="F131" s="10">
        <v>46249</v>
      </c>
      <c r="G131" s="10"/>
      <c r="H131" s="10" t="s">
        <v>244</v>
      </c>
      <c r="I131" s="10"/>
      <c r="J131" s="10"/>
      <c r="K131" s="10"/>
      <c r="L131" s="10"/>
      <c r="M131" s="10"/>
      <c r="N131" s="10"/>
      <c r="O131" s="10"/>
      <c r="P131" s="11"/>
      <c r="Q131" s="11"/>
      <c r="R131" s="11" t="s">
        <v>244</v>
      </c>
      <c r="S131" s="11"/>
      <c r="T131" s="11"/>
      <c r="U131" s="11"/>
      <c r="V131" s="9"/>
      <c r="AD131" s="347"/>
      <c r="AF131" s="99"/>
      <c r="AG131" s="99"/>
    </row>
    <row r="132" spans="2:33">
      <c r="B132" s="9" t="s">
        <v>296</v>
      </c>
      <c r="C132" s="9">
        <f>IF(WEEKDAY(Feiertage[[#This Row],[Datum]],2)&gt;=6,0,1)</f>
        <v>0</v>
      </c>
      <c r="D132" s="9" t="str">
        <f>MONTH(Feiertage[[#This Row],[Datum]])&amp;Feiertage[[#This Row],[Jahr]]</f>
        <v>92026</v>
      </c>
      <c r="E132" s="9">
        <f>YEAR(Feiertage[[#This Row],[Datum]])</f>
        <v>2026</v>
      </c>
      <c r="F132" s="10">
        <v>46285</v>
      </c>
      <c r="G132" s="10"/>
      <c r="H132" s="10"/>
      <c r="I132" s="10"/>
      <c r="J132" s="10"/>
      <c r="K132" s="10"/>
      <c r="L132" s="10"/>
      <c r="M132" s="10"/>
      <c r="N132" s="10"/>
      <c r="O132" s="10"/>
      <c r="P132" s="11"/>
      <c r="Q132" s="11"/>
      <c r="R132" s="11"/>
      <c r="S132" s="11"/>
      <c r="T132" s="11"/>
      <c r="U132" s="11"/>
      <c r="V132" s="9" t="s">
        <v>244</v>
      </c>
      <c r="AD132" s="347"/>
      <c r="AF132" s="99"/>
      <c r="AG132" s="99"/>
    </row>
    <row r="133" spans="2:33">
      <c r="B133" s="9" t="s">
        <v>283</v>
      </c>
      <c r="C133" s="9">
        <f>IF(WEEKDAY(Feiertage[[#This Row],[Datum]],2)&gt;=6,0,1)</f>
        <v>0</v>
      </c>
      <c r="D133" s="9" t="str">
        <f>MONTH(Feiertage[[#This Row],[Datum]])&amp;Feiertage[[#This Row],[Jahr]]</f>
        <v>102026</v>
      </c>
      <c r="E133" s="9">
        <f>YEAR(Feiertage[[#This Row],[Datum]])</f>
        <v>2026</v>
      </c>
      <c r="F133" s="10">
        <v>46298</v>
      </c>
      <c r="G133" s="10" t="s">
        <v>244</v>
      </c>
      <c r="H133" s="10" t="s">
        <v>244</v>
      </c>
      <c r="I133" s="10" t="s">
        <v>244</v>
      </c>
      <c r="J133" s="10" t="s">
        <v>244</v>
      </c>
      <c r="K133" s="10" t="s">
        <v>244</v>
      </c>
      <c r="L133" s="10" t="s">
        <v>244</v>
      </c>
      <c r="M133" s="10" t="s">
        <v>244</v>
      </c>
      <c r="N133" s="10" t="s">
        <v>244</v>
      </c>
      <c r="O133" s="10" t="s">
        <v>244</v>
      </c>
      <c r="P133" s="11" t="s">
        <v>244</v>
      </c>
      <c r="Q133" s="11" t="s">
        <v>244</v>
      </c>
      <c r="R133" s="11" t="s">
        <v>244</v>
      </c>
      <c r="S133" s="11" t="s">
        <v>244</v>
      </c>
      <c r="T133" s="11" t="s">
        <v>244</v>
      </c>
      <c r="U133" s="11" t="s">
        <v>244</v>
      </c>
      <c r="V133" s="9" t="s">
        <v>244</v>
      </c>
      <c r="AD133" s="347"/>
      <c r="AF133" s="99"/>
      <c r="AG133" s="99"/>
    </row>
    <row r="134" spans="2:33">
      <c r="B134" s="9" t="s">
        <v>290</v>
      </c>
      <c r="C134" s="9">
        <f>IF(WEEKDAY(Feiertage[[#This Row],[Datum]],2)&gt;=6,0,1)</f>
        <v>0</v>
      </c>
      <c r="D134" s="9" t="str">
        <f>MONTH(Feiertage[[#This Row],[Datum]])&amp;Feiertage[[#This Row],[Jahr]]</f>
        <v>102026</v>
      </c>
      <c r="E134" s="9">
        <f>YEAR(Feiertage[[#This Row],[Datum]])</f>
        <v>2026</v>
      </c>
      <c r="F134" s="10">
        <v>46326</v>
      </c>
      <c r="G134" s="10"/>
      <c r="H134" s="10"/>
      <c r="I134" s="10"/>
      <c r="J134" s="10" t="s">
        <v>244</v>
      </c>
      <c r="K134" s="10" t="s">
        <v>244</v>
      </c>
      <c r="L134" s="10" t="s">
        <v>244</v>
      </c>
      <c r="M134" s="10"/>
      <c r="N134" s="10" t="s">
        <v>244</v>
      </c>
      <c r="O134" s="10" t="s">
        <v>244</v>
      </c>
      <c r="P134" s="11"/>
      <c r="Q134" s="11"/>
      <c r="R134" s="11"/>
      <c r="S134" s="11" t="s">
        <v>244</v>
      </c>
      <c r="T134" s="11" t="s">
        <v>244</v>
      </c>
      <c r="U134" s="11" t="s">
        <v>244</v>
      </c>
      <c r="V134" s="9" t="s">
        <v>244</v>
      </c>
      <c r="AF134" s="99"/>
      <c r="AG134" s="99"/>
    </row>
    <row r="135" spans="2:33">
      <c r="B135" s="9" t="s">
        <v>286</v>
      </c>
      <c r="C135" s="9">
        <f>IF(WEEKDAY(Feiertage[[#This Row],[Datum]],2)&gt;=6,0,1)</f>
        <v>0</v>
      </c>
      <c r="D135" s="9" t="str">
        <f>MONTH(Feiertage[[#This Row],[Datum]])&amp;Feiertage[[#This Row],[Jahr]]</f>
        <v>112026</v>
      </c>
      <c r="E135" s="9">
        <f>YEAR(Feiertage[[#This Row],[Datum]])</f>
        <v>2026</v>
      </c>
      <c r="F135" s="10">
        <v>46327</v>
      </c>
      <c r="G135" s="10" t="s">
        <v>244</v>
      </c>
      <c r="H135" s="10" t="s">
        <v>244</v>
      </c>
      <c r="I135" s="10"/>
      <c r="J135" s="10"/>
      <c r="K135" s="10"/>
      <c r="L135" s="10"/>
      <c r="M135" s="10"/>
      <c r="N135" s="10"/>
      <c r="O135" s="10"/>
      <c r="P135" s="11" t="s">
        <v>244</v>
      </c>
      <c r="Q135" s="11" t="s">
        <v>244</v>
      </c>
      <c r="R135" s="11" t="s">
        <v>244</v>
      </c>
      <c r="S135" s="11"/>
      <c r="T135" s="11"/>
      <c r="U135" s="11"/>
      <c r="V135" s="9"/>
      <c r="AF135" s="99"/>
      <c r="AG135" s="99"/>
    </row>
    <row r="136" spans="2:33">
      <c r="B136" s="9" t="s">
        <v>287</v>
      </c>
      <c r="C136" s="9">
        <f>IF(WEEKDAY(Feiertage[[#This Row],[Datum]],2)&gt;=6,0,1)</f>
        <v>1</v>
      </c>
      <c r="D136" s="9" t="str">
        <f>MONTH(Feiertage[[#This Row],[Datum]])&amp;Feiertage[[#This Row],[Jahr]]</f>
        <v>112026</v>
      </c>
      <c r="E136" s="9">
        <f>YEAR(Feiertage[[#This Row],[Datum]])</f>
        <v>2026</v>
      </c>
      <c r="F136" s="10">
        <v>46344</v>
      </c>
      <c r="G136" s="10"/>
      <c r="H136" s="10"/>
      <c r="I136" s="10"/>
      <c r="J136" s="10"/>
      <c r="K136" s="10"/>
      <c r="L136" s="10"/>
      <c r="M136" s="10"/>
      <c r="N136" s="10"/>
      <c r="O136" s="10"/>
      <c r="P136" s="11"/>
      <c r="Q136" s="11"/>
      <c r="R136" s="11"/>
      <c r="S136" s="11" t="s">
        <v>244</v>
      </c>
      <c r="T136" s="11"/>
      <c r="U136" s="11"/>
      <c r="V136" s="9"/>
      <c r="AF136" s="99"/>
      <c r="AG136" s="99"/>
    </row>
    <row r="137" spans="2:33">
      <c r="B137" s="9" t="s">
        <v>297</v>
      </c>
      <c r="C137" s="9">
        <f>IF(WEEKDAY(Feiertage[[#This Row],[Datum]],2)&gt;=6,0,1)</f>
        <v>1</v>
      </c>
      <c r="D137" s="9" t="str">
        <f>MONTH(Feiertage[[#This Row],[Datum]])&amp;Feiertage[[#This Row],[Jahr]]</f>
        <v>122026</v>
      </c>
      <c r="E137" s="9">
        <f>YEAR(Feiertage[[#This Row],[Datum]])</f>
        <v>2026</v>
      </c>
      <c r="F137" s="10">
        <v>46381</v>
      </c>
      <c r="G137" s="10" t="s">
        <v>244</v>
      </c>
      <c r="H137" s="10" t="s">
        <v>244</v>
      </c>
      <c r="I137" s="10" t="s">
        <v>244</v>
      </c>
      <c r="J137" s="10" t="s">
        <v>244</v>
      </c>
      <c r="K137" s="10" t="s">
        <v>244</v>
      </c>
      <c r="L137" s="10" t="s">
        <v>244</v>
      </c>
      <c r="M137" s="10" t="s">
        <v>244</v>
      </c>
      <c r="N137" s="10" t="s">
        <v>244</v>
      </c>
      <c r="O137" s="10" t="s">
        <v>244</v>
      </c>
      <c r="P137" s="11" t="s">
        <v>244</v>
      </c>
      <c r="Q137" s="11" t="s">
        <v>244</v>
      </c>
      <c r="R137" s="11" t="s">
        <v>244</v>
      </c>
      <c r="S137" s="11" t="s">
        <v>244</v>
      </c>
      <c r="T137" s="11" t="s">
        <v>244</v>
      </c>
      <c r="U137" s="11" t="s">
        <v>244</v>
      </c>
      <c r="V137" s="9" t="s">
        <v>244</v>
      </c>
    </row>
    <row r="138" spans="2:33">
      <c r="B138" s="9" t="s">
        <v>298</v>
      </c>
      <c r="C138" s="9">
        <f>IF(WEEKDAY(Feiertage[[#This Row],[Datum]],2)&gt;=6,0,1)</f>
        <v>0</v>
      </c>
      <c r="D138" s="9" t="str">
        <f>MONTH(Feiertage[[#This Row],[Datum]])&amp;Feiertage[[#This Row],[Jahr]]</f>
        <v>122026</v>
      </c>
      <c r="E138" s="9">
        <f>YEAR(Feiertage[[#This Row],[Datum]])</f>
        <v>2026</v>
      </c>
      <c r="F138" s="10">
        <v>46382</v>
      </c>
      <c r="G138" s="10" t="s">
        <v>244</v>
      </c>
      <c r="H138" s="10" t="s">
        <v>244</v>
      </c>
      <c r="I138" s="10" t="s">
        <v>244</v>
      </c>
      <c r="J138" s="10" t="s">
        <v>244</v>
      </c>
      <c r="K138" s="10" t="s">
        <v>244</v>
      </c>
      <c r="L138" s="10" t="s">
        <v>244</v>
      </c>
      <c r="M138" s="10" t="s">
        <v>244</v>
      </c>
      <c r="N138" s="10" t="s">
        <v>244</v>
      </c>
      <c r="O138" s="10" t="s">
        <v>244</v>
      </c>
      <c r="P138" s="11" t="s">
        <v>244</v>
      </c>
      <c r="Q138" s="11" t="s">
        <v>244</v>
      </c>
      <c r="R138" s="11" t="s">
        <v>244</v>
      </c>
      <c r="S138" s="11" t="s">
        <v>244</v>
      </c>
      <c r="T138" s="11" t="s">
        <v>244</v>
      </c>
      <c r="U138" s="11" t="s">
        <v>244</v>
      </c>
      <c r="V138" s="9" t="s">
        <v>244</v>
      </c>
    </row>
    <row r="139" spans="2:33">
      <c r="B139" s="9" t="s">
        <v>316</v>
      </c>
      <c r="C139" s="9">
        <f>IF(WEEKDAY(Feiertage[[#This Row],[Datum]],2)&gt;=6,0,1)</f>
        <v>1</v>
      </c>
      <c r="D139" s="9" t="str">
        <f>MONTH(Feiertage[[#This Row],[Datum]])&amp;Feiertage[[#This Row],[Jahr]]</f>
        <v>12027</v>
      </c>
      <c r="E139" s="9">
        <f>YEAR(Feiertage[[#This Row],[Datum]])</f>
        <v>2027</v>
      </c>
      <c r="F139" s="10">
        <v>46388</v>
      </c>
      <c r="G139" s="10" t="s">
        <v>244</v>
      </c>
      <c r="H139" s="10" t="s">
        <v>244</v>
      </c>
      <c r="I139" s="10" t="s">
        <v>244</v>
      </c>
      <c r="J139" s="10" t="s">
        <v>244</v>
      </c>
      <c r="K139" s="10" t="s">
        <v>244</v>
      </c>
      <c r="L139" s="10" t="s">
        <v>244</v>
      </c>
      <c r="M139" s="10" t="s">
        <v>244</v>
      </c>
      <c r="N139" s="10" t="s">
        <v>244</v>
      </c>
      <c r="O139" s="10" t="s">
        <v>244</v>
      </c>
      <c r="P139" s="11" t="s">
        <v>244</v>
      </c>
      <c r="Q139" s="11" t="s">
        <v>244</v>
      </c>
      <c r="R139" s="11" t="s">
        <v>244</v>
      </c>
      <c r="S139" s="11" t="s">
        <v>244</v>
      </c>
      <c r="T139" s="11" t="s">
        <v>244</v>
      </c>
      <c r="U139" s="11" t="s">
        <v>244</v>
      </c>
      <c r="V139" s="9" t="s">
        <v>244</v>
      </c>
    </row>
    <row r="140" spans="2:33">
      <c r="B140" s="9" t="s">
        <v>245</v>
      </c>
      <c r="C140" s="9">
        <f>IF(WEEKDAY(Feiertage[[#This Row],[Datum]],2)&gt;=6,0,1)</f>
        <v>1</v>
      </c>
      <c r="D140" s="9" t="str">
        <f>MONTH(Feiertage[[#This Row],[Datum]])&amp;Feiertage[[#This Row],[Jahr]]</f>
        <v>12027</v>
      </c>
      <c r="E140" s="9">
        <f>YEAR(Feiertage[[#This Row],[Datum]])</f>
        <v>2027</v>
      </c>
      <c r="F140" s="10">
        <v>46393</v>
      </c>
      <c r="G140" s="10" t="s">
        <v>244</v>
      </c>
      <c r="H140" s="10" t="s">
        <v>244</v>
      </c>
      <c r="I140" s="10"/>
      <c r="J140" s="10"/>
      <c r="K140" s="10"/>
      <c r="L140" s="10"/>
      <c r="M140" s="10"/>
      <c r="N140" s="10"/>
      <c r="O140" s="10"/>
      <c r="P140" s="11"/>
      <c r="Q140" s="11"/>
      <c r="R140" s="11"/>
      <c r="S140" s="11"/>
      <c r="T140" s="11" t="s">
        <v>244</v>
      </c>
      <c r="U140" s="11"/>
      <c r="V140" s="9"/>
    </row>
    <row r="141" spans="2:33">
      <c r="B141" s="9" t="s">
        <v>248</v>
      </c>
      <c r="C141" s="9">
        <f>IF(WEEKDAY(Feiertage[[#This Row],[Datum]],2)&gt;=6,0,1)</f>
        <v>1</v>
      </c>
      <c r="D141" s="9" t="str">
        <f>MONTH(Feiertage[[#This Row],[Datum]])&amp;Feiertage[[#This Row],[Jahr]]</f>
        <v>32027</v>
      </c>
      <c r="E141" s="9">
        <f>YEAR(Feiertage[[#This Row],[Datum]])</f>
        <v>2027</v>
      </c>
      <c r="F141" s="10">
        <v>46454</v>
      </c>
      <c r="G141" s="10"/>
      <c r="H141" s="10"/>
      <c r="I141" s="10" t="s">
        <v>244</v>
      </c>
      <c r="J141" s="10"/>
      <c r="K141" s="10"/>
      <c r="L141" s="10"/>
      <c r="M141" s="10"/>
      <c r="N141" s="10" t="s">
        <v>244</v>
      </c>
      <c r="O141" s="10"/>
      <c r="P141" s="11"/>
      <c r="Q141" s="11"/>
      <c r="R141" s="11"/>
      <c r="S141" s="11"/>
      <c r="T141" s="11"/>
      <c r="U141" s="11"/>
      <c r="V141" s="9"/>
    </row>
    <row r="142" spans="2:33">
      <c r="B142" s="9" t="s">
        <v>250</v>
      </c>
      <c r="C142" s="9">
        <f>IF(WEEKDAY(Feiertage[[#This Row],[Datum]],2)&gt;=6,0,1)</f>
        <v>1</v>
      </c>
      <c r="D142" s="9" t="str">
        <f>MONTH(Feiertage[[#This Row],[Datum]])&amp;Feiertage[[#This Row],[Jahr]]</f>
        <v>32027</v>
      </c>
      <c r="E142" s="9">
        <f>YEAR(Feiertage[[#This Row],[Datum]])</f>
        <v>2027</v>
      </c>
      <c r="F142" s="10">
        <v>46472</v>
      </c>
      <c r="G142" s="10" t="s">
        <v>244</v>
      </c>
      <c r="H142" s="10" t="s">
        <v>244</v>
      </c>
      <c r="I142" s="10" t="s">
        <v>244</v>
      </c>
      <c r="J142" s="10" t="s">
        <v>244</v>
      </c>
      <c r="K142" s="10" t="s">
        <v>244</v>
      </c>
      <c r="L142" s="10" t="s">
        <v>244</v>
      </c>
      <c r="M142" s="10" t="s">
        <v>244</v>
      </c>
      <c r="N142" s="10" t="s">
        <v>244</v>
      </c>
      <c r="O142" s="10" t="s">
        <v>244</v>
      </c>
      <c r="P142" s="11" t="s">
        <v>244</v>
      </c>
      <c r="Q142" s="11" t="s">
        <v>244</v>
      </c>
      <c r="R142" s="11" t="s">
        <v>244</v>
      </c>
      <c r="S142" s="11" t="s">
        <v>244</v>
      </c>
      <c r="T142" s="11" t="s">
        <v>244</v>
      </c>
      <c r="U142" s="11" t="s">
        <v>244</v>
      </c>
      <c r="V142" s="9" t="s">
        <v>244</v>
      </c>
    </row>
    <row r="143" spans="2:33">
      <c r="B143" s="9" t="s">
        <v>317</v>
      </c>
      <c r="C143" s="9">
        <f>IF(WEEKDAY(Feiertage[[#This Row],[Datum]],2)&gt;=6,0,1)</f>
        <v>0</v>
      </c>
      <c r="D143" s="9" t="str">
        <f>MONTH(Feiertage[[#This Row],[Datum]])&amp;Feiertage[[#This Row],[Jahr]]</f>
        <v>32027</v>
      </c>
      <c r="E143" s="9">
        <f>YEAR(Feiertage[[#This Row],[Datum]])</f>
        <v>2027</v>
      </c>
      <c r="F143" s="10">
        <v>46474</v>
      </c>
      <c r="G143" s="10"/>
      <c r="H143" s="10"/>
      <c r="I143" s="10"/>
      <c r="J143" s="10" t="s">
        <v>244</v>
      </c>
      <c r="K143" s="10"/>
      <c r="L143" s="10"/>
      <c r="M143" s="10"/>
      <c r="N143" s="10"/>
      <c r="O143" s="10"/>
      <c r="P143" s="11"/>
      <c r="Q143" s="11"/>
      <c r="R143" s="11"/>
      <c r="S143" s="11"/>
      <c r="T143" s="11"/>
      <c r="U143" s="11"/>
      <c r="V143" s="9"/>
    </row>
    <row r="144" spans="2:33">
      <c r="B144" s="9" t="s">
        <v>255</v>
      </c>
      <c r="C144" s="9">
        <f>IF(WEEKDAY(Feiertage[[#This Row],[Datum]],2)&gt;=6,0,1)</f>
        <v>1</v>
      </c>
      <c r="D144" s="9" t="str">
        <f>MONTH(Feiertage[[#This Row],[Datum]])&amp;Feiertage[[#This Row],[Jahr]]</f>
        <v>32027</v>
      </c>
      <c r="E144" s="9">
        <f>YEAR(Feiertage[[#This Row],[Datum]])</f>
        <v>2027</v>
      </c>
      <c r="F144" s="10">
        <v>46475</v>
      </c>
      <c r="G144" s="10" t="s">
        <v>244</v>
      </c>
      <c r="H144" s="10" t="s">
        <v>244</v>
      </c>
      <c r="I144" s="10" t="s">
        <v>244</v>
      </c>
      <c r="J144" s="10" t="s">
        <v>244</v>
      </c>
      <c r="K144" s="10" t="s">
        <v>244</v>
      </c>
      <c r="L144" s="10" t="s">
        <v>244</v>
      </c>
      <c r="M144" s="10" t="s">
        <v>244</v>
      </c>
      <c r="N144" s="10" t="s">
        <v>244</v>
      </c>
      <c r="O144" s="10" t="s">
        <v>244</v>
      </c>
      <c r="P144" s="11" t="s">
        <v>244</v>
      </c>
      <c r="Q144" s="11" t="s">
        <v>244</v>
      </c>
      <c r="R144" s="11" t="s">
        <v>244</v>
      </c>
      <c r="S144" s="11" t="s">
        <v>244</v>
      </c>
      <c r="T144" s="11" t="s">
        <v>244</v>
      </c>
      <c r="U144" s="11" t="s">
        <v>244</v>
      </c>
      <c r="V144" s="9" t="s">
        <v>244</v>
      </c>
    </row>
    <row r="145" spans="2:22">
      <c r="B145" s="9" t="s">
        <v>292</v>
      </c>
      <c r="C145" s="9">
        <f>IF(WEEKDAY(Feiertage[[#This Row],[Datum]],2)&gt;=6,0,1)</f>
        <v>0</v>
      </c>
      <c r="D145" s="9" t="str">
        <f>MONTH(Feiertage[[#This Row],[Datum]])&amp;Feiertage[[#This Row],[Jahr]]</f>
        <v>52027</v>
      </c>
      <c r="E145" s="9">
        <f>YEAR(Feiertage[[#This Row],[Datum]])</f>
        <v>2027</v>
      </c>
      <c r="F145" s="10">
        <v>46508</v>
      </c>
      <c r="G145" s="10" t="s">
        <v>244</v>
      </c>
      <c r="H145" s="10" t="s">
        <v>244</v>
      </c>
      <c r="I145" s="10" t="s">
        <v>244</v>
      </c>
      <c r="J145" s="10" t="s">
        <v>244</v>
      </c>
      <c r="K145" s="10" t="s">
        <v>244</v>
      </c>
      <c r="L145" s="10" t="s">
        <v>244</v>
      </c>
      <c r="M145" s="10" t="s">
        <v>244</v>
      </c>
      <c r="N145" s="10" t="s">
        <v>244</v>
      </c>
      <c r="O145" s="10" t="s">
        <v>244</v>
      </c>
      <c r="P145" s="11" t="s">
        <v>244</v>
      </c>
      <c r="Q145" s="11" t="s">
        <v>244</v>
      </c>
      <c r="R145" s="11" t="s">
        <v>244</v>
      </c>
      <c r="S145" s="11" t="s">
        <v>244</v>
      </c>
      <c r="T145" s="11" t="s">
        <v>244</v>
      </c>
      <c r="U145" s="11" t="s">
        <v>244</v>
      </c>
      <c r="V145" s="9" t="s">
        <v>244</v>
      </c>
    </row>
    <row r="146" spans="2:22">
      <c r="B146" s="9" t="s">
        <v>293</v>
      </c>
      <c r="C146" s="9">
        <f>IF(WEEKDAY(Feiertage[[#This Row],[Datum]],2)&gt;=6,0,1)</f>
        <v>1</v>
      </c>
      <c r="D146" s="9" t="str">
        <f>MONTH(Feiertage[[#This Row],[Datum]])&amp;Feiertage[[#This Row],[Jahr]]</f>
        <v>52027</v>
      </c>
      <c r="E146" s="9">
        <f>YEAR(Feiertage[[#This Row],[Datum]])</f>
        <v>2027</v>
      </c>
      <c r="F146" s="10">
        <v>46513</v>
      </c>
      <c r="G146" s="10" t="s">
        <v>244</v>
      </c>
      <c r="H146" s="10" t="s">
        <v>244</v>
      </c>
      <c r="I146" s="10" t="s">
        <v>244</v>
      </c>
      <c r="J146" s="10" t="s">
        <v>244</v>
      </c>
      <c r="K146" s="10" t="s">
        <v>244</v>
      </c>
      <c r="L146" s="10" t="s">
        <v>244</v>
      </c>
      <c r="M146" s="10" t="s">
        <v>244</v>
      </c>
      <c r="N146" s="10" t="s">
        <v>244</v>
      </c>
      <c r="O146" s="10" t="s">
        <v>244</v>
      </c>
      <c r="P146" s="11" t="s">
        <v>244</v>
      </c>
      <c r="Q146" s="11" t="s">
        <v>244</v>
      </c>
      <c r="R146" s="11" t="s">
        <v>244</v>
      </c>
      <c r="S146" s="11" t="s">
        <v>244</v>
      </c>
      <c r="T146" s="11" t="s">
        <v>244</v>
      </c>
      <c r="U146" s="11" t="s">
        <v>244</v>
      </c>
      <c r="V146" s="9" t="s">
        <v>244</v>
      </c>
    </row>
    <row r="147" spans="2:22">
      <c r="B147" s="9" t="s">
        <v>318</v>
      </c>
      <c r="C147" s="9">
        <f>IF(WEEKDAY(Feiertage[[#This Row],[Datum]],2)&gt;=6,0,1)</f>
        <v>0</v>
      </c>
      <c r="D147" s="9" t="str">
        <f>MONTH(Feiertage[[#This Row],[Datum]])&amp;Feiertage[[#This Row],[Jahr]]</f>
        <v>52027</v>
      </c>
      <c r="E147" s="9">
        <f>YEAR(Feiertage[[#This Row],[Datum]])</f>
        <v>2027</v>
      </c>
      <c r="F147" s="10">
        <v>46523</v>
      </c>
      <c r="G147" s="10"/>
      <c r="H147" s="10"/>
      <c r="I147" s="10"/>
      <c r="J147" s="10" t="s">
        <v>244</v>
      </c>
      <c r="K147" s="10"/>
      <c r="L147" s="10"/>
      <c r="M147" s="10"/>
      <c r="N147" s="10"/>
      <c r="O147" s="10"/>
      <c r="P147" s="11"/>
      <c r="Q147" s="11"/>
      <c r="R147" s="11"/>
      <c r="S147" s="11"/>
      <c r="T147" s="11"/>
      <c r="U147" s="11"/>
      <c r="V147" s="9"/>
    </row>
    <row r="148" spans="2:22">
      <c r="B148" s="9" t="s">
        <v>294</v>
      </c>
      <c r="C148" s="9">
        <f>IF(WEEKDAY(Feiertage[[#This Row],[Datum]],2)&gt;=6,0,1)</f>
        <v>1</v>
      </c>
      <c r="D148" s="9" t="str">
        <f>MONTH(Feiertage[[#This Row],[Datum]])&amp;Feiertage[[#This Row],[Jahr]]</f>
        <v>52027</v>
      </c>
      <c r="E148" s="9">
        <f>YEAR(Feiertage[[#This Row],[Datum]])</f>
        <v>2027</v>
      </c>
      <c r="F148" s="10">
        <v>46524</v>
      </c>
      <c r="G148" s="10" t="s">
        <v>244</v>
      </c>
      <c r="H148" s="10" t="s">
        <v>244</v>
      </c>
      <c r="I148" s="10" t="s">
        <v>244</v>
      </c>
      <c r="J148" s="10" t="s">
        <v>244</v>
      </c>
      <c r="K148" s="10" t="s">
        <v>244</v>
      </c>
      <c r="L148" s="10" t="s">
        <v>244</v>
      </c>
      <c r="M148" s="10" t="s">
        <v>244</v>
      </c>
      <c r="N148" s="10" t="s">
        <v>244</v>
      </c>
      <c r="O148" s="10" t="s">
        <v>244</v>
      </c>
      <c r="P148" s="11" t="s">
        <v>244</v>
      </c>
      <c r="Q148" s="11" t="s">
        <v>244</v>
      </c>
      <c r="R148" s="11" t="s">
        <v>244</v>
      </c>
      <c r="S148" s="11" t="s">
        <v>244</v>
      </c>
      <c r="T148" s="11" t="s">
        <v>244</v>
      </c>
      <c r="U148" s="11" t="s">
        <v>244</v>
      </c>
      <c r="V148" s="9" t="s">
        <v>244</v>
      </c>
    </row>
    <row r="149" spans="2:22">
      <c r="B149" s="9" t="s">
        <v>273</v>
      </c>
      <c r="C149" s="9">
        <f>IF(WEEKDAY(Feiertage[[#This Row],[Datum]],2)&gt;=6,0,1)</f>
        <v>1</v>
      </c>
      <c r="D149" s="9" t="str">
        <f>MONTH(Feiertage[[#This Row],[Datum]])&amp;Feiertage[[#This Row],[Jahr]]</f>
        <v>52027</v>
      </c>
      <c r="E149" s="9">
        <f>YEAR(Feiertage[[#This Row],[Datum]])</f>
        <v>2027</v>
      </c>
      <c r="F149" s="10">
        <v>46534</v>
      </c>
      <c r="G149" s="10" t="s">
        <v>244</v>
      </c>
      <c r="H149" s="10" t="s">
        <v>244</v>
      </c>
      <c r="I149" s="10"/>
      <c r="J149" s="10"/>
      <c r="K149" s="10"/>
      <c r="L149" s="10"/>
      <c r="M149" s="10" t="s">
        <v>244</v>
      </c>
      <c r="N149" s="10"/>
      <c r="O149" s="10"/>
      <c r="P149" s="11" t="s">
        <v>244</v>
      </c>
      <c r="Q149" s="11" t="s">
        <v>244</v>
      </c>
      <c r="R149" s="11" t="s">
        <v>244</v>
      </c>
      <c r="S149" s="11"/>
      <c r="T149" s="11"/>
      <c r="U149" s="11"/>
      <c r="V149" s="9"/>
    </row>
    <row r="150" spans="2:22">
      <c r="B150" s="9" t="s">
        <v>295</v>
      </c>
      <c r="C150" s="9">
        <f>IF(WEEKDAY(Feiertage[[#This Row],[Datum]],2)&gt;=6,0,1)</f>
        <v>0</v>
      </c>
      <c r="D150" s="9" t="str">
        <f>MONTH(Feiertage[[#This Row],[Datum]])&amp;Feiertage[[#This Row],[Jahr]]</f>
        <v>82027</v>
      </c>
      <c r="E150" s="9">
        <f>YEAR(Feiertage[[#This Row],[Datum]])</f>
        <v>2027</v>
      </c>
      <c r="F150" s="10">
        <v>46614</v>
      </c>
      <c r="G150" s="10"/>
      <c r="H150" s="10" t="s">
        <v>244</v>
      </c>
      <c r="I150" s="10"/>
      <c r="J150" s="10"/>
      <c r="K150" s="10"/>
      <c r="L150" s="10"/>
      <c r="M150" s="10"/>
      <c r="N150" s="10"/>
      <c r="O150" s="10"/>
      <c r="P150" s="11"/>
      <c r="Q150" s="11"/>
      <c r="R150" s="11" t="s">
        <v>244</v>
      </c>
      <c r="S150" s="11"/>
      <c r="T150" s="11"/>
      <c r="U150" s="11"/>
      <c r="V150" s="9"/>
    </row>
    <row r="151" spans="2:22">
      <c r="B151" s="9" t="s">
        <v>296</v>
      </c>
      <c r="C151" s="9">
        <f>IF(WEEKDAY(Feiertage[[#This Row],[Datum]],2)&gt;=6,0,1)</f>
        <v>1</v>
      </c>
      <c r="D151" s="9" t="str">
        <f>MONTH(Feiertage[[#This Row],[Datum]])&amp;Feiertage[[#This Row],[Jahr]]</f>
        <v>92027</v>
      </c>
      <c r="E151" s="9">
        <f>YEAR(Feiertage[[#This Row],[Datum]])</f>
        <v>2027</v>
      </c>
      <c r="F151" s="10">
        <v>46650</v>
      </c>
      <c r="G151" s="10"/>
      <c r="H151" s="10"/>
      <c r="I151" s="10"/>
      <c r="J151" s="10"/>
      <c r="K151" s="10"/>
      <c r="L151" s="10"/>
      <c r="M151" s="10"/>
      <c r="N151" s="10"/>
      <c r="O151" s="10"/>
      <c r="P151" s="11"/>
      <c r="Q151" s="11"/>
      <c r="R151" s="11"/>
      <c r="S151" s="11"/>
      <c r="T151" s="11"/>
      <c r="U151" s="11"/>
      <c r="V151" s="9" t="s">
        <v>244</v>
      </c>
    </row>
    <row r="152" spans="2:22">
      <c r="B152" s="9" t="s">
        <v>283</v>
      </c>
      <c r="C152" s="9">
        <f>IF(WEEKDAY(Feiertage[[#This Row],[Datum]],2)&gt;=6,0,1)</f>
        <v>0</v>
      </c>
      <c r="D152" s="9" t="str">
        <f>MONTH(Feiertage[[#This Row],[Datum]])&amp;Feiertage[[#This Row],[Jahr]]</f>
        <v>102027</v>
      </c>
      <c r="E152" s="9">
        <f>YEAR(Feiertage[[#This Row],[Datum]])</f>
        <v>2027</v>
      </c>
      <c r="F152" s="10">
        <v>46663</v>
      </c>
      <c r="G152" s="10" t="s">
        <v>244</v>
      </c>
      <c r="H152" s="10" t="s">
        <v>244</v>
      </c>
      <c r="I152" s="10" t="s">
        <v>244</v>
      </c>
      <c r="J152" s="10" t="s">
        <v>244</v>
      </c>
      <c r="K152" s="10" t="s">
        <v>244</v>
      </c>
      <c r="L152" s="10" t="s">
        <v>244</v>
      </c>
      <c r="M152" s="10" t="s">
        <v>244</v>
      </c>
      <c r="N152" s="10" t="s">
        <v>244</v>
      </c>
      <c r="O152" s="10" t="s">
        <v>244</v>
      </c>
      <c r="P152" s="11" t="s">
        <v>244</v>
      </c>
      <c r="Q152" s="11" t="s">
        <v>244</v>
      </c>
      <c r="R152" s="11" t="s">
        <v>244</v>
      </c>
      <c r="S152" s="11" t="s">
        <v>244</v>
      </c>
      <c r="T152" s="11" t="s">
        <v>244</v>
      </c>
      <c r="U152" s="11" t="s">
        <v>244</v>
      </c>
      <c r="V152" s="9" t="s">
        <v>244</v>
      </c>
    </row>
    <row r="153" spans="2:22">
      <c r="B153" s="9" t="s">
        <v>290</v>
      </c>
      <c r="C153" s="9">
        <f>IF(WEEKDAY(Feiertage[[#This Row],[Datum]],2)&gt;=6,0,1)</f>
        <v>0</v>
      </c>
      <c r="D153" s="9" t="str">
        <f>MONTH(Feiertage[[#This Row],[Datum]])&amp;Feiertage[[#This Row],[Jahr]]</f>
        <v>102027</v>
      </c>
      <c r="E153" s="9">
        <f>YEAR(Feiertage[[#This Row],[Datum]])</f>
        <v>2027</v>
      </c>
      <c r="F153" s="10">
        <v>46691</v>
      </c>
      <c r="G153" s="10"/>
      <c r="H153" s="10"/>
      <c r="I153" s="10"/>
      <c r="J153" s="10" t="s">
        <v>244</v>
      </c>
      <c r="K153" s="10" t="s">
        <v>244</v>
      </c>
      <c r="L153" s="10" t="s">
        <v>244</v>
      </c>
      <c r="M153" s="10"/>
      <c r="N153" s="10" t="s">
        <v>244</v>
      </c>
      <c r="O153" s="10" t="s">
        <v>244</v>
      </c>
      <c r="P153" s="11"/>
      <c r="Q153" s="11"/>
      <c r="R153" s="11"/>
      <c r="S153" s="11" t="s">
        <v>244</v>
      </c>
      <c r="T153" s="11" t="s">
        <v>244</v>
      </c>
      <c r="U153" s="11" t="s">
        <v>244</v>
      </c>
      <c r="V153" s="9" t="s">
        <v>244</v>
      </c>
    </row>
    <row r="154" spans="2:22">
      <c r="B154" s="9" t="s">
        <v>286</v>
      </c>
      <c r="C154" s="9">
        <f>IF(WEEKDAY(Feiertage[[#This Row],[Datum]],2)&gt;=6,0,1)</f>
        <v>1</v>
      </c>
      <c r="D154" s="9" t="str">
        <f>MONTH(Feiertage[[#This Row],[Datum]])&amp;Feiertage[[#This Row],[Jahr]]</f>
        <v>112027</v>
      </c>
      <c r="E154" s="9">
        <f>YEAR(Feiertage[[#This Row],[Datum]])</f>
        <v>2027</v>
      </c>
      <c r="F154" s="10">
        <v>46692</v>
      </c>
      <c r="G154" s="10" t="s">
        <v>244</v>
      </c>
      <c r="H154" s="10" t="s">
        <v>244</v>
      </c>
      <c r="I154" s="10"/>
      <c r="J154" s="10"/>
      <c r="K154" s="10"/>
      <c r="L154" s="10"/>
      <c r="M154" s="10"/>
      <c r="N154" s="10"/>
      <c r="O154" s="10"/>
      <c r="P154" s="11" t="s">
        <v>244</v>
      </c>
      <c r="Q154" s="11" t="s">
        <v>244</v>
      </c>
      <c r="R154" s="11" t="s">
        <v>244</v>
      </c>
      <c r="S154" s="11"/>
      <c r="T154" s="11"/>
      <c r="U154" s="11"/>
      <c r="V154" s="9"/>
    </row>
    <row r="155" spans="2:22">
      <c r="B155" s="9" t="s">
        <v>287</v>
      </c>
      <c r="C155" s="9">
        <f>IF(WEEKDAY(Feiertage[[#This Row],[Datum]],2)&gt;=6,0,1)</f>
        <v>1</v>
      </c>
      <c r="D155" s="9" t="str">
        <f>MONTH(Feiertage[[#This Row],[Datum]])&amp;Feiertage[[#This Row],[Jahr]]</f>
        <v>112027</v>
      </c>
      <c r="E155" s="9">
        <f>YEAR(Feiertage[[#This Row],[Datum]])</f>
        <v>2027</v>
      </c>
      <c r="F155" s="10">
        <v>46708</v>
      </c>
      <c r="G155" s="10"/>
      <c r="H155" s="10"/>
      <c r="I155" s="10"/>
      <c r="J155" s="10"/>
      <c r="K155" s="10"/>
      <c r="L155" s="10"/>
      <c r="M155" s="10"/>
      <c r="N155" s="10"/>
      <c r="O155" s="10"/>
      <c r="P155" s="11"/>
      <c r="Q155" s="11"/>
      <c r="R155" s="11"/>
      <c r="S155" s="11" t="s">
        <v>244</v>
      </c>
      <c r="T155" s="11"/>
      <c r="U155" s="11"/>
      <c r="V155" s="9"/>
    </row>
    <row r="156" spans="2:22">
      <c r="B156" s="9" t="s">
        <v>297</v>
      </c>
      <c r="C156" s="9">
        <f>IF(WEEKDAY(Feiertage[[#This Row],[Datum]],2)&gt;=6,0,1)</f>
        <v>0</v>
      </c>
      <c r="D156" s="9" t="str">
        <f>MONTH(Feiertage[[#This Row],[Datum]])&amp;Feiertage[[#This Row],[Jahr]]</f>
        <v>122027</v>
      </c>
      <c r="E156" s="9">
        <f>YEAR(Feiertage[[#This Row],[Datum]])</f>
        <v>2027</v>
      </c>
      <c r="F156" s="10">
        <v>46746</v>
      </c>
      <c r="G156" s="10" t="s">
        <v>244</v>
      </c>
      <c r="H156" s="10" t="s">
        <v>244</v>
      </c>
      <c r="I156" s="10" t="s">
        <v>244</v>
      </c>
      <c r="J156" s="10" t="s">
        <v>244</v>
      </c>
      <c r="K156" s="10" t="s">
        <v>244</v>
      </c>
      <c r="L156" s="10" t="s">
        <v>244</v>
      </c>
      <c r="M156" s="10" t="s">
        <v>244</v>
      </c>
      <c r="N156" s="10" t="s">
        <v>244</v>
      </c>
      <c r="O156" s="10" t="s">
        <v>244</v>
      </c>
      <c r="P156" s="11" t="s">
        <v>244</v>
      </c>
      <c r="Q156" s="11" t="s">
        <v>244</v>
      </c>
      <c r="R156" s="11" t="s">
        <v>244</v>
      </c>
      <c r="S156" s="11" t="s">
        <v>244</v>
      </c>
      <c r="T156" s="11" t="s">
        <v>244</v>
      </c>
      <c r="U156" s="11" t="s">
        <v>244</v>
      </c>
      <c r="V156" s="9" t="s">
        <v>244</v>
      </c>
    </row>
    <row r="157" spans="2:22">
      <c r="B157" s="9" t="s">
        <v>298</v>
      </c>
      <c r="C157" s="9">
        <f>IF(WEEKDAY(Feiertage[[#This Row],[Datum]],2)&gt;=6,0,1)</f>
        <v>0</v>
      </c>
      <c r="D157" s="9" t="str">
        <f>MONTH(Feiertage[[#This Row],[Datum]])&amp;Feiertage[[#This Row],[Jahr]]</f>
        <v>122027</v>
      </c>
      <c r="E157" s="9">
        <f>YEAR(Feiertage[[#This Row],[Datum]])</f>
        <v>2027</v>
      </c>
      <c r="F157" s="10">
        <v>46747</v>
      </c>
      <c r="G157" s="10" t="s">
        <v>244</v>
      </c>
      <c r="H157" s="10" t="s">
        <v>244</v>
      </c>
      <c r="I157" s="10" t="s">
        <v>244</v>
      </c>
      <c r="J157" s="10" t="s">
        <v>244</v>
      </c>
      <c r="K157" s="10" t="s">
        <v>244</v>
      </c>
      <c r="L157" s="10" t="s">
        <v>244</v>
      </c>
      <c r="M157" s="10" t="s">
        <v>244</v>
      </c>
      <c r="N157" s="10" t="s">
        <v>244</v>
      </c>
      <c r="O157" s="10" t="s">
        <v>244</v>
      </c>
      <c r="P157" s="11" t="s">
        <v>244</v>
      </c>
      <c r="Q157" s="11" t="s">
        <v>244</v>
      </c>
      <c r="R157" s="11" t="s">
        <v>244</v>
      </c>
      <c r="S157" s="11" t="s">
        <v>244</v>
      </c>
      <c r="T157" s="11" t="s">
        <v>244</v>
      </c>
      <c r="U157" s="11" t="s">
        <v>244</v>
      </c>
      <c r="V157" s="9" t="s">
        <v>244</v>
      </c>
    </row>
    <row r="158" spans="2:22">
      <c r="B158" s="9" t="s">
        <v>316</v>
      </c>
      <c r="C158" s="9">
        <f>IF(WEEKDAY(Feiertage[[#This Row],[Datum]],2)&gt;=6,0,1)</f>
        <v>0</v>
      </c>
      <c r="D158" s="9" t="str">
        <f>MONTH(Feiertage[[#This Row],[Datum]])&amp;Feiertage[[#This Row],[Jahr]]</f>
        <v>12028</v>
      </c>
      <c r="E158" s="9">
        <f>YEAR(Feiertage[[#This Row],[Datum]])</f>
        <v>2028</v>
      </c>
      <c r="F158" s="10">
        <v>46753</v>
      </c>
      <c r="G158" s="10" t="s">
        <v>244</v>
      </c>
      <c r="H158" s="10" t="s">
        <v>244</v>
      </c>
      <c r="I158" s="10" t="s">
        <v>244</v>
      </c>
      <c r="J158" s="10" t="s">
        <v>244</v>
      </c>
      <c r="K158" s="10" t="s">
        <v>244</v>
      </c>
      <c r="L158" s="10" t="s">
        <v>244</v>
      </c>
      <c r="M158" s="10" t="s">
        <v>244</v>
      </c>
      <c r="N158" s="10" t="s">
        <v>244</v>
      </c>
      <c r="O158" s="10" t="s">
        <v>244</v>
      </c>
      <c r="P158" s="11" t="s">
        <v>244</v>
      </c>
      <c r="Q158" s="11" t="s">
        <v>244</v>
      </c>
      <c r="R158" s="11" t="s">
        <v>244</v>
      </c>
      <c r="S158" s="11" t="s">
        <v>244</v>
      </c>
      <c r="T158" s="11" t="s">
        <v>244</v>
      </c>
      <c r="U158" s="11" t="s">
        <v>244</v>
      </c>
      <c r="V158" s="9" t="s">
        <v>244</v>
      </c>
    </row>
    <row r="159" spans="2:22">
      <c r="B159" s="9" t="s">
        <v>245</v>
      </c>
      <c r="C159" s="9">
        <f>IF(WEEKDAY(Feiertage[[#This Row],[Datum]],2)&gt;=6,0,1)</f>
        <v>1</v>
      </c>
      <c r="D159" s="9" t="str">
        <f>MONTH(Feiertage[[#This Row],[Datum]])&amp;Feiertage[[#This Row],[Jahr]]</f>
        <v>12028</v>
      </c>
      <c r="E159" s="9">
        <f>YEAR(Feiertage[[#This Row],[Datum]])</f>
        <v>2028</v>
      </c>
      <c r="F159" s="10">
        <v>46758</v>
      </c>
      <c r="G159" s="10" t="s">
        <v>244</v>
      </c>
      <c r="H159" s="10" t="s">
        <v>244</v>
      </c>
      <c r="I159" s="10"/>
      <c r="J159" s="10"/>
      <c r="K159" s="10"/>
      <c r="L159" s="10"/>
      <c r="M159" s="10"/>
      <c r="N159" s="10"/>
      <c r="O159" s="10"/>
      <c r="P159" s="11"/>
      <c r="Q159" s="11"/>
      <c r="R159" s="11"/>
      <c r="S159" s="11"/>
      <c r="T159" s="11" t="s">
        <v>244</v>
      </c>
      <c r="U159" s="11"/>
      <c r="V159" s="9"/>
    </row>
    <row r="160" spans="2:22">
      <c r="B160" s="9" t="s">
        <v>248</v>
      </c>
      <c r="C160" s="9">
        <f>IF(WEEKDAY(Feiertage[[#This Row],[Datum]],2)&gt;=6,0,1)</f>
        <v>1</v>
      </c>
      <c r="D160" s="9" t="str">
        <f>MONTH(Feiertage[[#This Row],[Datum]])&amp;Feiertage[[#This Row],[Jahr]]</f>
        <v>32028</v>
      </c>
      <c r="E160" s="9">
        <f>YEAR(Feiertage[[#This Row],[Datum]])</f>
        <v>2028</v>
      </c>
      <c r="F160" s="10">
        <v>46820</v>
      </c>
      <c r="G160" s="10"/>
      <c r="H160" s="10"/>
      <c r="I160" s="10" t="s">
        <v>244</v>
      </c>
      <c r="J160" s="10"/>
      <c r="K160" s="10"/>
      <c r="L160" s="10"/>
      <c r="M160" s="10"/>
      <c r="N160" s="10"/>
      <c r="O160" s="10"/>
      <c r="P160" s="11"/>
      <c r="Q160" s="11"/>
      <c r="R160" s="11"/>
      <c r="S160" s="11"/>
      <c r="T160" s="11"/>
      <c r="U160" s="11"/>
      <c r="V160" s="9" t="s">
        <v>244</v>
      </c>
    </row>
    <row r="161" spans="2:22">
      <c r="B161" s="9" t="s">
        <v>250</v>
      </c>
      <c r="C161" s="9">
        <f>IF(WEEKDAY(Feiertage[[#This Row],[Datum]],2)&gt;=6,0,1)</f>
        <v>1</v>
      </c>
      <c r="D161" s="9" t="str">
        <f>MONTH(Feiertage[[#This Row],[Datum]])&amp;Feiertage[[#This Row],[Jahr]]</f>
        <v>42028</v>
      </c>
      <c r="E161" s="9">
        <f>YEAR(Feiertage[[#This Row],[Datum]])</f>
        <v>2028</v>
      </c>
      <c r="F161" s="10">
        <v>46857</v>
      </c>
      <c r="G161" s="10" t="s">
        <v>244</v>
      </c>
      <c r="H161" s="10" t="s">
        <v>244</v>
      </c>
      <c r="I161" s="10" t="s">
        <v>244</v>
      </c>
      <c r="J161" s="10" t="s">
        <v>244</v>
      </c>
      <c r="K161" s="10" t="s">
        <v>244</v>
      </c>
      <c r="L161" s="10" t="s">
        <v>244</v>
      </c>
      <c r="M161" s="10" t="s">
        <v>244</v>
      </c>
      <c r="N161" s="10" t="s">
        <v>244</v>
      </c>
      <c r="O161" s="10" t="s">
        <v>244</v>
      </c>
      <c r="P161" s="11" t="s">
        <v>244</v>
      </c>
      <c r="Q161" s="11" t="s">
        <v>244</v>
      </c>
      <c r="R161" s="11" t="s">
        <v>244</v>
      </c>
      <c r="S161" s="11" t="s">
        <v>244</v>
      </c>
      <c r="T161" s="11" t="s">
        <v>244</v>
      </c>
      <c r="U161" s="11" t="s">
        <v>244</v>
      </c>
      <c r="V161" s="9" t="s">
        <v>244</v>
      </c>
    </row>
    <row r="162" spans="2:22">
      <c r="B162" s="9" t="s">
        <v>317</v>
      </c>
      <c r="C162" s="9">
        <f>IF(WEEKDAY(Feiertage[[#This Row],[Datum]],2)&gt;=6,0,1)</f>
        <v>0</v>
      </c>
      <c r="D162" s="9" t="str">
        <f>MONTH(Feiertage[[#This Row],[Datum]])&amp;Feiertage[[#This Row],[Jahr]]</f>
        <v>42028</v>
      </c>
      <c r="E162" s="9">
        <f>YEAR(Feiertage[[#This Row],[Datum]])</f>
        <v>2028</v>
      </c>
      <c r="F162" s="10">
        <v>46859</v>
      </c>
      <c r="G162" s="10"/>
      <c r="H162" s="10"/>
      <c r="I162" s="10"/>
      <c r="J162" s="10" t="s">
        <v>244</v>
      </c>
      <c r="K162" s="10"/>
      <c r="L162" s="10"/>
      <c r="M162" s="10"/>
      <c r="N162" s="10"/>
      <c r="O162" s="10"/>
      <c r="P162" s="11"/>
      <c r="Q162" s="11"/>
      <c r="R162" s="11"/>
      <c r="S162" s="11"/>
      <c r="T162" s="11"/>
      <c r="U162" s="11"/>
      <c r="V162" s="9"/>
    </row>
    <row r="163" spans="2:22">
      <c r="B163" s="9" t="s">
        <v>255</v>
      </c>
      <c r="C163" s="9">
        <f>IF(WEEKDAY(Feiertage[[#This Row],[Datum]],2)&gt;=6,0,1)</f>
        <v>1</v>
      </c>
      <c r="D163" s="9" t="str">
        <f>MONTH(Feiertage[[#This Row],[Datum]])&amp;Feiertage[[#This Row],[Jahr]]</f>
        <v>42028</v>
      </c>
      <c r="E163" s="9">
        <f>YEAR(Feiertage[[#This Row],[Datum]])</f>
        <v>2028</v>
      </c>
      <c r="F163" s="10">
        <v>46860</v>
      </c>
      <c r="G163" s="10" t="s">
        <v>244</v>
      </c>
      <c r="H163" s="10" t="s">
        <v>244</v>
      </c>
      <c r="I163" s="10" t="s">
        <v>244</v>
      </c>
      <c r="J163" s="10" t="s">
        <v>244</v>
      </c>
      <c r="K163" s="10" t="s">
        <v>244</v>
      </c>
      <c r="L163" s="10" t="s">
        <v>244</v>
      </c>
      <c r="M163" s="10" t="s">
        <v>244</v>
      </c>
      <c r="N163" s="10" t="s">
        <v>244</v>
      </c>
      <c r="O163" s="10" t="s">
        <v>244</v>
      </c>
      <c r="P163" s="11" t="s">
        <v>244</v>
      </c>
      <c r="Q163" s="11" t="s">
        <v>244</v>
      </c>
      <c r="R163" s="11" t="s">
        <v>244</v>
      </c>
      <c r="S163" s="11" t="s">
        <v>244</v>
      </c>
      <c r="T163" s="11" t="s">
        <v>244</v>
      </c>
      <c r="U163" s="11" t="s">
        <v>244</v>
      </c>
      <c r="V163" s="9" t="s">
        <v>244</v>
      </c>
    </row>
    <row r="164" spans="2:22">
      <c r="B164" s="9" t="s">
        <v>292</v>
      </c>
      <c r="C164" s="9">
        <f>IF(WEEKDAY(Feiertage[[#This Row],[Datum]],2)&gt;=6,0,1)</f>
        <v>1</v>
      </c>
      <c r="D164" s="9" t="str">
        <f>MONTH(Feiertage[[#This Row],[Datum]])&amp;Feiertage[[#This Row],[Jahr]]</f>
        <v>52028</v>
      </c>
      <c r="E164" s="9">
        <f>YEAR(Feiertage[[#This Row],[Datum]])</f>
        <v>2028</v>
      </c>
      <c r="F164" s="10">
        <v>46874</v>
      </c>
      <c r="G164" s="10" t="s">
        <v>244</v>
      </c>
      <c r="H164" s="10" t="s">
        <v>244</v>
      </c>
      <c r="I164" s="10" t="s">
        <v>244</v>
      </c>
      <c r="J164" s="10" t="s">
        <v>244</v>
      </c>
      <c r="K164" s="10" t="s">
        <v>244</v>
      </c>
      <c r="L164" s="10" t="s">
        <v>244</v>
      </c>
      <c r="M164" s="10" t="s">
        <v>244</v>
      </c>
      <c r="N164" s="10" t="s">
        <v>244</v>
      </c>
      <c r="O164" s="10" t="s">
        <v>244</v>
      </c>
      <c r="P164" s="11" t="s">
        <v>244</v>
      </c>
      <c r="Q164" s="11" t="s">
        <v>244</v>
      </c>
      <c r="R164" s="11" t="s">
        <v>244</v>
      </c>
      <c r="S164" s="11" t="s">
        <v>244</v>
      </c>
      <c r="T164" s="11" t="s">
        <v>244</v>
      </c>
      <c r="U164" s="11" t="s">
        <v>244</v>
      </c>
      <c r="V164" s="9" t="s">
        <v>244</v>
      </c>
    </row>
    <row r="165" spans="2:22">
      <c r="B165" s="9" t="s">
        <v>293</v>
      </c>
      <c r="C165" s="9">
        <f>IF(WEEKDAY(Feiertage[[#This Row],[Datum]],2)&gt;=6,0,1)</f>
        <v>1</v>
      </c>
      <c r="D165" s="9" t="str">
        <f>MONTH(Feiertage[[#This Row],[Datum]])&amp;Feiertage[[#This Row],[Jahr]]</f>
        <v>52028</v>
      </c>
      <c r="E165" s="9">
        <f>YEAR(Feiertage[[#This Row],[Datum]])</f>
        <v>2028</v>
      </c>
      <c r="F165" s="10">
        <v>46898</v>
      </c>
      <c r="G165" s="10" t="s">
        <v>244</v>
      </c>
      <c r="H165" s="10" t="s">
        <v>244</v>
      </c>
      <c r="I165" s="10" t="s">
        <v>244</v>
      </c>
      <c r="J165" s="10" t="s">
        <v>244</v>
      </c>
      <c r="K165" s="10" t="s">
        <v>244</v>
      </c>
      <c r="L165" s="10" t="s">
        <v>244</v>
      </c>
      <c r="M165" s="10" t="s">
        <v>244</v>
      </c>
      <c r="N165" s="10" t="s">
        <v>244</v>
      </c>
      <c r="O165" s="10" t="s">
        <v>244</v>
      </c>
      <c r="P165" s="11" t="s">
        <v>244</v>
      </c>
      <c r="Q165" s="11" t="s">
        <v>244</v>
      </c>
      <c r="R165" s="11" t="s">
        <v>244</v>
      </c>
      <c r="S165" s="11" t="s">
        <v>244</v>
      </c>
      <c r="T165" s="11" t="s">
        <v>244</v>
      </c>
      <c r="U165" s="11" t="s">
        <v>244</v>
      </c>
      <c r="V165" s="9" t="s">
        <v>244</v>
      </c>
    </row>
    <row r="166" spans="2:22">
      <c r="B166" s="9" t="s">
        <v>318</v>
      </c>
      <c r="C166" s="9">
        <f>IF(WEEKDAY(Feiertage[[#This Row],[Datum]],2)&gt;=6,0,1)</f>
        <v>0</v>
      </c>
      <c r="D166" s="9" t="str">
        <f>MONTH(Feiertage[[#This Row],[Datum]])&amp;Feiertage[[#This Row],[Jahr]]</f>
        <v>62028</v>
      </c>
      <c r="E166" s="9">
        <f>YEAR(Feiertage[[#This Row],[Datum]])</f>
        <v>2028</v>
      </c>
      <c r="F166" s="10">
        <v>46908</v>
      </c>
      <c r="G166" s="10"/>
      <c r="H166" s="10"/>
      <c r="I166" s="10"/>
      <c r="J166" s="10" t="s">
        <v>244</v>
      </c>
      <c r="K166" s="10"/>
      <c r="L166" s="10"/>
      <c r="M166" s="10"/>
      <c r="N166" s="10"/>
      <c r="O166" s="10"/>
      <c r="P166" s="11"/>
      <c r="Q166" s="11"/>
      <c r="R166" s="11"/>
      <c r="S166" s="11"/>
      <c r="T166" s="11"/>
      <c r="U166" s="11"/>
      <c r="V166" s="9"/>
    </row>
    <row r="167" spans="2:22">
      <c r="B167" s="9" t="s">
        <v>294</v>
      </c>
      <c r="C167" s="9">
        <f>IF(WEEKDAY(Feiertage[[#This Row],[Datum]],2)&gt;=6,0,1)</f>
        <v>1</v>
      </c>
      <c r="D167" s="9" t="str">
        <f>MONTH(Feiertage[[#This Row],[Datum]])&amp;Feiertage[[#This Row],[Jahr]]</f>
        <v>62028</v>
      </c>
      <c r="E167" s="9">
        <f>YEAR(Feiertage[[#This Row],[Datum]])</f>
        <v>2028</v>
      </c>
      <c r="F167" s="10">
        <v>46909</v>
      </c>
      <c r="G167" s="10" t="s">
        <v>244</v>
      </c>
      <c r="H167" s="10" t="s">
        <v>244</v>
      </c>
      <c r="I167" s="10" t="s">
        <v>244</v>
      </c>
      <c r="J167" s="10" t="s">
        <v>244</v>
      </c>
      <c r="K167" s="10" t="s">
        <v>244</v>
      </c>
      <c r="L167" s="10" t="s">
        <v>244</v>
      </c>
      <c r="M167" s="10" t="s">
        <v>244</v>
      </c>
      <c r="N167" s="10" t="s">
        <v>244</v>
      </c>
      <c r="O167" s="10" t="s">
        <v>244</v>
      </c>
      <c r="P167" s="11" t="s">
        <v>244</v>
      </c>
      <c r="Q167" s="11" t="s">
        <v>244</v>
      </c>
      <c r="R167" s="11" t="s">
        <v>244</v>
      </c>
      <c r="S167" s="11" t="s">
        <v>244</v>
      </c>
      <c r="T167" s="11" t="s">
        <v>244</v>
      </c>
      <c r="U167" s="11" t="s">
        <v>244</v>
      </c>
      <c r="V167" s="9" t="s">
        <v>244</v>
      </c>
    </row>
    <row r="168" spans="2:22">
      <c r="B168" s="9" t="s">
        <v>273</v>
      </c>
      <c r="C168" s="9">
        <f>IF(WEEKDAY(Feiertage[[#This Row],[Datum]],2)&gt;=6,0,1)</f>
        <v>1</v>
      </c>
      <c r="D168" s="9" t="str">
        <f>MONTH(Feiertage[[#This Row],[Datum]])&amp;Feiertage[[#This Row],[Jahr]]</f>
        <v>62028</v>
      </c>
      <c r="E168" s="9">
        <f>YEAR(Feiertage[[#This Row],[Datum]])</f>
        <v>2028</v>
      </c>
      <c r="F168" s="10">
        <v>46919</v>
      </c>
      <c r="G168" s="10" t="s">
        <v>244</v>
      </c>
      <c r="H168" s="10" t="s">
        <v>244</v>
      </c>
      <c r="I168" s="10"/>
      <c r="J168" s="10"/>
      <c r="K168" s="10"/>
      <c r="L168" s="10"/>
      <c r="M168" s="10" t="s">
        <v>244</v>
      </c>
      <c r="N168" s="10"/>
      <c r="O168" s="10"/>
      <c r="P168" s="11" t="s">
        <v>244</v>
      </c>
      <c r="Q168" s="11" t="s">
        <v>244</v>
      </c>
      <c r="R168" s="11" t="s">
        <v>244</v>
      </c>
      <c r="S168" s="11"/>
      <c r="T168" s="11"/>
      <c r="U168" s="11"/>
      <c r="V168" s="9"/>
    </row>
    <row r="169" spans="2:22">
      <c r="B169" s="9" t="s">
        <v>295</v>
      </c>
      <c r="C169" s="9">
        <f>IF(WEEKDAY(Feiertage[[#This Row],[Datum]],2)&gt;=6,0,1)</f>
        <v>1</v>
      </c>
      <c r="D169" s="9" t="str">
        <f>MONTH(Feiertage[[#This Row],[Datum]])&amp;Feiertage[[#This Row],[Jahr]]</f>
        <v>82028</v>
      </c>
      <c r="E169" s="9">
        <f>YEAR(Feiertage[[#This Row],[Datum]])</f>
        <v>2028</v>
      </c>
      <c r="F169" s="10">
        <v>46980</v>
      </c>
      <c r="G169" s="10"/>
      <c r="H169" s="10" t="s">
        <v>244</v>
      </c>
      <c r="I169" s="10"/>
      <c r="J169" s="10"/>
      <c r="K169" s="10"/>
      <c r="L169" s="10"/>
      <c r="M169" s="10"/>
      <c r="N169" s="10"/>
      <c r="O169" s="10"/>
      <c r="P169" s="11"/>
      <c r="Q169" s="11"/>
      <c r="R169" s="11" t="s">
        <v>244</v>
      </c>
      <c r="S169" s="11"/>
      <c r="T169" s="11"/>
      <c r="U169" s="11"/>
      <c r="V169" s="9"/>
    </row>
    <row r="170" spans="2:22">
      <c r="B170" s="9" t="s">
        <v>296</v>
      </c>
      <c r="C170" s="9">
        <f>IF(WEEKDAY(Feiertage[[#This Row],[Datum]],2)&gt;=6,0,1)</f>
        <v>1</v>
      </c>
      <c r="D170" s="9" t="str">
        <f>MONTH(Feiertage[[#This Row],[Datum]])&amp;Feiertage[[#This Row],[Jahr]]</f>
        <v>92028</v>
      </c>
      <c r="E170" s="9">
        <f>YEAR(Feiertage[[#This Row],[Datum]])</f>
        <v>2028</v>
      </c>
      <c r="F170" s="10">
        <v>47016</v>
      </c>
      <c r="G170" s="10"/>
      <c r="H170" s="10"/>
      <c r="I170" s="10"/>
      <c r="J170" s="10"/>
      <c r="K170" s="10"/>
      <c r="L170" s="10"/>
      <c r="M170" s="10"/>
      <c r="N170" s="10"/>
      <c r="O170" s="10"/>
      <c r="P170" s="11"/>
      <c r="Q170" s="11"/>
      <c r="R170" s="11"/>
      <c r="S170" s="11"/>
      <c r="T170" s="11"/>
      <c r="U170" s="11"/>
      <c r="V170" s="9" t="s">
        <v>244</v>
      </c>
    </row>
    <row r="171" spans="2:22">
      <c r="B171" s="9" t="s">
        <v>283</v>
      </c>
      <c r="C171" s="9">
        <f>IF(WEEKDAY(Feiertage[[#This Row],[Datum]],2)&gt;=6,0,1)</f>
        <v>1</v>
      </c>
      <c r="D171" s="9" t="str">
        <f>MONTH(Feiertage[[#This Row],[Datum]])&amp;Feiertage[[#This Row],[Jahr]]</f>
        <v>102028</v>
      </c>
      <c r="E171" s="9">
        <f>YEAR(Feiertage[[#This Row],[Datum]])</f>
        <v>2028</v>
      </c>
      <c r="F171" s="10">
        <v>47029</v>
      </c>
      <c r="G171" s="10" t="s">
        <v>244</v>
      </c>
      <c r="H171" s="10" t="s">
        <v>244</v>
      </c>
      <c r="I171" s="10" t="s">
        <v>244</v>
      </c>
      <c r="J171" s="10" t="s">
        <v>244</v>
      </c>
      <c r="K171" s="10" t="s">
        <v>244</v>
      </c>
      <c r="L171" s="10" t="s">
        <v>244</v>
      </c>
      <c r="M171" s="10" t="s">
        <v>244</v>
      </c>
      <c r="N171" s="10" t="s">
        <v>244</v>
      </c>
      <c r="O171" s="10" t="s">
        <v>244</v>
      </c>
      <c r="P171" s="11" t="s">
        <v>244</v>
      </c>
      <c r="Q171" s="11" t="s">
        <v>244</v>
      </c>
      <c r="R171" s="11" t="s">
        <v>244</v>
      </c>
      <c r="S171" s="11" t="s">
        <v>244</v>
      </c>
      <c r="T171" s="11" t="s">
        <v>244</v>
      </c>
      <c r="U171" s="11" t="s">
        <v>244</v>
      </c>
      <c r="V171" s="9" t="s">
        <v>244</v>
      </c>
    </row>
    <row r="172" spans="2:22">
      <c r="B172" s="9" t="s">
        <v>290</v>
      </c>
      <c r="C172" s="9">
        <f>IF(WEEKDAY(Feiertage[[#This Row],[Datum]],2)&gt;=6,0,1)</f>
        <v>1</v>
      </c>
      <c r="D172" s="9" t="str">
        <f>MONTH(Feiertage[[#This Row],[Datum]])&amp;Feiertage[[#This Row],[Jahr]]</f>
        <v>102028</v>
      </c>
      <c r="E172" s="9">
        <f>YEAR(Feiertage[[#This Row],[Datum]])</f>
        <v>2028</v>
      </c>
      <c r="F172" s="10">
        <v>47057</v>
      </c>
      <c r="G172" s="10"/>
      <c r="H172" s="10"/>
      <c r="I172" s="10"/>
      <c r="J172" s="10" t="s">
        <v>244</v>
      </c>
      <c r="K172" s="10" t="s">
        <v>244</v>
      </c>
      <c r="L172" s="10" t="s">
        <v>244</v>
      </c>
      <c r="M172" s="10"/>
      <c r="N172" s="10" t="s">
        <v>244</v>
      </c>
      <c r="O172" s="10" t="s">
        <v>244</v>
      </c>
      <c r="P172" s="11"/>
      <c r="Q172" s="11"/>
      <c r="R172" s="11"/>
      <c r="S172" s="11" t="s">
        <v>244</v>
      </c>
      <c r="T172" s="11" t="s">
        <v>244</v>
      </c>
      <c r="U172" s="11" t="s">
        <v>244</v>
      </c>
      <c r="V172" s="9" t="s">
        <v>244</v>
      </c>
    </row>
    <row r="173" spans="2:22">
      <c r="B173" s="9" t="s">
        <v>286</v>
      </c>
      <c r="C173" s="9">
        <f>IF(WEEKDAY(Feiertage[[#This Row],[Datum]],2)&gt;=6,0,1)</f>
        <v>1</v>
      </c>
      <c r="D173" s="9" t="str">
        <f>MONTH(Feiertage[[#This Row],[Datum]])&amp;Feiertage[[#This Row],[Jahr]]</f>
        <v>112028</v>
      </c>
      <c r="E173" s="9">
        <f>YEAR(Feiertage[[#This Row],[Datum]])</f>
        <v>2028</v>
      </c>
      <c r="F173" s="10">
        <v>47058</v>
      </c>
      <c r="G173" s="10" t="s">
        <v>244</v>
      </c>
      <c r="H173" s="10" t="s">
        <v>244</v>
      </c>
      <c r="I173" s="10"/>
      <c r="J173" s="10"/>
      <c r="K173" s="10"/>
      <c r="L173" s="10"/>
      <c r="M173" s="10"/>
      <c r="N173" s="10"/>
      <c r="O173" s="10"/>
      <c r="P173" s="11" t="s">
        <v>244</v>
      </c>
      <c r="Q173" s="11" t="s">
        <v>244</v>
      </c>
      <c r="R173" s="11" t="s">
        <v>244</v>
      </c>
      <c r="S173" s="11"/>
      <c r="T173" s="11"/>
      <c r="U173" s="11"/>
      <c r="V173" s="9"/>
    </row>
    <row r="174" spans="2:22">
      <c r="B174" s="9" t="s">
        <v>287</v>
      </c>
      <c r="C174" s="9">
        <f>IF(WEEKDAY(Feiertage[[#This Row],[Datum]],2)&gt;=6,0,1)</f>
        <v>1</v>
      </c>
      <c r="D174" s="9" t="str">
        <f>MONTH(Feiertage[[#This Row],[Datum]])&amp;Feiertage[[#This Row],[Jahr]]</f>
        <v>112028</v>
      </c>
      <c r="E174" s="9">
        <f>YEAR(Feiertage[[#This Row],[Datum]])</f>
        <v>2028</v>
      </c>
      <c r="F174" s="10">
        <v>47079</v>
      </c>
      <c r="G174" s="10"/>
      <c r="H174" s="10"/>
      <c r="I174" s="10"/>
      <c r="J174" s="10"/>
      <c r="K174" s="10"/>
      <c r="L174" s="10"/>
      <c r="M174" s="10"/>
      <c r="N174" s="10"/>
      <c r="O174" s="10"/>
      <c r="P174" s="11"/>
      <c r="Q174" s="11"/>
      <c r="R174" s="11"/>
      <c r="S174" s="11" t="s">
        <v>244</v>
      </c>
      <c r="T174" s="11"/>
      <c r="U174" s="11"/>
      <c r="V174" s="9"/>
    </row>
    <row r="175" spans="2:22">
      <c r="B175" s="9" t="s">
        <v>297</v>
      </c>
      <c r="C175" s="9">
        <f>IF(WEEKDAY(Feiertage[[#This Row],[Datum]],2)&gt;=6,0,1)</f>
        <v>1</v>
      </c>
      <c r="D175" s="9" t="str">
        <f>MONTH(Feiertage[[#This Row],[Datum]])&amp;Feiertage[[#This Row],[Jahr]]</f>
        <v>122028</v>
      </c>
      <c r="E175" s="9">
        <f>YEAR(Feiertage[[#This Row],[Datum]])</f>
        <v>2028</v>
      </c>
      <c r="F175" s="10">
        <v>47112</v>
      </c>
      <c r="G175" s="10" t="s">
        <v>244</v>
      </c>
      <c r="H175" s="10" t="s">
        <v>244</v>
      </c>
      <c r="I175" s="10" t="s">
        <v>244</v>
      </c>
      <c r="J175" s="10" t="s">
        <v>244</v>
      </c>
      <c r="K175" s="10" t="s">
        <v>244</v>
      </c>
      <c r="L175" s="10" t="s">
        <v>244</v>
      </c>
      <c r="M175" s="10" t="s">
        <v>244</v>
      </c>
      <c r="N175" s="10" t="s">
        <v>244</v>
      </c>
      <c r="O175" s="10" t="s">
        <v>244</v>
      </c>
      <c r="P175" s="11" t="s">
        <v>244</v>
      </c>
      <c r="Q175" s="11" t="s">
        <v>244</v>
      </c>
      <c r="R175" s="11" t="s">
        <v>244</v>
      </c>
      <c r="S175" s="11" t="s">
        <v>244</v>
      </c>
      <c r="T175" s="11" t="s">
        <v>244</v>
      </c>
      <c r="U175" s="11" t="s">
        <v>244</v>
      </c>
      <c r="V175" s="9" t="s">
        <v>244</v>
      </c>
    </row>
    <row r="176" spans="2:22">
      <c r="B176" s="9" t="s">
        <v>298</v>
      </c>
      <c r="C176" s="9">
        <f>IF(WEEKDAY(Feiertage[[#This Row],[Datum]],2)&gt;=6,0,1)</f>
        <v>1</v>
      </c>
      <c r="D176" s="9" t="str">
        <f>MONTH(Feiertage[[#This Row],[Datum]])&amp;Feiertage[[#This Row],[Jahr]]</f>
        <v>122028</v>
      </c>
      <c r="E176" s="9">
        <f>YEAR(Feiertage[[#This Row],[Datum]])</f>
        <v>2028</v>
      </c>
      <c r="F176" s="10">
        <v>47113</v>
      </c>
      <c r="G176" s="10" t="s">
        <v>244</v>
      </c>
      <c r="H176" s="10" t="s">
        <v>244</v>
      </c>
      <c r="I176" s="10" t="s">
        <v>244</v>
      </c>
      <c r="J176" s="10" t="s">
        <v>244</v>
      </c>
      <c r="K176" s="10" t="s">
        <v>244</v>
      </c>
      <c r="L176" s="10" t="s">
        <v>244</v>
      </c>
      <c r="M176" s="10" t="s">
        <v>244</v>
      </c>
      <c r="N176" s="10" t="s">
        <v>244</v>
      </c>
      <c r="O176" s="10" t="s">
        <v>244</v>
      </c>
      <c r="P176" s="11" t="s">
        <v>244</v>
      </c>
      <c r="Q176" s="11" t="s">
        <v>244</v>
      </c>
      <c r="R176" s="11" t="s">
        <v>244</v>
      </c>
      <c r="S176" s="11" t="s">
        <v>244</v>
      </c>
      <c r="T176" s="11" t="s">
        <v>244</v>
      </c>
      <c r="U176" s="11" t="s">
        <v>244</v>
      </c>
      <c r="V176" s="9" t="s">
        <v>244</v>
      </c>
    </row>
    <row r="177" spans="2:22">
      <c r="B177" s="9" t="s">
        <v>316</v>
      </c>
      <c r="C177" s="9">
        <f>IF(WEEKDAY(Feiertage[[#This Row],[Datum]],2)&gt;=6,0,1)</f>
        <v>1</v>
      </c>
      <c r="D177" s="9" t="str">
        <f>MONTH(Feiertage[[#This Row],[Datum]])&amp;Feiertage[[#This Row],[Jahr]]</f>
        <v>12029</v>
      </c>
      <c r="E177" s="9">
        <f>YEAR(Feiertage[[#This Row],[Datum]])</f>
        <v>2029</v>
      </c>
      <c r="F177" s="10">
        <v>47119</v>
      </c>
      <c r="G177" s="10" t="s">
        <v>244</v>
      </c>
      <c r="H177" s="10" t="s">
        <v>244</v>
      </c>
      <c r="I177" s="10" t="s">
        <v>244</v>
      </c>
      <c r="J177" s="10" t="s">
        <v>244</v>
      </c>
      <c r="K177" s="10" t="s">
        <v>244</v>
      </c>
      <c r="L177" s="10" t="s">
        <v>244</v>
      </c>
      <c r="M177" s="10" t="s">
        <v>244</v>
      </c>
      <c r="N177" s="10" t="s">
        <v>244</v>
      </c>
      <c r="O177" s="10" t="s">
        <v>244</v>
      </c>
      <c r="P177" s="11" t="s">
        <v>244</v>
      </c>
      <c r="Q177" s="11" t="s">
        <v>244</v>
      </c>
      <c r="R177" s="11" t="s">
        <v>244</v>
      </c>
      <c r="S177" s="11" t="s">
        <v>244</v>
      </c>
      <c r="T177" s="11" t="s">
        <v>244</v>
      </c>
      <c r="U177" s="11" t="s">
        <v>244</v>
      </c>
      <c r="V177" s="9" t="s">
        <v>244</v>
      </c>
    </row>
    <row r="178" spans="2:22">
      <c r="B178" s="9" t="s">
        <v>245</v>
      </c>
      <c r="C178" s="9">
        <f>IF(WEEKDAY(Feiertage[[#This Row],[Datum]],2)&gt;=6,0,1)</f>
        <v>0</v>
      </c>
      <c r="D178" s="9" t="str">
        <f>MONTH(Feiertage[[#This Row],[Datum]])&amp;Feiertage[[#This Row],[Jahr]]</f>
        <v>12029</v>
      </c>
      <c r="E178" s="9">
        <f>YEAR(Feiertage[[#This Row],[Datum]])</f>
        <v>2029</v>
      </c>
      <c r="F178" s="10">
        <v>47124</v>
      </c>
      <c r="G178" s="10" t="s">
        <v>244</v>
      </c>
      <c r="H178" s="10" t="s">
        <v>244</v>
      </c>
      <c r="I178" s="10"/>
      <c r="J178" s="10"/>
      <c r="K178" s="10"/>
      <c r="L178" s="10"/>
      <c r="M178" s="10"/>
      <c r="N178" s="10"/>
      <c r="O178" s="10"/>
      <c r="P178" s="11"/>
      <c r="Q178" s="11"/>
      <c r="R178" s="11"/>
      <c r="S178" s="11"/>
      <c r="T178" s="11" t="s">
        <v>244</v>
      </c>
      <c r="U178" s="11"/>
      <c r="V178" s="9"/>
    </row>
    <row r="179" spans="2:22">
      <c r="B179" s="9" t="s">
        <v>248</v>
      </c>
      <c r="C179" s="9">
        <f>IF(WEEKDAY(Feiertage[[#This Row],[Datum]],2)&gt;=6,0,1)</f>
        <v>1</v>
      </c>
      <c r="D179" s="9" t="str">
        <f>MONTH(Feiertage[[#This Row],[Datum]])&amp;Feiertage[[#This Row],[Jahr]]</f>
        <v>32029</v>
      </c>
      <c r="E179" s="9">
        <f>YEAR(Feiertage[[#This Row],[Datum]])</f>
        <v>2029</v>
      </c>
      <c r="F179" s="10">
        <v>47185</v>
      </c>
      <c r="G179" s="10"/>
      <c r="H179" s="10"/>
      <c r="I179" s="10" t="s">
        <v>244</v>
      </c>
      <c r="J179" s="10"/>
      <c r="K179" s="10"/>
      <c r="L179" s="10"/>
      <c r="M179" s="10"/>
      <c r="N179" s="10" t="s">
        <v>244</v>
      </c>
      <c r="O179" s="10"/>
      <c r="P179" s="11"/>
      <c r="Q179" s="11"/>
      <c r="R179" s="11"/>
      <c r="S179" s="11"/>
      <c r="T179" s="11"/>
      <c r="U179" s="11"/>
      <c r="V179" s="9" t="s">
        <v>244</v>
      </c>
    </row>
    <row r="180" spans="2:22">
      <c r="B180" s="9" t="s">
        <v>250</v>
      </c>
      <c r="C180" s="9">
        <f>IF(WEEKDAY(Feiertage[[#This Row],[Datum]],2)&gt;=6,0,1)</f>
        <v>1</v>
      </c>
      <c r="D180" s="9" t="str">
        <f>MONTH(Feiertage[[#This Row],[Datum]])&amp;Feiertage[[#This Row],[Jahr]]</f>
        <v>32029</v>
      </c>
      <c r="E180" s="9">
        <f>YEAR(Feiertage[[#This Row],[Datum]])</f>
        <v>2029</v>
      </c>
      <c r="F180" s="10">
        <v>47207</v>
      </c>
      <c r="G180" s="10" t="s">
        <v>244</v>
      </c>
      <c r="H180" s="10" t="s">
        <v>244</v>
      </c>
      <c r="I180" s="10" t="s">
        <v>244</v>
      </c>
      <c r="J180" s="10" t="s">
        <v>244</v>
      </c>
      <c r="K180" s="10" t="s">
        <v>244</v>
      </c>
      <c r="L180" s="10" t="s">
        <v>244</v>
      </c>
      <c r="M180" s="10" t="s">
        <v>244</v>
      </c>
      <c r="N180" s="10" t="s">
        <v>244</v>
      </c>
      <c r="O180" s="10" t="s">
        <v>244</v>
      </c>
      <c r="P180" s="11" t="s">
        <v>244</v>
      </c>
      <c r="Q180" s="11" t="s">
        <v>244</v>
      </c>
      <c r="R180" s="11" t="s">
        <v>244</v>
      </c>
      <c r="S180" s="11" t="s">
        <v>244</v>
      </c>
      <c r="T180" s="11" t="s">
        <v>244</v>
      </c>
      <c r="U180" s="11" t="s">
        <v>244</v>
      </c>
      <c r="V180" s="9" t="s">
        <v>244</v>
      </c>
    </row>
    <row r="181" spans="2:22">
      <c r="B181" s="9" t="s">
        <v>317</v>
      </c>
      <c r="C181" s="9">
        <f>IF(WEEKDAY(Feiertage[[#This Row],[Datum]],2)&gt;=6,0,1)</f>
        <v>0</v>
      </c>
      <c r="D181" s="9" t="str">
        <f>MONTH(Feiertage[[#This Row],[Datum]])&amp;Feiertage[[#This Row],[Jahr]]</f>
        <v>42029</v>
      </c>
      <c r="E181" s="9">
        <f>YEAR(Feiertage[[#This Row],[Datum]])</f>
        <v>2029</v>
      </c>
      <c r="F181" s="10">
        <v>47209</v>
      </c>
      <c r="G181" s="10"/>
      <c r="H181" s="10"/>
      <c r="I181" s="10"/>
      <c r="J181" s="10" t="s">
        <v>244</v>
      </c>
      <c r="K181" s="10"/>
      <c r="L181" s="10"/>
      <c r="M181" s="10"/>
      <c r="N181" s="10"/>
      <c r="O181" s="10"/>
      <c r="P181" s="11"/>
      <c r="Q181" s="11"/>
      <c r="R181" s="11"/>
      <c r="S181" s="11"/>
      <c r="T181" s="11"/>
      <c r="U181" s="11"/>
      <c r="V181" s="9"/>
    </row>
    <row r="182" spans="2:22">
      <c r="B182" s="9" t="s">
        <v>255</v>
      </c>
      <c r="C182" s="9">
        <f>IF(WEEKDAY(Feiertage[[#This Row],[Datum]],2)&gt;=6,0,1)</f>
        <v>1</v>
      </c>
      <c r="D182" s="9" t="str">
        <f>MONTH(Feiertage[[#This Row],[Datum]])&amp;Feiertage[[#This Row],[Jahr]]</f>
        <v>42029</v>
      </c>
      <c r="E182" s="9">
        <f>YEAR(Feiertage[[#This Row],[Datum]])</f>
        <v>2029</v>
      </c>
      <c r="F182" s="10">
        <v>47210</v>
      </c>
      <c r="G182" s="10" t="s">
        <v>244</v>
      </c>
      <c r="H182" s="10" t="s">
        <v>244</v>
      </c>
      <c r="I182" s="10" t="s">
        <v>244</v>
      </c>
      <c r="J182" s="10" t="s">
        <v>244</v>
      </c>
      <c r="K182" s="10" t="s">
        <v>244</v>
      </c>
      <c r="L182" s="10" t="s">
        <v>244</v>
      </c>
      <c r="M182" s="10" t="s">
        <v>244</v>
      </c>
      <c r="N182" s="10" t="s">
        <v>244</v>
      </c>
      <c r="O182" s="10" t="s">
        <v>244</v>
      </c>
      <c r="P182" s="11" t="s">
        <v>244</v>
      </c>
      <c r="Q182" s="11" t="s">
        <v>244</v>
      </c>
      <c r="R182" s="11" t="s">
        <v>244</v>
      </c>
      <c r="S182" s="11" t="s">
        <v>244</v>
      </c>
      <c r="T182" s="11" t="s">
        <v>244</v>
      </c>
      <c r="U182" s="11" t="s">
        <v>244</v>
      </c>
      <c r="V182" s="9" t="s">
        <v>244</v>
      </c>
    </row>
    <row r="183" spans="2:22">
      <c r="B183" s="9" t="s">
        <v>292</v>
      </c>
      <c r="C183" s="9">
        <f>IF(WEEKDAY(Feiertage[[#This Row],[Datum]],2)&gt;=6,0,1)</f>
        <v>1</v>
      </c>
      <c r="D183" s="9" t="str">
        <f>MONTH(Feiertage[[#This Row],[Datum]])&amp;Feiertage[[#This Row],[Jahr]]</f>
        <v>52029</v>
      </c>
      <c r="E183" s="9">
        <f>YEAR(Feiertage[[#This Row],[Datum]])</f>
        <v>2029</v>
      </c>
      <c r="F183" s="10">
        <v>47239</v>
      </c>
      <c r="G183" s="10" t="s">
        <v>244</v>
      </c>
      <c r="H183" s="10" t="s">
        <v>244</v>
      </c>
      <c r="I183" s="10" t="s">
        <v>244</v>
      </c>
      <c r="J183" s="10" t="s">
        <v>244</v>
      </c>
      <c r="K183" s="10" t="s">
        <v>244</v>
      </c>
      <c r="L183" s="10" t="s">
        <v>244</v>
      </c>
      <c r="M183" s="10" t="s">
        <v>244</v>
      </c>
      <c r="N183" s="10" t="s">
        <v>244</v>
      </c>
      <c r="O183" s="10" t="s">
        <v>244</v>
      </c>
      <c r="P183" s="11" t="s">
        <v>244</v>
      </c>
      <c r="Q183" s="11" t="s">
        <v>244</v>
      </c>
      <c r="R183" s="11" t="s">
        <v>244</v>
      </c>
      <c r="S183" s="11" t="s">
        <v>244</v>
      </c>
      <c r="T183" s="11" t="s">
        <v>244</v>
      </c>
      <c r="U183" s="11" t="s">
        <v>244</v>
      </c>
      <c r="V183" s="9" t="s">
        <v>244</v>
      </c>
    </row>
    <row r="184" spans="2:22">
      <c r="B184" s="9" t="s">
        <v>293</v>
      </c>
      <c r="C184" s="9">
        <f>IF(WEEKDAY(Feiertage[[#This Row],[Datum]],2)&gt;=6,0,1)</f>
        <v>1</v>
      </c>
      <c r="D184" s="9" t="str">
        <f>MONTH(Feiertage[[#This Row],[Datum]])&amp;Feiertage[[#This Row],[Jahr]]</f>
        <v>52029</v>
      </c>
      <c r="E184" s="9">
        <f>YEAR(Feiertage[[#This Row],[Datum]])</f>
        <v>2029</v>
      </c>
      <c r="F184" s="10">
        <v>47248</v>
      </c>
      <c r="G184" s="10" t="s">
        <v>244</v>
      </c>
      <c r="H184" s="10" t="s">
        <v>244</v>
      </c>
      <c r="I184" s="10" t="s">
        <v>244</v>
      </c>
      <c r="J184" s="10" t="s">
        <v>244</v>
      </c>
      <c r="K184" s="10" t="s">
        <v>244</v>
      </c>
      <c r="L184" s="10" t="s">
        <v>244</v>
      </c>
      <c r="M184" s="10" t="s">
        <v>244</v>
      </c>
      <c r="N184" s="10" t="s">
        <v>244</v>
      </c>
      <c r="O184" s="10" t="s">
        <v>244</v>
      </c>
      <c r="P184" s="11" t="s">
        <v>244</v>
      </c>
      <c r="Q184" s="11" t="s">
        <v>244</v>
      </c>
      <c r="R184" s="11" t="s">
        <v>244</v>
      </c>
      <c r="S184" s="11" t="s">
        <v>244</v>
      </c>
      <c r="T184" s="11" t="s">
        <v>244</v>
      </c>
      <c r="U184" s="11" t="s">
        <v>244</v>
      </c>
      <c r="V184" s="9" t="s">
        <v>244</v>
      </c>
    </row>
    <row r="185" spans="2:22">
      <c r="B185" s="9" t="s">
        <v>318</v>
      </c>
      <c r="C185" s="9">
        <f>IF(WEEKDAY(Feiertage[[#This Row],[Datum]],2)&gt;=6,0,1)</f>
        <v>0</v>
      </c>
      <c r="D185" s="9" t="str">
        <f>MONTH(Feiertage[[#This Row],[Datum]])&amp;Feiertage[[#This Row],[Jahr]]</f>
        <v>52029</v>
      </c>
      <c r="E185" s="9">
        <f>YEAR(Feiertage[[#This Row],[Datum]])</f>
        <v>2029</v>
      </c>
      <c r="F185" s="10">
        <v>47258</v>
      </c>
      <c r="G185" s="10"/>
      <c r="H185" s="10"/>
      <c r="I185" s="10"/>
      <c r="J185" s="10" t="s">
        <v>244</v>
      </c>
      <c r="K185" s="10"/>
      <c r="L185" s="10"/>
      <c r="M185" s="10"/>
      <c r="N185" s="10"/>
      <c r="O185" s="10"/>
      <c r="P185" s="11"/>
      <c r="Q185" s="11"/>
      <c r="R185" s="11"/>
      <c r="S185" s="11"/>
      <c r="T185" s="11"/>
      <c r="U185" s="11"/>
      <c r="V185" s="9"/>
    </row>
    <row r="186" spans="2:22">
      <c r="B186" s="9" t="s">
        <v>294</v>
      </c>
      <c r="C186" s="9">
        <f>IF(WEEKDAY(Feiertage[[#This Row],[Datum]],2)&gt;=6,0,1)</f>
        <v>1</v>
      </c>
      <c r="D186" s="9" t="str">
        <f>MONTH(Feiertage[[#This Row],[Datum]])&amp;Feiertage[[#This Row],[Jahr]]</f>
        <v>52029</v>
      </c>
      <c r="E186" s="9">
        <f>YEAR(Feiertage[[#This Row],[Datum]])</f>
        <v>2029</v>
      </c>
      <c r="F186" s="10">
        <v>47259</v>
      </c>
      <c r="G186" s="10" t="s">
        <v>244</v>
      </c>
      <c r="H186" s="10" t="s">
        <v>244</v>
      </c>
      <c r="I186" s="10" t="s">
        <v>244</v>
      </c>
      <c r="J186" s="10" t="s">
        <v>244</v>
      </c>
      <c r="K186" s="10" t="s">
        <v>244</v>
      </c>
      <c r="L186" s="10" t="s">
        <v>244</v>
      </c>
      <c r="M186" s="10" t="s">
        <v>244</v>
      </c>
      <c r="N186" s="10" t="s">
        <v>244</v>
      </c>
      <c r="O186" s="10" t="s">
        <v>244</v>
      </c>
      <c r="P186" s="11" t="s">
        <v>244</v>
      </c>
      <c r="Q186" s="11" t="s">
        <v>244</v>
      </c>
      <c r="R186" s="11" t="s">
        <v>244</v>
      </c>
      <c r="S186" s="11" t="s">
        <v>244</v>
      </c>
      <c r="T186" s="11" t="s">
        <v>244</v>
      </c>
      <c r="U186" s="11" t="s">
        <v>244</v>
      </c>
      <c r="V186" s="9" t="s">
        <v>244</v>
      </c>
    </row>
    <row r="187" spans="2:22">
      <c r="B187" s="9" t="s">
        <v>273</v>
      </c>
      <c r="C187" s="9">
        <f>IF(WEEKDAY(Feiertage[[#This Row],[Datum]],2)&gt;=6,0,1)</f>
        <v>1</v>
      </c>
      <c r="D187" s="9" t="str">
        <f>MONTH(Feiertage[[#This Row],[Datum]])&amp;Feiertage[[#This Row],[Jahr]]</f>
        <v>52029</v>
      </c>
      <c r="E187" s="9">
        <f>YEAR(Feiertage[[#This Row],[Datum]])</f>
        <v>2029</v>
      </c>
      <c r="F187" s="10">
        <v>47269</v>
      </c>
      <c r="G187" s="10" t="s">
        <v>244</v>
      </c>
      <c r="H187" s="10" t="s">
        <v>244</v>
      </c>
      <c r="I187" s="10"/>
      <c r="J187" s="10"/>
      <c r="K187" s="10"/>
      <c r="L187" s="10"/>
      <c r="M187" s="10" t="s">
        <v>244</v>
      </c>
      <c r="N187" s="10"/>
      <c r="O187" s="10"/>
      <c r="P187" s="11" t="s">
        <v>244</v>
      </c>
      <c r="Q187" s="11" t="s">
        <v>244</v>
      </c>
      <c r="R187" s="11" t="s">
        <v>244</v>
      </c>
      <c r="S187" s="11"/>
      <c r="T187" s="11"/>
      <c r="U187" s="11"/>
      <c r="V187" s="9"/>
    </row>
    <row r="188" spans="2:22">
      <c r="B188" s="9" t="s">
        <v>295</v>
      </c>
      <c r="C188" s="9">
        <f>IF(WEEKDAY(Feiertage[[#This Row],[Datum]],2)&gt;=6,0,1)</f>
        <v>1</v>
      </c>
      <c r="D188" s="9" t="str">
        <f>MONTH(Feiertage[[#This Row],[Datum]])&amp;Feiertage[[#This Row],[Jahr]]</f>
        <v>82029</v>
      </c>
      <c r="E188" s="9">
        <f>YEAR(Feiertage[[#This Row],[Datum]])</f>
        <v>2029</v>
      </c>
      <c r="F188" s="10">
        <v>47345</v>
      </c>
      <c r="G188" s="10"/>
      <c r="H188" s="10" t="s">
        <v>244</v>
      </c>
      <c r="I188" s="10"/>
      <c r="J188" s="10"/>
      <c r="K188" s="10"/>
      <c r="L188" s="10"/>
      <c r="M188" s="10"/>
      <c r="N188" s="10"/>
      <c r="O188" s="10"/>
      <c r="P188" s="11"/>
      <c r="Q188" s="11"/>
      <c r="R188" s="11" t="s">
        <v>244</v>
      </c>
      <c r="S188" s="11"/>
      <c r="T188" s="11"/>
      <c r="U188" s="11"/>
      <c r="V188" s="9"/>
    </row>
    <row r="189" spans="2:22">
      <c r="B189" s="9" t="s">
        <v>296</v>
      </c>
      <c r="C189" s="9">
        <f>IF(WEEKDAY(Feiertage[[#This Row],[Datum]],2)&gt;=6,0,1)</f>
        <v>1</v>
      </c>
      <c r="D189" s="9" t="str">
        <f>MONTH(Feiertage[[#This Row],[Datum]])&amp;Feiertage[[#This Row],[Jahr]]</f>
        <v>92029</v>
      </c>
      <c r="E189" s="9">
        <f>YEAR(Feiertage[[#This Row],[Datum]])</f>
        <v>2029</v>
      </c>
      <c r="F189" s="10">
        <v>47381</v>
      </c>
      <c r="G189" s="10"/>
      <c r="H189" s="10"/>
      <c r="I189" s="10"/>
      <c r="J189" s="10"/>
      <c r="K189" s="10"/>
      <c r="L189" s="10"/>
      <c r="M189" s="10"/>
      <c r="N189" s="10"/>
      <c r="O189" s="10"/>
      <c r="P189" s="11"/>
      <c r="Q189" s="11"/>
      <c r="R189" s="11"/>
      <c r="S189" s="11"/>
      <c r="T189" s="11"/>
      <c r="U189" s="11"/>
      <c r="V189" s="9" t="s">
        <v>244</v>
      </c>
    </row>
    <row r="190" spans="2:22">
      <c r="B190" s="9" t="s">
        <v>283</v>
      </c>
      <c r="C190" s="9">
        <f>IF(WEEKDAY(Feiertage[[#This Row],[Datum]],2)&gt;=6,0,1)</f>
        <v>1</v>
      </c>
      <c r="D190" s="9" t="str">
        <f>MONTH(Feiertage[[#This Row],[Datum]])&amp;Feiertage[[#This Row],[Jahr]]</f>
        <v>102029</v>
      </c>
      <c r="E190" s="9">
        <f>YEAR(Feiertage[[#This Row],[Datum]])</f>
        <v>2029</v>
      </c>
      <c r="F190" s="10">
        <v>47394</v>
      </c>
      <c r="G190" s="10" t="s">
        <v>244</v>
      </c>
      <c r="H190" s="10" t="s">
        <v>244</v>
      </c>
      <c r="I190" s="10" t="s">
        <v>244</v>
      </c>
      <c r="J190" s="10" t="s">
        <v>244</v>
      </c>
      <c r="K190" s="10" t="s">
        <v>244</v>
      </c>
      <c r="L190" s="10" t="s">
        <v>244</v>
      </c>
      <c r="M190" s="10" t="s">
        <v>244</v>
      </c>
      <c r="N190" s="10" t="s">
        <v>244</v>
      </c>
      <c r="O190" s="10" t="s">
        <v>244</v>
      </c>
      <c r="P190" s="11" t="s">
        <v>244</v>
      </c>
      <c r="Q190" s="11" t="s">
        <v>244</v>
      </c>
      <c r="R190" s="11" t="s">
        <v>244</v>
      </c>
      <c r="S190" s="11" t="s">
        <v>244</v>
      </c>
      <c r="T190" s="11" t="s">
        <v>244</v>
      </c>
      <c r="U190" s="11" t="s">
        <v>244</v>
      </c>
      <c r="V190" s="9" t="s">
        <v>244</v>
      </c>
    </row>
    <row r="191" spans="2:22">
      <c r="B191" s="9" t="s">
        <v>290</v>
      </c>
      <c r="C191" s="9">
        <f>IF(WEEKDAY(Feiertage[[#This Row],[Datum]],2)&gt;=6,0,1)</f>
        <v>1</v>
      </c>
      <c r="D191" s="9" t="str">
        <f>MONTH(Feiertage[[#This Row],[Datum]])&amp;Feiertage[[#This Row],[Jahr]]</f>
        <v>102029</v>
      </c>
      <c r="E191" s="9">
        <f>YEAR(Feiertage[[#This Row],[Datum]])</f>
        <v>2029</v>
      </c>
      <c r="F191" s="10">
        <v>47422</v>
      </c>
      <c r="G191" s="10"/>
      <c r="H191" s="10"/>
      <c r="I191" s="10"/>
      <c r="J191" s="10" t="s">
        <v>244</v>
      </c>
      <c r="K191" s="10" t="s">
        <v>244</v>
      </c>
      <c r="L191" s="10" t="s">
        <v>244</v>
      </c>
      <c r="M191" s="10"/>
      <c r="N191" s="10" t="s">
        <v>244</v>
      </c>
      <c r="O191" s="10" t="s">
        <v>244</v>
      </c>
      <c r="P191" s="11"/>
      <c r="Q191" s="11"/>
      <c r="R191" s="11"/>
      <c r="S191" s="11" t="s">
        <v>244</v>
      </c>
      <c r="T191" s="11" t="s">
        <v>244</v>
      </c>
      <c r="U191" s="11" t="s">
        <v>244</v>
      </c>
      <c r="V191" s="9" t="s">
        <v>244</v>
      </c>
    </row>
    <row r="192" spans="2:22">
      <c r="B192" s="9" t="s">
        <v>286</v>
      </c>
      <c r="C192" s="9">
        <f>IF(WEEKDAY(Feiertage[[#This Row],[Datum]],2)&gt;=6,0,1)</f>
        <v>1</v>
      </c>
      <c r="D192" s="9" t="str">
        <f>MONTH(Feiertage[[#This Row],[Datum]])&amp;Feiertage[[#This Row],[Jahr]]</f>
        <v>112029</v>
      </c>
      <c r="E192" s="9">
        <f>YEAR(Feiertage[[#This Row],[Datum]])</f>
        <v>2029</v>
      </c>
      <c r="F192" s="10">
        <v>47423</v>
      </c>
      <c r="G192" s="10" t="s">
        <v>244</v>
      </c>
      <c r="H192" s="10" t="s">
        <v>244</v>
      </c>
      <c r="I192" s="10"/>
      <c r="J192" s="10"/>
      <c r="K192" s="10"/>
      <c r="L192" s="10"/>
      <c r="M192" s="10"/>
      <c r="N192" s="10"/>
      <c r="O192" s="10"/>
      <c r="P192" s="11" t="s">
        <v>244</v>
      </c>
      <c r="Q192" s="11" t="s">
        <v>244</v>
      </c>
      <c r="R192" s="11" t="s">
        <v>244</v>
      </c>
      <c r="S192" s="11"/>
      <c r="T192" s="11"/>
      <c r="U192" s="11"/>
      <c r="V192" s="9"/>
    </row>
    <row r="193" spans="2:22">
      <c r="B193" s="9" t="s">
        <v>287</v>
      </c>
      <c r="C193" s="9">
        <f>IF(WEEKDAY(Feiertage[[#This Row],[Datum]],2)&gt;=6,0,1)</f>
        <v>1</v>
      </c>
      <c r="D193" s="9" t="str">
        <f>MONTH(Feiertage[[#This Row],[Datum]])&amp;Feiertage[[#This Row],[Jahr]]</f>
        <v>112029</v>
      </c>
      <c r="E193" s="9">
        <f>YEAR(Feiertage[[#This Row],[Datum]])</f>
        <v>2029</v>
      </c>
      <c r="F193" s="10">
        <v>47443</v>
      </c>
      <c r="G193" s="10"/>
      <c r="H193" s="10"/>
      <c r="I193" s="10"/>
      <c r="J193" s="10"/>
      <c r="K193" s="10"/>
      <c r="L193" s="10"/>
      <c r="M193" s="10"/>
      <c r="N193" s="10"/>
      <c r="O193" s="10"/>
      <c r="P193" s="11"/>
      <c r="Q193" s="11"/>
      <c r="R193" s="11"/>
      <c r="S193" s="11" t="s">
        <v>244</v>
      </c>
      <c r="T193" s="11"/>
      <c r="U193" s="11"/>
      <c r="V193" s="9"/>
    </row>
    <row r="194" spans="2:22">
      <c r="B194" s="9" t="s">
        <v>297</v>
      </c>
      <c r="C194" s="9">
        <f>IF(WEEKDAY(Feiertage[[#This Row],[Datum]],2)&gt;=6,0,1)</f>
        <v>1</v>
      </c>
      <c r="D194" s="9" t="str">
        <f>MONTH(Feiertage[[#This Row],[Datum]])&amp;Feiertage[[#This Row],[Jahr]]</f>
        <v>122029</v>
      </c>
      <c r="E194" s="9">
        <f>YEAR(Feiertage[[#This Row],[Datum]])</f>
        <v>2029</v>
      </c>
      <c r="F194" s="10">
        <v>47477</v>
      </c>
      <c r="G194" s="10" t="s">
        <v>244</v>
      </c>
      <c r="H194" s="10" t="s">
        <v>244</v>
      </c>
      <c r="I194" s="10" t="s">
        <v>244</v>
      </c>
      <c r="J194" s="10" t="s">
        <v>244</v>
      </c>
      <c r="K194" s="10" t="s">
        <v>244</v>
      </c>
      <c r="L194" s="10" t="s">
        <v>244</v>
      </c>
      <c r="M194" s="10" t="s">
        <v>244</v>
      </c>
      <c r="N194" s="10" t="s">
        <v>244</v>
      </c>
      <c r="O194" s="10" t="s">
        <v>244</v>
      </c>
      <c r="P194" s="11" t="s">
        <v>244</v>
      </c>
      <c r="Q194" s="11" t="s">
        <v>244</v>
      </c>
      <c r="R194" s="11" t="s">
        <v>244</v>
      </c>
      <c r="S194" s="11" t="s">
        <v>244</v>
      </c>
      <c r="T194" s="11" t="s">
        <v>244</v>
      </c>
      <c r="U194" s="11" t="s">
        <v>244</v>
      </c>
      <c r="V194" s="9" t="s">
        <v>244</v>
      </c>
    </row>
    <row r="195" spans="2:22">
      <c r="B195" s="9" t="s">
        <v>298</v>
      </c>
      <c r="C195" s="9">
        <f>IF(WEEKDAY(Feiertage[[#This Row],[Datum]],2)&gt;=6,0,1)</f>
        <v>1</v>
      </c>
      <c r="D195" s="9" t="str">
        <f>MONTH(Feiertage[[#This Row],[Datum]])&amp;Feiertage[[#This Row],[Jahr]]</f>
        <v>122029</v>
      </c>
      <c r="E195" s="9">
        <f>YEAR(Feiertage[[#This Row],[Datum]])</f>
        <v>2029</v>
      </c>
      <c r="F195" s="10">
        <v>47478</v>
      </c>
      <c r="G195" s="10" t="s">
        <v>244</v>
      </c>
      <c r="H195" s="10" t="s">
        <v>244</v>
      </c>
      <c r="I195" s="10" t="s">
        <v>244</v>
      </c>
      <c r="J195" s="10" t="s">
        <v>244</v>
      </c>
      <c r="K195" s="10" t="s">
        <v>244</v>
      </c>
      <c r="L195" s="10" t="s">
        <v>244</v>
      </c>
      <c r="M195" s="10" t="s">
        <v>244</v>
      </c>
      <c r="N195" s="10" t="s">
        <v>244</v>
      </c>
      <c r="O195" s="10" t="s">
        <v>244</v>
      </c>
      <c r="P195" s="11" t="s">
        <v>244</v>
      </c>
      <c r="Q195" s="11" t="s">
        <v>244</v>
      </c>
      <c r="R195" s="11" t="s">
        <v>244</v>
      </c>
      <c r="S195" s="11" t="s">
        <v>244</v>
      </c>
      <c r="T195" s="11" t="s">
        <v>244</v>
      </c>
      <c r="U195" s="11" t="s">
        <v>244</v>
      </c>
      <c r="V195" s="9" t="s">
        <v>244</v>
      </c>
    </row>
    <row r="196" spans="2:22">
      <c r="B196" s="9" t="s">
        <v>316</v>
      </c>
      <c r="C196" s="9">
        <f>IF(WEEKDAY(Feiertage[[#This Row],[Datum]],2)&gt;=6,0,1)</f>
        <v>1</v>
      </c>
      <c r="D196" s="9" t="str">
        <f>MONTH(Feiertage[[#This Row],[Datum]])&amp;Feiertage[[#This Row],[Jahr]]</f>
        <v>12030</v>
      </c>
      <c r="E196" s="9">
        <f>YEAR(Feiertage[[#This Row],[Datum]])</f>
        <v>2030</v>
      </c>
      <c r="F196" s="10">
        <v>47484</v>
      </c>
      <c r="G196" s="10" t="s">
        <v>244</v>
      </c>
      <c r="H196" s="10" t="s">
        <v>244</v>
      </c>
      <c r="I196" s="10" t="s">
        <v>244</v>
      </c>
      <c r="J196" s="10" t="s">
        <v>244</v>
      </c>
      <c r="K196" s="10" t="s">
        <v>244</v>
      </c>
      <c r="L196" s="10" t="s">
        <v>244</v>
      </c>
      <c r="M196" s="10" t="s">
        <v>244</v>
      </c>
      <c r="N196" s="10" t="s">
        <v>244</v>
      </c>
      <c r="O196" s="10" t="s">
        <v>244</v>
      </c>
      <c r="P196" s="11" t="s">
        <v>244</v>
      </c>
      <c r="Q196" s="11" t="s">
        <v>244</v>
      </c>
      <c r="R196" s="11" t="s">
        <v>244</v>
      </c>
      <c r="S196" s="11" t="s">
        <v>244</v>
      </c>
      <c r="T196" s="11" t="s">
        <v>244</v>
      </c>
      <c r="U196" s="11" t="s">
        <v>244</v>
      </c>
      <c r="V196" s="9" t="s">
        <v>244</v>
      </c>
    </row>
    <row r="197" spans="2:22">
      <c r="B197" s="9" t="s">
        <v>245</v>
      </c>
      <c r="C197" s="9">
        <f>IF(WEEKDAY(Feiertage[[#This Row],[Datum]],2)&gt;=6,0,1)</f>
        <v>0</v>
      </c>
      <c r="D197" s="9" t="str">
        <f>MONTH(Feiertage[[#This Row],[Datum]])&amp;Feiertage[[#This Row],[Jahr]]</f>
        <v>12030</v>
      </c>
      <c r="E197" s="9">
        <f>YEAR(Feiertage[[#This Row],[Datum]])</f>
        <v>2030</v>
      </c>
      <c r="F197" s="10">
        <v>47489</v>
      </c>
      <c r="G197" s="10" t="s">
        <v>244</v>
      </c>
      <c r="H197" s="10" t="s">
        <v>244</v>
      </c>
      <c r="I197" s="10"/>
      <c r="J197" s="10"/>
      <c r="K197" s="10"/>
      <c r="L197" s="10"/>
      <c r="M197" s="10"/>
      <c r="N197" s="10"/>
      <c r="O197" s="10"/>
      <c r="P197" s="11"/>
      <c r="Q197" s="11"/>
      <c r="R197" s="11"/>
      <c r="S197" s="11"/>
      <c r="T197" s="11" t="s">
        <v>244</v>
      </c>
      <c r="U197" s="11"/>
      <c r="V197" s="9"/>
    </row>
    <row r="198" spans="2:22">
      <c r="B198" s="9" t="s">
        <v>248</v>
      </c>
      <c r="C198" s="9">
        <f>IF(WEEKDAY(Feiertage[[#This Row],[Datum]],2)&gt;=6,0,1)</f>
        <v>1</v>
      </c>
      <c r="D198" s="9" t="str">
        <f>MONTH(Feiertage[[#This Row],[Datum]])&amp;Feiertage[[#This Row],[Jahr]]</f>
        <v>32030</v>
      </c>
      <c r="E198" s="9">
        <f>YEAR(Feiertage[[#This Row],[Datum]])</f>
        <v>2030</v>
      </c>
      <c r="F198" s="10">
        <v>47550</v>
      </c>
      <c r="G198" s="10"/>
      <c r="H198" s="10"/>
      <c r="I198" s="10" t="s">
        <v>244</v>
      </c>
      <c r="J198" s="10"/>
      <c r="K198" s="10"/>
      <c r="L198" s="10"/>
      <c r="M198" s="10"/>
      <c r="N198" s="10" t="s">
        <v>244</v>
      </c>
      <c r="O198" s="10"/>
      <c r="P198" s="11"/>
      <c r="Q198" s="11"/>
      <c r="R198" s="11"/>
      <c r="S198" s="11"/>
      <c r="T198" s="11"/>
      <c r="U198" s="11"/>
      <c r="V198" s="9" t="s">
        <v>244</v>
      </c>
    </row>
    <row r="199" spans="2:22">
      <c r="B199" s="9" t="s">
        <v>250</v>
      </c>
      <c r="C199" s="9">
        <f>IF(WEEKDAY(Feiertage[[#This Row],[Datum]],2)&gt;=6,0,1)</f>
        <v>1</v>
      </c>
      <c r="D199" s="9" t="str">
        <f>MONTH(Feiertage[[#This Row],[Datum]])&amp;Feiertage[[#This Row],[Jahr]]</f>
        <v>42030</v>
      </c>
      <c r="E199" s="9">
        <f>YEAR(Feiertage[[#This Row],[Datum]])</f>
        <v>2030</v>
      </c>
      <c r="F199" s="10">
        <v>47592</v>
      </c>
      <c r="G199" s="10" t="s">
        <v>244</v>
      </c>
      <c r="H199" s="10" t="s">
        <v>244</v>
      </c>
      <c r="I199" s="10" t="s">
        <v>244</v>
      </c>
      <c r="J199" s="10" t="s">
        <v>244</v>
      </c>
      <c r="K199" s="10" t="s">
        <v>244</v>
      </c>
      <c r="L199" s="10" t="s">
        <v>244</v>
      </c>
      <c r="M199" s="10" t="s">
        <v>244</v>
      </c>
      <c r="N199" s="10" t="s">
        <v>244</v>
      </c>
      <c r="O199" s="10" t="s">
        <v>244</v>
      </c>
      <c r="P199" s="11" t="s">
        <v>244</v>
      </c>
      <c r="Q199" s="11" t="s">
        <v>244</v>
      </c>
      <c r="R199" s="11" t="s">
        <v>244</v>
      </c>
      <c r="S199" s="11" t="s">
        <v>244</v>
      </c>
      <c r="T199" s="11" t="s">
        <v>244</v>
      </c>
      <c r="U199" s="11" t="s">
        <v>244</v>
      </c>
      <c r="V199" s="9" t="s">
        <v>244</v>
      </c>
    </row>
    <row r="200" spans="2:22">
      <c r="B200" s="9" t="s">
        <v>317</v>
      </c>
      <c r="C200" s="9">
        <f>IF(WEEKDAY(Feiertage[[#This Row],[Datum]],2)&gt;=6,0,1)</f>
        <v>0</v>
      </c>
      <c r="D200" s="9" t="str">
        <f>MONTH(Feiertage[[#This Row],[Datum]])&amp;Feiertage[[#This Row],[Jahr]]</f>
        <v>42030</v>
      </c>
      <c r="E200" s="9">
        <f>YEAR(Feiertage[[#This Row],[Datum]])</f>
        <v>2030</v>
      </c>
      <c r="F200" s="10">
        <v>47594</v>
      </c>
      <c r="G200" s="10"/>
      <c r="H200" s="10"/>
      <c r="I200" s="10"/>
      <c r="J200" s="10" t="s">
        <v>244</v>
      </c>
      <c r="K200" s="10"/>
      <c r="L200" s="10"/>
      <c r="M200" s="10"/>
      <c r="N200" s="10"/>
      <c r="O200" s="10"/>
      <c r="P200" s="11"/>
      <c r="Q200" s="11"/>
      <c r="R200" s="11"/>
      <c r="S200" s="11"/>
      <c r="T200" s="11"/>
      <c r="U200" s="11"/>
      <c r="V200" s="9"/>
    </row>
    <row r="201" spans="2:22">
      <c r="B201" s="9" t="s">
        <v>255</v>
      </c>
      <c r="C201" s="9">
        <f>IF(WEEKDAY(Feiertage[[#This Row],[Datum]],2)&gt;=6,0,1)</f>
        <v>1</v>
      </c>
      <c r="D201" s="9" t="str">
        <f>MONTH(Feiertage[[#This Row],[Datum]])&amp;Feiertage[[#This Row],[Jahr]]</f>
        <v>42030</v>
      </c>
      <c r="E201" s="9">
        <f>YEAR(Feiertage[[#This Row],[Datum]])</f>
        <v>2030</v>
      </c>
      <c r="F201" s="10">
        <v>47595</v>
      </c>
      <c r="G201" s="10" t="s">
        <v>244</v>
      </c>
      <c r="H201" s="10" t="s">
        <v>244</v>
      </c>
      <c r="I201" s="10" t="s">
        <v>244</v>
      </c>
      <c r="J201" s="10" t="s">
        <v>244</v>
      </c>
      <c r="K201" s="10" t="s">
        <v>244</v>
      </c>
      <c r="L201" s="10" t="s">
        <v>244</v>
      </c>
      <c r="M201" s="10" t="s">
        <v>244</v>
      </c>
      <c r="N201" s="10" t="s">
        <v>244</v>
      </c>
      <c r="O201" s="10" t="s">
        <v>244</v>
      </c>
      <c r="P201" s="11" t="s">
        <v>244</v>
      </c>
      <c r="Q201" s="11" t="s">
        <v>244</v>
      </c>
      <c r="R201" s="11" t="s">
        <v>244</v>
      </c>
      <c r="S201" s="11" t="s">
        <v>244</v>
      </c>
      <c r="T201" s="11" t="s">
        <v>244</v>
      </c>
      <c r="U201" s="11" t="s">
        <v>244</v>
      </c>
      <c r="V201" s="9" t="s">
        <v>244</v>
      </c>
    </row>
    <row r="202" spans="2:22">
      <c r="B202" s="9" t="s">
        <v>292</v>
      </c>
      <c r="C202" s="9">
        <f>IF(WEEKDAY(Feiertage[[#This Row],[Datum]],2)&gt;=6,0,1)</f>
        <v>1</v>
      </c>
      <c r="D202" s="9" t="str">
        <f>MONTH(Feiertage[[#This Row],[Datum]])&amp;Feiertage[[#This Row],[Jahr]]</f>
        <v>52030</v>
      </c>
      <c r="E202" s="9">
        <f>YEAR(Feiertage[[#This Row],[Datum]])</f>
        <v>2030</v>
      </c>
      <c r="F202" s="10">
        <v>47604</v>
      </c>
      <c r="G202" s="10" t="s">
        <v>244</v>
      </c>
      <c r="H202" s="10" t="s">
        <v>244</v>
      </c>
      <c r="I202" s="10" t="s">
        <v>244</v>
      </c>
      <c r="J202" s="10" t="s">
        <v>244</v>
      </c>
      <c r="K202" s="10" t="s">
        <v>244</v>
      </c>
      <c r="L202" s="10" t="s">
        <v>244</v>
      </c>
      <c r="M202" s="10" t="s">
        <v>244</v>
      </c>
      <c r="N202" s="10" t="s">
        <v>244</v>
      </c>
      <c r="O202" s="10" t="s">
        <v>244</v>
      </c>
      <c r="P202" s="11" t="s">
        <v>244</v>
      </c>
      <c r="Q202" s="11" t="s">
        <v>244</v>
      </c>
      <c r="R202" s="11" t="s">
        <v>244</v>
      </c>
      <c r="S202" s="11" t="s">
        <v>244</v>
      </c>
      <c r="T202" s="11" t="s">
        <v>244</v>
      </c>
      <c r="U202" s="11" t="s">
        <v>244</v>
      </c>
      <c r="V202" s="9" t="s">
        <v>244</v>
      </c>
    </row>
    <row r="203" spans="2:22">
      <c r="B203" s="9" t="s">
        <v>293</v>
      </c>
      <c r="C203" s="9">
        <f>IF(WEEKDAY(Feiertage[[#This Row],[Datum]],2)&gt;=6,0,1)</f>
        <v>1</v>
      </c>
      <c r="D203" s="9" t="str">
        <f>MONTH(Feiertage[[#This Row],[Datum]])&amp;Feiertage[[#This Row],[Jahr]]</f>
        <v>52030</v>
      </c>
      <c r="E203" s="9">
        <f>YEAR(Feiertage[[#This Row],[Datum]])</f>
        <v>2030</v>
      </c>
      <c r="F203" s="10">
        <v>47633</v>
      </c>
      <c r="G203" s="10" t="s">
        <v>244</v>
      </c>
      <c r="H203" s="10" t="s">
        <v>244</v>
      </c>
      <c r="I203" s="10" t="s">
        <v>244</v>
      </c>
      <c r="J203" s="10" t="s">
        <v>244</v>
      </c>
      <c r="K203" s="10" t="s">
        <v>244</v>
      </c>
      <c r="L203" s="10" t="s">
        <v>244</v>
      </c>
      <c r="M203" s="10" t="s">
        <v>244</v>
      </c>
      <c r="N203" s="10" t="s">
        <v>244</v>
      </c>
      <c r="O203" s="10" t="s">
        <v>244</v>
      </c>
      <c r="P203" s="11" t="s">
        <v>244</v>
      </c>
      <c r="Q203" s="11" t="s">
        <v>244</v>
      </c>
      <c r="R203" s="11" t="s">
        <v>244</v>
      </c>
      <c r="S203" s="11" t="s">
        <v>244</v>
      </c>
      <c r="T203" s="11" t="s">
        <v>244</v>
      </c>
      <c r="U203" s="11" t="s">
        <v>244</v>
      </c>
      <c r="V203" s="9" t="s">
        <v>244</v>
      </c>
    </row>
    <row r="204" spans="2:22">
      <c r="B204" s="9" t="s">
        <v>318</v>
      </c>
      <c r="C204" s="9">
        <f>IF(WEEKDAY(Feiertage[[#This Row],[Datum]],2)&gt;=6,0,1)</f>
        <v>0</v>
      </c>
      <c r="D204" s="9" t="str">
        <f>MONTH(Feiertage[[#This Row],[Datum]])&amp;Feiertage[[#This Row],[Jahr]]</f>
        <v>62030</v>
      </c>
      <c r="E204" s="9">
        <f>YEAR(Feiertage[[#This Row],[Datum]])</f>
        <v>2030</v>
      </c>
      <c r="F204" s="10">
        <v>47643</v>
      </c>
      <c r="G204" s="10"/>
      <c r="H204" s="10"/>
      <c r="I204" s="10"/>
      <c r="J204" s="10" t="s">
        <v>244</v>
      </c>
      <c r="K204" s="10"/>
      <c r="L204" s="10"/>
      <c r="M204" s="10"/>
      <c r="N204" s="10"/>
      <c r="O204" s="10"/>
      <c r="P204" s="11"/>
      <c r="Q204" s="11"/>
      <c r="R204" s="11"/>
      <c r="S204" s="11"/>
      <c r="T204" s="11"/>
      <c r="U204" s="11"/>
      <c r="V204" s="9"/>
    </row>
    <row r="205" spans="2:22">
      <c r="B205" s="9" t="s">
        <v>294</v>
      </c>
      <c r="C205" s="9">
        <f>IF(WEEKDAY(Feiertage[[#This Row],[Datum]],2)&gt;=6,0,1)</f>
        <v>1</v>
      </c>
      <c r="D205" s="9" t="str">
        <f>MONTH(Feiertage[[#This Row],[Datum]])&amp;Feiertage[[#This Row],[Jahr]]</f>
        <v>62030</v>
      </c>
      <c r="E205" s="9">
        <f>YEAR(Feiertage[[#This Row],[Datum]])</f>
        <v>2030</v>
      </c>
      <c r="F205" s="10">
        <v>47644</v>
      </c>
      <c r="G205" s="10" t="s">
        <v>244</v>
      </c>
      <c r="H205" s="10" t="s">
        <v>244</v>
      </c>
      <c r="I205" s="10" t="s">
        <v>244</v>
      </c>
      <c r="J205" s="10" t="s">
        <v>244</v>
      </c>
      <c r="K205" s="10" t="s">
        <v>244</v>
      </c>
      <c r="L205" s="10" t="s">
        <v>244</v>
      </c>
      <c r="M205" s="10" t="s">
        <v>244</v>
      </c>
      <c r="N205" s="10" t="s">
        <v>244</v>
      </c>
      <c r="O205" s="10" t="s">
        <v>244</v>
      </c>
      <c r="P205" s="11" t="s">
        <v>244</v>
      </c>
      <c r="Q205" s="11" t="s">
        <v>244</v>
      </c>
      <c r="R205" s="11" t="s">
        <v>244</v>
      </c>
      <c r="S205" s="11" t="s">
        <v>244</v>
      </c>
      <c r="T205" s="11" t="s">
        <v>244</v>
      </c>
      <c r="U205" s="11" t="s">
        <v>244</v>
      </c>
      <c r="V205" s="9" t="s">
        <v>244</v>
      </c>
    </row>
    <row r="206" spans="2:22">
      <c r="B206" s="9" t="s">
        <v>273</v>
      </c>
      <c r="C206" s="9">
        <f>IF(WEEKDAY(Feiertage[[#This Row],[Datum]],2)&gt;=6,0,1)</f>
        <v>1</v>
      </c>
      <c r="D206" s="9" t="str">
        <f>MONTH(Feiertage[[#This Row],[Datum]])&amp;Feiertage[[#This Row],[Jahr]]</f>
        <v>62030</v>
      </c>
      <c r="E206" s="9">
        <f>YEAR(Feiertage[[#This Row],[Datum]])</f>
        <v>2030</v>
      </c>
      <c r="F206" s="10">
        <v>47654</v>
      </c>
      <c r="G206" s="10" t="s">
        <v>244</v>
      </c>
      <c r="H206" s="10" t="s">
        <v>244</v>
      </c>
      <c r="I206" s="10"/>
      <c r="J206" s="10"/>
      <c r="K206" s="10"/>
      <c r="L206" s="10"/>
      <c r="M206" s="10" t="s">
        <v>244</v>
      </c>
      <c r="N206" s="10"/>
      <c r="O206" s="10"/>
      <c r="P206" s="11" t="s">
        <v>244</v>
      </c>
      <c r="Q206" s="11" t="s">
        <v>244</v>
      </c>
      <c r="R206" s="11" t="s">
        <v>244</v>
      </c>
      <c r="S206" s="11"/>
      <c r="T206" s="11"/>
      <c r="U206" s="11"/>
      <c r="V206" s="9"/>
    </row>
    <row r="207" spans="2:22">
      <c r="B207" s="9" t="s">
        <v>295</v>
      </c>
      <c r="C207" s="9">
        <f>IF(WEEKDAY(Feiertage[[#This Row],[Datum]],2)&gt;=6,0,1)</f>
        <v>1</v>
      </c>
      <c r="D207" s="9" t="str">
        <f>MONTH(Feiertage[[#This Row],[Datum]])&amp;Feiertage[[#This Row],[Jahr]]</f>
        <v>82030</v>
      </c>
      <c r="E207" s="9">
        <f>YEAR(Feiertage[[#This Row],[Datum]])</f>
        <v>2030</v>
      </c>
      <c r="F207" s="10">
        <v>47710</v>
      </c>
      <c r="G207" s="10"/>
      <c r="H207" s="10" t="s">
        <v>244</v>
      </c>
      <c r="I207" s="10"/>
      <c r="J207" s="10"/>
      <c r="K207" s="10"/>
      <c r="L207" s="10"/>
      <c r="M207" s="10"/>
      <c r="N207" s="10"/>
      <c r="O207" s="10"/>
      <c r="P207" s="11"/>
      <c r="Q207" s="11"/>
      <c r="R207" s="11" t="s">
        <v>244</v>
      </c>
      <c r="S207" s="11"/>
      <c r="T207" s="11"/>
      <c r="U207" s="11"/>
      <c r="V207" s="9"/>
    </row>
    <row r="208" spans="2:22">
      <c r="B208" s="9" t="s">
        <v>296</v>
      </c>
      <c r="C208" s="9">
        <f>IF(WEEKDAY(Feiertage[[#This Row],[Datum]],2)&gt;=6,0,1)</f>
        <v>1</v>
      </c>
      <c r="D208" s="9" t="str">
        <f>MONTH(Feiertage[[#This Row],[Datum]])&amp;Feiertage[[#This Row],[Jahr]]</f>
        <v>92030</v>
      </c>
      <c r="E208" s="9">
        <f>YEAR(Feiertage[[#This Row],[Datum]])</f>
        <v>2030</v>
      </c>
      <c r="F208" s="10">
        <v>47746</v>
      </c>
      <c r="G208" s="10"/>
      <c r="H208" s="10"/>
      <c r="I208" s="10"/>
      <c r="J208" s="10"/>
      <c r="K208" s="10"/>
      <c r="L208" s="10"/>
      <c r="M208" s="10"/>
      <c r="N208" s="10"/>
      <c r="O208" s="10"/>
      <c r="P208" s="11"/>
      <c r="Q208" s="11"/>
      <c r="R208" s="11"/>
      <c r="S208" s="11"/>
      <c r="T208" s="11"/>
      <c r="U208" s="11"/>
      <c r="V208" s="9" t="s">
        <v>244</v>
      </c>
    </row>
    <row r="209" spans="2:22">
      <c r="B209" s="9" t="s">
        <v>283</v>
      </c>
      <c r="C209" s="9">
        <f>IF(WEEKDAY(Feiertage[[#This Row],[Datum]],2)&gt;=6,0,1)</f>
        <v>1</v>
      </c>
      <c r="D209" s="9" t="str">
        <f>MONTH(Feiertage[[#This Row],[Datum]])&amp;Feiertage[[#This Row],[Jahr]]</f>
        <v>102030</v>
      </c>
      <c r="E209" s="9">
        <f>YEAR(Feiertage[[#This Row],[Datum]])</f>
        <v>2030</v>
      </c>
      <c r="F209" s="10">
        <v>47759</v>
      </c>
      <c r="G209" s="10" t="s">
        <v>244</v>
      </c>
      <c r="H209" s="10" t="s">
        <v>244</v>
      </c>
      <c r="I209" s="10" t="s">
        <v>244</v>
      </c>
      <c r="J209" s="10" t="s">
        <v>244</v>
      </c>
      <c r="K209" s="10" t="s">
        <v>244</v>
      </c>
      <c r="L209" s="10" t="s">
        <v>244</v>
      </c>
      <c r="M209" s="10" t="s">
        <v>244</v>
      </c>
      <c r="N209" s="10" t="s">
        <v>244</v>
      </c>
      <c r="O209" s="10" t="s">
        <v>244</v>
      </c>
      <c r="P209" s="11" t="s">
        <v>244</v>
      </c>
      <c r="Q209" s="11" t="s">
        <v>244</v>
      </c>
      <c r="R209" s="11" t="s">
        <v>244</v>
      </c>
      <c r="S209" s="11" t="s">
        <v>244</v>
      </c>
      <c r="T209" s="11" t="s">
        <v>244</v>
      </c>
      <c r="U209" s="11" t="s">
        <v>244</v>
      </c>
      <c r="V209" s="9" t="s">
        <v>244</v>
      </c>
    </row>
    <row r="210" spans="2:22">
      <c r="B210" s="9" t="s">
        <v>290</v>
      </c>
      <c r="C210" s="9">
        <f>IF(WEEKDAY(Feiertage[[#This Row],[Datum]],2)&gt;=6,0,1)</f>
        <v>1</v>
      </c>
      <c r="D210" s="9" t="str">
        <f>MONTH(Feiertage[[#This Row],[Datum]])&amp;Feiertage[[#This Row],[Jahr]]</f>
        <v>102030</v>
      </c>
      <c r="E210" s="9">
        <f>YEAR(Feiertage[[#This Row],[Datum]])</f>
        <v>2030</v>
      </c>
      <c r="F210" s="10">
        <v>47787</v>
      </c>
      <c r="G210" s="10"/>
      <c r="H210" s="10"/>
      <c r="I210" s="10"/>
      <c r="J210" s="10" t="s">
        <v>244</v>
      </c>
      <c r="K210" s="10" t="s">
        <v>244</v>
      </c>
      <c r="L210" s="10" t="s">
        <v>244</v>
      </c>
      <c r="M210" s="10"/>
      <c r="N210" s="10" t="s">
        <v>244</v>
      </c>
      <c r="O210" s="10" t="s">
        <v>244</v>
      </c>
      <c r="P210" s="11"/>
      <c r="Q210" s="11"/>
      <c r="R210" s="11"/>
      <c r="S210" s="11" t="s">
        <v>244</v>
      </c>
      <c r="T210" s="11" t="s">
        <v>244</v>
      </c>
      <c r="U210" s="11" t="s">
        <v>244</v>
      </c>
      <c r="V210" s="9" t="s">
        <v>244</v>
      </c>
    </row>
    <row r="211" spans="2:22">
      <c r="B211" s="9" t="s">
        <v>286</v>
      </c>
      <c r="C211" s="9">
        <f>IF(WEEKDAY(Feiertage[[#This Row],[Datum]],2)&gt;=6,0,1)</f>
        <v>1</v>
      </c>
      <c r="D211" s="9" t="str">
        <f>MONTH(Feiertage[[#This Row],[Datum]])&amp;Feiertage[[#This Row],[Jahr]]</f>
        <v>112030</v>
      </c>
      <c r="E211" s="9">
        <f>YEAR(Feiertage[[#This Row],[Datum]])</f>
        <v>2030</v>
      </c>
      <c r="F211" s="10">
        <v>47788</v>
      </c>
      <c r="G211" s="10" t="s">
        <v>244</v>
      </c>
      <c r="H211" s="10" t="s">
        <v>244</v>
      </c>
      <c r="I211" s="10"/>
      <c r="J211" s="10"/>
      <c r="K211" s="10"/>
      <c r="L211" s="10"/>
      <c r="M211" s="10"/>
      <c r="N211" s="10"/>
      <c r="O211" s="10"/>
      <c r="P211" s="11" t="s">
        <v>244</v>
      </c>
      <c r="Q211" s="11" t="s">
        <v>244</v>
      </c>
      <c r="R211" s="11" t="s">
        <v>244</v>
      </c>
      <c r="S211" s="11"/>
      <c r="T211" s="11"/>
      <c r="U211" s="11"/>
      <c r="V211" s="9"/>
    </row>
    <row r="212" spans="2:22">
      <c r="B212" s="9" t="s">
        <v>287</v>
      </c>
      <c r="C212" s="9">
        <f>IF(WEEKDAY(Feiertage[[#This Row],[Datum]],2)&gt;=6,0,1)</f>
        <v>1</v>
      </c>
      <c r="D212" s="9" t="str">
        <f>MONTH(Feiertage[[#This Row],[Datum]])&amp;Feiertage[[#This Row],[Jahr]]</f>
        <v>112030</v>
      </c>
      <c r="E212" s="9">
        <f>YEAR(Feiertage[[#This Row],[Datum]])</f>
        <v>2030</v>
      </c>
      <c r="F212" s="10">
        <v>47807</v>
      </c>
      <c r="G212" s="10"/>
      <c r="H212" s="10"/>
      <c r="I212" s="10"/>
      <c r="J212" s="10"/>
      <c r="K212" s="10"/>
      <c r="L212" s="10"/>
      <c r="M212" s="10"/>
      <c r="N212" s="10"/>
      <c r="O212" s="10"/>
      <c r="P212" s="11"/>
      <c r="Q212" s="11"/>
      <c r="R212" s="11"/>
      <c r="S212" s="11" t="s">
        <v>244</v>
      </c>
      <c r="T212" s="11"/>
      <c r="U212" s="11"/>
      <c r="V212" s="9"/>
    </row>
    <row r="213" spans="2:22">
      <c r="B213" s="9" t="s">
        <v>297</v>
      </c>
      <c r="C213" s="9">
        <f>IF(WEEKDAY(Feiertage[[#This Row],[Datum]],2)&gt;=6,0,1)</f>
        <v>1</v>
      </c>
      <c r="D213" s="9" t="str">
        <f>MONTH(Feiertage[[#This Row],[Datum]])&amp;Feiertage[[#This Row],[Jahr]]</f>
        <v>122030</v>
      </c>
      <c r="E213" s="9">
        <f>YEAR(Feiertage[[#This Row],[Datum]])</f>
        <v>2030</v>
      </c>
      <c r="F213" s="10">
        <v>47842</v>
      </c>
      <c r="G213" s="10" t="s">
        <v>244</v>
      </c>
      <c r="H213" s="10" t="s">
        <v>244</v>
      </c>
      <c r="I213" s="10" t="s">
        <v>244</v>
      </c>
      <c r="J213" s="10" t="s">
        <v>244</v>
      </c>
      <c r="K213" s="10" t="s">
        <v>244</v>
      </c>
      <c r="L213" s="10" t="s">
        <v>244</v>
      </c>
      <c r="M213" s="10" t="s">
        <v>244</v>
      </c>
      <c r="N213" s="10" t="s">
        <v>244</v>
      </c>
      <c r="O213" s="10" t="s">
        <v>244</v>
      </c>
      <c r="P213" s="11" t="s">
        <v>244</v>
      </c>
      <c r="Q213" s="11" t="s">
        <v>244</v>
      </c>
      <c r="R213" s="11" t="s">
        <v>244</v>
      </c>
      <c r="S213" s="11" t="s">
        <v>244</v>
      </c>
      <c r="T213" s="11" t="s">
        <v>244</v>
      </c>
      <c r="U213" s="11" t="s">
        <v>244</v>
      </c>
      <c r="V213" s="9" t="s">
        <v>244</v>
      </c>
    </row>
    <row r="214" spans="2:22">
      <c r="B214" s="9" t="s">
        <v>298</v>
      </c>
      <c r="C214" s="9">
        <f>IF(WEEKDAY(Feiertage[[#This Row],[Datum]],2)&gt;=6,0,1)</f>
        <v>1</v>
      </c>
      <c r="D214" s="9" t="str">
        <f>MONTH(Feiertage[[#This Row],[Datum]])&amp;Feiertage[[#This Row],[Jahr]]</f>
        <v>122030</v>
      </c>
      <c r="E214" s="9">
        <f>YEAR(Feiertage[[#This Row],[Datum]])</f>
        <v>2030</v>
      </c>
      <c r="F214" s="10">
        <v>47843</v>
      </c>
      <c r="G214" s="10" t="s">
        <v>244</v>
      </c>
      <c r="H214" s="10" t="s">
        <v>244</v>
      </c>
      <c r="I214" s="10" t="s">
        <v>244</v>
      </c>
      <c r="J214" s="10" t="s">
        <v>244</v>
      </c>
      <c r="K214" s="10" t="s">
        <v>244</v>
      </c>
      <c r="L214" s="10" t="s">
        <v>244</v>
      </c>
      <c r="M214" s="10" t="s">
        <v>244</v>
      </c>
      <c r="N214" s="10" t="s">
        <v>244</v>
      </c>
      <c r="O214" s="10" t="s">
        <v>244</v>
      </c>
      <c r="P214" s="11" t="s">
        <v>244</v>
      </c>
      <c r="Q214" s="11" t="s">
        <v>244</v>
      </c>
      <c r="R214" s="11" t="s">
        <v>244</v>
      </c>
      <c r="S214" s="11" t="s">
        <v>244</v>
      </c>
      <c r="T214" s="11" t="s">
        <v>244</v>
      </c>
      <c r="U214" s="11" t="s">
        <v>244</v>
      </c>
      <c r="V214" s="9" t="s">
        <v>244</v>
      </c>
    </row>
    <row r="253" spans="2:2">
      <c r="B253" s="28"/>
    </row>
    <row r="295" spans="2:2">
      <c r="B295" s="28"/>
    </row>
    <row r="337" spans="2:2">
      <c r="B337" s="28"/>
    </row>
    <row r="379" spans="2:2">
      <c r="B379" s="28"/>
    </row>
    <row r="421" spans="2:2">
      <c r="B421" s="28"/>
    </row>
    <row r="463" spans="2:2">
      <c r="B463" s="28"/>
    </row>
    <row r="505" spans="2:2">
      <c r="B505" s="28"/>
    </row>
    <row r="547" spans="2:2">
      <c r="B547" s="28"/>
    </row>
    <row r="589" spans="2:2">
      <c r="B589" s="28"/>
    </row>
    <row r="631" spans="2:2">
      <c r="B631" s="28"/>
    </row>
    <row r="673" spans="2:2">
      <c r="B673" s="28"/>
    </row>
    <row r="715" spans="2:2">
      <c r="B715" s="28"/>
    </row>
    <row r="757" spans="2:2">
      <c r="B757" s="28"/>
    </row>
    <row r="799" spans="2:2">
      <c r="B799" s="28"/>
    </row>
  </sheetData>
  <mergeCells count="18">
    <mergeCell ref="Z65:Z66"/>
    <mergeCell ref="AA65:AA66"/>
    <mergeCell ref="Y67:Y68"/>
    <mergeCell ref="Z67:Z68"/>
    <mergeCell ref="AA67:AA68"/>
    <mergeCell ref="Y65:Y66"/>
    <mergeCell ref="Y47:Y48"/>
    <mergeCell ref="Z47:Z48"/>
    <mergeCell ref="AA47:AA48"/>
    <mergeCell ref="Y49:Y50"/>
    <mergeCell ref="Z49:Z50"/>
    <mergeCell ref="AA49:AA50"/>
    <mergeCell ref="Y51:Y52"/>
    <mergeCell ref="Y56:Y57"/>
    <mergeCell ref="Z51:Z52"/>
    <mergeCell ref="AA51:AA52"/>
    <mergeCell ref="Z56:Z57"/>
    <mergeCell ref="AA56:AA57"/>
  </mergeCells>
  <pageMargins left="0.7" right="0.7" top="0.75" bottom="0.75" header="0.3" footer="0.3"/>
  <pageSetup paperSize="9" orientation="portrait" horizontalDpi="0" verticalDpi="0"/>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4CCA-ECC1-384D-AF4B-6A8BC57AF5E7}">
  <sheetPr codeName="Tabelle11"/>
  <dimension ref="A1:B12"/>
  <sheetViews>
    <sheetView zoomScale="361" workbookViewId="0">
      <selection activeCell="C9" sqref="C9"/>
    </sheetView>
  </sheetViews>
  <sheetFormatPr baseColWidth="10" defaultColWidth="11.1796875" defaultRowHeight="13"/>
  <sheetData>
    <row r="1" spans="1:2">
      <c r="A1" s="99" t="s">
        <v>319</v>
      </c>
      <c r="B1" s="99" t="s">
        <v>320</v>
      </c>
    </row>
    <row r="2" spans="1:2">
      <c r="A2">
        <v>5</v>
      </c>
      <c r="B2" t="s">
        <v>321</v>
      </c>
    </row>
    <row r="3" spans="1:2">
      <c r="A3">
        <v>8</v>
      </c>
      <c r="B3" t="s">
        <v>322</v>
      </c>
    </row>
    <row r="4" spans="1:2">
      <c r="A4">
        <v>5</v>
      </c>
      <c r="B4" t="s">
        <v>323</v>
      </c>
    </row>
    <row r="5" spans="1:2">
      <c r="A5">
        <v>8</v>
      </c>
      <c r="B5" t="s">
        <v>324</v>
      </c>
    </row>
    <row r="6" spans="1:2">
      <c r="A6">
        <v>5</v>
      </c>
      <c r="B6" t="s">
        <v>325</v>
      </c>
    </row>
    <row r="7" spans="1:2">
      <c r="A7">
        <v>5</v>
      </c>
      <c r="B7" t="s">
        <v>326</v>
      </c>
    </row>
    <row r="8" spans="1:2">
      <c r="A8">
        <v>8</v>
      </c>
      <c r="B8" t="s">
        <v>327</v>
      </c>
    </row>
    <row r="9" spans="1:2">
      <c r="B9" t="s">
        <v>328</v>
      </c>
    </row>
    <row r="10" spans="1:2">
      <c r="B10" t="s">
        <v>329</v>
      </c>
    </row>
    <row r="12" spans="1:2">
      <c r="B12" t="s">
        <v>330</v>
      </c>
    </row>
  </sheetData>
  <conditionalFormatting sqref="A2:A9">
    <cfRule type="colorScale" priority="306">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1DA4-2089-384B-BCD1-CADB5799AE3D}">
  <sheetPr codeName="Tabelle12">
    <tabColor theme="9" tint="0.79998168889431442"/>
  </sheetPr>
  <dimension ref="A1:E21"/>
  <sheetViews>
    <sheetView topLeftCell="A7" zoomScale="267" zoomScaleNormal="141" workbookViewId="0">
      <selection activeCell="C21" sqref="C21"/>
    </sheetView>
  </sheetViews>
  <sheetFormatPr baseColWidth="10" defaultColWidth="11.1796875" defaultRowHeight="13"/>
  <cols>
    <col min="1" max="1" width="24.1796875" bestFit="1" customWidth="1"/>
    <col min="2" max="2" width="11.1796875" customWidth="1"/>
    <col min="3" max="3" width="19" customWidth="1"/>
    <col min="5" max="5" width="18.1796875" customWidth="1"/>
  </cols>
  <sheetData>
    <row r="1" spans="1:5">
      <c r="A1">
        <f>Steuernummer_lang</f>
        <v>0</v>
      </c>
      <c r="B1" s="162" t="s">
        <v>331</v>
      </c>
      <c r="C1" s="162" t="s">
        <v>332</v>
      </c>
      <c r="D1" s="162" t="s">
        <v>139</v>
      </c>
      <c r="E1" s="162" t="s">
        <v>333</v>
      </c>
    </row>
    <row r="2" spans="1:5">
      <c r="A2" t="str">
        <f ca="1">_xlfn.LET(
_xlpm.lookupvalue,IF(OR(LEFT(A1,1)="2",LEFT(A1,2)="11"),LEFT(A1,2),LEFT(A1,1)),
_xlpm.template,_xlfn.XLOOKUP(_xlpm.lookupvalue,B6:B21,C6:C21),
_xlpm.amountF,LEN(B2),
_xlpm.amountB,LEN(C2),
_xlpm.amountU,LEN(D2),
_xlpm.amountP,LEN(E2),
_xlpm.replaceF,IF(_xlpm.amountF=2,"FF",IF(_xlpm.amountF=3,"FFF")),
_xlpm.replaceB,IF(_xlpm.amountB=3,"BBB",IF(_xlpm.amountB=4,"BBBB")),
_xlpm.replaceU,IF(_xlpm.amountU=3,"UUU",IF(_xlpm.amountU=4,"UUUU")),
_xlpm.replaceP,"P",
_xlpm.out,SUBSTITUTE(SUBSTITUTE(SUBSTITUTE(SUBSTITUTE(_xlpm.template,_xlpm.replaceF,$B$2),_xlpm.replaceB,$C$2),_xlpm.replaceU,$D$2),_xlpm.replaceP,$E$2),
IF(ISNA(_xlpm.out),"Steuernummer lang eingeben",_xlpm.out)
)</f>
        <v>Steuernummer lang eingeben</v>
      </c>
      <c r="B2" s="162" t="str">
        <f>_xlfn.LET(
_xlpm.lookupvalue,IF(OR(LEFT(A1,1)="2",LEFT(A1,2)="11"),LEFT($A$1,2),LEFT($A$1,1)),
_xlpm.amountF,4-LEN(_xlpm.lookupvalue),
MID($A$1,LEN(_xlpm.lookupvalue)+1,_xlpm.amountF))</f>
        <v/>
      </c>
      <c r="C2" s="162" t="e">
        <f ca="1">_xlfn.LET(
_xlpm.letter,"B",
_xlpm.lookupvalue,IF(OR(LEFT(A1,1)="2",LEFT(A1,2)="11"),LEFT($A$1,2),LEFT($A$1,1)),
_xlpm.ganzlang,_xlfn.XLOOKUP(_xlpm.lookupvalue,$B$6:$B$21,$E$6:$E$21,0,0,1),
_xlpm.amount,LEN(_xlpm.ganzlang)-LEN(SUBSTITUTE(_xlpm.ganzlang,_xlpm.letter,"")),
_xlpm.start_num,FIND(_xlpm.letter,_xlpm.ganzlang),
MID($A$1,_xlpm.start_num,_xlpm.amount)
)</f>
        <v>#VALUE!</v>
      </c>
      <c r="D2" s="162" t="e">
        <f ca="1">_xlfn.LET(
_xlpm.letter,"U",
_xlpm.lookupvalue,IF(OR(LEFT(A1,1)="2",LEFT(A1,2)="11"),LEFT($A$1,2),LEFT($A$1,1)),
_xlpm.ganzlang,_xlfn.XLOOKUP(_xlpm.lookupvalue,$B$6:$B$21,$E$6:$E$21,0,0,1),
_xlpm.amount,LEN(_xlpm.ganzlang)-LEN(SUBSTITUTE(_xlpm.ganzlang,_xlpm.letter,"")),
_xlpm.start_num,FIND(_xlpm.letter,_xlpm.ganzlang),
MID($A$1,_xlpm.start_num,_xlpm.amount)
)</f>
        <v>#VALUE!</v>
      </c>
      <c r="E2" s="162" t="e">
        <f ca="1">_xlfn.LET(
_xlpm.letter,"P",
_xlpm.lookupvalue,IF(OR(LEFT(A1,1)="2",LEFT(A1,2)="11"),LEFT($A$1,2),LEFT($A$1,1)),
_xlpm.ganzlang,_xlfn.XLOOKUP(_xlpm.lookupvalue,$B$6:$B$21,$E$6:$E$21,0,0,1),
_xlpm.amount,LEN(_xlpm.ganzlang)-LEN(SUBSTITUTE(_xlpm.ganzlang,_xlpm.letter,"")),
_xlpm.start_num,FIND(_xlpm.letter,_xlpm.ganzlang),
MID($A$1,_xlpm.start_num,_xlpm.amount)
)</f>
        <v>#VALUE!</v>
      </c>
    </row>
    <row r="3" spans="1:5">
      <c r="A3" t="str">
        <f ca="1">_xlfn.LET(
_xlpm.lookupvalue,IF(OR(LEFT(A1,1)="2",LEFT(A1,2)="11"),LEFT(A1,2),LEFT(A1,1)),
_xlpm.out,_xlfn.XLOOKUP(_xlpm.lookupvalue,B6:B21,A6:A21),
IF(ISNA(_xlpm.out),"",_xlpm.out))</f>
        <v/>
      </c>
      <c r="B3" s="162">
        <f>LEN(B2)</f>
        <v>0</v>
      </c>
      <c r="C3" s="162" t="e">
        <f t="shared" ref="C3:E3" ca="1" si="0">LEN(C2)</f>
        <v>#VALUE!</v>
      </c>
      <c r="D3" s="162" t="e">
        <f t="shared" ca="1" si="0"/>
        <v>#VALUE!</v>
      </c>
      <c r="E3" s="162" t="e">
        <f t="shared" ca="1" si="0"/>
        <v>#VALUE!</v>
      </c>
    </row>
    <row r="5" spans="1:5">
      <c r="A5" t="s">
        <v>36</v>
      </c>
      <c r="B5" t="s">
        <v>334</v>
      </c>
      <c r="C5" t="s">
        <v>335</v>
      </c>
      <c r="D5" t="s">
        <v>336</v>
      </c>
      <c r="E5" t="s">
        <v>337</v>
      </c>
    </row>
    <row r="6" spans="1:5">
      <c r="A6" t="str" cm="1">
        <f t="array" ref="A6:A21">Bundesländer[Deutsch]</f>
        <v>Baden-Württemberg</v>
      </c>
      <c r="B6" s="162" t="e" cm="1" vm="3">
        <f t="array" aca="1" ref="B6" ca="1">TRIM(GetNumbers(D6))</f>
        <v>#NAME?</v>
      </c>
      <c r="C6" t="s">
        <v>338</v>
      </c>
      <c r="D6" t="s">
        <v>339</v>
      </c>
      <c r="E6" t="s">
        <v>340</v>
      </c>
    </row>
    <row r="7" spans="1:5">
      <c r="A7" t="str">
        <v>Bayern</v>
      </c>
      <c r="B7" s="162" t="e" cm="1" vm="3">
        <f t="array" aca="1" ref="B7" ca="1">TRIM(GetNumbers(D7))</f>
        <v>#NAME?</v>
      </c>
      <c r="C7" t="s">
        <v>341</v>
      </c>
      <c r="D7" t="s">
        <v>342</v>
      </c>
      <c r="E7" t="s">
        <v>343</v>
      </c>
    </row>
    <row r="8" spans="1:5">
      <c r="A8" t="str">
        <v>Berlin</v>
      </c>
      <c r="B8" s="162" t="e" cm="1" vm="3">
        <f t="array" aca="1" ref="B8" ca="1">TRIM(GetNumbers(D8))</f>
        <v>#NAME?</v>
      </c>
      <c r="C8" t="s">
        <v>344</v>
      </c>
      <c r="D8" t="s">
        <v>345</v>
      </c>
      <c r="E8" t="s">
        <v>346</v>
      </c>
    </row>
    <row r="9" spans="1:5">
      <c r="A9" t="str">
        <v>Brandenburg</v>
      </c>
      <c r="B9" s="162" t="e" cm="1" vm="3">
        <f t="array" aca="1" ref="B9" ca="1">TRIM(GetNumbers(D9))</f>
        <v>#NAME?</v>
      </c>
      <c r="C9" t="s">
        <v>341</v>
      </c>
      <c r="D9" t="s">
        <v>347</v>
      </c>
      <c r="E9" t="s">
        <v>348</v>
      </c>
    </row>
    <row r="10" spans="1:5">
      <c r="A10" t="str">
        <v>Bremen</v>
      </c>
      <c r="B10" s="162" t="e" cm="1" vm="3">
        <f t="array" aca="1" ref="B10" ca="1">TRIM(GetNumbers(D10))</f>
        <v>#NAME?</v>
      </c>
      <c r="C10" t="s">
        <v>349</v>
      </c>
      <c r="D10" t="s">
        <v>350</v>
      </c>
      <c r="E10" t="s">
        <v>351</v>
      </c>
    </row>
    <row r="11" spans="1:5">
      <c r="A11" t="str">
        <v>Hamburg</v>
      </c>
      <c r="B11" s="162" t="e" cm="1" vm="3">
        <f t="array" aca="1" ref="B11" ca="1">TRIM(GetNumbers(D11))</f>
        <v>#NAME?</v>
      </c>
      <c r="C11" t="s">
        <v>344</v>
      </c>
      <c r="D11" t="s">
        <v>352</v>
      </c>
      <c r="E11" t="s">
        <v>353</v>
      </c>
    </row>
    <row r="12" spans="1:5">
      <c r="A12" t="str">
        <v>Hessen </v>
      </c>
      <c r="B12" s="162" t="e" cm="1" vm="3">
        <f t="array" aca="1" ref="B12" ca="1">TRIM(GetNumbers(D12))</f>
        <v>#NAME?</v>
      </c>
      <c r="C12" t="s">
        <v>354</v>
      </c>
      <c r="D12" t="s">
        <v>355</v>
      </c>
      <c r="E12" t="s">
        <v>356</v>
      </c>
    </row>
    <row r="13" spans="1:5">
      <c r="A13" t="str">
        <v>Mecklenburg-Vorpommern </v>
      </c>
      <c r="B13" s="162" t="e" cm="1" vm="3">
        <f t="array" aca="1" ref="B13" ca="1">TRIM(GetNumbers(D13))</f>
        <v>#NAME?</v>
      </c>
      <c r="C13" t="s">
        <v>341</v>
      </c>
      <c r="D13" t="s">
        <v>357</v>
      </c>
      <c r="E13" t="s">
        <v>358</v>
      </c>
    </row>
    <row r="14" spans="1:5">
      <c r="A14" t="str">
        <v>Niedersachsen </v>
      </c>
      <c r="B14" s="162" t="e" cm="1" vm="3">
        <f t="array" aca="1" ref="B14" ca="1">TRIM(GetNumbers(D14))</f>
        <v>#NAME?</v>
      </c>
      <c r="C14" t="s">
        <v>344</v>
      </c>
      <c r="D14" t="s">
        <v>359</v>
      </c>
      <c r="E14" t="s">
        <v>360</v>
      </c>
    </row>
    <row r="15" spans="1:5">
      <c r="A15" t="str">
        <v>Nordrhein-Westfalen </v>
      </c>
      <c r="B15" s="162" t="e" cm="1" vm="3">
        <f t="array" aca="1" ref="B15" ca="1">TRIM(GetNumbers(D15))</f>
        <v>#NAME?</v>
      </c>
      <c r="C15" t="s">
        <v>361</v>
      </c>
      <c r="D15" t="s">
        <v>362</v>
      </c>
      <c r="E15" t="s">
        <v>363</v>
      </c>
    </row>
    <row r="16" spans="1:5">
      <c r="A16" t="str">
        <v>Rheinland-Pfalz </v>
      </c>
      <c r="B16" s="162" t="e" cm="1" vm="3">
        <f t="array" aca="1" ref="B16" ca="1">TRIM(GetNumbers(D16))</f>
        <v>#NAME?</v>
      </c>
      <c r="C16" t="s">
        <v>344</v>
      </c>
      <c r="D16" t="s">
        <v>364</v>
      </c>
      <c r="E16" t="s">
        <v>365</v>
      </c>
    </row>
    <row r="17" spans="1:5">
      <c r="A17" t="str">
        <v>Saarland</v>
      </c>
      <c r="B17" s="162" t="e" cm="1" vm="3">
        <f t="array" aca="1" ref="B17" ca="1">TRIM(GetNumbers(D17))</f>
        <v>#NAME?</v>
      </c>
      <c r="C17" t="s">
        <v>341</v>
      </c>
      <c r="D17" t="s">
        <v>366</v>
      </c>
      <c r="E17" t="s">
        <v>367</v>
      </c>
    </row>
    <row r="18" spans="1:5">
      <c r="A18" t="str">
        <v>Sachsen</v>
      </c>
      <c r="B18" s="162" t="e" cm="1" vm="3">
        <f t="array" aca="1" ref="B18" ca="1">TRIM(GetNumbers(D18))</f>
        <v>#NAME?</v>
      </c>
      <c r="C18" t="s">
        <v>341</v>
      </c>
      <c r="D18" t="s">
        <v>347</v>
      </c>
      <c r="E18" t="s">
        <v>348</v>
      </c>
    </row>
    <row r="19" spans="1:5">
      <c r="A19" t="str">
        <v>Sachsen-Anhalt </v>
      </c>
      <c r="B19" s="162" t="e" cm="1" vm="3">
        <f t="array" aca="1" ref="B19" ca="1">TRIM(GetNumbers(D19))</f>
        <v>#NAME?</v>
      </c>
      <c r="C19" t="s">
        <v>341</v>
      </c>
      <c r="D19" t="s">
        <v>347</v>
      </c>
      <c r="E19" t="s">
        <v>348</v>
      </c>
    </row>
    <row r="20" spans="1:5">
      <c r="A20" t="str">
        <v>Schleswig-Holstein</v>
      </c>
      <c r="B20" s="162" t="e" cm="1" vm="3">
        <f t="array" aca="1" ref="B20" ca="1">TRIM(GetNumbers(D20))</f>
        <v>#NAME?</v>
      </c>
      <c r="C20" t="s">
        <v>344</v>
      </c>
      <c r="D20" t="s">
        <v>368</v>
      </c>
      <c r="E20" t="s">
        <v>369</v>
      </c>
    </row>
    <row r="21" spans="1:5">
      <c r="A21" t="str">
        <v>Thüringen</v>
      </c>
      <c r="B21" s="162" t="e" cm="1" vm="3">
        <f t="array" aca="1" ref="B21" ca="1">TRIM(GetNumbers(D21))</f>
        <v>#NAME?</v>
      </c>
      <c r="C21" t="s">
        <v>341</v>
      </c>
      <c r="D21" t="s">
        <v>357</v>
      </c>
      <c r="E21" t="s">
        <v>358</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F9079CE9514E754BAC1ED150B37C1027" ma:contentTypeVersion="13" ma:contentTypeDescription="Ein neues Dokument erstellen." ma:contentTypeScope="" ma:versionID="c758abe75988c0da405743548d1ffe2b">
  <xsd:schema xmlns:xsd="http://www.w3.org/2001/XMLSchema" xmlns:xs="http://www.w3.org/2001/XMLSchema" xmlns:p="http://schemas.microsoft.com/office/2006/metadata/properties" xmlns:ns2="bc16cae2-7c78-4e12-82c1-c1c36fd84881" xmlns:ns3="e9e2a382-bd21-4cef-b676-7fc5467fcaf2" targetNamespace="http://schemas.microsoft.com/office/2006/metadata/properties" ma:root="true" ma:fieldsID="c018fca81b19335a4da32313f394b4a7" ns2:_="" ns3:_="">
    <xsd:import namespace="bc16cae2-7c78-4e12-82c1-c1c36fd84881"/>
    <xsd:import namespace="e9e2a382-bd21-4cef-b676-7fc5467fca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16cae2-7c78-4e12-82c1-c1c36fd84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24e2e45e-bae1-4521-9e08-bcc28736a42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e2a382-bd21-4cef-b676-7fc5467fca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b53b080-99f4-4a58-98b5-5b08276e9947}" ma:internalName="TaxCatchAll" ma:showField="CatchAllData" ma:web="e9e2a382-bd21-4cef-b676-7fc5467fca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c16cae2-7c78-4e12-82c1-c1c36fd84881">
      <Terms xmlns="http://schemas.microsoft.com/office/infopath/2007/PartnerControls"/>
    </lcf76f155ced4ddcb4097134ff3c332f>
    <TaxCatchAll xmlns="e9e2a382-bd21-4cef-b676-7fc5467fcaf2" xsi:nil="true"/>
  </documentManagement>
</p:properties>
</file>

<file path=customXml/itemProps1.xml><?xml version="1.0" encoding="utf-8"?>
<ds:datastoreItem xmlns:ds="http://schemas.openxmlformats.org/officeDocument/2006/customXml" ds:itemID="{15875D1E-4BB0-8543-9C89-4CB5F3E97242}">
  <ds:schemaRefs>
    <ds:schemaRef ds:uri="http://schemas.microsoft.com/DataMashup"/>
  </ds:schemaRefs>
</ds:datastoreItem>
</file>

<file path=customXml/itemProps2.xml><?xml version="1.0" encoding="utf-8"?>
<ds:datastoreItem xmlns:ds="http://schemas.openxmlformats.org/officeDocument/2006/customXml" ds:itemID="{1820E1A8-7BEB-480E-8DD6-EED4F947C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16cae2-7c78-4e12-82c1-c1c36fd84881"/>
    <ds:schemaRef ds:uri="e9e2a382-bd21-4cef-b676-7fc5467fca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86C1FB-0DE3-41BD-9FEB-687EE753D3D9}">
  <ds:schemaRefs>
    <ds:schemaRef ds:uri="http://schemas.microsoft.com/sharepoint/v3/contenttype/forms"/>
  </ds:schemaRefs>
</ds:datastoreItem>
</file>

<file path=customXml/itemProps4.xml><?xml version="1.0" encoding="utf-8"?>
<ds:datastoreItem xmlns:ds="http://schemas.openxmlformats.org/officeDocument/2006/customXml" ds:itemID="{58E33D81-31E7-4DB1-9673-593A0D7EEEC4}">
  <ds:schemaRefs>
    <ds:schemaRef ds:uri="http://schemas.microsoft.com/office/2006/metadata/properties"/>
    <ds:schemaRef ds:uri="http://schemas.microsoft.com/office/infopath/2007/PartnerControls"/>
    <ds:schemaRef ds:uri="bc16cae2-7c78-4e12-82c1-c1c36fd84881"/>
    <ds:schemaRef ds:uri="e9e2a382-bd21-4cef-b676-7fc5467fcaf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Arbeitsblätter</vt:lpstr>
      </vt:variant>
      <vt:variant>
        <vt:i4>13</vt:i4>
      </vt:variant>
      <vt:variant>
        <vt:lpstr>Benannte Bereiche</vt:lpstr>
      </vt:variant>
      <vt:variant>
        <vt:i4>44</vt:i4>
      </vt:variant>
    </vt:vector>
  </HeadingPairs>
  <TitlesOfParts>
    <vt:vector size="57" baseType="lpstr">
      <vt:lpstr>Ganzes Unternehmen</vt:lpstr>
      <vt:lpstr>FuE Vorhaben</vt:lpstr>
      <vt:lpstr>Personaleingabe</vt:lpstr>
      <vt:lpstr>Kooperationspartner</vt:lpstr>
      <vt:lpstr>Tabelle2</vt:lpstr>
      <vt:lpstr>Arbeitsplan</vt:lpstr>
      <vt:lpstr>Stundenzettel</vt:lpstr>
      <vt:lpstr>Tabelle1</vt:lpstr>
      <vt:lpstr>ELSTER</vt:lpstr>
      <vt:lpstr>Dashboard</vt:lpstr>
      <vt:lpstr>Feiertage</vt:lpstr>
      <vt:lpstr>DevToDo</vt:lpstr>
      <vt:lpstr>Steuernummern</vt:lpstr>
      <vt:lpstr>AN_Vorhaben1</vt:lpstr>
      <vt:lpstr>ausschließlich_eigenbetriebliche_Nutzung?</vt:lpstr>
      <vt:lpstr>BeantrFZ2020</vt:lpstr>
      <vt:lpstr>BeantrFZ2021</vt:lpstr>
      <vt:lpstr>BeantrFZ2022</vt:lpstr>
      <vt:lpstr>BeantrFZ2023</vt:lpstr>
      <vt:lpstr>BeantrFZ2024</vt:lpstr>
      <vt:lpstr>BeantrFZ2025</vt:lpstr>
      <vt:lpstr>Bundesland</vt:lpstr>
      <vt:lpstr>Display_Week</vt:lpstr>
      <vt:lpstr>'Ganzes Unternehmen'!Druckbereich</vt:lpstr>
      <vt:lpstr>Stundenzettel!Druckbereich</vt:lpstr>
      <vt:lpstr>GewählterMA</vt:lpstr>
      <vt:lpstr>GewähltesVorhaben</vt:lpstr>
      <vt:lpstr>Jahr1</vt:lpstr>
      <vt:lpstr>Jahr2</vt:lpstr>
      <vt:lpstr>Jahr3</vt:lpstr>
      <vt:lpstr>Jahr4</vt:lpstr>
      <vt:lpstr>Jahr5</vt:lpstr>
      <vt:lpstr>Jahr6</vt:lpstr>
      <vt:lpstr>Kosten2020</vt:lpstr>
      <vt:lpstr>Kosten2021</vt:lpstr>
      <vt:lpstr>Kosten2022</vt:lpstr>
      <vt:lpstr>Kosten2023</vt:lpstr>
      <vt:lpstr>Kosten2024</vt:lpstr>
      <vt:lpstr>Kosten2025</vt:lpstr>
      <vt:lpstr>Proj1</vt:lpstr>
      <vt:lpstr>Proj2</vt:lpstr>
      <vt:lpstr>Proj3</vt:lpstr>
      <vt:lpstr>Proj4</vt:lpstr>
      <vt:lpstr>Proj5</vt:lpstr>
      <vt:lpstr>Proj6</vt:lpstr>
      <vt:lpstr>Proj7</vt:lpstr>
      <vt:lpstr>Project_Start</vt:lpstr>
      <vt:lpstr>Steuerland</vt:lpstr>
      <vt:lpstr>Steuernummer_kurz</vt:lpstr>
      <vt:lpstr>Steuernummer_lang</vt:lpstr>
      <vt:lpstr>WJ_2020</vt:lpstr>
      <vt:lpstr>WJ_2021</vt:lpstr>
      <vt:lpstr>WJ_2022</vt:lpstr>
      <vt:lpstr>WJ_2023</vt:lpstr>
      <vt:lpstr>WJ_2024</vt:lpstr>
      <vt:lpstr>WJ_2025</vt:lpstr>
      <vt:lpstr>Year_Valid_V1</vt:lpstr>
    </vt:vector>
  </TitlesOfParts>
  <Manager/>
  <Company>BWA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Stundennachweis</dc:title>
  <dc:subject/>
  <dc:creator>WL/P37-Thomas Friedrich</dc:creator>
  <cp:keywords/>
  <dc:description/>
  <cp:lastModifiedBy>Ping Zhou</cp:lastModifiedBy>
  <cp:revision/>
  <dcterms:created xsi:type="dcterms:W3CDTF">1999-09-22T07:17:56Z</dcterms:created>
  <dcterms:modified xsi:type="dcterms:W3CDTF">2026-08-26T14:00:53Z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0x010100F9079CE9514E754BAC1ED150B37C1027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haredWithUsers">
    <vt:lpwstr>136;#Stefan Maas;#181;#Tobias Metzner;#85;#Dr. Attila Wohlbrandt;#13;#Tobias Koch;#9;#Bianca Heinrich;#14;#Christopher Nigischer</vt:lpwstr>
  </property>
</Properties>
</file>